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comments2.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225"/>
  <workbookPr/>
  <mc:AlternateContent xmlns:mc="http://schemas.openxmlformats.org/markup-compatibility/2006">
    <mc:Choice Requires="x15">
      <x15ac:absPath xmlns:x15ac="http://schemas.microsoft.com/office/spreadsheetml/2010/11/ac" url="Z:\08. LAPORAN PENILAIAN ASET\PUSAT - LONG REPORT\2022\41. PT Dwijalla Karsa\"/>
    </mc:Choice>
  </mc:AlternateContent>
  <xr:revisionPtr revIDLastSave="0" documentId="13_ncr:1_{7F5C3401-AC44-4E0D-A9A3-248F7BB5BBBB}" xr6:coauthVersionLast="47" xr6:coauthVersionMax="47" xr10:uidLastSave="{00000000-0000-0000-0000-000000000000}"/>
  <bookViews>
    <workbookView xWindow="-120" yWindow="-120" windowWidth="20730" windowHeight="11160" firstSheet="2" activeTab="2" xr2:uid="{00000000-000D-0000-FFFF-FFFF00000000}"/>
  </bookViews>
  <sheets>
    <sheet name="trb" sheetId="36" state="hidden" r:id="rId1"/>
    <sheet name="Resume 1 Nilai" sheetId="37" state="hidden" r:id="rId2"/>
    <sheet name="Resume 2 Nilai" sheetId="38" r:id="rId3"/>
    <sheet name="Resume " sheetId="41" r:id="rId4"/>
    <sheet name="Rekap" sheetId="4" state="hidden" r:id="rId5"/>
    <sheet name="compar" sheetId="19" state="hidden" r:id="rId6"/>
    <sheet name="Bangunan" sheetId="1" state="hidden" r:id="rId7"/>
    <sheet name="pembanding" sheetId="21" state="hidden" r:id="rId8"/>
    <sheet name="spl" sheetId="35" state="hidden" r:id="rId9"/>
    <sheet name="Data Pembanding" sheetId="39" state="hidden" r:id="rId10"/>
    <sheet name="Hitung Bangunan" sheetId="40" state="hidden" r:id="rId11"/>
    <sheet name="Hit Luas" sheetId="13" state="hidden" r:id="rId12"/>
    <sheet name="yield" sheetId="22" state="hidden" r:id="rId13"/>
    <sheet name="Peta" sheetId="31" state="hidden" r:id="rId14"/>
    <sheet name="GS" sheetId="32" state="hidden" r:id="rId15"/>
    <sheet name="GB" sheetId="33" state="hidden" r:id="rId16"/>
    <sheet name="Foto" sheetId="34" state="hidden" r:id="rId17"/>
  </sheets>
  <externalReferences>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s>
  <definedNames>
    <definedName name="\1" localSheetId="7">#REF!</definedName>
    <definedName name="\1" localSheetId="3">#REF!</definedName>
    <definedName name="\1" localSheetId="1">#REF!</definedName>
    <definedName name="\1" localSheetId="2">#REF!</definedName>
    <definedName name="\1" localSheetId="12">#REF!</definedName>
    <definedName name="\1">#REF!</definedName>
    <definedName name="\2" localSheetId="7">#REF!</definedName>
    <definedName name="\2" localSheetId="3">#REF!</definedName>
    <definedName name="\2" localSheetId="1">#REF!</definedName>
    <definedName name="\2" localSheetId="2">#REF!</definedName>
    <definedName name="\2" localSheetId="12">#REF!</definedName>
    <definedName name="\2">#REF!</definedName>
    <definedName name="\3" localSheetId="7">#REF!</definedName>
    <definedName name="\3" localSheetId="3">#REF!</definedName>
    <definedName name="\3" localSheetId="1">#REF!</definedName>
    <definedName name="\3" localSheetId="2">#REF!</definedName>
    <definedName name="\3" localSheetId="12">#REF!</definedName>
    <definedName name="\3">#REF!</definedName>
    <definedName name="\4" localSheetId="7">#REF!</definedName>
    <definedName name="\4" localSheetId="3">#REF!</definedName>
    <definedName name="\4" localSheetId="1">#REF!</definedName>
    <definedName name="\4" localSheetId="2">#REF!</definedName>
    <definedName name="\4" localSheetId="12">#REF!</definedName>
    <definedName name="\4">#REF!</definedName>
    <definedName name="\5" localSheetId="7">#REF!</definedName>
    <definedName name="\5" localSheetId="3">#REF!</definedName>
    <definedName name="\5" localSheetId="1">#REF!</definedName>
    <definedName name="\5" localSheetId="2">#REF!</definedName>
    <definedName name="\5" localSheetId="12">#REF!</definedName>
    <definedName name="\5">#REF!</definedName>
    <definedName name="\6" localSheetId="7">#REF!</definedName>
    <definedName name="\6" localSheetId="3">#REF!</definedName>
    <definedName name="\6" localSheetId="1">#REF!</definedName>
    <definedName name="\6" localSheetId="2">#REF!</definedName>
    <definedName name="\6" localSheetId="12">#REF!</definedName>
    <definedName name="\6">#REF!</definedName>
    <definedName name="\A" localSheetId="7">#REF!</definedName>
    <definedName name="\A" localSheetId="3">#REF!</definedName>
    <definedName name="\A" localSheetId="1">#REF!</definedName>
    <definedName name="\A" localSheetId="2">#REF!</definedName>
    <definedName name="\A" localSheetId="12">#REF!</definedName>
    <definedName name="\A">#REF!</definedName>
    <definedName name="\B" localSheetId="7">#REF!</definedName>
    <definedName name="\B" localSheetId="3">#REF!</definedName>
    <definedName name="\B" localSheetId="1">#REF!</definedName>
    <definedName name="\B" localSheetId="2">#REF!</definedName>
    <definedName name="\B" localSheetId="12">#REF!</definedName>
    <definedName name="\B">#REF!</definedName>
    <definedName name="\C" localSheetId="7">#REF!</definedName>
    <definedName name="\C" localSheetId="3">#REF!</definedName>
    <definedName name="\C" localSheetId="1">#REF!</definedName>
    <definedName name="\C" localSheetId="2">#REF!</definedName>
    <definedName name="\C" localSheetId="12">#REF!</definedName>
    <definedName name="\C">#REF!</definedName>
    <definedName name="\D" localSheetId="7">#REF!</definedName>
    <definedName name="\D" localSheetId="3">#REF!</definedName>
    <definedName name="\D" localSheetId="1">#REF!</definedName>
    <definedName name="\D" localSheetId="2">#REF!</definedName>
    <definedName name="\D" localSheetId="12">#REF!</definedName>
    <definedName name="\D">#REF!</definedName>
    <definedName name="\E" localSheetId="7">#REF!</definedName>
    <definedName name="\E" localSheetId="3">#REF!</definedName>
    <definedName name="\E" localSheetId="1">#REF!</definedName>
    <definedName name="\E" localSheetId="2">#REF!</definedName>
    <definedName name="\E" localSheetId="12">#REF!</definedName>
    <definedName name="\E">#REF!</definedName>
    <definedName name="\F" localSheetId="7">#REF!</definedName>
    <definedName name="\F" localSheetId="3">#REF!</definedName>
    <definedName name="\F" localSheetId="1">#REF!</definedName>
    <definedName name="\F" localSheetId="2">#REF!</definedName>
    <definedName name="\F" localSheetId="12">#REF!</definedName>
    <definedName name="\F">#REF!</definedName>
    <definedName name="\G" localSheetId="7">#REF!</definedName>
    <definedName name="\G" localSheetId="3">#REF!</definedName>
    <definedName name="\G" localSheetId="1">#REF!</definedName>
    <definedName name="\G" localSheetId="2">#REF!</definedName>
    <definedName name="\G" localSheetId="12">#REF!</definedName>
    <definedName name="\G">#REF!</definedName>
    <definedName name="\H" localSheetId="7">#REF!</definedName>
    <definedName name="\H" localSheetId="3">#REF!</definedName>
    <definedName name="\H" localSheetId="1">#REF!</definedName>
    <definedName name="\H" localSheetId="2">#REF!</definedName>
    <definedName name="\H" localSheetId="12">#REF!</definedName>
    <definedName name="\H">#REF!</definedName>
    <definedName name="\I" localSheetId="7">#REF!</definedName>
    <definedName name="\I" localSheetId="3">#REF!</definedName>
    <definedName name="\I" localSheetId="1">#REF!</definedName>
    <definedName name="\I" localSheetId="2">#REF!</definedName>
    <definedName name="\I" localSheetId="12">#REF!</definedName>
    <definedName name="\I">#REF!</definedName>
    <definedName name="\J" localSheetId="7">#REF!</definedName>
    <definedName name="\J" localSheetId="3">#REF!</definedName>
    <definedName name="\J" localSheetId="1">#REF!</definedName>
    <definedName name="\J" localSheetId="2">#REF!</definedName>
    <definedName name="\J" localSheetId="12">#REF!</definedName>
    <definedName name="\J">#REF!</definedName>
    <definedName name="\K" localSheetId="7">#REF!</definedName>
    <definedName name="\K" localSheetId="3">#REF!</definedName>
    <definedName name="\K" localSheetId="1">#REF!</definedName>
    <definedName name="\K" localSheetId="2">#REF!</definedName>
    <definedName name="\K" localSheetId="12">#REF!</definedName>
    <definedName name="\K">#REF!</definedName>
    <definedName name="\L" localSheetId="7">#REF!</definedName>
    <definedName name="\L" localSheetId="3">#REF!</definedName>
    <definedName name="\L" localSheetId="1">#REF!</definedName>
    <definedName name="\L" localSheetId="2">#REF!</definedName>
    <definedName name="\L" localSheetId="12">#REF!</definedName>
    <definedName name="\L">#REF!</definedName>
    <definedName name="\M" localSheetId="7">#REF!</definedName>
    <definedName name="\M" localSheetId="3">#REF!</definedName>
    <definedName name="\M" localSheetId="1">#REF!</definedName>
    <definedName name="\M" localSheetId="2">#REF!</definedName>
    <definedName name="\M" localSheetId="12">#REF!</definedName>
    <definedName name="\M">#REF!</definedName>
    <definedName name="\O" localSheetId="7">#REF!</definedName>
    <definedName name="\O" localSheetId="3">#REF!</definedName>
    <definedName name="\O" localSheetId="1">#REF!</definedName>
    <definedName name="\O" localSheetId="2">#REF!</definedName>
    <definedName name="\O" localSheetId="12">#REF!</definedName>
    <definedName name="\O">#REF!</definedName>
    <definedName name="\P" localSheetId="7">#REF!</definedName>
    <definedName name="\P" localSheetId="3">#REF!</definedName>
    <definedName name="\P" localSheetId="1">#REF!</definedName>
    <definedName name="\P" localSheetId="2">#REF!</definedName>
    <definedName name="\P" localSheetId="12">#REF!</definedName>
    <definedName name="\P">#REF!</definedName>
    <definedName name="\Q" localSheetId="7">#REF!</definedName>
    <definedName name="\Q" localSheetId="3">#REF!</definedName>
    <definedName name="\Q" localSheetId="1">#REF!</definedName>
    <definedName name="\Q" localSheetId="2">#REF!</definedName>
    <definedName name="\Q" localSheetId="12">#REF!</definedName>
    <definedName name="\Q">#REF!</definedName>
    <definedName name="\R" localSheetId="7">#REF!</definedName>
    <definedName name="\R" localSheetId="3">#REF!</definedName>
    <definedName name="\R" localSheetId="1">#REF!</definedName>
    <definedName name="\R" localSheetId="2">#REF!</definedName>
    <definedName name="\R" localSheetId="12">#REF!</definedName>
    <definedName name="\R">#REF!</definedName>
    <definedName name="\S" localSheetId="7">#REF!</definedName>
    <definedName name="\S" localSheetId="3">#REF!</definedName>
    <definedName name="\S" localSheetId="1">#REF!</definedName>
    <definedName name="\S" localSheetId="2">#REF!</definedName>
    <definedName name="\S" localSheetId="12">#REF!</definedName>
    <definedName name="\S">#REF!</definedName>
    <definedName name="\T" localSheetId="7">#REF!</definedName>
    <definedName name="\T" localSheetId="3">#REF!</definedName>
    <definedName name="\T" localSheetId="1">#REF!</definedName>
    <definedName name="\T" localSheetId="2">#REF!</definedName>
    <definedName name="\T" localSheetId="12">#REF!</definedName>
    <definedName name="\T">#REF!</definedName>
    <definedName name="\U" localSheetId="7">#REF!</definedName>
    <definedName name="\U" localSheetId="3">#REF!</definedName>
    <definedName name="\U" localSheetId="1">#REF!</definedName>
    <definedName name="\U" localSheetId="2">#REF!</definedName>
    <definedName name="\U" localSheetId="12">#REF!</definedName>
    <definedName name="\U">#REF!</definedName>
    <definedName name="\V" localSheetId="7">#REF!</definedName>
    <definedName name="\V" localSheetId="3">#REF!</definedName>
    <definedName name="\V" localSheetId="1">#REF!</definedName>
    <definedName name="\V" localSheetId="2">#REF!</definedName>
    <definedName name="\V" localSheetId="12">#REF!</definedName>
    <definedName name="\V">#REF!</definedName>
    <definedName name="\X" localSheetId="7">#REF!</definedName>
    <definedName name="\X" localSheetId="3">#REF!</definedName>
    <definedName name="\X" localSheetId="1">#REF!</definedName>
    <definedName name="\X" localSheetId="2">#REF!</definedName>
    <definedName name="\X" localSheetId="12">#REF!</definedName>
    <definedName name="\X">#REF!</definedName>
    <definedName name="___AST1" localSheetId="7">#REF!</definedName>
    <definedName name="___AST1" localSheetId="3">#REF!</definedName>
    <definedName name="___AST1" localSheetId="1">#REF!</definedName>
    <definedName name="___AST1" localSheetId="2">#REF!</definedName>
    <definedName name="___AST1" localSheetId="12">#REF!</definedName>
    <definedName name="___AST1">#REF!</definedName>
    <definedName name="___AST2" localSheetId="7">#REF!</definedName>
    <definedName name="___AST2" localSheetId="3">#REF!</definedName>
    <definedName name="___AST2" localSheetId="1">#REF!</definedName>
    <definedName name="___AST2" localSheetId="2">#REF!</definedName>
    <definedName name="___AST2" localSheetId="12">#REF!</definedName>
    <definedName name="___AST2">#REF!</definedName>
    <definedName name="___CFL1" localSheetId="7">#REF!</definedName>
    <definedName name="___CFL1" localSheetId="3">#REF!</definedName>
    <definedName name="___CFL1" localSheetId="1">#REF!</definedName>
    <definedName name="___CFL1" localSheetId="2">#REF!</definedName>
    <definedName name="___CFL1" localSheetId="12">#REF!</definedName>
    <definedName name="___CFL1">#REF!</definedName>
    <definedName name="___CFL2" localSheetId="7">#REF!</definedName>
    <definedName name="___CFL2" localSheetId="3">#REF!</definedName>
    <definedName name="___CFL2" localSheetId="1">#REF!</definedName>
    <definedName name="___CFL2" localSheetId="2">#REF!</definedName>
    <definedName name="___CFL2" localSheetId="12">#REF!</definedName>
    <definedName name="___CFL2">#REF!</definedName>
    <definedName name="___FAC1" localSheetId="7">#REF!</definedName>
    <definedName name="___FAC1" localSheetId="3">#REF!</definedName>
    <definedName name="___FAC1" localSheetId="1">#REF!</definedName>
    <definedName name="___FAC1" localSheetId="2">#REF!</definedName>
    <definedName name="___FAC1" localSheetId="12">#REF!</definedName>
    <definedName name="___FAC1">#REF!</definedName>
    <definedName name="___FAC2" localSheetId="7">#REF!</definedName>
    <definedName name="___FAC2" localSheetId="3">#REF!</definedName>
    <definedName name="___FAC2" localSheetId="1">#REF!</definedName>
    <definedName name="___FAC2" localSheetId="2">#REF!</definedName>
    <definedName name="___FAC2" localSheetId="12">#REF!</definedName>
    <definedName name="___FAC2">#REF!</definedName>
    <definedName name="___HDG2" localSheetId="7">#REF!</definedName>
    <definedName name="___HDG2" localSheetId="3">#REF!</definedName>
    <definedName name="___HDG2" localSheetId="1">#REF!</definedName>
    <definedName name="___HDG2" localSheetId="2">#REF!</definedName>
    <definedName name="___HDG2" localSheetId="12">#REF!</definedName>
    <definedName name="___HDG2">#REF!</definedName>
    <definedName name="___Inv2" localSheetId="9">[1]JSiar!#REF!</definedName>
    <definedName name="___Inv2" localSheetId="7">[1]JSiar!#REF!</definedName>
    <definedName name="___Inv2" localSheetId="3">[1]JSiar!#REF!</definedName>
    <definedName name="___Inv2" localSheetId="1">[1]JSiar!#REF!</definedName>
    <definedName name="___Inv2" localSheetId="2">[1]JSiar!#REF!</definedName>
    <definedName name="___Inv2" localSheetId="12">[1]JSiar!#REF!</definedName>
    <definedName name="___Inv2">[1]JSiar!#REF!</definedName>
    <definedName name="___LIA1" localSheetId="7">#REF!</definedName>
    <definedName name="___LIA1" localSheetId="3">#REF!</definedName>
    <definedName name="___LIA1" localSheetId="1">#REF!</definedName>
    <definedName name="___LIA1" localSheetId="2">#REF!</definedName>
    <definedName name="___LIA1" localSheetId="12">#REF!</definedName>
    <definedName name="___LIA1">#REF!</definedName>
    <definedName name="___LIA2" localSheetId="7">#REF!</definedName>
    <definedName name="___LIA2" localSheetId="3">#REF!</definedName>
    <definedName name="___LIA2" localSheetId="1">#REF!</definedName>
    <definedName name="___LIA2" localSheetId="2">#REF!</definedName>
    <definedName name="___LIA2" localSheetId="12">#REF!</definedName>
    <definedName name="___LIA2">#REF!</definedName>
    <definedName name="__123Graph_ACURRENT" localSheetId="9" hidden="1">[2]Gaji!#REF!</definedName>
    <definedName name="__123Graph_ACURRENT" localSheetId="7" hidden="1">[2]Gaji!#REF!</definedName>
    <definedName name="__123Graph_ACURRENT" localSheetId="3" hidden="1">[2]Gaji!#REF!</definedName>
    <definedName name="__123Graph_ACURRENT" localSheetId="1" hidden="1">[2]Gaji!#REF!</definedName>
    <definedName name="__123Graph_ACURRENT" localSheetId="2" hidden="1">[2]Gaji!#REF!</definedName>
    <definedName name="__123Graph_ACURRENT" localSheetId="12" hidden="1">[2]Gaji!#REF!</definedName>
    <definedName name="__123Graph_ACURRENT" hidden="1">[2]Gaji!#REF!</definedName>
    <definedName name="__123Graph_BCURRENT" localSheetId="9" hidden="1">[2]Gaji!#REF!</definedName>
    <definedName name="__123Graph_BCURRENT" localSheetId="7" hidden="1">[2]Gaji!#REF!</definedName>
    <definedName name="__123Graph_BCURRENT" localSheetId="3" hidden="1">[2]Gaji!#REF!</definedName>
    <definedName name="__123Graph_BCURRENT" localSheetId="1" hidden="1">[2]Gaji!#REF!</definedName>
    <definedName name="__123Graph_BCURRENT" localSheetId="2" hidden="1">[2]Gaji!#REF!</definedName>
    <definedName name="__123Graph_BCURRENT" localSheetId="12" hidden="1">[2]Gaji!#REF!</definedName>
    <definedName name="__123Graph_BCURRENT" hidden="1">[2]Gaji!#REF!</definedName>
    <definedName name="__123Graph_CCURRENT" localSheetId="9" hidden="1">[2]Gaji!#REF!</definedName>
    <definedName name="__123Graph_CCURRENT" localSheetId="7" hidden="1">[2]Gaji!#REF!</definedName>
    <definedName name="__123Graph_CCURRENT" localSheetId="3" hidden="1">[2]Gaji!#REF!</definedName>
    <definedName name="__123Graph_CCURRENT" localSheetId="1" hidden="1">[2]Gaji!#REF!</definedName>
    <definedName name="__123Graph_CCURRENT" localSheetId="2" hidden="1">[2]Gaji!#REF!</definedName>
    <definedName name="__123Graph_CCURRENT" localSheetId="12" hidden="1">[2]Gaji!#REF!</definedName>
    <definedName name="__123Graph_CCURRENT" hidden="1">[2]Gaji!#REF!</definedName>
    <definedName name="__123Graph_DCURRENT" localSheetId="9" hidden="1">[2]Gaji!#REF!</definedName>
    <definedName name="__123Graph_DCURRENT" localSheetId="7" hidden="1">[2]Gaji!#REF!</definedName>
    <definedName name="__123Graph_DCURRENT" localSheetId="3" hidden="1">[2]Gaji!#REF!</definedName>
    <definedName name="__123Graph_DCURRENT" localSheetId="1" hidden="1">[2]Gaji!#REF!</definedName>
    <definedName name="__123Graph_DCURRENT" localSheetId="2" hidden="1">[2]Gaji!#REF!</definedName>
    <definedName name="__123Graph_DCURRENT" localSheetId="12" hidden="1">[2]Gaji!#REF!</definedName>
    <definedName name="__123Graph_DCURRENT" hidden="1">[2]Gaji!#REF!</definedName>
    <definedName name="__123Graph_ECURRENT" localSheetId="9" hidden="1">[2]Gaji!#REF!</definedName>
    <definedName name="__123Graph_ECURRENT" localSheetId="7" hidden="1">[2]Gaji!#REF!</definedName>
    <definedName name="__123Graph_ECURRENT" localSheetId="3" hidden="1">[2]Gaji!#REF!</definedName>
    <definedName name="__123Graph_ECURRENT" localSheetId="1" hidden="1">[2]Gaji!#REF!</definedName>
    <definedName name="__123Graph_ECURRENT" localSheetId="2" hidden="1">[2]Gaji!#REF!</definedName>
    <definedName name="__123Graph_ECURRENT" localSheetId="12" hidden="1">[2]Gaji!#REF!</definedName>
    <definedName name="__123Graph_ECURRENT" hidden="1">[2]Gaji!#REF!</definedName>
    <definedName name="__123Graph_FCURRENT" localSheetId="9" hidden="1">[2]Gaji!#REF!</definedName>
    <definedName name="__123Graph_FCURRENT" localSheetId="7" hidden="1">[2]Gaji!#REF!</definedName>
    <definedName name="__123Graph_FCURRENT" localSheetId="3" hidden="1">[2]Gaji!#REF!</definedName>
    <definedName name="__123Graph_FCURRENT" localSheetId="1" hidden="1">[2]Gaji!#REF!</definedName>
    <definedName name="__123Graph_FCURRENT" localSheetId="2" hidden="1">[2]Gaji!#REF!</definedName>
    <definedName name="__123Graph_FCURRENT" localSheetId="12" hidden="1">[2]Gaji!#REF!</definedName>
    <definedName name="__123Graph_FCURRENT" hidden="1">[2]Gaji!#REF!</definedName>
    <definedName name="__123Graph_XCURRENT" localSheetId="9" hidden="1">[2]Gaji!#REF!</definedName>
    <definedName name="__123Graph_XCURRENT" localSheetId="7" hidden="1">[2]Gaji!#REF!</definedName>
    <definedName name="__123Graph_XCURRENT" localSheetId="3" hidden="1">[2]Gaji!#REF!</definedName>
    <definedName name="__123Graph_XCURRENT" localSheetId="1" hidden="1">[2]Gaji!#REF!</definedName>
    <definedName name="__123Graph_XCURRENT" localSheetId="2" hidden="1">[2]Gaji!#REF!</definedName>
    <definedName name="__123Graph_XCURRENT" localSheetId="12" hidden="1">[2]Gaji!#REF!</definedName>
    <definedName name="__123Graph_XCURRENT" hidden="1">[2]Gaji!#REF!</definedName>
    <definedName name="__AF3">#N/A</definedName>
    <definedName name="__AST1" localSheetId="7">#REF!</definedName>
    <definedName name="__AST1" localSheetId="3">#REF!</definedName>
    <definedName name="__AST1" localSheetId="1">#REF!</definedName>
    <definedName name="__AST1" localSheetId="2">#REF!</definedName>
    <definedName name="__AST1" localSheetId="12">#REF!</definedName>
    <definedName name="__AST1">#REF!</definedName>
    <definedName name="__AST2" localSheetId="7">#REF!</definedName>
    <definedName name="__AST2" localSheetId="3">#REF!</definedName>
    <definedName name="__AST2" localSheetId="1">#REF!</definedName>
    <definedName name="__AST2" localSheetId="2">#REF!</definedName>
    <definedName name="__AST2" localSheetId="12">#REF!</definedName>
    <definedName name="__AST2">#REF!</definedName>
    <definedName name="__BA2" localSheetId="9">IF([0]!Loan_Amount*[0]!Interest_Rate*[0]!Loan_Years*[0]!Loan_Start&gt;0,1,0)</definedName>
    <definedName name="__BA2" localSheetId="7">IF(pembanding!Loan_Amount*pembanding!Interest_Rate*pembanding!Loan_Years*pembanding!Loan_Start&gt;0,1,0)</definedName>
    <definedName name="__BA2" localSheetId="3">#N/A</definedName>
    <definedName name="__BA2" localSheetId="1">#N/A</definedName>
    <definedName name="__BA2" localSheetId="2">#N/A</definedName>
    <definedName name="__BA2" localSheetId="12">IF(yield!Loan_Amount*yield!Interest_Rate*yield!Loan_Years*yield!Loan_Start&gt;0,1,0)</definedName>
    <definedName name="__BA2">IF([0]!Loan_Amount*[0]!Interest_Rate*[0]!Loan_Years*[0]!Loan_Start&gt;0,1,0)</definedName>
    <definedName name="__CFL1" localSheetId="7">#REF!</definedName>
    <definedName name="__CFL1" localSheetId="3">#REF!</definedName>
    <definedName name="__CFL1" localSheetId="1">#REF!</definedName>
    <definedName name="__CFL1" localSheetId="2">#REF!</definedName>
    <definedName name="__CFL1" localSheetId="12">#REF!</definedName>
    <definedName name="__CFL1">#REF!</definedName>
    <definedName name="__CFL2" localSheetId="7">#REF!</definedName>
    <definedName name="__CFL2" localSheetId="3">#REF!</definedName>
    <definedName name="__CFL2" localSheetId="1">#REF!</definedName>
    <definedName name="__CFL2" localSheetId="2">#REF!</definedName>
    <definedName name="__CFL2" localSheetId="12">#REF!</definedName>
    <definedName name="__CFL2">#REF!</definedName>
    <definedName name="__FAC1" localSheetId="7">#REF!</definedName>
    <definedName name="__FAC1" localSheetId="3">#REF!</definedName>
    <definedName name="__FAC1" localSheetId="1">#REF!</definedName>
    <definedName name="__FAC1" localSheetId="2">#REF!</definedName>
    <definedName name="__FAC1" localSheetId="12">#REF!</definedName>
    <definedName name="__FAC1">#REF!</definedName>
    <definedName name="__FAC2" localSheetId="7">#REF!</definedName>
    <definedName name="__FAC2" localSheetId="3">#REF!</definedName>
    <definedName name="__FAC2" localSheetId="1">#REF!</definedName>
    <definedName name="__FAC2" localSheetId="2">#REF!</definedName>
    <definedName name="__FAC2" localSheetId="12">#REF!</definedName>
    <definedName name="__FAC2">#REF!</definedName>
    <definedName name="__HDG2" localSheetId="7">#REF!</definedName>
    <definedName name="__HDG2" localSheetId="3">#REF!</definedName>
    <definedName name="__HDG2" localSheetId="1">#REF!</definedName>
    <definedName name="__HDG2" localSheetId="2">#REF!</definedName>
    <definedName name="__HDG2" localSheetId="12">#REF!</definedName>
    <definedName name="__HDG2">#REF!</definedName>
    <definedName name="__Inv2" localSheetId="7">[3]JSiar!#REF!</definedName>
    <definedName name="__Inv2" localSheetId="3">[3]JSiar!#REF!</definedName>
    <definedName name="__Inv2" localSheetId="1">[3]JSiar!#REF!</definedName>
    <definedName name="__Inv2" localSheetId="2">[3]JSiar!#REF!</definedName>
    <definedName name="__Inv2" localSheetId="12">[3]JSiar!#REF!</definedName>
    <definedName name="__Inv2">[3]JSiar!#REF!</definedName>
    <definedName name="__LIA1" localSheetId="7">#REF!</definedName>
    <definedName name="__LIA1" localSheetId="3">#REF!</definedName>
    <definedName name="__LIA1" localSheetId="1">#REF!</definedName>
    <definedName name="__LIA1" localSheetId="2">#REF!</definedName>
    <definedName name="__LIA1" localSheetId="12">#REF!</definedName>
    <definedName name="__LIA1">#REF!</definedName>
    <definedName name="__LIA2" localSheetId="7">#REF!</definedName>
    <definedName name="__LIA2" localSheetId="3">#REF!</definedName>
    <definedName name="__LIA2" localSheetId="1">#REF!</definedName>
    <definedName name="__LIA2" localSheetId="2">#REF!</definedName>
    <definedName name="__LIA2" localSheetId="12">#REF!</definedName>
    <definedName name="__LIA2">#REF!</definedName>
    <definedName name="_1" localSheetId="7">#REF!</definedName>
    <definedName name="_1" localSheetId="3">#REF!</definedName>
    <definedName name="_1" localSheetId="1">#REF!</definedName>
    <definedName name="_1" localSheetId="2">#REF!</definedName>
    <definedName name="_1" localSheetId="12">#REF!</definedName>
    <definedName name="_1">#REF!</definedName>
    <definedName name="_1.1" localSheetId="7">#REF!</definedName>
    <definedName name="_1.1" localSheetId="3">#REF!</definedName>
    <definedName name="_1.1" localSheetId="1">#REF!</definedName>
    <definedName name="_1.1" localSheetId="2">#REF!</definedName>
    <definedName name="_1.1" localSheetId="12">#REF!</definedName>
    <definedName name="_1.1">#REF!</definedName>
    <definedName name="_10" localSheetId="7">#REF!</definedName>
    <definedName name="_10" localSheetId="3">#REF!</definedName>
    <definedName name="_10" localSheetId="1">#REF!</definedName>
    <definedName name="_10" localSheetId="2">#REF!</definedName>
    <definedName name="_10" localSheetId="12">#REF!</definedName>
    <definedName name="_10">#REF!</definedName>
    <definedName name="_2" localSheetId="7">#REF!</definedName>
    <definedName name="_2" localSheetId="3">#REF!</definedName>
    <definedName name="_2" localSheetId="1">#REF!</definedName>
    <definedName name="_2" localSheetId="2">#REF!</definedName>
    <definedName name="_2" localSheetId="12">#REF!</definedName>
    <definedName name="_2">#REF!</definedName>
    <definedName name="_3" localSheetId="7">#REF!</definedName>
    <definedName name="_3" localSheetId="3">#REF!</definedName>
    <definedName name="_3" localSheetId="1">#REF!</definedName>
    <definedName name="_3" localSheetId="2">#REF!</definedName>
    <definedName name="_3" localSheetId="12">#REF!</definedName>
    <definedName name="_3">#REF!</definedName>
    <definedName name="_3.1" localSheetId="7">#REF!</definedName>
    <definedName name="_3.1" localSheetId="3">#REF!</definedName>
    <definedName name="_3.1" localSheetId="1">#REF!</definedName>
    <definedName name="_3.1" localSheetId="2">#REF!</definedName>
    <definedName name="_3.1" localSheetId="12">#REF!</definedName>
    <definedName name="_3.1">#REF!</definedName>
    <definedName name="_3.2" localSheetId="7">#REF!</definedName>
    <definedName name="_3.2" localSheetId="3">#REF!</definedName>
    <definedName name="_3.2" localSheetId="1">#REF!</definedName>
    <definedName name="_3.2" localSheetId="2">#REF!</definedName>
    <definedName name="_3.2" localSheetId="12">#REF!</definedName>
    <definedName name="_3.2">#REF!</definedName>
    <definedName name="_3.3" localSheetId="7">#REF!</definedName>
    <definedName name="_3.3" localSheetId="3">#REF!</definedName>
    <definedName name="_3.3" localSheetId="1">#REF!</definedName>
    <definedName name="_3.3" localSheetId="2">#REF!</definedName>
    <definedName name="_3.3" localSheetId="12">#REF!</definedName>
    <definedName name="_3.3">#REF!</definedName>
    <definedName name="_3.4" localSheetId="7">#REF!</definedName>
    <definedName name="_3.4" localSheetId="3">#REF!</definedName>
    <definedName name="_3.4" localSheetId="1">#REF!</definedName>
    <definedName name="_3.4" localSheetId="2">#REF!</definedName>
    <definedName name="_3.4" localSheetId="12">#REF!</definedName>
    <definedName name="_3.4">#REF!</definedName>
    <definedName name="_3.5" localSheetId="7">#REF!</definedName>
    <definedName name="_3.5" localSheetId="3">#REF!</definedName>
    <definedName name="_3.5" localSheetId="1">#REF!</definedName>
    <definedName name="_3.5" localSheetId="2">#REF!</definedName>
    <definedName name="_3.5" localSheetId="12">#REF!</definedName>
    <definedName name="_3.5">#REF!</definedName>
    <definedName name="_4" localSheetId="7">#REF!</definedName>
    <definedName name="_4" localSheetId="3">#REF!</definedName>
    <definedName name="_4" localSheetId="1">#REF!</definedName>
    <definedName name="_4" localSheetId="2">#REF!</definedName>
    <definedName name="_4" localSheetId="12">#REF!</definedName>
    <definedName name="_4">#REF!</definedName>
    <definedName name="_4.1" localSheetId="7">#REF!</definedName>
    <definedName name="_4.1" localSheetId="3">#REF!</definedName>
    <definedName name="_4.1" localSheetId="1">#REF!</definedName>
    <definedName name="_4.1" localSheetId="2">#REF!</definedName>
    <definedName name="_4.1" localSheetId="12">#REF!</definedName>
    <definedName name="_4.1">#REF!</definedName>
    <definedName name="_5" localSheetId="7">#REF!</definedName>
    <definedName name="_5" localSheetId="3">#REF!</definedName>
    <definedName name="_5" localSheetId="1">#REF!</definedName>
    <definedName name="_5" localSheetId="2">#REF!</definedName>
    <definedName name="_5" localSheetId="12">#REF!</definedName>
    <definedName name="_5">#REF!</definedName>
    <definedName name="_5.2" localSheetId="7">#REF!</definedName>
    <definedName name="_5.2" localSheetId="3">#REF!</definedName>
    <definedName name="_5.2" localSheetId="1">#REF!</definedName>
    <definedName name="_5.2" localSheetId="2">#REF!</definedName>
    <definedName name="_5.2" localSheetId="12">#REF!</definedName>
    <definedName name="_5.2">#REF!</definedName>
    <definedName name="_6" localSheetId="7">#REF!</definedName>
    <definedName name="_6" localSheetId="3">#REF!</definedName>
    <definedName name="_6" localSheetId="1">#REF!</definedName>
    <definedName name="_6" localSheetId="2">#REF!</definedName>
    <definedName name="_6" localSheetId="12">#REF!</definedName>
    <definedName name="_6">#REF!</definedName>
    <definedName name="_6.1" localSheetId="7">#REF!</definedName>
    <definedName name="_6.1" localSheetId="3">#REF!</definedName>
    <definedName name="_6.1" localSheetId="1">#REF!</definedName>
    <definedName name="_6.1" localSheetId="2">#REF!</definedName>
    <definedName name="_6.1" localSheetId="12">#REF!</definedName>
    <definedName name="_6.1">#REF!</definedName>
    <definedName name="_6.1.1" localSheetId="7">#REF!</definedName>
    <definedName name="_6.1.1" localSheetId="3">#REF!</definedName>
    <definedName name="_6.1.1" localSheetId="1">#REF!</definedName>
    <definedName name="_6.1.1" localSheetId="2">#REF!</definedName>
    <definedName name="_6.1.1" localSheetId="12">#REF!</definedName>
    <definedName name="_6.1.1">#REF!</definedName>
    <definedName name="_6.1.2" localSheetId="7">#REF!</definedName>
    <definedName name="_6.1.2" localSheetId="3">#REF!</definedName>
    <definedName name="_6.1.2" localSheetId="1">#REF!</definedName>
    <definedName name="_6.1.2" localSheetId="2">#REF!</definedName>
    <definedName name="_6.1.2" localSheetId="12">#REF!</definedName>
    <definedName name="_6.1.2">#REF!</definedName>
    <definedName name="_6.2" localSheetId="7">#REF!</definedName>
    <definedName name="_6.2" localSheetId="3">#REF!</definedName>
    <definedName name="_6.2" localSheetId="1">#REF!</definedName>
    <definedName name="_6.2" localSheetId="2">#REF!</definedName>
    <definedName name="_6.2" localSheetId="12">#REF!</definedName>
    <definedName name="_6.2">#REF!</definedName>
    <definedName name="_6.2.1" localSheetId="7">#REF!</definedName>
    <definedName name="_6.2.1" localSheetId="3">#REF!</definedName>
    <definedName name="_6.2.1" localSheetId="1">#REF!</definedName>
    <definedName name="_6.2.1" localSheetId="2">#REF!</definedName>
    <definedName name="_6.2.1" localSheetId="12">#REF!</definedName>
    <definedName name="_6.2.1">#REF!</definedName>
    <definedName name="_6.2.2" localSheetId="7">#REF!</definedName>
    <definedName name="_6.2.2" localSheetId="3">#REF!</definedName>
    <definedName name="_6.2.2" localSheetId="1">#REF!</definedName>
    <definedName name="_6.2.2" localSheetId="2">#REF!</definedName>
    <definedName name="_6.2.2" localSheetId="12">#REF!</definedName>
    <definedName name="_6.2.2">#REF!</definedName>
    <definedName name="_7" localSheetId="7">#REF!</definedName>
    <definedName name="_7" localSheetId="3">#REF!</definedName>
    <definedName name="_7" localSheetId="1">#REF!</definedName>
    <definedName name="_7" localSheetId="2">#REF!</definedName>
    <definedName name="_7" localSheetId="12">#REF!</definedName>
    <definedName name="_7">#REF!</definedName>
    <definedName name="_7.1" localSheetId="7">#REF!</definedName>
    <definedName name="_7.1" localSheetId="3">#REF!</definedName>
    <definedName name="_7.1" localSheetId="1">#REF!</definedName>
    <definedName name="_7.1" localSheetId="2">#REF!</definedName>
    <definedName name="_7.1" localSheetId="12">#REF!</definedName>
    <definedName name="_7.1">#REF!</definedName>
    <definedName name="_7.1.1" localSheetId="7">#REF!</definedName>
    <definedName name="_7.1.1" localSheetId="3">#REF!</definedName>
    <definedName name="_7.1.1" localSheetId="1">#REF!</definedName>
    <definedName name="_7.1.1" localSheetId="2">#REF!</definedName>
    <definedName name="_7.1.1" localSheetId="12">#REF!</definedName>
    <definedName name="_7.1.1">#REF!</definedName>
    <definedName name="_7.1.2" localSheetId="7">#REF!</definedName>
    <definedName name="_7.1.2" localSheetId="3">#REF!</definedName>
    <definedName name="_7.1.2" localSheetId="1">#REF!</definedName>
    <definedName name="_7.1.2" localSheetId="2">#REF!</definedName>
    <definedName name="_7.1.2" localSheetId="12">#REF!</definedName>
    <definedName name="_7.1.2">#REF!</definedName>
    <definedName name="_7.2" localSheetId="7">#REF!</definedName>
    <definedName name="_7.2" localSheetId="3">#REF!</definedName>
    <definedName name="_7.2" localSheetId="1">#REF!</definedName>
    <definedName name="_7.2" localSheetId="2">#REF!</definedName>
    <definedName name="_7.2" localSheetId="12">#REF!</definedName>
    <definedName name="_7.2">#REF!</definedName>
    <definedName name="_7.2.1" localSheetId="7">#REF!</definedName>
    <definedName name="_7.2.1" localSheetId="3">#REF!</definedName>
    <definedName name="_7.2.1" localSheetId="1">#REF!</definedName>
    <definedName name="_7.2.1" localSheetId="2">#REF!</definedName>
    <definedName name="_7.2.1" localSheetId="12">#REF!</definedName>
    <definedName name="_7.2.1">#REF!</definedName>
    <definedName name="_8" localSheetId="7">#REF!</definedName>
    <definedName name="_8" localSheetId="3">#REF!</definedName>
    <definedName name="_8" localSheetId="1">#REF!</definedName>
    <definedName name="_8" localSheetId="2">#REF!</definedName>
    <definedName name="_8" localSheetId="12">#REF!</definedName>
    <definedName name="_8">#REF!</definedName>
    <definedName name="_9" localSheetId="7">#REF!</definedName>
    <definedName name="_9" localSheetId="3">#REF!</definedName>
    <definedName name="_9" localSheetId="1">#REF!</definedName>
    <definedName name="_9" localSheetId="2">#REF!</definedName>
    <definedName name="_9" localSheetId="12">#REF!</definedName>
    <definedName name="_9">#REF!</definedName>
    <definedName name="_a1" localSheetId="7">#REF!</definedName>
    <definedName name="_a1" localSheetId="3">#REF!</definedName>
    <definedName name="_a1" localSheetId="1">#REF!</definedName>
    <definedName name="_a1" localSheetId="2">#REF!</definedName>
    <definedName name="_a1" localSheetId="12">#REF!</definedName>
    <definedName name="_a1">#REF!</definedName>
    <definedName name="_AF1" localSheetId="7">#REF!</definedName>
    <definedName name="_AF1" localSheetId="3">#REF!</definedName>
    <definedName name="_AF1" localSheetId="1">#REF!</definedName>
    <definedName name="_AF1" localSheetId="2">#REF!</definedName>
    <definedName name="_AF1" localSheetId="12">#REF!</definedName>
    <definedName name="_AF1">#REF!</definedName>
    <definedName name="_AF3">#N/A</definedName>
    <definedName name="_af4" localSheetId="9">MATCH(0.01,[0]!End_Bal,-1)+1</definedName>
    <definedName name="_af4" localSheetId="7">MATCH(0.01,pembanding!End_Bal,-1)+1</definedName>
    <definedName name="_af4" localSheetId="3">#N/A</definedName>
    <definedName name="_af4" localSheetId="1">#N/A</definedName>
    <definedName name="_af4" localSheetId="2">#N/A</definedName>
    <definedName name="_af4" localSheetId="12">MATCH(0.01,yield!End_Bal,-1)+1</definedName>
    <definedName name="_af4">MATCH(0.01,[0]!End_Bal,-1)+1</definedName>
    <definedName name="_AST1" localSheetId="7">#REF!</definedName>
    <definedName name="_AST1" localSheetId="3">#REF!</definedName>
    <definedName name="_AST1" localSheetId="1">#REF!</definedName>
    <definedName name="_AST1" localSheetId="2">#REF!</definedName>
    <definedName name="_AST1" localSheetId="12">#REF!</definedName>
    <definedName name="_AST1">#REF!</definedName>
    <definedName name="_AST2" localSheetId="7">#REF!</definedName>
    <definedName name="_AST2" localSheetId="3">#REF!</definedName>
    <definedName name="_AST2" localSheetId="1">#REF!</definedName>
    <definedName name="_AST2" localSheetId="2">#REF!</definedName>
    <definedName name="_AST2" localSheetId="12">#REF!</definedName>
    <definedName name="_AST2">#REF!</definedName>
    <definedName name="_BA2" localSheetId="3">#N/A</definedName>
    <definedName name="_BA2" localSheetId="1">#N/A</definedName>
    <definedName name="_BA2" localSheetId="2">#N/A</definedName>
    <definedName name="_BA2">#N/A</definedName>
    <definedName name="_CFL1" localSheetId="7">#REF!</definedName>
    <definedName name="_CFL1" localSheetId="3">#REF!</definedName>
    <definedName name="_CFL1" localSheetId="1">#REF!</definedName>
    <definedName name="_CFL1" localSheetId="2">#REF!</definedName>
    <definedName name="_CFL1" localSheetId="12">#REF!</definedName>
    <definedName name="_CFL1">#REF!</definedName>
    <definedName name="_CFL2" localSheetId="7">#REF!</definedName>
    <definedName name="_CFL2" localSheetId="3">#REF!</definedName>
    <definedName name="_CFL2" localSheetId="1">#REF!</definedName>
    <definedName name="_CFL2" localSheetId="2">#REF!</definedName>
    <definedName name="_CFL2" localSheetId="12">#REF!</definedName>
    <definedName name="_CFL2">#REF!</definedName>
    <definedName name="_cip1" localSheetId="7">#REF!</definedName>
    <definedName name="_cip1" localSheetId="3">#REF!</definedName>
    <definedName name="_cip1" localSheetId="1">#REF!</definedName>
    <definedName name="_cip1" localSheetId="2">#REF!</definedName>
    <definedName name="_cip1" localSheetId="12">#REF!</definedName>
    <definedName name="_cip1">#REF!</definedName>
    <definedName name="_cip2" localSheetId="7">#REF!</definedName>
    <definedName name="_cip2" localSheetId="3">#REF!</definedName>
    <definedName name="_cip2" localSheetId="1">#REF!</definedName>
    <definedName name="_cip2" localSheetId="2">#REF!</definedName>
    <definedName name="_cip2" localSheetId="12">#REF!</definedName>
    <definedName name="_cip2">#REF!</definedName>
    <definedName name="_cip3" localSheetId="7">#REF!</definedName>
    <definedName name="_cip3" localSheetId="3">#REF!</definedName>
    <definedName name="_cip3" localSheetId="1">#REF!</definedName>
    <definedName name="_cip3" localSheetId="2">#REF!</definedName>
    <definedName name="_cip3" localSheetId="12">#REF!</definedName>
    <definedName name="_cip3">#REF!</definedName>
    <definedName name="_ckd1" localSheetId="7">#REF!</definedName>
    <definedName name="_ckd1" localSheetId="3">#REF!</definedName>
    <definedName name="_ckd1" localSheetId="1">#REF!</definedName>
    <definedName name="_ckd1" localSheetId="2">#REF!</definedName>
    <definedName name="_ckd1" localSheetId="12">#REF!</definedName>
    <definedName name="_ckd1">#REF!</definedName>
    <definedName name="_ed3" localSheetId="9">Scheduled_Payment+Extra_Payment</definedName>
    <definedName name="_ed3" localSheetId="7">Scheduled_Payment+Extra_Payment</definedName>
    <definedName name="_ed3" localSheetId="3">Scheduled_Payment+Extra_Payment</definedName>
    <definedName name="_ed3" localSheetId="1">Scheduled_Payment+Extra_Payment</definedName>
    <definedName name="_ed3" localSheetId="2">Scheduled_Payment+Extra_Payment</definedName>
    <definedName name="_ed3" localSheetId="12">Scheduled_Payment+Extra_Payment</definedName>
    <definedName name="_ed3">Scheduled_Payment+Extra_Payment</definedName>
    <definedName name="_FAC1" localSheetId="7">#REF!</definedName>
    <definedName name="_FAC1" localSheetId="3">#REF!</definedName>
    <definedName name="_FAC1" localSheetId="1">#REF!</definedName>
    <definedName name="_FAC1" localSheetId="2">#REF!</definedName>
    <definedName name="_FAC1" localSheetId="12">#REF!</definedName>
    <definedName name="_FAC1">#REF!</definedName>
    <definedName name="_FAC2" localSheetId="7">#REF!</definedName>
    <definedName name="_FAC2" localSheetId="3">#REF!</definedName>
    <definedName name="_FAC2" localSheetId="1">#REF!</definedName>
    <definedName name="_FAC2" localSheetId="2">#REF!</definedName>
    <definedName name="_FAC2" localSheetId="12">#REF!</definedName>
    <definedName name="_FAC2">#REF!</definedName>
    <definedName name="_Fill" localSheetId="7" hidden="1">#REF!</definedName>
    <definedName name="_Fill" localSheetId="3" hidden="1">#REF!</definedName>
    <definedName name="_Fill" localSheetId="1" hidden="1">#REF!</definedName>
    <definedName name="_Fill" localSheetId="2" hidden="1">#REF!</definedName>
    <definedName name="_Fill" localSheetId="12" hidden="1">#REF!</definedName>
    <definedName name="_Fill" hidden="1">#REF!</definedName>
    <definedName name="_HDG2" localSheetId="7">#REF!</definedName>
    <definedName name="_HDG2" localSheetId="3">#REF!</definedName>
    <definedName name="_HDG2" localSheetId="1">#REF!</definedName>
    <definedName name="_HDG2" localSheetId="2">#REF!</definedName>
    <definedName name="_HDG2" localSheetId="12">#REF!</definedName>
    <definedName name="_HDG2">#REF!</definedName>
    <definedName name="_int1" localSheetId="7">#REF!</definedName>
    <definedName name="_int1" localSheetId="3">#REF!</definedName>
    <definedName name="_int1" localSheetId="1">#REF!</definedName>
    <definedName name="_int1" localSheetId="2">#REF!</definedName>
    <definedName name="_int1" localSheetId="12">#REF!</definedName>
    <definedName name="_int1">#REF!</definedName>
    <definedName name="_Inv2" localSheetId="7">[3]JSiar!#REF!</definedName>
    <definedName name="_Inv2" localSheetId="3">[3]JSiar!#REF!</definedName>
    <definedName name="_Inv2" localSheetId="1">[3]JSiar!#REF!</definedName>
    <definedName name="_Inv2" localSheetId="2">[3]JSiar!#REF!</definedName>
    <definedName name="_Inv2" localSheetId="12">[3]JSiar!#REF!</definedName>
    <definedName name="_Inv2">[3]JSiar!#REF!</definedName>
    <definedName name="_jkt1" localSheetId="7">#REF!</definedName>
    <definedName name="_jkt1" localSheetId="3">#REF!</definedName>
    <definedName name="_jkt1" localSheetId="1">#REF!</definedName>
    <definedName name="_jkt1" localSheetId="2">#REF!</definedName>
    <definedName name="_jkt1" localSheetId="12">#REF!</definedName>
    <definedName name="_jkt1">#REF!</definedName>
    <definedName name="_jkt2" localSheetId="7">[4]JKT!#REF!</definedName>
    <definedName name="_jkt2" localSheetId="3">[4]JKT!#REF!</definedName>
    <definedName name="_jkt2" localSheetId="1">[4]JKT!#REF!</definedName>
    <definedName name="_jkt2" localSheetId="2">[4]JKT!#REF!</definedName>
    <definedName name="_jkt2" localSheetId="12">[4]JKT!#REF!</definedName>
    <definedName name="_jkt2">[4]JKT!#REF!</definedName>
    <definedName name="_jkt3" localSheetId="7">[4]JKT!#REF!</definedName>
    <definedName name="_jkt3" localSheetId="3">[4]JKT!#REF!</definedName>
    <definedName name="_jkt3" localSheetId="1">[4]JKT!#REF!</definedName>
    <definedName name="_jkt3" localSheetId="2">[4]JKT!#REF!</definedName>
    <definedName name="_jkt3" localSheetId="12">[4]JKT!#REF!</definedName>
    <definedName name="_jkt3">[4]JKT!#REF!</definedName>
    <definedName name="_jkt4" localSheetId="7">[4]JKT!#REF!</definedName>
    <definedName name="_jkt4" localSheetId="3">[4]JKT!#REF!</definedName>
    <definedName name="_jkt4" localSheetId="1">[4]JKT!#REF!</definedName>
    <definedName name="_jkt4" localSheetId="2">[4]JKT!#REF!</definedName>
    <definedName name="_jkt4" localSheetId="12">[4]JKT!#REF!</definedName>
    <definedName name="_jkt4">[4]JKT!#REF!</definedName>
    <definedName name="_jkt5" localSheetId="7">[4]JKT!#REF!</definedName>
    <definedName name="_jkt5" localSheetId="3">[4]JKT!#REF!</definedName>
    <definedName name="_jkt5" localSheetId="1">[4]JKT!#REF!</definedName>
    <definedName name="_jkt5" localSheetId="2">[4]JKT!#REF!</definedName>
    <definedName name="_jkt5" localSheetId="12">[4]JKT!#REF!</definedName>
    <definedName name="_jkt5">[4]JKT!#REF!</definedName>
    <definedName name="_jkt6" localSheetId="7">[4]JKT!#REF!</definedName>
    <definedName name="_jkt6" localSheetId="3">[4]JKT!#REF!</definedName>
    <definedName name="_jkt6" localSheetId="1">[4]JKT!#REF!</definedName>
    <definedName name="_jkt6" localSheetId="2">[4]JKT!#REF!</definedName>
    <definedName name="_jkt6" localSheetId="12">[4]JKT!#REF!</definedName>
    <definedName name="_jkt6">[4]JKT!#REF!</definedName>
    <definedName name="_Key1" localSheetId="7" hidden="1">#REF!</definedName>
    <definedName name="_Key1" localSheetId="3" hidden="1">#REF!</definedName>
    <definedName name="_Key1" localSheetId="1" hidden="1">#REF!</definedName>
    <definedName name="_Key1" localSheetId="2" hidden="1">#REF!</definedName>
    <definedName name="_Key1" localSheetId="12" hidden="1">#REF!</definedName>
    <definedName name="_Key1" hidden="1">#REF!</definedName>
    <definedName name="_Key2" localSheetId="7" hidden="1">#REF!</definedName>
    <definedName name="_Key2" localSheetId="3" hidden="1">#REF!</definedName>
    <definedName name="_Key2" localSheetId="1" hidden="1">#REF!</definedName>
    <definedName name="_Key2" localSheetId="2" hidden="1">#REF!</definedName>
    <definedName name="_Key2" localSheetId="12" hidden="1">#REF!</definedName>
    <definedName name="_Key2" hidden="1">#REF!</definedName>
    <definedName name="_kim1" localSheetId="7">#REF!</definedName>
    <definedName name="_kim1" localSheetId="3">#REF!</definedName>
    <definedName name="_kim1" localSheetId="1">#REF!</definedName>
    <definedName name="_kim1" localSheetId="2">#REF!</definedName>
    <definedName name="_kim1" localSheetId="12">#REF!</definedName>
    <definedName name="_kim1">#REF!</definedName>
    <definedName name="_LIA01" localSheetId="7">#REF!</definedName>
    <definedName name="_LIA01" localSheetId="3">#REF!</definedName>
    <definedName name="_LIA01" localSheetId="1">#REF!</definedName>
    <definedName name="_LIA01" localSheetId="2">#REF!</definedName>
    <definedName name="_LIA01" localSheetId="12">#REF!</definedName>
    <definedName name="_LIA01">#REF!</definedName>
    <definedName name="_LIA1" localSheetId="7">#REF!</definedName>
    <definedName name="_LIA1" localSheetId="3">#REF!</definedName>
    <definedName name="_LIA1" localSheetId="1">#REF!</definedName>
    <definedName name="_LIA1" localSheetId="2">#REF!</definedName>
    <definedName name="_LIA1" localSheetId="12">#REF!</definedName>
    <definedName name="_LIA1">#REF!</definedName>
    <definedName name="_LIA2" localSheetId="7">#REF!</definedName>
    <definedName name="_LIA2" localSheetId="3">#REF!</definedName>
    <definedName name="_LIA2" localSheetId="1">#REF!</definedName>
    <definedName name="_LIA2" localSheetId="2">#REF!</definedName>
    <definedName name="_LIA2" localSheetId="12">#REF!</definedName>
    <definedName name="_LIA2">#REF!</definedName>
    <definedName name="_lpg1" localSheetId="7">#REF!</definedName>
    <definedName name="_lpg1" localSheetId="3">#REF!</definedName>
    <definedName name="_lpg1" localSheetId="1">#REF!</definedName>
    <definedName name="_lpg1" localSheetId="2">#REF!</definedName>
    <definedName name="_lpg1" localSheetId="12">#REF!</definedName>
    <definedName name="_lpg1">#REF!</definedName>
    <definedName name="_mdn1" localSheetId="7">#REF!</definedName>
    <definedName name="_mdn1" localSheetId="3">#REF!</definedName>
    <definedName name="_mdn1" localSheetId="1">#REF!</definedName>
    <definedName name="_mdn1" localSheetId="2">#REF!</definedName>
    <definedName name="_mdn1" localSheetId="12">#REF!</definedName>
    <definedName name="_mdn1">#REF!</definedName>
    <definedName name="_Mov2" localSheetId="3">[5]Revenue!$J$7:$R$187</definedName>
    <definedName name="_Mov2" localSheetId="1">[5]Revenue!$J$7:$R$187</definedName>
    <definedName name="_Mov2" localSheetId="2">[5]Revenue!$J$7:$R$187</definedName>
    <definedName name="_Mov2">[6]Revenue!$J$7:$R$187</definedName>
    <definedName name="_Order1" hidden="1">255</definedName>
    <definedName name="_Order2" hidden="1">255</definedName>
    <definedName name="_pa1" localSheetId="7">#REF!</definedName>
    <definedName name="_pa1" localSheetId="3">#REF!</definedName>
    <definedName name="_pa1" localSheetId="1">#REF!</definedName>
    <definedName name="_pa1" localSheetId="2">#REF!</definedName>
    <definedName name="_pa1" localSheetId="12">#REF!</definedName>
    <definedName name="_pa1">#REF!</definedName>
    <definedName name="_pa18" localSheetId="7">#REF!</definedName>
    <definedName name="_pa18" localSheetId="3">#REF!</definedName>
    <definedName name="_pa18" localSheetId="1">#REF!</definedName>
    <definedName name="_pa18" localSheetId="2">#REF!</definedName>
    <definedName name="_pa18" localSheetId="12">#REF!</definedName>
    <definedName name="_pa18">#REF!</definedName>
    <definedName name="_pa2" localSheetId="7">#REF!</definedName>
    <definedName name="_pa2" localSheetId="3">#REF!</definedName>
    <definedName name="_pa2" localSheetId="1">#REF!</definedName>
    <definedName name="_pa2" localSheetId="2">#REF!</definedName>
    <definedName name="_pa2" localSheetId="12">#REF!</definedName>
    <definedName name="_pa2">#REF!</definedName>
    <definedName name="_pa3" localSheetId="7">#REF!</definedName>
    <definedName name="_pa3" localSheetId="3">#REF!</definedName>
    <definedName name="_pa3" localSheetId="1">#REF!</definedName>
    <definedName name="_pa3" localSheetId="2">#REF!</definedName>
    <definedName name="_pa3" localSheetId="12">#REF!</definedName>
    <definedName name="_pa3">#REF!</definedName>
    <definedName name="_pa6" localSheetId="7">#REF!</definedName>
    <definedName name="_pa6" localSheetId="3">#REF!</definedName>
    <definedName name="_pa6" localSheetId="1">#REF!</definedName>
    <definedName name="_pa6" localSheetId="2">#REF!</definedName>
    <definedName name="_pa6" localSheetId="12">#REF!</definedName>
    <definedName name="_pa6">#REF!</definedName>
    <definedName name="_pe1" localSheetId="7">#REF!</definedName>
    <definedName name="_pe1" localSheetId="3">#REF!</definedName>
    <definedName name="_pe1" localSheetId="1">#REF!</definedName>
    <definedName name="_pe1" localSheetId="2">#REF!</definedName>
    <definedName name="_pe1" localSheetId="12">#REF!</definedName>
    <definedName name="_pe1">#REF!</definedName>
    <definedName name="_pg2" localSheetId="7">#REF!</definedName>
    <definedName name="_pg2" localSheetId="3">#REF!</definedName>
    <definedName name="_pg2" localSheetId="1">#REF!</definedName>
    <definedName name="_pg2" localSheetId="2">#REF!</definedName>
    <definedName name="_pg2" localSheetId="12">#REF!</definedName>
    <definedName name="_pg2">#REF!</definedName>
    <definedName name="_pir1" localSheetId="7">#REF!</definedName>
    <definedName name="_pir1" localSheetId="3">#REF!</definedName>
    <definedName name="_pir1" localSheetId="1">#REF!</definedName>
    <definedName name="_pir1" localSheetId="2">#REF!</definedName>
    <definedName name="_pir1" localSheetId="12">#REF!</definedName>
    <definedName name="_pir1">#REF!</definedName>
    <definedName name="_pp1" localSheetId="7">[4]PP!#REF!</definedName>
    <definedName name="_pp1" localSheetId="3">[4]PP!#REF!</definedName>
    <definedName name="_pp1" localSheetId="1">[4]PP!#REF!</definedName>
    <definedName name="_pp1" localSheetId="2">[4]PP!#REF!</definedName>
    <definedName name="_pp1" localSheetId="12">[4]PP!#REF!</definedName>
    <definedName name="_pp1">[4]PP!#REF!</definedName>
    <definedName name="_pp2" localSheetId="7">[4]PP!#REF!</definedName>
    <definedName name="_pp2" localSheetId="3">[4]PP!#REF!</definedName>
    <definedName name="_pp2" localSheetId="1">[4]PP!#REF!</definedName>
    <definedName name="_pp2" localSheetId="2">[4]PP!#REF!</definedName>
    <definedName name="_pp2" localSheetId="12">[4]PP!#REF!</definedName>
    <definedName name="_pp2">[4]PP!#REF!</definedName>
    <definedName name="_pp3" localSheetId="7">[4]PP!#REF!</definedName>
    <definedName name="_pp3" localSheetId="3">[4]PP!#REF!</definedName>
    <definedName name="_pp3" localSheetId="1">[4]PP!#REF!</definedName>
    <definedName name="_pp3" localSheetId="2">[4]PP!#REF!</definedName>
    <definedName name="_pp3" localSheetId="12">[4]PP!#REF!</definedName>
    <definedName name="_pp3">[4]PP!#REF!</definedName>
    <definedName name="_pp4" localSheetId="7">[4]PP!#REF!</definedName>
    <definedName name="_pp4" localSheetId="3">[4]PP!#REF!</definedName>
    <definedName name="_pp4" localSheetId="1">[4]PP!#REF!</definedName>
    <definedName name="_pp4" localSheetId="2">[4]PP!#REF!</definedName>
    <definedName name="_pp4" localSheetId="12">[4]PP!#REF!</definedName>
    <definedName name="_pp4">[4]PP!#REF!</definedName>
    <definedName name="_PRT1">[7]Financials!$C$5:$L$54</definedName>
    <definedName name="_PRT2">[7]Financials!$M$5:$AF$54</definedName>
    <definedName name="_PRT3">[7]Financials!$C$55:$L$103</definedName>
    <definedName name="_PRT4">[7]Financials!$M$55:$AF$103</definedName>
    <definedName name="_PRT5">'[7]10 yr val'!$D$3:$I$60</definedName>
    <definedName name="_qwe1" localSheetId="9">MATCH(0.01,[0]!End_Bal,-1)+1</definedName>
    <definedName name="_qwe1" localSheetId="7">MATCH(0.01,pembanding!End_Bal,-1)+1</definedName>
    <definedName name="_qwe1" localSheetId="3">#N/A</definedName>
    <definedName name="_qwe1" localSheetId="1">#N/A</definedName>
    <definedName name="_qwe1" localSheetId="2">#N/A</definedName>
    <definedName name="_qwe1" localSheetId="12">MATCH(0.01,yield!End_Bal,-1)+1</definedName>
    <definedName name="_qwe1">MATCH(0.01,[0]!End_Bal,-1)+1</definedName>
    <definedName name="_Regression_X" localSheetId="9" hidden="1">[8]Gmd3!#REF!</definedName>
    <definedName name="_Regression_X" localSheetId="7" hidden="1">[8]Gmd3!#REF!</definedName>
    <definedName name="_Regression_X" localSheetId="3" hidden="1">[8]Gmd3!#REF!</definedName>
    <definedName name="_Regression_X" localSheetId="1" hidden="1">[8]Gmd3!#REF!</definedName>
    <definedName name="_Regression_X" localSheetId="2" hidden="1">[8]Gmd3!#REF!</definedName>
    <definedName name="_Regression_X" localSheetId="12" hidden="1">[8]Gmd3!#REF!</definedName>
    <definedName name="_Regression_X" hidden="1">[8]Gmd3!#REF!</definedName>
    <definedName name="_Sort" localSheetId="7" hidden="1">#REF!</definedName>
    <definedName name="_Sort" localSheetId="3" hidden="1">#REF!</definedName>
    <definedName name="_Sort" localSheetId="1" hidden="1">#REF!</definedName>
    <definedName name="_Sort" localSheetId="2" hidden="1">#REF!</definedName>
    <definedName name="_Sort" localSheetId="12" hidden="1">#REF!</definedName>
    <definedName name="_Sort" hidden="1">#REF!</definedName>
    <definedName name="_Sorty" localSheetId="9" hidden="1">[9]Fixset!#REF!</definedName>
    <definedName name="_Sorty" localSheetId="7" hidden="1">[9]Fixset!#REF!</definedName>
    <definedName name="_Sorty" localSheetId="3" hidden="1">[9]Fixset!#REF!</definedName>
    <definedName name="_Sorty" localSheetId="1" hidden="1">[9]Fixset!#REF!</definedName>
    <definedName name="_Sorty" localSheetId="2" hidden="1">[9]Fixset!#REF!</definedName>
    <definedName name="_Sorty" localSheetId="12" hidden="1">[9]Fixset!#REF!</definedName>
    <definedName name="_Sorty" hidden="1">[9]Fixset!#REF!</definedName>
    <definedName name="_spj1" localSheetId="7">#REF!</definedName>
    <definedName name="_spj1" localSheetId="3">#REF!</definedName>
    <definedName name="_spj1" localSheetId="1">#REF!</definedName>
    <definedName name="_spj1" localSheetId="2">#REF!</definedName>
    <definedName name="_spj1" localSheetId="12">#REF!</definedName>
    <definedName name="_spj1">#REF!</definedName>
    <definedName name="_TT20021" localSheetId="7">#REF!</definedName>
    <definedName name="_TT20021" localSheetId="3">#REF!</definedName>
    <definedName name="_TT20021" localSheetId="1">#REF!</definedName>
    <definedName name="_TT20021" localSheetId="2">#REF!</definedName>
    <definedName name="_TT20021" localSheetId="12">#REF!</definedName>
    <definedName name="_TT20021">#REF!</definedName>
    <definedName name="_TT20022" localSheetId="7">#REF!</definedName>
    <definedName name="_TT20022" localSheetId="3">#REF!</definedName>
    <definedName name="_TT20022" localSheetId="1">#REF!</definedName>
    <definedName name="_TT20022" localSheetId="2">#REF!</definedName>
    <definedName name="_TT20022" localSheetId="12">#REF!</definedName>
    <definedName name="_TT20022">#REF!</definedName>
    <definedName name="_TT20023" localSheetId="7">#REF!</definedName>
    <definedName name="_TT20023" localSheetId="3">#REF!</definedName>
    <definedName name="_TT20023" localSheetId="1">#REF!</definedName>
    <definedName name="_TT20023" localSheetId="2">#REF!</definedName>
    <definedName name="_TT20023" localSheetId="12">#REF!</definedName>
    <definedName name="_TT20023">#REF!</definedName>
    <definedName name="_TT20031" localSheetId="7">#REF!</definedName>
    <definedName name="_TT20031" localSheetId="3">#REF!</definedName>
    <definedName name="_TT20031" localSheetId="1">#REF!</definedName>
    <definedName name="_TT20031" localSheetId="2">#REF!</definedName>
    <definedName name="_TT20031" localSheetId="12">#REF!</definedName>
    <definedName name="_TT20031">#REF!</definedName>
    <definedName name="_TT20032" localSheetId="7">#REF!</definedName>
    <definedName name="_TT20032" localSheetId="3">#REF!</definedName>
    <definedName name="_TT20032" localSheetId="1">#REF!</definedName>
    <definedName name="_TT20032" localSheetId="2">#REF!</definedName>
    <definedName name="_TT20032" localSheetId="12">#REF!</definedName>
    <definedName name="_TT20032">#REF!</definedName>
    <definedName name="_TT20033" localSheetId="7">#REF!</definedName>
    <definedName name="_TT20033" localSheetId="3">#REF!</definedName>
    <definedName name="_TT20033" localSheetId="1">#REF!</definedName>
    <definedName name="_TT20033" localSheetId="2">#REF!</definedName>
    <definedName name="_TT20033" localSheetId="12">#REF!</definedName>
    <definedName name="_TT20033">#REF!</definedName>
    <definedName name="_TT20041" localSheetId="7">#REF!</definedName>
    <definedName name="_TT20041" localSheetId="3">#REF!</definedName>
    <definedName name="_TT20041" localSheetId="1">#REF!</definedName>
    <definedName name="_TT20041" localSheetId="2">#REF!</definedName>
    <definedName name="_TT20041" localSheetId="12">#REF!</definedName>
    <definedName name="_TT20041">#REF!</definedName>
    <definedName name="_TT20042" localSheetId="7">#REF!</definedName>
    <definedName name="_TT20042" localSheetId="3">#REF!</definedName>
    <definedName name="_TT20042" localSheetId="1">#REF!</definedName>
    <definedName name="_TT20042" localSheetId="2">#REF!</definedName>
    <definedName name="_TT20042" localSheetId="12">#REF!</definedName>
    <definedName name="_TT20042">#REF!</definedName>
    <definedName name="_TT20043" localSheetId="7">#REF!</definedName>
    <definedName name="_TT20043" localSheetId="3">#REF!</definedName>
    <definedName name="_TT20043" localSheetId="1">#REF!</definedName>
    <definedName name="_TT20043" localSheetId="2">#REF!</definedName>
    <definedName name="_TT20043" localSheetId="12">#REF!</definedName>
    <definedName name="_TT20043">#REF!</definedName>
    <definedName name="_TT20051" localSheetId="7">#REF!</definedName>
    <definedName name="_TT20051" localSheetId="3">#REF!</definedName>
    <definedName name="_TT20051" localSheetId="1">#REF!</definedName>
    <definedName name="_TT20051" localSheetId="2">#REF!</definedName>
    <definedName name="_TT20051" localSheetId="12">#REF!</definedName>
    <definedName name="_TT20051">#REF!</definedName>
    <definedName name="_TT20052" localSheetId="7">#REF!</definedName>
    <definedName name="_TT20052" localSheetId="3">#REF!</definedName>
    <definedName name="_TT20052" localSheetId="1">#REF!</definedName>
    <definedName name="_TT20052" localSheetId="2">#REF!</definedName>
    <definedName name="_TT20052" localSheetId="12">#REF!</definedName>
    <definedName name="_TT20052">#REF!</definedName>
    <definedName name="_TT20053" localSheetId="7">#REF!</definedName>
    <definedName name="_TT20053" localSheetId="3">#REF!</definedName>
    <definedName name="_TT20053" localSheetId="1">#REF!</definedName>
    <definedName name="_TT20053" localSheetId="2">#REF!</definedName>
    <definedName name="_TT20053" localSheetId="12">#REF!</definedName>
    <definedName name="_TT20053">#REF!</definedName>
    <definedName name="_TT20061" localSheetId="7">#REF!</definedName>
    <definedName name="_TT20061" localSheetId="3">#REF!</definedName>
    <definedName name="_TT20061" localSheetId="1">#REF!</definedName>
    <definedName name="_TT20061" localSheetId="2">#REF!</definedName>
    <definedName name="_TT20061" localSheetId="12">#REF!</definedName>
    <definedName name="_TT20061">#REF!</definedName>
    <definedName name="_TT20062" localSheetId="7">#REF!</definedName>
    <definedName name="_TT20062" localSheetId="3">#REF!</definedName>
    <definedName name="_TT20062" localSheetId="1">#REF!</definedName>
    <definedName name="_TT20062" localSheetId="2">#REF!</definedName>
    <definedName name="_TT20062" localSheetId="12">#REF!</definedName>
    <definedName name="_TT20062">#REF!</definedName>
    <definedName name="_TT20063" localSheetId="7">#REF!</definedName>
    <definedName name="_TT20063" localSheetId="3">#REF!</definedName>
    <definedName name="_TT20063" localSheetId="1">#REF!</definedName>
    <definedName name="_TT20063" localSheetId="2">#REF!</definedName>
    <definedName name="_TT20063" localSheetId="12">#REF!</definedName>
    <definedName name="_TT20063">#REF!</definedName>
    <definedName name="_tt20071" localSheetId="7">#REF!</definedName>
    <definedName name="_tt20071" localSheetId="3">#REF!</definedName>
    <definedName name="_tt20071" localSheetId="1">#REF!</definedName>
    <definedName name="_tt20071" localSheetId="2">#REF!</definedName>
    <definedName name="_tt20071" localSheetId="12">#REF!</definedName>
    <definedName name="_tt20071">#REF!</definedName>
    <definedName name="_tt20072" localSheetId="7">#REF!</definedName>
    <definedName name="_tt20072" localSheetId="3">#REF!</definedName>
    <definedName name="_tt20072" localSheetId="1">#REF!</definedName>
    <definedName name="_tt20072" localSheetId="2">#REF!</definedName>
    <definedName name="_tt20072" localSheetId="12">#REF!</definedName>
    <definedName name="_tt20072">#REF!</definedName>
    <definedName name="_tt20073" localSheetId="7">#REF!</definedName>
    <definedName name="_tt20073" localSheetId="3">#REF!</definedName>
    <definedName name="_tt20073" localSheetId="1">#REF!</definedName>
    <definedName name="_tt20073" localSheetId="2">#REF!</definedName>
    <definedName name="_tt20073" localSheetId="12">#REF!</definedName>
    <definedName name="_tt20073">#REF!</definedName>
    <definedName name="_tt20081" localSheetId="7">#REF!</definedName>
    <definedName name="_tt20081" localSheetId="3">#REF!</definedName>
    <definedName name="_tt20081" localSheetId="1">#REF!</definedName>
    <definedName name="_tt20081" localSheetId="2">#REF!</definedName>
    <definedName name="_tt20081" localSheetId="12">#REF!</definedName>
    <definedName name="_tt20081">#REF!</definedName>
    <definedName name="_tt20082" localSheetId="7">#REF!</definedName>
    <definedName name="_tt20082" localSheetId="3">#REF!</definedName>
    <definedName name="_tt20082" localSheetId="1">#REF!</definedName>
    <definedName name="_tt20082" localSheetId="2">#REF!</definedName>
    <definedName name="_tt20082" localSheetId="12">#REF!</definedName>
    <definedName name="_tt20082">#REF!</definedName>
    <definedName name="_tt20083" localSheetId="7">#REF!</definedName>
    <definedName name="_tt20083" localSheetId="3">#REF!</definedName>
    <definedName name="_tt20083" localSheetId="1">#REF!</definedName>
    <definedName name="_tt20083" localSheetId="2">#REF!</definedName>
    <definedName name="_tt20083" localSheetId="12">#REF!</definedName>
    <definedName name="_tt20083">#REF!</definedName>
    <definedName name="_vol1" localSheetId="7">#REF!</definedName>
    <definedName name="_vol1" localSheetId="3">#REF!</definedName>
    <definedName name="_vol1" localSheetId="1">#REF!</definedName>
    <definedName name="_vol1" localSheetId="2">#REF!</definedName>
    <definedName name="_vol1" localSheetId="12">#REF!</definedName>
    <definedName name="_vol1">#REF!</definedName>
    <definedName name="_vol10" localSheetId="7">#REF!</definedName>
    <definedName name="_vol10" localSheetId="3">#REF!</definedName>
    <definedName name="_vol10" localSheetId="1">#REF!</definedName>
    <definedName name="_vol10" localSheetId="2">#REF!</definedName>
    <definedName name="_vol10" localSheetId="12">#REF!</definedName>
    <definedName name="_vol10">#REF!</definedName>
    <definedName name="_vol11" localSheetId="7">#REF!</definedName>
    <definedName name="_vol11" localSheetId="3">#REF!</definedName>
    <definedName name="_vol11" localSheetId="1">#REF!</definedName>
    <definedName name="_vol11" localSheetId="2">#REF!</definedName>
    <definedName name="_vol11" localSheetId="12">#REF!</definedName>
    <definedName name="_vol11">#REF!</definedName>
    <definedName name="_vol12" localSheetId="7">#REF!</definedName>
    <definedName name="_vol12" localSheetId="3">#REF!</definedName>
    <definedName name="_vol12" localSheetId="1">#REF!</definedName>
    <definedName name="_vol12" localSheetId="2">#REF!</definedName>
    <definedName name="_vol12" localSheetId="12">#REF!</definedName>
    <definedName name="_vol12">#REF!</definedName>
    <definedName name="_vol13" localSheetId="7">#REF!</definedName>
    <definedName name="_vol13" localSheetId="3">#REF!</definedName>
    <definedName name="_vol13" localSheetId="1">#REF!</definedName>
    <definedName name="_vol13" localSheetId="2">#REF!</definedName>
    <definedName name="_vol13" localSheetId="12">#REF!</definedName>
    <definedName name="_vol13">#REF!</definedName>
    <definedName name="_vol14" localSheetId="7">#REF!</definedName>
    <definedName name="_vol14" localSheetId="3">#REF!</definedName>
    <definedName name="_vol14" localSheetId="1">#REF!</definedName>
    <definedName name="_vol14" localSheetId="2">#REF!</definedName>
    <definedName name="_vol14" localSheetId="12">#REF!</definedName>
    <definedName name="_vol14">#REF!</definedName>
    <definedName name="_vol15" localSheetId="7">#REF!</definedName>
    <definedName name="_vol15" localSheetId="3">#REF!</definedName>
    <definedName name="_vol15" localSheetId="1">#REF!</definedName>
    <definedName name="_vol15" localSheetId="2">#REF!</definedName>
    <definedName name="_vol15" localSheetId="12">#REF!</definedName>
    <definedName name="_vol15">#REF!</definedName>
    <definedName name="_vol16" localSheetId="7">#REF!</definedName>
    <definedName name="_vol16" localSheetId="3">#REF!</definedName>
    <definedName name="_vol16" localSheetId="1">#REF!</definedName>
    <definedName name="_vol16" localSheetId="2">#REF!</definedName>
    <definedName name="_vol16" localSheetId="12">#REF!</definedName>
    <definedName name="_vol16">#REF!</definedName>
    <definedName name="_vol2" localSheetId="7">#REF!</definedName>
    <definedName name="_vol2" localSheetId="3">#REF!</definedName>
    <definedName name="_vol2" localSheetId="1">#REF!</definedName>
    <definedName name="_vol2" localSheetId="2">#REF!</definedName>
    <definedName name="_vol2" localSheetId="12">#REF!</definedName>
    <definedName name="_vol2">#REF!</definedName>
    <definedName name="_vol3" localSheetId="7">#REF!</definedName>
    <definedName name="_vol3" localSheetId="3">#REF!</definedName>
    <definedName name="_vol3" localSheetId="1">#REF!</definedName>
    <definedName name="_vol3" localSheetId="2">#REF!</definedName>
    <definedName name="_vol3" localSheetId="12">#REF!</definedName>
    <definedName name="_vol3">#REF!</definedName>
    <definedName name="_vol4" localSheetId="7">#REF!</definedName>
    <definedName name="_vol4" localSheetId="3">#REF!</definedName>
    <definedName name="_vol4" localSheetId="1">#REF!</definedName>
    <definedName name="_vol4" localSheetId="2">#REF!</definedName>
    <definedName name="_vol4" localSheetId="12">#REF!</definedName>
    <definedName name="_vol4">#REF!</definedName>
    <definedName name="_vol5" localSheetId="7">#REF!</definedName>
    <definedName name="_vol5" localSheetId="3">#REF!</definedName>
    <definedName name="_vol5" localSheetId="1">#REF!</definedName>
    <definedName name="_vol5" localSheetId="2">#REF!</definedName>
    <definedName name="_vol5" localSheetId="12">#REF!</definedName>
    <definedName name="_vol5">#REF!</definedName>
    <definedName name="_vol6" localSheetId="7">#REF!</definedName>
    <definedName name="_vol6" localSheetId="3">#REF!</definedName>
    <definedName name="_vol6" localSheetId="1">#REF!</definedName>
    <definedName name="_vol6" localSheetId="2">#REF!</definedName>
    <definedName name="_vol6" localSheetId="12">#REF!</definedName>
    <definedName name="_vol6">#REF!</definedName>
    <definedName name="_vol7" localSheetId="7">#REF!</definedName>
    <definedName name="_vol7" localSheetId="3">#REF!</definedName>
    <definedName name="_vol7" localSheetId="1">#REF!</definedName>
    <definedName name="_vol7" localSheetId="2">#REF!</definedName>
    <definedName name="_vol7" localSheetId="12">#REF!</definedName>
    <definedName name="_vol7">#REF!</definedName>
    <definedName name="_vol8" localSheetId="7">#REF!</definedName>
    <definedName name="_vol8" localSheetId="3">#REF!</definedName>
    <definedName name="_vol8" localSheetId="1">#REF!</definedName>
    <definedName name="_vol8" localSheetId="2">#REF!</definedName>
    <definedName name="_vol8" localSheetId="12">#REF!</definedName>
    <definedName name="_vol8">#REF!</definedName>
    <definedName name="_vol9" localSheetId="7">#REF!</definedName>
    <definedName name="_vol9" localSheetId="3">#REF!</definedName>
    <definedName name="_vol9" localSheetId="1">#REF!</definedName>
    <definedName name="_vol9" localSheetId="2">#REF!</definedName>
    <definedName name="_vol9" localSheetId="12">#REF!</definedName>
    <definedName name="_vol9">#REF!</definedName>
    <definedName name="_wb1" localSheetId="7">#REF!</definedName>
    <definedName name="_wb1" localSheetId="3">#REF!</definedName>
    <definedName name="_wb1" localSheetId="1">#REF!</definedName>
    <definedName name="_wb1" localSheetId="2">#REF!</definedName>
    <definedName name="_wb1" localSheetId="12">#REF!</definedName>
    <definedName name="_wb1">#REF!</definedName>
    <definedName name="_yr5">'[10]5 yr val'!$D$3:$I$50</definedName>
    <definedName name="_z2" localSheetId="9">MATCH(0.01,[0]!End_Bal,-1)+1</definedName>
    <definedName name="_z2" localSheetId="7">MATCH(0.01,pembanding!End_Bal,-1)+1</definedName>
    <definedName name="_z2" localSheetId="3">#N/A</definedName>
    <definedName name="_z2" localSheetId="1">#N/A</definedName>
    <definedName name="_z2" localSheetId="2">#N/A</definedName>
    <definedName name="_z2" localSheetId="12">MATCH(0.01,yield!End_Bal,-1)+1</definedName>
    <definedName name="_z2">MATCH(0.01,[0]!End_Bal,-1)+1</definedName>
    <definedName name="A" localSheetId="7">pembanding!$DA$38:$DA$60</definedName>
    <definedName name="A" localSheetId="3">[11]As!#REF!</definedName>
    <definedName name="A" localSheetId="1">[11]As!#REF!</definedName>
    <definedName name="A" localSheetId="2">[11]As!#REF!</definedName>
    <definedName name="A">Bangunan!$DA$38:$DA$60</definedName>
    <definedName name="a_harsat" localSheetId="7">#REF!</definedName>
    <definedName name="a_harsat" localSheetId="3">#REF!</definedName>
    <definedName name="a_harsat" localSheetId="1">#REF!</definedName>
    <definedName name="a_harsat" localSheetId="2">#REF!</definedName>
    <definedName name="a_harsat" localSheetId="12">#REF!</definedName>
    <definedName name="a_harsat">#REF!</definedName>
    <definedName name="A_In_Bang_St_Pabrik" localSheetId="7">'[12]Bang-Non-St'!#REF!</definedName>
    <definedName name="A_In_Bang_St_Pabrik" localSheetId="3">'[12]Bang-Non-St'!#REF!</definedName>
    <definedName name="A_In_Bang_St_Pabrik" localSheetId="1">'[12]Bang-Non-St'!#REF!</definedName>
    <definedName name="A_In_Bang_St_Pabrik" localSheetId="2">'[12]Bang-Non-St'!#REF!</definedName>
    <definedName name="A_In_Bang_St_Pabrik" localSheetId="12">'[12]Bang-Non-St'!#REF!</definedName>
    <definedName name="A_In_Bang_St_Pabrik">'[12]Bang-Non-St'!#REF!</definedName>
    <definedName name="A_In_Spesifikasi_St" localSheetId="7">'[12]Bang-Non-St'!#REF!</definedName>
    <definedName name="A_In_Spesifikasi_St" localSheetId="3">'[12]Bang-Non-St'!#REF!</definedName>
    <definedName name="A_In_Spesifikasi_St" localSheetId="1">'[12]Bang-Non-St'!#REF!</definedName>
    <definedName name="A_In_Spesifikasi_St" localSheetId="2">'[12]Bang-Non-St'!#REF!</definedName>
    <definedName name="A_In_Spesifikasi_St" localSheetId="12">'[12]Bang-Non-St'!#REF!</definedName>
    <definedName name="A_In_Spesifikasi_St">'[12]Bang-Non-St'!#REF!</definedName>
    <definedName name="A_Pr_Data_13" localSheetId="7">#REF!</definedName>
    <definedName name="A_Pr_Data_13" localSheetId="3">#REF!</definedName>
    <definedName name="A_Pr_Data_13" localSheetId="1">#REF!</definedName>
    <definedName name="A_Pr_Data_13" localSheetId="2">#REF!</definedName>
    <definedName name="A_Pr_Data_13" localSheetId="12">#REF!</definedName>
    <definedName name="A_Pr_Data_13">#REF!</definedName>
    <definedName name="A_Pr_Data_15" localSheetId="7">#REF!</definedName>
    <definedName name="A_Pr_Data_15" localSheetId="3">#REF!</definedName>
    <definedName name="A_Pr_Data_15" localSheetId="1">#REF!</definedName>
    <definedName name="A_Pr_Data_15" localSheetId="2">#REF!</definedName>
    <definedName name="A_Pr_Data_15" localSheetId="12">#REF!</definedName>
    <definedName name="A_Pr_Data_15">#REF!</definedName>
    <definedName name="A_Pr_Rekap" localSheetId="7">#REF!</definedName>
    <definedName name="A_Pr_Rekap" localSheetId="3">#REF!</definedName>
    <definedName name="A_Pr_Rekap" localSheetId="1">#REF!</definedName>
    <definedName name="A_Pr_Rekap" localSheetId="2">#REF!</definedName>
    <definedName name="A_Pr_Rekap" localSheetId="12">#REF!</definedName>
    <definedName name="A_Pr_Rekap">#REF!</definedName>
    <definedName name="A_Pr_Spesifikasi" localSheetId="7">#REF!</definedName>
    <definedName name="A_Pr_Spesifikasi" localSheetId="3">#REF!</definedName>
    <definedName name="A_Pr_Spesifikasi" localSheetId="1">#REF!</definedName>
    <definedName name="A_Pr_Spesifikasi" localSheetId="2">#REF!</definedName>
    <definedName name="A_Pr_Spesifikasi" localSheetId="12">#REF!</definedName>
    <definedName name="A_Pr_Spesifikasi">#REF!</definedName>
    <definedName name="A_Print_BCT" localSheetId="7">#REF!</definedName>
    <definedName name="A_Print_BCT" localSheetId="3">#REF!</definedName>
    <definedName name="A_Print_BCT" localSheetId="1">#REF!</definedName>
    <definedName name="A_Print_BCT" localSheetId="2">#REF!</definedName>
    <definedName name="A_Print_BCT" localSheetId="12">#REF!</definedName>
    <definedName name="A_Print_BCT">#REF!</definedName>
    <definedName name="A_Print_Data_15" localSheetId="7">#REF!</definedName>
    <definedName name="A_Print_Data_15" localSheetId="3">#REF!</definedName>
    <definedName name="A_Print_Data_15" localSheetId="1">#REF!</definedName>
    <definedName name="A_Print_Data_15" localSheetId="2">#REF!</definedName>
    <definedName name="A_Print_Data_15" localSheetId="12">#REF!</definedName>
    <definedName name="A_Print_Data_15">#REF!</definedName>
    <definedName name="A_Print_Input_Tanah" localSheetId="7">#REF!</definedName>
    <definedName name="A_Print_Input_Tanah" localSheetId="3">#REF!</definedName>
    <definedName name="A_Print_Input_Tanah" localSheetId="1">#REF!</definedName>
    <definedName name="A_Print_Input_Tanah" localSheetId="2">#REF!</definedName>
    <definedName name="A_Print_Input_Tanah" localSheetId="12">#REF!</definedName>
    <definedName name="A_Print_Input_Tanah">#REF!</definedName>
    <definedName name="a1..2349" localSheetId="7">#REF!</definedName>
    <definedName name="a1..2349" localSheetId="3">#REF!</definedName>
    <definedName name="a1..2349" localSheetId="1">#REF!</definedName>
    <definedName name="a1..2349" localSheetId="2">#REF!</definedName>
    <definedName name="a1..2349" localSheetId="12">#REF!</definedName>
    <definedName name="a1..2349">#REF!</definedName>
    <definedName name="AA" localSheetId="7">pembanding!$DA$462:$DA$485</definedName>
    <definedName name="aa" localSheetId="3">Scheduled_Payment+Extra_Payment</definedName>
    <definedName name="aa" localSheetId="1">Scheduled_Payment+Extra_Payment</definedName>
    <definedName name="aa" localSheetId="2">Scheduled_Payment+Extra_Payment</definedName>
    <definedName name="AA">Bangunan!$DA$462:$DA$485</definedName>
    <definedName name="AA_Copy_File_BNS" localSheetId="7">#REF!</definedName>
    <definedName name="AA_Copy_File_BNS" localSheetId="3">#REF!</definedName>
    <definedName name="AA_Copy_File_BNS" localSheetId="1">#REF!</definedName>
    <definedName name="AA_Copy_File_BNS" localSheetId="2">#REF!</definedName>
    <definedName name="AA_Copy_File_BNS" localSheetId="12">#REF!</definedName>
    <definedName name="AA_Copy_File_BNS">#REF!</definedName>
    <definedName name="AA_Copy_File_General" localSheetId="7">#REF!</definedName>
    <definedName name="AA_Copy_File_General" localSheetId="3">#REF!</definedName>
    <definedName name="AA_Copy_File_General" localSheetId="1">#REF!</definedName>
    <definedName name="AA_Copy_File_General" localSheetId="2">#REF!</definedName>
    <definedName name="AA_Copy_File_General" localSheetId="12">#REF!</definedName>
    <definedName name="AA_Copy_File_General">#REF!</definedName>
    <definedName name="AA_File_BNS" localSheetId="7">#REF!</definedName>
    <definedName name="AA_File_BNS" localSheetId="3">#REF!</definedName>
    <definedName name="AA_File_BNS" localSheetId="1">#REF!</definedName>
    <definedName name="AA_File_BNS" localSheetId="2">#REF!</definedName>
    <definedName name="AA_File_BNS" localSheetId="12">#REF!</definedName>
    <definedName name="AA_File_BNS">#REF!</definedName>
    <definedName name="AA_File_General" localSheetId="7">#REF!</definedName>
    <definedName name="AA_File_General" localSheetId="3">#REF!</definedName>
    <definedName name="AA_File_General" localSheetId="1">#REF!</definedName>
    <definedName name="AA_File_General" localSheetId="2">#REF!</definedName>
    <definedName name="AA_File_General" localSheetId="12">#REF!</definedName>
    <definedName name="AA_File_General">#REF!</definedName>
    <definedName name="AA_PrS_B_N_S_00" localSheetId="7">#REF!</definedName>
    <definedName name="AA_PrS_B_N_S_00" localSheetId="3">#REF!</definedName>
    <definedName name="AA_PrS_B_N_S_00" localSheetId="1">#REF!</definedName>
    <definedName name="AA_PrS_B_N_S_00" localSheetId="2">#REF!</definedName>
    <definedName name="AA_PrS_B_N_S_00" localSheetId="12">#REF!</definedName>
    <definedName name="AA_PrS_B_N_S_00">#REF!</definedName>
    <definedName name="AA_PrS_B_N_S_01" localSheetId="7">#REF!</definedName>
    <definedName name="AA_PrS_B_N_S_01" localSheetId="3">#REF!</definedName>
    <definedName name="AA_PrS_B_N_S_01" localSheetId="1">#REF!</definedName>
    <definedName name="AA_PrS_B_N_S_01" localSheetId="2">#REF!</definedName>
    <definedName name="AA_PrS_B_N_S_01" localSheetId="12">#REF!</definedName>
    <definedName name="AA_PrS_B_N_S_01">#REF!</definedName>
    <definedName name="AA_PrS_General" localSheetId="7">#REF!</definedName>
    <definedName name="AA_PrS_General" localSheetId="3">#REF!</definedName>
    <definedName name="AA_PrS_General" localSheetId="1">#REF!</definedName>
    <definedName name="AA_PrS_General" localSheetId="2">#REF!</definedName>
    <definedName name="AA_PrS_General" localSheetId="12">#REF!</definedName>
    <definedName name="AA_PrS_General">#REF!</definedName>
    <definedName name="AA_PrS_General_00" localSheetId="7">#REF!</definedName>
    <definedName name="AA_PrS_General_00" localSheetId="3">#REF!</definedName>
    <definedName name="AA_PrS_General_00" localSheetId="1">#REF!</definedName>
    <definedName name="AA_PrS_General_00" localSheetId="2">#REF!</definedName>
    <definedName name="AA_PrS_General_00" localSheetId="12">#REF!</definedName>
    <definedName name="AA_PrS_General_00">#REF!</definedName>
    <definedName name="AA_PrS_General_01" localSheetId="7">#REF!</definedName>
    <definedName name="AA_PrS_General_01" localSheetId="3">#REF!</definedName>
    <definedName name="AA_PrS_General_01" localSheetId="1">#REF!</definedName>
    <definedName name="AA_PrS_General_01" localSheetId="2">#REF!</definedName>
    <definedName name="AA_PrS_General_01" localSheetId="12">#REF!</definedName>
    <definedName name="AA_PrS_General_01">#REF!</definedName>
    <definedName name="AA_PrS_General_02" localSheetId="7">#REF!</definedName>
    <definedName name="AA_PrS_General_02" localSheetId="3">#REF!</definedName>
    <definedName name="AA_PrS_General_02" localSheetId="1">#REF!</definedName>
    <definedName name="AA_PrS_General_02" localSheetId="2">#REF!</definedName>
    <definedName name="AA_PrS_General_02" localSheetId="12">#REF!</definedName>
    <definedName name="AA_PrS_General_02">#REF!</definedName>
    <definedName name="aaa" localSheetId="9">Scheduled_Payment+Extra_Payment</definedName>
    <definedName name="aaa" localSheetId="7">Scheduled_Payment+Extra_Payment</definedName>
    <definedName name="aaa" localSheetId="3">Scheduled_Payment+Extra_Payment</definedName>
    <definedName name="aaa" localSheetId="1">Scheduled_Payment+Extra_Payment</definedName>
    <definedName name="aaa" localSheetId="2">Scheduled_Payment+Extra_Payment</definedName>
    <definedName name="aaa" localSheetId="12">Scheduled_Payment+Extra_Payment</definedName>
    <definedName name="aaa">Scheduled_Payment+Extra_Payment</definedName>
    <definedName name="AB" localSheetId="7">pembanding!$DA$487:$DA$503</definedName>
    <definedName name="AB">Bangunan!$DA$487:$DA$503</definedName>
    <definedName name="abc" localSheetId="7">#REF!</definedName>
    <definedName name="abc" localSheetId="3">#REF!</definedName>
    <definedName name="abc" localSheetId="1">#REF!</definedName>
    <definedName name="abc" localSheetId="2">#REF!</definedName>
    <definedName name="abc" localSheetId="12">#REF!</definedName>
    <definedName name="abc">#REF!</definedName>
    <definedName name="AC" localSheetId="7">pembanding!$DA$505:$DA$510</definedName>
    <definedName name="AC">Bangunan!$DA$505:$DA$510</definedName>
    <definedName name="account1" localSheetId="7">#REF!</definedName>
    <definedName name="account1" localSheetId="3">#REF!</definedName>
    <definedName name="account1" localSheetId="1">#REF!</definedName>
    <definedName name="account1" localSheetId="2">#REF!</definedName>
    <definedName name="account1" localSheetId="12">#REF!</definedName>
    <definedName name="account1">#REF!</definedName>
    <definedName name="acing" localSheetId="7" hidden="1">#REF!</definedName>
    <definedName name="acing" localSheetId="3" hidden="1">#REF!</definedName>
    <definedName name="acing" localSheetId="1" hidden="1">#REF!</definedName>
    <definedName name="acing" localSheetId="2" hidden="1">#REF!</definedName>
    <definedName name="acing" localSheetId="12" hidden="1">#REF!</definedName>
    <definedName name="acing" hidden="1">#REF!</definedName>
    <definedName name="AD" localSheetId="7">pembanding!$DA$512:$DA$517</definedName>
    <definedName name="AD" localSheetId="3">Scheduled_Payment+Extra_Payment</definedName>
    <definedName name="AD" localSheetId="1">Scheduled_Payment+Extra_Payment</definedName>
    <definedName name="AD" localSheetId="2">Scheduled_Payment+Extra_Payment</definedName>
    <definedName name="AD">Bangunan!$DA$512:$DA$517</definedName>
    <definedName name="add_trans">'[13]Add-trans'!$J$7:$R$187</definedName>
    <definedName name="AE" localSheetId="7">pembanding!$DA$519:$DA$529</definedName>
    <definedName name="AE">Bangunan!$DA$519:$DA$529</definedName>
    <definedName name="AF" localSheetId="7">pembanding!$DA$531:$DA$540</definedName>
    <definedName name="AF" localSheetId="3">#REF!</definedName>
    <definedName name="AF" localSheetId="1">#REF!</definedName>
    <definedName name="AF" localSheetId="2">#REF!</definedName>
    <definedName name="AF">Bangunan!$DA$531:$DA$540</definedName>
    <definedName name="AF3_2">#N/A</definedName>
    <definedName name="AFG">#N/A</definedName>
    <definedName name="AG" localSheetId="7">pembanding!$DA$542:$DA$554</definedName>
    <definedName name="AG">Bangunan!$DA$542:$DA$554</definedName>
    <definedName name="agi" localSheetId="7">OFFSET(#REF!,0,0,1,#REF!)</definedName>
    <definedName name="agi" localSheetId="3">OFFSET(#REF!,0,0,1,#REF!)</definedName>
    <definedName name="agi" localSheetId="1">OFFSET(#REF!,0,0,1,#REF!)</definedName>
    <definedName name="agi" localSheetId="2">OFFSET(#REF!,0,0,1,#REF!)</definedName>
    <definedName name="agi" localSheetId="12">OFFSET(#REF!,0,0,1,#REF!)</definedName>
    <definedName name="agi">OFFSET(#REF!,0,0,1,#REF!)</definedName>
    <definedName name="AGRORESULT" localSheetId="7">#REF!</definedName>
    <definedName name="AGRORESULT" localSheetId="3">#REF!</definedName>
    <definedName name="AGRORESULT" localSheetId="1">#REF!</definedName>
    <definedName name="AGRORESULT" localSheetId="2">#REF!</definedName>
    <definedName name="AGRORESULT" localSheetId="12">#REF!</definedName>
    <definedName name="AGRORESULT">#REF!</definedName>
    <definedName name="agruberesult" localSheetId="7">#REF!</definedName>
    <definedName name="agruberesult" localSheetId="3">#REF!</definedName>
    <definedName name="agruberesult" localSheetId="1">#REF!</definedName>
    <definedName name="agruberesult" localSheetId="2">#REF!</definedName>
    <definedName name="agruberesult" localSheetId="12">#REF!</definedName>
    <definedName name="agruberesult">#REF!</definedName>
    <definedName name="AH" localSheetId="7">pembanding!$DA$556:$DA$584</definedName>
    <definedName name="AH">Bangunan!$DA$556:$DA$584</definedName>
    <definedName name="Ahong" localSheetId="7">OFFSET(#REF!,0,0,1,#REF!)</definedName>
    <definedName name="Ahong" localSheetId="3">OFFSET(#REF!,0,0,1,#REF!)</definedName>
    <definedName name="Ahong" localSheetId="1">OFFSET(#REF!,0,0,1,#REF!)</definedName>
    <definedName name="Ahong" localSheetId="2">OFFSET(#REF!,0,0,1,#REF!)</definedName>
    <definedName name="Ahong" localSheetId="12">OFFSET(#REF!,0,0,1,#REF!)</definedName>
    <definedName name="Ahong">OFFSET(#REF!,0,0,1,#REF!)</definedName>
    <definedName name="ak">#N/A</definedName>
    <definedName name="Akhir_Baris" localSheetId="7">#REF!</definedName>
    <definedName name="Akhir_Baris" localSheetId="3">#REF!</definedName>
    <definedName name="Akhir_Baris" localSheetId="1">#REF!</definedName>
    <definedName name="Akhir_Baris" localSheetId="2">#REF!</definedName>
    <definedName name="Akhir_Baris" localSheetId="12">#REF!</definedName>
    <definedName name="Akhir_Baris">#REF!</definedName>
    <definedName name="akp_bangunan_gedung_kantor" localSheetId="7">#REF!</definedName>
    <definedName name="akp_bangunan_gedung_kantor" localSheetId="3">#REF!</definedName>
    <definedName name="akp_bangunan_gedung_kantor" localSheetId="1">#REF!</definedName>
    <definedName name="akp_bangunan_gedung_kantor" localSheetId="2">#REF!</definedName>
    <definedName name="akp_bangunan_gedung_kantor" localSheetId="12">#REF!</definedName>
    <definedName name="akp_bangunan_gedung_kantor">#REF!</definedName>
    <definedName name="Alamat" localSheetId="7">#REF!</definedName>
    <definedName name="Alamat" localSheetId="3">#REF!</definedName>
    <definedName name="Alamat" localSheetId="1">#REF!</definedName>
    <definedName name="Alamat" localSheetId="2">#REF!</definedName>
    <definedName name="Alamat" localSheetId="12">#REF!</definedName>
    <definedName name="Alamat">#REF!</definedName>
    <definedName name="amplas" localSheetId="7">#REF!</definedName>
    <definedName name="amplas" localSheetId="3">#REF!</definedName>
    <definedName name="amplas" localSheetId="1">#REF!</definedName>
    <definedName name="amplas" localSheetId="2">#REF!</definedName>
    <definedName name="amplas" localSheetId="12">#REF!</definedName>
    <definedName name="amplas">#REF!</definedName>
    <definedName name="amplasb" localSheetId="7">#REF!</definedName>
    <definedName name="amplasb" localSheetId="3">#REF!</definedName>
    <definedName name="amplasb" localSheetId="1">#REF!</definedName>
    <definedName name="amplasb" localSheetId="2">#REF!</definedName>
    <definedName name="amplasb" localSheetId="12">#REF!</definedName>
    <definedName name="amplasb">#REF!</definedName>
    <definedName name="amplasc" localSheetId="7">#REF!</definedName>
    <definedName name="amplasc" localSheetId="3">#REF!</definedName>
    <definedName name="amplasc" localSheetId="1">#REF!</definedName>
    <definedName name="amplasc" localSheetId="2">#REF!</definedName>
    <definedName name="amplasc" localSheetId="12">#REF!</definedName>
    <definedName name="amplasc">#REF!</definedName>
    <definedName name="amplaswesi" localSheetId="7">#REF!</definedName>
    <definedName name="amplaswesi" localSheetId="3">#REF!</definedName>
    <definedName name="amplaswesi" localSheetId="1">#REF!</definedName>
    <definedName name="amplaswesi" localSheetId="2">#REF!</definedName>
    <definedName name="amplaswesi" localSheetId="12">#REF!</definedName>
    <definedName name="amplaswesi">#REF!</definedName>
    <definedName name="amplaswesib" localSheetId="7">#REF!</definedName>
    <definedName name="amplaswesib" localSheetId="3">#REF!</definedName>
    <definedName name="amplaswesib" localSheetId="1">#REF!</definedName>
    <definedName name="amplaswesib" localSheetId="2">#REF!</definedName>
    <definedName name="amplaswesib" localSheetId="12">#REF!</definedName>
    <definedName name="amplaswesib">#REF!</definedName>
    <definedName name="amplaswesic" localSheetId="7">#REF!</definedName>
    <definedName name="amplaswesic" localSheetId="3">#REF!</definedName>
    <definedName name="amplaswesic" localSheetId="1">#REF!</definedName>
    <definedName name="amplaswesic" localSheetId="2">#REF!</definedName>
    <definedName name="amplaswesic" localSheetId="12">#REF!</definedName>
    <definedName name="amplaswesic">#REF!</definedName>
    <definedName name="analisis" localSheetId="7">#REF!</definedName>
    <definedName name="analisis" localSheetId="3">#REF!</definedName>
    <definedName name="analisis" localSheetId="1">#REF!</definedName>
    <definedName name="analisis" localSheetId="2">#REF!</definedName>
    <definedName name="analisis" localSheetId="12">#REF!</definedName>
    <definedName name="analisis">#REF!</definedName>
    <definedName name="AndirAgro" localSheetId="9">[14]As!#REF!</definedName>
    <definedName name="AndirAgro" localSheetId="7">[14]As!#REF!</definedName>
    <definedName name="AndirAgro" localSheetId="3">[14]As!#REF!</definedName>
    <definedName name="AndirAgro" localSheetId="1">[14]As!#REF!</definedName>
    <definedName name="AndirAgro" localSheetId="2">[14]As!#REF!</definedName>
    <definedName name="AndirAgro" localSheetId="12">[14]As!#REF!</definedName>
    <definedName name="AndirAgro">[14]As!#REF!</definedName>
    <definedName name="anjing">#N/A</definedName>
    <definedName name="Annual_interest_rate" localSheetId="7">#REF!</definedName>
    <definedName name="Annual_interest_rate" localSheetId="3">#REF!</definedName>
    <definedName name="Annual_interest_rate" localSheetId="1">#REF!</definedName>
    <definedName name="Annual_interest_rate" localSheetId="2">#REF!</definedName>
    <definedName name="Annual_interest_rate" localSheetId="12">#REF!</definedName>
    <definedName name="Annual_interest_rate">#REF!</definedName>
    <definedName name="ap" localSheetId="7">#REF!</definedName>
    <definedName name="ap" localSheetId="3">#REF!</definedName>
    <definedName name="ap" localSheetId="1">#REF!</definedName>
    <definedName name="ap" localSheetId="2">#REF!</definedName>
    <definedName name="ap" localSheetId="12">#REF!</definedName>
    <definedName name="ap">#REF!</definedName>
    <definedName name="ap_bangunan_gedung_kantor" localSheetId="7">#REF!</definedName>
    <definedName name="ap_bangunan_gedung_kantor" localSheetId="3">#REF!</definedName>
    <definedName name="ap_bangunan_gedung_kantor" localSheetId="1">#REF!</definedName>
    <definedName name="ap_bangunan_gedung_kantor" localSheetId="2">#REF!</definedName>
    <definedName name="ap_bangunan_gedung_kantor" localSheetId="12">#REF!</definedName>
    <definedName name="ap_bangunan_gedung_kantor">#REF!</definedName>
    <definedName name="apc">[15]OE!$Y$30</definedName>
    <definedName name="app" localSheetId="9">[16]Ring!#REF!</definedName>
    <definedName name="app" localSheetId="7">[16]Ring!#REF!</definedName>
    <definedName name="app" localSheetId="3">[17]Ring!#REF!</definedName>
    <definedName name="app" localSheetId="1">[17]Ring!#REF!</definedName>
    <definedName name="app" localSheetId="2">[17]Ring!#REF!</definedName>
    <definedName name="app" localSheetId="12">[16]Ring!#REF!</definedName>
    <definedName name="app">[16]Ring!#REF!</definedName>
    <definedName name="areal" localSheetId="7">#REF!</definedName>
    <definedName name="areal" localSheetId="3">#REF!</definedName>
    <definedName name="areal" localSheetId="1">#REF!</definedName>
    <definedName name="areal" localSheetId="2">#REF!</definedName>
    <definedName name="areal" localSheetId="12">#REF!</definedName>
    <definedName name="areal">#REF!</definedName>
    <definedName name="arif" localSheetId="9">IF('Data Pembanding'!Values_Entered,Header_Row+'Data Pembanding'!Number_of_Payments,Header_Row)</definedName>
    <definedName name="arif" localSheetId="7">IF(pembanding!Values_Entered,pembanding!Header_Row+pembanding!Number_of_Payments,pembanding!Header_Row)</definedName>
    <definedName name="arif" localSheetId="3">IF('Resume '!Values_Entered,'Resume '!Header_Row+'Resume '!Number_of_Payments,'Resume '!Header_Row)</definedName>
    <definedName name="arif" localSheetId="1">IF('Resume 1 Nilai'!Values_Entered,'Resume 1 Nilai'!Header_Row+'Resume 1 Nilai'!Number_of_Payments,'Resume 1 Nilai'!Header_Row)</definedName>
    <definedName name="arif" localSheetId="2">IF('Resume 2 Nilai'!Values_Entered,'Resume 2 Nilai'!Header_Row+'Resume 2 Nilai'!Number_of_Payments,'Resume 2 Nilai'!Header_Row)</definedName>
    <definedName name="arif" localSheetId="12">IF(yield!Values_Entered,yield!Header_Row+yield!Number_of_Payments,yield!Header_Row)</definedName>
    <definedName name="arif">IF([0]!Values_Entered,Header_Row+[0]!Number_of_Payments,Header_Row)</definedName>
    <definedName name="ARR">[7]Financials!$Y$11:$AC$11</definedName>
    <definedName name="as" localSheetId="9">Scheduled_Payment+Extra_Payment</definedName>
    <definedName name="as" localSheetId="7">Scheduled_Payment+Extra_Payment</definedName>
    <definedName name="as" localSheetId="3">Scheduled_Payment+Extra_Payment</definedName>
    <definedName name="as" localSheetId="1">Scheduled_Payment+Extra_Payment</definedName>
    <definedName name="as" localSheetId="2">Scheduled_Payment+Extra_Payment</definedName>
    <definedName name="as" localSheetId="12">Scheduled_Payment+Extra_Payment</definedName>
    <definedName name="as">Scheduled_Payment+Extra_Payment</definedName>
    <definedName name="asbesgb" localSheetId="7">#REF!</definedName>
    <definedName name="asbesgb" localSheetId="3">#REF!</definedName>
    <definedName name="asbesgb" localSheetId="1">#REF!</definedName>
    <definedName name="asbesgb" localSheetId="2">#REF!</definedName>
    <definedName name="asbesgb" localSheetId="12">#REF!</definedName>
    <definedName name="asbesgb">#REF!</definedName>
    <definedName name="asbesgbb" localSheetId="7">#REF!</definedName>
    <definedName name="asbesgbb" localSheetId="3">#REF!</definedName>
    <definedName name="asbesgbb" localSheetId="1">#REF!</definedName>
    <definedName name="asbesgbb" localSheetId="2">#REF!</definedName>
    <definedName name="asbesgbb" localSheetId="12">#REF!</definedName>
    <definedName name="asbesgbb">#REF!</definedName>
    <definedName name="asbesgk" localSheetId="7">#REF!</definedName>
    <definedName name="asbesgk" localSheetId="3">#REF!</definedName>
    <definedName name="asbesgk" localSheetId="1">#REF!</definedName>
    <definedName name="asbesgk" localSheetId="2">#REF!</definedName>
    <definedName name="asbesgk" localSheetId="12">#REF!</definedName>
    <definedName name="asbesgk">#REF!</definedName>
    <definedName name="asbesgkb" localSheetId="7">#REF!</definedName>
    <definedName name="asbesgkb" localSheetId="3">#REF!</definedName>
    <definedName name="asbesgkb" localSheetId="1">#REF!</definedName>
    <definedName name="asbesgkb" localSheetId="2">#REF!</definedName>
    <definedName name="asbesgkb" localSheetId="12">#REF!</definedName>
    <definedName name="asbesgkb">#REF!</definedName>
    <definedName name="asbesgkc" localSheetId="7">#REF!</definedName>
    <definedName name="asbesgkc" localSheetId="3">#REF!</definedName>
    <definedName name="asbesgkc" localSheetId="1">#REF!</definedName>
    <definedName name="asbesgkc" localSheetId="2">#REF!</definedName>
    <definedName name="asbesgkc" localSheetId="12">#REF!</definedName>
    <definedName name="asbesgkc">#REF!</definedName>
    <definedName name="aset" localSheetId="7">#REF!</definedName>
    <definedName name="aset" localSheetId="3">#REF!</definedName>
    <definedName name="aset" localSheetId="1">#REF!</definedName>
    <definedName name="aset" localSheetId="2">#REF!</definedName>
    <definedName name="aset" localSheetId="12">#REF!</definedName>
    <definedName name="aset">#REF!</definedName>
    <definedName name="ASF">[18]List!$B$55:$B$59</definedName>
    <definedName name="ASSETS" localSheetId="7">#REF!</definedName>
    <definedName name="ASSETS" localSheetId="3">#REF!</definedName>
    <definedName name="ASSETS" localSheetId="1">#REF!</definedName>
    <definedName name="ASSETS" localSheetId="2">#REF!</definedName>
    <definedName name="ASSETS" localSheetId="12">#REF!</definedName>
    <definedName name="ASSETS">#REF!</definedName>
    <definedName name="Asumsi" localSheetId="7">#REF!</definedName>
    <definedName name="Asumsi" localSheetId="3">#REF!</definedName>
    <definedName name="Asumsi" localSheetId="1">#REF!</definedName>
    <definedName name="Asumsi" localSheetId="2">#REF!</definedName>
    <definedName name="Asumsi" localSheetId="12">#REF!</definedName>
    <definedName name="Asumsi">#REF!</definedName>
    <definedName name="ATAP" localSheetId="3">[19]datasheet!$D$23:$D$33</definedName>
    <definedName name="ATAP" localSheetId="1">[19]datasheet!$D$23:$D$33</definedName>
    <definedName name="ATAP" localSheetId="2">[19]datasheet!$D$23:$D$33</definedName>
    <definedName name="ATAP">[20]datasheet!$D$23:$D$33</definedName>
    <definedName name="Awal_bangunan" localSheetId="7">#REF!</definedName>
    <definedName name="Awal_bangunan" localSheetId="3">#REF!</definedName>
    <definedName name="Awal_bangunan" localSheetId="1">#REF!</definedName>
    <definedName name="Awal_bangunan" localSheetId="2">#REF!</definedName>
    <definedName name="Awal_bangunan" localSheetId="12">#REF!</definedName>
    <definedName name="Awal_bangunan">#REF!</definedName>
    <definedName name="Awal_bangunan_gedung_kantor" localSheetId="7">#REF!</definedName>
    <definedName name="Awal_bangunan_gedung_kantor" localSheetId="3">#REF!</definedName>
    <definedName name="Awal_bangunan_gedung_kantor" localSheetId="1">#REF!</definedName>
    <definedName name="Awal_bangunan_gedung_kantor" localSheetId="2">#REF!</definedName>
    <definedName name="Awal_bangunan_gedung_kantor" localSheetId="12">#REF!</definedName>
    <definedName name="Awal_bangunan_gedung_kantor">#REF!</definedName>
    <definedName name="Awal_Bangunan_rumah_Dinas" localSheetId="7">#REF!</definedName>
    <definedName name="Awal_Bangunan_rumah_Dinas" localSheetId="3">#REF!</definedName>
    <definedName name="Awal_Bangunan_rumah_Dinas" localSheetId="1">#REF!</definedName>
    <definedName name="Awal_Bangunan_rumah_Dinas" localSheetId="2">#REF!</definedName>
    <definedName name="Awal_Bangunan_rumah_Dinas" localSheetId="12">#REF!</definedName>
    <definedName name="Awal_Bangunan_rumah_Dinas">#REF!</definedName>
    <definedName name="Awal_buy_in_Bangunan_Gedung_Kantor" localSheetId="7">#REF!</definedName>
    <definedName name="Awal_buy_in_Bangunan_Gedung_Kantor" localSheetId="3">#REF!</definedName>
    <definedName name="Awal_buy_in_Bangunan_Gedung_Kantor" localSheetId="1">#REF!</definedName>
    <definedName name="Awal_buy_in_Bangunan_Gedung_Kantor" localSheetId="2">#REF!</definedName>
    <definedName name="Awal_buy_in_Bangunan_Gedung_Kantor" localSheetId="12">#REF!</definedName>
    <definedName name="Awal_buy_in_Bangunan_Gedung_Kantor">#REF!</definedName>
    <definedName name="Awal_buy_in_Bangunan_rumah_dinas" localSheetId="7">#REF!</definedName>
    <definedName name="Awal_buy_in_Bangunan_rumah_dinas" localSheetId="3">#REF!</definedName>
    <definedName name="Awal_buy_in_Bangunan_rumah_dinas" localSheetId="1">#REF!</definedName>
    <definedName name="Awal_buy_in_Bangunan_rumah_dinas" localSheetId="2">#REF!</definedName>
    <definedName name="Awal_buy_in_Bangunan_rumah_dinas" localSheetId="12">#REF!</definedName>
    <definedName name="Awal_buy_in_Bangunan_rumah_dinas">#REF!</definedName>
    <definedName name="Awal_Buy_in_Komputer" localSheetId="7">#REF!</definedName>
    <definedName name="Awal_Buy_in_Komputer" localSheetId="3">#REF!</definedName>
    <definedName name="Awal_Buy_in_Komputer" localSheetId="1">#REF!</definedName>
    <definedName name="Awal_Buy_in_Komputer" localSheetId="2">#REF!</definedName>
    <definedName name="Awal_Buy_in_Komputer" localSheetId="12">#REF!</definedName>
    <definedName name="Awal_Buy_in_Komputer">#REF!</definedName>
    <definedName name="Awal_buy_in_lainnya" localSheetId="7">#REF!</definedName>
    <definedName name="Awal_buy_in_lainnya" localSheetId="3">#REF!</definedName>
    <definedName name="Awal_buy_in_lainnya" localSheetId="1">#REF!</definedName>
    <definedName name="Awal_buy_in_lainnya" localSheetId="2">#REF!</definedName>
    <definedName name="Awal_buy_in_lainnya" localSheetId="12">#REF!</definedName>
    <definedName name="Awal_buy_in_lainnya">#REF!</definedName>
    <definedName name="Awal_buy_in_leasing" localSheetId="7">#REF!</definedName>
    <definedName name="Awal_buy_in_leasing" localSheetId="3">#REF!</definedName>
    <definedName name="Awal_buy_in_leasing" localSheetId="1">#REF!</definedName>
    <definedName name="Awal_buy_in_leasing" localSheetId="2">#REF!</definedName>
    <definedName name="Awal_buy_in_leasing" localSheetId="12">#REF!</definedName>
    <definedName name="Awal_buy_in_leasing">#REF!</definedName>
    <definedName name="Awal_buy_in_listrik" localSheetId="7">#REF!</definedName>
    <definedName name="Awal_buy_in_listrik" localSheetId="3">#REF!</definedName>
    <definedName name="Awal_buy_in_listrik" localSheetId="1">#REF!</definedName>
    <definedName name="Awal_buy_in_listrik" localSheetId="2">#REF!</definedName>
    <definedName name="Awal_buy_in_listrik" localSheetId="12">#REF!</definedName>
    <definedName name="Awal_buy_in_listrik">#REF!</definedName>
    <definedName name="Awal_buy_in_mesin" localSheetId="7">#REF!</definedName>
    <definedName name="Awal_buy_in_mesin" localSheetId="3">#REF!</definedName>
    <definedName name="Awal_buy_in_mesin" localSheetId="1">#REF!</definedName>
    <definedName name="Awal_buy_in_mesin" localSheetId="2">#REF!</definedName>
    <definedName name="Awal_buy_in_mesin" localSheetId="12">#REF!</definedName>
    <definedName name="Awal_buy_in_mesin">#REF!</definedName>
    <definedName name="Awal_buy_in_mobil" localSheetId="7">#REF!</definedName>
    <definedName name="Awal_buy_in_mobil" localSheetId="3">#REF!</definedName>
    <definedName name="Awal_buy_in_mobil" localSheetId="1">#REF!</definedName>
    <definedName name="Awal_buy_in_mobil" localSheetId="2">#REF!</definedName>
    <definedName name="Awal_buy_in_mobil" localSheetId="12">#REF!</definedName>
    <definedName name="Awal_buy_in_mobil">#REF!</definedName>
    <definedName name="Awal_buy_in_Motor" localSheetId="7">#REF!</definedName>
    <definedName name="Awal_buy_in_Motor" localSheetId="3">#REF!</definedName>
    <definedName name="Awal_buy_in_Motor" localSheetId="1">#REF!</definedName>
    <definedName name="Awal_buy_in_Motor" localSheetId="2">#REF!</definedName>
    <definedName name="Awal_buy_in_Motor" localSheetId="12">#REF!</definedName>
    <definedName name="Awal_buy_in_Motor">#REF!</definedName>
    <definedName name="Awal_buy_in_partisi" localSheetId="7">#REF!</definedName>
    <definedName name="Awal_buy_in_partisi" localSheetId="3">#REF!</definedName>
    <definedName name="Awal_buy_in_partisi" localSheetId="1">#REF!</definedName>
    <definedName name="Awal_buy_in_partisi" localSheetId="2">#REF!</definedName>
    <definedName name="Awal_buy_in_partisi" localSheetId="12">#REF!</definedName>
    <definedName name="Awal_buy_in_partisi">#REF!</definedName>
    <definedName name="Awal_buy_in_Perabot_kantor_Kayu" localSheetId="7">#REF!</definedName>
    <definedName name="Awal_buy_in_Perabot_kantor_Kayu" localSheetId="3">#REF!</definedName>
    <definedName name="Awal_buy_in_Perabot_kantor_Kayu" localSheetId="1">#REF!</definedName>
    <definedName name="Awal_buy_in_Perabot_kantor_Kayu" localSheetId="2">#REF!</definedName>
    <definedName name="Awal_buy_in_Perabot_kantor_Kayu" localSheetId="12">#REF!</definedName>
    <definedName name="Awal_buy_in_Perabot_kantor_Kayu">#REF!</definedName>
    <definedName name="Awal_buy_in_perabot_kantor_logam" localSheetId="7">#REF!</definedName>
    <definedName name="Awal_buy_in_perabot_kantor_logam" localSheetId="3">#REF!</definedName>
    <definedName name="Awal_buy_in_perabot_kantor_logam" localSheetId="1">#REF!</definedName>
    <definedName name="Awal_buy_in_perabot_kantor_logam" localSheetId="2">#REF!</definedName>
    <definedName name="Awal_buy_in_perabot_kantor_logam" localSheetId="12">#REF!</definedName>
    <definedName name="Awal_buy_in_perabot_kantor_logam">#REF!</definedName>
    <definedName name="Awal_buy_in_Perabot_rumah_kayu" localSheetId="7">#REF!</definedName>
    <definedName name="Awal_buy_in_Perabot_rumah_kayu" localSheetId="3">#REF!</definedName>
    <definedName name="Awal_buy_in_Perabot_rumah_kayu" localSheetId="1">#REF!</definedName>
    <definedName name="Awal_buy_in_Perabot_rumah_kayu" localSheetId="2">#REF!</definedName>
    <definedName name="Awal_buy_in_Perabot_rumah_kayu" localSheetId="12">#REF!</definedName>
    <definedName name="Awal_buy_in_Perabot_rumah_kayu">#REF!</definedName>
    <definedName name="Awal_Buy_in_perabot_rumah_logam" localSheetId="7">#REF!</definedName>
    <definedName name="Awal_Buy_in_perabot_rumah_logam" localSheetId="3">#REF!</definedName>
    <definedName name="Awal_Buy_in_perabot_rumah_logam" localSheetId="1">#REF!</definedName>
    <definedName name="Awal_Buy_in_perabot_rumah_logam" localSheetId="2">#REF!</definedName>
    <definedName name="Awal_Buy_in_perabot_rumah_logam" localSheetId="12">#REF!</definedName>
    <definedName name="Awal_Buy_in_perabot_rumah_logam">#REF!</definedName>
    <definedName name="Awal_Buy_in_peralatan" localSheetId="7">#REF!</definedName>
    <definedName name="Awal_Buy_in_peralatan" localSheetId="3">#REF!</definedName>
    <definedName name="Awal_Buy_in_peralatan" localSheetId="1">#REF!</definedName>
    <definedName name="Awal_Buy_in_peralatan" localSheetId="2">#REF!</definedName>
    <definedName name="Awal_Buy_in_peralatan" localSheetId="12">#REF!</definedName>
    <definedName name="Awal_Buy_in_peralatan">#REF!</definedName>
    <definedName name="Awal_buy_in_perpustakaan" localSheetId="7">#REF!</definedName>
    <definedName name="Awal_buy_in_perpustakaan" localSheetId="3">#REF!</definedName>
    <definedName name="Awal_buy_in_perpustakaan" localSheetId="1">#REF!</definedName>
    <definedName name="Awal_buy_in_perpustakaan" localSheetId="2">#REF!</definedName>
    <definedName name="Awal_buy_in_perpustakaan" localSheetId="12">#REF!</definedName>
    <definedName name="Awal_buy_in_perpustakaan">#REF!</definedName>
    <definedName name="Awal_buy_in_Software" localSheetId="7">#REF!</definedName>
    <definedName name="Awal_buy_in_Software" localSheetId="3">#REF!</definedName>
    <definedName name="Awal_buy_in_Software" localSheetId="1">#REF!</definedName>
    <definedName name="Awal_buy_in_Software" localSheetId="2">#REF!</definedName>
    <definedName name="Awal_buy_in_Software" localSheetId="12">#REF!</definedName>
    <definedName name="Awal_buy_in_Software">#REF!</definedName>
    <definedName name="Awal_buy_in_Telepon" localSheetId="7">#REF!</definedName>
    <definedName name="Awal_buy_in_Telepon" localSheetId="3">#REF!</definedName>
    <definedName name="Awal_buy_in_Telepon" localSheetId="1">#REF!</definedName>
    <definedName name="Awal_buy_in_Telepon" localSheetId="2">#REF!</definedName>
    <definedName name="Awal_buy_in_Telepon" localSheetId="12">#REF!</definedName>
    <definedName name="Awal_buy_in_Telepon">#REF!</definedName>
    <definedName name="Awal_buy_in_Telex" localSheetId="7">#REF!</definedName>
    <definedName name="Awal_buy_in_Telex" localSheetId="3">#REF!</definedName>
    <definedName name="Awal_buy_in_Telex" localSheetId="1">#REF!</definedName>
    <definedName name="Awal_buy_in_Telex" localSheetId="2">#REF!</definedName>
    <definedName name="Awal_buy_in_Telex" localSheetId="12">#REF!</definedName>
    <definedName name="Awal_buy_in_Telex">#REF!</definedName>
    <definedName name="Awal_Hak_atas_tanah" localSheetId="7">#REF!</definedName>
    <definedName name="Awal_Hak_atas_tanah" localSheetId="3">#REF!</definedName>
    <definedName name="Awal_Hak_atas_tanah" localSheetId="1">#REF!</definedName>
    <definedName name="Awal_Hak_atas_tanah" localSheetId="2">#REF!</definedName>
    <definedName name="Awal_Hak_atas_tanah" localSheetId="12">#REF!</definedName>
    <definedName name="Awal_Hak_atas_tanah">#REF!</definedName>
    <definedName name="Awal_hardware" localSheetId="7">#REF!</definedName>
    <definedName name="Awal_hardware" localSheetId="3">#REF!</definedName>
    <definedName name="Awal_hardware" localSheetId="1">#REF!</definedName>
    <definedName name="Awal_hardware" localSheetId="2">#REF!</definedName>
    <definedName name="Awal_hardware" localSheetId="12">#REF!</definedName>
    <definedName name="Awal_hardware">#REF!</definedName>
    <definedName name="awal_lainnya" localSheetId="7">#REF!</definedName>
    <definedName name="awal_lainnya" localSheetId="3">#REF!</definedName>
    <definedName name="awal_lainnya" localSheetId="1">#REF!</definedName>
    <definedName name="awal_lainnya" localSheetId="2">#REF!</definedName>
    <definedName name="awal_lainnya" localSheetId="12">#REF!</definedName>
    <definedName name="awal_lainnya">#REF!</definedName>
    <definedName name="Awal_leasing" localSheetId="7">#REF!</definedName>
    <definedName name="Awal_leasing" localSheetId="3">#REF!</definedName>
    <definedName name="Awal_leasing" localSheetId="1">#REF!</definedName>
    <definedName name="Awal_leasing" localSheetId="2">#REF!</definedName>
    <definedName name="Awal_leasing" localSheetId="12">#REF!</definedName>
    <definedName name="Awal_leasing">#REF!</definedName>
    <definedName name="Awal_listrik" localSheetId="7">#REF!</definedName>
    <definedName name="Awal_listrik" localSheetId="3">#REF!</definedName>
    <definedName name="Awal_listrik" localSheetId="1">#REF!</definedName>
    <definedName name="Awal_listrik" localSheetId="2">#REF!</definedName>
    <definedName name="Awal_listrik" localSheetId="12">#REF!</definedName>
    <definedName name="Awal_listrik">#REF!</definedName>
    <definedName name="Awal_Mesin_kantor" localSheetId="7">#REF!</definedName>
    <definedName name="Awal_Mesin_kantor" localSheetId="3">#REF!</definedName>
    <definedName name="Awal_Mesin_kantor" localSheetId="1">#REF!</definedName>
    <definedName name="Awal_Mesin_kantor" localSheetId="2">#REF!</definedName>
    <definedName name="Awal_Mesin_kantor" localSheetId="12">#REF!</definedName>
    <definedName name="Awal_Mesin_kantor">#REF!</definedName>
    <definedName name="Awal_mobil" localSheetId="7">#REF!</definedName>
    <definedName name="Awal_mobil" localSheetId="3">#REF!</definedName>
    <definedName name="Awal_mobil" localSheetId="1">#REF!</definedName>
    <definedName name="Awal_mobil" localSheetId="2">#REF!</definedName>
    <definedName name="Awal_mobil" localSheetId="12">#REF!</definedName>
    <definedName name="Awal_mobil">#REF!</definedName>
    <definedName name="Awal_motor" localSheetId="7">#REF!</definedName>
    <definedName name="Awal_motor" localSheetId="3">#REF!</definedName>
    <definedName name="Awal_motor" localSheetId="1">#REF!</definedName>
    <definedName name="Awal_motor" localSheetId="2">#REF!</definedName>
    <definedName name="Awal_motor" localSheetId="12">#REF!</definedName>
    <definedName name="Awal_motor">#REF!</definedName>
    <definedName name="Awal_Partisi" localSheetId="7">#REF!</definedName>
    <definedName name="Awal_Partisi" localSheetId="3">#REF!</definedName>
    <definedName name="Awal_Partisi" localSheetId="1">#REF!</definedName>
    <definedName name="Awal_Partisi" localSheetId="2">#REF!</definedName>
    <definedName name="Awal_Partisi" localSheetId="12">#REF!</definedName>
    <definedName name="Awal_Partisi">#REF!</definedName>
    <definedName name="Awal_Per_kan_Un_Log" localSheetId="7">#REF!</definedName>
    <definedName name="Awal_Per_kan_Un_Log" localSheetId="3">#REF!</definedName>
    <definedName name="Awal_Per_kan_Un_Log" localSheetId="1">#REF!</definedName>
    <definedName name="Awal_Per_kan_Un_Log" localSheetId="2">#REF!</definedName>
    <definedName name="Awal_Per_kan_Un_Log" localSheetId="12">#REF!</definedName>
    <definedName name="Awal_Per_kan_Un_Log">#REF!</definedName>
    <definedName name="awal_perabot_kantor_kayu" localSheetId="7">#REF!</definedName>
    <definedName name="awal_perabot_kantor_kayu" localSheetId="3">#REF!</definedName>
    <definedName name="awal_perabot_kantor_kayu" localSheetId="1">#REF!</definedName>
    <definedName name="awal_perabot_kantor_kayu" localSheetId="2">#REF!</definedName>
    <definedName name="awal_perabot_kantor_kayu" localSheetId="12">#REF!</definedName>
    <definedName name="awal_perabot_kantor_kayu">#REF!</definedName>
    <definedName name="Awal_perabot_kantor_loga" localSheetId="7">#REF!</definedName>
    <definedName name="Awal_perabot_kantor_loga" localSheetId="3">#REF!</definedName>
    <definedName name="Awal_perabot_kantor_loga" localSheetId="1">#REF!</definedName>
    <definedName name="Awal_perabot_kantor_loga" localSheetId="2">#REF!</definedName>
    <definedName name="Awal_perabot_kantor_loga" localSheetId="12">#REF!</definedName>
    <definedName name="Awal_perabot_kantor_loga">#REF!</definedName>
    <definedName name="awal_perabot_kantor_logam" localSheetId="7">#REF!</definedName>
    <definedName name="awal_perabot_kantor_logam" localSheetId="3">#REF!</definedName>
    <definedName name="awal_perabot_kantor_logam" localSheetId="1">#REF!</definedName>
    <definedName name="awal_perabot_kantor_logam" localSheetId="2">#REF!</definedName>
    <definedName name="awal_perabot_kantor_logam" localSheetId="12">#REF!</definedName>
    <definedName name="awal_perabot_kantor_logam">#REF!</definedName>
    <definedName name="awal_perabot_rumah_kayu" localSheetId="7">#REF!</definedName>
    <definedName name="awal_perabot_rumah_kayu" localSheetId="3">#REF!</definedName>
    <definedName name="awal_perabot_rumah_kayu" localSheetId="1">#REF!</definedName>
    <definedName name="awal_perabot_rumah_kayu" localSheetId="2">#REF!</definedName>
    <definedName name="awal_perabot_rumah_kayu" localSheetId="12">#REF!</definedName>
    <definedName name="awal_perabot_rumah_kayu">#REF!</definedName>
    <definedName name="awal_perabot_rumah_logam" localSheetId="7">#REF!</definedName>
    <definedName name="awal_perabot_rumah_logam" localSheetId="3">#REF!</definedName>
    <definedName name="awal_perabot_rumah_logam" localSheetId="1">#REF!</definedName>
    <definedName name="awal_perabot_rumah_logam" localSheetId="2">#REF!</definedName>
    <definedName name="awal_perabot_rumah_logam" localSheetId="12">#REF!</definedName>
    <definedName name="awal_perabot_rumah_logam">#REF!</definedName>
    <definedName name="Awal_peralatan_kantor" localSheetId="7">#REF!</definedName>
    <definedName name="Awal_peralatan_kantor" localSheetId="3">#REF!</definedName>
    <definedName name="Awal_peralatan_kantor" localSheetId="1">#REF!</definedName>
    <definedName name="Awal_peralatan_kantor" localSheetId="2">#REF!</definedName>
    <definedName name="Awal_peralatan_kantor" localSheetId="12">#REF!</definedName>
    <definedName name="Awal_peralatan_kantor">#REF!</definedName>
    <definedName name="Awal_Perl_Kan_Un_Log" localSheetId="7">#REF!</definedName>
    <definedName name="Awal_Perl_Kan_Un_Log" localSheetId="3">#REF!</definedName>
    <definedName name="Awal_Perl_Kan_Un_Log" localSheetId="1">#REF!</definedName>
    <definedName name="Awal_Perl_Kan_Un_Log" localSheetId="2">#REF!</definedName>
    <definedName name="Awal_Perl_Kan_Un_Log" localSheetId="12">#REF!</definedName>
    <definedName name="Awal_Perl_Kan_Un_Log">#REF!</definedName>
    <definedName name="Awal_perpustakaan" localSheetId="7">#REF!</definedName>
    <definedName name="Awal_perpustakaan" localSheetId="3">#REF!</definedName>
    <definedName name="Awal_perpustakaan" localSheetId="1">#REF!</definedName>
    <definedName name="Awal_perpustakaan" localSheetId="2">#REF!</definedName>
    <definedName name="Awal_perpustakaan" localSheetId="12">#REF!</definedName>
    <definedName name="Awal_perpustakaan">#REF!</definedName>
    <definedName name="Awal_renovasi" localSheetId="7">#REF!</definedName>
    <definedName name="Awal_renovasi" localSheetId="3">#REF!</definedName>
    <definedName name="Awal_renovasi" localSheetId="1">#REF!</definedName>
    <definedName name="Awal_renovasi" localSheetId="2">#REF!</definedName>
    <definedName name="Awal_renovasi" localSheetId="12">#REF!</definedName>
    <definedName name="Awal_renovasi">#REF!</definedName>
    <definedName name="Awal_s_gedung" localSheetId="7">#REF!</definedName>
    <definedName name="Awal_s_gedung" localSheetId="3">#REF!</definedName>
    <definedName name="Awal_s_gedung" localSheetId="1">#REF!</definedName>
    <definedName name="Awal_s_gedung" localSheetId="2">#REF!</definedName>
    <definedName name="Awal_s_gedung" localSheetId="12">#REF!</definedName>
    <definedName name="Awal_s_gedung">#REF!</definedName>
    <definedName name="awal_s_komputer" localSheetId="7">#REF!</definedName>
    <definedName name="awal_s_komputer" localSheetId="3">#REF!</definedName>
    <definedName name="awal_s_komputer" localSheetId="1">#REF!</definedName>
    <definedName name="awal_s_komputer" localSheetId="2">#REF!</definedName>
    <definedName name="awal_s_komputer" localSheetId="12">#REF!</definedName>
    <definedName name="awal_s_komputer">#REF!</definedName>
    <definedName name="Awal_s_lainnya" localSheetId="7">#REF!</definedName>
    <definedName name="Awal_s_lainnya" localSheetId="3">#REF!</definedName>
    <definedName name="Awal_s_lainnya" localSheetId="1">#REF!</definedName>
    <definedName name="Awal_s_lainnya" localSheetId="2">#REF!</definedName>
    <definedName name="Awal_s_lainnya" localSheetId="12">#REF!</definedName>
    <definedName name="Awal_s_lainnya">#REF!</definedName>
    <definedName name="Awal_s_leasing" localSheetId="7">#REF!</definedName>
    <definedName name="Awal_s_leasing" localSheetId="3">#REF!</definedName>
    <definedName name="Awal_s_leasing" localSheetId="1">#REF!</definedName>
    <definedName name="Awal_s_leasing" localSheetId="2">#REF!</definedName>
    <definedName name="Awal_s_leasing" localSheetId="12">#REF!</definedName>
    <definedName name="Awal_s_leasing">#REF!</definedName>
    <definedName name="Awal_s_listrik" localSheetId="7">#REF!</definedName>
    <definedName name="Awal_s_listrik" localSheetId="3">#REF!</definedName>
    <definedName name="Awal_s_listrik" localSheetId="1">#REF!</definedName>
    <definedName name="Awal_s_listrik" localSheetId="2">#REF!</definedName>
    <definedName name="Awal_s_listrik" localSheetId="12">#REF!</definedName>
    <definedName name="Awal_s_listrik">#REF!</definedName>
    <definedName name="Awal_s_Mesin" localSheetId="7">#REF!</definedName>
    <definedName name="Awal_s_Mesin" localSheetId="3">#REF!</definedName>
    <definedName name="Awal_s_Mesin" localSheetId="1">#REF!</definedName>
    <definedName name="Awal_s_Mesin" localSheetId="2">#REF!</definedName>
    <definedName name="Awal_s_Mesin" localSheetId="12">#REF!</definedName>
    <definedName name="Awal_s_Mesin">#REF!</definedName>
    <definedName name="Awal_s_mobil" localSheetId="7">#REF!</definedName>
    <definedName name="Awal_s_mobil" localSheetId="3">#REF!</definedName>
    <definedName name="Awal_s_mobil" localSheetId="1">#REF!</definedName>
    <definedName name="Awal_s_mobil" localSheetId="2">#REF!</definedName>
    <definedName name="Awal_s_mobil" localSheetId="12">#REF!</definedName>
    <definedName name="Awal_s_mobil">#REF!</definedName>
    <definedName name="Awal_s_Motor" localSheetId="7">#REF!</definedName>
    <definedName name="Awal_s_Motor" localSheetId="3">#REF!</definedName>
    <definedName name="Awal_s_Motor" localSheetId="1">#REF!</definedName>
    <definedName name="Awal_s_Motor" localSheetId="2">#REF!</definedName>
    <definedName name="Awal_s_Motor" localSheetId="12">#REF!</definedName>
    <definedName name="Awal_s_Motor">#REF!</definedName>
    <definedName name="Awal_s_partisi" localSheetId="7">#REF!</definedName>
    <definedName name="Awal_s_partisi" localSheetId="3">#REF!</definedName>
    <definedName name="Awal_s_partisi" localSheetId="1">#REF!</definedName>
    <definedName name="Awal_s_partisi" localSheetId="2">#REF!</definedName>
    <definedName name="Awal_s_partisi" localSheetId="12">#REF!</definedName>
    <definedName name="Awal_s_partisi">#REF!</definedName>
    <definedName name="Awal_s_Perabot_kantor_kayu" localSheetId="7">#REF!</definedName>
    <definedName name="Awal_s_Perabot_kantor_kayu" localSheetId="3">#REF!</definedName>
    <definedName name="Awal_s_Perabot_kantor_kayu" localSheetId="1">#REF!</definedName>
    <definedName name="Awal_s_Perabot_kantor_kayu" localSheetId="2">#REF!</definedName>
    <definedName name="Awal_s_Perabot_kantor_kayu" localSheetId="12">#REF!</definedName>
    <definedName name="Awal_s_Perabot_kantor_kayu">#REF!</definedName>
    <definedName name="Awal_s_Perabot_kantor_logam" localSheetId="7">#REF!</definedName>
    <definedName name="Awal_s_Perabot_kantor_logam" localSheetId="3">#REF!</definedName>
    <definedName name="Awal_s_Perabot_kantor_logam" localSheetId="1">#REF!</definedName>
    <definedName name="Awal_s_Perabot_kantor_logam" localSheetId="2">#REF!</definedName>
    <definedName name="Awal_s_Perabot_kantor_logam" localSheetId="12">#REF!</definedName>
    <definedName name="Awal_s_Perabot_kantor_logam">#REF!</definedName>
    <definedName name="Awal_s_Perabot_rumah_kayu" localSheetId="7">#REF!</definedName>
    <definedName name="Awal_s_Perabot_rumah_kayu" localSheetId="3">#REF!</definedName>
    <definedName name="Awal_s_Perabot_rumah_kayu" localSheetId="1">#REF!</definedName>
    <definedName name="Awal_s_Perabot_rumah_kayu" localSheetId="2">#REF!</definedName>
    <definedName name="Awal_s_Perabot_rumah_kayu" localSheetId="12">#REF!</definedName>
    <definedName name="Awal_s_Perabot_rumah_kayu">#REF!</definedName>
    <definedName name="Awal_s_Perabot_rumah_logam" localSheetId="7">#REF!</definedName>
    <definedName name="Awal_s_Perabot_rumah_logam" localSheetId="3">#REF!</definedName>
    <definedName name="Awal_s_Perabot_rumah_logam" localSheetId="1">#REF!</definedName>
    <definedName name="Awal_s_Perabot_rumah_logam" localSheetId="2">#REF!</definedName>
    <definedName name="Awal_s_Perabot_rumah_logam" localSheetId="12">#REF!</definedName>
    <definedName name="Awal_s_Perabot_rumah_logam">#REF!</definedName>
    <definedName name="Awal_s_Peralatan" localSheetId="7">#REF!</definedName>
    <definedName name="Awal_s_Peralatan" localSheetId="3">#REF!</definedName>
    <definedName name="Awal_s_Peralatan" localSheetId="1">#REF!</definedName>
    <definedName name="Awal_s_Peralatan" localSheetId="2">#REF!</definedName>
    <definedName name="Awal_s_Peralatan" localSheetId="12">#REF!</definedName>
    <definedName name="Awal_s_Peralatan">#REF!</definedName>
    <definedName name="Awal_s_perpustakaan" localSheetId="7">#REF!</definedName>
    <definedName name="Awal_s_perpustakaan" localSheetId="3">#REF!</definedName>
    <definedName name="Awal_s_perpustakaan" localSheetId="1">#REF!</definedName>
    <definedName name="Awal_s_perpustakaan" localSheetId="2">#REF!</definedName>
    <definedName name="Awal_s_perpustakaan" localSheetId="12">#REF!</definedName>
    <definedName name="Awal_s_perpustakaan">#REF!</definedName>
    <definedName name="Awal_s_rumah" localSheetId="7">#REF!</definedName>
    <definedName name="Awal_s_rumah" localSheetId="3">#REF!</definedName>
    <definedName name="Awal_s_rumah" localSheetId="1">#REF!</definedName>
    <definedName name="Awal_s_rumah" localSheetId="2">#REF!</definedName>
    <definedName name="Awal_s_rumah" localSheetId="12">#REF!</definedName>
    <definedName name="Awal_s_rumah">#REF!</definedName>
    <definedName name="Awal_s_telepon" localSheetId="7">#REF!</definedName>
    <definedName name="Awal_s_telepon" localSheetId="3">#REF!</definedName>
    <definedName name="Awal_s_telepon" localSheetId="1">#REF!</definedName>
    <definedName name="Awal_s_telepon" localSheetId="2">#REF!</definedName>
    <definedName name="Awal_s_telepon" localSheetId="12">#REF!</definedName>
    <definedName name="Awal_s_telepon">#REF!</definedName>
    <definedName name="Awal_s_Telex" localSheetId="7">#REF!</definedName>
    <definedName name="Awal_s_Telex" localSheetId="3">#REF!</definedName>
    <definedName name="Awal_s_Telex" localSheetId="1">#REF!</definedName>
    <definedName name="Awal_s_Telex" localSheetId="2">#REF!</definedName>
    <definedName name="Awal_s_Telex" localSheetId="12">#REF!</definedName>
    <definedName name="Awal_s_Telex">#REF!</definedName>
    <definedName name="Awal_software" localSheetId="7">#REF!</definedName>
    <definedName name="Awal_software" localSheetId="3">#REF!</definedName>
    <definedName name="Awal_software" localSheetId="1">#REF!</definedName>
    <definedName name="Awal_software" localSheetId="2">#REF!</definedName>
    <definedName name="Awal_software" localSheetId="12">#REF!</definedName>
    <definedName name="Awal_software">#REF!</definedName>
    <definedName name="Awal_t_in_gedung" localSheetId="7">#REF!</definedName>
    <definedName name="Awal_t_in_gedung" localSheetId="3">#REF!</definedName>
    <definedName name="Awal_t_in_gedung" localSheetId="1">#REF!</definedName>
    <definedName name="Awal_t_in_gedung" localSheetId="2">#REF!</definedName>
    <definedName name="Awal_t_in_gedung" localSheetId="12">#REF!</definedName>
    <definedName name="Awal_t_in_gedung">#REF!</definedName>
    <definedName name="Awal_t_in_komputer" localSheetId="7">#REF!</definedName>
    <definedName name="Awal_t_in_komputer" localSheetId="3">#REF!</definedName>
    <definedName name="Awal_t_in_komputer" localSheetId="1">#REF!</definedName>
    <definedName name="Awal_t_in_komputer" localSheetId="2">#REF!</definedName>
    <definedName name="Awal_t_in_komputer" localSheetId="12">#REF!</definedName>
    <definedName name="Awal_t_in_komputer">#REF!</definedName>
    <definedName name="awal_t_in_lainnya" localSheetId="7">#REF!</definedName>
    <definedName name="awal_t_in_lainnya" localSheetId="3">#REF!</definedName>
    <definedName name="awal_t_in_lainnya" localSheetId="1">#REF!</definedName>
    <definedName name="awal_t_in_lainnya" localSheetId="2">#REF!</definedName>
    <definedName name="awal_t_in_lainnya" localSheetId="12">#REF!</definedName>
    <definedName name="awal_t_in_lainnya">#REF!</definedName>
    <definedName name="Awal_t_in_leasing" localSheetId="7">#REF!</definedName>
    <definedName name="Awal_t_in_leasing" localSheetId="3">#REF!</definedName>
    <definedName name="Awal_t_in_leasing" localSheetId="1">#REF!</definedName>
    <definedName name="Awal_t_in_leasing" localSheetId="2">#REF!</definedName>
    <definedName name="Awal_t_in_leasing" localSheetId="12">#REF!</definedName>
    <definedName name="Awal_t_in_leasing">#REF!</definedName>
    <definedName name="Awal_t_in_listrik" localSheetId="7">#REF!</definedName>
    <definedName name="Awal_t_in_listrik" localSheetId="3">#REF!</definedName>
    <definedName name="Awal_t_in_listrik" localSheetId="1">#REF!</definedName>
    <definedName name="Awal_t_in_listrik" localSheetId="2">#REF!</definedName>
    <definedName name="Awal_t_in_listrik" localSheetId="12">#REF!</definedName>
    <definedName name="Awal_t_in_listrik">#REF!</definedName>
    <definedName name="awal_t_in_mesin" localSheetId="7">#REF!</definedName>
    <definedName name="awal_t_in_mesin" localSheetId="3">#REF!</definedName>
    <definedName name="awal_t_in_mesin" localSheetId="1">#REF!</definedName>
    <definedName name="awal_t_in_mesin" localSheetId="2">#REF!</definedName>
    <definedName name="awal_t_in_mesin" localSheetId="12">#REF!</definedName>
    <definedName name="awal_t_in_mesin">#REF!</definedName>
    <definedName name="Awal_t_in_mobil" localSheetId="7">#REF!</definedName>
    <definedName name="Awal_t_in_mobil" localSheetId="3">#REF!</definedName>
    <definedName name="Awal_t_in_mobil" localSheetId="1">#REF!</definedName>
    <definedName name="Awal_t_in_mobil" localSheetId="2">#REF!</definedName>
    <definedName name="Awal_t_in_mobil" localSheetId="12">#REF!</definedName>
    <definedName name="Awal_t_in_mobil">#REF!</definedName>
    <definedName name="Awal_t_in_motor" localSheetId="7">#REF!</definedName>
    <definedName name="Awal_t_in_motor" localSheetId="3">#REF!</definedName>
    <definedName name="Awal_t_in_motor" localSheetId="1">#REF!</definedName>
    <definedName name="Awal_t_in_motor" localSheetId="2">#REF!</definedName>
    <definedName name="Awal_t_in_motor" localSheetId="12">#REF!</definedName>
    <definedName name="Awal_t_in_motor">#REF!</definedName>
    <definedName name="Awal_t_in_partisi" localSheetId="7">#REF!</definedName>
    <definedName name="Awal_t_in_partisi" localSheetId="3">#REF!</definedName>
    <definedName name="Awal_t_in_partisi" localSheetId="1">#REF!</definedName>
    <definedName name="Awal_t_in_partisi" localSheetId="2">#REF!</definedName>
    <definedName name="Awal_t_in_partisi" localSheetId="12">#REF!</definedName>
    <definedName name="Awal_t_in_partisi">#REF!</definedName>
    <definedName name="Awal_t_in_perabor_rumah_logam" localSheetId="7">#REF!</definedName>
    <definedName name="Awal_t_in_perabor_rumah_logam" localSheetId="3">#REF!</definedName>
    <definedName name="Awal_t_in_perabor_rumah_logam" localSheetId="1">#REF!</definedName>
    <definedName name="Awal_t_in_perabor_rumah_logam" localSheetId="2">#REF!</definedName>
    <definedName name="Awal_t_in_perabor_rumah_logam" localSheetId="12">#REF!</definedName>
    <definedName name="Awal_t_in_perabor_rumah_logam">#REF!</definedName>
    <definedName name="Awal_t_in_perabot_kantor_kayu" localSheetId="7">#REF!</definedName>
    <definedName name="Awal_t_in_perabot_kantor_kayu" localSheetId="3">#REF!</definedName>
    <definedName name="Awal_t_in_perabot_kantor_kayu" localSheetId="1">#REF!</definedName>
    <definedName name="Awal_t_in_perabot_kantor_kayu" localSheetId="2">#REF!</definedName>
    <definedName name="Awal_t_in_perabot_kantor_kayu" localSheetId="12">#REF!</definedName>
    <definedName name="Awal_t_in_perabot_kantor_kayu">#REF!</definedName>
    <definedName name="Awal_t_in_Perabot_kantor_logam" localSheetId="7">#REF!</definedName>
    <definedName name="Awal_t_in_Perabot_kantor_logam" localSheetId="3">#REF!</definedName>
    <definedName name="Awal_t_in_Perabot_kantor_logam" localSheetId="1">#REF!</definedName>
    <definedName name="Awal_t_in_Perabot_kantor_logam" localSheetId="2">#REF!</definedName>
    <definedName name="Awal_t_in_Perabot_kantor_logam" localSheetId="12">#REF!</definedName>
    <definedName name="Awal_t_in_Perabot_kantor_logam">#REF!</definedName>
    <definedName name="Awal_t_in_perabot_rumah_kayu" localSheetId="7">#REF!</definedName>
    <definedName name="Awal_t_in_perabot_rumah_kayu" localSheetId="3">#REF!</definedName>
    <definedName name="Awal_t_in_perabot_rumah_kayu" localSheetId="1">#REF!</definedName>
    <definedName name="Awal_t_in_perabot_rumah_kayu" localSheetId="2">#REF!</definedName>
    <definedName name="Awal_t_in_perabot_rumah_kayu" localSheetId="12">#REF!</definedName>
    <definedName name="Awal_t_in_perabot_rumah_kayu">#REF!</definedName>
    <definedName name="Awal_t_in_peralatan" localSheetId="7">#REF!</definedName>
    <definedName name="Awal_t_in_peralatan" localSheetId="3">#REF!</definedName>
    <definedName name="Awal_t_in_peralatan" localSheetId="1">#REF!</definedName>
    <definedName name="Awal_t_in_peralatan" localSheetId="2">#REF!</definedName>
    <definedName name="Awal_t_in_peralatan" localSheetId="12">#REF!</definedName>
    <definedName name="Awal_t_in_peralatan">#REF!</definedName>
    <definedName name="Awal_t_in_perpustakaan" localSheetId="7">#REF!</definedName>
    <definedName name="Awal_t_in_perpustakaan" localSheetId="3">#REF!</definedName>
    <definedName name="Awal_t_in_perpustakaan" localSheetId="1">#REF!</definedName>
    <definedName name="Awal_t_in_perpustakaan" localSheetId="2">#REF!</definedName>
    <definedName name="Awal_t_in_perpustakaan" localSheetId="12">#REF!</definedName>
    <definedName name="Awal_t_in_perpustakaan">#REF!</definedName>
    <definedName name="awal_t_in_rumah" localSheetId="7">#REF!</definedName>
    <definedName name="awal_t_in_rumah" localSheetId="3">#REF!</definedName>
    <definedName name="awal_t_in_rumah" localSheetId="1">#REF!</definedName>
    <definedName name="awal_t_in_rumah" localSheetId="2">#REF!</definedName>
    <definedName name="awal_t_in_rumah" localSheetId="12">#REF!</definedName>
    <definedName name="awal_t_in_rumah">#REF!</definedName>
    <definedName name="Awal_t_in_software" localSheetId="7">#REF!</definedName>
    <definedName name="Awal_t_in_software" localSheetId="3">#REF!</definedName>
    <definedName name="Awal_t_in_software" localSheetId="1">#REF!</definedName>
    <definedName name="Awal_t_in_software" localSheetId="2">#REF!</definedName>
    <definedName name="Awal_t_in_software" localSheetId="12">#REF!</definedName>
    <definedName name="Awal_t_in_software">#REF!</definedName>
    <definedName name="Awal_t_in_telepon" localSheetId="7">#REF!</definedName>
    <definedName name="Awal_t_in_telepon" localSheetId="3">#REF!</definedName>
    <definedName name="Awal_t_in_telepon" localSheetId="1">#REF!</definedName>
    <definedName name="Awal_t_in_telepon" localSheetId="2">#REF!</definedName>
    <definedName name="Awal_t_in_telepon" localSheetId="12">#REF!</definedName>
    <definedName name="Awal_t_in_telepon">#REF!</definedName>
    <definedName name="Awal_t_in_telex" localSheetId="7">#REF!</definedName>
    <definedName name="Awal_t_in_telex" localSheetId="3">#REF!</definedName>
    <definedName name="Awal_t_in_telex" localSheetId="1">#REF!</definedName>
    <definedName name="Awal_t_in_telex" localSheetId="2">#REF!</definedName>
    <definedName name="Awal_t_in_telex" localSheetId="12">#REF!</definedName>
    <definedName name="Awal_t_in_telex">#REF!</definedName>
    <definedName name="Awal_t_o_gedung" localSheetId="7">#REF!</definedName>
    <definedName name="Awal_t_o_gedung" localSheetId="3">#REF!</definedName>
    <definedName name="Awal_t_o_gedung" localSheetId="1">#REF!</definedName>
    <definedName name="Awal_t_o_gedung" localSheetId="2">#REF!</definedName>
    <definedName name="Awal_t_o_gedung" localSheetId="12">#REF!</definedName>
    <definedName name="Awal_t_o_gedung">#REF!</definedName>
    <definedName name="Awal_t_o_komputer" localSheetId="7">#REF!</definedName>
    <definedName name="Awal_t_o_komputer" localSheetId="3">#REF!</definedName>
    <definedName name="Awal_t_o_komputer" localSheetId="1">#REF!</definedName>
    <definedName name="Awal_t_o_komputer" localSheetId="2">#REF!</definedName>
    <definedName name="Awal_t_o_komputer" localSheetId="12">#REF!</definedName>
    <definedName name="Awal_t_o_komputer">#REF!</definedName>
    <definedName name="Awal_t_o_mesin" localSheetId="7">#REF!</definedName>
    <definedName name="Awal_t_o_mesin" localSheetId="3">#REF!</definedName>
    <definedName name="Awal_t_o_mesin" localSheetId="1">#REF!</definedName>
    <definedName name="Awal_t_o_mesin" localSheetId="2">#REF!</definedName>
    <definedName name="Awal_t_o_mesin" localSheetId="12">#REF!</definedName>
    <definedName name="Awal_t_o_mesin">#REF!</definedName>
    <definedName name="Awal_t_o_mobil" localSheetId="7">#REF!</definedName>
    <definedName name="Awal_t_o_mobil" localSheetId="3">#REF!</definedName>
    <definedName name="Awal_t_o_mobil" localSheetId="1">#REF!</definedName>
    <definedName name="Awal_t_o_mobil" localSheetId="2">#REF!</definedName>
    <definedName name="Awal_t_o_mobil" localSheetId="12">#REF!</definedName>
    <definedName name="Awal_t_o_mobil">#REF!</definedName>
    <definedName name="Awal_t_o_Peralatan" localSheetId="7">#REF!</definedName>
    <definedName name="Awal_t_o_Peralatan" localSheetId="3">#REF!</definedName>
    <definedName name="Awal_t_o_Peralatan" localSheetId="1">#REF!</definedName>
    <definedName name="Awal_t_o_Peralatan" localSheetId="2">#REF!</definedName>
    <definedName name="Awal_t_o_Peralatan" localSheetId="12">#REF!</definedName>
    <definedName name="Awal_t_o_Peralatan">#REF!</definedName>
    <definedName name="Awal_t_o_rumah" localSheetId="7">#REF!</definedName>
    <definedName name="Awal_t_o_rumah" localSheetId="3">#REF!</definedName>
    <definedName name="Awal_t_o_rumah" localSheetId="1">#REF!</definedName>
    <definedName name="Awal_t_o_rumah" localSheetId="2">#REF!</definedName>
    <definedName name="Awal_t_o_rumah" localSheetId="12">#REF!</definedName>
    <definedName name="Awal_t_o_rumah">#REF!</definedName>
    <definedName name="Awal_t_o_Software" localSheetId="7">#REF!</definedName>
    <definedName name="Awal_t_o_Software" localSheetId="3">#REF!</definedName>
    <definedName name="Awal_t_o_Software" localSheetId="1">#REF!</definedName>
    <definedName name="Awal_t_o_Software" localSheetId="2">#REF!</definedName>
    <definedName name="Awal_t_o_Software" localSheetId="12">#REF!</definedName>
    <definedName name="Awal_t_o_Software">#REF!</definedName>
    <definedName name="Awal_t_o_telepon" localSheetId="7">#REF!</definedName>
    <definedName name="Awal_t_o_telepon" localSheetId="3">#REF!</definedName>
    <definedName name="Awal_t_o_telepon" localSheetId="1">#REF!</definedName>
    <definedName name="Awal_t_o_telepon" localSheetId="2">#REF!</definedName>
    <definedName name="Awal_t_o_telepon" localSheetId="12">#REF!</definedName>
    <definedName name="Awal_t_o_telepon">#REF!</definedName>
    <definedName name="Awal_telepon" localSheetId="7">#REF!</definedName>
    <definedName name="Awal_telepon" localSheetId="3">#REF!</definedName>
    <definedName name="Awal_telepon" localSheetId="1">#REF!</definedName>
    <definedName name="Awal_telepon" localSheetId="2">#REF!</definedName>
    <definedName name="Awal_telepon" localSheetId="12">#REF!</definedName>
    <definedName name="Awal_telepon">#REF!</definedName>
    <definedName name="Awal_telex" localSheetId="7">#REF!</definedName>
    <definedName name="Awal_telex" localSheetId="3">#REF!</definedName>
    <definedName name="Awal_telex" localSheetId="1">#REF!</definedName>
    <definedName name="Awal_telex" localSheetId="2">#REF!</definedName>
    <definedName name="Awal_telex" localSheetId="12">#REF!</definedName>
    <definedName name="Awal_telex">#REF!</definedName>
    <definedName name="B" localSheetId="7">pembanding!$DA$38:$DA$60</definedName>
    <definedName name="B" localSheetId="3">[11]As!#REF!</definedName>
    <definedName name="B" localSheetId="1">[11]As!#REF!</definedName>
    <definedName name="B" localSheetId="2">[11]As!#REF!</definedName>
    <definedName name="B">Bangunan!$DA$38:$DA$60</definedName>
    <definedName name="Baja" localSheetId="7">[21]BCT!#REF!</definedName>
    <definedName name="Baja" localSheetId="3">[22]BCT!#REF!</definedName>
    <definedName name="Baja" localSheetId="1">[22]BCT!#REF!</definedName>
    <definedName name="Baja" localSheetId="2">[22]BCT!#REF!</definedName>
    <definedName name="Baja" localSheetId="12">[21]BCT!#REF!</definedName>
    <definedName name="Baja">[21]BCT!#REF!</definedName>
    <definedName name="BANG">#N/A</definedName>
    <definedName name="BANG_2">#N/A</definedName>
    <definedName name="bangunan" localSheetId="7">#REF!</definedName>
    <definedName name="bangunan" localSheetId="3">#REF!</definedName>
    <definedName name="bangunan" localSheetId="1">#REF!</definedName>
    <definedName name="bangunan" localSheetId="2">#REF!</definedName>
    <definedName name="bangunan" localSheetId="12">#REF!</definedName>
    <definedName name="bangunan">#REF!</definedName>
    <definedName name="bangunan_1" localSheetId="7">#REF!</definedName>
    <definedName name="bangunan_1" localSheetId="3">#REF!</definedName>
    <definedName name="bangunan_1" localSheetId="1">#REF!</definedName>
    <definedName name="bangunan_1" localSheetId="2">#REF!</definedName>
    <definedName name="bangunan_1" localSheetId="12">#REF!</definedName>
    <definedName name="bangunan_1">#REF!</definedName>
    <definedName name="Bangunan_2" localSheetId="7">#REF!</definedName>
    <definedName name="Bangunan_2" localSheetId="3">#REF!</definedName>
    <definedName name="Bangunan_2" localSheetId="1">#REF!</definedName>
    <definedName name="Bangunan_2" localSheetId="2">#REF!</definedName>
    <definedName name="Bangunan_2" localSheetId="12">#REF!</definedName>
    <definedName name="Bangunan_2">#REF!</definedName>
    <definedName name="Bangunan_3" localSheetId="7">#REF!</definedName>
    <definedName name="Bangunan_3" localSheetId="3">#REF!</definedName>
    <definedName name="Bangunan_3" localSheetId="1">#REF!</definedName>
    <definedName name="Bangunan_3" localSheetId="2">#REF!</definedName>
    <definedName name="Bangunan_3" localSheetId="12">#REF!</definedName>
    <definedName name="Bangunan_3">#REF!</definedName>
    <definedName name="Bangunan_4" localSheetId="7">#REF!</definedName>
    <definedName name="Bangunan_4" localSheetId="3">#REF!</definedName>
    <definedName name="Bangunan_4" localSheetId="1">#REF!</definedName>
    <definedName name="Bangunan_4" localSheetId="2">#REF!</definedName>
    <definedName name="Bangunan_4" localSheetId="12">#REF!</definedName>
    <definedName name="Bangunan_4">#REF!</definedName>
    <definedName name="bangunan_5" localSheetId="7">#REF!</definedName>
    <definedName name="bangunan_5" localSheetId="3">#REF!</definedName>
    <definedName name="bangunan_5" localSheetId="1">#REF!</definedName>
    <definedName name="bangunan_5" localSheetId="2">#REF!</definedName>
    <definedName name="bangunan_5" localSheetId="12">#REF!</definedName>
    <definedName name="bangunan_5">#REF!</definedName>
    <definedName name="Bangunan_6" localSheetId="7">#REF!</definedName>
    <definedName name="Bangunan_6" localSheetId="3">#REF!</definedName>
    <definedName name="Bangunan_6" localSheetId="1">#REF!</definedName>
    <definedName name="Bangunan_6" localSheetId="2">#REF!</definedName>
    <definedName name="Bangunan_6" localSheetId="12">#REF!</definedName>
    <definedName name="Bangunan_6">#REF!</definedName>
    <definedName name="bangunan_7" localSheetId="7">#REF!</definedName>
    <definedName name="bangunan_7" localSheetId="3">#REF!</definedName>
    <definedName name="bangunan_7" localSheetId="1">#REF!</definedName>
    <definedName name="bangunan_7" localSheetId="2">#REF!</definedName>
    <definedName name="bangunan_7" localSheetId="12">#REF!</definedName>
    <definedName name="bangunan_7">#REF!</definedName>
    <definedName name="bangunan1">[23]List!$B$22:$B$27</definedName>
    <definedName name="baris_simpan" localSheetId="7">#REF!</definedName>
    <definedName name="baris_simpan" localSheetId="3">#REF!</definedName>
    <definedName name="baris_simpan" localSheetId="1">#REF!</definedName>
    <definedName name="baris_simpan" localSheetId="2">#REF!</definedName>
    <definedName name="baris_simpan" localSheetId="12">#REF!</definedName>
    <definedName name="baris_simpan">#REF!</definedName>
    <definedName name="BARU" localSheetId="7">[24]As!#REF!</definedName>
    <definedName name="BARU" localSheetId="3">[24]As!#REF!</definedName>
    <definedName name="BARU" localSheetId="1">[24]As!#REF!</definedName>
    <definedName name="BARU" localSheetId="2">[24]As!#REF!</definedName>
    <definedName name="BARU" localSheetId="12">[24]As!#REF!</definedName>
    <definedName name="BARU">[24]As!#REF!</definedName>
    <definedName name="bata" localSheetId="7">#REF!</definedName>
    <definedName name="bata" localSheetId="3">#REF!</definedName>
    <definedName name="bata" localSheetId="1">#REF!</definedName>
    <definedName name="bata" localSheetId="2">#REF!</definedName>
    <definedName name="bata" localSheetId="12">#REF!</definedName>
    <definedName name="bata">#REF!</definedName>
    <definedName name="batab" localSheetId="7">#REF!</definedName>
    <definedName name="batab" localSheetId="3">#REF!</definedName>
    <definedName name="batab" localSheetId="1">#REF!</definedName>
    <definedName name="batab" localSheetId="2">#REF!</definedName>
    <definedName name="batab" localSheetId="12">#REF!</definedName>
    <definedName name="batab">#REF!</definedName>
    <definedName name="batac" localSheetId="7">#REF!</definedName>
    <definedName name="batac" localSheetId="3">#REF!</definedName>
    <definedName name="batac" localSheetId="1">#REF!</definedName>
    <definedName name="batac" localSheetId="2">#REF!</definedName>
    <definedName name="batac" localSheetId="12">#REF!</definedName>
    <definedName name="batac">#REF!</definedName>
    <definedName name="BCT" localSheetId="7">#REF!</definedName>
    <definedName name="BCT" localSheetId="3">#REF!</definedName>
    <definedName name="BCT" localSheetId="1">#REF!</definedName>
    <definedName name="BCT" localSheetId="2">#REF!</definedName>
    <definedName name="BCT" localSheetId="12">#REF!</definedName>
    <definedName name="BCT">#REF!</definedName>
    <definedName name="Beg_Bal" localSheetId="7">#REF!</definedName>
    <definedName name="Beg_Bal" localSheetId="3">#REF!</definedName>
    <definedName name="Beg_Bal" localSheetId="1">#REF!</definedName>
    <definedName name="Beg_Bal" localSheetId="2">#REF!</definedName>
    <definedName name="Beg_Bal" localSheetId="12">#REF!</definedName>
    <definedName name="Beg_Bal">#REF!</definedName>
    <definedName name="begel" localSheetId="7">#REF!</definedName>
    <definedName name="begel" localSheetId="3">#REF!</definedName>
    <definedName name="begel" localSheetId="1">#REF!</definedName>
    <definedName name="begel" localSheetId="2">#REF!</definedName>
    <definedName name="begel" localSheetId="12">#REF!</definedName>
    <definedName name="begel">#REF!</definedName>
    <definedName name="begelb" localSheetId="7">#REF!</definedName>
    <definedName name="begelb" localSheetId="3">#REF!</definedName>
    <definedName name="begelb" localSheetId="1">#REF!</definedName>
    <definedName name="begelb" localSheetId="2">#REF!</definedName>
    <definedName name="begelb" localSheetId="12">#REF!</definedName>
    <definedName name="begelb">#REF!</definedName>
    <definedName name="begelc" localSheetId="7">#REF!</definedName>
    <definedName name="begelc" localSheetId="3">#REF!</definedName>
    <definedName name="begelc" localSheetId="1">#REF!</definedName>
    <definedName name="begelc" localSheetId="2">#REF!</definedName>
    <definedName name="begelc" localSheetId="12">#REF!</definedName>
    <definedName name="begelc">#REF!</definedName>
    <definedName name="begis1c" localSheetId="7">#REF!</definedName>
    <definedName name="begis1c" localSheetId="3">#REF!</definedName>
    <definedName name="begis1c" localSheetId="1">#REF!</definedName>
    <definedName name="begis1c" localSheetId="2">#REF!</definedName>
    <definedName name="begis1c" localSheetId="12">#REF!</definedName>
    <definedName name="begis1c">#REF!</definedName>
    <definedName name="begis2c" localSheetId="7">#REF!</definedName>
    <definedName name="begis2c" localSheetId="3">#REF!</definedName>
    <definedName name="begis2c" localSheetId="1">#REF!</definedName>
    <definedName name="begis2c" localSheetId="2">#REF!</definedName>
    <definedName name="begis2c" localSheetId="12">#REF!</definedName>
    <definedName name="begis2c">#REF!</definedName>
    <definedName name="begisc" localSheetId="7">#REF!</definedName>
    <definedName name="begisc" localSheetId="3">#REF!</definedName>
    <definedName name="begisc" localSheetId="1">#REF!</definedName>
    <definedName name="begisc" localSheetId="2">#REF!</definedName>
    <definedName name="begisc" localSheetId="12">#REF!</definedName>
    <definedName name="begisc">#REF!</definedName>
    <definedName name="begisf8" localSheetId="7">#REF!</definedName>
    <definedName name="begisf8" localSheetId="3">#REF!</definedName>
    <definedName name="begisf8" localSheetId="1">#REF!</definedName>
    <definedName name="begisf8" localSheetId="2">#REF!</definedName>
    <definedName name="begisf8" localSheetId="12">#REF!</definedName>
    <definedName name="begisf8">#REF!</definedName>
    <definedName name="begisf8b." localSheetId="7">#REF!</definedName>
    <definedName name="begisf8b." localSheetId="3">#REF!</definedName>
    <definedName name="begisf8b." localSheetId="1">#REF!</definedName>
    <definedName name="begisf8b." localSheetId="2">#REF!</definedName>
    <definedName name="begisf8b." localSheetId="12">#REF!</definedName>
    <definedName name="begisf8b.">#REF!</definedName>
    <definedName name="begisf9" localSheetId="7">#REF!</definedName>
    <definedName name="begisf9" localSheetId="3">#REF!</definedName>
    <definedName name="begisf9" localSheetId="1">#REF!</definedName>
    <definedName name="begisf9" localSheetId="2">#REF!</definedName>
    <definedName name="begisf9" localSheetId="12">#REF!</definedName>
    <definedName name="begisf9">#REF!</definedName>
    <definedName name="begisg48" localSheetId="7">#REF!</definedName>
    <definedName name="begisg48" localSheetId="3">#REF!</definedName>
    <definedName name="begisg48" localSheetId="1">#REF!</definedName>
    <definedName name="begisg48" localSheetId="2">#REF!</definedName>
    <definedName name="begisg48" localSheetId="12">#REF!</definedName>
    <definedName name="begisg48">#REF!</definedName>
    <definedName name="begisg48b" localSheetId="7">#REF!</definedName>
    <definedName name="begisg48b" localSheetId="3">#REF!</definedName>
    <definedName name="begisg48b" localSheetId="1">#REF!</definedName>
    <definedName name="begisg48b" localSheetId="2">#REF!</definedName>
    <definedName name="begisg48b" localSheetId="12">#REF!</definedName>
    <definedName name="begisg48b">#REF!</definedName>
    <definedName name="begistg48b" localSheetId="7">#REF!</definedName>
    <definedName name="begistg48b" localSheetId="3">#REF!</definedName>
    <definedName name="begistg48b" localSheetId="1">#REF!</definedName>
    <definedName name="begistg48b" localSheetId="2">#REF!</definedName>
    <definedName name="begistg48b" localSheetId="12">#REF!</definedName>
    <definedName name="begistg48b">#REF!</definedName>
    <definedName name="begistingab" localSheetId="7">#REF!</definedName>
    <definedName name="begistingab" localSheetId="3">#REF!</definedName>
    <definedName name="begistingab" localSheetId="1">#REF!</definedName>
    <definedName name="begistingab" localSheetId="2">#REF!</definedName>
    <definedName name="begistingab" localSheetId="12">#REF!</definedName>
    <definedName name="begistingab">#REF!</definedName>
    <definedName name="begistingc" localSheetId="7">#REF!</definedName>
    <definedName name="begistingc" localSheetId="3">#REF!</definedName>
    <definedName name="begistingc" localSheetId="1">#REF!</definedName>
    <definedName name="begistingc" localSheetId="2">#REF!</definedName>
    <definedName name="begistingc" localSheetId="12">#REF!</definedName>
    <definedName name="begistingc">#REF!</definedName>
    <definedName name="bendrat" localSheetId="7">#REF!</definedName>
    <definedName name="bendrat" localSheetId="3">#REF!</definedName>
    <definedName name="bendrat" localSheetId="1">#REF!</definedName>
    <definedName name="bendrat" localSheetId="2">#REF!</definedName>
    <definedName name="bendrat" localSheetId="12">#REF!</definedName>
    <definedName name="bendrat">#REF!</definedName>
    <definedName name="bendratb" localSheetId="7">#REF!</definedName>
    <definedName name="bendratb" localSheetId="3">#REF!</definedName>
    <definedName name="bendratb" localSheetId="1">#REF!</definedName>
    <definedName name="bendratb" localSheetId="2">#REF!</definedName>
    <definedName name="bendratb" localSheetId="12">#REF!</definedName>
    <definedName name="bendratb">#REF!</definedName>
    <definedName name="bendratc" localSheetId="7">#REF!</definedName>
    <definedName name="bendratc" localSheetId="3">#REF!</definedName>
    <definedName name="bendratc" localSheetId="1">#REF!</definedName>
    <definedName name="bendratc" localSheetId="2">#REF!</definedName>
    <definedName name="bendratc" localSheetId="12">#REF!</definedName>
    <definedName name="bendratc">#REF!</definedName>
    <definedName name="Bentang_Panjang" localSheetId="7">#REF!</definedName>
    <definedName name="Bentang_Panjang" localSheetId="3">#REF!</definedName>
    <definedName name="Bentang_Panjang" localSheetId="1">#REF!</definedName>
    <definedName name="Bentang_Panjang" localSheetId="2">#REF!</definedName>
    <definedName name="Bentang_Panjang" localSheetId="12">#REF!</definedName>
    <definedName name="Bentang_Panjang">#REF!</definedName>
    <definedName name="bentuk" localSheetId="7">#REF!</definedName>
    <definedName name="bentuk" localSheetId="3">#REF!</definedName>
    <definedName name="bentuk" localSheetId="1">#REF!</definedName>
    <definedName name="bentuk" localSheetId="2">#REF!</definedName>
    <definedName name="bentuk" localSheetId="12">#REF!</definedName>
    <definedName name="bentuk">#REF!</definedName>
    <definedName name="Bentuk_Tanah" localSheetId="3">[19]datasheet!$C$3:$C$8</definedName>
    <definedName name="Bentuk_Tanah" localSheetId="1">[19]datasheet!$C$3:$C$8</definedName>
    <definedName name="Bentuk_Tanah" localSheetId="2">[19]datasheet!$C$3:$C$8</definedName>
    <definedName name="Bentuk_Tanah">[20]datasheet!$C$3:$C$8</definedName>
    <definedName name="bentuk1">[23]List!$B$12:$B$15</definedName>
    <definedName name="besig2" localSheetId="7">#REF!</definedName>
    <definedName name="besig2" localSheetId="3">#REF!</definedName>
    <definedName name="besig2" localSheetId="1">#REF!</definedName>
    <definedName name="besig2" localSheetId="2">#REF!</definedName>
    <definedName name="besig2" localSheetId="12">#REF!</definedName>
    <definedName name="besig2">#REF!</definedName>
    <definedName name="Beton" localSheetId="7">[21]BCT!#REF!</definedName>
    <definedName name="Beton" localSheetId="3">[22]BCT!#REF!</definedName>
    <definedName name="Beton" localSheetId="1">[22]BCT!#REF!</definedName>
    <definedName name="Beton" localSheetId="2">[22]BCT!#REF!</definedName>
    <definedName name="Beton" localSheetId="12">[21]BCT!#REF!</definedName>
    <definedName name="Beton">[21]BCT!#REF!</definedName>
    <definedName name="betonbtla1" localSheetId="7">#REF!</definedName>
    <definedName name="betonbtla1" localSheetId="3">#REF!</definedName>
    <definedName name="betonbtla1" localSheetId="1">#REF!</definedName>
    <definedName name="betonbtla1" localSheetId="2">#REF!</definedName>
    <definedName name="betonbtla1" localSheetId="12">#REF!</definedName>
    <definedName name="betonbtla1">#REF!</definedName>
    <definedName name="betonbtla2" localSheetId="7">#REF!</definedName>
    <definedName name="betonbtla2" localSheetId="3">#REF!</definedName>
    <definedName name="betonbtla2" localSheetId="1">#REF!</definedName>
    <definedName name="betonbtla2" localSheetId="2">#REF!</definedName>
    <definedName name="betonbtla2" localSheetId="12">#REF!</definedName>
    <definedName name="betonbtla2">#REF!</definedName>
    <definedName name="betonbtla3" localSheetId="7">#REF!</definedName>
    <definedName name="betonbtla3" localSheetId="3">#REF!</definedName>
    <definedName name="betonbtla3" localSheetId="1">#REF!</definedName>
    <definedName name="betonbtla3" localSheetId="2">#REF!</definedName>
    <definedName name="betonbtla3" localSheetId="12">#REF!</definedName>
    <definedName name="betonbtla3">#REF!</definedName>
    <definedName name="betonbtla4" localSheetId="7">#REF!</definedName>
    <definedName name="betonbtla4" localSheetId="3">#REF!</definedName>
    <definedName name="betonbtla4" localSheetId="1">#REF!</definedName>
    <definedName name="betonbtla4" localSheetId="2">#REF!</definedName>
    <definedName name="betonbtla4" localSheetId="12">#REF!</definedName>
    <definedName name="betonbtla4">#REF!</definedName>
    <definedName name="betonbtla5" localSheetId="7">#REF!</definedName>
    <definedName name="betonbtla5" localSheetId="3">#REF!</definedName>
    <definedName name="betonbtla5" localSheetId="1">#REF!</definedName>
    <definedName name="betonbtla5" localSheetId="2">#REF!</definedName>
    <definedName name="betonbtla5" localSheetId="12">#REF!</definedName>
    <definedName name="betonbtla5">#REF!</definedName>
    <definedName name="betonbtlb1" localSheetId="7">#REF!</definedName>
    <definedName name="betonbtlb1" localSheetId="3">#REF!</definedName>
    <definedName name="betonbtlb1" localSheetId="1">#REF!</definedName>
    <definedName name="betonbtlb1" localSheetId="2">#REF!</definedName>
    <definedName name="betonbtlb1" localSheetId="12">#REF!</definedName>
    <definedName name="betonbtlb1">#REF!</definedName>
    <definedName name="betonbtlb2" localSheetId="7">#REF!</definedName>
    <definedName name="betonbtlb2" localSheetId="3">#REF!</definedName>
    <definedName name="betonbtlb2" localSheetId="1">#REF!</definedName>
    <definedName name="betonbtlb2" localSheetId="2">#REF!</definedName>
    <definedName name="betonbtlb2" localSheetId="12">#REF!</definedName>
    <definedName name="betonbtlb2">#REF!</definedName>
    <definedName name="betonbtlb3" localSheetId="7">#REF!</definedName>
    <definedName name="betonbtlb3" localSheetId="3">#REF!</definedName>
    <definedName name="betonbtlb3" localSheetId="1">#REF!</definedName>
    <definedName name="betonbtlb3" localSheetId="2">#REF!</definedName>
    <definedName name="betonbtlb3" localSheetId="12">#REF!</definedName>
    <definedName name="betonbtlb3">#REF!</definedName>
    <definedName name="betonbtlb4" localSheetId="7">#REF!</definedName>
    <definedName name="betonbtlb4" localSheetId="3">#REF!</definedName>
    <definedName name="betonbtlb4" localSheetId="1">#REF!</definedName>
    <definedName name="betonbtlb4" localSheetId="2">#REF!</definedName>
    <definedName name="betonbtlb4" localSheetId="12">#REF!</definedName>
    <definedName name="betonbtlb4">#REF!</definedName>
    <definedName name="betoncora" localSheetId="7">#REF!</definedName>
    <definedName name="betoncora" localSheetId="3">#REF!</definedName>
    <definedName name="betoncora" localSheetId="1">#REF!</definedName>
    <definedName name="betoncora" localSheetId="2">#REF!</definedName>
    <definedName name="betoncora" localSheetId="12">#REF!</definedName>
    <definedName name="betoncora">#REF!</definedName>
    <definedName name="betoncorb" localSheetId="7">#REF!</definedName>
    <definedName name="betoncorb" localSheetId="3">#REF!</definedName>
    <definedName name="betoncorb" localSheetId="1">#REF!</definedName>
    <definedName name="betoncorb" localSheetId="2">#REF!</definedName>
    <definedName name="betoncorb" localSheetId="12">#REF!</definedName>
    <definedName name="betoncorb">#REF!</definedName>
    <definedName name="betung" localSheetId="7">#REF!</definedName>
    <definedName name="betung" localSheetId="3">#REF!</definedName>
    <definedName name="betung" localSheetId="1">#REF!</definedName>
    <definedName name="betung" localSheetId="2">#REF!</definedName>
    <definedName name="betung" localSheetId="12">#REF!</definedName>
    <definedName name="betung">#REF!</definedName>
    <definedName name="betungrubberadjust" localSheetId="7">#REF!</definedName>
    <definedName name="betungrubberadjust" localSheetId="3">#REF!</definedName>
    <definedName name="betungrubberadjust" localSheetId="1">#REF!</definedName>
    <definedName name="betungrubberadjust" localSheetId="2">#REF!</definedName>
    <definedName name="betungrubberadjust" localSheetId="12">#REF!</definedName>
    <definedName name="betungrubberadjust">#REF!</definedName>
    <definedName name="bggf" localSheetId="9">OFFSET([0]!Full_Print,0,0,'Data Pembanding'!fccd)</definedName>
    <definedName name="bggf" localSheetId="7">OFFSET(pembanding!Full_Print,0,0,pembanding!fccd)</definedName>
    <definedName name="bggf" localSheetId="3">OFFSET('Resume '!Full_Print,0,0,'Resume '!fccd)</definedName>
    <definedName name="bggf" localSheetId="1">OFFSET('Resume 1 Nilai'!Full_Print,0,0,'Resume 1 Nilai'!fccd)</definedName>
    <definedName name="bggf" localSheetId="2">OFFSET('Resume 2 Nilai'!Full_Print,0,0,'Resume 2 Nilai'!fccd)</definedName>
    <definedName name="bggf" localSheetId="12">OFFSET(yield!Full_Print,0,0,yield!fccd)</definedName>
    <definedName name="bggf">OFFSET([0]!Full_Print,0,0,[0]!fccd)</definedName>
    <definedName name="BIAYA" localSheetId="5">[25]Bangunan!$DF$73:$DQ$173</definedName>
    <definedName name="BIAYA" localSheetId="9">'[26]Bangunan ''21'!$DF$73:$DQ$173</definedName>
    <definedName name="BIAYA" localSheetId="7">pembanding!$DF$73:$DQ$173</definedName>
    <definedName name="Biaya" localSheetId="3">[27]As!$I$49</definedName>
    <definedName name="Biaya" localSheetId="1">[27]As!$I$49</definedName>
    <definedName name="Biaya" localSheetId="2">[27]As!$I$49</definedName>
    <definedName name="BIAYA" localSheetId="8">[28]Bangunan!$DF$73:$DQ$173</definedName>
    <definedName name="BIAYA" localSheetId="12">[25]Bangunan!$DF$73:$DQ$173</definedName>
    <definedName name="BIAYA">Bangunan!$DF$73:$DQ$173</definedName>
    <definedName name="Biaya_angkut" localSheetId="7">#REF!</definedName>
    <definedName name="Biaya_angkut" localSheetId="3">#REF!</definedName>
    <definedName name="Biaya_angkut" localSheetId="1">#REF!</definedName>
    <definedName name="Biaya_angkut" localSheetId="2">#REF!</definedName>
    <definedName name="Biaya_angkut" localSheetId="12">#REF!</definedName>
    <definedName name="Biaya_angkut">#REF!</definedName>
    <definedName name="Biaya_bibit" localSheetId="7">#REF!</definedName>
    <definedName name="Biaya_bibit" localSheetId="3">#REF!</definedName>
    <definedName name="Biaya_bibit" localSheetId="1">#REF!</definedName>
    <definedName name="Biaya_bibit" localSheetId="2">#REF!</definedName>
    <definedName name="Biaya_bibit" localSheetId="12">#REF!</definedName>
    <definedName name="Biaya_bibit">#REF!</definedName>
    <definedName name="biaya_jual_kavling">'[29]Rinci-Biaya'!$A$40:$IV$40</definedName>
    <definedName name="Biaya_jual_rumah">'[29]Rinci-Biaya'!$A$72:$IV$72</definedName>
    <definedName name="Biaya_panen" localSheetId="7">#REF!</definedName>
    <definedName name="Biaya_panen" localSheetId="3">#REF!</definedName>
    <definedName name="Biaya_panen" localSheetId="1">#REF!</definedName>
    <definedName name="Biaya_panen" localSheetId="2">#REF!</definedName>
    <definedName name="Biaya_panen" localSheetId="12">#REF!</definedName>
    <definedName name="Biaya_panen">#REF!</definedName>
    <definedName name="biaya_per_ha" localSheetId="7">#REF!</definedName>
    <definedName name="biaya_per_ha" localSheetId="3">#REF!</definedName>
    <definedName name="biaya_per_ha" localSheetId="1">#REF!</definedName>
    <definedName name="biaya_per_ha" localSheetId="2">#REF!</definedName>
    <definedName name="biaya_per_ha" localSheetId="12">#REF!</definedName>
    <definedName name="biaya_per_ha">#REF!</definedName>
    <definedName name="biayaangkut" localSheetId="7">#REF!</definedName>
    <definedName name="biayaangkut" localSheetId="3">#REF!</definedName>
    <definedName name="biayaangkut" localSheetId="1">#REF!</definedName>
    <definedName name="biayaangkut" localSheetId="2">#REF!</definedName>
    <definedName name="biayaangkut" localSheetId="12">#REF!</definedName>
    <definedName name="biayaangkut">#REF!</definedName>
    <definedName name="biayabibit" localSheetId="7">#REF!</definedName>
    <definedName name="biayabibit" localSheetId="3">#REF!</definedName>
    <definedName name="biayabibit" localSheetId="1">#REF!</definedName>
    <definedName name="biayabibit" localSheetId="2">#REF!</definedName>
    <definedName name="biayabibit" localSheetId="12">#REF!</definedName>
    <definedName name="biayabibit">#REF!</definedName>
    <definedName name="Biayainvestasi" localSheetId="7">#REF!</definedName>
    <definedName name="Biayainvestasi" localSheetId="3">#REF!</definedName>
    <definedName name="Biayainvestasi" localSheetId="1">#REF!</definedName>
    <definedName name="Biayainvestasi" localSheetId="2">#REF!</definedName>
    <definedName name="Biayainvestasi" localSheetId="12">#REF!</definedName>
    <definedName name="Biayainvestasi">#REF!</definedName>
    <definedName name="biayapanen" localSheetId="7">#REF!</definedName>
    <definedName name="biayapanen" localSheetId="3">#REF!</definedName>
    <definedName name="biayapanen" localSheetId="1">#REF!</definedName>
    <definedName name="biayapanen" localSheetId="2">#REF!</definedName>
    <definedName name="biayapanen" localSheetId="12">#REF!</definedName>
    <definedName name="biayapanen">#REF!</definedName>
    <definedName name="biayaperunit" localSheetId="7">#REF!</definedName>
    <definedName name="biayaperunit" localSheetId="3">#REF!</definedName>
    <definedName name="biayaperunit" localSheetId="1">#REF!</definedName>
    <definedName name="biayaperunit" localSheetId="2">#REF!</definedName>
    <definedName name="biayaperunit" localSheetId="12">#REF!</definedName>
    <definedName name="biayaperunit">#REF!</definedName>
    <definedName name="biladjust" localSheetId="7">#REF!</definedName>
    <definedName name="biladjust" localSheetId="3">#REF!</definedName>
    <definedName name="biladjust" localSheetId="1">#REF!</definedName>
    <definedName name="biladjust" localSheetId="2">#REF!</definedName>
    <definedName name="biladjust" localSheetId="12">#REF!</definedName>
    <definedName name="biladjust">#REF!</definedName>
    <definedName name="bilresultadjust" localSheetId="7">#REF!</definedName>
    <definedName name="bilresultadjust" localSheetId="3">#REF!</definedName>
    <definedName name="bilresultadjust" localSheetId="1">#REF!</definedName>
    <definedName name="bilresultadjust" localSheetId="2">#REF!</definedName>
    <definedName name="bilresultadjust" localSheetId="12">#REF!</definedName>
    <definedName name="bilresultadjust">#REF!</definedName>
    <definedName name="blrj" localSheetId="7">#REF!</definedName>
    <definedName name="blrj" localSheetId="3">#REF!</definedName>
    <definedName name="blrj" localSheetId="1">#REF!</definedName>
    <definedName name="blrj" localSheetId="2">#REF!</definedName>
    <definedName name="blrj" localSheetId="12">#REF!</definedName>
    <definedName name="blrj">#REF!</definedName>
    <definedName name="bnt_1" localSheetId="7">#REF!</definedName>
    <definedName name="bnt_1" localSheetId="3">#REF!</definedName>
    <definedName name="bnt_1" localSheetId="1">#REF!</definedName>
    <definedName name="bnt_1" localSheetId="2">#REF!</definedName>
    <definedName name="bnt_1" localSheetId="12">#REF!</definedName>
    <definedName name="bnt_1">#REF!</definedName>
    <definedName name="bnt_2" localSheetId="7">#REF!</definedName>
    <definedName name="bnt_2" localSheetId="3">#REF!</definedName>
    <definedName name="bnt_2" localSheetId="1">#REF!</definedName>
    <definedName name="bnt_2" localSheetId="2">#REF!</definedName>
    <definedName name="bnt_2" localSheetId="12">#REF!</definedName>
    <definedName name="bnt_2">#REF!</definedName>
    <definedName name="bnt1_tri" localSheetId="7">#REF!</definedName>
    <definedName name="bnt1_tri" localSheetId="3">#REF!</definedName>
    <definedName name="bnt1_tri" localSheetId="1">#REF!</definedName>
    <definedName name="bnt1_tri" localSheetId="2">#REF!</definedName>
    <definedName name="bnt1_tri" localSheetId="12">#REF!</definedName>
    <definedName name="bnt1_tri">#REF!</definedName>
    <definedName name="bnt2_tri" localSheetId="7">#REF!</definedName>
    <definedName name="bnt2_tri" localSheetId="3">#REF!</definedName>
    <definedName name="bnt2_tri" localSheetId="1">#REF!</definedName>
    <definedName name="bnt2_tri" localSheetId="2">#REF!</definedName>
    <definedName name="bnt2_tri" localSheetId="12">#REF!</definedName>
    <definedName name="bnt2_tri">#REF!</definedName>
    <definedName name="boq" localSheetId="7">#REF!</definedName>
    <definedName name="boq" localSheetId="3">#REF!</definedName>
    <definedName name="boq" localSheetId="1">#REF!</definedName>
    <definedName name="boq" localSheetId="2">#REF!</definedName>
    <definedName name="boq" localSheetId="12">#REF!</definedName>
    <definedName name="boq">#REF!</definedName>
    <definedName name="brlj1" localSheetId="7">#REF!</definedName>
    <definedName name="brlj1" localSheetId="3">#REF!</definedName>
    <definedName name="brlj1" localSheetId="1">#REF!</definedName>
    <definedName name="brlj1" localSheetId="2">#REF!</definedName>
    <definedName name="brlj1" localSheetId="12">#REF!</definedName>
    <definedName name="brlj1">#REF!</definedName>
    <definedName name="BS" localSheetId="7">#REF!</definedName>
    <definedName name="BS" localSheetId="3">#REF!</definedName>
    <definedName name="BS" localSheetId="1">#REF!</definedName>
    <definedName name="BS" localSheetId="2">#REF!</definedName>
    <definedName name="BS" localSheetId="12">#REF!</definedName>
    <definedName name="BS">#REF!</definedName>
    <definedName name="bu" localSheetId="7">[30]FINISHING!#REF!</definedName>
    <definedName name="bu" localSheetId="3">[30]FINISHING!#REF!</definedName>
    <definedName name="bu" localSheetId="1">[30]FINISHING!#REF!</definedName>
    <definedName name="bu" localSheetId="2">[30]FINISHING!#REF!</definedName>
    <definedName name="bu" localSheetId="12">[30]FINISHING!#REF!</definedName>
    <definedName name="bu">[30]FINISHING!#REF!</definedName>
    <definedName name="Buatan_Mana" localSheetId="7">#REF!</definedName>
    <definedName name="Buatan_Mana" localSheetId="3">#REF!</definedName>
    <definedName name="Buatan_Mana" localSheetId="1">#REF!</definedName>
    <definedName name="Buatan_Mana" localSheetId="2">#REF!</definedName>
    <definedName name="Buatan_Mana" localSheetId="12">#REF!</definedName>
    <definedName name="Buatan_Mana">#REF!</definedName>
    <definedName name="bubunganasbes" localSheetId="7">#REF!</definedName>
    <definedName name="bubunganasbes" localSheetId="3">#REF!</definedName>
    <definedName name="bubunganasbes" localSheetId="1">#REF!</definedName>
    <definedName name="bubunganasbes" localSheetId="2">#REF!</definedName>
    <definedName name="bubunganasbes" localSheetId="12">#REF!</definedName>
    <definedName name="bubunganasbes">#REF!</definedName>
    <definedName name="bubunganasbesb" localSheetId="7">#REF!</definedName>
    <definedName name="bubunganasbesb" localSheetId="3">#REF!</definedName>
    <definedName name="bubunganasbesb" localSheetId="1">#REF!</definedName>
    <definedName name="bubunganasbesb" localSheetId="2">#REF!</definedName>
    <definedName name="bubunganasbesb" localSheetId="12">#REF!</definedName>
    <definedName name="bubunganasbesb">#REF!</definedName>
    <definedName name="bubunganasbesc" localSheetId="7">#REF!</definedName>
    <definedName name="bubunganasbesc" localSheetId="3">#REF!</definedName>
    <definedName name="bubunganasbesc" localSheetId="1">#REF!</definedName>
    <definedName name="bubunganasbesc" localSheetId="2">#REF!</definedName>
    <definedName name="bubunganasbesc" localSheetId="12">#REF!</definedName>
    <definedName name="bubunganasbesc">#REF!</definedName>
    <definedName name="buluhadjust" localSheetId="7">#REF!</definedName>
    <definedName name="buluhadjust" localSheetId="3">#REF!</definedName>
    <definedName name="buluhadjust" localSheetId="1">#REF!</definedName>
    <definedName name="buluhadjust" localSheetId="2">#REF!</definedName>
    <definedName name="buluhadjust" localSheetId="12">#REF!</definedName>
    <definedName name="buluhadjust">#REF!</definedName>
    <definedName name="bungadjust" localSheetId="7">#REF!</definedName>
    <definedName name="bungadjust" localSheetId="3">#REF!</definedName>
    <definedName name="bungadjust" localSheetId="1">#REF!</definedName>
    <definedName name="bungadjust" localSheetId="2">#REF!</definedName>
    <definedName name="bungadjust" localSheetId="12">#REF!</definedName>
    <definedName name="bungadjust">#REF!</definedName>
    <definedName name="C_Rekap_City" localSheetId="7">'[12]Bang-Non-St'!#REF!</definedName>
    <definedName name="C_Rekap_City" localSheetId="3">'[12]Bang-Non-St'!#REF!</definedName>
    <definedName name="C_Rekap_City" localSheetId="1">'[12]Bang-Non-St'!#REF!</definedName>
    <definedName name="C_Rekap_City" localSheetId="2">'[12]Bang-Non-St'!#REF!</definedName>
    <definedName name="C_Rekap_City" localSheetId="12">'[12]Bang-Non-St'!#REF!</definedName>
    <definedName name="C_Rekap_City">'[12]Bang-Non-St'!#REF!</definedName>
    <definedName name="CASHFLOW" localSheetId="7">#REF!</definedName>
    <definedName name="CASHFLOW" localSheetId="3">#REF!</definedName>
    <definedName name="CASHFLOW" localSheetId="1">#REF!</definedName>
    <definedName name="CASHFLOW" localSheetId="2">#REF!</definedName>
    <definedName name="CASHFLOW" localSheetId="12">#REF!</definedName>
    <definedName name="CASHFLOW">#REF!</definedName>
    <definedName name="CASHFLOW3" localSheetId="7">#REF!</definedName>
    <definedName name="CASHFLOW3" localSheetId="3">#REF!</definedName>
    <definedName name="CASHFLOW3" localSheetId="1">#REF!</definedName>
    <definedName name="CASHFLOW3" localSheetId="2">#REF!</definedName>
    <definedName name="CASHFLOW3" localSheetId="12">#REF!</definedName>
    <definedName name="CASHFLOW3">#REF!</definedName>
    <definedName name="CashflowAAV" localSheetId="7">#REF!</definedName>
    <definedName name="CashflowAAV" localSheetId="3">#REF!</definedName>
    <definedName name="CashflowAAV" localSheetId="1">#REF!</definedName>
    <definedName name="CashflowAAV" localSheetId="2">#REF!</definedName>
    <definedName name="CashflowAAV" localSheetId="12">#REF!</definedName>
    <definedName name="CashflowAAV">#REF!</definedName>
    <definedName name="catbesi" localSheetId="7">#REF!</definedName>
    <definedName name="catbesi" localSheetId="3">#REF!</definedName>
    <definedName name="catbesi" localSheetId="1">#REF!</definedName>
    <definedName name="catbesi" localSheetId="2">#REF!</definedName>
    <definedName name="catbesi" localSheetId="12">#REF!</definedName>
    <definedName name="catbesi">#REF!</definedName>
    <definedName name="catbesib" localSheetId="7">#REF!</definedName>
    <definedName name="catbesib" localSheetId="3">#REF!</definedName>
    <definedName name="catbesib" localSheetId="1">#REF!</definedName>
    <definedName name="catbesib" localSheetId="2">#REF!</definedName>
    <definedName name="catbesib" localSheetId="12">#REF!</definedName>
    <definedName name="catbesib">#REF!</definedName>
    <definedName name="catbesic" localSheetId="7">#REF!</definedName>
    <definedName name="catbesic" localSheetId="3">#REF!</definedName>
    <definedName name="catbesic" localSheetId="1">#REF!</definedName>
    <definedName name="catbesic" localSheetId="2">#REF!</definedName>
    <definedName name="catbesic" localSheetId="12">#REF!</definedName>
    <definedName name="catbesic">#REF!</definedName>
    <definedName name="catkayu" localSheetId="7">#REF!</definedName>
    <definedName name="catkayu" localSheetId="3">#REF!</definedName>
    <definedName name="catkayu" localSheetId="1">#REF!</definedName>
    <definedName name="catkayu" localSheetId="2">#REF!</definedName>
    <definedName name="catkayu" localSheetId="12">#REF!</definedName>
    <definedName name="catkayu">#REF!</definedName>
    <definedName name="catkayub" localSheetId="7">#REF!</definedName>
    <definedName name="catkayub" localSheetId="3">#REF!</definedName>
    <definedName name="catkayub" localSheetId="1">#REF!</definedName>
    <definedName name="catkayub" localSheetId="2">#REF!</definedName>
    <definedName name="catkayub" localSheetId="12">#REF!</definedName>
    <definedName name="catkayub">#REF!</definedName>
    <definedName name="catkayuc" localSheetId="7">#REF!</definedName>
    <definedName name="catkayuc" localSheetId="3">#REF!</definedName>
    <definedName name="catkayuc" localSheetId="1">#REF!</definedName>
    <definedName name="catkayuc" localSheetId="2">#REF!</definedName>
    <definedName name="catkayuc" localSheetId="12">#REF!</definedName>
    <definedName name="catkayuc">#REF!</definedName>
    <definedName name="cattembok" localSheetId="7">#REF!</definedName>
    <definedName name="cattembok" localSheetId="3">#REF!</definedName>
    <definedName name="cattembok" localSheetId="1">#REF!</definedName>
    <definedName name="cattembok" localSheetId="2">#REF!</definedName>
    <definedName name="cattembok" localSheetId="12">#REF!</definedName>
    <definedName name="cattembok">#REF!</definedName>
    <definedName name="cattembokb" localSheetId="7">#REF!</definedName>
    <definedName name="cattembokb" localSheetId="3">#REF!</definedName>
    <definedName name="cattembokb" localSheetId="1">#REF!</definedName>
    <definedName name="cattembokb" localSheetId="2">#REF!</definedName>
    <definedName name="cattembokb" localSheetId="12">#REF!</definedName>
    <definedName name="cattembokb">#REF!</definedName>
    <definedName name="cattembokc" localSheetId="7">#REF!</definedName>
    <definedName name="cattembokc" localSheetId="3">#REF!</definedName>
    <definedName name="cattembokc" localSheetId="1">#REF!</definedName>
    <definedName name="cattembokc" localSheetId="2">#REF!</definedName>
    <definedName name="cattembokc" localSheetId="12">#REF!</definedName>
    <definedName name="cattembokc">#REF!</definedName>
    <definedName name="CC" localSheetId="7">pembanding!$DA$96:$DA$114</definedName>
    <definedName name="CC">Bangunan!$DA$96:$DA$114</definedName>
    <definedName name="cde" localSheetId="9">Scheduled_Payment+Extra_Payment</definedName>
    <definedName name="cde" localSheetId="7">Scheduled_Payment+Extra_Payment</definedName>
    <definedName name="cde" localSheetId="3">Scheduled_Payment+Extra_Payment</definedName>
    <definedName name="cde" localSheetId="1">Scheduled_Payment+Extra_Payment</definedName>
    <definedName name="cde" localSheetId="2">Scheduled_Payment+Extra_Payment</definedName>
    <definedName name="cde" localSheetId="12">Scheduled_Payment+Extra_Payment</definedName>
    <definedName name="cde">Scheduled_Payment+Extra_Payment</definedName>
    <definedName name="cde_2">#NAME?+#NAME?</definedName>
    <definedName name="cdx" localSheetId="9">IF([0]!Loan_Amount*[0]!Interest_Rate*[0]!Loan_Years*[0]!Loan_Start&gt;0,1,0)</definedName>
    <definedName name="cdx" localSheetId="7">IF(pembanding!Loan_Amount*pembanding!Interest_Rate*pembanding!Loan_Years*pembanding!Loan_Start&gt;0,1,0)</definedName>
    <definedName name="cdx" localSheetId="3">#N/A</definedName>
    <definedName name="cdx" localSheetId="1">#N/A</definedName>
    <definedName name="cdx" localSheetId="2">#N/A</definedName>
    <definedName name="cdx" localSheetId="12">IF(yield!Loan_Amount*yield!Interest_Rate*yield!Loan_Years*yield!Loan_Start&gt;0,1,0)</definedName>
    <definedName name="cdx">IF([0]!Loan_Amount*[0]!Interest_Rate*[0]!Loan_Years*[0]!Loan_Start&gt;0,1,0)</definedName>
    <definedName name="cecep" localSheetId="7" hidden="1">#REF!</definedName>
    <definedName name="cecep" localSheetId="3" hidden="1">#REF!</definedName>
    <definedName name="cecep" localSheetId="1" hidden="1">#REF!</definedName>
    <definedName name="cecep" localSheetId="2" hidden="1">#REF!</definedName>
    <definedName name="cecep" localSheetId="12" hidden="1">#REF!</definedName>
    <definedName name="cecep" hidden="1">#REF!</definedName>
    <definedName name="celcon_13">[31]FINISHING!$I$60</definedName>
    <definedName name="celcon_15">[31]FINISHING!$I$61</definedName>
    <definedName name="cepot" localSheetId="7" hidden="1">#REF!</definedName>
    <definedName name="cepot" localSheetId="3" hidden="1">#REF!</definedName>
    <definedName name="cepot" localSheetId="1" hidden="1">#REF!</definedName>
    <definedName name="cepot" localSheetId="2" hidden="1">#REF!</definedName>
    <definedName name="cepot" localSheetId="12" hidden="1">#REF!</definedName>
    <definedName name="cepot" hidden="1">#REF!</definedName>
    <definedName name="cetakab" localSheetId="7">#REF!</definedName>
    <definedName name="cetakab" localSheetId="3">#REF!</definedName>
    <definedName name="cetakab" localSheetId="1">#REF!</definedName>
    <definedName name="cetakab" localSheetId="2">#REF!</definedName>
    <definedName name="cetakab" localSheetId="12">#REF!</definedName>
    <definedName name="cetakab">#REF!</definedName>
    <definedName name="CF" localSheetId="7">#REF!</definedName>
    <definedName name="CF" localSheetId="3">#REF!</definedName>
    <definedName name="CF" localSheetId="1">#REF!</definedName>
    <definedName name="CF" localSheetId="2">#REF!</definedName>
    <definedName name="CF" localSheetId="12">#REF!</definedName>
    <definedName name="CF">#REF!</definedName>
    <definedName name="CFAA" localSheetId="7">OFFSET(#REF!,0,0,1,#REF!)</definedName>
    <definedName name="CFAA" localSheetId="3">OFFSET(#REF!,0,0,1,#REF!)</definedName>
    <definedName name="CFAA" localSheetId="1">OFFSET(#REF!,0,0,1,#REF!)</definedName>
    <definedName name="CFAA" localSheetId="2">OFFSET(#REF!,0,0,1,#REF!)</definedName>
    <definedName name="CFAA" localSheetId="12">OFFSET(#REF!,0,0,1,#REF!)</definedName>
    <definedName name="CFAA">OFFSET(#REF!,0,0,1,#REF!)</definedName>
    <definedName name="Chart1">[10]Graphs!$B$2:$K$29</definedName>
    <definedName name="ckd" localSheetId="7">#REF!</definedName>
    <definedName name="ckd" localSheetId="3">#REF!</definedName>
    <definedName name="ckd" localSheetId="1">#REF!</definedName>
    <definedName name="ckd" localSheetId="2">#REF!</definedName>
    <definedName name="ckd" localSheetId="12">#REF!</definedName>
    <definedName name="ckd">#REF!</definedName>
    <definedName name="comb1" localSheetId="7">#REF!</definedName>
    <definedName name="comb1" localSheetId="3">#REF!</definedName>
    <definedName name="comb1" localSheetId="1">#REF!</definedName>
    <definedName name="comb1" localSheetId="2">#REF!</definedName>
    <definedName name="comb1" localSheetId="12">#REF!</definedName>
    <definedName name="comb1">#REF!</definedName>
    <definedName name="COMMENT">[10]Input!$C$10</definedName>
    <definedName name="COPY">'[10]10 yr val'!$AD$19:$AI$20</definedName>
    <definedName name="Copy_File_BNS" localSheetId="7">#REF!</definedName>
    <definedName name="Copy_File_BNS" localSheetId="3">#REF!</definedName>
    <definedName name="Copy_File_BNS" localSheetId="1">#REF!</definedName>
    <definedName name="Copy_File_BNS" localSheetId="2">#REF!</definedName>
    <definedName name="Copy_File_BNS" localSheetId="12">#REF!</definedName>
    <definedName name="Copy_File_BNS">#REF!</definedName>
    <definedName name="Copy_File_General" localSheetId="7">#REF!</definedName>
    <definedName name="Copy_File_General" localSheetId="3">#REF!</definedName>
    <definedName name="Copy_File_General" localSheetId="1">#REF!</definedName>
    <definedName name="Copy_File_General" localSheetId="2">#REF!</definedName>
    <definedName name="Copy_File_General" localSheetId="12">#REF!</definedName>
    <definedName name="Copy_File_General">#REF!</definedName>
    <definedName name="copy1" localSheetId="7">#REF!</definedName>
    <definedName name="copy1" localSheetId="3">#REF!</definedName>
    <definedName name="copy1" localSheetId="1">#REF!</definedName>
    <definedName name="copy1" localSheetId="2">#REF!</definedName>
    <definedName name="copy1" localSheetId="12">#REF!</definedName>
    <definedName name="copy1">#REF!</definedName>
    <definedName name="copy2">#N/A</definedName>
    <definedName name="cor41ab" localSheetId="7">#REF!</definedName>
    <definedName name="cor41ab" localSheetId="3">#REF!</definedName>
    <definedName name="cor41ab" localSheetId="1">#REF!</definedName>
    <definedName name="cor41ab" localSheetId="2">#REF!</definedName>
    <definedName name="cor41ab" localSheetId="12">#REF!</definedName>
    <definedName name="cor41ab">#REF!</definedName>
    <definedName name="cor41bb" localSheetId="7">#REF!</definedName>
    <definedName name="cor41bb" localSheetId="3">#REF!</definedName>
    <definedName name="cor41bb" localSheetId="1">#REF!</definedName>
    <definedName name="cor41bb" localSheetId="2">#REF!</definedName>
    <definedName name="cor41bb" localSheetId="12">#REF!</definedName>
    <definedName name="cor41bb">#REF!</definedName>
    <definedName name="corbetonac" localSheetId="7">#REF!</definedName>
    <definedName name="corbetonac" localSheetId="3">#REF!</definedName>
    <definedName name="corbetonac" localSheetId="1">#REF!</definedName>
    <definedName name="corbetonac" localSheetId="2">#REF!</definedName>
    <definedName name="corbetonac" localSheetId="12">#REF!</definedName>
    <definedName name="corbetonac">#REF!</definedName>
    <definedName name="corbetonbc" localSheetId="7">#REF!</definedName>
    <definedName name="corbetonbc" localSheetId="3">#REF!</definedName>
    <definedName name="corbetonbc" localSheetId="1">#REF!</definedName>
    <definedName name="corbetonbc" localSheetId="2">#REF!</definedName>
    <definedName name="corbetonbc" localSheetId="12">#REF!</definedName>
    <definedName name="corbetonbc">#REF!</definedName>
    <definedName name="corg41a" localSheetId="7">#REF!</definedName>
    <definedName name="corg41a" localSheetId="3">#REF!</definedName>
    <definedName name="corg41a" localSheetId="1">#REF!</definedName>
    <definedName name="corg41a" localSheetId="2">#REF!</definedName>
    <definedName name="corg41a" localSheetId="12">#REF!</definedName>
    <definedName name="corg41a">#REF!</definedName>
    <definedName name="corg41ab" localSheetId="7">#REF!</definedName>
    <definedName name="corg41ab" localSheetId="3">#REF!</definedName>
    <definedName name="corg41ab" localSheetId="1">#REF!</definedName>
    <definedName name="corg41ab" localSheetId="2">#REF!</definedName>
    <definedName name="corg41ab" localSheetId="12">#REF!</definedName>
    <definedName name="corg41ab">#REF!</definedName>
    <definedName name="corg41b" localSheetId="7">#REF!</definedName>
    <definedName name="corg41b" localSheetId="3">#REF!</definedName>
    <definedName name="corg41b" localSheetId="1">#REF!</definedName>
    <definedName name="corg41b" localSheetId="2">#REF!</definedName>
    <definedName name="corg41b" localSheetId="12">#REF!</definedName>
    <definedName name="corg41b">#REF!</definedName>
    <definedName name="cpi" localSheetId="7">#REF!</definedName>
    <definedName name="cpi" localSheetId="3">#REF!</definedName>
    <definedName name="cpi" localSheetId="1">#REF!</definedName>
    <definedName name="cpi" localSheetId="2">#REF!</definedName>
    <definedName name="cpi" localSheetId="12">#REF!</definedName>
    <definedName name="cpi">#REF!</definedName>
    <definedName name="_xlnm.Criteria" localSheetId="7">#REF!</definedName>
    <definedName name="_xlnm.Criteria" localSheetId="3">#REF!</definedName>
    <definedName name="_xlnm.Criteria" localSheetId="1">#REF!</definedName>
    <definedName name="_xlnm.Criteria" localSheetId="2">#REF!</definedName>
    <definedName name="_xlnm.Criteria" localSheetId="12">#REF!</definedName>
    <definedName name="_xlnm.Criteria">#REF!</definedName>
    <definedName name="CTR">[32]kki!$A$2</definedName>
    <definedName name="D" localSheetId="7">pembanding!$DA$116:$DA$127</definedName>
    <definedName name="D" localSheetId="3">[11]As!#REF!</definedName>
    <definedName name="D" localSheetId="1">[11]As!#REF!</definedName>
    <definedName name="D" localSheetId="2">[11]As!#REF!</definedName>
    <definedName name="D">Bangunan!$DA$116:$DA$127</definedName>
    <definedName name="daf_jud_tab">'[13]S-2'!$B$12:$C$39</definedName>
    <definedName name="dana.t" localSheetId="9">IF('Data Pembanding'!Values_Entered,Header_Row+'Data Pembanding'!Number_of_Payments,Header_Row)</definedName>
    <definedName name="dana.t" localSheetId="7">IF(pembanding!Values_Entered,pembanding!Header_Row+pembanding!Number_of_Payments,pembanding!Header_Row)</definedName>
    <definedName name="dana.t" localSheetId="3">IF('Resume '!Values_Entered,'Resume '!Header_Row+'Resume '!Number_of_Payments,'Resume '!Header_Row)</definedName>
    <definedName name="dana.t" localSheetId="1">IF('Resume 1 Nilai'!Values_Entered,'Resume 1 Nilai'!Header_Row+'Resume 1 Nilai'!Number_of_Payments,'Resume 1 Nilai'!Header_Row)</definedName>
    <definedName name="dana.t" localSheetId="2">IF('Resume 2 Nilai'!Values_Entered,'Resume 2 Nilai'!Header_Row+'Resume 2 Nilai'!Number_of_Payments,'Resume 2 Nilai'!Header_Row)</definedName>
    <definedName name="dana.t" localSheetId="12">IF(yield!Values_Entered,yield!Header_Row+yield!Number_of_Payments,yield!Header_Row)</definedName>
    <definedName name="dana.t">IF([0]!Values_Entered,Header_Row+[0]!Number_of_Payments,Header_Row)</definedName>
    <definedName name="Dapur" localSheetId="7">#REF!</definedName>
    <definedName name="Dapur" localSheetId="3">#REF!</definedName>
    <definedName name="Dapur" localSheetId="1">#REF!</definedName>
    <definedName name="Dapur" localSheetId="2">#REF!</definedName>
    <definedName name="Dapur" localSheetId="12">#REF!</definedName>
    <definedName name="Dapur">#REF!</definedName>
    <definedName name="Data" localSheetId="7">#REF!</definedName>
    <definedName name="Data" localSheetId="3">#REF!</definedName>
    <definedName name="Data" localSheetId="1">#REF!</definedName>
    <definedName name="Data" localSheetId="2">#REF!</definedName>
    <definedName name="Data" localSheetId="12">#REF!</definedName>
    <definedName name="Data">#REF!</definedName>
    <definedName name="_xlnm.Database" localSheetId="7">#REF!</definedName>
    <definedName name="_xlnm.Database" localSheetId="3">#REF!</definedName>
    <definedName name="_xlnm.Database" localSheetId="1">#REF!</definedName>
    <definedName name="_xlnm.Database" localSheetId="2">#REF!</definedName>
    <definedName name="_xlnm.Database" localSheetId="12">#REF!</definedName>
    <definedName name="_xlnm.Database">#REF!</definedName>
    <definedName name="DATE">[10]Financials!$Y$8:$AC$8</definedName>
    <definedName name="dcde" localSheetId="9">Scheduled_Payment+Extra_Payment</definedName>
    <definedName name="dcde" localSheetId="7">Scheduled_Payment+Extra_Payment</definedName>
    <definedName name="dcde" localSheetId="3">Scheduled_Payment+Extra_Payment</definedName>
    <definedName name="dcde" localSheetId="1">Scheduled_Payment+Extra_Payment</definedName>
    <definedName name="dcde" localSheetId="2">Scheduled_Payment+Extra_Payment</definedName>
    <definedName name="dcde" localSheetId="12">Scheduled_Payment+Extra_Payment</definedName>
    <definedName name="dcde">Scheduled_Payment+Extra_Payment</definedName>
    <definedName name="dcde_2">#NAME?+#NAME?</definedName>
    <definedName name="DCF" localSheetId="7">#REF!</definedName>
    <definedName name="DCF" localSheetId="3">#REF!</definedName>
    <definedName name="DCF" localSheetId="1">#REF!</definedName>
    <definedName name="DCF" localSheetId="2">#REF!</definedName>
    <definedName name="DCF" localSheetId="12">#REF!</definedName>
    <definedName name="DCF">#REF!</definedName>
    <definedName name="dd" localSheetId="9">IF('Data Pembanding'!Values_Entered,Header_Row+'Data Pembanding'!Number_of_Payments,Header_Row)</definedName>
    <definedName name="dd" localSheetId="7">IF(pembanding!Values_Entered,pembanding!Header_Row+pembanding!Number_of_Payments,pembanding!Header_Row)</definedName>
    <definedName name="dd" localSheetId="3">IF('Resume '!Values_Entered,'Resume '!Header_Row+'Resume '!Number_of_Payments,'Resume '!Header_Row)</definedName>
    <definedName name="dd" localSheetId="1">IF('Resume 1 Nilai'!Values_Entered,'Resume 1 Nilai'!Header_Row+'Resume 1 Nilai'!Number_of_Payments,'Resume 1 Nilai'!Header_Row)</definedName>
    <definedName name="dd" localSheetId="2">IF('Resume 2 Nilai'!Values_Entered,'Resume 2 Nilai'!Header_Row+'Resume 2 Nilai'!Number_of_Payments,'Resume 2 Nilai'!Header_Row)</definedName>
    <definedName name="dd" localSheetId="12">IF(yield!Values_Entered,yield!Header_Row+yield!Number_of_Payments,yield!Header_Row)</definedName>
    <definedName name="dd">IF([0]!Values_Entered,Header_Row+[0]!Number_of_Payments,Header_Row)</definedName>
    <definedName name="ddy" localSheetId="9">[33]AT!#REF!</definedName>
    <definedName name="ddy" localSheetId="7">[33]AT!#REF!</definedName>
    <definedName name="ddy" localSheetId="3">[33]AT!#REF!</definedName>
    <definedName name="ddy" localSheetId="1">[33]AT!#REF!</definedName>
    <definedName name="ddy" localSheetId="2">[33]AT!#REF!</definedName>
    <definedName name="ddy" localSheetId="12">[33]AT!#REF!</definedName>
    <definedName name="ddy">[33]AT!#REF!</definedName>
    <definedName name="DEPCTS">[7]Financials!$Y$14:$AC$14</definedName>
    <definedName name="depr_dormitori">'[29]Rinci-Biaya'!$A$235:$IV$235</definedName>
    <definedName name="depr_fac">'[29]Rinci-Biaya'!$A$205:$IV$205</definedName>
    <definedName name="depr_fasilitas_lainnya">'[29]Rinci-Biaya'!$A$272:$IV$272</definedName>
    <definedName name="depr_gudang">'[29]Rinci-Biaya'!$A$251:$IV$251</definedName>
    <definedName name="depr_menara_komunikasi">'[29]Rinci-Biaya'!$A$263:$IV$263</definedName>
    <definedName name="depr_ruko">'[29]Rinci-Biaya'!$A$230:$IV$230</definedName>
    <definedName name="depr_spbu">'[29]Rinci-Biaya'!$A$278:$IV$278</definedName>
    <definedName name="depr_wisma_bukit_indah">'[29]Rinci-Biaya'!$A$256:$IV$256</definedName>
    <definedName name="Detail_pks" localSheetId="7">#REF!</definedName>
    <definedName name="Detail_pks" localSheetId="3">#REF!</definedName>
    <definedName name="Detail_pks" localSheetId="1">#REF!</definedName>
    <definedName name="Detail_pks" localSheetId="2">#REF!</definedName>
    <definedName name="Detail_pks" localSheetId="12">#REF!</definedName>
    <definedName name="Detail_pks">#REF!</definedName>
    <definedName name="DF">[18]List!$B$1:$B$9</definedName>
    <definedName name="dff" localSheetId="9">OFFSET([0]!Full_Print,0,0,'Data Pembanding'!qw)</definedName>
    <definedName name="dff" localSheetId="7">OFFSET(pembanding!Full_Print,0,0,pembanding!qw)</definedName>
    <definedName name="dff" localSheetId="3">OFFSET('Resume '!Full_Print,0,0,'Resume '!qw)</definedName>
    <definedName name="dff" localSheetId="1">OFFSET('Resume 1 Nilai'!Full_Print,0,0,'Resume 1 Nilai'!qw)</definedName>
    <definedName name="dff" localSheetId="2">OFFSET('Resume 2 Nilai'!Full_Print,0,0,'Resume 2 Nilai'!qw)</definedName>
    <definedName name="dff" localSheetId="12">OFFSET(yield!Full_Print,0,0,yield!qw)</definedName>
    <definedName name="dff">OFFSET([0]!Full_Print,0,0,[0]!qw)</definedName>
    <definedName name="DFH">#N/A</definedName>
    <definedName name="didit" localSheetId="7" hidden="1">#REF!</definedName>
    <definedName name="didit" localSheetId="3" hidden="1">#REF!</definedName>
    <definedName name="didit" localSheetId="1" hidden="1">#REF!</definedName>
    <definedName name="didit" localSheetId="2" hidden="1">#REF!</definedName>
    <definedName name="didit" localSheetId="12" hidden="1">#REF!</definedName>
    <definedName name="didit" hidden="1">#REF!</definedName>
    <definedName name="DINDING" localSheetId="3">[19]datasheet!$C$23:$C$35</definedName>
    <definedName name="DINDING" localSheetId="1">[19]datasheet!$C$23:$C$35</definedName>
    <definedName name="DINDING" localSheetId="2">[19]datasheet!$C$23:$C$35</definedName>
    <definedName name="DINDING">[20]datasheet!$C$23:$C$35</definedName>
    <definedName name="Divisi" localSheetId="7">#REF!</definedName>
    <definedName name="Divisi" localSheetId="3">#REF!</definedName>
    <definedName name="Divisi" localSheetId="1">#REF!</definedName>
    <definedName name="Divisi" localSheetId="2">#REF!</definedName>
    <definedName name="Divisi" localSheetId="12">#REF!</definedName>
    <definedName name="Divisi">#REF!</definedName>
    <definedName name="DP6b" localSheetId="7">[34]JSiar!#REF!</definedName>
    <definedName name="DP6b" localSheetId="3">[34]JSiar!#REF!</definedName>
    <definedName name="DP6b" localSheetId="1">[34]JSiar!#REF!</definedName>
    <definedName name="DP6b" localSheetId="2">[34]JSiar!#REF!</definedName>
    <definedName name="DP6b" localSheetId="12">[34]JSiar!#REF!</definedName>
    <definedName name="DP6b">[34]JSiar!#REF!</definedName>
    <definedName name="DP6C" localSheetId="7">[34]JSiar!#REF!</definedName>
    <definedName name="DP6C" localSheetId="3">[34]JSiar!#REF!</definedName>
    <definedName name="DP6C" localSheetId="1">[34]JSiar!#REF!</definedName>
    <definedName name="DP6C" localSheetId="2">[34]JSiar!#REF!</definedName>
    <definedName name="DP6C" localSheetId="12">[34]JSiar!#REF!</definedName>
    <definedName name="DP6C">[34]JSiar!#REF!</definedName>
    <definedName name="DP7A" localSheetId="7">[34]JSiar!#REF!</definedName>
    <definedName name="DP7A" localSheetId="3">[34]JSiar!#REF!</definedName>
    <definedName name="DP7A" localSheetId="1">[34]JSiar!#REF!</definedName>
    <definedName name="DP7A" localSheetId="2">[34]JSiar!#REF!</definedName>
    <definedName name="DP7A" localSheetId="12">[34]JSiar!#REF!</definedName>
    <definedName name="DP7A">[34]JSiar!#REF!</definedName>
    <definedName name="DP7B" localSheetId="7">[34]JSiar!#REF!</definedName>
    <definedName name="DP7B" localSheetId="3">[34]JSiar!#REF!</definedName>
    <definedName name="DP7B" localSheetId="1">[34]JSiar!#REF!</definedName>
    <definedName name="DP7B" localSheetId="2">[34]JSiar!#REF!</definedName>
    <definedName name="DP7B" localSheetId="12">[34]JSiar!#REF!</definedName>
    <definedName name="DP7B">[34]JSiar!#REF!</definedName>
    <definedName name="DP7C" localSheetId="7">[34]JSiar!#REF!</definedName>
    <definedName name="DP7C" localSheetId="3">[34]JSiar!#REF!</definedName>
    <definedName name="DP7C" localSheetId="1">[34]JSiar!#REF!</definedName>
    <definedName name="DP7C" localSheetId="2">[34]JSiar!#REF!</definedName>
    <definedName name="DP7C" localSheetId="12">[34]JSiar!#REF!</definedName>
    <definedName name="DP7C">[34]JSiar!#REF!</definedName>
    <definedName name="DP7D" localSheetId="7">[34]JSiar!#REF!</definedName>
    <definedName name="DP7D" localSheetId="3">[34]JSiar!#REF!</definedName>
    <definedName name="DP7D" localSheetId="1">[34]JSiar!#REF!</definedName>
    <definedName name="DP7D" localSheetId="2">[34]JSiar!#REF!</definedName>
    <definedName name="DP7D" localSheetId="12">[34]JSiar!#REF!</definedName>
    <definedName name="DP7D">[34]JSiar!#REF!</definedName>
    <definedName name="DP8A" localSheetId="7">[34]JSiar!#REF!</definedName>
    <definedName name="DP8A" localSheetId="3">[34]JSiar!#REF!</definedName>
    <definedName name="DP8A" localSheetId="1">[34]JSiar!#REF!</definedName>
    <definedName name="DP8A" localSheetId="2">[34]JSiar!#REF!</definedName>
    <definedName name="DP8A" localSheetId="12">[34]JSiar!#REF!</definedName>
    <definedName name="DP8A">[34]JSiar!#REF!</definedName>
    <definedName name="DP8B" localSheetId="7">[34]JSiar!#REF!</definedName>
    <definedName name="DP8B" localSheetId="3">[34]JSiar!#REF!</definedName>
    <definedName name="DP8B" localSheetId="1">[34]JSiar!#REF!</definedName>
    <definedName name="DP8B" localSheetId="2">[34]JSiar!#REF!</definedName>
    <definedName name="DP8B" localSheetId="12">[34]JSiar!#REF!</definedName>
    <definedName name="DP8B">[34]JSiar!#REF!</definedName>
    <definedName name="DP8C" localSheetId="7">[34]JSiar!#REF!</definedName>
    <definedName name="DP8C" localSheetId="3">[34]JSiar!#REF!</definedName>
    <definedName name="DP8C" localSheetId="1">[34]JSiar!#REF!</definedName>
    <definedName name="DP8C" localSheetId="2">[34]JSiar!#REF!</definedName>
    <definedName name="DP8C" localSheetId="12">[34]JSiar!#REF!</definedName>
    <definedName name="DP8C">[34]JSiar!#REF!</definedName>
    <definedName name="DP9A" localSheetId="7">[34]JSiar!#REF!</definedName>
    <definedName name="DP9A" localSheetId="3">[34]JSiar!#REF!</definedName>
    <definedName name="DP9A" localSheetId="1">[34]JSiar!#REF!</definedName>
    <definedName name="DP9A" localSheetId="2">[34]JSiar!#REF!</definedName>
    <definedName name="DP9A" localSheetId="12">[34]JSiar!#REF!</definedName>
    <definedName name="DP9A">[34]JSiar!#REF!</definedName>
    <definedName name="DP9B" localSheetId="7">[34]JSiar!#REF!</definedName>
    <definedName name="DP9B" localSheetId="3">[34]JSiar!#REF!</definedName>
    <definedName name="DP9B" localSheetId="1">[34]JSiar!#REF!</definedName>
    <definedName name="DP9B" localSheetId="2">[34]JSiar!#REF!</definedName>
    <definedName name="DP9B" localSheetId="12">[34]JSiar!#REF!</definedName>
    <definedName name="DP9B">[34]JSiar!#REF!</definedName>
    <definedName name="DP9C" localSheetId="7">[34]JSiar!#REF!</definedName>
    <definedName name="DP9C" localSheetId="3">[34]JSiar!#REF!</definedName>
    <definedName name="DP9C" localSheetId="1">[34]JSiar!#REF!</definedName>
    <definedName name="DP9C" localSheetId="2">[34]JSiar!#REF!</definedName>
    <definedName name="DP9C" localSheetId="12">[34]JSiar!#REF!</definedName>
    <definedName name="DP9C">[34]JSiar!#REF!</definedName>
    <definedName name="DP9d" localSheetId="7">[35]JSiar!#REF!</definedName>
    <definedName name="DP9d" localSheetId="3">[35]JSiar!#REF!</definedName>
    <definedName name="DP9d" localSheetId="1">[35]JSiar!#REF!</definedName>
    <definedName name="DP9d" localSheetId="2">[35]JSiar!#REF!</definedName>
    <definedName name="DP9d" localSheetId="12">[35]JSiar!#REF!</definedName>
    <definedName name="DP9d">[35]JSiar!#REF!</definedName>
    <definedName name="Drainage_S" localSheetId="7">#REF!</definedName>
    <definedName name="Drainage_S" localSheetId="3">#REF!</definedName>
    <definedName name="Drainage_S" localSheetId="1">#REF!</definedName>
    <definedName name="Drainage_S" localSheetId="2">#REF!</definedName>
    <definedName name="Drainage_S" localSheetId="12">#REF!</definedName>
    <definedName name="Drainage_S">#REF!</definedName>
    <definedName name="Drive_Way" localSheetId="7">#REF!</definedName>
    <definedName name="Drive_Way" localSheetId="3">#REF!</definedName>
    <definedName name="Drive_Way" localSheetId="1">#REF!</definedName>
    <definedName name="Drive_Way" localSheetId="2">#REF!</definedName>
    <definedName name="Drive_Way" localSheetId="12">#REF!</definedName>
    <definedName name="Drive_Way">#REF!</definedName>
    <definedName name="DUA" localSheetId="7">[21]BCT!#REF!</definedName>
    <definedName name="DUA" localSheetId="3">[22]BCT!#REF!</definedName>
    <definedName name="DUA" localSheetId="1">[22]BCT!#REF!</definedName>
    <definedName name="DUA" localSheetId="2">[22]BCT!#REF!</definedName>
    <definedName name="DUA" localSheetId="12">[21]BCT!#REF!</definedName>
    <definedName name="DUA">[21]BCT!#REF!</definedName>
    <definedName name="E" localSheetId="7">pembanding!$DA$129:$DA$139</definedName>
    <definedName name="e" localSheetId="3">[14]As!#REF!</definedName>
    <definedName name="e" localSheetId="1">[14]As!#REF!</definedName>
    <definedName name="e" localSheetId="2">[14]As!#REF!</definedName>
    <definedName name="E">Bangunan!$DA$129:$DA$139</definedName>
    <definedName name="e3ed" localSheetId="9">MATCH(0.01,[0]!End_Bal,-1)+1</definedName>
    <definedName name="e3ed" localSheetId="7">MATCH(0.01,pembanding!End_Bal,-1)+1</definedName>
    <definedName name="e3ed" localSheetId="3">#N/A</definedName>
    <definedName name="e3ed" localSheetId="1">#N/A</definedName>
    <definedName name="e3ed" localSheetId="2">#N/A</definedName>
    <definedName name="e3ed" localSheetId="12">MATCH(0.01,yield!End_Bal,-1)+1</definedName>
    <definedName name="e3ed">MATCH(0.01,[0]!End_Bal,-1)+1</definedName>
    <definedName name="eac" localSheetId="7">#REF!</definedName>
    <definedName name="eac" localSheetId="3">#REF!</definedName>
    <definedName name="eac" localSheetId="1">#REF!</definedName>
    <definedName name="eac" localSheetId="2">#REF!</definedName>
    <definedName name="eac" localSheetId="12">#REF!</definedName>
    <definedName name="eac">#REF!</definedName>
    <definedName name="ed3_2">#NAME?+#NAME?</definedName>
    <definedName name="edo" localSheetId="9">[14]As!#REF!</definedName>
    <definedName name="edo" localSheetId="7">[14]As!#REF!</definedName>
    <definedName name="edo" localSheetId="3">[14]As!#REF!</definedName>
    <definedName name="edo" localSheetId="1">[14]As!#REF!</definedName>
    <definedName name="edo" localSheetId="2">[14]As!#REF!</definedName>
    <definedName name="edo" localSheetId="12">[14]As!#REF!</definedName>
    <definedName name="edo">[14]As!#REF!</definedName>
    <definedName name="ee">#N/A</definedName>
    <definedName name="ee_2">#N/A</definedName>
    <definedName name="eee">#N/A</definedName>
    <definedName name="eee_2">#N/A</definedName>
    <definedName name="ekpanobesar" localSheetId="7">#REF!</definedName>
    <definedName name="ekpanobesar" localSheetId="3">#REF!</definedName>
    <definedName name="ekpanobesar" localSheetId="1">#REF!</definedName>
    <definedName name="ekpanobesar" localSheetId="2">#REF!</definedName>
    <definedName name="ekpanobesar" localSheetId="12">#REF!</definedName>
    <definedName name="ekpanobesar">#REF!</definedName>
    <definedName name="ekpanobesarc" localSheetId="7">#REF!</definedName>
    <definedName name="ekpanobesarc" localSheetId="3">#REF!</definedName>
    <definedName name="ekpanobesarc" localSheetId="1">#REF!</definedName>
    <definedName name="ekpanobesarc" localSheetId="2">#REF!</definedName>
    <definedName name="ekpanobesarc" localSheetId="12">#REF!</definedName>
    <definedName name="ekpanobesarc">#REF!</definedName>
    <definedName name="EMPAT" localSheetId="9">[21]BCT!#REF!</definedName>
    <definedName name="EMPAT" localSheetId="7">[21]BCT!#REF!</definedName>
    <definedName name="EMPAT" localSheetId="3">[22]BCT!#REF!</definedName>
    <definedName name="EMPAT" localSheetId="1">[22]BCT!#REF!</definedName>
    <definedName name="EMPAT" localSheetId="2">[22]BCT!#REF!</definedName>
    <definedName name="EMPAT" localSheetId="12">[21]BCT!#REF!</definedName>
    <definedName name="EMPAT">[21]BCT!#REF!</definedName>
    <definedName name="End_Bal" localSheetId="7">#REF!</definedName>
    <definedName name="End_Bal" localSheetId="3">#REF!</definedName>
    <definedName name="End_Bal" localSheetId="1">#REF!</definedName>
    <definedName name="End_Bal" localSheetId="2">#REF!</definedName>
    <definedName name="End_Bal" localSheetId="12">#REF!</definedName>
    <definedName name="End_Bal">#REF!</definedName>
    <definedName name="engseljend" localSheetId="7">#REF!</definedName>
    <definedName name="engseljend" localSheetId="3">#REF!</definedName>
    <definedName name="engseljend" localSheetId="1">#REF!</definedName>
    <definedName name="engseljend" localSheetId="2">#REF!</definedName>
    <definedName name="engseljend" localSheetId="12">#REF!</definedName>
    <definedName name="engseljend">#REF!</definedName>
    <definedName name="engseljendb" localSheetId="7">#REF!</definedName>
    <definedName name="engseljendb" localSheetId="3">#REF!</definedName>
    <definedName name="engseljendb" localSheetId="1">#REF!</definedName>
    <definedName name="engseljendb" localSheetId="2">#REF!</definedName>
    <definedName name="engseljendb" localSheetId="12">#REF!</definedName>
    <definedName name="engseljendb">#REF!</definedName>
    <definedName name="engseljendc" localSheetId="7">#REF!</definedName>
    <definedName name="engseljendc" localSheetId="3">#REF!</definedName>
    <definedName name="engseljendc" localSheetId="1">#REF!</definedName>
    <definedName name="engseljendc" localSheetId="2">#REF!</definedName>
    <definedName name="engseljendc" localSheetId="12">#REF!</definedName>
    <definedName name="engseljendc">#REF!</definedName>
    <definedName name="engselpintu" localSheetId="7">#REF!</definedName>
    <definedName name="engselpintu" localSheetId="3">#REF!</definedName>
    <definedName name="engselpintu" localSheetId="1">#REF!</definedName>
    <definedName name="engselpintu" localSheetId="2">#REF!</definedName>
    <definedName name="engselpintu" localSheetId="12">#REF!</definedName>
    <definedName name="engselpintu">#REF!</definedName>
    <definedName name="engselpintub" localSheetId="7">#REF!</definedName>
    <definedName name="engselpintub" localSheetId="3">#REF!</definedName>
    <definedName name="engselpintub" localSheetId="1">#REF!</definedName>
    <definedName name="engselpintub" localSheetId="2">#REF!</definedName>
    <definedName name="engselpintub" localSheetId="12">#REF!</definedName>
    <definedName name="engselpintub">#REF!</definedName>
    <definedName name="engselpintuc" localSheetId="7">#REF!</definedName>
    <definedName name="engselpintuc" localSheetId="3">#REF!</definedName>
    <definedName name="engselpintuc" localSheetId="1">#REF!</definedName>
    <definedName name="engselpintuc" localSheetId="2">#REF!</definedName>
    <definedName name="engselpintuc" localSheetId="12">#REF!</definedName>
    <definedName name="engselpintuc">#REF!</definedName>
    <definedName name="ENTRANCE" localSheetId="7">#REF!</definedName>
    <definedName name="ENTRANCE" localSheetId="3">#REF!</definedName>
    <definedName name="ENTRANCE" localSheetId="1">#REF!</definedName>
    <definedName name="ENTRANCE" localSheetId="2">#REF!</definedName>
    <definedName name="ENTRANCE" localSheetId="12">#REF!</definedName>
    <definedName name="ENTRANCE">#REF!</definedName>
    <definedName name="EQP">[31]PLUMBING!$G$2:$G$65536</definedName>
    <definedName name="er" localSheetId="9">MATCH(0.01,[0]!End_Bal,-1)+1</definedName>
    <definedName name="er" localSheetId="7">MATCH(0.01,pembanding!End_Bal,-1)+1</definedName>
    <definedName name="er" localSheetId="3">MATCH(0.01,'Resume '!End_Bal,-1)+1</definedName>
    <definedName name="er" localSheetId="1">MATCH(0.01,'Resume 1 Nilai'!End_Bal,-1)+1</definedName>
    <definedName name="er" localSheetId="2">MATCH(0.01,'Resume 2 Nilai'!End_Bal,-1)+1</definedName>
    <definedName name="er" localSheetId="12">MATCH(0.01,yield!End_Bal,-1)+1</definedName>
    <definedName name="er">MATCH(0.01,[0]!End_Bal,-1)+1</definedName>
    <definedName name="eternit" localSheetId="7">#REF!</definedName>
    <definedName name="eternit" localSheetId="3">#REF!</definedName>
    <definedName name="eternit" localSheetId="1">#REF!</definedName>
    <definedName name="eternit" localSheetId="2">#REF!</definedName>
    <definedName name="eternit" localSheetId="12">#REF!</definedName>
    <definedName name="eternit">#REF!</definedName>
    <definedName name="eternitb" localSheetId="7">#REF!</definedName>
    <definedName name="eternitb" localSheetId="3">#REF!</definedName>
    <definedName name="eternitb" localSheetId="1">#REF!</definedName>
    <definedName name="eternitb" localSheetId="2">#REF!</definedName>
    <definedName name="eternitb" localSheetId="12">#REF!</definedName>
    <definedName name="eternitb">#REF!</definedName>
    <definedName name="eternitc" localSheetId="7">#REF!</definedName>
    <definedName name="eternitc" localSheetId="3">#REF!</definedName>
    <definedName name="eternitc" localSheetId="1">#REF!</definedName>
    <definedName name="eternitc" localSheetId="2">#REF!</definedName>
    <definedName name="eternitc" localSheetId="12">#REF!</definedName>
    <definedName name="eternitc">#REF!</definedName>
    <definedName name="Excel_BuiltIn_Print_Area" localSheetId="7">#REF!</definedName>
    <definedName name="Excel_BuiltIn_Print_Area" localSheetId="3">#REF!</definedName>
    <definedName name="Excel_BuiltIn_Print_Area" localSheetId="1">#REF!</definedName>
    <definedName name="Excel_BuiltIn_Print_Area" localSheetId="2">#REF!</definedName>
    <definedName name="Excel_BuiltIn_Print_Area" localSheetId="12">#REF!</definedName>
    <definedName name="Excel_BuiltIn_Print_Area">#REF!</definedName>
    <definedName name="expanobesarb" localSheetId="7">#REF!</definedName>
    <definedName name="expanobesarb" localSheetId="3">#REF!</definedName>
    <definedName name="expanobesarb" localSheetId="1">#REF!</definedName>
    <definedName name="expanobesarb" localSheetId="2">#REF!</definedName>
    <definedName name="expanobesarb" localSheetId="12">#REF!</definedName>
    <definedName name="expanobesarb">#REF!</definedName>
    <definedName name="expanokecil" localSheetId="7">#REF!</definedName>
    <definedName name="expanokecil" localSheetId="3">#REF!</definedName>
    <definedName name="expanokecil" localSheetId="1">#REF!</definedName>
    <definedName name="expanokecil" localSheetId="2">#REF!</definedName>
    <definedName name="expanokecil" localSheetId="12">#REF!</definedName>
    <definedName name="expanokecil">#REF!</definedName>
    <definedName name="expanokecilb" localSheetId="7">#REF!</definedName>
    <definedName name="expanokecilb" localSheetId="3">#REF!</definedName>
    <definedName name="expanokecilb" localSheetId="1">#REF!</definedName>
    <definedName name="expanokecilb" localSheetId="2">#REF!</definedName>
    <definedName name="expanokecilb" localSheetId="12">#REF!</definedName>
    <definedName name="expanokecilb">#REF!</definedName>
    <definedName name="expanokecilc" localSheetId="7">#REF!</definedName>
    <definedName name="expanokecilc" localSheetId="3">#REF!</definedName>
    <definedName name="expanokecilc" localSheetId="1">#REF!</definedName>
    <definedName name="expanokecilc" localSheetId="2">#REF!</definedName>
    <definedName name="expanokecilc" localSheetId="12">#REF!</definedName>
    <definedName name="expanokecilc">#REF!</definedName>
    <definedName name="Extra_Pay" localSheetId="7">#REF!</definedName>
    <definedName name="Extra_Pay" localSheetId="3">#REF!</definedName>
    <definedName name="Extra_Pay" localSheetId="1">#REF!</definedName>
    <definedName name="Extra_Pay" localSheetId="2">#REF!</definedName>
    <definedName name="Extra_Pay" localSheetId="12">#REF!</definedName>
    <definedName name="Extra_Pay">#REF!</definedName>
    <definedName name="_xlnm.Extract" localSheetId="7">#REF!</definedName>
    <definedName name="_xlnm.Extract" localSheetId="3">#REF!</definedName>
    <definedName name="_xlnm.Extract" localSheetId="1">#REF!</definedName>
    <definedName name="_xlnm.Extract" localSheetId="2">#REF!</definedName>
    <definedName name="_xlnm.Extract" localSheetId="12">#REF!</definedName>
    <definedName name="_xlnm.Extract">#REF!</definedName>
    <definedName name="F" localSheetId="7">pembanding!$DA$141:$DA$157</definedName>
    <definedName name="f" localSheetId="3">[36]List!$B$51:$B$53</definedName>
    <definedName name="f" localSheetId="1">[36]List!$B$51:$B$53</definedName>
    <definedName name="f" localSheetId="2">[36]List!$B$51:$B$53</definedName>
    <definedName name="F">Bangunan!$DA$141:$DA$157</definedName>
    <definedName name="FACTSHEET" localSheetId="7">#REF!</definedName>
    <definedName name="FACTSHEET" localSheetId="3">#REF!</definedName>
    <definedName name="FACTSHEET" localSheetId="1">#REF!</definedName>
    <definedName name="FACTSHEET" localSheetId="2">#REF!</definedName>
    <definedName name="FACTSHEET" localSheetId="12">#REF!</definedName>
    <definedName name="FACTSHEET">#REF!</definedName>
    <definedName name="FACTSHEET2" localSheetId="7">#REF!</definedName>
    <definedName name="FACTSHEET2" localSheetId="3">#REF!</definedName>
    <definedName name="FACTSHEET2" localSheetId="1">#REF!</definedName>
    <definedName name="FACTSHEET2" localSheetId="2">#REF!</definedName>
    <definedName name="FACTSHEET2" localSheetId="12">#REF!</definedName>
    <definedName name="FACTSHEET2">#REF!</definedName>
    <definedName name="FACTSHEET3" localSheetId="7">#REF!</definedName>
    <definedName name="FACTSHEET3" localSheetId="3">#REF!</definedName>
    <definedName name="FACTSHEET3" localSheetId="1">#REF!</definedName>
    <definedName name="FACTSHEET3" localSheetId="2">#REF!</definedName>
    <definedName name="FACTSHEET3" localSheetId="12">#REF!</definedName>
    <definedName name="FACTSHEET3">#REF!</definedName>
    <definedName name="FASILITAS_MALL" localSheetId="7">#REF!</definedName>
    <definedName name="FASILITAS_MALL" localSheetId="3">#REF!</definedName>
    <definedName name="FASILITAS_MALL" localSheetId="1">#REF!</definedName>
    <definedName name="FASILITAS_MALL" localSheetId="2">#REF!</definedName>
    <definedName name="FASILITAS_MALL" localSheetId="12">#REF!</definedName>
    <definedName name="FASILITAS_MALL">#REF!</definedName>
    <definedName name="FASLITAS_APARTEMEN" localSheetId="7">#REF!</definedName>
    <definedName name="FASLITAS_APARTEMEN" localSheetId="3">#REF!</definedName>
    <definedName name="FASLITAS_APARTEMEN" localSheetId="1">#REF!</definedName>
    <definedName name="FASLITAS_APARTEMEN" localSheetId="2">#REF!</definedName>
    <definedName name="FASLITAS_APARTEMEN" localSheetId="12">#REF!</definedName>
    <definedName name="FASLITAS_APARTEMEN">#REF!</definedName>
    <definedName name="FASLITAS_HOTEL" localSheetId="7">#REF!</definedName>
    <definedName name="FASLITAS_HOTEL" localSheetId="3">#REF!</definedName>
    <definedName name="FASLITAS_HOTEL" localSheetId="1">#REF!</definedName>
    <definedName name="FASLITAS_HOTEL" localSheetId="2">#REF!</definedName>
    <definedName name="FASLITAS_HOTEL" localSheetId="12">#REF!</definedName>
    <definedName name="FASLITAS_HOTEL">#REF!</definedName>
    <definedName name="FASLITAS_KANTOR" localSheetId="7">#REF!</definedName>
    <definedName name="FASLITAS_KANTOR" localSheetId="3">#REF!</definedName>
    <definedName name="FASLITAS_KANTOR" localSheetId="1">#REF!</definedName>
    <definedName name="FASLITAS_KANTOR" localSheetId="2">#REF!</definedName>
    <definedName name="FASLITAS_KANTOR" localSheetId="12">#REF!</definedName>
    <definedName name="FASLITAS_KANTOR">#REF!</definedName>
    <definedName name="fccd" localSheetId="9">IF('Data Pembanding'!cdx,[0]!Header_Row+'Data Pembanding'!ggg,[0]!Header_Row)</definedName>
    <definedName name="fccd" localSheetId="7">IF(pembanding!cdx,pembanding!Header_Row+pembanding!ggg,pembanding!Header_Row)</definedName>
    <definedName name="fccd" localSheetId="3">IF('Resume '!cdx,'Resume '!Header_Row+'Resume '!ggg,'Resume '!Header_Row)</definedName>
    <definedName name="fccd" localSheetId="1">IF('Resume 1 Nilai'!cdx,'Resume 1 Nilai'!Header_Row+'Resume 1 Nilai'!ggg,'Resume 1 Nilai'!Header_Row)</definedName>
    <definedName name="fccd" localSheetId="2">IF('Resume 2 Nilai'!cdx,'Resume 2 Nilai'!Header_Row+'Resume 2 Nilai'!ggg,'Resume 2 Nilai'!Header_Row)</definedName>
    <definedName name="fccd" localSheetId="12">IF(yield!cdx,yield!Header_Row+yield!ggg,yield!Header_Row)</definedName>
    <definedName name="fccd">IF(cdx,[0]!Header_Row+[0]!ggg,[0]!Header_Row)</definedName>
    <definedName name="fd" localSheetId="9">DATE(YEAR([0]!Loan_Start),MONTH([0]!Loan_Start)+Payment_Number,DAY([0]!Loan_Start))</definedName>
    <definedName name="fd" localSheetId="7">DATE(YEAR(pembanding!Loan_Start),MONTH(pembanding!Loan_Start)+Payment_Number,DAY(pembanding!Loan_Start))</definedName>
    <definedName name="fd" localSheetId="3">#N/A</definedName>
    <definedName name="fd" localSheetId="1">#N/A</definedName>
    <definedName name="fd" localSheetId="2">#N/A</definedName>
    <definedName name="fd" localSheetId="12">DATE(YEAR(yield!Loan_Start),MONTH(yield!Loan_Start)+Payment_Number,DAY(yield!Loan_Start))</definedName>
    <definedName name="fd">DATE(YEAR([0]!Loan_Start),MONTH([0]!Loan_Start)+Payment_Number,DAY([0]!Loan_Start))</definedName>
    <definedName name="fds">[37]List!$B$39:$B$44</definedName>
    <definedName name="ff" localSheetId="9">IF([0]!Loan_Amount*[0]!Interest_Rate*[0]!Loan_Years*[0]!Loan_Start&gt;0,1,0)</definedName>
    <definedName name="ff" localSheetId="7">IF(pembanding!Loan_Amount*pembanding!Interest_Rate*pembanding!Loan_Years*pembanding!Loan_Start&gt;0,1,0)</definedName>
    <definedName name="ff" localSheetId="3">#N/A</definedName>
    <definedName name="ff" localSheetId="1">#N/A</definedName>
    <definedName name="ff" localSheetId="2">#N/A</definedName>
    <definedName name="ff" localSheetId="12">IF(yield!Loan_Amount*yield!Interest_Rate*yield!Loan_Years*yield!Loan_Start&gt;0,1,0)</definedName>
    <definedName name="ff">IF([0]!Loan_Amount*[0]!Interest_Rate*[0]!Loan_Years*[0]!Loan_Start&gt;0,1,0)</definedName>
    <definedName name="FFE" localSheetId="7">#REF!</definedName>
    <definedName name="FFE" localSheetId="3">#REF!</definedName>
    <definedName name="FFE" localSheetId="1">#REF!</definedName>
    <definedName name="FFE" localSheetId="2">#REF!</definedName>
    <definedName name="FFE" localSheetId="12">#REF!</definedName>
    <definedName name="FFE">#REF!</definedName>
    <definedName name="fffggg" localSheetId="9">Scheduled_Payment+Extra_Payment</definedName>
    <definedName name="fffggg" localSheetId="7">Scheduled_Payment+Extra_Payment</definedName>
    <definedName name="fffggg" localSheetId="3">Scheduled_Payment+Extra_Payment</definedName>
    <definedName name="fffggg" localSheetId="1">Scheduled_Payment+Extra_Payment</definedName>
    <definedName name="fffggg" localSheetId="2">Scheduled_Payment+Extra_Payment</definedName>
    <definedName name="fffggg" localSheetId="12">Scheduled_Payment+Extra_Payment</definedName>
    <definedName name="fffggg">Scheduled_Payment+Extra_Payment</definedName>
    <definedName name="FG">#N/A</definedName>
    <definedName name="FirmValue" localSheetId="7">#REF!</definedName>
    <definedName name="FirmValue" localSheetId="3">#REF!</definedName>
    <definedName name="FirmValue" localSheetId="1">#REF!</definedName>
    <definedName name="FirmValue" localSheetId="2">#REF!</definedName>
    <definedName name="FirmValue" localSheetId="12">#REF!</definedName>
    <definedName name="FirmValue">#REF!</definedName>
    <definedName name="First_payment_due" localSheetId="7">#REF!</definedName>
    <definedName name="First_payment_due" localSheetId="3">#REF!</definedName>
    <definedName name="First_payment_due" localSheetId="1">#REF!</definedName>
    <definedName name="First_payment_due" localSheetId="2">#REF!</definedName>
    <definedName name="First_payment_due" localSheetId="12">#REF!</definedName>
    <definedName name="First_payment_due">#REF!</definedName>
    <definedName name="flpg" localSheetId="7">#REF!</definedName>
    <definedName name="flpg" localSheetId="3">#REF!</definedName>
    <definedName name="flpg" localSheetId="1">#REF!</definedName>
    <definedName name="flpg" localSheetId="2">#REF!</definedName>
    <definedName name="flpg" localSheetId="12">#REF!</definedName>
    <definedName name="flpg">#REF!</definedName>
    <definedName name="flpg1" localSheetId="7">#REF!</definedName>
    <definedName name="flpg1" localSheetId="3">#REF!</definedName>
    <definedName name="flpg1" localSheetId="1">#REF!</definedName>
    <definedName name="flpg1" localSheetId="2">#REF!</definedName>
    <definedName name="flpg1" localSheetId="12">#REF!</definedName>
    <definedName name="flpg1">#REF!</definedName>
    <definedName name="food" localSheetId="7">#REF!</definedName>
    <definedName name="food" localSheetId="3">#REF!</definedName>
    <definedName name="food" localSheetId="1">#REF!</definedName>
    <definedName name="food" localSheetId="2">#REF!</definedName>
    <definedName name="food" localSheetId="12">#REF!</definedName>
    <definedName name="food">#REF!</definedName>
    <definedName name="food1" localSheetId="7">#REF!</definedName>
    <definedName name="food1" localSheetId="3">#REF!</definedName>
    <definedName name="food1" localSheetId="1">#REF!</definedName>
    <definedName name="food1" localSheetId="2">#REF!</definedName>
    <definedName name="food1" localSheetId="12">#REF!</definedName>
    <definedName name="food1">#REF!</definedName>
    <definedName name="FORM_NONPERUMAHAN" localSheetId="7">#REF!</definedName>
    <definedName name="FORM_NONPERUMAHAN" localSheetId="3">#REF!</definedName>
    <definedName name="FORM_NONPERUMAHAN" localSheetId="1">#REF!</definedName>
    <definedName name="FORM_NONPERUMAHAN" localSheetId="2">#REF!</definedName>
    <definedName name="FORM_NONPERUMAHAN" localSheetId="12">#REF!</definedName>
    <definedName name="FORM_NONPERUMAHAN">#REF!</definedName>
    <definedName name="FORM_PERUMAHAN" localSheetId="7">#REF!</definedName>
    <definedName name="FORM_PERUMAHAN" localSheetId="3">#REF!</definedName>
    <definedName name="FORM_PERUMAHAN" localSheetId="1">#REF!</definedName>
    <definedName name="FORM_PERUMAHAN" localSheetId="2">#REF!</definedName>
    <definedName name="FORM_PERUMAHAN" localSheetId="12">#REF!</definedName>
    <definedName name="FORM_PERUMAHAN">#REF!</definedName>
    <definedName name="foto" localSheetId="9">DATE(YEAR([0]!Loan_Start),MONTH([0]!Loan_Start)+Payment_Number,DAY([0]!Loan_Start))</definedName>
    <definedName name="foto" localSheetId="7">DATE(YEAR(pembanding!Loan_Start),MONTH(pembanding!Loan_Start)+Payment_Number,DAY(pembanding!Loan_Start))</definedName>
    <definedName name="foto" localSheetId="3">#N/A</definedName>
    <definedName name="foto" localSheetId="1">#N/A</definedName>
    <definedName name="foto" localSheetId="2">#N/A</definedName>
    <definedName name="foto" localSheetId="12">DATE(YEAR(yield!Loan_Start),MONTH(yield!Loan_Start)+Payment_Number,DAY(yield!Loan_Start))</definedName>
    <definedName name="foto">DATE(YEAR([0]!Loan_Start),MONTH([0]!Loan_Start)+Payment_Number,DAY([0]!Loan_Start))</definedName>
    <definedName name="Foto2">#N/A</definedName>
    <definedName name="frr" localSheetId="9">Scheduled_Payment+Extra_Payment</definedName>
    <definedName name="frr" localSheetId="7">Scheduled_Payment+Extra_Payment</definedName>
    <definedName name="frr" localSheetId="3">Scheduled_Payment+Extra_Payment</definedName>
    <definedName name="frr" localSheetId="1">Scheduled_Payment+Extra_Payment</definedName>
    <definedName name="frr" localSheetId="2">Scheduled_Payment+Extra_Payment</definedName>
    <definedName name="frr" localSheetId="12">Scheduled_Payment+Extra_Payment</definedName>
    <definedName name="frr">Scheduled_Payment+Extra_Payment</definedName>
    <definedName name="frr_2" localSheetId="9">#NAME?+Extra_Payment</definedName>
    <definedName name="frr_2" localSheetId="7">#NAME?+Extra_Payment</definedName>
    <definedName name="frr_2" localSheetId="3">#NAME?+Extra_Payment</definedName>
    <definedName name="frr_2" localSheetId="1">#NAME?+Extra_Payment</definedName>
    <definedName name="frr_2" localSheetId="2">#NAME?+Extra_Payment</definedName>
    <definedName name="frr_2" localSheetId="12">#NAME?+Extra_Payment</definedName>
    <definedName name="frr_2">#NAME?+Extra_Payment</definedName>
    <definedName name="frrf" localSheetId="9">MATCH(0.01,[0]!End_Bal,-1)+1</definedName>
    <definedName name="frrf" localSheetId="7">MATCH(0.01,pembanding!End_Bal,-1)+1</definedName>
    <definedName name="frrf" localSheetId="3">MATCH(0.01,'Resume '!End_Bal,-1)+1</definedName>
    <definedName name="frrf" localSheetId="1">MATCH(0.01,'Resume 1 Nilai'!End_Bal,-1)+1</definedName>
    <definedName name="frrf" localSheetId="2">MATCH(0.01,'Resume 2 Nilai'!End_Bal,-1)+1</definedName>
    <definedName name="frrf" localSheetId="12">MATCH(0.01,yield!End_Bal,-1)+1</definedName>
    <definedName name="frrf">MATCH(0.01,[0]!End_Bal,-1)+1</definedName>
    <definedName name="Full_Print" localSheetId="7">#REF!</definedName>
    <definedName name="Full_Print" localSheetId="3">#REF!</definedName>
    <definedName name="Full_Print" localSheetId="1">#REF!</definedName>
    <definedName name="Full_Print" localSheetId="2">#REF!</definedName>
    <definedName name="Full_Print" localSheetId="12">#REF!</definedName>
    <definedName name="Full_Print">#REF!</definedName>
    <definedName name="fvdd" localSheetId="9">Scheduled_Payment+Extra_Payment</definedName>
    <definedName name="fvdd" localSheetId="7">Scheduled_Payment+Extra_Payment</definedName>
    <definedName name="fvdd" localSheetId="3">Scheduled_Payment+Extra_Payment</definedName>
    <definedName name="fvdd" localSheetId="1">Scheduled_Payment+Extra_Payment</definedName>
    <definedName name="fvdd" localSheetId="2">Scheduled_Payment+Extra_Payment</definedName>
    <definedName name="fvdd" localSheetId="12">Scheduled_Payment+Extra_Payment</definedName>
    <definedName name="fvdd">Scheduled_Payment+Extra_Payment</definedName>
    <definedName name="fvdd_2" localSheetId="9">#NAME?+Extra_Payment</definedName>
    <definedName name="fvdd_2" localSheetId="7">#NAME?+Extra_Payment</definedName>
    <definedName name="fvdd_2" localSheetId="3">#NAME?+Extra_Payment</definedName>
    <definedName name="fvdd_2" localSheetId="1">#NAME?+Extra_Payment</definedName>
    <definedName name="fvdd_2" localSheetId="2">#NAME?+Extra_Payment</definedName>
    <definedName name="fvdd_2" localSheetId="12">#NAME?+Extra_Payment</definedName>
    <definedName name="fvdd_2">#NAME?+Extra_Payment</definedName>
    <definedName name="fvfr" localSheetId="9">MATCH(0.01,[0]!End_Bal,-1)+1</definedName>
    <definedName name="fvfr" localSheetId="7">MATCH(0.01,pembanding!End_Bal,-1)+1</definedName>
    <definedName name="fvfr" localSheetId="3">MATCH(0.01,'Resume '!End_Bal,-1)+1</definedName>
    <definedName name="fvfr" localSheetId="1">MATCH(0.01,'Resume 1 Nilai'!End_Bal,-1)+1</definedName>
    <definedName name="fvfr" localSheetId="2">MATCH(0.01,'Resume 2 Nilai'!End_Bal,-1)+1</definedName>
    <definedName name="fvfr" localSheetId="12">MATCH(0.01,yield!End_Bal,-1)+1</definedName>
    <definedName name="fvfr">MATCH(0.01,[0]!End_Bal,-1)+1</definedName>
    <definedName name="fvgf" localSheetId="9">MATCH(0.01,[0]!End_Bal,-1)+1</definedName>
    <definedName name="fvgf" localSheetId="7">MATCH(0.01,pembanding!End_Bal,-1)+1</definedName>
    <definedName name="fvgf" localSheetId="3">MATCH(0.01,'Resume '!End_Bal,-1)+1</definedName>
    <definedName name="fvgf" localSheetId="1">MATCH(0.01,'Resume 1 Nilai'!End_Bal,-1)+1</definedName>
    <definedName name="fvgf" localSheetId="2">MATCH(0.01,'Resume 2 Nilai'!End_Bal,-1)+1</definedName>
    <definedName name="fvgf" localSheetId="12">MATCH(0.01,yield!End_Bal,-1)+1</definedName>
    <definedName name="fvgf">MATCH(0.01,[0]!End_Bal,-1)+1</definedName>
    <definedName name="G" localSheetId="7">pembanding!$DA$159:$DA$168</definedName>
    <definedName name="g" localSheetId="3">[36]List!$B$39:$B$49</definedName>
    <definedName name="g" localSheetId="1">[36]List!$B$39:$B$49</definedName>
    <definedName name="g" localSheetId="2">[36]List!$B$39:$B$49</definedName>
    <definedName name="G">Bangunan!$DA$159:$DA$168</definedName>
    <definedName name="Gable_B" localSheetId="7">#REF!</definedName>
    <definedName name="Gable_B" localSheetId="3">#REF!</definedName>
    <definedName name="Gable_B" localSheetId="1">#REF!</definedName>
    <definedName name="Gable_B" localSheetId="2">#REF!</definedName>
    <definedName name="Gable_B" localSheetId="12">#REF!</definedName>
    <definedName name="Gable_B">#REF!</definedName>
    <definedName name="gb">#N/A</definedName>
    <definedName name="gb_2">#N/A</definedName>
    <definedName name="gendengbetonb" localSheetId="7">#REF!</definedName>
    <definedName name="gendengbetonb" localSheetId="3">#REF!</definedName>
    <definedName name="gendengbetonb" localSheetId="1">#REF!</definedName>
    <definedName name="gendengbetonb" localSheetId="2">#REF!</definedName>
    <definedName name="gendengbetonb" localSheetId="12">#REF!</definedName>
    <definedName name="gendengbetonb">#REF!</definedName>
    <definedName name="gendengmagas" localSheetId="7">#REF!</definedName>
    <definedName name="gendengmagas" localSheetId="3">#REF!</definedName>
    <definedName name="gendengmagas" localSheetId="1">#REF!</definedName>
    <definedName name="gendengmagas" localSheetId="2">#REF!</definedName>
    <definedName name="gendengmagas" localSheetId="12">#REF!</definedName>
    <definedName name="gendengmagas">#REF!</definedName>
    <definedName name="gendengmagasc" localSheetId="7">#REF!</definedName>
    <definedName name="gendengmagasc" localSheetId="3">#REF!</definedName>
    <definedName name="gendengmagasc" localSheetId="1">#REF!</definedName>
    <definedName name="gendengmagasc" localSheetId="2">#REF!</definedName>
    <definedName name="gendengmagasc" localSheetId="12">#REF!</definedName>
    <definedName name="gendengmagasc">#REF!</definedName>
    <definedName name="gendengplentong" localSheetId="7">#REF!</definedName>
    <definedName name="gendengplentong" localSheetId="3">#REF!</definedName>
    <definedName name="gendengplentong" localSheetId="1">#REF!</definedName>
    <definedName name="gendengplentong" localSheetId="2">#REF!</definedName>
    <definedName name="gendengplentong" localSheetId="12">#REF!</definedName>
    <definedName name="gendengplentong">#REF!</definedName>
    <definedName name="gendengplentongb" localSheetId="7">#REF!</definedName>
    <definedName name="gendengplentongb" localSheetId="3">#REF!</definedName>
    <definedName name="gendengplentongb" localSheetId="1">#REF!</definedName>
    <definedName name="gendengplentongb" localSheetId="2">#REF!</definedName>
    <definedName name="gendengplentongb" localSheetId="12">#REF!</definedName>
    <definedName name="gendengplentongb">#REF!</definedName>
    <definedName name="gendengplentongc" localSheetId="7">#REF!</definedName>
    <definedName name="gendengplentongc" localSheetId="3">#REF!</definedName>
    <definedName name="gendengplentongc" localSheetId="1">#REF!</definedName>
    <definedName name="gendengplentongc" localSheetId="2">#REF!</definedName>
    <definedName name="gendengplentongc" localSheetId="12">#REF!</definedName>
    <definedName name="gendengplentongc">#REF!</definedName>
    <definedName name="gendengvlam" localSheetId="7">#REF!</definedName>
    <definedName name="gendengvlam" localSheetId="3">#REF!</definedName>
    <definedName name="gendengvlam" localSheetId="1">#REF!</definedName>
    <definedName name="gendengvlam" localSheetId="2">#REF!</definedName>
    <definedName name="gendengvlam" localSheetId="12">#REF!</definedName>
    <definedName name="gendengvlam">#REF!</definedName>
    <definedName name="gendengvlamb" localSheetId="7">#REF!</definedName>
    <definedName name="gendengvlamb" localSheetId="3">#REF!</definedName>
    <definedName name="gendengvlamb" localSheetId="1">#REF!</definedName>
    <definedName name="gendengvlamb" localSheetId="2">#REF!</definedName>
    <definedName name="gendengvlamb" localSheetId="12">#REF!</definedName>
    <definedName name="gendengvlamb">#REF!</definedName>
    <definedName name="gendengvlamsc" localSheetId="7">#REF!</definedName>
    <definedName name="gendengvlamsc" localSheetId="3">#REF!</definedName>
    <definedName name="gendengvlamsc" localSheetId="1">#REF!</definedName>
    <definedName name="gendengvlamsc" localSheetId="2">#REF!</definedName>
    <definedName name="gendengvlamsc" localSheetId="12">#REF!</definedName>
    <definedName name="gendengvlamsc">#REF!</definedName>
    <definedName name="gg" localSheetId="9">DATE(YEAR([0]!Loan_Start),MONTH([0]!Loan_Start)+Payment_Number,DAY([0]!Loan_Start))</definedName>
    <definedName name="gg" localSheetId="7">DATE(YEAR(pembanding!Loan_Start),MONTH(pembanding!Loan_Start)+Payment_Number,DAY(pembanding!Loan_Start))</definedName>
    <definedName name="gg" localSheetId="3">#N/A</definedName>
    <definedName name="gg" localSheetId="1">#N/A</definedName>
    <definedName name="gg" localSheetId="2">#N/A</definedName>
    <definedName name="gg" localSheetId="12">DATE(YEAR(yield!Loan_Start),MONTH(yield!Loan_Start)+Payment_Number,DAY(yield!Loan_Start))</definedName>
    <definedName name="gg">DATE(YEAR([0]!Loan_Start),MONTH([0]!Loan_Start)+Payment_Number,DAY([0]!Loan_Start))</definedName>
    <definedName name="gg_2" localSheetId="9">#NAME?+Extra_Payment</definedName>
    <definedName name="gg_2" localSheetId="7">#NAME?+Extra_Payment</definedName>
    <definedName name="gg_2" localSheetId="3">#NAME?+Extra_Payment</definedName>
    <definedName name="gg_2" localSheetId="1">#NAME?+Extra_Payment</definedName>
    <definedName name="gg_2" localSheetId="2">#NAME?+Extra_Payment</definedName>
    <definedName name="gg_2" localSheetId="12">#NAME?+Extra_Payment</definedName>
    <definedName name="gg_2">#NAME?+Extra_Payment</definedName>
    <definedName name="ggg" localSheetId="9">MATCH(0.01,[0]!End_Bal,-1)+1</definedName>
    <definedName name="ggg" localSheetId="7">MATCH(0.01,pembanding!End_Bal,-1)+1</definedName>
    <definedName name="ggg" localSheetId="3">MATCH(0.01,'Resume '!End_Bal,-1)+1</definedName>
    <definedName name="ggg" localSheetId="1">MATCH(0.01,'Resume 1 Nilai'!End_Bal,-1)+1</definedName>
    <definedName name="ggg" localSheetId="2">MATCH(0.01,'Resume 2 Nilai'!End_Bal,-1)+1</definedName>
    <definedName name="ggg" localSheetId="12">MATCH(0.01,yield!End_Bal,-1)+1</definedName>
    <definedName name="ggg">MATCH(0.01,[0]!End_Bal,-1)+1</definedName>
    <definedName name="GOP">[10]Financials!$Y$15:$AC$15</definedName>
    <definedName name="Grade" localSheetId="7">#REF!</definedName>
    <definedName name="Grade" localSheetId="3">#REF!</definedName>
    <definedName name="Grade" localSheetId="1">#REF!</definedName>
    <definedName name="Grade" localSheetId="2">#REF!</definedName>
    <definedName name="Grade" localSheetId="12">#REF!</definedName>
    <definedName name="Grade">#REF!</definedName>
    <definedName name="grendel" localSheetId="7">#REF!</definedName>
    <definedName name="grendel" localSheetId="3">#REF!</definedName>
    <definedName name="grendel" localSheetId="1">#REF!</definedName>
    <definedName name="grendel" localSheetId="2">#REF!</definedName>
    <definedName name="grendel" localSheetId="12">#REF!</definedName>
    <definedName name="grendel">#REF!</definedName>
    <definedName name="grendelb" localSheetId="7">#REF!</definedName>
    <definedName name="grendelb" localSheetId="3">#REF!</definedName>
    <definedName name="grendelb" localSheetId="1">#REF!</definedName>
    <definedName name="grendelb" localSheetId="2">#REF!</definedName>
    <definedName name="grendelb" localSheetId="12">#REF!</definedName>
    <definedName name="grendelb">#REF!</definedName>
    <definedName name="grendelc" localSheetId="7">#REF!</definedName>
    <definedName name="grendelc" localSheetId="3">#REF!</definedName>
    <definedName name="grendelc" localSheetId="1">#REF!</definedName>
    <definedName name="grendelc" localSheetId="2">#REF!</definedName>
    <definedName name="grendelc" localSheetId="12">#REF!</definedName>
    <definedName name="grendelc">#REF!</definedName>
    <definedName name="Growth" localSheetId="7">#REF!</definedName>
    <definedName name="Growth" localSheetId="3">#REF!</definedName>
    <definedName name="Growth" localSheetId="1">#REF!</definedName>
    <definedName name="Growth" localSheetId="2">#REF!</definedName>
    <definedName name="Growth" localSheetId="12">#REF!</definedName>
    <definedName name="Growth">#REF!</definedName>
    <definedName name="grph1">'[10] Summ fin.'!$B$5:$R$8</definedName>
    <definedName name="gun" localSheetId="7">OFFSET(#REF!,0,0,1,#REF!)</definedName>
    <definedName name="gun" localSheetId="3">OFFSET(#REF!,0,0,1,#REF!)</definedName>
    <definedName name="gun" localSheetId="1">OFFSET(#REF!,0,0,1,#REF!)</definedName>
    <definedName name="gun" localSheetId="2">OFFSET(#REF!,0,0,1,#REF!)</definedName>
    <definedName name="gun" localSheetId="12">OFFSET(#REF!,0,0,1,#REF!)</definedName>
    <definedName name="gun">OFFSET(#REF!,0,0,1,#REF!)</definedName>
    <definedName name="H" localSheetId="7">pembanding!$DA$170:$DA$184</definedName>
    <definedName name="H">Bangunan!$DA$170:$DA$184</definedName>
    <definedName name="Har_tbm1" localSheetId="7">#REF!</definedName>
    <definedName name="Har_tbm1" localSheetId="3">#REF!</definedName>
    <definedName name="Har_tbm1" localSheetId="1">#REF!</definedName>
    <definedName name="Har_tbm1" localSheetId="2">#REF!</definedName>
    <definedName name="Har_tbm1" localSheetId="12">#REF!</definedName>
    <definedName name="Har_tbm1">#REF!</definedName>
    <definedName name="Har_tbm1_gmb" localSheetId="7">#REF!</definedName>
    <definedName name="Har_tbm1_gmb" localSheetId="3">#REF!</definedName>
    <definedName name="Har_tbm1_gmb" localSheetId="1">#REF!</definedName>
    <definedName name="Har_tbm1_gmb" localSheetId="2">#REF!</definedName>
    <definedName name="Har_tbm1_gmb" localSheetId="12">#REF!</definedName>
    <definedName name="Har_tbm1_gmb">#REF!</definedName>
    <definedName name="Har_tbm2" localSheetId="7">#REF!</definedName>
    <definedName name="Har_tbm2" localSheetId="3">#REF!</definedName>
    <definedName name="Har_tbm2" localSheetId="1">#REF!</definedName>
    <definedName name="Har_tbm2" localSheetId="2">#REF!</definedName>
    <definedName name="Har_tbm2" localSheetId="12">#REF!</definedName>
    <definedName name="Har_tbm2">#REF!</definedName>
    <definedName name="Har_tbm2_gmb" localSheetId="7">#REF!</definedName>
    <definedName name="Har_tbm2_gmb" localSheetId="3">#REF!</definedName>
    <definedName name="Har_tbm2_gmb" localSheetId="1">#REF!</definedName>
    <definedName name="Har_tbm2_gmb" localSheetId="2">#REF!</definedName>
    <definedName name="Har_tbm2_gmb" localSheetId="12">#REF!</definedName>
    <definedName name="Har_tbm2_gmb">#REF!</definedName>
    <definedName name="Har_tbm3" localSheetId="7">#REF!</definedName>
    <definedName name="Har_tbm3" localSheetId="3">#REF!</definedName>
    <definedName name="Har_tbm3" localSheetId="1">#REF!</definedName>
    <definedName name="Har_tbm3" localSheetId="2">#REF!</definedName>
    <definedName name="Har_tbm3" localSheetId="12">#REF!</definedName>
    <definedName name="Har_tbm3">#REF!</definedName>
    <definedName name="Har_tbm3_gmb" localSheetId="7">#REF!</definedName>
    <definedName name="Har_tbm3_gmb" localSheetId="3">#REF!</definedName>
    <definedName name="Har_tbm3_gmb" localSheetId="1">#REF!</definedName>
    <definedName name="Har_tbm3_gmb" localSheetId="2">#REF!</definedName>
    <definedName name="Har_tbm3_gmb" localSheetId="12">#REF!</definedName>
    <definedName name="Har_tbm3_gmb">#REF!</definedName>
    <definedName name="har_tm" localSheetId="7">#REF!</definedName>
    <definedName name="har_tm" localSheetId="3">#REF!</definedName>
    <definedName name="har_tm" localSheetId="1">#REF!</definedName>
    <definedName name="har_tm" localSheetId="2">#REF!</definedName>
    <definedName name="har_tm" localSheetId="12">#REF!</definedName>
    <definedName name="har_tm">#REF!</definedName>
    <definedName name="Har_tm_gmb" localSheetId="7">#REF!</definedName>
    <definedName name="Har_tm_gmb" localSheetId="3">#REF!</definedName>
    <definedName name="Har_tm_gmb" localSheetId="1">#REF!</definedName>
    <definedName name="Har_tm_gmb" localSheetId="2">#REF!</definedName>
    <definedName name="Har_tm_gmb" localSheetId="12">#REF!</definedName>
    <definedName name="Har_tm_gmb">#REF!</definedName>
    <definedName name="HardCost" localSheetId="7">#REF!</definedName>
    <definedName name="HardCost" localSheetId="3">#REF!</definedName>
    <definedName name="HardCost" localSheetId="1">#REF!</definedName>
    <definedName name="HardCost" localSheetId="2">#REF!</definedName>
    <definedName name="HardCost" localSheetId="12">#REF!</definedName>
    <definedName name="HardCost">#REF!</definedName>
    <definedName name="harflek" localSheetId="7">#REF!</definedName>
    <definedName name="harflek" localSheetId="3">#REF!</definedName>
    <definedName name="harflek" localSheetId="1">#REF!</definedName>
    <definedName name="harflek" localSheetId="2">#REF!</definedName>
    <definedName name="harflek" localSheetId="12">#REF!</definedName>
    <definedName name="harflek">#REF!</definedName>
    <definedName name="harflekb" localSheetId="7">#REF!</definedName>
    <definedName name="harflekb" localSheetId="3">#REF!</definedName>
    <definedName name="harflekb" localSheetId="1">#REF!</definedName>
    <definedName name="harflekb" localSheetId="2">#REF!</definedName>
    <definedName name="harflekb" localSheetId="12">#REF!</definedName>
    <definedName name="harflekb">#REF!</definedName>
    <definedName name="harflekc" localSheetId="7">#REF!</definedName>
    <definedName name="harflekc" localSheetId="3">#REF!</definedName>
    <definedName name="harflekc" localSheetId="1">#REF!</definedName>
    <definedName name="harflekc" localSheetId="2">#REF!</definedName>
    <definedName name="harflekc" localSheetId="12">#REF!</definedName>
    <definedName name="harflekc">#REF!</definedName>
    <definedName name="Harga_Bahan" localSheetId="7">#REF!</definedName>
    <definedName name="Harga_Bahan" localSheetId="3">#REF!</definedName>
    <definedName name="Harga_Bahan" localSheetId="1">#REF!</definedName>
    <definedName name="Harga_Bahan" localSheetId="2">#REF!</definedName>
    <definedName name="Harga_Bahan" localSheetId="12">#REF!</definedName>
    <definedName name="Harga_Bahan">#REF!</definedName>
    <definedName name="HargaBeli" localSheetId="7">#REF!</definedName>
    <definedName name="HargaBeli" localSheetId="3">#REF!</definedName>
    <definedName name="HargaBeli" localSheetId="1">#REF!</definedName>
    <definedName name="HargaBeli" localSheetId="2">#REF!</definedName>
    <definedName name="HargaBeli" localSheetId="12">#REF!</definedName>
    <definedName name="HargaBeli">#REF!</definedName>
    <definedName name="Hari1" localSheetId="7">#REF!</definedName>
    <definedName name="Hari1" localSheetId="3">#REF!</definedName>
    <definedName name="Hari1" localSheetId="1">#REF!</definedName>
    <definedName name="Hari1" localSheetId="2">#REF!</definedName>
    <definedName name="Hari1" localSheetId="12">#REF!</definedName>
    <definedName name="Hari1">#REF!</definedName>
    <definedName name="Hari2" localSheetId="7">#REF!</definedName>
    <definedName name="Hari2" localSheetId="3">#REF!</definedName>
    <definedName name="Hari2" localSheetId="1">#REF!</definedName>
    <definedName name="Hari2" localSheetId="2">#REF!</definedName>
    <definedName name="Hari2" localSheetId="12">#REF!</definedName>
    <definedName name="Hari2">#REF!</definedName>
    <definedName name="hartbm1" localSheetId="7">#REF!</definedName>
    <definedName name="hartbm1" localSheetId="3">#REF!</definedName>
    <definedName name="hartbm1" localSheetId="1">#REF!</definedName>
    <definedName name="hartbm1" localSheetId="2">#REF!</definedName>
    <definedName name="hartbm1" localSheetId="12">#REF!</definedName>
    <definedName name="hartbm1">#REF!</definedName>
    <definedName name="hartbm2" localSheetId="7">#REF!</definedName>
    <definedName name="hartbm2" localSheetId="3">#REF!</definedName>
    <definedName name="hartbm2" localSheetId="1">#REF!</definedName>
    <definedName name="hartbm2" localSheetId="2">#REF!</definedName>
    <definedName name="hartbm2" localSheetId="12">#REF!</definedName>
    <definedName name="hartbm2">#REF!</definedName>
    <definedName name="hartbm3" localSheetId="7">#REF!</definedName>
    <definedName name="hartbm3" localSheetId="3">#REF!</definedName>
    <definedName name="hartbm3" localSheetId="1">#REF!</definedName>
    <definedName name="hartbm3" localSheetId="2">#REF!</definedName>
    <definedName name="hartbm3" localSheetId="12">#REF!</definedName>
    <definedName name="hartbm3">#REF!</definedName>
    <definedName name="hartm" localSheetId="7">#REF!</definedName>
    <definedName name="hartm" localSheetId="3">#REF!</definedName>
    <definedName name="hartm" localSheetId="1">#REF!</definedName>
    <definedName name="hartm" localSheetId="2">#REF!</definedName>
    <definedName name="hartm" localSheetId="12">#REF!</definedName>
    <definedName name="hartm">#REF!</definedName>
    <definedName name="HB" localSheetId="7">#REF!</definedName>
    <definedName name="HB" localSheetId="3">#REF!</definedName>
    <definedName name="HB" localSheetId="1">#REF!</definedName>
    <definedName name="HB" localSheetId="2">#REF!</definedName>
    <definedName name="HB" localSheetId="12">#REF!</definedName>
    <definedName name="HB">#REF!</definedName>
    <definedName name="HDP" localSheetId="7">#REF!</definedName>
    <definedName name="HDP" localSheetId="3">#REF!</definedName>
    <definedName name="HDP" localSheetId="1">#REF!</definedName>
    <definedName name="HDP" localSheetId="2">#REF!</definedName>
    <definedName name="HDP" localSheetId="12">#REF!</definedName>
    <definedName name="HDP">#REF!</definedName>
    <definedName name="HEAD">[7]Financials!$A$3:$D$5</definedName>
    <definedName name="Header_Row" localSheetId="7">ROW(#REF!)</definedName>
    <definedName name="Header_Row" localSheetId="3">ROW(#REF!)</definedName>
    <definedName name="Header_Row" localSheetId="1">ROW(#REF!)</definedName>
    <definedName name="Header_Row" localSheetId="2">ROW(#REF!)</definedName>
    <definedName name="Header_Row" localSheetId="12">ROW(#REF!)</definedName>
    <definedName name="Header_Row">ROW(#REF!)</definedName>
    <definedName name="hghg">[37]List!$B$50:$B$54</definedName>
    <definedName name="Hitungan" localSheetId="9">MATCH(0.01,[0]!End_Bal,-1)+1</definedName>
    <definedName name="Hitungan" localSheetId="7">MATCH(0.01,pembanding!End_Bal,-1)+1</definedName>
    <definedName name="Hitungan" localSheetId="3">MATCH(0.01,'Resume '!End_Bal,-1)+1</definedName>
    <definedName name="Hitungan" localSheetId="1">MATCH(0.01,'Resume 1 Nilai'!End_Bal,-1)+1</definedName>
    <definedName name="Hitungan" localSheetId="2">MATCH(0.01,'Resume 2 Nilai'!End_Bal,-1)+1</definedName>
    <definedName name="Hitungan" localSheetId="12">MATCH(0.01,yield!End_Bal,-1)+1</definedName>
    <definedName name="Hitungan">MATCH(0.01,[0]!End_Bal,-1)+1</definedName>
    <definedName name="hj">#N/A</definedName>
    <definedName name="HJ_TBS" localSheetId="7">#REF!</definedName>
    <definedName name="HJ_TBS" localSheetId="3">#REF!</definedName>
    <definedName name="HJ_TBS" localSheetId="1">#REF!</definedName>
    <definedName name="HJ_TBS" localSheetId="2">#REF!</definedName>
    <definedName name="HJ_TBS" localSheetId="12">#REF!</definedName>
    <definedName name="HJ_TBS">#REF!</definedName>
    <definedName name="HJK">[18]List!$B$51:$B$53</definedName>
    <definedName name="HK">'[38]B-Ops-Sawit'!$E$2</definedName>
    <definedName name="hkgk" localSheetId="7">#REF!</definedName>
    <definedName name="hkgk" localSheetId="3">#REF!</definedName>
    <definedName name="hkgk" localSheetId="1">#REF!</definedName>
    <definedName name="hkgk" localSheetId="2">#REF!</definedName>
    <definedName name="hkgk" localSheetId="12">#REF!</definedName>
    <definedName name="hkgk">#REF!</definedName>
    <definedName name="hlkl" localSheetId="7">#REF!</definedName>
    <definedName name="hlkl" localSheetId="3">#REF!</definedName>
    <definedName name="hlkl" localSheetId="1">#REF!</definedName>
    <definedName name="hlkl" localSheetId="2">#REF!</definedName>
    <definedName name="hlkl" localSheetId="12">#REF!</definedName>
    <definedName name="hlkl">#REF!</definedName>
    <definedName name="HOK" localSheetId="7">#REF!</definedName>
    <definedName name="HOK" localSheetId="3">#REF!</definedName>
    <definedName name="HOK" localSheetId="1">#REF!</definedName>
    <definedName name="HOK" localSheetId="2">#REF!</definedName>
    <definedName name="HOK" localSheetId="12">#REF!</definedName>
    <definedName name="HOK">#REF!</definedName>
    <definedName name="HTG" localSheetId="7">[39]T.material!#REF!</definedName>
    <definedName name="HTG" localSheetId="3">[40]T.material!#REF!</definedName>
    <definedName name="HTG" localSheetId="1">[40]T.material!#REF!</definedName>
    <definedName name="HTG" localSheetId="2">[40]T.material!#REF!</definedName>
    <definedName name="HTG" localSheetId="12">[39]T.material!#REF!</definedName>
    <definedName name="HTG">[39]T.material!#REF!</definedName>
    <definedName name="HTNG" localSheetId="7">[39]T.material!#REF!</definedName>
    <definedName name="HTNG" localSheetId="3">[40]T.material!#REF!</definedName>
    <definedName name="HTNG" localSheetId="1">[40]T.material!#REF!</definedName>
    <definedName name="HTNG" localSheetId="2">[40]T.material!#REF!</definedName>
    <definedName name="HTNG" localSheetId="12">[39]T.material!#REF!</definedName>
    <definedName name="HTNG">[39]T.material!#REF!</definedName>
    <definedName name="Hutan_primer" localSheetId="7">#REF!</definedName>
    <definedName name="Hutan_primer" localSheetId="3">#REF!</definedName>
    <definedName name="Hutan_primer" localSheetId="1">#REF!</definedName>
    <definedName name="Hutan_primer" localSheetId="2">#REF!</definedName>
    <definedName name="Hutan_primer" localSheetId="12">#REF!</definedName>
    <definedName name="Hutan_primer">#REF!</definedName>
    <definedName name="Hutan_sekunder" localSheetId="7">#REF!</definedName>
    <definedName name="Hutan_sekunder" localSheetId="3">#REF!</definedName>
    <definedName name="Hutan_sekunder" localSheetId="1">#REF!</definedName>
    <definedName name="Hutan_sekunder" localSheetId="2">#REF!</definedName>
    <definedName name="Hutan_sekunder" localSheetId="12">#REF!</definedName>
    <definedName name="Hutan_sekunder">#REF!</definedName>
    <definedName name="hutanprimer" localSheetId="7">#REF!</definedName>
    <definedName name="hutanprimer" localSheetId="3">#REF!</definedName>
    <definedName name="hutanprimer" localSheetId="1">#REF!</definedName>
    <definedName name="hutanprimer" localSheetId="2">#REF!</definedName>
    <definedName name="hutanprimer" localSheetId="12">#REF!</definedName>
    <definedName name="hutanprimer">#REF!</definedName>
    <definedName name="hutansekunder" localSheetId="7">#REF!</definedName>
    <definedName name="hutansekunder" localSheetId="3">#REF!</definedName>
    <definedName name="hutansekunder" localSheetId="1">#REF!</definedName>
    <definedName name="hutansekunder" localSheetId="2">#REF!</definedName>
    <definedName name="hutansekunder" localSheetId="12">#REF!</definedName>
    <definedName name="hutansekunder">#REF!</definedName>
    <definedName name="HY">#N/A</definedName>
    <definedName name="I" localSheetId="7">pembanding!$DA$186:$DA$192</definedName>
    <definedName name="I">Bangunan!$DA$186:$DA$192</definedName>
    <definedName name="IDCApt" localSheetId="7">#REF!</definedName>
    <definedName name="IDCApt" localSheetId="3">#REF!</definedName>
    <definedName name="IDCApt" localSheetId="1">#REF!</definedName>
    <definedName name="IDCApt" localSheetId="2">#REF!</definedName>
    <definedName name="IDCApt" localSheetId="12">#REF!</definedName>
    <definedName name="IDCApt">#REF!</definedName>
    <definedName name="IEFAN" localSheetId="9">Scheduled_Payment+Extra_Payment</definedName>
    <definedName name="IEFAN" localSheetId="7">Scheduled_Payment+Extra_Payment</definedName>
    <definedName name="IEFAN" localSheetId="3">Scheduled_Payment+Extra_Payment</definedName>
    <definedName name="IEFAN" localSheetId="1">Scheduled_Payment+Extra_Payment</definedName>
    <definedName name="IEFAN" localSheetId="2">Scheduled_Payment+Extra_Payment</definedName>
    <definedName name="IEFAN" localSheetId="12">Scheduled_Payment+Extra_Payment</definedName>
    <definedName name="IEFAN">Scheduled_Payment+Extra_Payment</definedName>
    <definedName name="IL" localSheetId="5">[25]Bangunan!$DE$2:$DQ$42</definedName>
    <definedName name="IL" localSheetId="9">'[26]Bangunan ''21'!$DE$2:$DQ$42</definedName>
    <definedName name="IL" localSheetId="7">pembanding!$DE$2:$DQ$42</definedName>
    <definedName name="IL" localSheetId="8">[28]Bangunan!$DE$2:$DQ$42</definedName>
    <definedName name="IL" localSheetId="12">[25]Bangunan!$DE$2:$DQ$42</definedName>
    <definedName name="IL">Bangunan!$DE$2:$DQ$42</definedName>
    <definedName name="INCOME" localSheetId="7">#REF!</definedName>
    <definedName name="INCOME" localSheetId="3">#REF!</definedName>
    <definedName name="INCOME" localSheetId="1">#REF!</definedName>
    <definedName name="INCOME" localSheetId="2">#REF!</definedName>
    <definedName name="INCOME" localSheetId="12">#REF!</definedName>
    <definedName name="INCOME">#REF!</definedName>
    <definedName name="INDEX" localSheetId="7">#REF!</definedName>
    <definedName name="INDEX" localSheetId="3">#REF!</definedName>
    <definedName name="INDEX" localSheetId="1">#REF!</definedName>
    <definedName name="INDEX" localSheetId="2">#REF!</definedName>
    <definedName name="INDEX" localSheetId="12">#REF!</definedName>
    <definedName name="INDEX">#REF!</definedName>
    <definedName name="Indikasi_dan_Kondisi_sebenarnya" localSheetId="7">#REF!</definedName>
    <definedName name="Indikasi_dan_Kondisi_sebenarnya" localSheetId="3">#REF!</definedName>
    <definedName name="Indikasi_dan_Kondisi_sebenarnya" localSheetId="1">#REF!</definedName>
    <definedName name="Indikasi_dan_Kondisi_sebenarnya" localSheetId="2">#REF!</definedName>
    <definedName name="Indikasi_dan_Kondisi_sebenarnya" localSheetId="12">#REF!</definedName>
    <definedName name="Indikasi_dan_Kondisi_sebenarnya">#REF!</definedName>
    <definedName name="Indoor_Outdoor" localSheetId="7">#REF!</definedName>
    <definedName name="Indoor_Outdoor" localSheetId="3">#REF!</definedName>
    <definedName name="Indoor_Outdoor" localSheetId="1">#REF!</definedName>
    <definedName name="Indoor_Outdoor" localSheetId="2">#REF!</definedName>
    <definedName name="Indoor_Outdoor" localSheetId="12">#REF!</definedName>
    <definedName name="Indoor_Outdoor">#REF!</definedName>
    <definedName name="inflation">[10]Input!$A$37:$D$51</definedName>
    <definedName name="INPUT" localSheetId="9">'[7]10 yr val'!#REF!</definedName>
    <definedName name="INPUT" localSheetId="7">'[7]10 yr val'!#REF!</definedName>
    <definedName name="INPUT" localSheetId="3">'[7]10 yr val'!#REF!</definedName>
    <definedName name="INPUT" localSheetId="1">'[7]10 yr val'!#REF!</definedName>
    <definedName name="INPUT" localSheetId="2">'[7]10 yr val'!#REF!</definedName>
    <definedName name="INPUT" localSheetId="12">'[7]10 yr val'!#REF!</definedName>
    <definedName name="INPUT">'[7]10 yr val'!#REF!</definedName>
    <definedName name="Int" localSheetId="7">#REF!</definedName>
    <definedName name="Int" localSheetId="3">#REF!</definedName>
    <definedName name="Int" localSheetId="1">#REF!</definedName>
    <definedName name="Int" localSheetId="2">#REF!</definedName>
    <definedName name="Int" localSheetId="12">#REF!</definedName>
    <definedName name="Int">#REF!</definedName>
    <definedName name="Interest_Rate" localSheetId="7">#REF!</definedName>
    <definedName name="Interest_Rate" localSheetId="3">#REF!</definedName>
    <definedName name="Interest_Rate" localSheetId="1">#REF!</definedName>
    <definedName name="Interest_Rate" localSheetId="2">#REF!</definedName>
    <definedName name="Interest_Rate" localSheetId="12">#REF!</definedName>
    <definedName name="Interest_Rate">#REF!</definedName>
    <definedName name="invest_bgn" localSheetId="7">'[13]Pro-Base'!#REF!</definedName>
    <definedName name="invest_bgn" localSheetId="3">'[13]Pro-Base'!#REF!</definedName>
    <definedName name="invest_bgn" localSheetId="1">'[13]Pro-Base'!#REF!</definedName>
    <definedName name="invest_bgn" localSheetId="2">'[13]Pro-Base'!#REF!</definedName>
    <definedName name="invest_bgn" localSheetId="12">'[13]Pro-Base'!#REF!</definedName>
    <definedName name="invest_bgn">'[13]Pro-Base'!#REF!</definedName>
    <definedName name="invest_bgn_tp" localSheetId="7">#REF!</definedName>
    <definedName name="invest_bgn_tp" localSheetId="3">#REF!</definedName>
    <definedName name="invest_bgn_tp" localSheetId="1">#REF!</definedName>
    <definedName name="invest_bgn_tp" localSheetId="2">#REF!</definedName>
    <definedName name="invest_bgn_tp" localSheetId="12">#REF!</definedName>
    <definedName name="invest_bgn_tp">#REF!</definedName>
    <definedName name="invest_bgntp" localSheetId="7">#REF!</definedName>
    <definedName name="invest_bgntp" localSheetId="3">#REF!</definedName>
    <definedName name="invest_bgntp" localSheetId="1">#REF!</definedName>
    <definedName name="invest_bgntp" localSheetId="2">#REF!</definedName>
    <definedName name="invest_bgntp" localSheetId="12">#REF!</definedName>
    <definedName name="invest_bgntp">#REF!</definedName>
    <definedName name="invest_ken" localSheetId="7">'[13]Pro-Base'!#REF!</definedName>
    <definedName name="invest_ken" localSheetId="3">'[13]Pro-Base'!#REF!</definedName>
    <definedName name="invest_ken" localSheetId="1">'[13]Pro-Base'!#REF!</definedName>
    <definedName name="invest_ken" localSheetId="2">'[13]Pro-Base'!#REF!</definedName>
    <definedName name="invest_ken" localSheetId="12">'[13]Pro-Base'!#REF!</definedName>
    <definedName name="invest_ken">'[13]Pro-Base'!#REF!</definedName>
    <definedName name="invest_ken_tp" localSheetId="7">#REF!</definedName>
    <definedName name="invest_ken_tp" localSheetId="3">#REF!</definedName>
    <definedName name="invest_ken_tp" localSheetId="1">#REF!</definedName>
    <definedName name="invest_ken_tp" localSheetId="2">#REF!</definedName>
    <definedName name="invest_ken_tp" localSheetId="12">#REF!</definedName>
    <definedName name="invest_ken_tp">#REF!</definedName>
    <definedName name="invest_kentp" localSheetId="7">#REF!</definedName>
    <definedName name="invest_kentp" localSheetId="3">#REF!</definedName>
    <definedName name="invest_kentp" localSheetId="1">#REF!</definedName>
    <definedName name="invest_kentp" localSheetId="2">#REF!</definedName>
    <definedName name="invest_kentp" localSheetId="12">#REF!</definedName>
    <definedName name="invest_kentp">#REF!</definedName>
    <definedName name="invest_msn" localSheetId="7">'[13]Pro-Base'!#REF!</definedName>
    <definedName name="invest_msn" localSheetId="3">'[13]Pro-Base'!#REF!</definedName>
    <definedName name="invest_msn" localSheetId="1">'[13]Pro-Base'!#REF!</definedName>
    <definedName name="invest_msn" localSheetId="2">'[13]Pro-Base'!#REF!</definedName>
    <definedName name="invest_msn" localSheetId="12">'[13]Pro-Base'!#REF!</definedName>
    <definedName name="invest_msn">'[13]Pro-Base'!#REF!</definedName>
    <definedName name="invest_msn_tp" localSheetId="7">#REF!</definedName>
    <definedName name="invest_msn_tp" localSheetId="3">#REF!</definedName>
    <definedName name="invest_msn_tp" localSheetId="1">#REF!</definedName>
    <definedName name="invest_msn_tp" localSheetId="2">#REF!</definedName>
    <definedName name="invest_msn_tp" localSheetId="12">#REF!</definedName>
    <definedName name="invest_msn_tp">#REF!</definedName>
    <definedName name="invest_msntp" localSheetId="7">#REF!</definedName>
    <definedName name="invest_msntp" localSheetId="3">#REF!</definedName>
    <definedName name="invest_msntp" localSheetId="1">#REF!</definedName>
    <definedName name="invest_msntp" localSheetId="2">#REF!</definedName>
    <definedName name="invest_msntp" localSheetId="12">#REF!</definedName>
    <definedName name="invest_msntp">#REF!</definedName>
    <definedName name="invest_off" localSheetId="7">'[13]Pro-Base'!#REF!</definedName>
    <definedName name="invest_off" localSheetId="3">'[13]Pro-Base'!#REF!</definedName>
    <definedName name="invest_off" localSheetId="1">'[13]Pro-Base'!#REF!</definedName>
    <definedName name="invest_off" localSheetId="2">'[13]Pro-Base'!#REF!</definedName>
    <definedName name="invest_off" localSheetId="12">'[13]Pro-Base'!#REF!</definedName>
    <definedName name="invest_off">'[13]Pro-Base'!#REF!</definedName>
    <definedName name="invest_off_tp" localSheetId="7">#REF!</definedName>
    <definedName name="invest_off_tp" localSheetId="3">#REF!</definedName>
    <definedName name="invest_off_tp" localSheetId="1">#REF!</definedName>
    <definedName name="invest_off_tp" localSheetId="2">#REF!</definedName>
    <definedName name="invest_off_tp" localSheetId="12">#REF!</definedName>
    <definedName name="invest_off_tp">#REF!</definedName>
    <definedName name="invest_offtp" localSheetId="7">#REF!</definedName>
    <definedName name="invest_offtp" localSheetId="3">#REF!</definedName>
    <definedName name="invest_offtp" localSheetId="1">#REF!</definedName>
    <definedName name="invest_offtp" localSheetId="2">#REF!</definedName>
    <definedName name="invest_offtp" localSheetId="12">#REF!</definedName>
    <definedName name="invest_offtp">#REF!</definedName>
    <definedName name="investasi" localSheetId="7">'[13]Pro-Base'!#REF!</definedName>
    <definedName name="investasi" localSheetId="3">'[13]Pro-Base'!#REF!</definedName>
    <definedName name="investasi" localSheetId="1">'[13]Pro-Base'!#REF!</definedName>
    <definedName name="investasi" localSheetId="2">'[13]Pro-Base'!#REF!</definedName>
    <definedName name="investasi" localSheetId="12">'[13]Pro-Base'!#REF!</definedName>
    <definedName name="investasi">'[13]Pro-Base'!#REF!</definedName>
    <definedName name="investasi_tp" localSheetId="7">#REF!</definedName>
    <definedName name="investasi_tp" localSheetId="3">#REF!</definedName>
    <definedName name="investasi_tp" localSheetId="1">#REF!</definedName>
    <definedName name="investasi_tp" localSheetId="2">#REF!</definedName>
    <definedName name="investasi_tp" localSheetId="12">#REF!</definedName>
    <definedName name="investasi_tp">#REF!</definedName>
    <definedName name="investasitp" localSheetId="7">#REF!</definedName>
    <definedName name="investasitp" localSheetId="3">#REF!</definedName>
    <definedName name="investasitp" localSheetId="1">#REF!</definedName>
    <definedName name="investasitp" localSheetId="2">#REF!</definedName>
    <definedName name="investasitp" localSheetId="12">#REF!</definedName>
    <definedName name="investasitp">#REF!</definedName>
    <definedName name="irenk" localSheetId="7">#REF!</definedName>
    <definedName name="irenk" localSheetId="3">#REF!</definedName>
    <definedName name="irenk" localSheetId="1">#REF!</definedName>
    <definedName name="irenk" localSheetId="2">#REF!</definedName>
    <definedName name="irenk" localSheetId="12">#REF!</definedName>
    <definedName name="irenk">#REF!</definedName>
    <definedName name="IRR" localSheetId="7">[41]As!#REF!</definedName>
    <definedName name="IRR" localSheetId="3">[41]As!#REF!</definedName>
    <definedName name="IRR" localSheetId="1">[41]As!#REF!</definedName>
    <definedName name="IRR" localSheetId="2">[41]As!#REF!</definedName>
    <definedName name="IRR" localSheetId="12">[41]As!#REF!</definedName>
    <definedName name="IRR">[41]As!#REF!</definedName>
    <definedName name="IRRNPV" localSheetId="7">OFFSET(#REF!,0,0,1,#REF!)</definedName>
    <definedName name="IRRNPV" localSheetId="3">OFFSET(#REF!,0,0,1,#REF!)</definedName>
    <definedName name="IRRNPV" localSheetId="1">OFFSET(#REF!,0,0,1,#REF!)</definedName>
    <definedName name="IRRNPV" localSheetId="2">OFFSET(#REF!,0,0,1,#REF!)</definedName>
    <definedName name="IRRNPV" localSheetId="12">OFFSET(#REF!,0,0,1,#REF!)</definedName>
    <definedName name="IRRNPV">OFFSET(#REF!,0,0,1,#REF!)</definedName>
    <definedName name="IWAN">#N/A</definedName>
    <definedName name="J" localSheetId="7">pembanding!$DA$194:$DA$200</definedName>
    <definedName name="j" localSheetId="3">[42]List!$A$61:$A$87</definedName>
    <definedName name="j" localSheetId="1">[42]List!$A$61:$A$87</definedName>
    <definedName name="j" localSheetId="2">[42]List!$A$61:$A$87</definedName>
    <definedName name="J">Bangunan!$DA$194:$DA$200</definedName>
    <definedName name="jagamalam" localSheetId="7">#REF!</definedName>
    <definedName name="jagamalam" localSheetId="3">#REF!</definedName>
    <definedName name="jagamalam" localSheetId="1">#REF!</definedName>
    <definedName name="jagamalam" localSheetId="2">#REF!</definedName>
    <definedName name="jagamalam" localSheetId="12">#REF!</definedName>
    <definedName name="jagamalam">#REF!</definedName>
    <definedName name="jagamalamb" localSheetId="7">#REF!</definedName>
    <definedName name="jagamalamb" localSheetId="3">#REF!</definedName>
    <definedName name="jagamalamb" localSheetId="1">#REF!</definedName>
    <definedName name="jagamalamb" localSheetId="2">#REF!</definedName>
    <definedName name="jagamalamb" localSheetId="12">#REF!</definedName>
    <definedName name="jagamalamb">#REF!</definedName>
    <definedName name="jagamalamc" localSheetId="7">#REF!</definedName>
    <definedName name="jagamalamc" localSheetId="3">#REF!</definedName>
    <definedName name="jagamalamc" localSheetId="1">#REF!</definedName>
    <definedName name="jagamalamc" localSheetId="2">#REF!</definedName>
    <definedName name="jagamalamc" localSheetId="12">#REF!</definedName>
    <definedName name="jagamalamc">#REF!</definedName>
    <definedName name="Jalan_produksi" localSheetId="7">#REF!</definedName>
    <definedName name="Jalan_produksi" localSheetId="3">#REF!</definedName>
    <definedName name="Jalan_produksi" localSheetId="1">#REF!</definedName>
    <definedName name="Jalan_produksi" localSheetId="2">#REF!</definedName>
    <definedName name="Jalan_produksi" localSheetId="12">#REF!</definedName>
    <definedName name="Jalan_produksi">#REF!</definedName>
    <definedName name="Jalan_produksi_gmb" localSheetId="7">#REF!</definedName>
    <definedName name="Jalan_produksi_gmb" localSheetId="3">#REF!</definedName>
    <definedName name="Jalan_produksi_gmb" localSheetId="1">#REF!</definedName>
    <definedName name="Jalan_produksi_gmb" localSheetId="2">#REF!</definedName>
    <definedName name="Jalan_produksi_gmb" localSheetId="12">#REF!</definedName>
    <definedName name="Jalan_produksi_gmb">#REF!</definedName>
    <definedName name="Jalan_utama" localSheetId="7">#REF!</definedName>
    <definedName name="Jalan_utama" localSheetId="3">#REF!</definedName>
    <definedName name="Jalan_utama" localSheetId="1">#REF!</definedName>
    <definedName name="Jalan_utama" localSheetId="2">#REF!</definedName>
    <definedName name="Jalan_utama" localSheetId="12">#REF!</definedName>
    <definedName name="Jalan_utama">#REF!</definedName>
    <definedName name="Jalan_utama_gmb" localSheetId="7">#REF!</definedName>
    <definedName name="Jalan_utama_gmb" localSheetId="3">#REF!</definedName>
    <definedName name="Jalan_utama_gmb" localSheetId="1">#REF!</definedName>
    <definedName name="Jalan_utama_gmb" localSheetId="2">#REF!</definedName>
    <definedName name="Jalan_utama_gmb" localSheetId="12">#REF!</definedName>
    <definedName name="Jalan_utama_gmb">#REF!</definedName>
    <definedName name="jalanproduksi" localSheetId="7">#REF!</definedName>
    <definedName name="jalanproduksi" localSheetId="3">#REF!</definedName>
    <definedName name="jalanproduksi" localSheetId="1">#REF!</definedName>
    <definedName name="jalanproduksi" localSheetId="2">#REF!</definedName>
    <definedName name="jalanproduksi" localSheetId="12">#REF!</definedName>
    <definedName name="jalanproduksi">#REF!</definedName>
    <definedName name="jalanutama" localSheetId="7">#REF!</definedName>
    <definedName name="jalanutama" localSheetId="3">#REF!</definedName>
    <definedName name="jalanutama" localSheetId="1">#REF!</definedName>
    <definedName name="jalanutama" localSheetId="2">#REF!</definedName>
    <definedName name="jalanutama" localSheetId="12">#REF!</definedName>
    <definedName name="jalanutama">#REF!</definedName>
    <definedName name="JENDELA" localSheetId="3">[19]datasheet!$H$23:$H$30</definedName>
    <definedName name="JENDELA" localSheetId="1">[19]datasheet!$H$23:$H$30</definedName>
    <definedName name="JENDELA" localSheetId="2">[19]datasheet!$H$23:$H$30</definedName>
    <definedName name="JENDELA">[20]datasheet!$H$23:$H$30</definedName>
    <definedName name="jenis" localSheetId="7">#REF!</definedName>
    <definedName name="jenis" localSheetId="3">#REF!</definedName>
    <definedName name="jenis" localSheetId="1">#REF!</definedName>
    <definedName name="jenis" localSheetId="2">#REF!</definedName>
    <definedName name="jenis" localSheetId="12">#REF!</definedName>
    <definedName name="jenis">#REF!</definedName>
    <definedName name="Jenis_Properti" localSheetId="3">[19]datasheet!$A$3:$A$12</definedName>
    <definedName name="Jenis_Properti" localSheetId="1">[19]datasheet!$A$3:$A$12</definedName>
    <definedName name="Jenis_Properti" localSheetId="2">[19]datasheet!$A$3:$A$12</definedName>
    <definedName name="Jenis_Properti">[20]datasheet!$A$3:$A$12</definedName>
    <definedName name="jenis1">[23]List!$B$1:$B$10</definedName>
    <definedName name="JJHJGJ" localSheetId="7">#REF!</definedName>
    <definedName name="JJHJGJ" localSheetId="3">#REF!</definedName>
    <definedName name="JJHJGJ" localSheetId="1">#REF!</definedName>
    <definedName name="JJHJGJ" localSheetId="2">#REF!</definedName>
    <definedName name="JJHJGJ" localSheetId="12">#REF!</definedName>
    <definedName name="JJHJGJ">#REF!</definedName>
    <definedName name="jkhkjlhjk" localSheetId="7">#REF!</definedName>
    <definedName name="jkhkjlhjk" localSheetId="3">#REF!</definedName>
    <definedName name="jkhkjlhjk" localSheetId="1">#REF!</definedName>
    <definedName name="jkhkjlhjk" localSheetId="2">#REF!</definedName>
    <definedName name="jkhkjlhjk" localSheetId="12">#REF!</definedName>
    <definedName name="jkhkjlhjk">#REF!</definedName>
    <definedName name="jkt" localSheetId="7">#REF!</definedName>
    <definedName name="jkt" localSheetId="3">#REF!</definedName>
    <definedName name="jkt" localSheetId="1">#REF!</definedName>
    <definedName name="jkt" localSheetId="2">#REF!</definedName>
    <definedName name="jkt" localSheetId="12">#REF!</definedName>
    <definedName name="jkt">#REF!</definedName>
    <definedName name="JML" localSheetId="7">[39]T.material!#REF!</definedName>
    <definedName name="JML" localSheetId="3">[40]T.material!#REF!</definedName>
    <definedName name="JML" localSheetId="1">[40]T.material!#REF!</definedName>
    <definedName name="JML" localSheetId="2">[40]T.material!#REF!</definedName>
    <definedName name="JML" localSheetId="12">[39]T.material!#REF!</definedName>
    <definedName name="JML">[39]T.material!#REF!</definedName>
    <definedName name="JML_USD" localSheetId="7">[39]T.material!#REF!</definedName>
    <definedName name="JML_USD" localSheetId="3">[40]T.material!#REF!</definedName>
    <definedName name="JML_USD" localSheetId="1">[40]T.material!#REF!</definedName>
    <definedName name="JML_USD" localSheetId="2">[40]T.material!#REF!</definedName>
    <definedName name="JML_USD" localSheetId="12">[39]T.material!#REF!</definedName>
    <definedName name="JML_USD">[39]T.material!#REF!</definedName>
    <definedName name="jrjtj" localSheetId="9">MATCH(0.01,[0]!End_Bal,-1)+1</definedName>
    <definedName name="jrjtj" localSheetId="7">MATCH(0.01,pembanding!End_Bal,-1)+1</definedName>
    <definedName name="jrjtj" localSheetId="3">MATCH(0.01,'Resume '!End_Bal,-1)+1</definedName>
    <definedName name="jrjtj" localSheetId="1">MATCH(0.01,'Resume 1 Nilai'!End_Bal,-1)+1</definedName>
    <definedName name="jrjtj" localSheetId="2">MATCH(0.01,'Resume 2 Nilai'!End_Bal,-1)+1</definedName>
    <definedName name="jrjtj" localSheetId="12">MATCH(0.01,yield!End_Bal,-1)+1</definedName>
    <definedName name="jrjtj">MATCH(0.01,[0]!End_Bal,-1)+1</definedName>
    <definedName name="jual_kavling">'[29]Rinci-Pendapatan'!$A$40:$IV$40</definedName>
    <definedName name="jual_rumah">'[29]Rinci-Pendapatan'!$A$72:$IV$72</definedName>
    <definedName name="jual_spbu">'[29]Rinci-Pendapatan'!$A$296:$IV$296</definedName>
    <definedName name="Jumlah_Lantai" localSheetId="7">#REF!</definedName>
    <definedName name="Jumlah_Lantai" localSheetId="3">#REF!</definedName>
    <definedName name="Jumlah_Lantai" localSheetId="1">#REF!</definedName>
    <definedName name="Jumlah_Lantai" localSheetId="2">#REF!</definedName>
    <definedName name="Jumlah_Lantai" localSheetId="12">#REF!</definedName>
    <definedName name="Jumlah_Lantai">#REF!</definedName>
    <definedName name="juo" localSheetId="7" hidden="1">#REF!</definedName>
    <definedName name="juo" localSheetId="3" hidden="1">#REF!</definedName>
    <definedName name="juo" localSheetId="1" hidden="1">#REF!</definedName>
    <definedName name="juo" localSheetId="2" hidden="1">#REF!</definedName>
    <definedName name="juo" localSheetId="12" hidden="1">#REF!</definedName>
    <definedName name="juo" hidden="1">#REF!</definedName>
    <definedName name="K" localSheetId="7">pembanding!$DA$202:$DA$207</definedName>
    <definedName name="K" localSheetId="3">[11]As!#REF!</definedName>
    <definedName name="K" localSheetId="1">[11]As!#REF!</definedName>
    <definedName name="K" localSheetId="2">[11]As!#REF!</definedName>
    <definedName name="K">Bangunan!$DA$202:$DA$207</definedName>
    <definedName name="k_qty">[31]STRUKTUR!$O$48</definedName>
    <definedName name="k_up">[31]STRUKTUR!$O$49</definedName>
    <definedName name="ka">[15]OE!$Y$39</definedName>
    <definedName name="kaca3" localSheetId="7">#REF!</definedName>
    <definedName name="kaca3" localSheetId="3">#REF!</definedName>
    <definedName name="kaca3" localSheetId="1">#REF!</definedName>
    <definedName name="kaca3" localSheetId="2">#REF!</definedName>
    <definedName name="kaca3" localSheetId="12">#REF!</definedName>
    <definedName name="kaca3">#REF!</definedName>
    <definedName name="kaca3b" localSheetId="7">#REF!</definedName>
    <definedName name="kaca3b" localSheetId="3">#REF!</definedName>
    <definedName name="kaca3b" localSheetId="1">#REF!</definedName>
    <definedName name="kaca3b" localSheetId="2">#REF!</definedName>
    <definedName name="kaca3b" localSheetId="12">#REF!</definedName>
    <definedName name="kaca3b">#REF!</definedName>
    <definedName name="kaca3c" localSheetId="7">#REF!</definedName>
    <definedName name="kaca3c" localSheetId="3">#REF!</definedName>
    <definedName name="kaca3c" localSheetId="1">#REF!</definedName>
    <definedName name="kaca3c" localSheetId="2">#REF!</definedName>
    <definedName name="kaca3c" localSheetId="12">#REF!</definedName>
    <definedName name="kaca3c">#REF!</definedName>
    <definedName name="kaca5" localSheetId="7">#REF!</definedName>
    <definedName name="kaca5" localSheetId="3">#REF!</definedName>
    <definedName name="kaca5" localSheetId="1">#REF!</definedName>
    <definedName name="kaca5" localSheetId="2">#REF!</definedName>
    <definedName name="kaca5" localSheetId="12">#REF!</definedName>
    <definedName name="kaca5">#REF!</definedName>
    <definedName name="kaca5b" localSheetId="7">#REF!</definedName>
    <definedName name="kaca5b" localSheetId="3">#REF!</definedName>
    <definedName name="kaca5b" localSheetId="1">#REF!</definedName>
    <definedName name="kaca5b" localSheetId="2">#REF!</definedName>
    <definedName name="kaca5b" localSheetId="12">#REF!</definedName>
    <definedName name="kaca5b">#REF!</definedName>
    <definedName name="kaca5c" localSheetId="7">#REF!</definedName>
    <definedName name="kaca5c" localSheetId="3">#REF!</definedName>
    <definedName name="kaca5c" localSheetId="1">#REF!</definedName>
    <definedName name="kaca5c" localSheetId="2">#REF!</definedName>
    <definedName name="kaca5c" localSheetId="12">#REF!</definedName>
    <definedName name="kaca5c">#REF!</definedName>
    <definedName name="kacaes" localSheetId="7">#REF!</definedName>
    <definedName name="kacaes" localSheetId="3">#REF!</definedName>
    <definedName name="kacaes" localSheetId="1">#REF!</definedName>
    <definedName name="kacaes" localSheetId="2">#REF!</definedName>
    <definedName name="kacaes" localSheetId="12">#REF!</definedName>
    <definedName name="kacaes">#REF!</definedName>
    <definedName name="kacaesb" localSheetId="7">#REF!</definedName>
    <definedName name="kacaesb" localSheetId="3">#REF!</definedName>
    <definedName name="kacaesb" localSheetId="1">#REF!</definedName>
    <definedName name="kacaesb" localSheetId="2">#REF!</definedName>
    <definedName name="kacaesb" localSheetId="12">#REF!</definedName>
    <definedName name="kacaesb">#REF!</definedName>
    <definedName name="kacaesc" localSheetId="7">#REF!</definedName>
    <definedName name="kacaesc" localSheetId="3">#REF!</definedName>
    <definedName name="kacaesc" localSheetId="1">#REF!</definedName>
    <definedName name="kacaesc" localSheetId="2">#REF!</definedName>
    <definedName name="kacaesc" localSheetId="12">#REF!</definedName>
    <definedName name="kacaesc">#REF!</definedName>
    <definedName name="kacangan" localSheetId="7">#REF!</definedName>
    <definedName name="kacangan" localSheetId="3">#REF!</definedName>
    <definedName name="kacangan" localSheetId="1">#REF!</definedName>
    <definedName name="kacangan" localSheetId="2">#REF!</definedName>
    <definedName name="kacangan" localSheetId="12">#REF!</definedName>
    <definedName name="kacangan">#REF!</definedName>
    <definedName name="kapur" localSheetId="7">#REF!</definedName>
    <definedName name="kapur" localSheetId="3">#REF!</definedName>
    <definedName name="kapur" localSheetId="1">#REF!</definedName>
    <definedName name="kapur" localSheetId="2">#REF!</definedName>
    <definedName name="kapur" localSheetId="12">#REF!</definedName>
    <definedName name="kapur">#REF!</definedName>
    <definedName name="kapurb" localSheetId="7">#REF!</definedName>
    <definedName name="kapurb" localSheetId="3">#REF!</definedName>
    <definedName name="kapurb" localSheetId="1">#REF!</definedName>
    <definedName name="kapurb" localSheetId="2">#REF!</definedName>
    <definedName name="kapurb" localSheetId="12">#REF!</definedName>
    <definedName name="kapurb">#REF!</definedName>
    <definedName name="kapurc" localSheetId="7">#REF!</definedName>
    <definedName name="kapurc" localSheetId="3">#REF!</definedName>
    <definedName name="kapurc" localSheetId="1">#REF!</definedName>
    <definedName name="kapurc" localSheetId="2">#REF!</definedName>
    <definedName name="kapurc" localSheetId="12">#REF!</definedName>
    <definedName name="kapurc">#REF!</definedName>
    <definedName name="Kayu" localSheetId="7">[21]BCT!#REF!</definedName>
    <definedName name="Kayu" localSheetId="3">[22]BCT!#REF!</definedName>
    <definedName name="Kayu" localSheetId="1">[22]BCT!#REF!</definedName>
    <definedName name="Kayu" localSheetId="2">[22]BCT!#REF!</definedName>
    <definedName name="Kayu" localSheetId="12">[21]BCT!#REF!</definedName>
    <definedName name="Kayu">[21]BCT!#REF!</definedName>
    <definedName name="kayubangkir" localSheetId="7">#REF!</definedName>
    <definedName name="kayubangkir" localSheetId="3">#REF!</definedName>
    <definedName name="kayubangkir" localSheetId="1">#REF!</definedName>
    <definedName name="kayubangkir" localSheetId="2">#REF!</definedName>
    <definedName name="kayubangkir" localSheetId="12">#REF!</definedName>
    <definedName name="kayubangkir">#REF!</definedName>
    <definedName name="kayubangkirb" localSheetId="7">#REF!</definedName>
    <definedName name="kayubangkirb" localSheetId="3">#REF!</definedName>
    <definedName name="kayubangkirb" localSheetId="1">#REF!</definedName>
    <definedName name="kayubangkirb" localSheetId="2">#REF!</definedName>
    <definedName name="kayubangkirb" localSheetId="12">#REF!</definedName>
    <definedName name="kayubangkirb">#REF!</definedName>
    <definedName name="kayubangkirc" localSheetId="7">#REF!</definedName>
    <definedName name="kayubangkirc" localSheetId="3">#REF!</definedName>
    <definedName name="kayubangkirc" localSheetId="1">#REF!</definedName>
    <definedName name="kayubangkirc" localSheetId="2">#REF!</definedName>
    <definedName name="kayubangkirc" localSheetId="12">#REF!</definedName>
    <definedName name="kayubangkirc">#REF!</definedName>
    <definedName name="kayucetakana" localSheetId="7">#REF!</definedName>
    <definedName name="kayucetakana" localSheetId="3">#REF!</definedName>
    <definedName name="kayucetakana" localSheetId="1">#REF!</definedName>
    <definedName name="kayucetakana" localSheetId="2">#REF!</definedName>
    <definedName name="kayucetakana" localSheetId="12">#REF!</definedName>
    <definedName name="kayucetakana">#REF!</definedName>
    <definedName name="kayucetakanb" localSheetId="7">#REF!</definedName>
    <definedName name="kayucetakanb" localSheetId="3">#REF!</definedName>
    <definedName name="kayucetakanb" localSheetId="1">#REF!</definedName>
    <definedName name="kayucetakanb" localSheetId="2">#REF!</definedName>
    <definedName name="kayucetakanb" localSheetId="12">#REF!</definedName>
    <definedName name="kayucetakanb">#REF!</definedName>
    <definedName name="kayukamper" localSheetId="7">#REF!</definedName>
    <definedName name="kayukamper" localSheetId="3">#REF!</definedName>
    <definedName name="kayukamper" localSheetId="1">#REF!</definedName>
    <definedName name="kayukamper" localSheetId="2">#REF!</definedName>
    <definedName name="kayukamper" localSheetId="12">#REF!</definedName>
    <definedName name="kayukamper">#REF!</definedName>
    <definedName name="kayukamperb" localSheetId="7">#REF!</definedName>
    <definedName name="kayukamperb" localSheetId="3">#REF!</definedName>
    <definedName name="kayukamperb" localSheetId="1">#REF!</definedName>
    <definedName name="kayukamperb" localSheetId="2">#REF!</definedName>
    <definedName name="kayukamperb" localSheetId="12">#REF!</definedName>
    <definedName name="kayukamperb">#REF!</definedName>
    <definedName name="kayukamperc" localSheetId="7">#REF!</definedName>
    <definedName name="kayukamperc" localSheetId="3">#REF!</definedName>
    <definedName name="kayukamperc" localSheetId="1">#REF!</definedName>
    <definedName name="kayukamperc" localSheetId="2">#REF!</definedName>
    <definedName name="kayukamperc" localSheetId="12">#REF!</definedName>
    <definedName name="kayukamperc">#REF!</definedName>
    <definedName name="kayukruing" localSheetId="7">#REF!</definedName>
    <definedName name="kayukruing" localSheetId="3">#REF!</definedName>
    <definedName name="kayukruing" localSheetId="1">#REF!</definedName>
    <definedName name="kayukruing" localSheetId="2">#REF!</definedName>
    <definedName name="kayukruing" localSheetId="12">#REF!</definedName>
    <definedName name="kayukruing">#REF!</definedName>
    <definedName name="kayukruingb" localSheetId="7">#REF!</definedName>
    <definedName name="kayukruingb" localSheetId="3">#REF!</definedName>
    <definedName name="kayukruingb" localSheetId="1">#REF!</definedName>
    <definedName name="kayukruingb" localSheetId="2">#REF!</definedName>
    <definedName name="kayukruingb" localSheetId="12">#REF!</definedName>
    <definedName name="kayukruingb">#REF!</definedName>
    <definedName name="kayukruingc" localSheetId="7">#REF!</definedName>
    <definedName name="kayukruingc" localSheetId="3">#REF!</definedName>
    <definedName name="kayukruingc" localSheetId="1">#REF!</definedName>
    <definedName name="kayukruingc" localSheetId="2">#REF!</definedName>
    <definedName name="kayukruingc" localSheetId="12">#REF!</definedName>
    <definedName name="kayukruingc">#REF!</definedName>
    <definedName name="kayumeranti" localSheetId="7">#REF!</definedName>
    <definedName name="kayumeranti" localSheetId="3">#REF!</definedName>
    <definedName name="kayumeranti" localSheetId="1">#REF!</definedName>
    <definedName name="kayumeranti" localSheetId="2">#REF!</definedName>
    <definedName name="kayumeranti" localSheetId="12">#REF!</definedName>
    <definedName name="kayumeranti">#REF!</definedName>
    <definedName name="kayumerantib" localSheetId="7">#REF!</definedName>
    <definedName name="kayumerantib" localSheetId="3">#REF!</definedName>
    <definedName name="kayumerantib" localSheetId="1">#REF!</definedName>
    <definedName name="kayumerantib" localSheetId="2">#REF!</definedName>
    <definedName name="kayumerantib" localSheetId="12">#REF!</definedName>
    <definedName name="kayumerantib">#REF!</definedName>
    <definedName name="kayumerantic" localSheetId="7">#REF!</definedName>
    <definedName name="kayumerantic" localSheetId="3">#REF!</definedName>
    <definedName name="kayumerantic" localSheetId="1">#REF!</definedName>
    <definedName name="kayumerantic" localSheetId="2">#REF!</definedName>
    <definedName name="kayumerantic" localSheetId="12">#REF!</definedName>
    <definedName name="kayumerantic">#REF!</definedName>
    <definedName name="kayutahun" localSheetId="7">#REF!</definedName>
    <definedName name="kayutahun" localSheetId="3">#REF!</definedName>
    <definedName name="kayutahun" localSheetId="1">#REF!</definedName>
    <definedName name="kayutahun" localSheetId="2">#REF!</definedName>
    <definedName name="kayutahun" localSheetId="12">#REF!</definedName>
    <definedName name="kayutahun">#REF!</definedName>
    <definedName name="kayutahunb" localSheetId="7">#REF!</definedName>
    <definedName name="kayutahunb" localSheetId="3">#REF!</definedName>
    <definedName name="kayutahunb" localSheetId="1">#REF!</definedName>
    <definedName name="kayutahunb" localSheetId="2">#REF!</definedName>
    <definedName name="kayutahunb" localSheetId="12">#REF!</definedName>
    <definedName name="kayutahunb">#REF!</definedName>
    <definedName name="kayutahunc" localSheetId="7">#REF!</definedName>
    <definedName name="kayutahunc" localSheetId="3">#REF!</definedName>
    <definedName name="kayutahunc" localSheetId="1">#REF!</definedName>
    <definedName name="kayutahunc" localSheetId="2">#REF!</definedName>
    <definedName name="kayutahunc" localSheetId="12">#REF!</definedName>
    <definedName name="kayutahunc">#REF!</definedName>
    <definedName name="kebun" localSheetId="7">#REF!</definedName>
    <definedName name="kebun" localSheetId="3">#REF!</definedName>
    <definedName name="kebun" localSheetId="1">#REF!</definedName>
    <definedName name="kebun" localSheetId="2">#REF!</definedName>
    <definedName name="kebun" localSheetId="12">#REF!</definedName>
    <definedName name="kebun">#REF!</definedName>
    <definedName name="Kebun_all">[38]Inv!$B$5:$AC$29</definedName>
    <definedName name="kebun_tt" localSheetId="7">#REF!</definedName>
    <definedName name="kebun_tt" localSheetId="3">#REF!</definedName>
    <definedName name="kebun_tt" localSheetId="1">#REF!</definedName>
    <definedName name="kebun_tt" localSheetId="2">#REF!</definedName>
    <definedName name="kebun_tt" localSheetId="12">#REF!</definedName>
    <definedName name="kebun_tt">#REF!</definedName>
    <definedName name="kegiatanfisik" localSheetId="7">#REF!</definedName>
    <definedName name="kegiatanfisik" localSheetId="3">#REF!</definedName>
    <definedName name="kegiatanfisik" localSheetId="1">#REF!</definedName>
    <definedName name="kegiatanfisik" localSheetId="2">#REF!</definedName>
    <definedName name="kegiatanfisik" localSheetId="12">#REF!</definedName>
    <definedName name="kegiatanfisik">#REF!</definedName>
    <definedName name="Kelapa_sawit" localSheetId="7">#REF!</definedName>
    <definedName name="Kelapa_sawit" localSheetId="3">#REF!</definedName>
    <definedName name="Kelapa_sawit" localSheetId="1">#REF!</definedName>
    <definedName name="Kelapa_sawit" localSheetId="2">#REF!</definedName>
    <definedName name="Kelapa_sawit" localSheetId="12">#REF!</definedName>
    <definedName name="Kelapa_sawit">#REF!</definedName>
    <definedName name="kelapasawit" localSheetId="7">#REF!</definedName>
    <definedName name="kelapasawit" localSheetId="3">#REF!</definedName>
    <definedName name="kelapasawit" localSheetId="1">#REF!</definedName>
    <definedName name="kelapasawit" localSheetId="2">#REF!</definedName>
    <definedName name="kelapasawit" localSheetId="12">#REF!</definedName>
    <definedName name="kelapasawit">#REF!</definedName>
    <definedName name="Kelas_kebun" localSheetId="7">#REF!</definedName>
    <definedName name="Kelas_kebun" localSheetId="3">#REF!</definedName>
    <definedName name="Kelas_kebun" localSheetId="1">#REF!</definedName>
    <definedName name="Kelas_kebun" localSheetId="2">#REF!</definedName>
    <definedName name="Kelas_kebun" localSheetId="12">#REF!</definedName>
    <definedName name="Kelas_kebun">#REF!</definedName>
    <definedName name="Kenaikan_HJ" localSheetId="7">#REF!</definedName>
    <definedName name="Kenaikan_HJ" localSheetId="3">#REF!</definedName>
    <definedName name="Kenaikan_HJ" localSheetId="1">#REF!</definedName>
    <definedName name="Kenaikan_HJ" localSheetId="2">#REF!</definedName>
    <definedName name="Kenaikan_HJ" localSheetId="12">#REF!</definedName>
    <definedName name="Kenaikan_HJ">#REF!</definedName>
    <definedName name="KenaikanBiayaPabrik" localSheetId="7">#REF!</definedName>
    <definedName name="KenaikanBiayaPabrik" localSheetId="3">#REF!</definedName>
    <definedName name="KenaikanBiayaPabrik" localSheetId="1">#REF!</definedName>
    <definedName name="KenaikanBiayaPabrik" localSheetId="2">#REF!</definedName>
    <definedName name="KenaikanBiayaPabrik" localSheetId="12">#REF!</definedName>
    <definedName name="KenaikanBiayaPabrik">#REF!</definedName>
    <definedName name="kepalatk" localSheetId="7">#REF!</definedName>
    <definedName name="kepalatk" localSheetId="3">#REF!</definedName>
    <definedName name="kepalatk" localSheetId="1">#REF!</definedName>
    <definedName name="kepalatk" localSheetId="2">#REF!</definedName>
    <definedName name="kepalatk" localSheetId="12">#REF!</definedName>
    <definedName name="kepalatk">#REF!</definedName>
    <definedName name="kepalatkb" localSheetId="7">#REF!</definedName>
    <definedName name="kepalatkb" localSheetId="3">#REF!</definedName>
    <definedName name="kepalatkb" localSheetId="1">#REF!</definedName>
    <definedName name="kepalatkb" localSheetId="2">#REF!</definedName>
    <definedName name="kepalatkb" localSheetId="12">#REF!</definedName>
    <definedName name="kepalatkb">#REF!</definedName>
    <definedName name="kepalatkc" localSheetId="7">#REF!</definedName>
    <definedName name="kepalatkc" localSheetId="3">#REF!</definedName>
    <definedName name="kepalatkc" localSheetId="1">#REF!</definedName>
    <definedName name="kepalatkc" localSheetId="2">#REF!</definedName>
    <definedName name="kepalatkc" localSheetId="12">#REF!</definedName>
    <definedName name="kepalatkc">#REF!</definedName>
    <definedName name="keradin20" localSheetId="7">#REF!</definedName>
    <definedName name="keradin20" localSheetId="3">#REF!</definedName>
    <definedName name="keradin20" localSheetId="1">#REF!</definedName>
    <definedName name="keradin20" localSheetId="2">#REF!</definedName>
    <definedName name="keradin20" localSheetId="12">#REF!</definedName>
    <definedName name="keradin20">#REF!</definedName>
    <definedName name="keradin20b" localSheetId="7">#REF!</definedName>
    <definedName name="keradin20b" localSheetId="3">#REF!</definedName>
    <definedName name="keradin20b" localSheetId="1">#REF!</definedName>
    <definedName name="keradin20b" localSheetId="2">#REF!</definedName>
    <definedName name="keradin20b" localSheetId="12">#REF!</definedName>
    <definedName name="keradin20b">#REF!</definedName>
    <definedName name="keradin20c" localSheetId="7">#REF!</definedName>
    <definedName name="keradin20c" localSheetId="3">#REF!</definedName>
    <definedName name="keradin20c" localSheetId="1">#REF!</definedName>
    <definedName name="keradin20c" localSheetId="2">#REF!</definedName>
    <definedName name="keradin20c" localSheetId="12">#REF!</definedName>
    <definedName name="keradin20c">#REF!</definedName>
    <definedName name="keradin25" localSheetId="7">#REF!</definedName>
    <definedName name="keradin25" localSheetId="3">#REF!</definedName>
    <definedName name="keradin25" localSheetId="1">#REF!</definedName>
    <definedName name="keradin25" localSheetId="2">#REF!</definedName>
    <definedName name="keradin25" localSheetId="12">#REF!</definedName>
    <definedName name="keradin25">#REF!</definedName>
    <definedName name="keradin25b" localSheetId="7">#REF!</definedName>
    <definedName name="keradin25b" localSheetId="3">#REF!</definedName>
    <definedName name="keradin25b" localSheetId="1">#REF!</definedName>
    <definedName name="keradin25b" localSheetId="2">#REF!</definedName>
    <definedName name="keradin25b" localSheetId="12">#REF!</definedName>
    <definedName name="keradin25b">#REF!</definedName>
    <definedName name="keradin25c" localSheetId="7">#REF!</definedName>
    <definedName name="keradin25c" localSheetId="3">#REF!</definedName>
    <definedName name="keradin25c" localSheetId="1">#REF!</definedName>
    <definedName name="keradin25c" localSheetId="2">#REF!</definedName>
    <definedName name="keradin25c" localSheetId="12">#REF!</definedName>
    <definedName name="keradin25c">#REF!</definedName>
    <definedName name="keralan20" localSheetId="7">#REF!</definedName>
    <definedName name="keralan20" localSheetId="3">#REF!</definedName>
    <definedName name="keralan20" localSheetId="1">#REF!</definedName>
    <definedName name="keralan20" localSheetId="2">#REF!</definedName>
    <definedName name="keralan20" localSheetId="12">#REF!</definedName>
    <definedName name="keralan20">#REF!</definedName>
    <definedName name="keralan20b" localSheetId="7">#REF!</definedName>
    <definedName name="keralan20b" localSheetId="3">#REF!</definedName>
    <definedName name="keralan20b" localSheetId="1">#REF!</definedName>
    <definedName name="keralan20b" localSheetId="2">#REF!</definedName>
    <definedName name="keralan20b" localSheetId="12">#REF!</definedName>
    <definedName name="keralan20b">#REF!</definedName>
    <definedName name="keralan20c" localSheetId="7">#REF!</definedName>
    <definedName name="keralan20c" localSheetId="3">#REF!</definedName>
    <definedName name="keralan20c" localSheetId="1">#REF!</definedName>
    <definedName name="keralan20c" localSheetId="2">#REF!</definedName>
    <definedName name="keralan20c" localSheetId="12">#REF!</definedName>
    <definedName name="keralan20c">#REF!</definedName>
    <definedName name="keralan30" localSheetId="7">#REF!</definedName>
    <definedName name="keralan30" localSheetId="3">#REF!</definedName>
    <definedName name="keralan30" localSheetId="1">#REF!</definedName>
    <definedName name="keralan30" localSheetId="2">#REF!</definedName>
    <definedName name="keralan30" localSheetId="12">#REF!</definedName>
    <definedName name="keralan30">#REF!</definedName>
    <definedName name="keralan30b" localSheetId="7">#REF!</definedName>
    <definedName name="keralan30b" localSheetId="3">#REF!</definedName>
    <definedName name="keralan30b" localSheetId="1">#REF!</definedName>
    <definedName name="keralan30b" localSheetId="2">#REF!</definedName>
    <definedName name="keralan30b" localSheetId="12">#REF!</definedName>
    <definedName name="keralan30b">#REF!</definedName>
    <definedName name="keralan30c" localSheetId="7">#REF!</definedName>
    <definedName name="keralan30c" localSheetId="3">#REF!</definedName>
    <definedName name="keralan30c" localSheetId="1">#REF!</definedName>
    <definedName name="keralan30c" localSheetId="2">#REF!</definedName>
    <definedName name="keralan30c" localSheetId="12">#REF!</definedName>
    <definedName name="keralan30c">#REF!</definedName>
    <definedName name="keralan40" localSheetId="7">#REF!</definedName>
    <definedName name="keralan40" localSheetId="3">#REF!</definedName>
    <definedName name="keralan40" localSheetId="1">#REF!</definedName>
    <definedName name="keralan40" localSheetId="2">#REF!</definedName>
    <definedName name="keralan40" localSheetId="12">#REF!</definedName>
    <definedName name="keralan40">#REF!</definedName>
    <definedName name="keralan40b" localSheetId="7">#REF!</definedName>
    <definedName name="keralan40b" localSheetId="3">#REF!</definedName>
    <definedName name="keralan40b" localSheetId="1">#REF!</definedName>
    <definedName name="keralan40b" localSheetId="2">#REF!</definedName>
    <definedName name="keralan40b" localSheetId="12">#REF!</definedName>
    <definedName name="keralan40b">#REF!</definedName>
    <definedName name="keralan40c" localSheetId="7">#REF!</definedName>
    <definedName name="keralan40c" localSheetId="3">#REF!</definedName>
    <definedName name="keralan40c" localSheetId="1">#REF!</definedName>
    <definedName name="keralan40c" localSheetId="2">#REF!</definedName>
    <definedName name="keralan40c" localSheetId="12">#REF!</definedName>
    <definedName name="keralan40c">#REF!</definedName>
    <definedName name="kerpusgendeng" localSheetId="7">#REF!</definedName>
    <definedName name="kerpusgendeng" localSheetId="3">#REF!</definedName>
    <definedName name="kerpusgendeng" localSheetId="1">#REF!</definedName>
    <definedName name="kerpusgendeng" localSheetId="2">#REF!</definedName>
    <definedName name="kerpusgendeng" localSheetId="12">#REF!</definedName>
    <definedName name="kerpusgendeng">#REF!</definedName>
    <definedName name="kerpusgendengb" localSheetId="7">#REF!</definedName>
    <definedName name="kerpusgendengb" localSheetId="3">#REF!</definedName>
    <definedName name="kerpusgendengb" localSheetId="1">#REF!</definedName>
    <definedName name="kerpusgendengb" localSheetId="2">#REF!</definedName>
    <definedName name="kerpusgendengb" localSheetId="12">#REF!</definedName>
    <definedName name="kerpusgendengb">#REF!</definedName>
    <definedName name="kerpusgendengc" localSheetId="7">#REF!</definedName>
    <definedName name="kerpusgendengc" localSheetId="3">#REF!</definedName>
    <definedName name="kerpusgendengc" localSheetId="1">#REF!</definedName>
    <definedName name="kerpusgendengc" localSheetId="2">#REF!</definedName>
    <definedName name="kerpusgendengc" localSheetId="12">#REF!</definedName>
    <definedName name="kerpusgendengc">#REF!</definedName>
    <definedName name="kerpusmagas" localSheetId="7">#REF!</definedName>
    <definedName name="kerpusmagas" localSheetId="3">#REF!</definedName>
    <definedName name="kerpusmagas" localSheetId="1">#REF!</definedName>
    <definedName name="kerpusmagas" localSheetId="2">#REF!</definedName>
    <definedName name="kerpusmagas" localSheetId="12">#REF!</definedName>
    <definedName name="kerpusmagas">#REF!</definedName>
    <definedName name="kerpusmagasb" localSheetId="7">#REF!</definedName>
    <definedName name="kerpusmagasb" localSheetId="3">#REF!</definedName>
    <definedName name="kerpusmagasb" localSheetId="1">#REF!</definedName>
    <definedName name="kerpusmagasb" localSheetId="2">#REF!</definedName>
    <definedName name="kerpusmagasb" localSheetId="12">#REF!</definedName>
    <definedName name="kerpusmagasb">#REF!</definedName>
    <definedName name="kerpusmagasc" localSheetId="7">#REF!</definedName>
    <definedName name="kerpusmagasc" localSheetId="3">#REF!</definedName>
    <definedName name="kerpusmagasc" localSheetId="1">#REF!</definedName>
    <definedName name="kerpusmagasc" localSheetId="2">#REF!</definedName>
    <definedName name="kerpusmagasc" localSheetId="12">#REF!</definedName>
    <definedName name="kerpusmagasc">#REF!</definedName>
    <definedName name="kim" localSheetId="7">#REF!</definedName>
    <definedName name="kim" localSheetId="3">#REF!</definedName>
    <definedName name="kim" localSheetId="1">#REF!</definedName>
    <definedName name="kim" localSheetId="2">#REF!</definedName>
    <definedName name="kim" localSheetId="12">#REF!</definedName>
    <definedName name="kim">#REF!</definedName>
    <definedName name="kirimit" localSheetId="7">#REF!</definedName>
    <definedName name="kirimit" localSheetId="3">#REF!</definedName>
    <definedName name="kirimit" localSheetId="1">#REF!</definedName>
    <definedName name="kirimit" localSheetId="2">#REF!</definedName>
    <definedName name="kirimit" localSheetId="12">#REF!</definedName>
    <definedName name="kirimit">#REF!</definedName>
    <definedName name="kk">[15]OE!$Y$21</definedName>
    <definedName name="kkkkkkkkkkkk" localSheetId="9">'[13]Pro-Base'!#REF!</definedName>
    <definedName name="kkkkkkkkkkkk" localSheetId="7">'[13]Pro-Base'!#REF!</definedName>
    <definedName name="kkkkkkkkkkkk" localSheetId="3">'[13]Pro-Base'!#REF!</definedName>
    <definedName name="kkkkkkkkkkkk" localSheetId="1">'[13]Pro-Base'!#REF!</definedName>
    <definedName name="kkkkkkkkkkkk" localSheetId="2">'[13]Pro-Base'!#REF!</definedName>
    <definedName name="kkkkkkkkkkkk" localSheetId="12">'[13]Pro-Base'!#REF!</definedName>
    <definedName name="kkkkkkkkkkkk">'[13]Pro-Base'!#REF!</definedName>
    <definedName name="kl">[15]OE!$Y$22</definedName>
    <definedName name="Kode" localSheetId="7">#REF!</definedName>
    <definedName name="Kode" localSheetId="3">#REF!</definedName>
    <definedName name="Kode" localSheetId="1">#REF!</definedName>
    <definedName name="Kode" localSheetId="2">#REF!</definedName>
    <definedName name="Kode" localSheetId="12">#REF!</definedName>
    <definedName name="Kode">#REF!</definedName>
    <definedName name="KODE_HTG">'[43]TERM OF PAYMENT'!$A$6:$C$98</definedName>
    <definedName name="Kode_Jenis_Bangunan_Umur" localSheetId="7">#REF!</definedName>
    <definedName name="Kode_Jenis_Bangunan_Umur" localSheetId="3">#REF!</definedName>
    <definedName name="Kode_Jenis_Bangunan_Umur" localSheetId="1">#REF!</definedName>
    <definedName name="Kode_Jenis_Bangunan_Umur" localSheetId="2">#REF!</definedName>
    <definedName name="Kode_Jenis_Bangunan_Umur" localSheetId="12">#REF!</definedName>
    <definedName name="Kode_Jenis_Bangunan_Umur">#REF!</definedName>
    <definedName name="Kode_k" localSheetId="7">#REF!</definedName>
    <definedName name="Kode_k" localSheetId="3">#REF!</definedName>
    <definedName name="Kode_k" localSheetId="1">#REF!</definedName>
    <definedName name="Kode_k" localSheetId="2">#REF!</definedName>
    <definedName name="Kode_k" localSheetId="12">#REF!</definedName>
    <definedName name="Kode_k">#REF!</definedName>
    <definedName name="Kode_Lokasi_Kabupaten" localSheetId="7">'[44]bct-PABRIK'!#REF!</definedName>
    <definedName name="Kode_Lokasi_Kabupaten" localSheetId="3">'[45]bct-PABRIK'!#REF!</definedName>
    <definedName name="Kode_Lokasi_Kabupaten" localSheetId="1">'[45]bct-PABRIK'!#REF!</definedName>
    <definedName name="Kode_Lokasi_Kabupaten" localSheetId="2">'[45]bct-PABRIK'!#REF!</definedName>
    <definedName name="Kode_Lokasi_Kabupaten" localSheetId="12">'[44]bct-PABRIK'!#REF!</definedName>
    <definedName name="Kode_Lokasi_Kabupaten">'[44]bct-PABRIK'!#REF!</definedName>
    <definedName name="Kolam_Renang" localSheetId="7">#REF!</definedName>
    <definedName name="Kolam_Renang" localSheetId="3">#REF!</definedName>
    <definedName name="Kolam_Renang" localSheetId="1">#REF!</definedName>
    <definedName name="Kolam_Renang" localSheetId="2">#REF!</definedName>
    <definedName name="Kolam_Renang" localSheetId="12">#REF!</definedName>
    <definedName name="Kolam_Renang">#REF!</definedName>
    <definedName name="kom">[15]OE!$Y$29</definedName>
    <definedName name="KOMPONEN_APARTEMEN" localSheetId="7">#REF!</definedName>
    <definedName name="KOMPONEN_APARTEMEN" localSheetId="3">#REF!</definedName>
    <definedName name="KOMPONEN_APARTEMEN" localSheetId="1">#REF!</definedName>
    <definedName name="KOMPONEN_APARTEMEN" localSheetId="2">#REF!</definedName>
    <definedName name="KOMPONEN_APARTEMEN" localSheetId="12">#REF!</definedName>
    <definedName name="KOMPONEN_APARTEMEN">#REF!</definedName>
    <definedName name="KOMPONEN_HOTEL" localSheetId="7">#REF!</definedName>
    <definedName name="KOMPONEN_HOTEL" localSheetId="3">#REF!</definedName>
    <definedName name="KOMPONEN_HOTEL" localSheetId="1">#REF!</definedName>
    <definedName name="KOMPONEN_HOTEL" localSheetId="2">#REF!</definedName>
    <definedName name="KOMPONEN_HOTEL" localSheetId="12">#REF!</definedName>
    <definedName name="KOMPONEN_HOTEL">#REF!</definedName>
    <definedName name="KOMPONEN_KANTOR" localSheetId="7">#REF!</definedName>
    <definedName name="KOMPONEN_KANTOR" localSheetId="3">#REF!</definedName>
    <definedName name="KOMPONEN_KANTOR" localSheetId="1">#REF!</definedName>
    <definedName name="KOMPONEN_KANTOR" localSheetId="2">#REF!</definedName>
    <definedName name="KOMPONEN_KANTOR" localSheetId="12">#REF!</definedName>
    <definedName name="KOMPONEN_KANTOR">#REF!</definedName>
    <definedName name="KOMPONEN_MALL" localSheetId="7">#REF!</definedName>
    <definedName name="KOMPONEN_MALL" localSheetId="3">#REF!</definedName>
    <definedName name="KOMPONEN_MALL" localSheetId="1">#REF!</definedName>
    <definedName name="KOMPONEN_MALL" localSheetId="2">#REF!</definedName>
    <definedName name="KOMPONEN_MALL" localSheetId="12">#REF!</definedName>
    <definedName name="KOMPONEN_MALL">#REF!</definedName>
    <definedName name="KOMPONEN_PARKIR" localSheetId="7">#REF!</definedName>
    <definedName name="KOMPONEN_PARKIR" localSheetId="3">#REF!</definedName>
    <definedName name="KOMPONEN_PARKIR" localSheetId="1">#REF!</definedName>
    <definedName name="KOMPONEN_PARKIR" localSheetId="2">#REF!</definedName>
    <definedName name="KOMPONEN_PARKIR" localSheetId="12">#REF!</definedName>
    <definedName name="KOMPONEN_PARKIR">#REF!</definedName>
    <definedName name="kon" localSheetId="7" hidden="1">#REF!</definedName>
    <definedName name="kon" localSheetId="3" hidden="1">#REF!</definedName>
    <definedName name="kon" localSheetId="1" hidden="1">#REF!</definedName>
    <definedName name="kon" localSheetId="2" hidden="1">#REF!</definedName>
    <definedName name="kon" localSheetId="12" hidden="1">#REF!</definedName>
    <definedName name="kon" hidden="1">#REF!</definedName>
    <definedName name="Kondisi_Barang" localSheetId="7">#REF!</definedName>
    <definedName name="Kondisi_Barang" localSheetId="3">#REF!</definedName>
    <definedName name="Kondisi_Barang" localSheetId="1">#REF!</definedName>
    <definedName name="Kondisi_Barang" localSheetId="2">#REF!</definedName>
    <definedName name="Kondisi_Barang" localSheetId="12">#REF!</definedName>
    <definedName name="Kondisi_Barang">#REF!</definedName>
    <definedName name="Kondisi_fisik" localSheetId="3">[19]datasheet!$A$39:$A$44</definedName>
    <definedName name="Kondisi_fisik" localSheetId="1">[19]datasheet!$A$39:$A$44</definedName>
    <definedName name="Kondisi_fisik" localSheetId="2">[19]datasheet!$A$39:$A$44</definedName>
    <definedName name="Kondisi_fisik">[20]datasheet!$A$39:$A$44</definedName>
    <definedName name="Kondisi_Struktur" localSheetId="7">#REF!</definedName>
    <definedName name="Kondisi_Struktur" localSheetId="3">#REF!</definedName>
    <definedName name="Kondisi_Struktur" localSheetId="1">#REF!</definedName>
    <definedName name="Kondisi_Struktur" localSheetId="2">#REF!</definedName>
    <definedName name="Kondisi_Struktur" localSheetId="12">#REF!</definedName>
    <definedName name="Kondisi_Struktur">#REF!</definedName>
    <definedName name="Kontraktor" localSheetId="7">#REF!</definedName>
    <definedName name="Kontraktor" localSheetId="3">#REF!</definedName>
    <definedName name="Kontraktor" localSheetId="1">#REF!</definedName>
    <definedName name="Kontraktor" localSheetId="2">#REF!</definedName>
    <definedName name="Kontraktor" localSheetId="12">#REF!</definedName>
    <definedName name="Kontraktor">#REF!</definedName>
    <definedName name="KOTAK1" localSheetId="7">[21]BCT!#REF!</definedName>
    <definedName name="KOTAK1" localSheetId="3">[22]BCT!#REF!</definedName>
    <definedName name="KOTAK1" localSheetId="1">[22]BCT!#REF!</definedName>
    <definedName name="KOTAK1" localSheetId="2">[22]BCT!#REF!</definedName>
    <definedName name="KOTAK1" localSheetId="12">[21]BCT!#REF!</definedName>
    <definedName name="KOTAK1">[21]BCT!#REF!</definedName>
    <definedName name="KOTAK2" localSheetId="7">[21]BCT!#REF!</definedName>
    <definedName name="KOTAK2" localSheetId="3">[22]BCT!#REF!</definedName>
    <definedName name="KOTAK2" localSheetId="1">[22]BCT!#REF!</definedName>
    <definedName name="KOTAK2" localSheetId="2">[22]BCT!#REF!</definedName>
    <definedName name="KOTAK2" localSheetId="12">[21]BCT!#REF!</definedName>
    <definedName name="KOTAK2">[21]BCT!#REF!</definedName>
    <definedName name="KOTAK3" localSheetId="7">[21]BCT!#REF!</definedName>
    <definedName name="KOTAK3" localSheetId="3">[22]BCT!#REF!</definedName>
    <definedName name="KOTAK3" localSheetId="1">[22]BCT!#REF!</definedName>
    <definedName name="KOTAK3" localSheetId="2">[22]BCT!#REF!</definedName>
    <definedName name="KOTAK3" localSheetId="12">[21]BCT!#REF!</definedName>
    <definedName name="KOTAK3">[21]BCT!#REF!</definedName>
    <definedName name="KOTAK4" localSheetId="7">[21]BCT!#REF!</definedName>
    <definedName name="KOTAK4" localSheetId="3">[22]BCT!#REF!</definedName>
    <definedName name="KOTAK4" localSheetId="1">[22]BCT!#REF!</definedName>
    <definedName name="KOTAK4" localSheetId="2">[22]BCT!#REF!</definedName>
    <definedName name="KOTAK4" localSheetId="12">[21]BCT!#REF!</definedName>
    <definedName name="KOTAK4">[21]BCT!#REF!</definedName>
    <definedName name="KOTAK6" localSheetId="7">[21]BCT!#REF!</definedName>
    <definedName name="KOTAK6" localSheetId="3">[22]BCT!#REF!</definedName>
    <definedName name="KOTAK6" localSheetId="1">[22]BCT!#REF!</definedName>
    <definedName name="KOTAK6" localSheetId="2">[22]BCT!#REF!</definedName>
    <definedName name="KOTAK6" localSheetId="12">[21]BCT!#REF!</definedName>
    <definedName name="KOTAK6">[21]BCT!#REF!</definedName>
    <definedName name="kraser" localSheetId="7">#REF!</definedName>
    <definedName name="kraser" localSheetId="3">#REF!</definedName>
    <definedName name="kraser" localSheetId="1">#REF!</definedName>
    <definedName name="kraser" localSheetId="2">#REF!</definedName>
    <definedName name="kraser" localSheetId="12">#REF!</definedName>
    <definedName name="kraser">#REF!</definedName>
    <definedName name="kraserb" localSheetId="7">#REF!</definedName>
    <definedName name="kraserb" localSheetId="3">#REF!</definedName>
    <definedName name="kraserb" localSheetId="1">#REF!</definedName>
    <definedName name="kraserb" localSheetId="2">#REF!</definedName>
    <definedName name="kraserb" localSheetId="12">#REF!</definedName>
    <definedName name="kraserb">#REF!</definedName>
    <definedName name="kraserc" localSheetId="7">#REF!</definedName>
    <definedName name="kraserc" localSheetId="3">#REF!</definedName>
    <definedName name="kraserc" localSheetId="1">#REF!</definedName>
    <definedName name="kraserc" localSheetId="2">#REF!</definedName>
    <definedName name="kraserc" localSheetId="12">#REF!</definedName>
    <definedName name="kraserc">#REF!</definedName>
    <definedName name="Kriteria1" localSheetId="7">#REF!</definedName>
    <definedName name="Kriteria1" localSheetId="3">#REF!</definedName>
    <definedName name="Kriteria1" localSheetId="1">#REF!</definedName>
    <definedName name="Kriteria1" localSheetId="2">#REF!</definedName>
    <definedName name="Kriteria1" localSheetId="12">#REF!</definedName>
    <definedName name="Kriteria1">#REF!</definedName>
    <definedName name="Kriteria2" localSheetId="7">#REF!</definedName>
    <definedName name="Kriteria2" localSheetId="3">#REF!</definedName>
    <definedName name="Kriteria2" localSheetId="1">#REF!</definedName>
    <definedName name="Kriteria2" localSheetId="2">#REF!</definedName>
    <definedName name="Kriteria2" localSheetId="12">#REF!</definedName>
    <definedName name="Kriteria2">#REF!</definedName>
    <definedName name="Kwalitas" localSheetId="7">#REF!</definedName>
    <definedName name="Kwalitas" localSheetId="3">#REF!</definedName>
    <definedName name="Kwalitas" localSheetId="1">#REF!</definedName>
    <definedName name="Kwalitas" localSheetId="2">#REF!</definedName>
    <definedName name="Kwalitas" localSheetId="12">#REF!</definedName>
    <definedName name="Kwalitas">#REF!</definedName>
    <definedName name="kybegisting" localSheetId="7">#REF!</definedName>
    <definedName name="kybegisting" localSheetId="3">#REF!</definedName>
    <definedName name="kybegisting" localSheetId="1">#REF!</definedName>
    <definedName name="kybegisting" localSheetId="2">#REF!</definedName>
    <definedName name="kybegisting" localSheetId="12">#REF!</definedName>
    <definedName name="kybegisting">#REF!</definedName>
    <definedName name="kybegistingb" localSheetId="7">#REF!</definedName>
    <definedName name="kybegistingb" localSheetId="3">#REF!</definedName>
    <definedName name="kybegistingb" localSheetId="1">#REF!</definedName>
    <definedName name="kybegistingb" localSheetId="2">#REF!</definedName>
    <definedName name="kybegistingb" localSheetId="12">#REF!</definedName>
    <definedName name="kybegistingb">#REF!</definedName>
    <definedName name="L" localSheetId="7">pembanding!$DA$209:$DA$235</definedName>
    <definedName name="l" localSheetId="3">#REF!</definedName>
    <definedName name="l" localSheetId="1">#REF!</definedName>
    <definedName name="l" localSheetId="2">#REF!</definedName>
    <definedName name="L">Bangunan!$DA$209:$DA$235</definedName>
    <definedName name="la">[15]OE!$Y$23</definedName>
    <definedName name="lalang" localSheetId="7">#REF!</definedName>
    <definedName name="lalang" localSheetId="3">#REF!</definedName>
    <definedName name="lalang" localSheetId="1">#REF!</definedName>
    <definedName name="lalang" localSheetId="2">#REF!</definedName>
    <definedName name="lalang" localSheetId="12">#REF!</definedName>
    <definedName name="lalang">#REF!</definedName>
    <definedName name="lalb">[15]OE!$Y$47</definedName>
    <definedName name="lampiran" localSheetId="7">#REF!</definedName>
    <definedName name="lampiran" localSheetId="3">#REF!</definedName>
    <definedName name="lampiran" localSheetId="1">#REF!</definedName>
    <definedName name="lampiran" localSheetId="2">#REF!</definedName>
    <definedName name="lampiran" localSheetId="12">#REF!</definedName>
    <definedName name="lampiran">#REF!</definedName>
    <definedName name="landjkt" localSheetId="7">#REF!</definedName>
    <definedName name="landjkt" localSheetId="3">#REF!</definedName>
    <definedName name="landjkt" localSheetId="1">#REF!</definedName>
    <definedName name="landjkt" localSheetId="2">#REF!</definedName>
    <definedName name="landjkt" localSheetId="12">#REF!</definedName>
    <definedName name="landjkt">#REF!</definedName>
    <definedName name="LandRelatCost" localSheetId="7">#REF!</definedName>
    <definedName name="LandRelatCost" localSheetId="3">#REF!</definedName>
    <definedName name="LandRelatCost" localSheetId="1">#REF!</definedName>
    <definedName name="LandRelatCost" localSheetId="2">#REF!</definedName>
    <definedName name="LandRelatCost" localSheetId="12">#REF!</definedName>
    <definedName name="LandRelatCost">#REF!</definedName>
    <definedName name="LANGIT_LANGIT" localSheetId="3">[19]datasheet!$G$23:$G$33</definedName>
    <definedName name="LANGIT_LANGIT" localSheetId="1">[19]datasheet!$G$23:$G$33</definedName>
    <definedName name="LANGIT_LANGIT" localSheetId="2">[19]datasheet!$G$23:$G$33</definedName>
    <definedName name="LANGIT_LANGIT">[20]datasheet!$G$23:$G$33</definedName>
    <definedName name="LANTAI" localSheetId="3">[19]datasheet!$F$23:$F$34</definedName>
    <definedName name="LANTAI" localSheetId="1">[19]datasheet!$F$23:$F$34</definedName>
    <definedName name="LANTAI" localSheetId="2">[19]datasheet!$F$23:$F$34</definedName>
    <definedName name="LANTAI">[20]datasheet!$F$23:$F$34</definedName>
    <definedName name="Last_Row" localSheetId="9">IF('Data Pembanding'!Values_Entered,Header_Row+'Data Pembanding'!Number_of_Payments,Header_Row)</definedName>
    <definedName name="Last_Row" localSheetId="7">IF(pembanding!Values_Entered,pembanding!Header_Row+pembanding!Number_of_Payments,pembanding!Header_Row)</definedName>
    <definedName name="Last_Row" localSheetId="3">IF('Resume '!Values_Entered,'Resume '!Header_Row+'Resume '!Number_of_Payments,'Resume '!Header_Row)</definedName>
    <definedName name="Last_Row" localSheetId="1">IF('Resume 1 Nilai'!Values_Entered,'Resume 1 Nilai'!Header_Row+'Resume 1 Nilai'!Number_of_Payments,'Resume 1 Nilai'!Header_Row)</definedName>
    <definedName name="Last_Row" localSheetId="2">IF('Resume 2 Nilai'!Values_Entered,'Resume 2 Nilai'!Header_Row+'Resume 2 Nilai'!Number_of_Payments,'Resume 2 Nilai'!Header_Row)</definedName>
    <definedName name="Last_Row" localSheetId="12">IF(yield!Values_Entered,yield!Header_Row+yield!Number_of_Payments,yield!Header_Row)</definedName>
    <definedName name="Last_Row">IF([0]!Values_Entered,Header_Row+[0]!Number_of_Payments,Header_Row)</definedName>
    <definedName name="Last_Row_2">#N/A</definedName>
    <definedName name="LBR">[31]PLUMBING!$F$2:$F$65536</definedName>
    <definedName name="Legal_Tanah">[46]data!$A$111:$B$115</definedName>
    <definedName name="LegalGovernServ" localSheetId="7">#REF!</definedName>
    <definedName name="LegalGovernServ" localSheetId="3">#REF!</definedName>
    <definedName name="LegalGovernServ" localSheetId="1">#REF!</definedName>
    <definedName name="LegalGovernServ" localSheetId="2">#REF!</definedName>
    <definedName name="LegalGovernServ" localSheetId="12">#REF!</definedName>
    <definedName name="LegalGovernServ">#REF!</definedName>
    <definedName name="LIABILITIES" localSheetId="7">#REF!</definedName>
    <definedName name="LIABILITIES" localSheetId="3">#REF!</definedName>
    <definedName name="LIABILITIES" localSheetId="1">#REF!</definedName>
    <definedName name="LIABILITIES" localSheetId="2">#REF!</definedName>
    <definedName name="LIABILITIES" localSheetId="12">#REF!</definedName>
    <definedName name="LIABILITIES">#REF!</definedName>
    <definedName name="load_years" localSheetId="7">#REF!</definedName>
    <definedName name="load_years" localSheetId="3">#REF!</definedName>
    <definedName name="load_years" localSheetId="1">#REF!</definedName>
    <definedName name="load_years" localSheetId="2">#REF!</definedName>
    <definedName name="load_years" localSheetId="12">#REF!</definedName>
    <definedName name="load_years">#REF!</definedName>
    <definedName name="Loan_Amount" localSheetId="7">#REF!</definedName>
    <definedName name="Loan_Amount" localSheetId="3">#REF!</definedName>
    <definedName name="Loan_Amount" localSheetId="1">#REF!</definedName>
    <definedName name="Loan_Amount" localSheetId="2">#REF!</definedName>
    <definedName name="Loan_Amount" localSheetId="12">#REF!</definedName>
    <definedName name="Loan_Amount">#REF!</definedName>
    <definedName name="Loan_Start" localSheetId="7">#REF!</definedName>
    <definedName name="Loan_Start" localSheetId="3">#REF!</definedName>
    <definedName name="Loan_Start" localSheetId="1">#REF!</definedName>
    <definedName name="Loan_Start" localSheetId="2">#REF!</definedName>
    <definedName name="Loan_Start" localSheetId="12">#REF!</definedName>
    <definedName name="Loan_Start">#REF!</definedName>
    <definedName name="Loan_Years" localSheetId="7">#REF!</definedName>
    <definedName name="Loan_Years" localSheetId="3">#REF!</definedName>
    <definedName name="Loan_Years" localSheetId="1">#REF!</definedName>
    <definedName name="Loan_Years" localSheetId="2">#REF!</definedName>
    <definedName name="Loan_Years" localSheetId="12">#REF!</definedName>
    <definedName name="Loan_Years">#REF!</definedName>
    <definedName name="lpg" localSheetId="7">#REF!</definedName>
    <definedName name="lpg" localSheetId="3">#REF!</definedName>
    <definedName name="lpg" localSheetId="1">#REF!</definedName>
    <definedName name="lpg" localSheetId="2">#REF!</definedName>
    <definedName name="lpg" localSheetId="12">#REF!</definedName>
    <definedName name="lpg">#REF!</definedName>
    <definedName name="LUAS_AREAL" localSheetId="7">#REF!</definedName>
    <definedName name="LUAS_AREAL" localSheetId="3">#REF!</definedName>
    <definedName name="LUAS_AREAL" localSheetId="1">#REF!</definedName>
    <definedName name="LUAS_AREAL" localSheetId="2">#REF!</definedName>
    <definedName name="LUAS_AREAL" localSheetId="12">#REF!</definedName>
    <definedName name="LUAS_AREAL">#REF!</definedName>
    <definedName name="luas_panen" localSheetId="7">#REF!</definedName>
    <definedName name="luas_panen" localSheetId="3">#REF!</definedName>
    <definedName name="luas_panen" localSheetId="1">#REF!</definedName>
    <definedName name="luas_panen" localSheetId="2">#REF!</definedName>
    <definedName name="luas_panen" localSheetId="12">#REF!</definedName>
    <definedName name="luas_panen">#REF!</definedName>
    <definedName name="luas_pemeliharaan" localSheetId="7">#REF!</definedName>
    <definedName name="luas_pemeliharaan" localSheetId="3">#REF!</definedName>
    <definedName name="luas_pemeliharaan" localSheetId="1">#REF!</definedName>
    <definedName name="luas_pemeliharaan" localSheetId="2">#REF!</definedName>
    <definedName name="luas_pemeliharaan" localSheetId="12">#REF!</definedName>
    <definedName name="luas_pemeliharaan">#REF!</definedName>
    <definedName name="M" localSheetId="7">pembanding!$DA$237:$DA$271</definedName>
    <definedName name="m" localSheetId="3">[15]Des!$C$34</definedName>
    <definedName name="m" localSheetId="1">[15]Des!$C$34</definedName>
    <definedName name="m" localSheetId="2">[15]Des!$C$34</definedName>
    <definedName name="M">Bangunan!$DA$237:$DA$271</definedName>
    <definedName name="mandor" localSheetId="7">#REF!</definedName>
    <definedName name="mandor" localSheetId="3">#REF!</definedName>
    <definedName name="mandor" localSheetId="1">#REF!</definedName>
    <definedName name="mandor" localSheetId="2">#REF!</definedName>
    <definedName name="mandor" localSheetId="12">#REF!</definedName>
    <definedName name="mandor">#REF!</definedName>
    <definedName name="mandorb" localSheetId="7">#REF!</definedName>
    <definedName name="mandorb" localSheetId="3">#REF!</definedName>
    <definedName name="mandorb" localSheetId="1">#REF!</definedName>
    <definedName name="mandorb" localSheetId="2">#REF!</definedName>
    <definedName name="mandorb" localSheetId="12">#REF!</definedName>
    <definedName name="mandorb">#REF!</definedName>
    <definedName name="mandorc" localSheetId="7">#REF!</definedName>
    <definedName name="mandorc" localSheetId="3">#REF!</definedName>
    <definedName name="mandorc" localSheetId="1">#REF!</definedName>
    <definedName name="mandorc" localSheetId="2">#REF!</definedName>
    <definedName name="mandorc" localSheetId="12">#REF!</definedName>
    <definedName name="mandorc">#REF!</definedName>
    <definedName name="MAT">[31]PLUMBING!$E$2:$E$65536</definedName>
    <definedName name="mdn" localSheetId="7">#REF!</definedName>
    <definedName name="mdn" localSheetId="3">#REF!</definedName>
    <definedName name="mdn" localSheetId="1">#REF!</definedName>
    <definedName name="mdn" localSheetId="2">#REF!</definedName>
    <definedName name="mdn" localSheetId="12">#REF!</definedName>
    <definedName name="mdn">#REF!</definedName>
    <definedName name="MechElectl" localSheetId="7">#REF!</definedName>
    <definedName name="MechElectl" localSheetId="3">#REF!</definedName>
    <definedName name="MechElectl" localSheetId="1">#REF!</definedName>
    <definedName name="MechElectl" localSheetId="2">#REF!</definedName>
    <definedName name="MechElectl" localSheetId="12">#REF!</definedName>
    <definedName name="MechElectl">#REF!</definedName>
    <definedName name="Mesin_1">#N/A</definedName>
    <definedName name="mess2" localSheetId="9">DATE(YEAR([0]!Loan_Start),MONTH([0]!Loan_Start)+Payment_Number,DAY([0]!Loan_Start))</definedName>
    <definedName name="mess2" localSheetId="7">DATE(YEAR(pembanding!Loan_Start),MONTH(pembanding!Loan_Start)+Payment_Number,DAY(pembanding!Loan_Start))</definedName>
    <definedName name="mess2" localSheetId="3">DATE(YEAR('Resume '!Loan_Start),MONTH('Resume '!Loan_Start)+Payment_Number,DAY('Resume '!Loan_Start))</definedName>
    <definedName name="mess2" localSheetId="1">DATE(YEAR('Resume 1 Nilai'!Loan_Start),MONTH('Resume 1 Nilai'!Loan_Start)+Payment_Number,DAY('Resume 1 Nilai'!Loan_Start))</definedName>
    <definedName name="mess2" localSheetId="2">DATE(YEAR('Resume 2 Nilai'!Loan_Start),MONTH('Resume 2 Nilai'!Loan_Start)+Payment_Number,DAY('Resume 2 Nilai'!Loan_Start))</definedName>
    <definedName name="mess2" localSheetId="12">DATE(YEAR(yield!Loan_Start),MONTH(yield!Loan_Start)+Payment_Number,DAY(yield!Loan_Start))</definedName>
    <definedName name="mess2">DATE(YEAR([0]!Loan_Start),MONTH([0]!Loan_Start)+Payment_Number,DAY([0]!Loan_Start))</definedName>
    <definedName name="MGTFEE">[7]Financials!$Y$16:$AC$16</definedName>
    <definedName name="min" localSheetId="7">#REF!</definedName>
    <definedName name="min" localSheetId="3">#REF!</definedName>
    <definedName name="min" localSheetId="1">#REF!</definedName>
    <definedName name="min" localSheetId="2">#REF!</definedName>
    <definedName name="min" localSheetId="12">#REF!</definedName>
    <definedName name="min">#REF!</definedName>
    <definedName name="mit" localSheetId="7">#REF!</definedName>
    <definedName name="mit" localSheetId="3">#REF!</definedName>
    <definedName name="mit" localSheetId="1">#REF!</definedName>
    <definedName name="mit" localSheetId="2">#REF!</definedName>
    <definedName name="mit" localSheetId="12">#REF!</definedName>
    <definedName name="mit">#REF!</definedName>
    <definedName name="mk">[15]OE!$Y$20</definedName>
    <definedName name="mkom">[15]OE!$Y$54</definedName>
    <definedName name="mu" localSheetId="7">#REF!</definedName>
    <definedName name="mu" localSheetId="3">#REF!</definedName>
    <definedName name="mu" localSheetId="1">#REF!</definedName>
    <definedName name="mu" localSheetId="2">#REF!</definedName>
    <definedName name="mu" localSheetId="12">#REF!</definedName>
    <definedName name="mu">#REF!</definedName>
    <definedName name="muko" localSheetId="7">#REF!</definedName>
    <definedName name="muko" localSheetId="3">#REF!</definedName>
    <definedName name="muko" localSheetId="1">#REF!</definedName>
    <definedName name="muko" localSheetId="2">#REF!</definedName>
    <definedName name="muko" localSheetId="12">#REF!</definedName>
    <definedName name="muko">#REF!</definedName>
    <definedName name="mukorubberadjust" localSheetId="7">#REF!</definedName>
    <definedName name="mukorubberadjust" localSheetId="3">#REF!</definedName>
    <definedName name="mukorubberadjust" localSheetId="1">#REF!</definedName>
    <definedName name="mukorubberadjust" localSheetId="2">#REF!</definedName>
    <definedName name="mukorubberadjust" localSheetId="12">#REF!</definedName>
    <definedName name="mukorubberadjust">#REF!</definedName>
    <definedName name="N" localSheetId="7">pembanding!$DA$273:$DA$277</definedName>
    <definedName name="N">Bangunan!$DA$273:$DA$277</definedName>
    <definedName name="NAMA" localSheetId="7">[39]T.material!#REF!</definedName>
    <definedName name="NAMA" localSheetId="3">[40]T.material!#REF!</definedName>
    <definedName name="NAMA" localSheetId="1">[40]T.material!#REF!</definedName>
    <definedName name="NAMA" localSheetId="2">[40]T.material!#REF!</definedName>
    <definedName name="NAMA" localSheetId="12">[39]T.material!#REF!</definedName>
    <definedName name="NAMA">[39]T.material!#REF!</definedName>
    <definedName name="NAMA_HTG" localSheetId="7">[39]T.material!#REF!</definedName>
    <definedName name="NAMA_HTG" localSheetId="3">[40]T.material!#REF!</definedName>
    <definedName name="NAMA_HTG" localSheetId="1">[40]T.material!#REF!</definedName>
    <definedName name="NAMA_HTG" localSheetId="2">[40]T.material!#REF!</definedName>
    <definedName name="NAMA_HTG" localSheetId="12">[39]T.material!#REF!</definedName>
    <definedName name="NAMA_HTG">[39]T.material!#REF!</definedName>
    <definedName name="nama_pers">'[13]S-1'!$D$31</definedName>
    <definedName name="NAME">[7]Input!$C$5</definedName>
    <definedName name="nhhf" localSheetId="9">DATE(YEAR([0]!Loan_Start),MONTH([0]!Loan_Start)+Payment_Number,DAY([0]!Loan_Start))</definedName>
    <definedName name="nhhf" localSheetId="7">DATE(YEAR(pembanding!Loan_Start),MONTH(pembanding!Loan_Start)+Payment_Number,DAY(pembanding!Loan_Start))</definedName>
    <definedName name="nhhf" localSheetId="3">DATE(YEAR('Resume '!Loan_Start),MONTH('Resume '!Loan_Start)+Payment_Number,DAY('Resume '!Loan_Start))</definedName>
    <definedName name="nhhf" localSheetId="1">DATE(YEAR('Resume 1 Nilai'!Loan_Start),MONTH('Resume 1 Nilai'!Loan_Start)+Payment_Number,DAY('Resume 1 Nilai'!Loan_Start))</definedName>
    <definedName name="nhhf" localSheetId="2">DATE(YEAR('Resume 2 Nilai'!Loan_Start),MONTH('Resume 2 Nilai'!Loan_Start)+Payment_Number,DAY('Resume 2 Nilai'!Loan_Start))</definedName>
    <definedName name="nhhf" localSheetId="12">DATE(YEAR(yield!Loan_Start),MONTH(yield!Loan_Start)+Payment_Number,DAY(yield!Loan_Start))</definedName>
    <definedName name="nhhf">DATE(YEAR([0]!Loan_Start),MONTH([0]!Loan_Start)+Payment_Number,DAY([0]!Loan_Start))</definedName>
    <definedName name="Nilai" localSheetId="7">#REF!</definedName>
    <definedName name="Nilai" localSheetId="3">#REF!</definedName>
    <definedName name="Nilai" localSheetId="1">#REF!</definedName>
    <definedName name="Nilai" localSheetId="2">#REF!</definedName>
    <definedName name="Nilai" localSheetId="12">#REF!</definedName>
    <definedName name="Nilai">#REF!</definedName>
    <definedName name="Nilai_Mezzanine" localSheetId="7">#REF!</definedName>
    <definedName name="Nilai_Mezzanine" localSheetId="3">#REF!</definedName>
    <definedName name="Nilai_Mezzanine" localSheetId="1">#REF!</definedName>
    <definedName name="Nilai_Mezzanine" localSheetId="2">#REF!</definedName>
    <definedName name="Nilai_Mezzanine" localSheetId="12">#REF!</definedName>
    <definedName name="Nilai_Mezzanine">#REF!</definedName>
    <definedName name="Nilai_Perkerasan" localSheetId="7">#REF!</definedName>
    <definedName name="Nilai_Perkerasan" localSheetId="3">#REF!</definedName>
    <definedName name="Nilai_Perkerasan" localSheetId="1">#REF!</definedName>
    <definedName name="Nilai_Perkerasan" localSheetId="2">#REF!</definedName>
    <definedName name="Nilai_Perkerasan" localSheetId="12">#REF!</definedName>
    <definedName name="Nilai_Perkerasan">#REF!</definedName>
    <definedName name="njks" localSheetId="9">MATCH(0.01,[0]!End_Bal,-1)+1</definedName>
    <definedName name="njks" localSheetId="7">MATCH(0.01,pembanding!End_Bal,-1)+1</definedName>
    <definedName name="njks" localSheetId="3">MATCH(0.01,'Resume '!End_Bal,-1)+1</definedName>
    <definedName name="njks" localSheetId="1">MATCH(0.01,'Resume 1 Nilai'!End_Bal,-1)+1</definedName>
    <definedName name="njks" localSheetId="2">MATCH(0.01,'Resume 2 Nilai'!End_Bal,-1)+1</definedName>
    <definedName name="njks" localSheetId="12">MATCH(0.01,yield!End_Bal,-1)+1</definedName>
    <definedName name="njks">MATCH(0.01,[0]!End_Bal,-1)+1</definedName>
    <definedName name="NOTE" localSheetId="9">[7]Input!#REF!</definedName>
    <definedName name="NOTE" localSheetId="7">[7]Input!#REF!</definedName>
    <definedName name="NOTE" localSheetId="3">[7]Input!#REF!</definedName>
    <definedName name="NOTE" localSheetId="1">[7]Input!#REF!</definedName>
    <definedName name="NOTE" localSheetId="2">[7]Input!#REF!</definedName>
    <definedName name="NOTE" localSheetId="12">[7]Input!#REF!</definedName>
    <definedName name="NOTE">[7]Input!#REF!</definedName>
    <definedName name="NPV" localSheetId="7">#REF!</definedName>
    <definedName name="NPV" localSheetId="3">#REF!</definedName>
    <definedName name="NPV" localSheetId="1">#REF!</definedName>
    <definedName name="NPV" localSheetId="2">#REF!</definedName>
    <definedName name="NPV" localSheetId="12">#REF!</definedName>
    <definedName name="NPV">#REF!</definedName>
    <definedName name="Num_Pmt_Per_Year" localSheetId="7">#REF!</definedName>
    <definedName name="Num_Pmt_Per_Year" localSheetId="3">#REF!</definedName>
    <definedName name="Num_Pmt_Per_Year" localSheetId="1">#REF!</definedName>
    <definedName name="Num_Pmt_Per_Year" localSheetId="2">#REF!</definedName>
    <definedName name="Num_Pmt_Per_Year" localSheetId="12">#REF!</definedName>
    <definedName name="Num_Pmt_Per_Year">#REF!</definedName>
    <definedName name="Number_of_Payments" localSheetId="9">MATCH(0.01,End_Bal,-1)+1</definedName>
    <definedName name="Number_of_Payments" localSheetId="7">MATCH(0.01,pembanding!End_Bal,-1)+1</definedName>
    <definedName name="Number_of_Payments" localSheetId="3">MATCH(0.01,'Resume '!End_Bal,-1)+1</definedName>
    <definedName name="Number_of_Payments" localSheetId="1">MATCH(0.01,'Resume 1 Nilai'!End_Bal,-1)+1</definedName>
    <definedName name="Number_of_Payments" localSheetId="2">MATCH(0.01,'Resume 2 Nilai'!End_Bal,-1)+1</definedName>
    <definedName name="Number_of_Payments" localSheetId="12">MATCH(0.01,yield!End_Bal,-1)+1</definedName>
    <definedName name="Number_of_Payments">MATCH(0.01,End_Bal,-1)+1</definedName>
    <definedName name="Number_of_Payments_2">#N/A</definedName>
    <definedName name="O" localSheetId="7">pembanding!$DA$279:$DA$316</definedName>
    <definedName name="O">Bangunan!$DA$279:$DA$316</definedName>
    <definedName name="OCC">[10]Financials!$Y$12:$AC$12</definedName>
    <definedName name="OF" localSheetId="9">IF('Data Pembanding'!Values_Entered,Header_Row+'Data Pembanding'!Number_of_Payments,Header_Row)</definedName>
    <definedName name="OF" localSheetId="7">IF(pembanding!Values_Entered,pembanding!Header_Row+pembanding!Number_of_Payments,pembanding!Header_Row)</definedName>
    <definedName name="OF" localSheetId="3">IF('Resume '!Values_Entered,'Resume '!Header_Row+'Resume '!Number_of_Payments,'Resume '!Header_Row)</definedName>
    <definedName name="OF" localSheetId="1">IF('Resume 1 Nilai'!Values_Entered,'Resume 1 Nilai'!Header_Row+'Resume 1 Nilai'!Number_of_Payments,'Resume 1 Nilai'!Header_Row)</definedName>
    <definedName name="OF" localSheetId="2">IF('Resume 2 Nilai'!Values_Entered,'Resume 2 Nilai'!Header_Row+'Resume 2 Nilai'!Number_of_Payments,'Resume 2 Nilai'!Header_Row)</definedName>
    <definedName name="OF" localSheetId="12">IF(yield!Values_Entered,yield!Header_Row+yield!Number_of_Payments,yield!Header_Row)</definedName>
    <definedName name="OF">IF([0]!Values_Entered,Header_Row+Number_of_Payments,Header_Row)</definedName>
    <definedName name="ok" localSheetId="7">#REF!</definedName>
    <definedName name="ok" localSheetId="3">#REF!</definedName>
    <definedName name="ok" localSheetId="1">#REF!</definedName>
    <definedName name="ok" localSheetId="2">#REF!</definedName>
    <definedName name="ok" localSheetId="12">#REF!</definedName>
    <definedName name="ok">#REF!</definedName>
    <definedName name="old" localSheetId="7">#REF!</definedName>
    <definedName name="old" localSheetId="3">#REF!</definedName>
    <definedName name="old" localSheetId="1">#REF!</definedName>
    <definedName name="old" localSheetId="2">#REF!</definedName>
    <definedName name="old" localSheetId="12">#REF!</definedName>
    <definedName name="old">#REF!</definedName>
    <definedName name="oo" localSheetId="9">IF('Data Pembanding'!Values_Entered,Header_Row+'Data Pembanding'!Number_of_Payments,Header_Row)</definedName>
    <definedName name="oo" localSheetId="7">IF(pembanding!Values_Entered,pembanding!Header_Row+pembanding!Number_of_Payments,pembanding!Header_Row)</definedName>
    <definedName name="oo" localSheetId="3">IF('Resume '!Values_Entered,'Resume '!Header_Row+'Resume '!Number_of_Payments,'Resume '!Header_Row)</definedName>
    <definedName name="oo" localSheetId="1">IF('Resume 1 Nilai'!Values_Entered,'Resume 1 Nilai'!Header_Row+'Resume 1 Nilai'!Number_of_Payments,'Resume 1 Nilai'!Header_Row)</definedName>
    <definedName name="oo" localSheetId="2">IF('Resume 2 Nilai'!Values_Entered,'Resume 2 Nilai'!Header_Row+'Resume 2 Nilai'!Number_of_Payments,'Resume 2 Nilai'!Header_Row)</definedName>
    <definedName name="oo" localSheetId="12">IF(yield!Values_Entered,yield!Header_Row+yield!Number_of_Payments,yield!Header_Row)</definedName>
    <definedName name="oo">IF([0]!Values_Entered,Header_Row+Number_of_Payments,Header_Row)</definedName>
    <definedName name="ooo" localSheetId="7">#REF!</definedName>
    <definedName name="ooo" localSheetId="3">#REF!</definedName>
    <definedName name="ooo" localSheetId="1">#REF!</definedName>
    <definedName name="ooo" localSheetId="2">#REF!</definedName>
    <definedName name="ooo" localSheetId="12">#REF!</definedName>
    <definedName name="ooo">#REF!</definedName>
    <definedName name="OperatingValue" localSheetId="7">#REF!</definedName>
    <definedName name="OperatingValue" localSheetId="3">#REF!</definedName>
    <definedName name="OperatingValue" localSheetId="1">#REF!</definedName>
    <definedName name="OperatingValue" localSheetId="2">#REF!</definedName>
    <definedName name="OperatingValue" localSheetId="12">#REF!</definedName>
    <definedName name="OperatingValue">#REF!</definedName>
    <definedName name="OperSuppliesEquip" localSheetId="7">#REF!</definedName>
    <definedName name="OperSuppliesEquip" localSheetId="3">#REF!</definedName>
    <definedName name="OperSuppliesEquip" localSheetId="1">#REF!</definedName>
    <definedName name="OperSuppliesEquip" localSheetId="2">#REF!</definedName>
    <definedName name="OperSuppliesEquip" localSheetId="12">#REF!</definedName>
    <definedName name="OperSuppliesEquip">#REF!</definedName>
    <definedName name="outstanding" localSheetId="7">#REF!</definedName>
    <definedName name="outstanding" localSheetId="3">#REF!</definedName>
    <definedName name="outstanding" localSheetId="1">#REF!</definedName>
    <definedName name="outstanding" localSheetId="2">#REF!</definedName>
    <definedName name="outstanding" localSheetId="12">#REF!</definedName>
    <definedName name="outstanding">#REF!</definedName>
    <definedName name="OWNCTS">[7]Financials!$Y$17:$AC$17</definedName>
    <definedName name="P" localSheetId="7">pembanding!$DA$318:$DA$325</definedName>
    <definedName name="P">Bangunan!$DA$318:$DA$325</definedName>
    <definedName name="P_L1" localSheetId="7">#REF!</definedName>
    <definedName name="P_L1" localSheetId="3">#REF!</definedName>
    <definedName name="P_L1" localSheetId="1">#REF!</definedName>
    <definedName name="P_L1" localSheetId="2">#REF!</definedName>
    <definedName name="P_L1" localSheetId="12">#REF!</definedName>
    <definedName name="P_L1">#REF!</definedName>
    <definedName name="P_L2" localSheetId="7">#REF!</definedName>
    <definedName name="P_L2" localSheetId="3">#REF!</definedName>
    <definedName name="P_L2" localSheetId="1">#REF!</definedName>
    <definedName name="P_L2" localSheetId="2">#REF!</definedName>
    <definedName name="P_L2" localSheetId="12">#REF!</definedName>
    <definedName name="P_L2">#REF!</definedName>
    <definedName name="padang">#N/A</definedName>
    <definedName name="Pajak" localSheetId="7">#REF!</definedName>
    <definedName name="Pajak" localSheetId="3">#REF!</definedName>
    <definedName name="Pajak" localSheetId="1">#REF!</definedName>
    <definedName name="Pajak" localSheetId="2">#REF!</definedName>
    <definedName name="Pajak" localSheetId="12">#REF!</definedName>
    <definedName name="Pajak">#REF!</definedName>
    <definedName name="Pajak1" localSheetId="7">#REF!</definedName>
    <definedName name="Pajak1" localSheetId="3">#REF!</definedName>
    <definedName name="Pajak1" localSheetId="1">#REF!</definedName>
    <definedName name="Pajak1" localSheetId="2">#REF!</definedName>
    <definedName name="Pajak1" localSheetId="12">#REF!</definedName>
    <definedName name="Pajak1">#REF!</definedName>
    <definedName name="pakucamp" localSheetId="7">#REF!</definedName>
    <definedName name="pakucamp" localSheetId="3">#REF!</definedName>
    <definedName name="pakucamp" localSheetId="1">#REF!</definedName>
    <definedName name="pakucamp" localSheetId="2">#REF!</definedName>
    <definedName name="pakucamp" localSheetId="12">#REF!</definedName>
    <definedName name="pakucamp">#REF!</definedName>
    <definedName name="pakucampb" localSheetId="7">#REF!</definedName>
    <definedName name="pakucampb" localSheetId="3">#REF!</definedName>
    <definedName name="pakucampb" localSheetId="1">#REF!</definedName>
    <definedName name="pakucampb" localSheetId="2">#REF!</definedName>
    <definedName name="pakucampb" localSheetId="12">#REF!</definedName>
    <definedName name="pakucampb">#REF!</definedName>
    <definedName name="pakucampc" localSheetId="7">#REF!</definedName>
    <definedName name="pakucampc" localSheetId="3">#REF!</definedName>
    <definedName name="pakucampc" localSheetId="1">#REF!</definedName>
    <definedName name="pakucampc" localSheetId="2">#REF!</definedName>
    <definedName name="pakucampc" localSheetId="12">#REF!</definedName>
    <definedName name="pakucampc">#REF!</definedName>
    <definedName name="pakueternitc" localSheetId="7">#REF!</definedName>
    <definedName name="pakueternitc" localSheetId="3">#REF!</definedName>
    <definedName name="pakueternitc" localSheetId="1">#REF!</definedName>
    <definedName name="pakueternitc" localSheetId="2">#REF!</definedName>
    <definedName name="pakueternitc" localSheetId="12">#REF!</definedName>
    <definedName name="pakueternitc">#REF!</definedName>
    <definedName name="pakuseng" localSheetId="7">#REF!</definedName>
    <definedName name="pakuseng" localSheetId="3">#REF!</definedName>
    <definedName name="pakuseng" localSheetId="1">#REF!</definedName>
    <definedName name="pakuseng" localSheetId="2">#REF!</definedName>
    <definedName name="pakuseng" localSheetId="12">#REF!</definedName>
    <definedName name="pakuseng">#REF!</definedName>
    <definedName name="pakusengb" localSheetId="7">#REF!</definedName>
    <definedName name="pakusengb" localSheetId="3">#REF!</definedName>
    <definedName name="pakusengb" localSheetId="1">#REF!</definedName>
    <definedName name="pakusengb" localSheetId="2">#REF!</definedName>
    <definedName name="pakusengb" localSheetId="12">#REF!</definedName>
    <definedName name="pakusengb">#REF!</definedName>
    <definedName name="pakusengc" localSheetId="7">#REF!</definedName>
    <definedName name="pakusengc" localSheetId="3">#REF!</definedName>
    <definedName name="pakusengc" localSheetId="1">#REF!</definedName>
    <definedName name="pakusengc" localSheetId="2">#REF!</definedName>
    <definedName name="pakusengc" localSheetId="12">#REF!</definedName>
    <definedName name="pakusengc">#REF!</definedName>
    <definedName name="pakuternit" localSheetId="7">#REF!</definedName>
    <definedName name="pakuternit" localSheetId="3">#REF!</definedName>
    <definedName name="pakuternit" localSheetId="1">#REF!</definedName>
    <definedName name="pakuternit" localSheetId="2">#REF!</definedName>
    <definedName name="pakuternit" localSheetId="12">#REF!</definedName>
    <definedName name="pakuternit">#REF!</definedName>
    <definedName name="pakuternitb" localSheetId="7">#REF!</definedName>
    <definedName name="pakuternitb" localSheetId="3">#REF!</definedName>
    <definedName name="pakuternitb" localSheetId="1">#REF!</definedName>
    <definedName name="pakuternitb" localSheetId="2">#REF!</definedName>
    <definedName name="pakuternitb" localSheetId="12">#REF!</definedName>
    <definedName name="pakuternitb">#REF!</definedName>
    <definedName name="pangkatanadjustsheet" localSheetId="7">#REF!</definedName>
    <definedName name="pangkatanadjustsheet" localSheetId="3">#REF!</definedName>
    <definedName name="pangkatanadjustsheet" localSheetId="1">#REF!</definedName>
    <definedName name="pangkatanadjustsheet" localSheetId="2">#REF!</definedName>
    <definedName name="pangkatanadjustsheet" localSheetId="12">#REF!</definedName>
    <definedName name="pangkatanadjustsheet">#REF!</definedName>
    <definedName name="PANGOILRESULT" localSheetId="7">#REF!</definedName>
    <definedName name="PANGOILRESULT" localSheetId="3">#REF!</definedName>
    <definedName name="PANGOILRESULT" localSheetId="1">#REF!</definedName>
    <definedName name="PANGOILRESULT" localSheetId="2">#REF!</definedName>
    <definedName name="PANGOILRESULT" localSheetId="12">#REF!</definedName>
    <definedName name="PANGOILRESULT">#REF!</definedName>
    <definedName name="pangproj" localSheetId="7">#REF!</definedName>
    <definedName name="pangproj" localSheetId="3">#REF!</definedName>
    <definedName name="pangproj" localSheetId="1">#REF!</definedName>
    <definedName name="pangproj" localSheetId="2">#REF!</definedName>
    <definedName name="pangproj" localSheetId="12">#REF!</definedName>
    <definedName name="pangproj">#REF!</definedName>
    <definedName name="PANGRUBBERRESULT" localSheetId="7">#REF!</definedName>
    <definedName name="PANGRUBBERRESULT" localSheetId="3">#REF!</definedName>
    <definedName name="PANGRUBBERRESULT" localSheetId="1">#REF!</definedName>
    <definedName name="PANGRUBBERRESULT" localSheetId="2">#REF!</definedName>
    <definedName name="PANGRUBBERRESULT" localSheetId="12">#REF!</definedName>
    <definedName name="PANGRUBBERRESULT">#REF!</definedName>
    <definedName name="pangruberadjust" localSheetId="7">#REF!</definedName>
    <definedName name="pangruberadjust" localSheetId="3">#REF!</definedName>
    <definedName name="pangruberadjust" localSheetId="1">#REF!</definedName>
    <definedName name="pangruberadjust" localSheetId="2">#REF!</definedName>
    <definedName name="pangruberadjust" localSheetId="12">#REF!</definedName>
    <definedName name="pangruberadjust">#REF!</definedName>
    <definedName name="Panjang_Bentang" localSheetId="7">#REF!</definedName>
    <definedName name="Panjang_Bentang" localSheetId="3">#REF!</definedName>
    <definedName name="Panjang_Bentang" localSheetId="1">#REF!</definedName>
    <definedName name="Panjang_Bentang" localSheetId="2">#REF!</definedName>
    <definedName name="Panjang_Bentang" localSheetId="12">#REF!</definedName>
    <definedName name="Panjang_Bentang">#REF!</definedName>
    <definedName name="PARITY" localSheetId="7">#REF!</definedName>
    <definedName name="PARITY" localSheetId="3">#REF!</definedName>
    <definedName name="PARITY" localSheetId="1">#REF!</definedName>
    <definedName name="PARITY" localSheetId="2">#REF!</definedName>
    <definedName name="PARITY" localSheetId="12">#REF!</definedName>
    <definedName name="PARITY">#REF!</definedName>
    <definedName name="PARKIR_APARTMENT" localSheetId="7">#REF!</definedName>
    <definedName name="PARKIR_APARTMENT" localSheetId="3">#REF!</definedName>
    <definedName name="PARKIR_APARTMENT" localSheetId="1">#REF!</definedName>
    <definedName name="PARKIR_APARTMENT" localSheetId="2">#REF!</definedName>
    <definedName name="PARKIR_APARTMENT" localSheetId="12">#REF!</definedName>
    <definedName name="PARKIR_APARTMENT">#REF!</definedName>
    <definedName name="PARKIR_HOTEL" localSheetId="7">#REF!</definedName>
    <definedName name="PARKIR_HOTEL" localSheetId="3">#REF!</definedName>
    <definedName name="PARKIR_HOTEL" localSheetId="1">#REF!</definedName>
    <definedName name="PARKIR_HOTEL" localSheetId="2">#REF!</definedName>
    <definedName name="PARKIR_HOTEL" localSheetId="12">#REF!</definedName>
    <definedName name="PARKIR_HOTEL">#REF!</definedName>
    <definedName name="PARKIR_KANTOR" localSheetId="7">#REF!</definedName>
    <definedName name="PARKIR_KANTOR" localSheetId="3">#REF!</definedName>
    <definedName name="PARKIR_KANTOR" localSheetId="1">#REF!</definedName>
    <definedName name="PARKIR_KANTOR" localSheetId="2">#REF!</definedName>
    <definedName name="PARKIR_KANTOR" localSheetId="12">#REF!</definedName>
    <definedName name="PARKIR_KANTOR">#REF!</definedName>
    <definedName name="PARKIR_MALL" localSheetId="7">#REF!</definedName>
    <definedName name="PARKIR_MALL" localSheetId="3">#REF!</definedName>
    <definedName name="PARKIR_MALL" localSheetId="1">#REF!</definedName>
    <definedName name="PARKIR_MALL" localSheetId="2">#REF!</definedName>
    <definedName name="PARKIR_MALL" localSheetId="12">#REF!</definedName>
    <definedName name="PARKIR_MALL">#REF!</definedName>
    <definedName name="PARTISI" localSheetId="3">[19]datasheet!$J$23:$J$31</definedName>
    <definedName name="PARTISI" localSheetId="1">[19]datasheet!$J$23:$J$31</definedName>
    <definedName name="PARTISI" localSheetId="2">[19]datasheet!$J$23:$J$31</definedName>
    <definedName name="PARTISI">[20]datasheet!$J$23:$J$31</definedName>
    <definedName name="PAS" localSheetId="9">[24]As!#REF!</definedName>
    <definedName name="PAS" localSheetId="7">[24]As!#REF!</definedName>
    <definedName name="PAS" localSheetId="3">[24]As!#REF!</definedName>
    <definedName name="PAS" localSheetId="1">[24]As!#REF!</definedName>
    <definedName name="PAS" localSheetId="2">[24]As!#REF!</definedName>
    <definedName name="PAS" localSheetId="12">[24]As!#REF!</definedName>
    <definedName name="PAS">[24]As!#REF!</definedName>
    <definedName name="Pasar" localSheetId="7">#REF!</definedName>
    <definedName name="Pasar" localSheetId="3">#REF!</definedName>
    <definedName name="Pasar" localSheetId="1">#REF!</definedName>
    <definedName name="Pasar" localSheetId="2">#REF!</definedName>
    <definedName name="Pasar" localSheetId="12">#REF!</definedName>
    <definedName name="Pasar">#REF!</definedName>
    <definedName name="Past" localSheetId="7">#REF!</definedName>
    <definedName name="Past" localSheetId="3">#REF!</definedName>
    <definedName name="Past" localSheetId="1">#REF!</definedName>
    <definedName name="Past" localSheetId="2">#REF!</definedName>
    <definedName name="Past" localSheetId="12">#REF!</definedName>
    <definedName name="Past">#REF!</definedName>
    <definedName name="pastegel" localSheetId="7">#REF!</definedName>
    <definedName name="pastegel" localSheetId="3">#REF!</definedName>
    <definedName name="pastegel" localSheetId="1">#REF!</definedName>
    <definedName name="pastegel" localSheetId="2">#REF!</definedName>
    <definedName name="pastegel" localSheetId="12">#REF!</definedName>
    <definedName name="pastegel">#REF!</definedName>
    <definedName name="pavinc" localSheetId="7">#REF!</definedName>
    <definedName name="pavinc" localSheetId="3">#REF!</definedName>
    <definedName name="pavinc" localSheetId="1">#REF!</definedName>
    <definedName name="pavinc" localSheetId="2">#REF!</definedName>
    <definedName name="pavinc" localSheetId="12">#REF!</definedName>
    <definedName name="pavinc">#REF!</definedName>
    <definedName name="paving" localSheetId="7">#REF!</definedName>
    <definedName name="paving" localSheetId="3">#REF!</definedName>
    <definedName name="paving" localSheetId="1">#REF!</definedName>
    <definedName name="paving" localSheetId="2">#REF!</definedName>
    <definedName name="paving" localSheetId="12">#REF!</definedName>
    <definedName name="paving">#REF!</definedName>
    <definedName name="pavingb" localSheetId="7">#REF!</definedName>
    <definedName name="pavingb" localSheetId="3">#REF!</definedName>
    <definedName name="pavingb" localSheetId="1">#REF!</definedName>
    <definedName name="pavingb" localSheetId="2">#REF!</definedName>
    <definedName name="pavingb" localSheetId="12">#REF!</definedName>
    <definedName name="pavingb">#REF!</definedName>
    <definedName name="pavingc" localSheetId="7">#REF!</definedName>
    <definedName name="pavingc" localSheetId="3">#REF!</definedName>
    <definedName name="pavingc" localSheetId="1">#REF!</definedName>
    <definedName name="pavingc" localSheetId="2">#REF!</definedName>
    <definedName name="pavingc" localSheetId="12">#REF!</definedName>
    <definedName name="pavingc">#REF!</definedName>
    <definedName name="Pay_Date" localSheetId="7">#REF!</definedName>
    <definedName name="Pay_Date" localSheetId="3">#REF!</definedName>
    <definedName name="Pay_Date" localSheetId="1">#REF!</definedName>
    <definedName name="Pay_Date" localSheetId="2">#REF!</definedName>
    <definedName name="Pay_Date" localSheetId="12">#REF!</definedName>
    <definedName name="Pay_Date">#REF!</definedName>
    <definedName name="Pay_Num" localSheetId="7">#REF!</definedName>
    <definedName name="Pay_Num" localSheetId="3">#REF!</definedName>
    <definedName name="Pay_Num" localSheetId="1">#REF!</definedName>
    <definedName name="Pay_Num" localSheetId="2">#REF!</definedName>
    <definedName name="Pay_Num" localSheetId="12">#REF!</definedName>
    <definedName name="Pay_Num">#REF!</definedName>
    <definedName name="Payment_Date" localSheetId="9">DATE(YEAR(Loan_Start),MONTH(Loan_Start)+Payment_Number,DAY(Loan_Start))</definedName>
    <definedName name="Payment_Date" localSheetId="7">DATE(YEAR(pembanding!Loan_Start),MONTH(pembanding!Loan_Start)+Payment_Number,DAY(pembanding!Loan_Start))</definedName>
    <definedName name="Payment_Date" localSheetId="3">DATE(YEAR('Resume '!Loan_Start),MONTH('Resume '!Loan_Start)+Payment_Number,DAY('Resume '!Loan_Start))</definedName>
    <definedName name="Payment_Date" localSheetId="1">DATE(YEAR('Resume 1 Nilai'!Loan_Start),MONTH('Resume 1 Nilai'!Loan_Start)+Payment_Number,DAY('Resume 1 Nilai'!Loan_Start))</definedName>
    <definedName name="Payment_Date" localSheetId="2">DATE(YEAR('Resume 2 Nilai'!Loan_Start),MONTH('Resume 2 Nilai'!Loan_Start)+Payment_Number,DAY('Resume 2 Nilai'!Loan_Start))</definedName>
    <definedName name="Payment_Date" localSheetId="12">DATE(YEAR(yield!Loan_Start),MONTH(yield!Loan_Start)+Payment_Number,DAY(yield!Loan_Start))</definedName>
    <definedName name="Payment_Date">DATE(YEAR(Loan_Start),MONTH(Loan_Start)+Payment_Number,DAY(Loan_Start))</definedName>
    <definedName name="Payment_Date_2">#N/A</definedName>
    <definedName name="Payments_per_year" localSheetId="7">#REF!</definedName>
    <definedName name="Payments_per_year" localSheetId="3">#REF!</definedName>
    <definedName name="Payments_per_year" localSheetId="1">#REF!</definedName>
    <definedName name="Payments_per_year" localSheetId="2">#REF!</definedName>
    <definedName name="Payments_per_year" localSheetId="12">#REF!</definedName>
    <definedName name="Payments_per_year">#REF!</definedName>
    <definedName name="pcattembok" localSheetId="7">#REF!</definedName>
    <definedName name="pcattembok" localSheetId="3">#REF!</definedName>
    <definedName name="pcattembok" localSheetId="1">#REF!</definedName>
    <definedName name="pcattembok" localSheetId="2">#REF!</definedName>
    <definedName name="pcattembok" localSheetId="12">#REF!</definedName>
    <definedName name="pcattembok">#REF!</definedName>
    <definedName name="pe" localSheetId="7">#REF!</definedName>
    <definedName name="pe" localSheetId="3">#REF!</definedName>
    <definedName name="pe" localSheetId="1">#REF!</definedName>
    <definedName name="pe" localSheetId="2">#REF!</definedName>
    <definedName name="pe" localSheetId="12">#REF!</definedName>
    <definedName name="pe">#REF!</definedName>
    <definedName name="pekcatkayu" localSheetId="7">#REF!</definedName>
    <definedName name="pekcatkayu" localSheetId="3">#REF!</definedName>
    <definedName name="pekcatkayu" localSheetId="1">#REF!</definedName>
    <definedName name="pekcatkayu" localSheetId="2">#REF!</definedName>
    <definedName name="pekcatkayu" localSheetId="12">#REF!</definedName>
    <definedName name="pekcatkayu">#REF!</definedName>
    <definedName name="pekerja" localSheetId="7">#REF!</definedName>
    <definedName name="pekerja" localSheetId="3">#REF!</definedName>
    <definedName name="pekerja" localSheetId="1">#REF!</definedName>
    <definedName name="pekerja" localSheetId="2">#REF!</definedName>
    <definedName name="pekerja" localSheetId="12">#REF!</definedName>
    <definedName name="pekerja">#REF!</definedName>
    <definedName name="pekerjab" localSheetId="7">#REF!</definedName>
    <definedName name="pekerjab" localSheetId="3">#REF!</definedName>
    <definedName name="pekerjab" localSheetId="1">#REF!</definedName>
    <definedName name="pekerjab" localSheetId="2">#REF!</definedName>
    <definedName name="pekerjab" localSheetId="12">#REF!</definedName>
    <definedName name="pekerjab">#REF!</definedName>
    <definedName name="pekerjac" localSheetId="7">#REF!</definedName>
    <definedName name="pekerjac" localSheetId="3">#REF!</definedName>
    <definedName name="pekerjac" localSheetId="1">#REF!</definedName>
    <definedName name="pekerjac" localSheetId="2">#REF!</definedName>
    <definedName name="pekerjac" localSheetId="12">#REF!</definedName>
    <definedName name="pekerjac">#REF!</definedName>
    <definedName name="Pemadam" localSheetId="7">#REF!</definedName>
    <definedName name="Pemadam" localSheetId="3">#REF!</definedName>
    <definedName name="Pemadam" localSheetId="1">#REF!</definedName>
    <definedName name="Pemadam" localSheetId="2">#REF!</definedName>
    <definedName name="Pemadam" localSheetId="12">#REF!</definedName>
    <definedName name="Pemadam">#REF!</definedName>
    <definedName name="Pemadam_K" localSheetId="7">#REF!</definedName>
    <definedName name="Pemadam_K" localSheetId="3">#REF!</definedName>
    <definedName name="Pemadam_K" localSheetId="1">#REF!</definedName>
    <definedName name="Pemadam_K" localSheetId="2">#REF!</definedName>
    <definedName name="Pemadam_K" localSheetId="12">#REF!</definedName>
    <definedName name="Pemadam_K">#REF!</definedName>
    <definedName name="pembesian" localSheetId="7">#REF!</definedName>
    <definedName name="pembesian" localSheetId="3">#REF!</definedName>
    <definedName name="pembesian" localSheetId="1">#REF!</definedName>
    <definedName name="pembesian" localSheetId="2">#REF!</definedName>
    <definedName name="pembesian" localSheetId="12">#REF!</definedName>
    <definedName name="pembesian">#REF!</definedName>
    <definedName name="Penampung_Air" localSheetId="7">#REF!</definedName>
    <definedName name="Penampung_Air" localSheetId="3">#REF!</definedName>
    <definedName name="Penampung_Air" localSheetId="1">#REF!</definedName>
    <definedName name="Penampung_Air" localSheetId="2">#REF!</definedName>
    <definedName name="Penampung_Air" localSheetId="12">#REF!</definedName>
    <definedName name="Penampung_Air">#REF!</definedName>
    <definedName name="Penangkal_P" localSheetId="7">#REF!</definedName>
    <definedName name="Penangkal_P" localSheetId="3">#REF!</definedName>
    <definedName name="Penangkal_P" localSheetId="1">#REF!</definedName>
    <definedName name="Penangkal_P" localSheetId="2">#REF!</definedName>
    <definedName name="Penangkal_P" localSheetId="12">#REF!</definedName>
    <definedName name="Penangkal_P">#REF!</definedName>
    <definedName name="penawaran" localSheetId="7">#REF!</definedName>
    <definedName name="penawaran" localSheetId="3">#REF!</definedName>
    <definedName name="penawaran" localSheetId="1">#REF!</definedName>
    <definedName name="penawaran" localSheetId="2">#REF!</definedName>
    <definedName name="penawaran" localSheetId="12">#REF!</definedName>
    <definedName name="penawaran">#REF!</definedName>
    <definedName name="penawaran1">[23]List!$B$51:$B$53</definedName>
    <definedName name="Pendidikan" localSheetId="7">#REF!</definedName>
    <definedName name="Pendidikan" localSheetId="3">#REF!</definedName>
    <definedName name="Pendidikan" localSheetId="1">#REF!</definedName>
    <definedName name="Pendidikan" localSheetId="2">#REF!</definedName>
    <definedName name="Pendidikan" localSheetId="12">#REF!</definedName>
    <definedName name="Pendidikan">#REF!</definedName>
    <definedName name="PENGECATAN" localSheetId="3">[19]datasheet!$K$23:$K$30</definedName>
    <definedName name="PENGECATAN" localSheetId="1">[19]datasheet!$K$23:$K$30</definedName>
    <definedName name="PENGECATAN" localSheetId="2">[19]datasheet!$K$23:$K$30</definedName>
    <definedName name="PENGECATAN">[20]datasheet!$K$23:$K$30</definedName>
    <definedName name="Penilai">[47]List!$B$29:$B$37</definedName>
    <definedName name="Penilaian_untuk" localSheetId="7">#REF!</definedName>
    <definedName name="Penilaian_untuk" localSheetId="3">#REF!</definedName>
    <definedName name="Penilaian_untuk" localSheetId="1">#REF!</definedName>
    <definedName name="Penilaian_untuk" localSheetId="2">#REF!</definedName>
    <definedName name="Penilaian_untuk" localSheetId="12">#REF!</definedName>
    <definedName name="Penilaian_untuk">#REF!</definedName>
    <definedName name="Peningkatan_jalan" localSheetId="7">#REF!</definedName>
    <definedName name="Peningkatan_jalan" localSheetId="3">#REF!</definedName>
    <definedName name="Peningkatan_jalan" localSheetId="1">#REF!</definedName>
    <definedName name="Peningkatan_jalan" localSheetId="2">#REF!</definedName>
    <definedName name="Peningkatan_jalan" localSheetId="12">#REF!</definedName>
    <definedName name="Peningkatan_jalan">#REF!</definedName>
    <definedName name="Peningkatan_jalan_gmb" localSheetId="7">#REF!</definedName>
    <definedName name="Peningkatan_jalan_gmb" localSheetId="3">#REF!</definedName>
    <definedName name="Peningkatan_jalan_gmb" localSheetId="1">#REF!</definedName>
    <definedName name="Peningkatan_jalan_gmb" localSheetId="2">#REF!</definedName>
    <definedName name="Peningkatan_jalan_gmb" localSheetId="12">#REF!</definedName>
    <definedName name="Peningkatan_jalan_gmb">#REF!</definedName>
    <definedName name="peningkatanjalan" localSheetId="7">#REF!</definedName>
    <definedName name="peningkatanjalan" localSheetId="3">#REF!</definedName>
    <definedName name="peningkatanjalan" localSheetId="1">#REF!</definedName>
    <definedName name="peningkatanjalan" localSheetId="2">#REF!</definedName>
    <definedName name="peningkatanjalan" localSheetId="12">#REF!</definedName>
    <definedName name="peningkatanjalan">#REF!</definedName>
    <definedName name="Per" localSheetId="7">#REF!</definedName>
    <definedName name="Per" localSheetId="3">#REF!</definedName>
    <definedName name="Per" localSheetId="1">#REF!</definedName>
    <definedName name="Per" localSheetId="2">#REF!</definedName>
    <definedName name="Per" localSheetId="12">#REF!</definedName>
    <definedName name="Per">#REF!</definedName>
    <definedName name="perancah" localSheetId="7">#REF!</definedName>
    <definedName name="perancah" localSheetId="3">#REF!</definedName>
    <definedName name="perancah" localSheetId="1">#REF!</definedName>
    <definedName name="perancah" localSheetId="2">#REF!</definedName>
    <definedName name="perancah" localSheetId="12">#REF!</definedName>
    <definedName name="perancah">#REF!</definedName>
    <definedName name="perancahc" localSheetId="7">#REF!</definedName>
    <definedName name="perancahc" localSheetId="3">#REF!</definedName>
    <definedName name="perancahc" localSheetId="1">#REF!</definedName>
    <definedName name="perancahc" localSheetId="2">#REF!</definedName>
    <definedName name="perancahc" localSheetId="12">#REF!</definedName>
    <definedName name="perancahc">#REF!</definedName>
    <definedName name="perang48b" localSheetId="7">#REF!</definedName>
    <definedName name="perang48b" localSheetId="3">#REF!</definedName>
    <definedName name="perang48b" localSheetId="1">#REF!</definedName>
    <definedName name="perang48b" localSheetId="2">#REF!</definedName>
    <definedName name="perang48b" localSheetId="12">#REF!</definedName>
    <definedName name="perang48b">#REF!</definedName>
    <definedName name="PERRET">[7]Financials!$Y$19:$AC$19</definedName>
    <definedName name="Peruntukan" localSheetId="3">[19]datasheet!$E$3:$E$9</definedName>
    <definedName name="Peruntukan" localSheetId="1">[19]datasheet!$E$3:$E$9</definedName>
    <definedName name="Peruntukan" localSheetId="2">[19]datasheet!$E$3:$E$9</definedName>
    <definedName name="Peruntukan">[20]datasheet!$E$3:$E$9</definedName>
    <definedName name="Peta">#N/A</definedName>
    <definedName name="pf12kr" localSheetId="7">#REF!</definedName>
    <definedName name="pf12kr" localSheetId="3">#REF!</definedName>
    <definedName name="pf12kr" localSheetId="1">#REF!</definedName>
    <definedName name="pf12kr" localSheetId="2">#REF!</definedName>
    <definedName name="pf12kr" localSheetId="12">#REF!</definedName>
    <definedName name="pf12kr">#REF!</definedName>
    <definedName name="pf16kbk" localSheetId="7">#REF!</definedName>
    <definedName name="pf16kbk" localSheetId="3">#REF!</definedName>
    <definedName name="pf16kbk" localSheetId="1">#REF!</definedName>
    <definedName name="pf16kbk" localSheetId="2">#REF!</definedName>
    <definedName name="pf16kbk" localSheetId="12">#REF!</definedName>
    <definedName name="pf16kbk">#REF!</definedName>
    <definedName name="pf16kmp" localSheetId="7">#REF!</definedName>
    <definedName name="pf16kmp" localSheetId="3">#REF!</definedName>
    <definedName name="pf16kmp" localSheetId="1">#REF!</definedName>
    <definedName name="pf16kmp" localSheetId="2">#REF!</definedName>
    <definedName name="pf16kmp" localSheetId="12">#REF!</definedName>
    <definedName name="pf16kmp">#REF!</definedName>
    <definedName name="pf16kr" localSheetId="7">#REF!</definedName>
    <definedName name="pf16kr" localSheetId="3">#REF!</definedName>
    <definedName name="pf16kr" localSheetId="1">#REF!</definedName>
    <definedName name="pf16kr" localSheetId="2">#REF!</definedName>
    <definedName name="pf16kr" localSheetId="12">#REF!</definedName>
    <definedName name="pf16kr">#REF!</definedName>
    <definedName name="pf16kth" localSheetId="7">#REF!</definedName>
    <definedName name="pf16kth" localSheetId="3">#REF!</definedName>
    <definedName name="pf16kth" localSheetId="1">#REF!</definedName>
    <definedName name="pf16kth" localSheetId="2">#REF!</definedName>
    <definedName name="pf16kth" localSheetId="12">#REF!</definedName>
    <definedName name="pf16kth">#REF!</definedName>
    <definedName name="pf21kbk" localSheetId="7">#REF!</definedName>
    <definedName name="pf21kbk" localSheetId="3">#REF!</definedName>
    <definedName name="pf21kbk" localSheetId="1">#REF!</definedName>
    <definedName name="pf21kbk" localSheetId="2">#REF!</definedName>
    <definedName name="pf21kbk" localSheetId="12">#REF!</definedName>
    <definedName name="pf21kbk">#REF!</definedName>
    <definedName name="pf21kmp" localSheetId="7">#REF!</definedName>
    <definedName name="pf21kmp" localSheetId="3">#REF!</definedName>
    <definedName name="pf21kmp" localSheetId="1">#REF!</definedName>
    <definedName name="pf21kmp" localSheetId="2">#REF!</definedName>
    <definedName name="pf21kmp" localSheetId="12">#REF!</definedName>
    <definedName name="pf21kmp">#REF!</definedName>
    <definedName name="pf21kr" localSheetId="7">#REF!</definedName>
    <definedName name="pf21kr" localSheetId="3">#REF!</definedName>
    <definedName name="pf21kr" localSheetId="1">#REF!</definedName>
    <definedName name="pf21kr" localSheetId="2">#REF!</definedName>
    <definedName name="pf21kr" localSheetId="12">#REF!</definedName>
    <definedName name="pf21kr">#REF!</definedName>
    <definedName name="pf21kth" localSheetId="7">#REF!</definedName>
    <definedName name="pf21kth" localSheetId="3">#REF!</definedName>
    <definedName name="pf21kth" localSheetId="1">#REF!</definedName>
    <definedName name="pf21kth" localSheetId="2">#REF!</definedName>
    <definedName name="pf21kth" localSheetId="12">#REF!</definedName>
    <definedName name="pf21kth">#REF!</definedName>
    <definedName name="pf22kbk" localSheetId="7">#REF!</definedName>
    <definedName name="pf22kbk" localSheetId="3">#REF!</definedName>
    <definedName name="pf22kbk" localSheetId="1">#REF!</definedName>
    <definedName name="pf22kbk" localSheetId="2">#REF!</definedName>
    <definedName name="pf22kbk" localSheetId="12">#REF!</definedName>
    <definedName name="pf22kbk">#REF!</definedName>
    <definedName name="pf22kmp" localSheetId="7">#REF!</definedName>
    <definedName name="pf22kmp" localSheetId="3">#REF!</definedName>
    <definedName name="pf22kmp" localSheetId="1">#REF!</definedName>
    <definedName name="pf22kmp" localSheetId="2">#REF!</definedName>
    <definedName name="pf22kmp" localSheetId="12">#REF!</definedName>
    <definedName name="pf22kmp">#REF!</definedName>
    <definedName name="pf22kr" localSheetId="7">#REF!</definedName>
    <definedName name="pf22kr" localSheetId="3">#REF!</definedName>
    <definedName name="pf22kr" localSheetId="1">#REF!</definedName>
    <definedName name="pf22kr" localSheetId="2">#REF!</definedName>
    <definedName name="pf22kr" localSheetId="12">#REF!</definedName>
    <definedName name="pf22kr">#REF!</definedName>
    <definedName name="pf22kth" localSheetId="7">#REF!</definedName>
    <definedName name="pf22kth" localSheetId="3">#REF!</definedName>
    <definedName name="pf22kth" localSheetId="1">#REF!</definedName>
    <definedName name="pf22kth" localSheetId="2">#REF!</definedName>
    <definedName name="pf22kth" localSheetId="12">#REF!</definedName>
    <definedName name="pf22kth">#REF!</definedName>
    <definedName name="pf26kbk" localSheetId="7">#REF!</definedName>
    <definedName name="pf26kbk" localSheetId="3">#REF!</definedName>
    <definedName name="pf26kbk" localSheetId="1">#REF!</definedName>
    <definedName name="pf26kbk" localSheetId="2">#REF!</definedName>
    <definedName name="pf26kbk" localSheetId="12">#REF!</definedName>
    <definedName name="pf26kbk">#REF!</definedName>
    <definedName name="pf26kmp" localSheetId="7">#REF!</definedName>
    <definedName name="pf26kmp" localSheetId="3">#REF!</definedName>
    <definedName name="pf26kmp" localSheetId="1">#REF!</definedName>
    <definedName name="pf26kmp" localSheetId="2">#REF!</definedName>
    <definedName name="pf26kmp" localSheetId="12">#REF!</definedName>
    <definedName name="pf26kmp">#REF!</definedName>
    <definedName name="pf26kr" localSheetId="7">#REF!</definedName>
    <definedName name="pf26kr" localSheetId="3">#REF!</definedName>
    <definedName name="pf26kr" localSheetId="1">#REF!</definedName>
    <definedName name="pf26kr" localSheetId="2">#REF!</definedName>
    <definedName name="pf26kr" localSheetId="12">#REF!</definedName>
    <definedName name="pf26kr">#REF!</definedName>
    <definedName name="pg32i" localSheetId="7">#REF!</definedName>
    <definedName name="pg32i" localSheetId="3">#REF!</definedName>
    <definedName name="pg32i" localSheetId="1">#REF!</definedName>
    <definedName name="pg32i" localSheetId="2">#REF!</definedName>
    <definedName name="pg32i" localSheetId="12">#REF!</definedName>
    <definedName name="pg32i">#REF!</definedName>
    <definedName name="pg32m" localSheetId="7">#REF!</definedName>
    <definedName name="pg32m" localSheetId="3">#REF!</definedName>
    <definedName name="pg32m" localSheetId="1">#REF!</definedName>
    <definedName name="pg32m" localSheetId="2">#REF!</definedName>
    <definedName name="pg32m" localSheetId="12">#REF!</definedName>
    <definedName name="pg32m">#REF!</definedName>
    <definedName name="pg32n" localSheetId="7">#REF!</definedName>
    <definedName name="pg32n" localSheetId="3">#REF!</definedName>
    <definedName name="pg32n" localSheetId="1">#REF!</definedName>
    <definedName name="pg32n" localSheetId="2">#REF!</definedName>
    <definedName name="pg32n" localSheetId="12">#REF!</definedName>
    <definedName name="pg32n">#REF!</definedName>
    <definedName name="pg32r" localSheetId="7">#REF!</definedName>
    <definedName name="pg32r" localSheetId="3">#REF!</definedName>
    <definedName name="pg32r" localSheetId="1">#REF!</definedName>
    <definedName name="pg32r" localSheetId="2">#REF!</definedName>
    <definedName name="pg32r" localSheetId="12">#REF!</definedName>
    <definedName name="pg32r">#REF!</definedName>
    <definedName name="pg33i" localSheetId="7">#REF!</definedName>
    <definedName name="pg33i" localSheetId="3">#REF!</definedName>
    <definedName name="pg33i" localSheetId="1">#REF!</definedName>
    <definedName name="pg33i" localSheetId="2">#REF!</definedName>
    <definedName name="pg33i" localSheetId="12">#REF!</definedName>
    <definedName name="pg33i">#REF!</definedName>
    <definedName name="pg33n" localSheetId="7">#REF!</definedName>
    <definedName name="pg33n" localSheetId="3">#REF!</definedName>
    <definedName name="pg33n" localSheetId="1">#REF!</definedName>
    <definedName name="pg33n" localSheetId="2">#REF!</definedName>
    <definedName name="pg33n" localSheetId="12">#REF!</definedName>
    <definedName name="pg33n">#REF!</definedName>
    <definedName name="pg33r" localSheetId="7">#REF!</definedName>
    <definedName name="pg33r" localSheetId="3">#REF!</definedName>
    <definedName name="pg33r" localSheetId="1">#REF!</definedName>
    <definedName name="pg33r" localSheetId="2">#REF!</definedName>
    <definedName name="pg33r" localSheetId="12">#REF!</definedName>
    <definedName name="pg33r">#REF!</definedName>
    <definedName name="pg41a2" localSheetId="7">#REF!</definedName>
    <definedName name="pg41a2" localSheetId="3">#REF!</definedName>
    <definedName name="pg41a2" localSheetId="1">#REF!</definedName>
    <definedName name="pg41a2" localSheetId="2">#REF!</definedName>
    <definedName name="pg41a2" localSheetId="12">#REF!</definedName>
    <definedName name="pg41a2">#REF!</definedName>
    <definedName name="pg47a1" localSheetId="7">#REF!</definedName>
    <definedName name="pg47a1" localSheetId="3">#REF!</definedName>
    <definedName name="pg47a1" localSheetId="1">#REF!</definedName>
    <definedName name="pg47a1" localSheetId="2">#REF!</definedName>
    <definedName name="pg47a1" localSheetId="12">#REF!</definedName>
    <definedName name="pg47a1">#REF!</definedName>
    <definedName name="pg47a2" localSheetId="7">#REF!</definedName>
    <definedName name="pg47a2" localSheetId="3">#REF!</definedName>
    <definedName name="pg47a2" localSheetId="1">#REF!</definedName>
    <definedName name="pg47a2" localSheetId="2">#REF!</definedName>
    <definedName name="pg47a2" localSheetId="12">#REF!</definedName>
    <definedName name="pg47a2">#REF!</definedName>
    <definedName name="pg47a3" localSheetId="7">#REF!</definedName>
    <definedName name="pg47a3" localSheetId="3">#REF!</definedName>
    <definedName name="pg47a3" localSheetId="1">#REF!</definedName>
    <definedName name="pg47a3" localSheetId="2">#REF!</definedName>
    <definedName name="pg47a3" localSheetId="12">#REF!</definedName>
    <definedName name="pg47a3">#REF!</definedName>
    <definedName name="pg47a4" localSheetId="7">#REF!</definedName>
    <definedName name="pg47a4" localSheetId="3">#REF!</definedName>
    <definedName name="pg47a4" localSheetId="1">#REF!</definedName>
    <definedName name="pg47a4" localSheetId="2">#REF!</definedName>
    <definedName name="pg47a4" localSheetId="12">#REF!</definedName>
    <definedName name="pg47a4">#REF!</definedName>
    <definedName name="pg50c" localSheetId="7">#REF!</definedName>
    <definedName name="pg50c" localSheetId="3">#REF!</definedName>
    <definedName name="pg50c" localSheetId="1">#REF!</definedName>
    <definedName name="pg50c" localSheetId="2">#REF!</definedName>
    <definedName name="pg50c" localSheetId="12">#REF!</definedName>
    <definedName name="pg50c">#REF!</definedName>
    <definedName name="pg50i" localSheetId="7">#REF!</definedName>
    <definedName name="pg50i" localSheetId="3">#REF!</definedName>
    <definedName name="pg50i" localSheetId="1">#REF!</definedName>
    <definedName name="pg50i" localSheetId="2">#REF!</definedName>
    <definedName name="pg50i" localSheetId="12">#REF!</definedName>
    <definedName name="pg50i">#REF!</definedName>
    <definedName name="pg50m" localSheetId="7">#REF!</definedName>
    <definedName name="pg50m" localSheetId="3">#REF!</definedName>
    <definedName name="pg50m" localSheetId="1">#REF!</definedName>
    <definedName name="pg50m" localSheetId="2">#REF!</definedName>
    <definedName name="pg50m" localSheetId="12">#REF!</definedName>
    <definedName name="pg50m">#REF!</definedName>
    <definedName name="pg50r" localSheetId="7">#REF!</definedName>
    <definedName name="pg50r" localSheetId="3">#REF!</definedName>
    <definedName name="pg50r" localSheetId="1">#REF!</definedName>
    <definedName name="pg50r" localSheetId="2">#REF!</definedName>
    <definedName name="pg50r" localSheetId="12">#REF!</definedName>
    <definedName name="pg50r">#REF!</definedName>
    <definedName name="ph10as" localSheetId="7">#REF!</definedName>
    <definedName name="ph10as" localSheetId="3">#REF!</definedName>
    <definedName name="ph10as" localSheetId="1">#REF!</definedName>
    <definedName name="ph10as" localSheetId="2">#REF!</definedName>
    <definedName name="ph10as" localSheetId="12">#REF!</definedName>
    <definedName name="ph10as">#REF!</definedName>
    <definedName name="ph10s20" localSheetId="7">#REF!</definedName>
    <definedName name="ph10s20" localSheetId="3">#REF!</definedName>
    <definedName name="ph10s20" localSheetId="1">#REF!</definedName>
    <definedName name="ph10s20" localSheetId="2">#REF!</definedName>
    <definedName name="ph10s20" localSheetId="12">#REF!</definedName>
    <definedName name="ph10s20">#REF!</definedName>
    <definedName name="ph10s30" localSheetId="7">#REF!</definedName>
    <definedName name="ph10s30" localSheetId="3">#REF!</definedName>
    <definedName name="ph10s30" localSheetId="1">#REF!</definedName>
    <definedName name="ph10s30" localSheetId="2">#REF!</definedName>
    <definedName name="ph10s30" localSheetId="12">#REF!</definedName>
    <definedName name="ph10s30">#REF!</definedName>
    <definedName name="ph2b" localSheetId="7">#REF!</definedName>
    <definedName name="ph2b" localSheetId="3">#REF!</definedName>
    <definedName name="ph2b" localSheetId="1">#REF!</definedName>
    <definedName name="ph2b" localSheetId="2">#REF!</definedName>
    <definedName name="ph2b" localSheetId="12">#REF!</definedName>
    <definedName name="ph2b">#REF!</definedName>
    <definedName name="ph2m" localSheetId="7">#REF!</definedName>
    <definedName name="ph2m" localSheetId="3">#REF!</definedName>
    <definedName name="ph2m" localSheetId="1">#REF!</definedName>
    <definedName name="ph2m" localSheetId="2">#REF!</definedName>
    <definedName name="ph2m" localSheetId="12">#REF!</definedName>
    <definedName name="ph2m">#REF!</definedName>
    <definedName name="ph2p" localSheetId="7">#REF!</definedName>
    <definedName name="ph2p" localSheetId="3">#REF!</definedName>
    <definedName name="ph2p" localSheetId="1">#REF!</definedName>
    <definedName name="ph2p" localSheetId="2">#REF!</definedName>
    <definedName name="ph2p" localSheetId="12">#REF!</definedName>
    <definedName name="ph2p">#REF!</definedName>
    <definedName name="ph2v" localSheetId="7">#REF!</definedName>
    <definedName name="ph2v" localSheetId="3">#REF!</definedName>
    <definedName name="ph2v" localSheetId="1">#REF!</definedName>
    <definedName name="ph2v" localSheetId="2">#REF!</definedName>
    <definedName name="ph2v" localSheetId="12">#REF!</definedName>
    <definedName name="ph2v">#REF!</definedName>
    <definedName name="ph6b" localSheetId="7">#REF!</definedName>
    <definedName name="ph6b" localSheetId="3">#REF!</definedName>
    <definedName name="ph6b" localSheetId="1">#REF!</definedName>
    <definedName name="ph6b" localSheetId="2">#REF!</definedName>
    <definedName name="ph6b" localSheetId="12">#REF!</definedName>
    <definedName name="ph6b">#REF!</definedName>
    <definedName name="ph6gb" localSheetId="7">#REF!</definedName>
    <definedName name="ph6gb" localSheetId="3">#REF!</definedName>
    <definedName name="ph6gb" localSheetId="1">#REF!</definedName>
    <definedName name="ph6gb" localSheetId="2">#REF!</definedName>
    <definedName name="ph6gb" localSheetId="12">#REF!</definedName>
    <definedName name="ph6gb">#REF!</definedName>
    <definedName name="ph6m" localSheetId="7">#REF!</definedName>
    <definedName name="ph6m" localSheetId="3">#REF!</definedName>
    <definedName name="ph6m" localSheetId="1">#REF!</definedName>
    <definedName name="ph6m" localSheetId="2">#REF!</definedName>
    <definedName name="ph6m" localSheetId="12">#REF!</definedName>
    <definedName name="ph6m">#REF!</definedName>
    <definedName name="ph8asb" localSheetId="7">#REF!</definedName>
    <definedName name="ph8asb" localSheetId="3">#REF!</definedName>
    <definedName name="ph8asb" localSheetId="1">#REF!</definedName>
    <definedName name="ph8asb" localSheetId="2">#REF!</definedName>
    <definedName name="ph8asb" localSheetId="12">#REF!</definedName>
    <definedName name="ph8asb">#REF!</definedName>
    <definedName name="ph8ask" localSheetId="7">#REF!</definedName>
    <definedName name="ph8ask" localSheetId="3">#REF!</definedName>
    <definedName name="ph8ask" localSheetId="1">#REF!</definedName>
    <definedName name="ph8ask" localSheetId="2">#REF!</definedName>
    <definedName name="ph8ask" localSheetId="12">#REF!</definedName>
    <definedName name="ph8ask">#REF!</definedName>
    <definedName name="ph8s20" localSheetId="7">#REF!</definedName>
    <definedName name="ph8s20" localSheetId="3">#REF!</definedName>
    <definedName name="ph8s20" localSheetId="1">#REF!</definedName>
    <definedName name="ph8s20" localSheetId="2">#REF!</definedName>
    <definedName name="ph8s20" localSheetId="12">#REF!</definedName>
    <definedName name="ph8s20">#REF!</definedName>
    <definedName name="ph8s30" localSheetId="7">#REF!</definedName>
    <definedName name="ph8s30" localSheetId="3">#REF!</definedName>
    <definedName name="ph8s30" localSheetId="1">#REF!</definedName>
    <definedName name="ph8s30" localSheetId="2">#REF!</definedName>
    <definedName name="ph8s30" localSheetId="12">#REF!</definedName>
    <definedName name="ph8s30">#REF!</definedName>
    <definedName name="Pilih_Cetakan" localSheetId="7">#REF!</definedName>
    <definedName name="Pilih_Cetakan" localSheetId="3">#REF!</definedName>
    <definedName name="Pilih_Cetakan" localSheetId="1">#REF!</definedName>
    <definedName name="Pilih_Cetakan" localSheetId="2">#REF!</definedName>
    <definedName name="Pilih_Cetakan" localSheetId="12">#REF!</definedName>
    <definedName name="Pilih_Cetakan">#REF!</definedName>
    <definedName name="Pilihan_Cetak" localSheetId="7">#REF!</definedName>
    <definedName name="Pilihan_Cetak" localSheetId="3">#REF!</definedName>
    <definedName name="Pilihan_Cetak" localSheetId="1">#REF!</definedName>
    <definedName name="Pilihan_Cetak" localSheetId="2">#REF!</definedName>
    <definedName name="Pilihan_Cetak" localSheetId="12">#REF!</definedName>
    <definedName name="Pilihan_Cetak">#REF!</definedName>
    <definedName name="PINTU" localSheetId="3">[19]datasheet!$I$23:$I$29</definedName>
    <definedName name="PINTU" localSheetId="1">[19]datasheet!$I$23:$I$29</definedName>
    <definedName name="PINTU" localSheetId="2">[19]datasheet!$I$23:$I$29</definedName>
    <definedName name="PINTU">[20]datasheet!$I$23:$I$29</definedName>
    <definedName name="pir" localSheetId="7">#REF!</definedName>
    <definedName name="pir" localSheetId="3">#REF!</definedName>
    <definedName name="pir" localSheetId="1">#REF!</definedName>
    <definedName name="pir" localSheetId="2">#REF!</definedName>
    <definedName name="pir" localSheetId="12">#REF!</definedName>
    <definedName name="pir">#REF!</definedName>
    <definedName name="PKS_Biaya" localSheetId="7">#REF!</definedName>
    <definedName name="PKS_Biaya" localSheetId="3">#REF!</definedName>
    <definedName name="PKS_Biaya" localSheetId="1">#REF!</definedName>
    <definedName name="PKS_Biaya" localSheetId="2">#REF!</definedName>
    <definedName name="PKS_Biaya" localSheetId="12">#REF!</definedName>
    <definedName name="PKS_Biaya">#REF!</definedName>
    <definedName name="PL" localSheetId="7">#REF!</definedName>
    <definedName name="PL" localSheetId="3">#REF!</definedName>
    <definedName name="PL" localSheetId="1">#REF!</definedName>
    <definedName name="PL" localSheetId="2">#REF!</definedName>
    <definedName name="PL" localSheetId="12">#REF!</definedName>
    <definedName name="PL">#REF!</definedName>
    <definedName name="plamkayu" localSheetId="7">#REF!</definedName>
    <definedName name="plamkayu" localSheetId="3">#REF!</definedName>
    <definedName name="plamkayu" localSheetId="1">#REF!</definedName>
    <definedName name="plamkayu" localSheetId="2">#REF!</definedName>
    <definedName name="plamkayu" localSheetId="12">#REF!</definedName>
    <definedName name="plamkayu">#REF!</definedName>
    <definedName name="plamkayub" localSheetId="7">#REF!</definedName>
    <definedName name="plamkayub" localSheetId="3">#REF!</definedName>
    <definedName name="plamkayub" localSheetId="1">#REF!</definedName>
    <definedName name="plamkayub" localSheetId="2">#REF!</definedName>
    <definedName name="plamkayub" localSheetId="12">#REF!</definedName>
    <definedName name="plamkayub">#REF!</definedName>
    <definedName name="plamkayuc" localSheetId="7">#REF!</definedName>
    <definedName name="plamkayuc" localSheetId="3">#REF!</definedName>
    <definedName name="plamkayuc" localSheetId="1">#REF!</definedName>
    <definedName name="plamkayuc" localSheetId="2">#REF!</definedName>
    <definedName name="plamkayuc" localSheetId="12">#REF!</definedName>
    <definedName name="plamkayuc">#REF!</definedName>
    <definedName name="plamtem" localSheetId="7">#REF!</definedName>
    <definedName name="plamtem" localSheetId="3">#REF!</definedName>
    <definedName name="plamtem" localSheetId="1">#REF!</definedName>
    <definedName name="plamtem" localSheetId="2">#REF!</definedName>
    <definedName name="plamtem" localSheetId="12">#REF!</definedName>
    <definedName name="plamtem">#REF!</definedName>
    <definedName name="plamtemb" localSheetId="7">#REF!</definedName>
    <definedName name="plamtemb" localSheetId="3">#REF!</definedName>
    <definedName name="plamtemb" localSheetId="1">#REF!</definedName>
    <definedName name="plamtemb" localSheetId="2">#REF!</definedName>
    <definedName name="plamtemb" localSheetId="12">#REF!</definedName>
    <definedName name="plamtemb">#REF!</definedName>
    <definedName name="plamtembok" localSheetId="7">#REF!</definedName>
    <definedName name="plamtembok" localSheetId="3">#REF!</definedName>
    <definedName name="plamtembok" localSheetId="1">#REF!</definedName>
    <definedName name="plamtembok" localSheetId="2">#REF!</definedName>
    <definedName name="plamtembok" localSheetId="12">#REF!</definedName>
    <definedName name="plamtembok">#REF!</definedName>
    <definedName name="plamtemc" localSheetId="7">#REF!</definedName>
    <definedName name="plamtemc" localSheetId="3">#REF!</definedName>
    <definedName name="plamtemc" localSheetId="1">#REF!</definedName>
    <definedName name="plamtemc" localSheetId="2">#REF!</definedName>
    <definedName name="plamtemc" localSheetId="12">#REF!</definedName>
    <definedName name="plamtemc">#REF!</definedName>
    <definedName name="Pmt_to_use" localSheetId="7">#REF!</definedName>
    <definedName name="Pmt_to_use" localSheetId="3">#REF!</definedName>
    <definedName name="Pmt_to_use" localSheetId="1">#REF!</definedName>
    <definedName name="Pmt_to_use" localSheetId="2">#REF!</definedName>
    <definedName name="Pmt_to_use" localSheetId="12">#REF!</definedName>
    <definedName name="Pmt_to_use">#REF!</definedName>
    <definedName name="PONDASI" localSheetId="3">[19]datasheet!$B$23:$B$32</definedName>
    <definedName name="PONDASI" localSheetId="1">[19]datasheet!$B$23:$B$32</definedName>
    <definedName name="PONDASI" localSheetId="2">[19]datasheet!$B$23:$B$32</definedName>
    <definedName name="PONDASI">[20]datasheet!$B$23:$B$32</definedName>
    <definedName name="pop" localSheetId="9">Scheduled_Payment+Extra_Payment</definedName>
    <definedName name="pop" localSheetId="7">Scheduled_Payment+Extra_Payment</definedName>
    <definedName name="pop" localSheetId="3">Scheduled_Payment+Extra_Payment</definedName>
    <definedName name="pop" localSheetId="1">Scheduled_Payment+Extra_Payment</definedName>
    <definedName name="pop" localSheetId="2">Scheduled_Payment+Extra_Payment</definedName>
    <definedName name="pop" localSheetId="12">Scheduled_Payment+Extra_Payment</definedName>
    <definedName name="pop">Scheduled_Payment+Extra_Payment</definedName>
    <definedName name="porsi_bank_ki" localSheetId="7">'[13]Pro-Base'!#REF!</definedName>
    <definedName name="porsi_bank_ki" localSheetId="3">'[13]Pro-Base'!#REF!</definedName>
    <definedName name="porsi_bank_ki" localSheetId="1">'[13]Pro-Base'!#REF!</definedName>
    <definedName name="porsi_bank_ki" localSheetId="2">'[13]Pro-Base'!#REF!</definedName>
    <definedName name="porsi_bank_ki" localSheetId="12">'[13]Pro-Base'!#REF!</definedName>
    <definedName name="porsi_bank_ki">'[13]Pro-Base'!#REF!</definedName>
    <definedName name="porsi_bank_ki_tp" localSheetId="7">#REF!</definedName>
    <definedName name="porsi_bank_ki_tp" localSheetId="3">#REF!</definedName>
    <definedName name="porsi_bank_ki_tp" localSheetId="1">#REF!</definedName>
    <definedName name="porsi_bank_ki_tp" localSheetId="2">#REF!</definedName>
    <definedName name="porsi_bank_ki_tp" localSheetId="12">#REF!</definedName>
    <definedName name="porsi_bank_ki_tp">#REF!</definedName>
    <definedName name="porsi_bank_kitp" localSheetId="7">#REF!</definedName>
    <definedName name="porsi_bank_kitp" localSheetId="3">#REF!</definedName>
    <definedName name="porsi_bank_kitp" localSheetId="1">#REF!</definedName>
    <definedName name="porsi_bank_kitp" localSheetId="2">#REF!</definedName>
    <definedName name="porsi_bank_kitp" localSheetId="12">#REF!</definedName>
    <definedName name="porsi_bank_kitp">#REF!</definedName>
    <definedName name="porsi_bank_kmk">'[13]Pro-Base'!$A$352:$IV$352</definedName>
    <definedName name="porsi_bank_kmk_tp" localSheetId="7">#REF!</definedName>
    <definedName name="porsi_bank_kmk_tp" localSheetId="3">#REF!</definedName>
    <definedName name="porsi_bank_kmk_tp" localSheetId="1">#REF!</definedName>
    <definedName name="porsi_bank_kmk_tp" localSheetId="2">#REF!</definedName>
    <definedName name="porsi_bank_kmk_tp" localSheetId="12">#REF!</definedName>
    <definedName name="porsi_bank_kmk_tp">#REF!</definedName>
    <definedName name="porsi_bank_kmktp" localSheetId="7">#REF!</definedName>
    <definedName name="porsi_bank_kmktp" localSheetId="3">#REF!</definedName>
    <definedName name="porsi_bank_kmktp" localSheetId="1">#REF!</definedName>
    <definedName name="porsi_bank_kmktp" localSheetId="2">#REF!</definedName>
    <definedName name="porsi_bank_kmktp" localSheetId="12">#REF!</definedName>
    <definedName name="porsi_bank_kmktp">#REF!</definedName>
    <definedName name="porsi_ds_ki" localSheetId="7">'[13]Pro-Base'!#REF!</definedName>
    <definedName name="porsi_ds_ki" localSheetId="3">'[13]Pro-Base'!#REF!</definedName>
    <definedName name="porsi_ds_ki" localSheetId="1">'[13]Pro-Base'!#REF!</definedName>
    <definedName name="porsi_ds_ki" localSheetId="2">'[13]Pro-Base'!#REF!</definedName>
    <definedName name="porsi_ds_ki" localSheetId="12">'[13]Pro-Base'!#REF!</definedName>
    <definedName name="porsi_ds_ki">'[13]Pro-Base'!#REF!</definedName>
    <definedName name="porsi_ds_ki_tp" localSheetId="7">#REF!</definedName>
    <definedName name="porsi_ds_ki_tp" localSheetId="3">#REF!</definedName>
    <definedName name="porsi_ds_ki_tp" localSheetId="1">#REF!</definedName>
    <definedName name="porsi_ds_ki_tp" localSheetId="2">#REF!</definedName>
    <definedName name="porsi_ds_ki_tp" localSheetId="12">#REF!</definedName>
    <definedName name="porsi_ds_ki_tp">#REF!</definedName>
    <definedName name="porsi_ds_kitp" localSheetId="7">#REF!</definedName>
    <definedName name="porsi_ds_kitp" localSheetId="3">#REF!</definedName>
    <definedName name="porsi_ds_kitp" localSheetId="1">#REF!</definedName>
    <definedName name="porsi_ds_kitp" localSheetId="2">#REF!</definedName>
    <definedName name="porsi_ds_kitp" localSheetId="12">#REF!</definedName>
    <definedName name="porsi_ds_kitp">#REF!</definedName>
    <definedName name="porsi_ds_kmk">'[13]Pro-Base'!$A$353:$IV$353</definedName>
    <definedName name="porsi_ds_kmk_tp" localSheetId="7">#REF!</definedName>
    <definedName name="porsi_ds_kmk_tp" localSheetId="3">#REF!</definedName>
    <definedName name="porsi_ds_kmk_tp" localSheetId="1">#REF!</definedName>
    <definedName name="porsi_ds_kmk_tp" localSheetId="2">#REF!</definedName>
    <definedName name="porsi_ds_kmk_tp" localSheetId="12">#REF!</definedName>
    <definedName name="porsi_ds_kmk_tp">#REF!</definedName>
    <definedName name="porsi_ds_kmktp" localSheetId="7">#REF!</definedName>
    <definedName name="porsi_ds_kmktp" localSheetId="3">#REF!</definedName>
    <definedName name="porsi_ds_kmktp" localSheetId="1">#REF!</definedName>
    <definedName name="porsi_ds_kmktp" localSheetId="2">#REF!</definedName>
    <definedName name="porsi_ds_kmktp" localSheetId="12">#REF!</definedName>
    <definedName name="porsi_ds_kmktp">#REF!</definedName>
    <definedName name="porsi_leasing_ki" localSheetId="7">'[13]Pro-Base'!#REF!</definedName>
    <definedName name="porsi_leasing_ki" localSheetId="3">'[13]Pro-Base'!#REF!</definedName>
    <definedName name="porsi_leasing_ki" localSheetId="1">'[13]Pro-Base'!#REF!</definedName>
    <definedName name="porsi_leasing_ki" localSheetId="2">'[13]Pro-Base'!#REF!</definedName>
    <definedName name="porsi_leasing_ki" localSheetId="12">'[13]Pro-Base'!#REF!</definedName>
    <definedName name="porsi_leasing_ki">'[13]Pro-Base'!#REF!</definedName>
    <definedName name="porsi_leasing_ki_tp" localSheetId="7">#REF!</definedName>
    <definedName name="porsi_leasing_ki_tp" localSheetId="3">#REF!</definedName>
    <definedName name="porsi_leasing_ki_tp" localSheetId="1">#REF!</definedName>
    <definedName name="porsi_leasing_ki_tp" localSheetId="2">#REF!</definedName>
    <definedName name="porsi_leasing_ki_tp" localSheetId="12">#REF!</definedName>
    <definedName name="porsi_leasing_ki_tp">#REF!</definedName>
    <definedName name="porsi_leasing_kitp" localSheetId="7">#REF!</definedName>
    <definedName name="porsi_leasing_kitp" localSheetId="3">#REF!</definedName>
    <definedName name="porsi_leasing_kitp" localSheetId="1">#REF!</definedName>
    <definedName name="porsi_leasing_kitp" localSheetId="2">#REF!</definedName>
    <definedName name="porsi_leasing_kitp" localSheetId="12">#REF!</definedName>
    <definedName name="porsi_leasing_kitp">#REF!</definedName>
    <definedName name="porsi_pps_ki" localSheetId="7">'[13]Pro-Base'!#REF!</definedName>
    <definedName name="porsi_pps_ki" localSheetId="3">'[13]Pro-Base'!#REF!</definedName>
    <definedName name="porsi_pps_ki" localSheetId="1">'[13]Pro-Base'!#REF!</definedName>
    <definedName name="porsi_pps_ki" localSheetId="2">'[13]Pro-Base'!#REF!</definedName>
    <definedName name="porsi_pps_ki" localSheetId="12">'[13]Pro-Base'!#REF!</definedName>
    <definedName name="porsi_pps_ki">'[13]Pro-Base'!#REF!</definedName>
    <definedName name="porsi_pps_ki_tp" localSheetId="7">#REF!</definedName>
    <definedName name="porsi_pps_ki_tp" localSheetId="3">#REF!</definedName>
    <definedName name="porsi_pps_ki_tp" localSheetId="1">#REF!</definedName>
    <definedName name="porsi_pps_ki_tp" localSheetId="2">#REF!</definedName>
    <definedName name="porsi_pps_ki_tp" localSheetId="12">#REF!</definedName>
    <definedName name="porsi_pps_ki_tp">#REF!</definedName>
    <definedName name="porsi_pps_kitp" localSheetId="7">#REF!</definedName>
    <definedName name="porsi_pps_kitp" localSheetId="3">#REF!</definedName>
    <definedName name="porsi_pps_kitp" localSheetId="1">#REF!</definedName>
    <definedName name="porsi_pps_kitp" localSheetId="2">#REF!</definedName>
    <definedName name="porsi_pps_kitp" localSheetId="12">#REF!</definedName>
    <definedName name="porsi_pps_kitp">#REF!</definedName>
    <definedName name="porsi_pps_kmk">'[13]Pro-Base'!$A$354:$IV$354</definedName>
    <definedName name="porsi_pps_kmk_tp" localSheetId="7">#REF!</definedName>
    <definedName name="porsi_pps_kmk_tp" localSheetId="3">#REF!</definedName>
    <definedName name="porsi_pps_kmk_tp" localSheetId="1">#REF!</definedName>
    <definedName name="porsi_pps_kmk_tp" localSheetId="2">#REF!</definedName>
    <definedName name="porsi_pps_kmk_tp" localSheetId="12">#REF!</definedName>
    <definedName name="porsi_pps_kmk_tp">#REF!</definedName>
    <definedName name="porsi_pps_kmktp" localSheetId="7">#REF!</definedName>
    <definedName name="porsi_pps_kmktp" localSheetId="3">#REF!</definedName>
    <definedName name="porsi_pps_kmktp" localSheetId="1">#REF!</definedName>
    <definedName name="porsi_pps_kmktp" localSheetId="2">#REF!</definedName>
    <definedName name="porsi_pps_kmktp" localSheetId="12">#REF!</definedName>
    <definedName name="porsi_pps_kmktp">#REF!</definedName>
    <definedName name="Pos_Jaga" localSheetId="7">#REF!</definedName>
    <definedName name="Pos_Jaga" localSheetId="3">#REF!</definedName>
    <definedName name="Pos_Jaga" localSheetId="1">#REF!</definedName>
    <definedName name="Pos_Jaga" localSheetId="2">#REF!</definedName>
    <definedName name="Pos_Jaga" localSheetId="12">#REF!</definedName>
    <definedName name="Pos_Jaga">#REF!</definedName>
    <definedName name="praoperasi" localSheetId="7">#REF!</definedName>
    <definedName name="praoperasi" localSheetId="3">#REF!</definedName>
    <definedName name="praoperasi" localSheetId="1">#REF!</definedName>
    <definedName name="praoperasi" localSheetId="2">#REF!</definedName>
    <definedName name="praoperasi" localSheetId="12">#REF!</definedName>
    <definedName name="praoperasi">#REF!</definedName>
    <definedName name="Pre_DevCost" localSheetId="7">#REF!</definedName>
    <definedName name="Pre_DevCost" localSheetId="3">#REF!</definedName>
    <definedName name="Pre_DevCost" localSheetId="1">#REF!</definedName>
    <definedName name="Pre_DevCost" localSheetId="2">#REF!</definedName>
    <definedName name="Pre_DevCost" localSheetId="12">#REF!</definedName>
    <definedName name="Pre_DevCost">#REF!</definedName>
    <definedName name="PreOpCosts" localSheetId="7">#REF!</definedName>
    <definedName name="PreOpCosts" localSheetId="3">#REF!</definedName>
    <definedName name="PreOpCosts" localSheetId="1">#REF!</definedName>
    <definedName name="PreOpCosts" localSheetId="2">#REF!</definedName>
    <definedName name="PreOpCosts" localSheetId="12">#REF!</definedName>
    <definedName name="PreOpCosts">#REF!</definedName>
    <definedName name="Princ" localSheetId="7">#REF!</definedName>
    <definedName name="Princ" localSheetId="3">#REF!</definedName>
    <definedName name="Princ" localSheetId="1">#REF!</definedName>
    <definedName name="Princ" localSheetId="2">#REF!</definedName>
    <definedName name="Princ" localSheetId="12">#REF!</definedName>
    <definedName name="Princ">#REF!</definedName>
    <definedName name="_xlnm.Print_Area" localSheetId="6">Bangunan!$B$2:$CX$77,Bangunan!$B$79:$CX$154,Bangunan!$B$156:$CX$231,Bangunan!$B$233:$CX$308,Bangunan!$B$310:$CX$385</definedName>
    <definedName name="_xlnm.Print_Area" localSheetId="5">compar!$B$31:$M$184,compar!$B$187:$M$220</definedName>
    <definedName name="_xlnm.Print_Area" localSheetId="9">#REF!</definedName>
    <definedName name="_xlnm.Print_Area" localSheetId="16">Foto!$C$2:$CF$187,Foto!$CS$2:$FV$187,Foto!$C$192:$CF$377,Foto!$CS$192:$FV$377,Foto!$C$382:$CF$567,Foto!$CS$382:$FV$567</definedName>
    <definedName name="_xlnm.Print_Area" localSheetId="15">GB!$C$2:$CF$187</definedName>
    <definedName name="_xlnm.Print_Area" localSheetId="14">GS!$C$2:$CF$187</definedName>
    <definedName name="_xlnm.Print_Area" localSheetId="7">pembanding!$B$2:$CX$77,pembanding!$B$79:$CX$154,pembanding!$B$156:$CX$231,pembanding!$B$233:$CX$308,pembanding!$B$310:$CX$385</definedName>
    <definedName name="_xlnm.Print_Area" localSheetId="13">Peta!$C$2:$CF$187</definedName>
    <definedName name="_xlnm.Print_Area" localSheetId="4">Rekap!$C$2:$W$31</definedName>
    <definedName name="_xlnm.Print_Area" localSheetId="3">'Resume '!$B$2:$BF$41</definedName>
    <definedName name="_xlnm.Print_Area" localSheetId="1">'Resume 1 Nilai'!$B$2:$AV$30</definedName>
    <definedName name="_xlnm.Print_Area" localSheetId="2">'Resume 2 Nilai'!$B$2:$AV$53</definedName>
    <definedName name="_xlnm.Print_Area" localSheetId="8">spl!$A$1:$G$33</definedName>
    <definedName name="_xlnm.Print_Area" localSheetId="12">yield!$B$32:$M$186,yield!$B$191:$M$224</definedName>
    <definedName name="_xlnm.Print_Area">#REF!</definedName>
    <definedName name="PRINT_AREA_MI" localSheetId="7">#REF!</definedName>
    <definedName name="PRINT_AREA_MI" localSheetId="3">#REF!</definedName>
    <definedName name="PRINT_AREA_MI" localSheetId="1">#REF!</definedName>
    <definedName name="PRINT_AREA_MI" localSheetId="2">#REF!</definedName>
    <definedName name="PRINT_AREA_MI" localSheetId="12">#REF!</definedName>
    <definedName name="PRINT_AREA_MI">#REF!</definedName>
    <definedName name="Print_Area_Reset" localSheetId="9">OFFSET(Full_Print,0,0,'Data Pembanding'!Last_Row)</definedName>
    <definedName name="Print_Area_Reset" localSheetId="7">OFFSET(pembanding!Full_Print,0,0,pembanding!Last_Row)</definedName>
    <definedName name="Print_Area_Reset" localSheetId="3">OFFSET('Resume '!Full_Print,0,0,'Resume '!Last_Row)</definedName>
    <definedName name="Print_Area_Reset" localSheetId="1">OFFSET('Resume 1 Nilai'!Full_Print,0,0,'Resume 1 Nilai'!Last_Row)</definedName>
    <definedName name="Print_Area_Reset" localSheetId="2">OFFSET('Resume 2 Nilai'!Full_Print,0,0,'Resume 2 Nilai'!Last_Row)</definedName>
    <definedName name="Print_Area_Reset" localSheetId="12">OFFSET(yield!Full_Print,0,0,yield!Last_Row)</definedName>
    <definedName name="Print_Area_Reset">OFFSET(Full_Print,0,0,Last_Row)</definedName>
    <definedName name="Print_Area_Reset_2">#N/A</definedName>
    <definedName name="Print_Data_Bng_St_Pabrik" localSheetId="7">#REF!</definedName>
    <definedName name="Print_Data_Bng_St_Pabrik" localSheetId="3">#REF!</definedName>
    <definedName name="Print_Data_Bng_St_Pabrik" localSheetId="1">#REF!</definedName>
    <definedName name="Print_Data_Bng_St_Pabrik" localSheetId="2">#REF!</definedName>
    <definedName name="Print_Data_Bng_St_Pabrik" localSheetId="12">#REF!</definedName>
    <definedName name="Print_Data_Bng_St_Pabrik">#REF!</definedName>
    <definedName name="Print_Input_Tanah" localSheetId="7">#REF!</definedName>
    <definedName name="Print_Input_Tanah" localSheetId="3">#REF!</definedName>
    <definedName name="Print_Input_Tanah" localSheetId="1">#REF!</definedName>
    <definedName name="Print_Input_Tanah" localSheetId="2">#REF!</definedName>
    <definedName name="Print_Input_Tanah" localSheetId="12">#REF!</definedName>
    <definedName name="Print_Input_Tanah">#REF!</definedName>
    <definedName name="Print_Spe_Prop_dan_Rekap" localSheetId="9">'[48]Bang-Non-St'!#REF!</definedName>
    <definedName name="Print_Spe_Prop_dan_Rekap" localSheetId="7">'[48]Bang-Non-St'!#REF!</definedName>
    <definedName name="Print_Spe_Prop_dan_Rekap" localSheetId="3">'[49]Bang-Non-St'!#REF!</definedName>
    <definedName name="Print_Spe_Prop_dan_Rekap" localSheetId="1">'[49]Bang-Non-St'!#REF!</definedName>
    <definedName name="Print_Spe_Prop_dan_Rekap" localSheetId="2">'[49]Bang-Non-St'!#REF!</definedName>
    <definedName name="Print_Spe_Prop_dan_Rekap" localSheetId="12">'[48]Bang-Non-St'!#REF!</definedName>
    <definedName name="Print_Spe_Prop_dan_Rekap">'[48]Bang-Non-St'!#REF!</definedName>
    <definedName name="_xlnm.Print_Titles" localSheetId="5">compar!$39:$39</definedName>
    <definedName name="_xlnm.Print_Titles" localSheetId="9">#REF!</definedName>
    <definedName name="_xlnm.Print_Titles" localSheetId="7">#REF!</definedName>
    <definedName name="_xlnm.Print_Titles" localSheetId="3">'Resume '!$7:$8</definedName>
    <definedName name="_xlnm.Print_Titles" localSheetId="1">'Resume 1 Nilai'!$19:$20</definedName>
    <definedName name="_xlnm.Print_Titles" localSheetId="2">'Resume 2 Nilai'!$19:$20</definedName>
    <definedName name="_xlnm.Print_Titles" localSheetId="12">yield!$40:$40</definedName>
    <definedName name="_xlnm.Print_Titles">#REF!</definedName>
    <definedName name="PRINT_TITLES_MI" localSheetId="7">#REF!</definedName>
    <definedName name="PRINT_TITLES_MI" localSheetId="3">#REF!</definedName>
    <definedName name="PRINT_TITLES_MI" localSheetId="1">#REF!</definedName>
    <definedName name="PRINT_TITLES_MI" localSheetId="2">#REF!</definedName>
    <definedName name="PRINT_TITLES_MI" localSheetId="12">#REF!</definedName>
    <definedName name="PRINT_TITLES_MI">#REF!</definedName>
    <definedName name="prod_tbs">[50]Asumsi!$J$17:$AI$21</definedName>
    <definedName name="Produk" localSheetId="7">#REF!</definedName>
    <definedName name="Produk" localSheetId="3">#REF!</definedName>
    <definedName name="Produk" localSheetId="1">#REF!</definedName>
    <definedName name="Produk" localSheetId="2">#REF!</definedName>
    <definedName name="Produk" localSheetId="12">#REF!</definedName>
    <definedName name="Produk">#REF!</definedName>
    <definedName name="produksi_cpo" localSheetId="7">#REF!</definedName>
    <definedName name="produksi_cpo" localSheetId="3">#REF!</definedName>
    <definedName name="produksi_cpo" localSheetId="1">#REF!</definedName>
    <definedName name="produksi_cpo" localSheetId="2">#REF!</definedName>
    <definedName name="produksi_cpo" localSheetId="12">#REF!</definedName>
    <definedName name="produksi_cpo">#REF!</definedName>
    <definedName name="produksi_kernel" localSheetId="7">#REF!</definedName>
    <definedName name="produksi_kernel" localSheetId="3">#REF!</definedName>
    <definedName name="produksi_kernel" localSheetId="1">#REF!</definedName>
    <definedName name="produksi_kernel" localSheetId="2">#REF!</definedName>
    <definedName name="produksi_kernel" localSheetId="12">#REF!</definedName>
    <definedName name="produksi_kernel">#REF!</definedName>
    <definedName name="produksi_tbs" localSheetId="7">#REF!</definedName>
    <definedName name="produksi_tbs" localSheetId="3">#REF!</definedName>
    <definedName name="produksi_tbs" localSheetId="1">#REF!</definedName>
    <definedName name="produksi_tbs" localSheetId="2">#REF!</definedName>
    <definedName name="produksi_tbs" localSheetId="12">#REF!</definedName>
    <definedName name="produksi_tbs">#REF!</definedName>
    <definedName name="PROJ" localSheetId="7">#REF!</definedName>
    <definedName name="PROJ" localSheetId="3">#REF!</definedName>
    <definedName name="PROJ" localSheetId="1">#REF!</definedName>
    <definedName name="PROJ" localSheetId="2">#REF!</definedName>
    <definedName name="PROJ" localSheetId="12">#REF!</definedName>
    <definedName name="PROJ">#REF!</definedName>
    <definedName name="PROJ01" localSheetId="7">#REF!</definedName>
    <definedName name="PROJ01" localSheetId="3">#REF!</definedName>
    <definedName name="PROJ01" localSheetId="1">#REF!</definedName>
    <definedName name="PROJ01" localSheetId="2">#REF!</definedName>
    <definedName name="PROJ01" localSheetId="12">#REF!</definedName>
    <definedName name="PROJ01">#REF!</definedName>
    <definedName name="PROJECTION" localSheetId="7">#REF!</definedName>
    <definedName name="PROJECTION" localSheetId="3">#REF!</definedName>
    <definedName name="PROJECTION" localSheetId="1">#REF!</definedName>
    <definedName name="PROJECTION" localSheetId="2">#REF!</definedName>
    <definedName name="PROJECTION" localSheetId="12">#REF!</definedName>
    <definedName name="PROJECTION">#REF!</definedName>
    <definedName name="propinsi" localSheetId="3">[51]List!$A$61:$A$87</definedName>
    <definedName name="propinsi" localSheetId="1">[51]List!$A$61:$A$87</definedName>
    <definedName name="propinsi" localSheetId="2">[51]List!$A$61:$A$87</definedName>
    <definedName name="propinsi">[52]List!$A$61:$A$87</definedName>
    <definedName name="Prosen_teras_kontur">'[38]Biaya-Inv'!$D$33</definedName>
    <definedName name="PROVINSI" localSheetId="5">[25]Bangunan!$DA$3:$DA$36</definedName>
    <definedName name="PROVINSI" localSheetId="9">'[26]Bangunan ''21'!$DA$3:$DA$36</definedName>
    <definedName name="PROVINSI" localSheetId="7">pembanding!$DA$3:$DA$36</definedName>
    <definedName name="PROVINSI" localSheetId="8">[28]Bangunan!$DA$3:$DA$36</definedName>
    <definedName name="PROVINSI" localSheetId="12">[25]Bangunan!$DA$3:$DA$36</definedName>
    <definedName name="PROVINSI">Bangunan!$DA$3:$DA$36</definedName>
    <definedName name="PROVINSI_BALI" localSheetId="7">pembanding!$DA$327:$DA$335</definedName>
    <definedName name="PROVINSI_BALI">Bangunan!$DA$327:$DA$335</definedName>
    <definedName name="PROVINSI_BANTEN" localSheetId="7">pembanding!$DA$318:$DA$325</definedName>
    <definedName name="PROVINSI_BANTEN">Bangunan!$DA$318:$DA$325</definedName>
    <definedName name="PROVINSI_BENGKULU" localSheetId="7">pembanding!$DA$159:$DA$168</definedName>
    <definedName name="PROVINSI_BENGKULU">Bangunan!$DA$159:$DA$168</definedName>
    <definedName name="PROVINSI_DI_YOGYAKARTA" localSheetId="7">pembanding!$DA$273:$DA$277</definedName>
    <definedName name="PROVINSI_DI_YOGYAKARTA">Bangunan!$DA$273:$DA$277</definedName>
    <definedName name="PROVINSI_DKI_JAKARTA" localSheetId="7">pembanding!$DA$202:$DA$207</definedName>
    <definedName name="PROVINSI_DKI_JAKARTA">Bangunan!$DA$202:$DA$207</definedName>
    <definedName name="PROVINSI_GORONTALO" localSheetId="7">pembanding!$DA$505:$DA$510</definedName>
    <definedName name="PROVINSI_GORONTALO">Bangunan!$DA$505:$DA$510</definedName>
    <definedName name="PROVINSI_JAMBI" localSheetId="7">pembanding!$DA$129:$DA$139</definedName>
    <definedName name="PROVINSI_JAMBI">Bangunan!$DA$129:$DA$139</definedName>
    <definedName name="PROVINSI_JAWA_BARAT" localSheetId="7">pembanding!$DA$209:$DA$235</definedName>
    <definedName name="PROVINSI_JAWA_BARAT">Bangunan!$DA$209:$DA$235</definedName>
    <definedName name="PROVINSI_JAWA_TENGAH" localSheetId="7">pembanding!$DA$237:$DA$271</definedName>
    <definedName name="PROVINSI_JAWA_TENGAH">Bangunan!$DA$237:$DA$271</definedName>
    <definedName name="PROVINSI_JAWA_TIMUR" localSheetId="7">pembanding!$DA$279:$DA$316</definedName>
    <definedName name="PROVINSI_JAWA_TIMUR">Bangunan!$DA$279:$DA$316</definedName>
    <definedName name="PROVINSI_KALIMANTAN_BARAT" localSheetId="7">pembanding!$DA$371:$DA$384</definedName>
    <definedName name="PROVINSI_KALIMANTAN_BARAT">Bangunan!$DA$371:$DA$384</definedName>
    <definedName name="PROVINSI_KALIMANTAN_SELATAN" localSheetId="7">pembanding!$DA$401:$DA$413</definedName>
    <definedName name="PROVINSI_KALIMANTAN_SELATAN">Bangunan!$DA$401:$DA$413</definedName>
    <definedName name="PROVINSI_KALIMANTAN_TENGAH" localSheetId="7">pembanding!$DA$386:$DA$399</definedName>
    <definedName name="PROVINSI_KALIMANTAN_TENGAH">Bangunan!$DA$386:$DA$399</definedName>
    <definedName name="PROVINSI_KALIMANTAN_TIMUR" localSheetId="7">pembanding!$DA$415:$DA$424</definedName>
    <definedName name="PROVINSI_KALIMANTAN_TIMUR">Bangunan!$DA$415:$DA$424</definedName>
    <definedName name="PROVINSI_KALIMANTAN_UTARA" localSheetId="7">pembanding!$DA$426:$DA$430</definedName>
    <definedName name="PROVINSI_KALIMANTAN_UTARA">Bangunan!$DA$426:$DA$430</definedName>
    <definedName name="PROVINSI_KEPULAUAN_BANGKA_BELITUNG" localSheetId="7">pembanding!$DA$186:$DA$192</definedName>
    <definedName name="PROVINSI_KEPULAUAN_BANGKA_BELITUNG">Bangunan!$DA$186:$DA$192</definedName>
    <definedName name="PROVINSI_KEPULAUAN_RIAU" localSheetId="7">pembanding!$DA$194:$DA$200</definedName>
    <definedName name="PROVINSI_KEPULAUAN_RIAU">Bangunan!$DA$194:$DA$200</definedName>
    <definedName name="PROVINSI_LAMPUNG" localSheetId="7">pembanding!$DA$170:$DA$184</definedName>
    <definedName name="PROVINSI_LAMPUNG">Bangunan!$DA$170:$DA$184</definedName>
    <definedName name="PROVINSI_MALUKU" localSheetId="7">pembanding!$DA$519:$DA$529</definedName>
    <definedName name="PROVINSI_MALUKU">Bangunan!$DA$519:$DA$529</definedName>
    <definedName name="PROVINSI_MALUKU_UTARA" localSheetId="7">pembanding!$DA$531:$DA$540</definedName>
    <definedName name="PROVINSI_MALUKU_UTARA">Bangunan!$DA$531:$DA$540</definedName>
    <definedName name="PROVINSI_NANGGROE_ACEH_DARUSSALAM" localSheetId="7">pembanding!$DA$38:$DA$60</definedName>
    <definedName name="PROVINSI_NANGGROE_ACEH_DARUSSALAM">Bangunan!$DA$38:$DA$60</definedName>
    <definedName name="PROVINSI_NUSA_TENGGARA_BARAT" localSheetId="7">pembanding!$DA$337:$DA$346</definedName>
    <definedName name="PROVINSI_NUSA_TENGGARA_BARAT">Bangunan!$DA$337:$DA$346</definedName>
    <definedName name="PROVINSI_NUSA_TENGGARA_TIMUR" localSheetId="7">pembanding!$DA$348:$DA$369</definedName>
    <definedName name="PROVINSI_NUSA_TENGGARA_TIMUR">Bangunan!$DA$348:$DA$369</definedName>
    <definedName name="PROVINSI_PAPUA" localSheetId="7">pembanding!$DA$556:$DA$584</definedName>
    <definedName name="PROVINSI_PAPUA">Bangunan!$DA$556:$DA$584</definedName>
    <definedName name="PROVINSI_PAPUA_BARAT" localSheetId="7">pembanding!$DA$542:$DA$554</definedName>
    <definedName name="PROVINSI_PAPUA_BARAT">Bangunan!$DA$542:$DA$554</definedName>
    <definedName name="PROVINSI_RIAU" localSheetId="7">pembanding!$DA$116:$DA$127</definedName>
    <definedName name="PROVINSI_RIAU">Bangunan!$DA$116:$DA$127</definedName>
    <definedName name="PROVINSI_SULAWESI_BARAT" localSheetId="7">pembanding!$DA$512:$DA$517</definedName>
    <definedName name="PROVINSI_SULAWESI_BARAT">Bangunan!$DA$512:$DA$517</definedName>
    <definedName name="PROVINSI_SULAWESI_SELATAN" localSheetId="7">pembanding!$DA$462:$DA$485</definedName>
    <definedName name="PROVINSI_SULAWESI_SELATAN">Bangunan!$DA$462:$DA$485</definedName>
    <definedName name="PROVINSI_SULAWESI_TENGAH" localSheetId="7">pembanding!$DA$448:$DA$460</definedName>
    <definedName name="PROVINSI_SULAWESI_TENGAH">Bangunan!$DA$448:$DA$460</definedName>
    <definedName name="PROVINSI_SULAWESI_TENGGARA" localSheetId="7">pembanding!$DA$487:$DA$503</definedName>
    <definedName name="PROVINSI_SULAWESI_TENGGARA">Bangunan!$DA$487:$DA$503</definedName>
    <definedName name="PROVINSI_SULAWESI_UTARA" localSheetId="7">pembanding!$DA$432:$DA$446</definedName>
    <definedName name="PROVINSI_SULAWESI_UTARA">Bangunan!$DA$432:$DA$446</definedName>
    <definedName name="PROVINSI_SUMATERA_BARAT" localSheetId="7">pembanding!$DA$96:$DA$114</definedName>
    <definedName name="PROVINSI_SUMATERA_BARAT">Bangunan!$DA$96:$DA$114</definedName>
    <definedName name="PROVINSI_SUMATERA_SELATAN" localSheetId="7">pembanding!$DA$141:$DA$157</definedName>
    <definedName name="PROVINSI_SUMATERA_SELATAN">Bangunan!$DA$141:$DA$157</definedName>
    <definedName name="PROVINSI_SUMATERA_UTARA" localSheetId="7">pembanding!$DA$62:$DA$94</definedName>
    <definedName name="PROVINSI_SUMATERA_UTARA">Bangunan!$DA$62:$DA$94</definedName>
    <definedName name="prubberadjust" localSheetId="7">#REF!</definedName>
    <definedName name="prubberadjust" localSheetId="3">#REF!</definedName>
    <definedName name="prubberadjust" localSheetId="1">#REF!</definedName>
    <definedName name="prubberadjust" localSheetId="2">#REF!</definedName>
    <definedName name="prubberadjust" localSheetId="12">#REF!</definedName>
    <definedName name="prubberadjust">#REF!</definedName>
    <definedName name="psbeton" localSheetId="7">#REF!</definedName>
    <definedName name="psbeton" localSheetId="3">#REF!</definedName>
    <definedName name="psbeton" localSheetId="1">#REF!</definedName>
    <definedName name="psbeton" localSheetId="2">#REF!</definedName>
    <definedName name="psbeton" localSheetId="12">#REF!</definedName>
    <definedName name="psbeton">#REF!</definedName>
    <definedName name="psbetonb" localSheetId="7">#REF!</definedName>
    <definedName name="psbetonb" localSheetId="3">#REF!</definedName>
    <definedName name="psbetonb" localSheetId="1">#REF!</definedName>
    <definedName name="psbetonb" localSheetId="2">#REF!</definedName>
    <definedName name="psbetonb" localSheetId="12">#REF!</definedName>
    <definedName name="psbetonb">#REF!</definedName>
    <definedName name="psbetonc" localSheetId="7">#REF!</definedName>
    <definedName name="psbetonc" localSheetId="3">#REF!</definedName>
    <definedName name="psbetonc" localSheetId="1">#REF!</definedName>
    <definedName name="psbetonc" localSheetId="2">#REF!</definedName>
    <definedName name="psbetonc" localSheetId="12">#REF!</definedName>
    <definedName name="psbetonc">#REF!</definedName>
    <definedName name="pspasang" localSheetId="7">#REF!</definedName>
    <definedName name="pspasang" localSheetId="3">#REF!</definedName>
    <definedName name="pspasang" localSheetId="1">#REF!</definedName>
    <definedName name="pspasang" localSheetId="2">#REF!</definedName>
    <definedName name="pspasang" localSheetId="12">#REF!</definedName>
    <definedName name="pspasang">#REF!</definedName>
    <definedName name="pspasangb" localSheetId="7">#REF!</definedName>
    <definedName name="pspasangb" localSheetId="3">#REF!</definedName>
    <definedName name="pspasangb" localSheetId="1">#REF!</definedName>
    <definedName name="pspasangb" localSheetId="2">#REF!</definedName>
    <definedName name="pspasangb" localSheetId="12">#REF!</definedName>
    <definedName name="pspasangb">#REF!</definedName>
    <definedName name="pspasangc" localSheetId="7">#REF!</definedName>
    <definedName name="pspasangc" localSheetId="3">#REF!</definedName>
    <definedName name="pspasangc" localSheetId="1">#REF!</definedName>
    <definedName name="pspasangc" localSheetId="2">#REF!</definedName>
    <definedName name="pspasangc" localSheetId="12">#REF!</definedName>
    <definedName name="pspasangc">#REF!</definedName>
    <definedName name="psu3lt20" localSheetId="7">#REF!</definedName>
    <definedName name="psu3lt20" localSheetId="3">#REF!</definedName>
    <definedName name="psu3lt20" localSheetId="1">#REF!</definedName>
    <definedName name="psu3lt20" localSheetId="2">#REF!</definedName>
    <definedName name="psu3lt20" localSheetId="12">#REF!</definedName>
    <definedName name="psu3lt20">#REF!</definedName>
    <definedName name="psup3kd20" localSheetId="7">#REF!</definedName>
    <definedName name="psup3kd20" localSheetId="3">#REF!</definedName>
    <definedName name="psup3kd20" localSheetId="1">#REF!</definedName>
    <definedName name="psup3kd20" localSheetId="2">#REF!</definedName>
    <definedName name="psup3kd20" localSheetId="12">#REF!</definedName>
    <definedName name="psup3kd20">#REF!</definedName>
    <definedName name="psup3kd25" localSheetId="7">#REF!</definedName>
    <definedName name="psup3kd25" localSheetId="3">#REF!</definedName>
    <definedName name="psup3kd25" localSheetId="1">#REF!</definedName>
    <definedName name="psup3kd25" localSheetId="2">#REF!</definedName>
    <definedName name="psup3kd25" localSheetId="12">#REF!</definedName>
    <definedName name="psup3kd25">#REF!</definedName>
    <definedName name="psup3lt20" localSheetId="7">#REF!</definedName>
    <definedName name="psup3lt20" localSheetId="3">#REF!</definedName>
    <definedName name="psup3lt20" localSheetId="1">#REF!</definedName>
    <definedName name="psup3lt20" localSheetId="2">#REF!</definedName>
    <definedName name="psup3lt20" localSheetId="12">#REF!</definedName>
    <definedName name="psup3lt20">#REF!</definedName>
    <definedName name="psup3lt30" localSheetId="7">#REF!</definedName>
    <definedName name="psup3lt30" localSheetId="3">#REF!</definedName>
    <definedName name="psup3lt30" localSheetId="1">#REF!</definedName>
    <definedName name="psup3lt30" localSheetId="2">#REF!</definedName>
    <definedName name="psup3lt30" localSheetId="12">#REF!</definedName>
    <definedName name="psup3lt30">#REF!</definedName>
    <definedName name="psup3lt40" localSheetId="7">#REF!</definedName>
    <definedName name="psup3lt40" localSheetId="3">#REF!</definedName>
    <definedName name="psup3lt40" localSheetId="1">#REF!</definedName>
    <definedName name="psup3lt40" localSheetId="2">#REF!</definedName>
    <definedName name="psup3lt40" localSheetId="12">#REF!</definedName>
    <definedName name="psup3lt40">#REF!</definedName>
    <definedName name="psup3pvb" localSheetId="7">#REF!</definedName>
    <definedName name="psup3pvb" localSheetId="3">#REF!</definedName>
    <definedName name="psup3pvb" localSheetId="1">#REF!</definedName>
    <definedName name="psup3pvb" localSheetId="2">#REF!</definedName>
    <definedName name="psup3pvb" localSheetId="12">#REF!</definedName>
    <definedName name="psup3pvb">#REF!</definedName>
    <definedName name="psup3tg" localSheetId="7">#REF!</definedName>
    <definedName name="psup3tg" localSheetId="3">#REF!</definedName>
    <definedName name="psup3tg" localSheetId="1">#REF!</definedName>
    <definedName name="psup3tg" localSheetId="2">#REF!</definedName>
    <definedName name="psup3tg" localSheetId="12">#REF!</definedName>
    <definedName name="psup3tg">#REF!</definedName>
    <definedName name="psup7kr" localSheetId="7">#REF!</definedName>
    <definedName name="psup7kr" localSheetId="3">#REF!</definedName>
    <definedName name="psup7kr" localSheetId="1">#REF!</definedName>
    <definedName name="psup7kr" localSheetId="2">#REF!</definedName>
    <definedName name="psup7kr" localSheetId="12">#REF!</definedName>
    <definedName name="psup7kr">#REF!</definedName>
    <definedName name="psup7kth" localSheetId="7">#REF!</definedName>
    <definedName name="psup7kth" localSheetId="3">#REF!</definedName>
    <definedName name="psup7kth" localSheetId="1">#REF!</definedName>
    <definedName name="psup7kth" localSheetId="2">#REF!</definedName>
    <definedName name="psup7kth" localSheetId="12">#REF!</definedName>
    <definedName name="psup7kth">#REF!</definedName>
    <definedName name="psurug" localSheetId="7">#REF!</definedName>
    <definedName name="psurug" localSheetId="3">#REF!</definedName>
    <definedName name="psurug" localSheetId="1">#REF!</definedName>
    <definedName name="psurug" localSheetId="2">#REF!</definedName>
    <definedName name="psurug" localSheetId="12">#REF!</definedName>
    <definedName name="psurug">#REF!</definedName>
    <definedName name="psurugb" localSheetId="7">#REF!</definedName>
    <definedName name="psurugb" localSheetId="3">#REF!</definedName>
    <definedName name="psurugb" localSheetId="1">#REF!</definedName>
    <definedName name="psurugb" localSheetId="2">#REF!</definedName>
    <definedName name="psurugb" localSheetId="12">#REF!</definedName>
    <definedName name="psurugb">#REF!</definedName>
    <definedName name="psurugc" localSheetId="7">#REF!</definedName>
    <definedName name="psurugc" localSheetId="3">#REF!</definedName>
    <definedName name="psurugc" localSheetId="1">#REF!</definedName>
    <definedName name="psurugc" localSheetId="2">#REF!</definedName>
    <definedName name="psurugc" localSheetId="12">#REF!</definedName>
    <definedName name="psurugc">#REF!</definedName>
    <definedName name="Q" localSheetId="7">pembanding!$DA$327:$DA$335</definedName>
    <definedName name="Q">Bangunan!$DA$327:$DA$335</definedName>
    <definedName name="Q_1">'[32]fin pro centers'!$I$4</definedName>
    <definedName name="Q_2">'[32]fin pro centers'!$J$4</definedName>
    <definedName name="Q_3" localSheetId="9">'[32]fin pro centers'!#REF!</definedName>
    <definedName name="Q_3" localSheetId="7">'[32]fin pro centers'!#REF!</definedName>
    <definedName name="Q_3" localSheetId="3">'[32]fin pro centers'!#REF!</definedName>
    <definedName name="Q_3" localSheetId="1">'[32]fin pro centers'!#REF!</definedName>
    <definedName name="Q_3" localSheetId="2">'[32]fin pro centers'!#REF!</definedName>
    <definedName name="Q_3" localSheetId="12">'[32]fin pro centers'!#REF!</definedName>
    <definedName name="Q_3">'[32]fin pro centers'!#REF!</definedName>
    <definedName name="Q_4" localSheetId="7">'[32]fin pro centers'!#REF!</definedName>
    <definedName name="Q_4" localSheetId="3">'[32]fin pro centers'!#REF!</definedName>
    <definedName name="Q_4" localSheetId="1">'[32]fin pro centers'!#REF!</definedName>
    <definedName name="Q_4" localSheetId="2">'[32]fin pro centers'!#REF!</definedName>
    <definedName name="Q_4" localSheetId="12">'[32]fin pro centers'!#REF!</definedName>
    <definedName name="Q_4">'[32]fin pro centers'!#REF!</definedName>
    <definedName name="qqq">#N/A</definedName>
    <definedName name="qqq_2">#N/A</definedName>
    <definedName name="QR">[18]List!$C$17:$C$20</definedName>
    <definedName name="QUALITY" localSheetId="3">[19]datasheet!$A$17:$A$20</definedName>
    <definedName name="QUALITY" localSheetId="1">[19]datasheet!$A$17:$A$20</definedName>
    <definedName name="QUALITY" localSheetId="2">[19]datasheet!$A$17:$A$20</definedName>
    <definedName name="QUALITY">[20]datasheet!$A$17:$A$20</definedName>
    <definedName name="qw" localSheetId="9">IF('Data Pembanding'!swws,[0]!Header_Row+'Data Pembanding'!er,[0]!Header_Row)</definedName>
    <definedName name="qw" localSheetId="7">IF(pembanding!swws,pembanding!Header_Row+pembanding!er,pembanding!Header_Row)</definedName>
    <definedName name="qw" localSheetId="3">IF('Resume '!swws,'Resume '!Header_Row+'Resume '!er,'Resume '!Header_Row)</definedName>
    <definedName name="qw" localSheetId="1">IF('Resume 1 Nilai'!swws,'Resume 1 Nilai'!Header_Row+'Resume 1 Nilai'!er,'Resume 1 Nilai'!Header_Row)</definedName>
    <definedName name="qw" localSheetId="2">IF('Resume 2 Nilai'!swws,'Resume 2 Nilai'!Header_Row+'Resume 2 Nilai'!er,'Resume 2 Nilai'!Header_Row)</definedName>
    <definedName name="qw" localSheetId="12">IF(yield!swws,yield!Header_Row+yield!er,yield!Header_Row)</definedName>
    <definedName name="qw">IF([0]!swws,[0]!Header_Row+er,[0]!Header_Row)</definedName>
    <definedName name="qw_2">#N/A</definedName>
    <definedName name="QWE">[18]List!$B$17:$B$19</definedName>
    <definedName name="qwq">#N/A</definedName>
    <definedName name="qwq_2">#N/A</definedName>
    <definedName name="R_Inti" localSheetId="7">#REF!</definedName>
    <definedName name="R_Inti" localSheetId="3">#REF!</definedName>
    <definedName name="R_Inti" localSheetId="1">#REF!</definedName>
    <definedName name="R_Inti" localSheetId="2">#REF!</definedName>
    <definedName name="R_Inti" localSheetId="12">#REF!</definedName>
    <definedName name="R_Inti">#REF!</definedName>
    <definedName name="rancah48b" localSheetId="7">#REF!</definedName>
    <definedName name="rancah48b" localSheetId="3">#REF!</definedName>
    <definedName name="rancah48b" localSheetId="1">#REF!</definedName>
    <definedName name="rancah48b" localSheetId="2">#REF!</definedName>
    <definedName name="rancah48b" localSheetId="12">#REF!</definedName>
    <definedName name="rancah48b">#REF!</definedName>
    <definedName name="rangking" localSheetId="7">#REF!</definedName>
    <definedName name="rangking" localSheetId="3">#REF!</definedName>
    <definedName name="rangking" localSheetId="1">#REF!</definedName>
    <definedName name="rangking" localSheetId="2">#REF!</definedName>
    <definedName name="rangking" localSheetId="12">#REF!</definedName>
    <definedName name="rangking">#REF!</definedName>
    <definedName name="rangking1">[23]List!$B$39:$B$49</definedName>
    <definedName name="raybent3" localSheetId="7">#REF!</definedName>
    <definedName name="raybent3" localSheetId="3">#REF!</definedName>
    <definedName name="raybent3" localSheetId="1">#REF!</definedName>
    <definedName name="raybent3" localSheetId="2">#REF!</definedName>
    <definedName name="raybent3" localSheetId="12">#REF!</definedName>
    <definedName name="raybent3">#REF!</definedName>
    <definedName name="raybent3b" localSheetId="7">#REF!</definedName>
    <definedName name="raybent3b" localSheetId="3">#REF!</definedName>
    <definedName name="raybent3b" localSheetId="1">#REF!</definedName>
    <definedName name="raybent3b" localSheetId="2">#REF!</definedName>
    <definedName name="raybent3b" localSheetId="12">#REF!</definedName>
    <definedName name="raybent3b">#REF!</definedName>
    <definedName name="raybent3c" localSheetId="7">#REF!</definedName>
    <definedName name="raybent3c" localSheetId="3">#REF!</definedName>
    <definedName name="raybent3c" localSheetId="1">#REF!</definedName>
    <definedName name="raybent3c" localSheetId="2">#REF!</definedName>
    <definedName name="raybent3c" localSheetId="12">#REF!</definedName>
    <definedName name="raybent3c">#REF!</definedName>
    <definedName name="raybent5" localSheetId="7">#REF!</definedName>
    <definedName name="raybent5" localSheetId="3">#REF!</definedName>
    <definedName name="raybent5" localSheetId="1">#REF!</definedName>
    <definedName name="raybent5" localSheetId="2">#REF!</definedName>
    <definedName name="raybent5" localSheetId="12">#REF!</definedName>
    <definedName name="raybent5">#REF!</definedName>
    <definedName name="raybent5b" localSheetId="7">#REF!</definedName>
    <definedName name="raybent5b" localSheetId="3">#REF!</definedName>
    <definedName name="raybent5b" localSheetId="1">#REF!</definedName>
    <definedName name="raybent5b" localSheetId="2">#REF!</definedName>
    <definedName name="raybent5b" localSheetId="12">#REF!</definedName>
    <definedName name="raybent5b">#REF!</definedName>
    <definedName name="raybent5c" localSheetId="7">#REF!</definedName>
    <definedName name="raybent5c" localSheetId="3">#REF!</definedName>
    <definedName name="raybent5c" localSheetId="1">#REF!</definedName>
    <definedName name="raybent5c" localSheetId="2">#REF!</definedName>
    <definedName name="raybent5c" localSheetId="12">#REF!</definedName>
    <definedName name="raybent5c">#REF!</definedName>
    <definedName name="rb">[15]OE!$Y$24</definedName>
    <definedName name="RECAP" localSheetId="7">#REF!</definedName>
    <definedName name="RECAP" localSheetId="3">#REF!</definedName>
    <definedName name="RECAP" localSheetId="1">#REF!</definedName>
    <definedName name="RECAP" localSheetId="2">#REF!</definedName>
    <definedName name="RECAP" localSheetId="12">#REF!</definedName>
    <definedName name="RECAP">#REF!</definedName>
    <definedName name="REKAP" localSheetId="7">#REF!</definedName>
    <definedName name="REKAP" localSheetId="3">#REF!</definedName>
    <definedName name="REKAP" localSheetId="1">#REF!</definedName>
    <definedName name="REKAP" localSheetId="2">#REF!</definedName>
    <definedName name="REKAP" localSheetId="12">#REF!</definedName>
    <definedName name="REKAP">#REF!</definedName>
    <definedName name="Ren_CPO_Plasma">'[53]Prod- Plasma'!$G$35:$AE$38</definedName>
    <definedName name="rendemen_cpo" localSheetId="7">#REF!</definedName>
    <definedName name="rendemen_cpo" localSheetId="3">#REF!</definedName>
    <definedName name="rendemen_cpo" localSheetId="1">#REF!</definedName>
    <definedName name="rendemen_cpo" localSheetId="2">#REF!</definedName>
    <definedName name="rendemen_cpo" localSheetId="12">#REF!</definedName>
    <definedName name="rendemen_cpo">#REF!</definedName>
    <definedName name="rendemen_kernel" localSheetId="7">#REF!</definedName>
    <definedName name="rendemen_kernel" localSheetId="3">#REF!</definedName>
    <definedName name="rendemen_kernel" localSheetId="1">#REF!</definedName>
    <definedName name="rendemen_kernel" localSheetId="2">#REF!</definedName>
    <definedName name="rendemen_kernel" localSheetId="12">#REF!</definedName>
    <definedName name="rendemen_kernel">#REF!</definedName>
    <definedName name="Resume_NP" localSheetId="7">#REF!</definedName>
    <definedName name="Resume_NP" localSheetId="3">#REF!</definedName>
    <definedName name="Resume_NP" localSheetId="1">#REF!</definedName>
    <definedName name="Resume_NP" localSheetId="2">#REF!</definedName>
    <definedName name="Resume_NP" localSheetId="12">#REF!</definedName>
    <definedName name="Resume_NP">#REF!</definedName>
    <definedName name="RETURN">[7]Financials!$Y$18:$AC$18</definedName>
    <definedName name="rev">#N/A</definedName>
    <definedName name="rev_2">#N/A</definedName>
    <definedName name="revenue_month">[13]Revenue!$J$7:$R$187</definedName>
    <definedName name="Review">[47]List!$B$22:$B$27</definedName>
    <definedName name="Reviewer">[47]List!$B$17:$B$19</definedName>
    <definedName name="rincian" localSheetId="7">#REF!</definedName>
    <definedName name="rincian" localSheetId="3">#REF!</definedName>
    <definedName name="rincian" localSheetId="1">#REF!</definedName>
    <definedName name="rincian" localSheetId="2">#REF!</definedName>
    <definedName name="rincian" localSheetId="12">#REF!</definedName>
    <definedName name="rincian">#REF!</definedName>
    <definedName name="RIRQO" localSheetId="7">[24]As!#REF!</definedName>
    <definedName name="RIRQO" localSheetId="3">[24]As!#REF!</definedName>
    <definedName name="RIRQO" localSheetId="1">[24]As!#REF!</definedName>
    <definedName name="RIRQO" localSheetId="2">[24]As!#REF!</definedName>
    <definedName name="RIRQO" localSheetId="12">[24]As!#REF!</definedName>
    <definedName name="RIRQO">[24]As!#REF!</definedName>
    <definedName name="RR" localSheetId="7">pembanding!$DA$337:$DA$346</definedName>
    <definedName name="rr" localSheetId="3">#N/A</definedName>
    <definedName name="rr" localSheetId="1">#N/A</definedName>
    <definedName name="rr" localSheetId="2">#N/A</definedName>
    <definedName name="RR">Bangunan!$DA$337:$DA$346</definedName>
    <definedName name="rrt">#N/A</definedName>
    <definedName name="rrt_2">#N/A</definedName>
    <definedName name="Rsm_PERUMAHAN" localSheetId="7">#REF!</definedName>
    <definedName name="Rsm_PERUMAHAN" localSheetId="3">#REF!</definedName>
    <definedName name="Rsm_PERUMAHAN" localSheetId="1">#REF!</definedName>
    <definedName name="Rsm_PERUMAHAN" localSheetId="2">#REF!</definedName>
    <definedName name="Rsm_PERUMAHAN" localSheetId="12">#REF!</definedName>
    <definedName name="Rsm_PERUMAHAN">#REF!</definedName>
    <definedName name="Rumah_Tinggal" localSheetId="3">[19]datasheet!$A$54:$A$57</definedName>
    <definedName name="Rumah_Tinggal" localSheetId="1">[19]datasheet!$A$54:$A$57</definedName>
    <definedName name="Rumah_Tinggal" localSheetId="2">[19]datasheet!$A$54:$A$57</definedName>
    <definedName name="Rumah_Tinggal">[20]datasheet!$A$54:$A$57</definedName>
    <definedName name="RUNYLD">[7]Financials!$Y$20:$AC$20</definedName>
    <definedName name="S" localSheetId="9">[30]FINISHING!#REF!</definedName>
    <definedName name="S" localSheetId="7">[30]FINISHING!#REF!</definedName>
    <definedName name="S" localSheetId="3">[30]FINISHING!#REF!</definedName>
    <definedName name="S" localSheetId="1">[30]FINISHING!#REF!</definedName>
    <definedName name="S" localSheetId="2">[30]FINISHING!#REF!</definedName>
    <definedName name="S" localSheetId="12">[30]FINISHING!#REF!</definedName>
    <definedName name="S">[30]FINISHING!#REF!</definedName>
    <definedName name="S_1" localSheetId="7">#REF!</definedName>
    <definedName name="S_1" localSheetId="3">#REF!</definedName>
    <definedName name="S_1" localSheetId="1">#REF!</definedName>
    <definedName name="S_1" localSheetId="2">#REF!</definedName>
    <definedName name="S_1" localSheetId="12">#REF!</definedName>
    <definedName name="S_1">#REF!</definedName>
    <definedName name="S_2" localSheetId="7">#REF!</definedName>
    <definedName name="S_2" localSheetId="3">#REF!</definedName>
    <definedName name="S_2" localSheetId="1">#REF!</definedName>
    <definedName name="S_2" localSheetId="2">#REF!</definedName>
    <definedName name="S_2" localSheetId="12">#REF!</definedName>
    <definedName name="S_2">#REF!</definedName>
    <definedName name="S_3" localSheetId="7">#REF!</definedName>
    <definedName name="S_3" localSheetId="3">#REF!</definedName>
    <definedName name="S_3" localSheetId="1">#REF!</definedName>
    <definedName name="S_3" localSheetId="2">#REF!</definedName>
    <definedName name="S_3" localSheetId="12">#REF!</definedName>
    <definedName name="S_3">#REF!</definedName>
    <definedName name="Saldo" localSheetId="7">#REF!</definedName>
    <definedName name="Saldo" localSheetId="3">#REF!</definedName>
    <definedName name="Saldo" localSheetId="1">#REF!</definedName>
    <definedName name="Saldo" localSheetId="2">#REF!</definedName>
    <definedName name="Saldo" localSheetId="12">#REF!</definedName>
    <definedName name="Saldo">#REF!</definedName>
    <definedName name="Sanitair" localSheetId="7">#REF!</definedName>
    <definedName name="Sanitair" localSheetId="3">#REF!</definedName>
    <definedName name="Sanitair" localSheetId="1">#REF!</definedName>
    <definedName name="Sanitair" localSheetId="2">#REF!</definedName>
    <definedName name="Sanitair" localSheetId="12">#REF!</definedName>
    <definedName name="Sanitair">#REF!</definedName>
    <definedName name="sarana" localSheetId="9">Scheduled_Payment+Extra_Payment</definedName>
    <definedName name="sarana" localSheetId="7">Scheduled_Payment+Extra_Payment</definedName>
    <definedName name="sarana" localSheetId="3">Scheduled_Payment+Extra_Payment</definedName>
    <definedName name="sarana" localSheetId="1">Scheduled_Payment+Extra_Payment</definedName>
    <definedName name="sarana" localSheetId="2">Scheduled_Payment+Extra_Payment</definedName>
    <definedName name="sarana" localSheetId="12">Scheduled_Payment+Extra_Payment</definedName>
    <definedName name="sarana">Scheduled_Payment+Extra_Payment</definedName>
    <definedName name="SATU" localSheetId="7">[21]BCT!#REF!</definedName>
    <definedName name="SATU" localSheetId="3">[22]BCT!#REF!</definedName>
    <definedName name="SATU" localSheetId="1">[22]BCT!#REF!</definedName>
    <definedName name="SATU" localSheetId="2">[22]BCT!#REF!</definedName>
    <definedName name="SATU" localSheetId="12">[21]BCT!#REF!</definedName>
    <definedName name="SATU">[21]BCT!#REF!</definedName>
    <definedName name="Sched_Pay" localSheetId="7">#REF!</definedName>
    <definedName name="Sched_Pay" localSheetId="3">#REF!</definedName>
    <definedName name="Sched_Pay" localSheetId="1">#REF!</definedName>
    <definedName name="Sched_Pay" localSheetId="2">#REF!</definedName>
    <definedName name="Sched_Pay" localSheetId="12">#REF!</definedName>
    <definedName name="Sched_Pay">#REF!</definedName>
    <definedName name="Scheduled_Extra_Payments" localSheetId="7">#REF!</definedName>
    <definedName name="Scheduled_Extra_Payments" localSheetId="3">#REF!</definedName>
    <definedName name="Scheduled_Extra_Payments" localSheetId="1">#REF!</definedName>
    <definedName name="Scheduled_Extra_Payments" localSheetId="2">#REF!</definedName>
    <definedName name="Scheduled_Extra_Payments" localSheetId="12">#REF!</definedName>
    <definedName name="Scheduled_Extra_Payments">#REF!</definedName>
    <definedName name="Scheduled_Interest_Rate" localSheetId="7">#REF!</definedName>
    <definedName name="Scheduled_Interest_Rate" localSheetId="3">#REF!</definedName>
    <definedName name="Scheduled_Interest_Rate" localSheetId="1">#REF!</definedName>
    <definedName name="Scheduled_Interest_Rate" localSheetId="2">#REF!</definedName>
    <definedName name="Scheduled_Interest_Rate" localSheetId="12">#REF!</definedName>
    <definedName name="Scheduled_Interest_Rate">#REF!</definedName>
    <definedName name="Scheduled_Monthly_Payment" localSheetId="7">#REF!</definedName>
    <definedName name="Scheduled_Monthly_Payment" localSheetId="3">#REF!</definedName>
    <definedName name="Scheduled_Monthly_Payment" localSheetId="1">#REF!</definedName>
    <definedName name="Scheduled_Monthly_Payment" localSheetId="2">#REF!</definedName>
    <definedName name="Scheduled_Monthly_Payment" localSheetId="12">#REF!</definedName>
    <definedName name="Scheduled_Monthly_Payment">#REF!</definedName>
    <definedName name="sdd">#N/A</definedName>
    <definedName name="sdS">[18]List!$B$11:$B$15</definedName>
    <definedName name="selot" localSheetId="7">#REF!</definedName>
    <definedName name="selot" localSheetId="3">#REF!</definedName>
    <definedName name="selot" localSheetId="1">#REF!</definedName>
    <definedName name="selot" localSheetId="2">#REF!</definedName>
    <definedName name="selot" localSheetId="12">#REF!</definedName>
    <definedName name="selot">#REF!</definedName>
    <definedName name="selotb" localSheetId="7">#REF!</definedName>
    <definedName name="selotb" localSheetId="3">#REF!</definedName>
    <definedName name="selotb" localSheetId="1">#REF!</definedName>
    <definedName name="selotb" localSheetId="2">#REF!</definedName>
    <definedName name="selotb" localSheetId="12">#REF!</definedName>
    <definedName name="selotb">#REF!</definedName>
    <definedName name="selotc" localSheetId="7">#REF!</definedName>
    <definedName name="selotc" localSheetId="3">#REF!</definedName>
    <definedName name="selotc" localSheetId="1">#REF!</definedName>
    <definedName name="selotc" localSheetId="2">#REF!</definedName>
    <definedName name="selotc" localSheetId="12">#REF!</definedName>
    <definedName name="selotc">#REF!</definedName>
    <definedName name="Semak_belukar" localSheetId="7">#REF!</definedName>
    <definedName name="Semak_belukar" localSheetId="3">#REF!</definedName>
    <definedName name="Semak_belukar" localSheetId="1">#REF!</definedName>
    <definedName name="Semak_belukar" localSheetId="2">#REF!</definedName>
    <definedName name="Semak_belukar" localSheetId="12">#REF!</definedName>
    <definedName name="Semak_belukar">#REF!</definedName>
    <definedName name="semakbelukar" localSheetId="7">#REF!</definedName>
    <definedName name="semakbelukar" localSheetId="3">#REF!</definedName>
    <definedName name="semakbelukar" localSheetId="1">#REF!</definedName>
    <definedName name="semakbelukar" localSheetId="2">#REF!</definedName>
    <definedName name="semakbelukar" localSheetId="12">#REF!</definedName>
    <definedName name="semakbelukar">#REF!</definedName>
    <definedName name="semen" localSheetId="7">#REF!</definedName>
    <definedName name="semen" localSheetId="3">#REF!</definedName>
    <definedName name="semen" localSheetId="1">#REF!</definedName>
    <definedName name="semen" localSheetId="2">#REF!</definedName>
    <definedName name="semen" localSheetId="12">#REF!</definedName>
    <definedName name="semen">#REF!</definedName>
    <definedName name="semenb" localSheetId="7">#REF!</definedName>
    <definedName name="semenb" localSheetId="3">#REF!</definedName>
    <definedName name="semenb" localSheetId="1">#REF!</definedName>
    <definedName name="semenb" localSheetId="2">#REF!</definedName>
    <definedName name="semenb" localSheetId="12">#REF!</definedName>
    <definedName name="semenb">#REF!</definedName>
    <definedName name="semenc" localSheetId="7">#REF!</definedName>
    <definedName name="semenc" localSheetId="3">#REF!</definedName>
    <definedName name="semenc" localSheetId="1">#REF!</definedName>
    <definedName name="semenc" localSheetId="2">#REF!</definedName>
    <definedName name="semenc" localSheetId="12">#REF!</definedName>
    <definedName name="semenc">#REF!</definedName>
    <definedName name="semenputih" localSheetId="7">#REF!</definedName>
    <definedName name="semenputih" localSheetId="3">#REF!</definedName>
    <definedName name="semenputih" localSheetId="1">#REF!</definedName>
    <definedName name="semenputih" localSheetId="2">#REF!</definedName>
    <definedName name="semenputih" localSheetId="12">#REF!</definedName>
    <definedName name="semenputih">#REF!</definedName>
    <definedName name="semenputihb" localSheetId="7">#REF!</definedName>
    <definedName name="semenputihb" localSheetId="3">#REF!</definedName>
    <definedName name="semenputihb" localSheetId="1">#REF!</definedName>
    <definedName name="semenputihb" localSheetId="2">#REF!</definedName>
    <definedName name="semenputihb" localSheetId="12">#REF!</definedName>
    <definedName name="semenputihb">#REF!</definedName>
    <definedName name="semenputihc" localSheetId="7">#REF!</definedName>
    <definedName name="semenputihc" localSheetId="3">#REF!</definedName>
    <definedName name="semenputihc" localSheetId="1">#REF!</definedName>
    <definedName name="semenputihc" localSheetId="2">#REF!</definedName>
    <definedName name="semenputihc" localSheetId="12">#REF!</definedName>
    <definedName name="semenputihc">#REF!</definedName>
    <definedName name="sengg20" localSheetId="7">#REF!</definedName>
    <definedName name="sengg20" localSheetId="3">#REF!</definedName>
    <definedName name="sengg20" localSheetId="1">#REF!</definedName>
    <definedName name="sengg20" localSheetId="2">#REF!</definedName>
    <definedName name="sengg20" localSheetId="12">#REF!</definedName>
    <definedName name="sengg20">#REF!</definedName>
    <definedName name="sengg20b" localSheetId="7">#REF!</definedName>
    <definedName name="sengg20b" localSheetId="3">#REF!</definedName>
    <definedName name="sengg20b" localSheetId="1">#REF!</definedName>
    <definedName name="sengg20b" localSheetId="2">#REF!</definedName>
    <definedName name="sengg20b" localSheetId="12">#REF!</definedName>
    <definedName name="sengg20b">#REF!</definedName>
    <definedName name="sengg20c" localSheetId="7">#REF!</definedName>
    <definedName name="sengg20c" localSheetId="3">#REF!</definedName>
    <definedName name="sengg20c" localSheetId="1">#REF!</definedName>
    <definedName name="sengg20c" localSheetId="2">#REF!</definedName>
    <definedName name="sengg20c" localSheetId="12">#REF!</definedName>
    <definedName name="sengg20c">#REF!</definedName>
    <definedName name="sengg25" localSheetId="7">#REF!</definedName>
    <definedName name="sengg25" localSheetId="3">#REF!</definedName>
    <definedName name="sengg25" localSheetId="1">#REF!</definedName>
    <definedName name="sengg25" localSheetId="2">#REF!</definedName>
    <definedName name="sengg25" localSheetId="12">#REF!</definedName>
    <definedName name="sengg25">#REF!</definedName>
    <definedName name="sengg25b" localSheetId="7">#REF!</definedName>
    <definedName name="sengg25b" localSheetId="3">#REF!</definedName>
    <definedName name="sengg25b" localSheetId="1">#REF!</definedName>
    <definedName name="sengg25b" localSheetId="2">#REF!</definedName>
    <definedName name="sengg25b" localSheetId="12">#REF!</definedName>
    <definedName name="sengg25b">#REF!</definedName>
    <definedName name="sengg25c" localSheetId="7">#REF!</definedName>
    <definedName name="sengg25c" localSheetId="3">#REF!</definedName>
    <definedName name="sengg25c" localSheetId="1">#REF!</definedName>
    <definedName name="sengg25c" localSheetId="2">#REF!</definedName>
    <definedName name="sengg25c" localSheetId="12">#REF!</definedName>
    <definedName name="sengg25c">#REF!</definedName>
    <definedName name="sengg30" localSheetId="7">#REF!</definedName>
    <definedName name="sengg30" localSheetId="3">#REF!</definedName>
    <definedName name="sengg30" localSheetId="1">#REF!</definedName>
    <definedName name="sengg30" localSheetId="2">#REF!</definedName>
    <definedName name="sengg30" localSheetId="12">#REF!</definedName>
    <definedName name="sengg30">#REF!</definedName>
    <definedName name="sengg30b" localSheetId="7">#REF!</definedName>
    <definedName name="sengg30b" localSheetId="3">#REF!</definedName>
    <definedName name="sengg30b" localSheetId="1">#REF!</definedName>
    <definedName name="sengg30b" localSheetId="2">#REF!</definedName>
    <definedName name="sengg30b" localSheetId="12">#REF!</definedName>
    <definedName name="sengg30b">#REF!</definedName>
    <definedName name="sengg30c" localSheetId="7">#REF!</definedName>
    <definedName name="sengg30c" localSheetId="3">#REF!</definedName>
    <definedName name="sengg30c" localSheetId="1">#REF!</definedName>
    <definedName name="sengg30c" localSheetId="2">#REF!</definedName>
    <definedName name="sengg30c" localSheetId="12">#REF!</definedName>
    <definedName name="sengg30c">#REF!</definedName>
    <definedName name="senggbc" localSheetId="7">#REF!</definedName>
    <definedName name="senggbc" localSheetId="3">#REF!</definedName>
    <definedName name="senggbc" localSheetId="1">#REF!</definedName>
    <definedName name="senggbc" localSheetId="2">#REF!</definedName>
    <definedName name="senggbc" localSheetId="12">#REF!</definedName>
    <definedName name="senggbc">#REF!</definedName>
    <definedName name="sengplat" localSheetId="7">#REF!</definedName>
    <definedName name="sengplat" localSheetId="3">#REF!</definedName>
    <definedName name="sengplat" localSheetId="1">#REF!</definedName>
    <definedName name="sengplat" localSheetId="2">#REF!</definedName>
    <definedName name="sengplat" localSheetId="12">#REF!</definedName>
    <definedName name="sengplat">#REF!</definedName>
    <definedName name="sengplat30" localSheetId="7">#REF!</definedName>
    <definedName name="sengplat30" localSheetId="3">#REF!</definedName>
    <definedName name="sengplat30" localSheetId="1">#REF!</definedName>
    <definedName name="sengplat30" localSheetId="2">#REF!</definedName>
    <definedName name="sengplat30" localSheetId="12">#REF!</definedName>
    <definedName name="sengplat30">#REF!</definedName>
    <definedName name="sengplat30b" localSheetId="7">#REF!</definedName>
    <definedName name="sengplat30b" localSheetId="3">#REF!</definedName>
    <definedName name="sengplat30b" localSheetId="1">#REF!</definedName>
    <definedName name="sengplat30b" localSheetId="2">#REF!</definedName>
    <definedName name="sengplat30b" localSheetId="12">#REF!</definedName>
    <definedName name="sengplat30b">#REF!</definedName>
    <definedName name="sengplat30c" localSheetId="7">#REF!</definedName>
    <definedName name="sengplat30c" localSheetId="3">#REF!</definedName>
    <definedName name="sengplat30c" localSheetId="1">#REF!</definedName>
    <definedName name="sengplat30c" localSheetId="2">#REF!</definedName>
    <definedName name="sengplat30c" localSheetId="12">#REF!</definedName>
    <definedName name="sengplat30c">#REF!</definedName>
    <definedName name="sengplatb" localSheetId="7">#REF!</definedName>
    <definedName name="sengplatb" localSheetId="3">#REF!</definedName>
    <definedName name="sengplatb" localSheetId="1">#REF!</definedName>
    <definedName name="sengplatb" localSheetId="2">#REF!</definedName>
    <definedName name="sengplatb" localSheetId="12">#REF!</definedName>
    <definedName name="sengplatb">#REF!</definedName>
    <definedName name="sengplatc" localSheetId="7">#REF!</definedName>
    <definedName name="sengplatc" localSheetId="3">#REF!</definedName>
    <definedName name="sengplatc" localSheetId="1">#REF!</definedName>
    <definedName name="sengplatc" localSheetId="2">#REF!</definedName>
    <definedName name="sengplatc" localSheetId="12">#REF!</definedName>
    <definedName name="sengplatc">#REF!</definedName>
    <definedName name="sensi" localSheetId="7">#REF!</definedName>
    <definedName name="sensi" localSheetId="3">#REF!</definedName>
    <definedName name="sensi" localSheetId="1">#REF!</definedName>
    <definedName name="sensi" localSheetId="2">#REF!</definedName>
    <definedName name="sensi" localSheetId="12">#REF!</definedName>
    <definedName name="sensi">#REF!</definedName>
    <definedName name="Sensitivitas" localSheetId="7">#REF!</definedName>
    <definedName name="Sensitivitas" localSheetId="3">#REF!</definedName>
    <definedName name="Sensitivitas" localSheetId="1">#REF!</definedName>
    <definedName name="Sensitivitas" localSheetId="2">#REF!</definedName>
    <definedName name="Sensitivitas" localSheetId="12">#REF!</definedName>
    <definedName name="Sensitivitas">#REF!</definedName>
    <definedName name="Sertipikat" localSheetId="7">#REF!</definedName>
    <definedName name="Sertipikat" localSheetId="3">#REF!</definedName>
    <definedName name="Sertipikat" localSheetId="1">#REF!</definedName>
    <definedName name="Sertipikat" localSheetId="2">#REF!</definedName>
    <definedName name="Sertipikat" localSheetId="12">#REF!</definedName>
    <definedName name="Sertipikat">#REF!</definedName>
    <definedName name="sertipikat1">[23]List!$B$29:$B$37</definedName>
    <definedName name="sewa_dormitori">'[29]Rinci-Pendapatan'!$A$254:$IV$254</definedName>
    <definedName name="sewa_factory">'[29]Rinci-Pendapatan'!$A$220:$IV$220</definedName>
    <definedName name="sewa_fas_lainnya">'[29]Rinci-Pendapatan'!$A$290:$IV$290</definedName>
    <definedName name="sewa_gudang">'[29]Rinci-Pendapatan'!$A$269:$IV$269</definedName>
    <definedName name="sewa_menara_komunikasi">'[29]Rinci-Pendapatan'!$A$281:$IV$281</definedName>
    <definedName name="sewa_ruko">'[29]Rinci-Pendapatan'!$A$249:$IV$249</definedName>
    <definedName name="sewa_wisma_bukit_indah">'[29]Rinci-Pendapatan'!$A$274:$IV$274</definedName>
    <definedName name="sewabgn_fac">'[29]Rinci-Pendapatan'!$C$149:$U$155</definedName>
    <definedName name="sewatanah_fac">'[29]Rinci-Pendapatan'!$C$142:$U$146</definedName>
    <definedName name="sheet" localSheetId="9">[54]As!#REF!</definedName>
    <definedName name="sheet" localSheetId="7">[54]As!#REF!</definedName>
    <definedName name="sheet" localSheetId="3">[54]As!#REF!</definedName>
    <definedName name="sheet" localSheetId="1">[54]As!#REF!</definedName>
    <definedName name="sheet" localSheetId="2">[54]As!#REF!</definedName>
    <definedName name="sheet" localSheetId="12">[54]As!#REF!</definedName>
    <definedName name="sheet">[54]As!#REF!</definedName>
    <definedName name="sheet14" localSheetId="7">#REF!</definedName>
    <definedName name="sheet14" localSheetId="3">#REF!</definedName>
    <definedName name="sheet14" localSheetId="1">#REF!</definedName>
    <definedName name="sheet14" localSheetId="2">#REF!</definedName>
    <definedName name="sheet14" localSheetId="12">#REF!</definedName>
    <definedName name="sheet14">#REF!</definedName>
    <definedName name="simadjust" localSheetId="7">#REF!</definedName>
    <definedName name="simadjust" localSheetId="3">#REF!</definedName>
    <definedName name="simadjust" localSheetId="1">#REF!</definedName>
    <definedName name="simadjust" localSheetId="2">#REF!</definedName>
    <definedName name="simadjust" localSheetId="12">#REF!</definedName>
    <definedName name="simadjust">#REF!</definedName>
    <definedName name="SIMPRESULT" localSheetId="7">#REF!</definedName>
    <definedName name="SIMPRESULT" localSheetId="3">#REF!</definedName>
    <definedName name="SIMPRESULT" localSheetId="1">#REF!</definedName>
    <definedName name="SIMPRESULT" localSheetId="2">#REF!</definedName>
    <definedName name="SIMPRESULT" localSheetId="12">#REF!</definedName>
    <definedName name="SIMPRESULT">#REF!</definedName>
    <definedName name="sn">[15]Des!$C$37</definedName>
    <definedName name="SoftCost" localSheetId="7">#REF!</definedName>
    <definedName name="SoftCost" localSheetId="3">#REF!</definedName>
    <definedName name="SoftCost" localSheetId="1">#REF!</definedName>
    <definedName name="SoftCost" localSheetId="2">#REF!</definedName>
    <definedName name="SoftCost" localSheetId="12">#REF!</definedName>
    <definedName name="SoftCost">#REF!</definedName>
    <definedName name="spj" localSheetId="7">#REF!</definedName>
    <definedName name="spj" localSheetId="3">#REF!</definedName>
    <definedName name="spj" localSheetId="1">#REF!</definedName>
    <definedName name="spj" localSheetId="2">#REF!</definedName>
    <definedName name="spj" localSheetId="12">#REF!</definedName>
    <definedName name="spj">#REF!</definedName>
    <definedName name="SPL__APARTMENT" localSheetId="7">#REF!</definedName>
    <definedName name="SPL__APARTMENT" localSheetId="3">#REF!</definedName>
    <definedName name="SPL__APARTMENT" localSheetId="1">#REF!</definedName>
    <definedName name="SPL__APARTMENT" localSheetId="2">#REF!</definedName>
    <definedName name="SPL__APARTMENT" localSheetId="12">#REF!</definedName>
    <definedName name="SPL__APARTMENT">#REF!</definedName>
    <definedName name="SPL__HOTEL" localSheetId="7">#REF!</definedName>
    <definedName name="SPL__HOTEL" localSheetId="3">#REF!</definedName>
    <definedName name="SPL__HOTEL" localSheetId="1">#REF!</definedName>
    <definedName name="SPL__HOTEL" localSheetId="2">#REF!</definedName>
    <definedName name="SPL__HOTEL" localSheetId="12">#REF!</definedName>
    <definedName name="SPL__HOTEL">#REF!</definedName>
    <definedName name="SPL__KANTOR" localSheetId="7">#REF!</definedName>
    <definedName name="SPL__KANTOR" localSheetId="3">#REF!</definedName>
    <definedName name="SPL__KANTOR" localSheetId="1">#REF!</definedName>
    <definedName name="SPL__KANTOR" localSheetId="2">#REF!</definedName>
    <definedName name="SPL__KANTOR" localSheetId="12">#REF!</definedName>
    <definedName name="SPL__KANTOR">#REF!</definedName>
    <definedName name="SPL_MALL" localSheetId="7">#REF!</definedName>
    <definedName name="SPL_MALL" localSheetId="3">#REF!</definedName>
    <definedName name="SPL_MALL" localSheetId="1">#REF!</definedName>
    <definedName name="SPL_MALL" localSheetId="2">#REF!</definedName>
    <definedName name="SPL_MALL" localSheetId="12">#REF!</definedName>
    <definedName name="SPL_MALL">#REF!</definedName>
    <definedName name="split" localSheetId="7">#REF!</definedName>
    <definedName name="split" localSheetId="3">#REF!</definedName>
    <definedName name="split" localSheetId="1">#REF!</definedName>
    <definedName name="split" localSheetId="2">#REF!</definedName>
    <definedName name="split" localSheetId="12">#REF!</definedName>
    <definedName name="split">#REF!</definedName>
    <definedName name="splitb" localSheetId="7">#REF!</definedName>
    <definedName name="splitb" localSheetId="3">#REF!</definedName>
    <definedName name="splitb" localSheetId="1">#REF!</definedName>
    <definedName name="splitb" localSheetId="2">#REF!</definedName>
    <definedName name="splitb" localSheetId="12">#REF!</definedName>
    <definedName name="splitb">#REF!</definedName>
    <definedName name="splitc" localSheetId="7">#REF!</definedName>
    <definedName name="splitc" localSheetId="3">#REF!</definedName>
    <definedName name="splitc" localSheetId="1">#REF!</definedName>
    <definedName name="splitc" localSheetId="2">#REF!</definedName>
    <definedName name="splitc" localSheetId="12">#REF!</definedName>
    <definedName name="splitc">#REF!</definedName>
    <definedName name="sr" localSheetId="7">#REF!</definedName>
    <definedName name="sr" localSheetId="3">#REF!</definedName>
    <definedName name="sr" localSheetId="1">#REF!</definedName>
    <definedName name="sr" localSheetId="2">#REF!</definedName>
    <definedName name="sr" localSheetId="12">#REF!</definedName>
    <definedName name="sr">#REF!</definedName>
    <definedName name="Srn">#N/A</definedName>
    <definedName name="SS" localSheetId="7">pembanding!$DA$348:$DA$369</definedName>
    <definedName name="ss" localSheetId="3">'[13]Pro-Base'!$A$354:$IV$354</definedName>
    <definedName name="ss" localSheetId="1">'[13]Pro-Base'!$A$354:$IV$354</definedName>
    <definedName name="ss" localSheetId="2">'[13]Pro-Base'!$A$354:$IV$354</definedName>
    <definedName name="SS">Bangunan!$DA$348:$DA$369</definedName>
    <definedName name="STRUKTUR" localSheetId="3">[19]datasheet!$A$23:$A$29</definedName>
    <definedName name="STRUKTUR" localSheetId="1">[19]datasheet!$A$23:$A$29</definedName>
    <definedName name="STRUKTUR" localSheetId="2">[19]datasheet!$A$23:$A$29</definedName>
    <definedName name="STRUKTUR">[20]datasheet!$A$23:$A$29</definedName>
    <definedName name="STRUKTUR_APARTEMEN" localSheetId="7">#REF!</definedName>
    <definedName name="STRUKTUR_APARTEMEN" localSheetId="3">#REF!</definedName>
    <definedName name="STRUKTUR_APARTEMEN" localSheetId="1">#REF!</definedName>
    <definedName name="STRUKTUR_APARTEMEN" localSheetId="2">#REF!</definedName>
    <definedName name="STRUKTUR_APARTEMEN" localSheetId="12">#REF!</definedName>
    <definedName name="STRUKTUR_APARTEMEN">#REF!</definedName>
    <definedName name="STRUKTUR_HOTEL" localSheetId="7">#REF!</definedName>
    <definedName name="STRUKTUR_HOTEL" localSheetId="3">#REF!</definedName>
    <definedName name="STRUKTUR_HOTEL" localSheetId="1">#REF!</definedName>
    <definedName name="STRUKTUR_HOTEL" localSheetId="2">#REF!</definedName>
    <definedName name="STRUKTUR_HOTEL" localSheetId="12">#REF!</definedName>
    <definedName name="STRUKTUR_HOTEL">#REF!</definedName>
    <definedName name="STRUKTUR_KANTOR" localSheetId="7">#REF!</definedName>
    <definedName name="STRUKTUR_KANTOR" localSheetId="3">#REF!</definedName>
    <definedName name="STRUKTUR_KANTOR" localSheetId="1">#REF!</definedName>
    <definedName name="STRUKTUR_KANTOR" localSheetId="2">#REF!</definedName>
    <definedName name="STRUKTUR_KANTOR" localSheetId="12">#REF!</definedName>
    <definedName name="STRUKTUR_KANTOR">#REF!</definedName>
    <definedName name="STRUKTUR_MALL" localSheetId="7">#REF!</definedName>
    <definedName name="STRUKTUR_MALL" localSheetId="3">#REF!</definedName>
    <definedName name="STRUKTUR_MALL" localSheetId="1">#REF!</definedName>
    <definedName name="STRUKTUR_MALL" localSheetId="2">#REF!</definedName>
    <definedName name="STRUKTUR_MALL" localSheetId="12">#REF!</definedName>
    <definedName name="STRUKTUR_MALL">#REF!</definedName>
    <definedName name="STRUKTUR_PARKIR" localSheetId="7">#REF!</definedName>
    <definedName name="STRUKTUR_PARKIR" localSheetId="3">#REF!</definedName>
    <definedName name="STRUKTUR_PARKIR" localSheetId="1">#REF!</definedName>
    <definedName name="STRUKTUR_PARKIR" localSheetId="2">#REF!</definedName>
    <definedName name="STRUKTUR_PARKIR" localSheetId="12">#REF!</definedName>
    <definedName name="STRUKTUR_PARKIR">#REF!</definedName>
    <definedName name="Sub" localSheetId="7">#REF!</definedName>
    <definedName name="Sub" localSheetId="3">#REF!</definedName>
    <definedName name="Sub" localSheetId="1">#REF!</definedName>
    <definedName name="Sub" localSheetId="2">#REF!</definedName>
    <definedName name="Sub" localSheetId="12">#REF!</definedName>
    <definedName name="Sub">#REF!</definedName>
    <definedName name="Supervisor">[47]List!$B$22:$B$27</definedName>
    <definedName name="Surat_Tanah" localSheetId="3">[19]datasheet!$B$3:$B$13</definedName>
    <definedName name="Surat_Tanah" localSheetId="1">[19]datasheet!$B$3:$B$13</definedName>
    <definedName name="Surat_Tanah" localSheetId="2">[19]datasheet!$B$3:$B$13</definedName>
    <definedName name="Surat_Tanah">[20]datasheet!$B$3:$B$13</definedName>
    <definedName name="swws" localSheetId="9">IF([0]!Loan_Amount*[0]!Interest_Rate*[0]!Loan_Years*[0]!Loan_Start&gt;0,1,0)</definedName>
    <definedName name="swws" localSheetId="7">IF(pembanding!Loan_Amount*pembanding!Interest_Rate*pembanding!Loan_Years*pembanding!Loan_Start&gt;0,1,0)</definedName>
    <definedName name="swws" localSheetId="3">IF('Resume '!Loan_Amount*'Resume '!Interest_Rate*'Resume '!Loan_Years*'Resume '!Loan_Start&gt;0,1,0)</definedName>
    <definedName name="swws" localSheetId="1">IF('Resume 1 Nilai'!Loan_Amount*'Resume 1 Nilai'!Interest_Rate*'Resume 1 Nilai'!Loan_Years*'Resume 1 Nilai'!Loan_Start&gt;0,1,0)</definedName>
    <definedName name="swws" localSheetId="2">IF('Resume 2 Nilai'!Loan_Amount*'Resume 2 Nilai'!Interest_Rate*'Resume 2 Nilai'!Loan_Years*'Resume 2 Nilai'!Loan_Start&gt;0,1,0)</definedName>
    <definedName name="swws" localSheetId="12">IF(yield!Loan_Amount*yield!Interest_Rate*yield!Loan_Years*yield!Loan_Start&gt;0,1,0)</definedName>
    <definedName name="swws">IF([0]!Loan_Amount*[0]!Interest_Rate*[0]!Loan_Years*[0]!Loan_Start&gt;0,1,0)</definedName>
    <definedName name="T" localSheetId="7">pembanding!$DA$371:$DA$384</definedName>
    <definedName name="t" localSheetId="3">[15]Des!$C$36</definedName>
    <definedName name="t" localSheetId="1">[15]Des!$C$36</definedName>
    <definedName name="t" localSheetId="2">[15]Des!$C$36</definedName>
    <definedName name="T">Bangunan!$DA$371:$DA$384</definedName>
    <definedName name="TABEL1" localSheetId="7">#REF!</definedName>
    <definedName name="TABEL1" localSheetId="3">#REF!</definedName>
    <definedName name="TABEL1" localSheetId="1">#REF!</definedName>
    <definedName name="TABEL1" localSheetId="2">#REF!</definedName>
    <definedName name="TABEL1" localSheetId="12">#REF!</definedName>
    <definedName name="TABEL1">#REF!</definedName>
    <definedName name="Tahun_Penilaian" localSheetId="7">#REF!</definedName>
    <definedName name="Tahun_Penilaian" localSheetId="3">#REF!</definedName>
    <definedName name="Tahun_Penilaian" localSheetId="1">#REF!</definedName>
    <definedName name="Tahun_Penilaian" localSheetId="2">#REF!</definedName>
    <definedName name="Tahun_Penilaian" localSheetId="12">#REF!</definedName>
    <definedName name="Tahun_Penilaian">#REF!</definedName>
    <definedName name="tahun_proyeksi">'[13]S-1'!$D$7:$F$23</definedName>
    <definedName name="talangadjust" localSheetId="7">#REF!</definedName>
    <definedName name="talangadjust" localSheetId="3">#REF!</definedName>
    <definedName name="talangadjust" localSheetId="1">#REF!</definedName>
    <definedName name="talangadjust" localSheetId="2">#REF!</definedName>
    <definedName name="talangadjust" localSheetId="12">#REF!</definedName>
    <definedName name="talangadjust">#REF!</definedName>
    <definedName name="talangrubberadjust" localSheetId="7">#REF!</definedName>
    <definedName name="talangrubberadjust" localSheetId="3">#REF!</definedName>
    <definedName name="talangrubberadjust" localSheetId="1">#REF!</definedName>
    <definedName name="talangrubberadjust" localSheetId="2">#REF!</definedName>
    <definedName name="talangrubberadjust" localSheetId="12">#REF!</definedName>
    <definedName name="talangrubberadjust">#REF!</definedName>
    <definedName name="Tanah" localSheetId="7">#REF!</definedName>
    <definedName name="Tanah" localSheetId="3">#REF!</definedName>
    <definedName name="Tanah" localSheetId="1">#REF!</definedName>
    <definedName name="Tanah" localSheetId="2">#REF!</definedName>
    <definedName name="Tanah" localSheetId="12">#REF!</definedName>
    <definedName name="Tanah">#REF!</definedName>
    <definedName name="Tanah_" localSheetId="7">#REF!</definedName>
    <definedName name="Tanah_" localSheetId="3">#REF!</definedName>
    <definedName name="Tanah_" localSheetId="1">#REF!</definedName>
    <definedName name="Tanah_" localSheetId="2">#REF!</definedName>
    <definedName name="Tanah_" localSheetId="12">#REF!</definedName>
    <definedName name="Tanah_">#REF!</definedName>
    <definedName name="tanah1" localSheetId="7">#REF!</definedName>
    <definedName name="tanah1" localSheetId="3">#REF!</definedName>
    <definedName name="tanah1" localSheetId="1">#REF!</definedName>
    <definedName name="tanah1" localSheetId="2">#REF!</definedName>
    <definedName name="tanah1" localSheetId="12">#REF!</definedName>
    <definedName name="tanah1">#REF!</definedName>
    <definedName name="tanah2" localSheetId="7">#REF!</definedName>
    <definedName name="tanah2" localSheetId="3">#REF!</definedName>
    <definedName name="tanah2" localSheetId="1">#REF!</definedName>
    <definedName name="tanah2" localSheetId="2">#REF!</definedName>
    <definedName name="tanah2" localSheetId="12">#REF!</definedName>
    <definedName name="tanah2">#REF!</definedName>
    <definedName name="tanaha">[23]List!$B$17:$B$19</definedName>
    <definedName name="tanahb">[23]List!$C$17:$C$20</definedName>
    <definedName name="TanahRemifa">#N/A</definedName>
    <definedName name="TandanBuahSegar" localSheetId="7">#REF!</definedName>
    <definedName name="TandanBuahSegar" localSheetId="3">#REF!</definedName>
    <definedName name="TandanBuahSegar" localSheetId="1">#REF!</definedName>
    <definedName name="TandanBuahSegar" localSheetId="2">#REF!</definedName>
    <definedName name="TandanBuahSegar" localSheetId="12">#REF!</definedName>
    <definedName name="TandanBuahSegar">#REF!</definedName>
    <definedName name="tanrekadjust" localSheetId="7">#REF!</definedName>
    <definedName name="tanrekadjust" localSheetId="3">#REF!</definedName>
    <definedName name="tanrekadjust" localSheetId="1">#REF!</definedName>
    <definedName name="tanrekadjust" localSheetId="2">#REF!</definedName>
    <definedName name="tanrekadjust" localSheetId="12">#REF!</definedName>
    <definedName name="tanrekadjust">#REF!</definedName>
    <definedName name="tarif">'[13]Pro-Base'!$J$110:$Y$122</definedName>
    <definedName name="tarif_sewa_trans">'[13]Pro-Base'!$J$239:$R$251</definedName>
    <definedName name="tarikan" localSheetId="7">#REF!</definedName>
    <definedName name="tarikan" localSheetId="3">#REF!</definedName>
    <definedName name="tarikan" localSheetId="1">#REF!</definedName>
    <definedName name="tarikan" localSheetId="2">#REF!</definedName>
    <definedName name="tarikan" localSheetId="12">#REF!</definedName>
    <definedName name="tarikan">#REF!</definedName>
    <definedName name="tarikanb" localSheetId="7">#REF!</definedName>
    <definedName name="tarikanb" localSheetId="3">#REF!</definedName>
    <definedName name="tarikanb" localSheetId="1">#REF!</definedName>
    <definedName name="tarikanb" localSheetId="2">#REF!</definedName>
    <definedName name="tarikanb" localSheetId="12">#REF!</definedName>
    <definedName name="tarikanb">#REF!</definedName>
    <definedName name="tarikanc" localSheetId="7">#REF!</definedName>
    <definedName name="tarikanc" localSheetId="3">#REF!</definedName>
    <definedName name="tarikanc" localSheetId="1">#REF!</definedName>
    <definedName name="tarikanc" localSheetId="2">#REF!</definedName>
    <definedName name="tarikanc" localSheetId="12">#REF!</definedName>
    <definedName name="tarikanc">#REF!</definedName>
    <definedName name="TBS" localSheetId="7">#REF!</definedName>
    <definedName name="TBS" localSheetId="3">#REF!</definedName>
    <definedName name="TBS" localSheetId="1">#REF!</definedName>
    <definedName name="TBS" localSheetId="2">#REF!</definedName>
    <definedName name="TBS" localSheetId="12">#REF!</definedName>
    <definedName name="TBS">#REF!</definedName>
    <definedName name="td">[15]Des!$B$305</definedName>
    <definedName name="teakwood" localSheetId="7">#REF!</definedName>
    <definedName name="teakwood" localSheetId="3">#REF!</definedName>
    <definedName name="teakwood" localSheetId="1">#REF!</definedName>
    <definedName name="teakwood" localSheetId="2">#REF!</definedName>
    <definedName name="teakwood" localSheetId="12">#REF!</definedName>
    <definedName name="teakwood">#REF!</definedName>
    <definedName name="teakwoodb" localSheetId="7">#REF!</definedName>
    <definedName name="teakwoodb" localSheetId="3">#REF!</definedName>
    <definedName name="teakwoodb" localSheetId="1">#REF!</definedName>
    <definedName name="teakwoodb" localSheetId="2">#REF!</definedName>
    <definedName name="teakwoodb" localSheetId="12">#REF!</definedName>
    <definedName name="teakwoodb">#REF!</definedName>
    <definedName name="teakwoodc" localSheetId="7">#REF!</definedName>
    <definedName name="teakwoodc" localSheetId="3">#REF!</definedName>
    <definedName name="teakwoodc" localSheetId="1">#REF!</definedName>
    <definedName name="teakwoodc" localSheetId="2">#REF!</definedName>
    <definedName name="teakwoodc" localSheetId="12">#REF!</definedName>
    <definedName name="teakwoodc">#REF!</definedName>
    <definedName name="tehel" localSheetId="7">#REF!</definedName>
    <definedName name="tehel" localSheetId="3">#REF!</definedName>
    <definedName name="tehel" localSheetId="1">#REF!</definedName>
    <definedName name="tehel" localSheetId="2">#REF!</definedName>
    <definedName name="tehel" localSheetId="12">#REF!</definedName>
    <definedName name="tehel">#REF!</definedName>
    <definedName name="tehelb" localSheetId="7">#REF!</definedName>
    <definedName name="tehelb" localSheetId="3">#REF!</definedName>
    <definedName name="tehelb" localSheetId="1">#REF!</definedName>
    <definedName name="tehelb" localSheetId="2">#REF!</definedName>
    <definedName name="tehelb" localSheetId="12">#REF!</definedName>
    <definedName name="tehelb">#REF!</definedName>
    <definedName name="tehelc" localSheetId="7">#REF!</definedName>
    <definedName name="tehelc" localSheetId="3">#REF!</definedName>
    <definedName name="tehelc" localSheetId="1">#REF!</definedName>
    <definedName name="tehelc" localSheetId="2">#REF!</definedName>
    <definedName name="tehelc" localSheetId="12">#REF!</definedName>
    <definedName name="tehelc">#REF!</definedName>
    <definedName name="tel">[15]OE!$Y$26</definedName>
    <definedName name="Tempo" localSheetId="7">#REF!</definedName>
    <definedName name="Tempo" localSheetId="3">#REF!</definedName>
    <definedName name="Tempo" localSheetId="1">#REF!</definedName>
    <definedName name="Tempo" localSheetId="2">#REF!</definedName>
    <definedName name="Tempo" localSheetId="12">#REF!</definedName>
    <definedName name="Tempo">#REF!</definedName>
    <definedName name="Teras_kontur">'[38]Biaya-Inv'!$E$36</definedName>
    <definedName name="Term_in_years" localSheetId="7">#REF!</definedName>
    <definedName name="Term_in_years" localSheetId="3">#REF!</definedName>
    <definedName name="Term_in_years" localSheetId="1">#REF!</definedName>
    <definedName name="Term_in_years" localSheetId="2">#REF!</definedName>
    <definedName name="Term_in_years" localSheetId="12">#REF!</definedName>
    <definedName name="Term_in_years">#REF!</definedName>
    <definedName name="TerminalValue" localSheetId="7">#REF!</definedName>
    <definedName name="TerminalValue" localSheetId="3">#REF!</definedName>
    <definedName name="TerminalValue" localSheetId="1">#REF!</definedName>
    <definedName name="TerminalValue" localSheetId="2">#REF!</definedName>
    <definedName name="TerminalValue" localSheetId="12">#REF!</definedName>
    <definedName name="TerminalValue">#REF!</definedName>
    <definedName name="test">#N/A</definedName>
    <definedName name="test_2">#N/A</definedName>
    <definedName name="TH_2002" localSheetId="7">#REF!</definedName>
    <definedName name="TH_2002" localSheetId="3">#REF!</definedName>
    <definedName name="TH_2002" localSheetId="1">#REF!</definedName>
    <definedName name="TH_2002" localSheetId="2">#REF!</definedName>
    <definedName name="TH_2002" localSheetId="12">#REF!</definedName>
    <definedName name="TH_2002">#REF!</definedName>
    <definedName name="TH_2003" localSheetId="7">#REF!</definedName>
    <definedName name="TH_2003" localSheetId="3">#REF!</definedName>
    <definedName name="TH_2003" localSheetId="1">#REF!</definedName>
    <definedName name="TH_2003" localSheetId="2">#REF!</definedName>
    <definedName name="TH_2003" localSheetId="12">#REF!</definedName>
    <definedName name="TH_2003">#REF!</definedName>
    <definedName name="TH_2004" localSheetId="7">#REF!</definedName>
    <definedName name="TH_2004" localSheetId="3">#REF!</definedName>
    <definedName name="TH_2004" localSheetId="1">#REF!</definedName>
    <definedName name="TH_2004" localSheetId="2">#REF!</definedName>
    <definedName name="TH_2004" localSheetId="12">#REF!</definedName>
    <definedName name="TH_2004">#REF!</definedName>
    <definedName name="TH_2005" localSheetId="7">#REF!</definedName>
    <definedName name="TH_2005" localSheetId="3">#REF!</definedName>
    <definedName name="TH_2005" localSheetId="1">#REF!</definedName>
    <definedName name="TH_2005" localSheetId="2">#REF!</definedName>
    <definedName name="TH_2005" localSheetId="12">#REF!</definedName>
    <definedName name="TH_2005">#REF!</definedName>
    <definedName name="TH_2006" localSheetId="7">#REF!</definedName>
    <definedName name="TH_2006" localSheetId="3">#REF!</definedName>
    <definedName name="TH_2006" localSheetId="1">#REF!</definedName>
    <definedName name="TH_2006" localSheetId="2">#REF!</definedName>
    <definedName name="TH_2006" localSheetId="12">#REF!</definedName>
    <definedName name="TH_2006">#REF!</definedName>
    <definedName name="TH_2007" localSheetId="7">#REF!</definedName>
    <definedName name="TH_2007" localSheetId="3">#REF!</definedName>
    <definedName name="TH_2007" localSheetId="1">#REF!</definedName>
    <definedName name="TH_2007" localSheetId="2">#REF!</definedName>
    <definedName name="TH_2007" localSheetId="12">#REF!</definedName>
    <definedName name="TH_2007">#REF!</definedName>
    <definedName name="TH_2008" localSheetId="7">#REF!</definedName>
    <definedName name="TH_2008" localSheetId="3">#REF!</definedName>
    <definedName name="TH_2008" localSheetId="1">#REF!</definedName>
    <definedName name="TH_2008" localSheetId="2">#REF!</definedName>
    <definedName name="TH_2008" localSheetId="12">#REF!</definedName>
    <definedName name="TH_2008">#REF!</definedName>
    <definedName name="TH_2009" localSheetId="7">#REF!</definedName>
    <definedName name="TH_2009" localSheetId="3">#REF!</definedName>
    <definedName name="TH_2009" localSheetId="1">#REF!</definedName>
    <definedName name="TH_2009" localSheetId="2">#REF!</definedName>
    <definedName name="TH_2009" localSheetId="12">#REF!</definedName>
    <definedName name="TH_2009">#REF!</definedName>
    <definedName name="TH_2010" localSheetId="7">#REF!</definedName>
    <definedName name="TH_2010" localSheetId="3">#REF!</definedName>
    <definedName name="TH_2010" localSheetId="1">#REF!</definedName>
    <definedName name="TH_2010" localSheetId="2">#REF!</definedName>
    <definedName name="TH_2010" localSheetId="12">#REF!</definedName>
    <definedName name="TH_2010">#REF!</definedName>
    <definedName name="TH_2011" localSheetId="7">#REF!</definedName>
    <definedName name="TH_2011" localSheetId="3">#REF!</definedName>
    <definedName name="TH_2011" localSheetId="1">#REF!</definedName>
    <definedName name="TH_2011" localSheetId="2">#REF!</definedName>
    <definedName name="TH_2011" localSheetId="12">#REF!</definedName>
    <definedName name="TH_2011">#REF!</definedName>
    <definedName name="TH_2012" localSheetId="7">#REF!</definedName>
    <definedName name="TH_2012" localSheetId="3">#REF!</definedName>
    <definedName name="TH_2012" localSheetId="1">#REF!</definedName>
    <definedName name="TH_2012" localSheetId="2">#REF!</definedName>
    <definedName name="TH_2012" localSheetId="12">#REF!</definedName>
    <definedName name="TH_2012">#REF!</definedName>
    <definedName name="TH_2013" localSheetId="7">#REF!</definedName>
    <definedName name="TH_2013" localSheetId="3">#REF!</definedName>
    <definedName name="TH_2013" localSheetId="1">#REF!</definedName>
    <definedName name="TH_2013" localSheetId="2">#REF!</definedName>
    <definedName name="TH_2013" localSheetId="12">#REF!</definedName>
    <definedName name="TH_2013">#REF!</definedName>
    <definedName name="TH_2014" localSheetId="7">#REF!</definedName>
    <definedName name="TH_2014" localSheetId="3">#REF!</definedName>
    <definedName name="TH_2014" localSheetId="1">#REF!</definedName>
    <definedName name="TH_2014" localSheetId="2">#REF!</definedName>
    <definedName name="TH_2014" localSheetId="12">#REF!</definedName>
    <definedName name="TH_2014">#REF!</definedName>
    <definedName name="TH_2015" localSheetId="7">#REF!</definedName>
    <definedName name="TH_2015" localSheetId="3">#REF!</definedName>
    <definedName name="TH_2015" localSheetId="1">#REF!</definedName>
    <definedName name="TH_2015" localSheetId="2">#REF!</definedName>
    <definedName name="TH_2015" localSheetId="12">#REF!</definedName>
    <definedName name="TH_2015">#REF!</definedName>
    <definedName name="TH_2016" localSheetId="7">#REF!</definedName>
    <definedName name="TH_2016" localSheetId="3">#REF!</definedName>
    <definedName name="TH_2016" localSheetId="1">#REF!</definedName>
    <definedName name="TH_2016" localSheetId="2">#REF!</definedName>
    <definedName name="TH_2016" localSheetId="12">#REF!</definedName>
    <definedName name="TH_2016">#REF!</definedName>
    <definedName name="TH_2017" localSheetId="7">#REF!</definedName>
    <definedName name="TH_2017" localSheetId="3">#REF!</definedName>
    <definedName name="TH_2017" localSheetId="1">#REF!</definedName>
    <definedName name="TH_2017" localSheetId="2">#REF!</definedName>
    <definedName name="TH_2017" localSheetId="12">#REF!</definedName>
    <definedName name="TH_2017">#REF!</definedName>
    <definedName name="TH_2018" localSheetId="7">#REF!</definedName>
    <definedName name="TH_2018" localSheetId="3">#REF!</definedName>
    <definedName name="TH_2018" localSheetId="1">#REF!</definedName>
    <definedName name="TH_2018" localSheetId="2">#REF!</definedName>
    <definedName name="TH_2018" localSheetId="12">#REF!</definedName>
    <definedName name="TH_2018">#REF!</definedName>
    <definedName name="TH_2019" localSheetId="7">#REF!</definedName>
    <definedName name="TH_2019" localSheetId="3">#REF!</definedName>
    <definedName name="TH_2019" localSheetId="1">#REF!</definedName>
    <definedName name="TH_2019" localSheetId="2">#REF!</definedName>
    <definedName name="TH_2019" localSheetId="12">#REF!</definedName>
    <definedName name="TH_2019">#REF!</definedName>
    <definedName name="TH_2020" localSheetId="7">#REF!</definedName>
    <definedName name="TH_2020" localSheetId="3">#REF!</definedName>
    <definedName name="TH_2020" localSheetId="1">#REF!</definedName>
    <definedName name="TH_2020" localSheetId="2">#REF!</definedName>
    <definedName name="TH_2020" localSheetId="12">#REF!</definedName>
    <definedName name="TH_2020">#REF!</definedName>
    <definedName name="TH_2021" localSheetId="7">#REF!</definedName>
    <definedName name="TH_2021" localSheetId="3">#REF!</definedName>
    <definedName name="TH_2021" localSheetId="1">#REF!</definedName>
    <definedName name="TH_2021" localSheetId="2">#REF!</definedName>
    <definedName name="TH_2021" localSheetId="12">#REF!</definedName>
    <definedName name="TH_2021">#REF!</definedName>
    <definedName name="TH_2022" localSheetId="7">#REF!</definedName>
    <definedName name="TH_2022" localSheetId="3">#REF!</definedName>
    <definedName name="TH_2022" localSheetId="1">#REF!</definedName>
    <definedName name="TH_2022" localSheetId="2">#REF!</definedName>
    <definedName name="TH_2022" localSheetId="12">#REF!</definedName>
    <definedName name="TH_2022">#REF!</definedName>
    <definedName name="TH_2023" localSheetId="7">#REF!</definedName>
    <definedName name="TH_2023" localSheetId="3">#REF!</definedName>
    <definedName name="TH_2023" localSheetId="1">#REF!</definedName>
    <definedName name="TH_2023" localSheetId="2">#REF!</definedName>
    <definedName name="TH_2023" localSheetId="12">#REF!</definedName>
    <definedName name="TH_2023">#REF!</definedName>
    <definedName name="TH_2024" localSheetId="7">#REF!</definedName>
    <definedName name="TH_2024" localSheetId="3">#REF!</definedName>
    <definedName name="TH_2024" localSheetId="1">#REF!</definedName>
    <definedName name="TH_2024" localSheetId="2">#REF!</definedName>
    <definedName name="TH_2024" localSheetId="12">#REF!</definedName>
    <definedName name="TH_2024">#REF!</definedName>
    <definedName name="TIGA" localSheetId="7">[21]BCT!#REF!</definedName>
    <definedName name="TIGA" localSheetId="3">[22]BCT!#REF!</definedName>
    <definedName name="TIGA" localSheetId="1">[22]BCT!#REF!</definedName>
    <definedName name="TIGA" localSheetId="2">[22]BCT!#REF!</definedName>
    <definedName name="TIGA" localSheetId="12">[21]BCT!#REF!</definedName>
    <definedName name="TIGA">[21]BCT!#REF!</definedName>
    <definedName name="Tinggi_Kolom_IWF" localSheetId="7">#REF!</definedName>
    <definedName name="Tinggi_Kolom_IWF" localSheetId="3">#REF!</definedName>
    <definedName name="Tinggi_Kolom_IWF" localSheetId="1">#REF!</definedName>
    <definedName name="Tinggi_Kolom_IWF" localSheetId="2">#REF!</definedName>
    <definedName name="Tinggi_Kolom_IWF" localSheetId="12">#REF!</definedName>
    <definedName name="Tinggi_Kolom_IWF">#REF!</definedName>
    <definedName name="Tingkat_bunga">[38]Asumsi!$G$56:$AF$58</definedName>
    <definedName name="tinner" localSheetId="7">#REF!</definedName>
    <definedName name="tinner" localSheetId="3">#REF!</definedName>
    <definedName name="tinner" localSheetId="1">#REF!</definedName>
    <definedName name="tinner" localSheetId="2">#REF!</definedName>
    <definedName name="tinner" localSheetId="12">#REF!</definedName>
    <definedName name="tinner">#REF!</definedName>
    <definedName name="tinnerb" localSheetId="7">#REF!</definedName>
    <definedName name="tinnerb" localSheetId="3">#REF!</definedName>
    <definedName name="tinnerb" localSheetId="1">#REF!</definedName>
    <definedName name="tinnerb" localSheetId="2">#REF!</definedName>
    <definedName name="tinnerb" localSheetId="12">#REF!</definedName>
    <definedName name="tinnerb">#REF!</definedName>
    <definedName name="tinnerc" localSheetId="7">#REF!</definedName>
    <definedName name="tinnerc" localSheetId="3">#REF!</definedName>
    <definedName name="tinnerc" localSheetId="1">#REF!</definedName>
    <definedName name="tinnerc" localSheetId="2">#REF!</definedName>
    <definedName name="tinnerc" localSheetId="12">#REF!</definedName>
    <definedName name="tinnerc">#REF!</definedName>
    <definedName name="topmit" localSheetId="7">#REF!</definedName>
    <definedName name="topmit" localSheetId="3">#REF!</definedName>
    <definedName name="topmit" localSheetId="1">#REF!</definedName>
    <definedName name="topmit" localSheetId="2">#REF!</definedName>
    <definedName name="topmit" localSheetId="12">#REF!</definedName>
    <definedName name="topmit">#REF!</definedName>
    <definedName name="Topografi" localSheetId="3">[19]datasheet!$D$3:$D$7</definedName>
    <definedName name="Topografi" localSheetId="1">[19]datasheet!$D$3:$D$7</definedName>
    <definedName name="Topografi" localSheetId="2">[19]datasheet!$D$3:$D$7</definedName>
    <definedName name="Topografi">[20]datasheet!$D$3:$D$7</definedName>
    <definedName name="total_account1" localSheetId="7">#REF!</definedName>
    <definedName name="total_account1" localSheetId="3">#REF!</definedName>
    <definedName name="total_account1" localSheetId="1">#REF!</definedName>
    <definedName name="total_account1" localSheetId="2">#REF!</definedName>
    <definedName name="total_account1" localSheetId="12">#REF!</definedName>
    <definedName name="total_account1">#REF!</definedName>
    <definedName name="Total_Bangunan" localSheetId="7">#REF!</definedName>
    <definedName name="Total_Bangunan" localSheetId="3">#REF!</definedName>
    <definedName name="Total_Bangunan" localSheetId="1">#REF!</definedName>
    <definedName name="Total_Bangunan" localSheetId="2">#REF!</definedName>
    <definedName name="Total_Bangunan" localSheetId="12">#REF!</definedName>
    <definedName name="Total_Bangunan">#REF!</definedName>
    <definedName name="Total_bangunan_gedung_kantor" localSheetId="7">#REF!</definedName>
    <definedName name="Total_bangunan_gedung_kantor" localSheetId="3">#REF!</definedName>
    <definedName name="Total_bangunan_gedung_kantor" localSheetId="1">#REF!</definedName>
    <definedName name="Total_bangunan_gedung_kantor" localSheetId="2">#REF!</definedName>
    <definedName name="Total_bangunan_gedung_kantor" localSheetId="12">#REF!</definedName>
    <definedName name="Total_bangunan_gedung_kantor">#REF!</definedName>
    <definedName name="Total_Hak_Atas_Tanah" localSheetId="7">#REF!</definedName>
    <definedName name="Total_Hak_Atas_Tanah" localSheetId="3">#REF!</definedName>
    <definedName name="Total_Hak_Atas_Tanah" localSheetId="1">#REF!</definedName>
    <definedName name="Total_Hak_Atas_Tanah" localSheetId="2">#REF!</definedName>
    <definedName name="Total_Hak_Atas_Tanah" localSheetId="12">#REF!</definedName>
    <definedName name="Total_Hak_Atas_Tanah">#REF!</definedName>
    <definedName name="Total_Hardware" localSheetId="7">#REF!</definedName>
    <definedName name="Total_Hardware" localSheetId="3">#REF!</definedName>
    <definedName name="Total_Hardware" localSheetId="1">#REF!</definedName>
    <definedName name="Total_Hardware" localSheetId="2">#REF!</definedName>
    <definedName name="Total_Hardware" localSheetId="12">#REF!</definedName>
    <definedName name="Total_Hardware">#REF!</definedName>
    <definedName name="Total_Interest" localSheetId="7">#REF!</definedName>
    <definedName name="Total_Interest" localSheetId="3">#REF!</definedName>
    <definedName name="Total_Interest" localSheetId="1">#REF!</definedName>
    <definedName name="Total_Interest" localSheetId="2">#REF!</definedName>
    <definedName name="Total_Interest" localSheetId="12">#REF!</definedName>
    <definedName name="Total_Interest">#REF!</definedName>
    <definedName name="Total_Kantor_Kayu" localSheetId="7">#REF!</definedName>
    <definedName name="Total_Kantor_Kayu" localSheetId="3">#REF!</definedName>
    <definedName name="Total_Kantor_Kayu" localSheetId="1">#REF!</definedName>
    <definedName name="Total_Kantor_Kayu" localSheetId="2">#REF!</definedName>
    <definedName name="Total_Kantor_Kayu" localSheetId="12">#REF!</definedName>
    <definedName name="Total_Kantor_Kayu">#REF!</definedName>
    <definedName name="Total_Kantor_logam" localSheetId="7">#REF!</definedName>
    <definedName name="Total_Kantor_logam" localSheetId="3">#REF!</definedName>
    <definedName name="Total_Kantor_logam" localSheetId="1">#REF!</definedName>
    <definedName name="Total_Kantor_logam" localSheetId="2">#REF!</definedName>
    <definedName name="Total_Kantor_logam" localSheetId="12">#REF!</definedName>
    <definedName name="Total_Kantor_logam">#REF!</definedName>
    <definedName name="Total_Lainnya" localSheetId="7">#REF!</definedName>
    <definedName name="Total_Lainnya" localSheetId="3">#REF!</definedName>
    <definedName name="Total_Lainnya" localSheetId="1">#REF!</definedName>
    <definedName name="Total_Lainnya" localSheetId="2">#REF!</definedName>
    <definedName name="Total_Lainnya" localSheetId="12">#REF!</definedName>
    <definedName name="Total_Lainnya">#REF!</definedName>
    <definedName name="Total_Leasing" localSheetId="7">#REF!</definedName>
    <definedName name="Total_Leasing" localSheetId="3">#REF!</definedName>
    <definedName name="Total_Leasing" localSheetId="1">#REF!</definedName>
    <definedName name="Total_Leasing" localSheetId="2">#REF!</definedName>
    <definedName name="Total_Leasing" localSheetId="12">#REF!</definedName>
    <definedName name="Total_Leasing">#REF!</definedName>
    <definedName name="Total_Listrik" localSheetId="7">#REF!</definedName>
    <definedName name="Total_Listrik" localSheetId="3">#REF!</definedName>
    <definedName name="Total_Listrik" localSheetId="1">#REF!</definedName>
    <definedName name="Total_Listrik" localSheetId="2">#REF!</definedName>
    <definedName name="Total_Listrik" localSheetId="12">#REF!</definedName>
    <definedName name="Total_Listrik">#REF!</definedName>
    <definedName name="Total_Mesin_Kantor" localSheetId="7">#REF!</definedName>
    <definedName name="Total_Mesin_Kantor" localSheetId="3">#REF!</definedName>
    <definedName name="Total_Mesin_Kantor" localSheetId="1">#REF!</definedName>
    <definedName name="Total_Mesin_Kantor" localSheetId="2">#REF!</definedName>
    <definedName name="Total_Mesin_Kantor" localSheetId="12">#REF!</definedName>
    <definedName name="Total_Mesin_Kantor">#REF!</definedName>
    <definedName name="Total_Mobil" localSheetId="7">#REF!</definedName>
    <definedName name="Total_Mobil" localSheetId="3">#REF!</definedName>
    <definedName name="Total_Mobil" localSheetId="1">#REF!</definedName>
    <definedName name="Total_Mobil" localSheetId="2">#REF!</definedName>
    <definedName name="Total_Mobil" localSheetId="12">#REF!</definedName>
    <definedName name="Total_Mobil">#REF!</definedName>
    <definedName name="Total_motor" localSheetId="7">#REF!</definedName>
    <definedName name="Total_motor" localSheetId="3">#REF!</definedName>
    <definedName name="Total_motor" localSheetId="1">#REF!</definedName>
    <definedName name="Total_motor" localSheetId="2">#REF!</definedName>
    <definedName name="Total_motor" localSheetId="12">#REF!</definedName>
    <definedName name="Total_motor">#REF!</definedName>
    <definedName name="Total_Pay" localSheetId="7">#REF!</definedName>
    <definedName name="Total_Pay" localSheetId="3">#REF!</definedName>
    <definedName name="Total_Pay" localSheetId="1">#REF!</definedName>
    <definedName name="Total_Pay" localSheetId="2">#REF!</definedName>
    <definedName name="Total_Pay" localSheetId="12">#REF!</definedName>
    <definedName name="Total_Pay">#REF!</definedName>
    <definedName name="Total_Payment" localSheetId="9">Scheduled_Payment+Extra_Payment</definedName>
    <definedName name="Total_Payment" localSheetId="7">Scheduled_Payment+Extra_Payment</definedName>
    <definedName name="Total_Payment" localSheetId="3">Scheduled_Payment+Extra_Payment</definedName>
    <definedName name="Total_Payment" localSheetId="1">Scheduled_Payment+Extra_Payment</definedName>
    <definedName name="Total_Payment" localSheetId="2">Scheduled_Payment+Extra_Payment</definedName>
    <definedName name="Total_Payment" localSheetId="12">Scheduled_Payment+Extra_Payment</definedName>
    <definedName name="Total_Payment">Scheduled_Payment+Extra_Payment</definedName>
    <definedName name="Total_Payment_2" localSheetId="9">Scheduled_Payment+Extra_Payment</definedName>
    <definedName name="Total_Payment_2" localSheetId="7">Scheduled_Payment+Extra_Payment</definedName>
    <definedName name="Total_Payment_2" localSheetId="3">Scheduled_Payment+Extra_Payment</definedName>
    <definedName name="Total_Payment_2" localSheetId="1">Scheduled_Payment+Extra_Payment</definedName>
    <definedName name="Total_Payment_2" localSheetId="2">Scheduled_Payment+Extra_Payment</definedName>
    <definedName name="Total_Payment_2" localSheetId="12">Scheduled_Payment+Extra_Payment</definedName>
    <definedName name="Total_Payment_2">Scheduled_Payment+Extra_Payment</definedName>
    <definedName name="total_payment2" localSheetId="9">Scheduled_Payment+Extra_Payment</definedName>
    <definedName name="total_payment2" localSheetId="7">Scheduled_Payment+Extra_Payment</definedName>
    <definedName name="total_payment2" localSheetId="3">Scheduled_Payment+Extra_Payment</definedName>
    <definedName name="total_payment2" localSheetId="1">Scheduled_Payment+Extra_Payment</definedName>
    <definedName name="total_payment2" localSheetId="2">Scheduled_Payment+Extra_Payment</definedName>
    <definedName name="total_payment2" localSheetId="12">Scheduled_Payment+Extra_Payment</definedName>
    <definedName name="total_payment2">Scheduled_Payment+Extra_Payment</definedName>
    <definedName name="total_payment2_2" localSheetId="9">Scheduled_Payment+Extra_Payment</definedName>
    <definedName name="total_payment2_2" localSheetId="7">Scheduled_Payment+Extra_Payment</definedName>
    <definedName name="total_payment2_2" localSheetId="3">Scheduled_Payment+Extra_Payment</definedName>
    <definedName name="total_payment2_2" localSheetId="1">Scheduled_Payment+Extra_Payment</definedName>
    <definedName name="total_payment2_2" localSheetId="2">Scheduled_Payment+Extra_Payment</definedName>
    <definedName name="total_payment2_2" localSheetId="12">Scheduled_Payment+Extra_Payment</definedName>
    <definedName name="total_payment2_2">Scheduled_Payment+Extra_Payment</definedName>
    <definedName name="Total_Peralatan_Kantor" localSheetId="7">#REF!</definedName>
    <definedName name="Total_Peralatan_Kantor" localSheetId="3">#REF!</definedName>
    <definedName name="Total_Peralatan_Kantor" localSheetId="1">#REF!</definedName>
    <definedName name="Total_Peralatan_Kantor" localSheetId="2">#REF!</definedName>
    <definedName name="Total_Peralatan_Kantor" localSheetId="12">#REF!</definedName>
    <definedName name="Total_Peralatan_Kantor">#REF!</definedName>
    <definedName name="Total_Renovasi" localSheetId="7">#REF!</definedName>
    <definedName name="Total_Renovasi" localSheetId="3">#REF!</definedName>
    <definedName name="Total_Renovasi" localSheetId="1">#REF!</definedName>
    <definedName name="Total_Renovasi" localSheetId="2">#REF!</definedName>
    <definedName name="Total_Renovasi" localSheetId="12">#REF!</definedName>
    <definedName name="Total_Renovasi">#REF!</definedName>
    <definedName name="Total_rumah_kayu" localSheetId="7">#REF!</definedName>
    <definedName name="Total_rumah_kayu" localSheetId="3">#REF!</definedName>
    <definedName name="Total_rumah_kayu" localSheetId="1">#REF!</definedName>
    <definedName name="Total_rumah_kayu" localSheetId="2">#REF!</definedName>
    <definedName name="Total_rumah_kayu" localSheetId="12">#REF!</definedName>
    <definedName name="Total_rumah_kayu">#REF!</definedName>
    <definedName name="Total_Rumah_Logam" localSheetId="7">#REF!</definedName>
    <definedName name="Total_Rumah_Logam" localSheetId="3">#REF!</definedName>
    <definedName name="Total_Rumah_Logam" localSheetId="1">#REF!</definedName>
    <definedName name="Total_Rumah_Logam" localSheetId="2">#REF!</definedName>
    <definedName name="Total_Rumah_Logam" localSheetId="12">#REF!</definedName>
    <definedName name="Total_Rumah_Logam">#REF!</definedName>
    <definedName name="Total_Software" localSheetId="7">#REF!</definedName>
    <definedName name="Total_Software" localSheetId="3">#REF!</definedName>
    <definedName name="Total_Software" localSheetId="1">#REF!</definedName>
    <definedName name="Total_Software" localSheetId="2">#REF!</definedName>
    <definedName name="Total_Software" localSheetId="12">#REF!</definedName>
    <definedName name="Total_Software">#REF!</definedName>
    <definedName name="Total_Telepon" localSheetId="7">#REF!</definedName>
    <definedName name="Total_Telepon" localSheetId="3">#REF!</definedName>
    <definedName name="Total_Telepon" localSheetId="1">#REF!</definedName>
    <definedName name="Total_Telepon" localSheetId="2">#REF!</definedName>
    <definedName name="Total_Telepon" localSheetId="12">#REF!</definedName>
    <definedName name="Total_Telepon">#REF!</definedName>
    <definedName name="Total_Telex" localSheetId="7">#REF!</definedName>
    <definedName name="Total_Telex" localSheetId="3">#REF!</definedName>
    <definedName name="Total_Telex" localSheetId="1">#REF!</definedName>
    <definedName name="Total_Telex" localSheetId="2">#REF!</definedName>
    <definedName name="Total_Telex" localSheetId="12">#REF!</definedName>
    <definedName name="Total_Telex">#REF!</definedName>
    <definedName name="TOTREV">[7]Financials!$Y$13:$AC$13</definedName>
    <definedName name="triplek12" localSheetId="7">#REF!</definedName>
    <definedName name="triplek12" localSheetId="3">#REF!</definedName>
    <definedName name="triplek12" localSheetId="1">#REF!</definedName>
    <definedName name="triplek12" localSheetId="2">#REF!</definedName>
    <definedName name="triplek12" localSheetId="12">#REF!</definedName>
    <definedName name="triplek12">#REF!</definedName>
    <definedName name="triplek12c" localSheetId="7">#REF!</definedName>
    <definedName name="triplek12c" localSheetId="3">#REF!</definedName>
    <definedName name="triplek12c" localSheetId="1">#REF!</definedName>
    <definedName name="triplek12c" localSheetId="2">#REF!</definedName>
    <definedName name="triplek12c" localSheetId="12">#REF!</definedName>
    <definedName name="triplek12c">#REF!</definedName>
    <definedName name="triplek3" localSheetId="7">#REF!</definedName>
    <definedName name="triplek3" localSheetId="3">#REF!</definedName>
    <definedName name="triplek3" localSheetId="1">#REF!</definedName>
    <definedName name="triplek3" localSheetId="2">#REF!</definedName>
    <definedName name="triplek3" localSheetId="12">#REF!</definedName>
    <definedName name="triplek3">#REF!</definedName>
    <definedName name="triplek3b" localSheetId="7">#REF!</definedName>
    <definedName name="triplek3b" localSheetId="3">#REF!</definedName>
    <definedName name="triplek3b" localSheetId="1">#REF!</definedName>
    <definedName name="triplek3b" localSheetId="2">#REF!</definedName>
    <definedName name="triplek3b" localSheetId="12">#REF!</definedName>
    <definedName name="triplek3b">#REF!</definedName>
    <definedName name="triplek3c" localSheetId="7">#REF!</definedName>
    <definedName name="triplek3c" localSheetId="3">#REF!</definedName>
    <definedName name="triplek3c" localSheetId="1">#REF!</definedName>
    <definedName name="triplek3c" localSheetId="2">#REF!</definedName>
    <definedName name="triplek3c" localSheetId="12">#REF!</definedName>
    <definedName name="triplek3c">#REF!</definedName>
    <definedName name="triplek4" localSheetId="7">#REF!</definedName>
    <definedName name="triplek4" localSheetId="3">#REF!</definedName>
    <definedName name="triplek4" localSheetId="1">#REF!</definedName>
    <definedName name="triplek4" localSheetId="2">#REF!</definedName>
    <definedName name="triplek4" localSheetId="12">#REF!</definedName>
    <definedName name="triplek4">#REF!</definedName>
    <definedName name="triplek4b" localSheetId="7">#REF!</definedName>
    <definedName name="triplek4b" localSheetId="3">#REF!</definedName>
    <definedName name="triplek4b" localSheetId="1">#REF!</definedName>
    <definedName name="triplek4b" localSheetId="2">#REF!</definedName>
    <definedName name="triplek4b" localSheetId="12">#REF!</definedName>
    <definedName name="triplek4b">#REF!</definedName>
    <definedName name="triplek4c" localSheetId="7">#REF!</definedName>
    <definedName name="triplek4c" localSheetId="3">#REF!</definedName>
    <definedName name="triplek4c" localSheetId="1">#REF!</definedName>
    <definedName name="triplek4c" localSheetId="2">#REF!</definedName>
    <definedName name="triplek4c" localSheetId="12">#REF!</definedName>
    <definedName name="triplek4c">#REF!</definedName>
    <definedName name="trplek12b" localSheetId="7">#REF!</definedName>
    <definedName name="trplek12b" localSheetId="3">#REF!</definedName>
    <definedName name="trplek12b" localSheetId="1">#REF!</definedName>
    <definedName name="trplek12b" localSheetId="2">#REF!</definedName>
    <definedName name="trplek12b" localSheetId="12">#REF!</definedName>
    <definedName name="trplek12b">#REF!</definedName>
    <definedName name="tualangb" localSheetId="7">#REF!</definedName>
    <definedName name="tualangb" localSheetId="3">#REF!</definedName>
    <definedName name="tualangb" localSheetId="1">#REF!</definedName>
    <definedName name="tualangb" localSheetId="2">#REF!</definedName>
    <definedName name="tualangb" localSheetId="12">#REF!</definedName>
    <definedName name="tualangb">#REF!</definedName>
    <definedName name="tukang" localSheetId="7">#REF!</definedName>
    <definedName name="tukang" localSheetId="3">#REF!</definedName>
    <definedName name="tukang" localSheetId="1">#REF!</definedName>
    <definedName name="tukang" localSheetId="2">#REF!</definedName>
    <definedName name="tukang" localSheetId="12">#REF!</definedName>
    <definedName name="tukang">#REF!</definedName>
    <definedName name="tukangb" localSheetId="7">#REF!</definedName>
    <definedName name="tukangb" localSheetId="3">#REF!</definedName>
    <definedName name="tukangb" localSheetId="1">#REF!</definedName>
    <definedName name="tukangb" localSheetId="2">#REF!</definedName>
    <definedName name="tukangb" localSheetId="12">#REF!</definedName>
    <definedName name="tukangb">#REF!</definedName>
    <definedName name="tukangc" localSheetId="7">#REF!</definedName>
    <definedName name="tukangc" localSheetId="3">#REF!</definedName>
    <definedName name="tukangc" localSheetId="1">#REF!</definedName>
    <definedName name="tukangc" localSheetId="2">#REF!</definedName>
    <definedName name="tukangc" localSheetId="12">#REF!</definedName>
    <definedName name="tukangc">#REF!</definedName>
    <definedName name="tulangb" localSheetId="7">#REF!</definedName>
    <definedName name="tulangb" localSheetId="3">#REF!</definedName>
    <definedName name="tulangb" localSheetId="1">#REF!</definedName>
    <definedName name="tulangb" localSheetId="2">#REF!</definedName>
    <definedName name="tulangb" localSheetId="12">#REF!</definedName>
    <definedName name="tulangb">#REF!</definedName>
    <definedName name="tulangc" localSheetId="7">#REF!</definedName>
    <definedName name="tulangc" localSheetId="3">#REF!</definedName>
    <definedName name="tulangc" localSheetId="1">#REF!</definedName>
    <definedName name="tulangc" localSheetId="2">#REF!</definedName>
    <definedName name="tulangc" localSheetId="12">#REF!</definedName>
    <definedName name="tulangc">#REF!</definedName>
    <definedName name="tumbuh" localSheetId="7">#REF!</definedName>
    <definedName name="tumbuh" localSheetId="3">#REF!</definedName>
    <definedName name="tumbuh" localSheetId="1">#REF!</definedName>
    <definedName name="tumbuh" localSheetId="2">#REF!</definedName>
    <definedName name="tumbuh" localSheetId="12">#REF!</definedName>
    <definedName name="tumbuh">#REF!</definedName>
    <definedName name="TV" localSheetId="7">#REF!</definedName>
    <definedName name="TV" localSheetId="3">#REF!</definedName>
    <definedName name="TV" localSheetId="1">#REF!</definedName>
    <definedName name="TV" localSheetId="2">#REF!</definedName>
    <definedName name="TV" localSheetId="12">#REF!</definedName>
    <definedName name="TV">#REF!</definedName>
    <definedName name="TY">[55]List!$A$61:$A$87</definedName>
    <definedName name="Type_Struktur" localSheetId="7">#REF!</definedName>
    <definedName name="Type_Struktur" localSheetId="3">#REF!</definedName>
    <definedName name="Type_Struktur" localSheetId="1">#REF!</definedName>
    <definedName name="Type_Struktur" localSheetId="2">#REF!</definedName>
    <definedName name="Type_Struktur" localSheetId="12">#REF!</definedName>
    <definedName name="Type_Struktur">#REF!</definedName>
    <definedName name="U" localSheetId="7">pembanding!$DA$386:$DA$399</definedName>
    <definedName name="u" localSheetId="3">[30]FINISHING!#REF!</definedName>
    <definedName name="u" localSheetId="1">[30]FINISHING!#REF!</definedName>
    <definedName name="u" localSheetId="2">[30]FINISHING!#REF!</definedName>
    <definedName name="U">Bangunan!$DA$386:$DA$399</definedName>
    <definedName name="udin1" localSheetId="7">#REF!</definedName>
    <definedName name="udin1" localSheetId="3">#REF!</definedName>
    <definedName name="udin1" localSheetId="1">#REF!</definedName>
    <definedName name="udin1" localSheetId="2">#REF!</definedName>
    <definedName name="udin1" localSheetId="12">#REF!</definedName>
    <definedName name="udin1">#REF!</definedName>
    <definedName name="udin10" localSheetId="7">#REF!</definedName>
    <definedName name="udin10" localSheetId="3">#REF!</definedName>
    <definedName name="udin10" localSheetId="1">#REF!</definedName>
    <definedName name="udin10" localSheetId="2">#REF!</definedName>
    <definedName name="udin10" localSheetId="12">#REF!</definedName>
    <definedName name="udin10">#REF!</definedName>
    <definedName name="udin11" localSheetId="7">#REF!</definedName>
    <definedName name="udin11" localSheetId="3">#REF!</definedName>
    <definedName name="udin11" localSheetId="1">#REF!</definedName>
    <definedName name="udin11" localSheetId="2">#REF!</definedName>
    <definedName name="udin11" localSheetId="12">#REF!</definedName>
    <definedName name="udin11">#REF!</definedName>
    <definedName name="udin13" localSheetId="7">#REF!</definedName>
    <definedName name="udin13" localSheetId="3">#REF!</definedName>
    <definedName name="udin13" localSheetId="1">#REF!</definedName>
    <definedName name="udin13" localSheetId="2">#REF!</definedName>
    <definedName name="udin13" localSheetId="12">#REF!</definedName>
    <definedName name="udin13">#REF!</definedName>
    <definedName name="udin14" localSheetId="7">#REF!</definedName>
    <definedName name="udin14" localSheetId="3">#REF!</definedName>
    <definedName name="udin14" localSheetId="1">#REF!</definedName>
    <definedName name="udin14" localSheetId="2">#REF!</definedName>
    <definedName name="udin14" localSheetId="12">#REF!</definedName>
    <definedName name="udin14">#REF!</definedName>
    <definedName name="udin15" localSheetId="7">#REF!</definedName>
    <definedName name="udin15" localSheetId="3">#REF!</definedName>
    <definedName name="udin15" localSheetId="1">#REF!</definedName>
    <definedName name="udin15" localSheetId="2">#REF!</definedName>
    <definedName name="udin15" localSheetId="12">#REF!</definedName>
    <definedName name="udin15">#REF!</definedName>
    <definedName name="udin16" localSheetId="7">#REF!</definedName>
    <definedName name="udin16" localSheetId="3">#REF!</definedName>
    <definedName name="udin16" localSheetId="1">#REF!</definedName>
    <definedName name="udin16" localSheetId="2">#REF!</definedName>
    <definedName name="udin16" localSheetId="12">#REF!</definedName>
    <definedName name="udin16">#REF!</definedName>
    <definedName name="udin19" localSheetId="7">#REF!</definedName>
    <definedName name="udin19" localSheetId="3">#REF!</definedName>
    <definedName name="udin19" localSheetId="1">#REF!</definedName>
    <definedName name="udin19" localSheetId="2">#REF!</definedName>
    <definedName name="udin19" localSheetId="12">#REF!</definedName>
    <definedName name="udin19">#REF!</definedName>
    <definedName name="udin2" localSheetId="7">#REF!</definedName>
    <definedName name="udin2" localSheetId="3">#REF!</definedName>
    <definedName name="udin2" localSheetId="1">#REF!</definedName>
    <definedName name="udin2" localSheetId="2">#REF!</definedName>
    <definedName name="udin2" localSheetId="12">#REF!</definedName>
    <definedName name="udin2">#REF!</definedName>
    <definedName name="udin20" localSheetId="7">'[56]cost recovery'!#REF!</definedName>
    <definedName name="udin20" localSheetId="3">'[56]cost recovery'!#REF!</definedName>
    <definedName name="udin20" localSheetId="1">'[56]cost recovery'!#REF!</definedName>
    <definedName name="udin20" localSheetId="2">'[56]cost recovery'!#REF!</definedName>
    <definedName name="udin20" localSheetId="12">'[56]cost recovery'!#REF!</definedName>
    <definedName name="udin20">'[56]cost recovery'!#REF!</definedName>
    <definedName name="udin3" localSheetId="7">#REF!</definedName>
    <definedName name="udin3" localSheetId="3">#REF!</definedName>
    <definedName name="udin3" localSheetId="1">#REF!</definedName>
    <definedName name="udin3" localSheetId="2">#REF!</definedName>
    <definedName name="udin3" localSheetId="12">#REF!</definedName>
    <definedName name="udin3">#REF!</definedName>
    <definedName name="udin4" localSheetId="7">#REF!</definedName>
    <definedName name="udin4" localSheetId="3">#REF!</definedName>
    <definedName name="udin4" localSheetId="1">#REF!</definedName>
    <definedName name="udin4" localSheetId="2">#REF!</definedName>
    <definedName name="udin4" localSheetId="12">#REF!</definedName>
    <definedName name="udin4">#REF!</definedName>
    <definedName name="udin5" localSheetId="7">#REF!</definedName>
    <definedName name="udin5" localSheetId="3">#REF!</definedName>
    <definedName name="udin5" localSheetId="1">#REF!</definedName>
    <definedName name="udin5" localSheetId="2">#REF!</definedName>
    <definedName name="udin5" localSheetId="12">#REF!</definedName>
    <definedName name="udin5">#REF!</definedName>
    <definedName name="udin9" localSheetId="7">#REF!</definedName>
    <definedName name="udin9" localSheetId="3">#REF!</definedName>
    <definedName name="udin9" localSheetId="1">#REF!</definedName>
    <definedName name="udin9" localSheetId="2">#REF!</definedName>
    <definedName name="udin9" localSheetId="12">#REF!</definedName>
    <definedName name="udin9">#REF!</definedName>
    <definedName name="UKM">[32]SUMMARY!$D$16</definedName>
    <definedName name="unit_add">'[13]Add-rev'!$J$6:$R$187</definedName>
    <definedName name="unit_existing">[13]Exist!$J$6:$R$187</definedName>
    <definedName name="Unit_month" localSheetId="7">#REF!</definedName>
    <definedName name="Unit_month" localSheetId="3">#REF!</definedName>
    <definedName name="Unit_month" localSheetId="1">#REF!</definedName>
    <definedName name="Unit_month" localSheetId="2">#REF!</definedName>
    <definedName name="Unit_month" localSheetId="12">#REF!</definedName>
    <definedName name="Unit_month">#REF!</definedName>
    <definedName name="unit_total">[13]Tot!$J$6:$R$187</definedName>
    <definedName name="upwb" localSheetId="7">#REF!</definedName>
    <definedName name="upwb" localSheetId="3">#REF!</definedName>
    <definedName name="upwb" localSheetId="1">#REF!</definedName>
    <definedName name="upwb" localSheetId="2">#REF!</definedName>
    <definedName name="upwb" localSheetId="12">#REF!</definedName>
    <definedName name="upwb">#REF!</definedName>
    <definedName name="usage_trans">[13]Tranponder!$J$6:$R$187</definedName>
    <definedName name="usage_trans_month">'[13]Pro-Base'!$I$223:$J$235</definedName>
    <definedName name="usd" localSheetId="7">#REF!</definedName>
    <definedName name="usd" localSheetId="3">#REF!</definedName>
    <definedName name="usd" localSheetId="1">#REF!</definedName>
    <definedName name="usd" localSheetId="2">#REF!</definedName>
    <definedName name="usd" localSheetId="12">#REF!</definedName>
    <definedName name="usd">#REF!</definedName>
    <definedName name="V" localSheetId="7">pembanding!$DA$401:$DA$413</definedName>
    <definedName name="v" localSheetId="3">[57]PUMP!$S$3</definedName>
    <definedName name="v" localSheetId="1">[57]PUMP!$S$3</definedName>
    <definedName name="v" localSheetId="2">[57]PUMP!$S$3</definedName>
    <definedName name="V">Bangunan!$DA$401:$DA$413</definedName>
    <definedName name="v.1" localSheetId="7">#REF!</definedName>
    <definedName name="v.1" localSheetId="3">#REF!</definedName>
    <definedName name="v.1" localSheetId="1">#REF!</definedName>
    <definedName name="v.1" localSheetId="2">#REF!</definedName>
    <definedName name="v.1" localSheetId="12">#REF!</definedName>
    <definedName name="v.1">#REF!</definedName>
    <definedName name="v.10" localSheetId="7">#REF!</definedName>
    <definedName name="v.10" localSheetId="3">#REF!</definedName>
    <definedName name="v.10" localSheetId="1">#REF!</definedName>
    <definedName name="v.10" localSheetId="2">#REF!</definedName>
    <definedName name="v.10" localSheetId="12">#REF!</definedName>
    <definedName name="v.10">#REF!</definedName>
    <definedName name="v.11" localSheetId="7">#REF!</definedName>
    <definedName name="v.11" localSheetId="3">#REF!</definedName>
    <definedName name="v.11" localSheetId="1">#REF!</definedName>
    <definedName name="v.11" localSheetId="2">#REF!</definedName>
    <definedName name="v.11" localSheetId="12">#REF!</definedName>
    <definedName name="v.11">#REF!</definedName>
    <definedName name="v.12" localSheetId="7">#REF!</definedName>
    <definedName name="v.12" localSheetId="3">#REF!</definedName>
    <definedName name="v.12" localSheetId="1">#REF!</definedName>
    <definedName name="v.12" localSheetId="2">#REF!</definedName>
    <definedName name="v.12" localSheetId="12">#REF!</definedName>
    <definedName name="v.12">#REF!</definedName>
    <definedName name="v.13" localSheetId="7">#REF!</definedName>
    <definedName name="v.13" localSheetId="3">#REF!</definedName>
    <definedName name="v.13" localSheetId="1">#REF!</definedName>
    <definedName name="v.13" localSheetId="2">#REF!</definedName>
    <definedName name="v.13" localSheetId="12">#REF!</definedName>
    <definedName name="v.13">#REF!</definedName>
    <definedName name="v.14" localSheetId="7">#REF!</definedName>
    <definedName name="v.14" localSheetId="3">#REF!</definedName>
    <definedName name="v.14" localSheetId="1">#REF!</definedName>
    <definedName name="v.14" localSheetId="2">#REF!</definedName>
    <definedName name="v.14" localSheetId="12">#REF!</definedName>
    <definedName name="v.14">#REF!</definedName>
    <definedName name="v.15" localSheetId="7">#REF!</definedName>
    <definedName name="v.15" localSheetId="3">#REF!</definedName>
    <definedName name="v.15" localSheetId="1">#REF!</definedName>
    <definedName name="v.15" localSheetId="2">#REF!</definedName>
    <definedName name="v.15" localSheetId="12">#REF!</definedName>
    <definedName name="v.15">#REF!</definedName>
    <definedName name="v.16" localSheetId="7">#REF!</definedName>
    <definedName name="v.16" localSheetId="3">#REF!</definedName>
    <definedName name="v.16" localSheetId="1">#REF!</definedName>
    <definedName name="v.16" localSheetId="2">#REF!</definedName>
    <definedName name="v.16" localSheetId="12">#REF!</definedName>
    <definedName name="v.16">#REF!</definedName>
    <definedName name="v.2" localSheetId="7">#REF!</definedName>
    <definedName name="v.2" localSheetId="3">#REF!</definedName>
    <definedName name="v.2" localSheetId="1">#REF!</definedName>
    <definedName name="v.2" localSheetId="2">#REF!</definedName>
    <definedName name="v.2" localSheetId="12">#REF!</definedName>
    <definedName name="v.2">#REF!</definedName>
    <definedName name="v.3" localSheetId="7">#REF!</definedName>
    <definedName name="v.3" localSheetId="3">#REF!</definedName>
    <definedName name="v.3" localSheetId="1">#REF!</definedName>
    <definedName name="v.3" localSheetId="2">#REF!</definedName>
    <definedName name="v.3" localSheetId="12">#REF!</definedName>
    <definedName name="v.3">#REF!</definedName>
    <definedName name="v.4" localSheetId="7">#REF!</definedName>
    <definedName name="v.4" localSheetId="3">#REF!</definedName>
    <definedName name="v.4" localSheetId="1">#REF!</definedName>
    <definedName name="v.4" localSheetId="2">#REF!</definedName>
    <definedName name="v.4" localSheetId="12">#REF!</definedName>
    <definedName name="v.4">#REF!</definedName>
    <definedName name="v.5" localSheetId="7">#REF!</definedName>
    <definedName name="v.5" localSheetId="3">#REF!</definedName>
    <definedName name="v.5" localSheetId="1">#REF!</definedName>
    <definedName name="v.5" localSheetId="2">#REF!</definedName>
    <definedName name="v.5" localSheetId="12">#REF!</definedName>
    <definedName name="v.5">#REF!</definedName>
    <definedName name="v.6" localSheetId="7">#REF!</definedName>
    <definedName name="v.6" localSheetId="3">#REF!</definedName>
    <definedName name="v.6" localSheetId="1">#REF!</definedName>
    <definedName name="v.6" localSheetId="2">#REF!</definedName>
    <definedName name="v.6" localSheetId="12">#REF!</definedName>
    <definedName name="v.6">#REF!</definedName>
    <definedName name="v.7" localSheetId="7">#REF!</definedName>
    <definedName name="v.7" localSheetId="3">#REF!</definedName>
    <definedName name="v.7" localSheetId="1">#REF!</definedName>
    <definedName name="v.7" localSheetId="2">#REF!</definedName>
    <definedName name="v.7" localSheetId="12">#REF!</definedName>
    <definedName name="v.7">#REF!</definedName>
    <definedName name="v.8" localSheetId="7">#REF!</definedName>
    <definedName name="v.8" localSheetId="3">#REF!</definedName>
    <definedName name="v.8" localSheetId="1">#REF!</definedName>
    <definedName name="v.8" localSheetId="2">#REF!</definedName>
    <definedName name="v.8" localSheetId="12">#REF!</definedName>
    <definedName name="v.8">#REF!</definedName>
    <definedName name="v.9" localSheetId="7">#REF!</definedName>
    <definedName name="v.9" localSheetId="3">#REF!</definedName>
    <definedName name="v.9" localSheetId="1">#REF!</definedName>
    <definedName name="v.9" localSheetId="2">#REF!</definedName>
    <definedName name="v.9" localSheetId="12">#REF!</definedName>
    <definedName name="v.9">#REF!</definedName>
    <definedName name="Values_Entered" localSheetId="9">IF(Loan_Amount*Interest_Rate*Loan_Years*Loan_Start&gt;0,1,0)</definedName>
    <definedName name="Values_Entered" localSheetId="7">IF(pembanding!Loan_Amount*pembanding!Interest_Rate*pembanding!Loan_Years*pembanding!Loan_Start&gt;0,1,0)</definedName>
    <definedName name="Values_Entered" localSheetId="3">IF('Resume '!Loan_Amount*'Resume '!Interest_Rate*'Resume '!Loan_Years*'Resume '!Loan_Start&gt;0,1,0)</definedName>
    <definedName name="Values_Entered" localSheetId="1">IF('Resume 1 Nilai'!Loan_Amount*'Resume 1 Nilai'!Interest_Rate*'Resume 1 Nilai'!Loan_Years*'Resume 1 Nilai'!Loan_Start&gt;0,1,0)</definedName>
    <definedName name="Values_Entered" localSheetId="2">IF('Resume 2 Nilai'!Loan_Amount*'Resume 2 Nilai'!Interest_Rate*'Resume 2 Nilai'!Loan_Years*'Resume 2 Nilai'!Loan_Start&gt;0,1,0)</definedName>
    <definedName name="Values_Entered" localSheetId="12">IF(yield!Loan_Amount*yield!Interest_Rate*yield!Loan_Years*yield!Loan_Start&gt;0,1,0)</definedName>
    <definedName name="Values_Entered">IF(Loan_Amount*Interest_Rate*Loan_Years*Loan_Start&gt;0,1,0)</definedName>
    <definedName name="Values_Entered_2">#N/A</definedName>
    <definedName name="vol" localSheetId="7">[30]FINISHING!#REF!</definedName>
    <definedName name="vol" localSheetId="3">[30]FINISHING!#REF!</definedName>
    <definedName name="vol" localSheetId="1">[30]FINISHING!#REF!</definedName>
    <definedName name="vol" localSheetId="2">[30]FINISHING!#REF!</definedName>
    <definedName name="vol" localSheetId="12">[30]FINISHING!#REF!</definedName>
    <definedName name="vol">[30]FINISHING!#REF!</definedName>
    <definedName name="Volume" localSheetId="7">#REF!</definedName>
    <definedName name="Volume" localSheetId="3">#REF!</definedName>
    <definedName name="Volume" localSheetId="1">#REF!</definedName>
    <definedName name="Volume" localSheetId="2">#REF!</definedName>
    <definedName name="Volume" localSheetId="12">#REF!</definedName>
    <definedName name="Volume">#REF!</definedName>
    <definedName name="W" localSheetId="7">pembanding!$DA$415:$DA$424</definedName>
    <definedName name="W">Bangunan!$DA$415:$DA$424</definedName>
    <definedName name="Wacc" localSheetId="7">#REF!</definedName>
    <definedName name="Wacc" localSheetId="3">#REF!</definedName>
    <definedName name="Wacc" localSheetId="1">#REF!</definedName>
    <definedName name="Wacc" localSheetId="2">#REF!</definedName>
    <definedName name="Wacc" localSheetId="12">#REF!</definedName>
    <definedName name="Wacc">#REF!</definedName>
    <definedName name="watu" localSheetId="7">#REF!</definedName>
    <definedName name="watu" localSheetId="3">#REF!</definedName>
    <definedName name="watu" localSheetId="1">#REF!</definedName>
    <definedName name="watu" localSheetId="2">#REF!</definedName>
    <definedName name="watu" localSheetId="12">#REF!</definedName>
    <definedName name="watu">#REF!</definedName>
    <definedName name="watub" localSheetId="7">#REF!</definedName>
    <definedName name="watub" localSheetId="3">#REF!</definedName>
    <definedName name="watub" localSheetId="1">#REF!</definedName>
    <definedName name="watub" localSheetId="2">#REF!</definedName>
    <definedName name="watub" localSheetId="12">#REF!</definedName>
    <definedName name="watub">#REF!</definedName>
    <definedName name="watuc" localSheetId="7">#REF!</definedName>
    <definedName name="watuc" localSheetId="3">#REF!</definedName>
    <definedName name="watuc" localSheetId="1">#REF!</definedName>
    <definedName name="watuc" localSheetId="2">#REF!</definedName>
    <definedName name="watuc" localSheetId="12">#REF!</definedName>
    <definedName name="watuc">#REF!</definedName>
    <definedName name="wb" localSheetId="7">#REF!</definedName>
    <definedName name="wb" localSheetId="3">#REF!</definedName>
    <definedName name="wb" localSheetId="1">#REF!</definedName>
    <definedName name="wb" localSheetId="2">#REF!</definedName>
    <definedName name="wb" localSheetId="12">#REF!</definedName>
    <definedName name="wb">#REF!</definedName>
    <definedName name="we">#N/A</definedName>
    <definedName name="we_2">#N/A</definedName>
    <definedName name="wer">#N/A</definedName>
    <definedName name="wer_2">NA()</definedName>
    <definedName name="wesi" localSheetId="7">#REF!</definedName>
    <definedName name="wesi" localSheetId="3">#REF!</definedName>
    <definedName name="wesi" localSheetId="1">#REF!</definedName>
    <definedName name="wesi" localSheetId="2">#REF!</definedName>
    <definedName name="wesi" localSheetId="12">#REF!</definedName>
    <definedName name="wesi">#REF!</definedName>
    <definedName name="wesib" localSheetId="7">#REF!</definedName>
    <definedName name="wesib" localSheetId="3">#REF!</definedName>
    <definedName name="wesib" localSheetId="1">#REF!</definedName>
    <definedName name="wesib" localSheetId="2">#REF!</definedName>
    <definedName name="wesib" localSheetId="12">#REF!</definedName>
    <definedName name="wesib">#REF!</definedName>
    <definedName name="wesic" localSheetId="7">#REF!</definedName>
    <definedName name="wesic" localSheetId="3">#REF!</definedName>
    <definedName name="wesic" localSheetId="1">#REF!</definedName>
    <definedName name="wesic" localSheetId="2">#REF!</definedName>
    <definedName name="wesic" localSheetId="12">#REF!</definedName>
    <definedName name="wesic">#REF!</definedName>
    <definedName name="winarto">#N/A</definedName>
    <definedName name="windhak" localSheetId="7">#REF!</definedName>
    <definedName name="windhak" localSheetId="3">#REF!</definedName>
    <definedName name="windhak" localSheetId="1">#REF!</definedName>
    <definedName name="windhak" localSheetId="2">#REF!</definedName>
    <definedName name="windhak" localSheetId="12">#REF!</definedName>
    <definedName name="windhak">#REF!</definedName>
    <definedName name="windhakb" localSheetId="7">#REF!</definedName>
    <definedName name="windhakb" localSheetId="3">#REF!</definedName>
    <definedName name="windhakb" localSheetId="1">#REF!</definedName>
    <definedName name="windhakb" localSheetId="2">#REF!</definedName>
    <definedName name="windhakb" localSheetId="12">#REF!</definedName>
    <definedName name="windhakb">#REF!</definedName>
    <definedName name="windhakc" localSheetId="7">#REF!</definedName>
    <definedName name="windhakc" localSheetId="3">#REF!</definedName>
    <definedName name="windhakc" localSheetId="1">#REF!</definedName>
    <definedName name="windhakc" localSheetId="2">#REF!</definedName>
    <definedName name="windhakc" localSheetId="12">#REF!</definedName>
    <definedName name="windhakc">#REF!</definedName>
    <definedName name="WT_P" localSheetId="7">#REF!</definedName>
    <definedName name="WT_P" localSheetId="3">#REF!</definedName>
    <definedName name="WT_P" localSheetId="1">#REF!</definedName>
    <definedName name="WT_P" localSheetId="2">#REF!</definedName>
    <definedName name="WT_P" localSheetId="12">#REF!</definedName>
    <definedName name="WT_P">#REF!</definedName>
    <definedName name="www">#N/A</definedName>
    <definedName name="www_2">#N/A</definedName>
    <definedName name="X" localSheetId="7">pembanding!$DA$426:$DA$430</definedName>
    <definedName name="X">Bangunan!$DA$426:$DA$430</definedName>
    <definedName name="X_Atap" localSheetId="7">'[58]prg-old'!#REF!</definedName>
    <definedName name="X_Atap" localSheetId="3">'[58]prg-old'!#REF!</definedName>
    <definedName name="X_Atap" localSheetId="1">'[58]prg-old'!#REF!</definedName>
    <definedName name="X_Atap" localSheetId="2">'[58]prg-old'!#REF!</definedName>
    <definedName name="X_Atap" localSheetId="12">'[58]prg-old'!#REF!</definedName>
    <definedName name="X_Atap">'[58]prg-old'!#REF!</definedName>
    <definedName name="xxx" localSheetId="7">'[59]rab lt 2 bo'!#REF!</definedName>
    <definedName name="xxx" localSheetId="3">'[59]rab lt 2 bo'!#REF!</definedName>
    <definedName name="xxx" localSheetId="1">'[59]rab lt 2 bo'!#REF!</definedName>
    <definedName name="xxx" localSheetId="2">'[59]rab lt 2 bo'!#REF!</definedName>
    <definedName name="xxx" localSheetId="12">'[59]rab lt 2 bo'!#REF!</definedName>
    <definedName name="xxx">'[59]rab lt 2 bo'!#REF!</definedName>
    <definedName name="xxxx" localSheetId="7">'[59]rab lt 2 bo'!#REF!</definedName>
    <definedName name="xxxx" localSheetId="3">'[59]rab lt 2 bo'!#REF!</definedName>
    <definedName name="xxxx" localSheetId="1">'[59]rab lt 2 bo'!#REF!</definedName>
    <definedName name="xxxx" localSheetId="2">'[59]rab lt 2 bo'!#REF!</definedName>
    <definedName name="xxxx" localSheetId="12">'[59]rab lt 2 bo'!#REF!</definedName>
    <definedName name="xxxx">'[59]rab lt 2 bo'!#REF!</definedName>
    <definedName name="Y" localSheetId="7">pembanding!$DA$432:$DA$446</definedName>
    <definedName name="Y">Bangunan!$DA$432:$DA$446</definedName>
    <definedName name="YU">#N/A</definedName>
    <definedName name="YUYU">[18]List!$B$29:$B$37</definedName>
    <definedName name="yyyy" localSheetId="9">'[59]rab lt 2 bo'!#REF!</definedName>
    <definedName name="yyyy" localSheetId="7">'[59]rab lt 2 bo'!#REF!</definedName>
    <definedName name="yyyy" localSheetId="3">'[59]rab lt 2 bo'!#REF!</definedName>
    <definedName name="yyyy" localSheetId="1">'[59]rab lt 2 bo'!#REF!</definedName>
    <definedName name="yyyy" localSheetId="2">'[59]rab lt 2 bo'!#REF!</definedName>
    <definedName name="yyyy" localSheetId="12">'[59]rab lt 2 bo'!#REF!</definedName>
    <definedName name="yyyy">'[59]rab lt 2 bo'!#REF!</definedName>
    <definedName name="Z" localSheetId="7">pembanding!$DA$448:$DA$460</definedName>
    <definedName name="z" localSheetId="3">[35]JSiar!#REF!</definedName>
    <definedName name="z" localSheetId="1">[35]JSiar!#REF!</definedName>
    <definedName name="z" localSheetId="2">[35]JSiar!#REF!</definedName>
    <definedName name="Z">Bangunan!$DA$448:$DA$460</definedName>
    <definedName name="zoning" localSheetId="7">#REF!</definedName>
    <definedName name="zoning" localSheetId="3">#REF!</definedName>
    <definedName name="zoning" localSheetId="1">#REF!</definedName>
    <definedName name="zoning" localSheetId="2">#REF!</definedName>
    <definedName name="zoning" localSheetId="12">#REF!</definedName>
    <definedName name="zoning">#REF!</definedName>
    <definedName name="zoning1">[23]List!$B$55:$B$59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AA44" i="38" l="1"/>
  <c r="AA43" i="38"/>
  <c r="AA42" i="38" l="1"/>
  <c r="AA45" i="38" s="1"/>
  <c r="AK45" i="38" l="1"/>
  <c r="AK33" i="41"/>
  <c r="AA32" i="41"/>
  <c r="AA31" i="41"/>
  <c r="AA30" i="41"/>
  <c r="AK25" i="41"/>
  <c r="AK37" i="38"/>
  <c r="AA37" i="38"/>
  <c r="AA25" i="41" s="1"/>
  <c r="AK32" i="38"/>
  <c r="AK20" i="41" s="1"/>
  <c r="AA32" i="38"/>
  <c r="AA20" i="41" s="1"/>
  <c r="AK27" i="38" l="1"/>
  <c r="AK15" i="41" s="1"/>
  <c r="AA26" i="38"/>
  <c r="AA14" i="41" s="1"/>
  <c r="AA25" i="38"/>
  <c r="AA13" i="41" s="1"/>
  <c r="AA24" i="38"/>
  <c r="AA12" i="41" s="1"/>
  <c r="U25" i="38"/>
  <c r="U24" i="38"/>
  <c r="BC72" i="41" l="1"/>
  <c r="BC73" i="41" s="1"/>
  <c r="BC46" i="41"/>
  <c r="BC47" i="41" s="1"/>
  <c r="BA33" i="41"/>
  <c r="AX31" i="41"/>
  <c r="AY30" i="41"/>
  <c r="AX30" i="41"/>
  <c r="AX25" i="41"/>
  <c r="E23" i="41"/>
  <c r="AY20" i="41"/>
  <c r="BE20" i="41"/>
  <c r="E19" i="41"/>
  <c r="E18" i="41"/>
  <c r="BA14" i="41"/>
  <c r="BA15" i="41" s="1"/>
  <c r="U13" i="41"/>
  <c r="BE12" i="41"/>
  <c r="U12" i="41"/>
  <c r="AY12" i="41" s="1"/>
  <c r="AA33" i="41" l="1"/>
  <c r="BE33" i="41" s="1"/>
  <c r="AX13" i="41"/>
  <c r="BE30" i="41"/>
  <c r="BC48" i="41"/>
  <c r="BC74" i="41"/>
  <c r="AA15" i="41"/>
  <c r="AX20" i="41"/>
  <c r="AX12" i="41"/>
  <c r="BC75" i="41" l="1"/>
  <c r="BC49" i="41"/>
  <c r="BE15" i="41"/>
  <c r="AA36" i="41"/>
  <c r="AA37" i="41" s="1"/>
  <c r="BA43" i="41" s="1"/>
  <c r="BE43" i="41" s="1"/>
  <c r="BD46" i="41" l="1"/>
  <c r="BE46" i="41" s="1"/>
  <c r="BF46" i="41" s="1"/>
  <c r="BD45" i="41"/>
  <c r="BD47" i="41"/>
  <c r="BE47" i="41" s="1"/>
  <c r="BF47" i="41" s="1"/>
  <c r="BD48" i="41"/>
  <c r="BD49" i="41"/>
  <c r="BE49" i="41" s="1"/>
  <c r="BF49" i="41" s="1"/>
  <c r="BC50" i="41"/>
  <c r="BC76" i="41"/>
  <c r="BE45" i="41" l="1"/>
  <c r="BC77" i="41"/>
  <c r="BE48" i="41"/>
  <c r="BD50" i="41"/>
  <c r="BE50" i="41" s="1"/>
  <c r="BF50" i="41" s="1"/>
  <c r="BC51" i="41"/>
  <c r="BF48" i="41" l="1"/>
  <c r="BD51" i="41"/>
  <c r="BC52" i="41"/>
  <c r="BC78" i="41"/>
  <c r="BC79" i="41" l="1"/>
  <c r="BD52" i="41"/>
  <c r="BE52" i="41" s="1"/>
  <c r="BF52" i="41" s="1"/>
  <c r="BC53" i="41"/>
  <c r="BE51" i="41" l="1"/>
  <c r="BD53" i="41"/>
  <c r="BE53" i="41" s="1"/>
  <c r="BF53" i="41" s="1"/>
  <c r="BC54" i="41"/>
  <c r="BC80" i="41"/>
  <c r="BF51" i="41" l="1"/>
  <c r="BD54" i="41"/>
  <c r="BC55" i="41"/>
  <c r="BC81" i="41"/>
  <c r="BC82" i="41" l="1"/>
  <c r="BD55" i="41"/>
  <c r="BE55" i="41" s="1"/>
  <c r="BF55" i="41" s="1"/>
  <c r="BC56" i="41"/>
  <c r="BE54" i="41" l="1"/>
  <c r="BD56" i="41"/>
  <c r="BE56" i="41" s="1"/>
  <c r="BF56" i="41" s="1"/>
  <c r="BC57" i="41"/>
  <c r="BC83" i="41"/>
  <c r="BF54" i="41" l="1"/>
  <c r="BD57" i="41"/>
  <c r="BE57" i="41" s="1"/>
  <c r="BC58" i="41"/>
  <c r="BF57" i="41"/>
  <c r="BC84" i="41"/>
  <c r="BC85" i="41" l="1"/>
  <c r="BD58" i="41"/>
  <c r="BE58" i="41" s="1"/>
  <c r="BF58" i="41" s="1"/>
  <c r="BC59" i="41"/>
  <c r="BD59" i="41" l="1"/>
  <c r="BE59" i="41" s="1"/>
  <c r="BF59" i="41" s="1"/>
  <c r="BA65" i="41" l="1"/>
  <c r="C39" i="41" s="1"/>
  <c r="BA45" i="38" l="1"/>
  <c r="AX43" i="38"/>
  <c r="BE42" i="38"/>
  <c r="AY42" i="38"/>
  <c r="AX37" i="38"/>
  <c r="BE37" i="38" l="1"/>
  <c r="BE45" i="38"/>
  <c r="AX42" i="38"/>
  <c r="AY32" i="38"/>
  <c r="AX32" i="38" l="1"/>
  <c r="BE32" i="38" l="1"/>
  <c r="BA26" i="38" l="1"/>
  <c r="BA27" i="38" s="1"/>
  <c r="AX25" i="38"/>
  <c r="BE24" i="38"/>
  <c r="AY24" i="38"/>
  <c r="AX24" i="38"/>
  <c r="E35" i="38" l="1"/>
  <c r="E31" i="38"/>
  <c r="E30" i="38"/>
  <c r="H16" i="4"/>
  <c r="H15" i="4"/>
  <c r="H28" i="4"/>
  <c r="H27" i="4"/>
  <c r="R21" i="40"/>
  <c r="R18" i="40"/>
  <c r="F28" i="4"/>
  <c r="F27" i="4"/>
  <c r="AQ166" i="31"/>
  <c r="AQ166" i="34" s="1"/>
  <c r="C167" i="31"/>
  <c r="C167" i="32" s="1"/>
  <c r="AQ166" i="32" l="1"/>
  <c r="C167" i="33"/>
  <c r="C167" i="34" s="1"/>
  <c r="I137" i="19"/>
  <c r="K137" i="19"/>
  <c r="K139" i="19"/>
  <c r="G137" i="19"/>
  <c r="F137" i="19" s="1"/>
  <c r="J137" i="19" l="1"/>
  <c r="H137" i="19"/>
  <c r="D48" i="39" l="1"/>
  <c r="D41" i="39"/>
  <c r="P23" i="40"/>
  <c r="C6" i="4"/>
  <c r="C5" i="4"/>
  <c r="C3" i="4"/>
  <c r="A6" i="4"/>
  <c r="P15" i="40"/>
  <c r="O160" i="1" s="1"/>
  <c r="F26" i="4" s="1"/>
  <c r="P12" i="40"/>
  <c r="P11" i="40"/>
  <c r="P10" i="40" s="1"/>
  <c r="O83" i="1" s="1"/>
  <c r="P2" i="40"/>
  <c r="P8" i="40"/>
  <c r="Q8" i="40" s="1"/>
  <c r="L7" i="40"/>
  <c r="P7" i="40" s="1"/>
  <c r="L6" i="40"/>
  <c r="P6" i="40" s="1"/>
  <c r="G68" i="19"/>
  <c r="Y8" i="38"/>
  <c r="C180" i="31" s="1"/>
  <c r="C180" i="32" l="1"/>
  <c r="C180" i="34"/>
  <c r="P5" i="40"/>
  <c r="O6" i="1" s="1"/>
  <c r="G75" i="19" s="1"/>
  <c r="E150" i="39"/>
  <c r="D120" i="39"/>
  <c r="E129" i="39"/>
  <c r="E109" i="39"/>
  <c r="D101" i="39"/>
  <c r="D82" i="39"/>
  <c r="E89" i="39"/>
  <c r="F34" i="39"/>
  <c r="F38" i="39"/>
  <c r="F36" i="39"/>
  <c r="F37" i="39"/>
  <c r="F35" i="39"/>
  <c r="D8" i="39"/>
  <c r="D11" i="39" s="1"/>
  <c r="F66" i="39"/>
  <c r="F67" i="39" s="1"/>
  <c r="L16" i="39"/>
  <c r="U25" i="37" l="1"/>
  <c r="AQ166" i="33" l="1"/>
  <c r="C180" i="33"/>
  <c r="E34" i="19"/>
  <c r="C33" i="13" l="1"/>
  <c r="AC21" i="1" l="1"/>
  <c r="AC39" i="1"/>
  <c r="AC9" i="1"/>
  <c r="BC84" i="38" l="1"/>
  <c r="BC85" i="38" s="1"/>
  <c r="BC58" i="38"/>
  <c r="BC59" i="38" s="1"/>
  <c r="AZ35" i="37"/>
  <c r="AZ36" i="37" s="1"/>
  <c r="BC86" i="38" l="1"/>
  <c r="BC60" i="38"/>
  <c r="AZ37" i="37"/>
  <c r="BC87" i="38" l="1"/>
  <c r="BC61" i="38"/>
  <c r="AZ38" i="37"/>
  <c r="BC88" i="38" l="1"/>
  <c r="BC62" i="38"/>
  <c r="AZ39" i="37"/>
  <c r="BC89" i="38" l="1"/>
  <c r="BC63" i="38"/>
  <c r="AZ40" i="37"/>
  <c r="BC90" i="38" l="1"/>
  <c r="BC64" i="38"/>
  <c r="AZ41" i="37"/>
  <c r="BC91" i="38" l="1"/>
  <c r="BC65" i="38"/>
  <c r="AZ42" i="37"/>
  <c r="BC92" i="38" l="1"/>
  <c r="BC66" i="38"/>
  <c r="AZ43" i="37"/>
  <c r="BC93" i="38" l="1"/>
  <c r="BC67" i="38"/>
  <c r="AZ44" i="37"/>
  <c r="BC94" i="38" l="1"/>
  <c r="BC68" i="38"/>
  <c r="AZ45" i="37"/>
  <c r="BC95" i="38" l="1"/>
  <c r="BC96" i="38" s="1"/>
  <c r="BC97" i="38" s="1"/>
  <c r="BC69" i="38"/>
  <c r="BC70" i="38" s="1"/>
  <c r="BC71" i="38" s="1"/>
  <c r="AZ46" i="37"/>
  <c r="DO8" i="21" l="1"/>
  <c r="DO7" i="21"/>
  <c r="DM168" i="1" l="1"/>
  <c r="DN168" i="1" s="1"/>
  <c r="DO168" i="1" s="1"/>
  <c r="DP168" i="1" s="1"/>
  <c r="DQ168" i="1" s="1"/>
  <c r="DM167" i="1"/>
  <c r="DN167" i="1" s="1"/>
  <c r="DO167" i="1" s="1"/>
  <c r="DP167" i="1" s="1"/>
  <c r="DQ167" i="1" s="1"/>
  <c r="DM166" i="1"/>
  <c r="DN166" i="1" s="1"/>
  <c r="DO166" i="1" s="1"/>
  <c r="DP166" i="1" s="1"/>
  <c r="DQ166" i="1" s="1"/>
  <c r="DM165" i="1"/>
  <c r="DN165" i="1" s="1"/>
  <c r="DO165" i="1" s="1"/>
  <c r="DP165" i="1" s="1"/>
  <c r="DQ165" i="1" s="1"/>
  <c r="DM164" i="1"/>
  <c r="DN164" i="1" s="1"/>
  <c r="DO164" i="1" s="1"/>
  <c r="DP164" i="1" s="1"/>
  <c r="DQ164" i="1" s="1"/>
  <c r="DM163" i="1"/>
  <c r="DN163" i="1" s="1"/>
  <c r="DO163" i="1" s="1"/>
  <c r="DP163" i="1" s="1"/>
  <c r="DQ163" i="1" s="1"/>
  <c r="DM162" i="1"/>
  <c r="DN162" i="1" s="1"/>
  <c r="DO162" i="1" s="1"/>
  <c r="DP162" i="1" s="1"/>
  <c r="DQ162" i="1" s="1"/>
  <c r="DM161" i="1"/>
  <c r="DN161" i="1" s="1"/>
  <c r="DO161" i="1" s="1"/>
  <c r="DP161" i="1" s="1"/>
  <c r="DQ161" i="1" s="1"/>
  <c r="DM159" i="1"/>
  <c r="DN159" i="1" s="1"/>
  <c r="DO159" i="1" s="1"/>
  <c r="DP159" i="1" s="1"/>
  <c r="DQ159" i="1" s="1"/>
  <c r="DM158" i="1"/>
  <c r="DN158" i="1" s="1"/>
  <c r="DO158" i="1" s="1"/>
  <c r="DP158" i="1" s="1"/>
  <c r="DQ158" i="1" s="1"/>
  <c r="DM157" i="1"/>
  <c r="DN157" i="1" s="1"/>
  <c r="DO157" i="1" s="1"/>
  <c r="DP157" i="1" s="1"/>
  <c r="DQ157" i="1" s="1"/>
  <c r="DM153" i="1"/>
  <c r="DN153" i="1" s="1"/>
  <c r="DO153" i="1" s="1"/>
  <c r="DP153" i="1" s="1"/>
  <c r="DQ153" i="1" s="1"/>
  <c r="DM152" i="1"/>
  <c r="DN152" i="1" s="1"/>
  <c r="DO152" i="1" s="1"/>
  <c r="DP152" i="1" s="1"/>
  <c r="DQ152" i="1" s="1"/>
  <c r="DM151" i="1"/>
  <c r="DN151" i="1" s="1"/>
  <c r="DO151" i="1" s="1"/>
  <c r="DP151" i="1" s="1"/>
  <c r="DQ151" i="1" s="1"/>
  <c r="DM150" i="1"/>
  <c r="DN150" i="1" s="1"/>
  <c r="DO150" i="1" s="1"/>
  <c r="DP150" i="1" s="1"/>
  <c r="DQ150" i="1" s="1"/>
  <c r="DM149" i="1"/>
  <c r="DN149" i="1" s="1"/>
  <c r="DO149" i="1" s="1"/>
  <c r="DP149" i="1" s="1"/>
  <c r="DQ149" i="1" s="1"/>
  <c r="DM148" i="1"/>
  <c r="DN148" i="1" s="1"/>
  <c r="DO148" i="1" s="1"/>
  <c r="DP148" i="1" s="1"/>
  <c r="DQ148" i="1" s="1"/>
  <c r="DM147" i="1"/>
  <c r="DN147" i="1" s="1"/>
  <c r="DO147" i="1" s="1"/>
  <c r="DP147" i="1" s="1"/>
  <c r="DQ147" i="1" s="1"/>
  <c r="DM146" i="1"/>
  <c r="DN146" i="1" s="1"/>
  <c r="DO146" i="1" s="1"/>
  <c r="DP146" i="1" s="1"/>
  <c r="DQ146" i="1" s="1"/>
  <c r="DM145" i="1"/>
  <c r="DN145" i="1" s="1"/>
  <c r="DO145" i="1" s="1"/>
  <c r="DP145" i="1" s="1"/>
  <c r="DQ145" i="1" s="1"/>
  <c r="DM144" i="1"/>
  <c r="DN144" i="1" s="1"/>
  <c r="DO144" i="1" s="1"/>
  <c r="DP144" i="1" s="1"/>
  <c r="DQ144" i="1" s="1"/>
  <c r="DM143" i="1"/>
  <c r="DN143" i="1" s="1"/>
  <c r="DO143" i="1" s="1"/>
  <c r="DP143" i="1" s="1"/>
  <c r="DQ143" i="1" s="1"/>
  <c r="DM142" i="1"/>
  <c r="DN142" i="1" s="1"/>
  <c r="DO142" i="1" s="1"/>
  <c r="DP142" i="1" s="1"/>
  <c r="DQ142" i="1" s="1"/>
  <c r="DM141" i="1"/>
  <c r="DN141" i="1" s="1"/>
  <c r="DO141" i="1" s="1"/>
  <c r="DP141" i="1" s="1"/>
  <c r="DQ141" i="1" s="1"/>
  <c r="DM137" i="1"/>
  <c r="DN137" i="1" s="1"/>
  <c r="DO137" i="1" s="1"/>
  <c r="DP137" i="1" s="1"/>
  <c r="DQ137" i="1" s="1"/>
  <c r="DM136" i="1"/>
  <c r="DN136" i="1" s="1"/>
  <c r="DO136" i="1" s="1"/>
  <c r="DP136" i="1" s="1"/>
  <c r="DQ136" i="1" s="1"/>
  <c r="DM135" i="1"/>
  <c r="DN135" i="1" s="1"/>
  <c r="DO135" i="1" s="1"/>
  <c r="DP135" i="1" s="1"/>
  <c r="DQ135" i="1" s="1"/>
  <c r="DM134" i="1"/>
  <c r="DN134" i="1" s="1"/>
  <c r="DO134" i="1" s="1"/>
  <c r="DP134" i="1" s="1"/>
  <c r="DQ134" i="1" s="1"/>
  <c r="DM133" i="1"/>
  <c r="DN133" i="1" s="1"/>
  <c r="DO133" i="1" s="1"/>
  <c r="DP133" i="1" s="1"/>
  <c r="DQ133" i="1" s="1"/>
  <c r="DM132" i="1"/>
  <c r="DN132" i="1" s="1"/>
  <c r="DO132" i="1" s="1"/>
  <c r="DP132" i="1" s="1"/>
  <c r="DQ132" i="1" s="1"/>
  <c r="DM131" i="1"/>
  <c r="DN131" i="1" s="1"/>
  <c r="DO131" i="1" s="1"/>
  <c r="DP131" i="1" s="1"/>
  <c r="DQ131" i="1" s="1"/>
  <c r="DM130" i="1"/>
  <c r="DN130" i="1" s="1"/>
  <c r="DO130" i="1" s="1"/>
  <c r="DP130" i="1" s="1"/>
  <c r="DQ130" i="1" s="1"/>
  <c r="DM129" i="1"/>
  <c r="DN129" i="1" s="1"/>
  <c r="DO129" i="1" s="1"/>
  <c r="DP129" i="1" s="1"/>
  <c r="DQ129" i="1" s="1"/>
  <c r="DM128" i="1"/>
  <c r="DN128" i="1" s="1"/>
  <c r="DO128" i="1" s="1"/>
  <c r="DP128" i="1" s="1"/>
  <c r="DQ128" i="1" s="1"/>
  <c r="DM127" i="1"/>
  <c r="DN127" i="1" s="1"/>
  <c r="DO127" i="1" s="1"/>
  <c r="DP127" i="1" s="1"/>
  <c r="DQ127" i="1" s="1"/>
  <c r="DM126" i="1"/>
  <c r="DN126" i="1" s="1"/>
  <c r="DO126" i="1" s="1"/>
  <c r="DP126" i="1" s="1"/>
  <c r="DQ126" i="1" s="1"/>
  <c r="DM125" i="1"/>
  <c r="DN125" i="1" s="1"/>
  <c r="DO125" i="1" s="1"/>
  <c r="DP125" i="1" s="1"/>
  <c r="DQ125" i="1" s="1"/>
  <c r="DM124" i="1"/>
  <c r="DN124" i="1" s="1"/>
  <c r="DO124" i="1" s="1"/>
  <c r="DP124" i="1" s="1"/>
  <c r="DQ124" i="1" s="1"/>
  <c r="DM123" i="1"/>
  <c r="DN123" i="1" s="1"/>
  <c r="DO123" i="1" s="1"/>
  <c r="DP123" i="1" s="1"/>
  <c r="DQ123" i="1" s="1"/>
  <c r="DM122" i="1"/>
  <c r="DN122" i="1" s="1"/>
  <c r="DO122" i="1" s="1"/>
  <c r="DP122" i="1" s="1"/>
  <c r="DQ122" i="1" s="1"/>
  <c r="DM121" i="1"/>
  <c r="DN121" i="1" s="1"/>
  <c r="DO121" i="1" s="1"/>
  <c r="DP121" i="1" s="1"/>
  <c r="DQ121" i="1" s="1"/>
  <c r="DM111" i="1"/>
  <c r="DN111" i="1" s="1"/>
  <c r="DN113" i="1"/>
  <c r="DO113" i="1" s="1"/>
  <c r="DP113" i="1" s="1"/>
  <c r="DQ113" i="1" s="1"/>
  <c r="DM115" i="1"/>
  <c r="DN115" i="1" s="1"/>
  <c r="DO115" i="1" s="1"/>
  <c r="DP115" i="1" s="1"/>
  <c r="DQ115" i="1" s="1"/>
  <c r="DM114" i="1"/>
  <c r="DN114" i="1" s="1"/>
  <c r="DO114" i="1" s="1"/>
  <c r="DP114" i="1" s="1"/>
  <c r="DQ114" i="1" s="1"/>
  <c r="DM113" i="1"/>
  <c r="DK110" i="1" l="1"/>
  <c r="DQ156" i="1" l="1"/>
  <c r="DP156" i="1"/>
  <c r="DO156" i="1"/>
  <c r="DN156" i="1"/>
  <c r="DM156" i="1"/>
  <c r="DL156" i="1"/>
  <c r="DL160" i="1" s="1"/>
  <c r="DM160" i="1" s="1"/>
  <c r="DN160" i="1" s="1"/>
  <c r="DO160" i="1" s="1"/>
  <c r="DP160" i="1" s="1"/>
  <c r="DQ160" i="1" s="1"/>
  <c r="DK156" i="1"/>
  <c r="DK170" i="1" s="1"/>
  <c r="DJ156" i="1"/>
  <c r="DJ164" i="1" s="1"/>
  <c r="DI156" i="1"/>
  <c r="DH156" i="1"/>
  <c r="DQ140" i="1"/>
  <c r="DP140" i="1"/>
  <c r="DO140" i="1"/>
  <c r="DN140" i="1"/>
  <c r="DM140" i="1"/>
  <c r="DL140" i="1"/>
  <c r="DK140" i="1"/>
  <c r="DK150" i="1" s="1"/>
  <c r="DJ140" i="1"/>
  <c r="DJ142" i="1" s="1"/>
  <c r="DI140" i="1"/>
  <c r="DH140" i="1"/>
  <c r="DG140" i="1"/>
  <c r="DQ120" i="1"/>
  <c r="DP120" i="1"/>
  <c r="DO120" i="1"/>
  <c r="DN120" i="1"/>
  <c r="DM120" i="1"/>
  <c r="DL120" i="1"/>
  <c r="DK120" i="1"/>
  <c r="DJ120" i="1"/>
  <c r="DJ126" i="1" s="1"/>
  <c r="DI120" i="1"/>
  <c r="DH120" i="1"/>
  <c r="DG120" i="1"/>
  <c r="DQ110" i="1"/>
  <c r="DP110" i="1"/>
  <c r="DO110" i="1"/>
  <c r="DN110" i="1"/>
  <c r="DM110" i="1"/>
  <c r="DL110" i="1"/>
  <c r="DJ110" i="1"/>
  <c r="DJ118" i="1" s="1"/>
  <c r="DI110" i="1"/>
  <c r="DH110" i="1"/>
  <c r="DQ86" i="1"/>
  <c r="DQ87" i="1" s="1"/>
  <c r="DP86" i="1"/>
  <c r="DP87" i="1" s="1"/>
  <c r="DO86" i="1"/>
  <c r="DO87" i="1" s="1"/>
  <c r="DN86" i="1"/>
  <c r="DN87" i="1" s="1"/>
  <c r="DM86" i="1"/>
  <c r="DM87" i="1" s="1"/>
  <c r="DQ94" i="1"/>
  <c r="DQ96" i="1" s="1"/>
  <c r="DP94" i="1"/>
  <c r="DP96" i="1" s="1"/>
  <c r="DO94" i="1"/>
  <c r="DO96" i="1" s="1"/>
  <c r="DN94" i="1"/>
  <c r="DN96" i="1" s="1"/>
  <c r="DM94" i="1"/>
  <c r="DM96" i="1" s="1"/>
  <c r="DL94" i="1"/>
  <c r="DL96" i="1" s="1"/>
  <c r="DK94" i="1"/>
  <c r="DK106" i="1" s="1"/>
  <c r="DJ94" i="1"/>
  <c r="DJ104" i="1" s="1"/>
  <c r="DI94" i="1"/>
  <c r="DH94" i="1"/>
  <c r="DG94" i="1"/>
  <c r="DL86" i="1"/>
  <c r="DL87" i="1" s="1"/>
  <c r="DK86" i="1"/>
  <c r="DK92" i="1" s="1"/>
  <c r="DJ86" i="1"/>
  <c r="DJ89" i="1" s="1"/>
  <c r="DH86" i="1"/>
  <c r="DI86" i="1"/>
  <c r="DG86" i="1"/>
  <c r="DQ81" i="1"/>
  <c r="DQ83" i="1" s="1"/>
  <c r="DP81" i="1"/>
  <c r="DP83" i="1" s="1"/>
  <c r="DO81" i="1"/>
  <c r="DO83" i="1" s="1"/>
  <c r="DN81" i="1"/>
  <c r="DN83" i="1" s="1"/>
  <c r="DM81" i="1"/>
  <c r="DM83" i="1" s="1"/>
  <c r="DL81" i="1"/>
  <c r="DL83" i="1" s="1"/>
  <c r="DK81" i="1"/>
  <c r="DK83" i="1" s="1"/>
  <c r="DJ81" i="1"/>
  <c r="DJ84" i="1" s="1"/>
  <c r="DI81" i="1"/>
  <c r="DI82" i="1" s="1"/>
  <c r="DH81" i="1"/>
  <c r="DH82" i="1" s="1"/>
  <c r="DG81" i="1"/>
  <c r="DG82" i="1" s="1"/>
  <c r="DQ75" i="1"/>
  <c r="DQ79" i="1" s="1"/>
  <c r="DP75" i="1"/>
  <c r="DP79" i="1" s="1"/>
  <c r="DO75" i="1"/>
  <c r="DO79" i="1" s="1"/>
  <c r="DN75" i="1"/>
  <c r="DN79" i="1" s="1"/>
  <c r="DM75" i="1"/>
  <c r="DM79" i="1" s="1"/>
  <c r="DL75" i="1"/>
  <c r="DL79" i="1" s="1"/>
  <c r="DK75" i="1"/>
  <c r="DK79" i="1" s="1"/>
  <c r="DJ75" i="1"/>
  <c r="DJ77" i="1" s="1"/>
  <c r="DI75" i="1"/>
  <c r="DI76" i="1" s="1"/>
  <c r="DH75" i="1"/>
  <c r="DH78" i="1" s="1"/>
  <c r="M10" i="1" s="1"/>
  <c r="DG75" i="1"/>
  <c r="DG78" i="1" s="1"/>
  <c r="DO8" i="1" l="1"/>
  <c r="DO7" i="1"/>
  <c r="DO6" i="1"/>
  <c r="DO5" i="1"/>
  <c r="DO4" i="1"/>
  <c r="B5" i="36" l="1"/>
  <c r="B6" i="36" s="1"/>
  <c r="B7" i="36" l="1"/>
  <c r="B8" i="36" l="1"/>
  <c r="B9" i="36" l="1"/>
  <c r="B10" i="36" l="1"/>
  <c r="B11" i="36" l="1"/>
  <c r="B12" i="36" l="1"/>
  <c r="B13" i="36" l="1"/>
  <c r="B14" i="36" l="1"/>
  <c r="B15" i="36" l="1"/>
  <c r="B16" i="36" l="1"/>
  <c r="D32" i="13" l="1"/>
  <c r="D33" i="13"/>
  <c r="D34" i="13"/>
  <c r="D30" i="13"/>
  <c r="D31" i="13"/>
  <c r="C28" i="13"/>
  <c r="C29" i="13" s="1"/>
  <c r="D29" i="13" s="1"/>
  <c r="D28" i="13" l="1"/>
  <c r="EG540" i="34"/>
  <c r="AQ540" i="34"/>
  <c r="EG350" i="34"/>
  <c r="AQ350" i="34"/>
  <c r="EG160" i="34"/>
  <c r="R28" i="21" l="1"/>
  <c r="R53" i="1"/>
  <c r="R48" i="1"/>
  <c r="R29" i="1"/>
  <c r="X369" i="21" l="1"/>
  <c r="X368" i="21"/>
  <c r="X367" i="21"/>
  <c r="X366" i="21"/>
  <c r="X292" i="21"/>
  <c r="X291" i="21"/>
  <c r="X290" i="21"/>
  <c r="X289" i="21"/>
  <c r="X215" i="21"/>
  <c r="X214" i="21"/>
  <c r="X213" i="21"/>
  <c r="X212" i="21"/>
  <c r="X138" i="21"/>
  <c r="X137" i="21"/>
  <c r="X136" i="21"/>
  <c r="X135" i="21"/>
  <c r="X61" i="21"/>
  <c r="X60" i="21"/>
  <c r="X59" i="21"/>
  <c r="X58" i="21"/>
  <c r="X369" i="1" l="1"/>
  <c r="X368" i="1"/>
  <c r="X367" i="1"/>
  <c r="X366" i="1"/>
  <c r="X292" i="1"/>
  <c r="X291" i="1"/>
  <c r="X290" i="1"/>
  <c r="X289" i="1"/>
  <c r="X215" i="1"/>
  <c r="X214" i="1"/>
  <c r="X213" i="1"/>
  <c r="X212" i="1"/>
  <c r="X138" i="1"/>
  <c r="X137" i="1"/>
  <c r="X136" i="1"/>
  <c r="X135" i="1"/>
  <c r="X61" i="1"/>
  <c r="X60" i="1"/>
  <c r="X59" i="1"/>
  <c r="X58" i="1"/>
  <c r="F14" i="4" l="1"/>
  <c r="R26" i="4" l="1"/>
  <c r="R27" i="4"/>
  <c r="R28" i="4"/>
  <c r="F18" i="4"/>
  <c r="F13" i="4" s="1"/>
  <c r="I16" i="4"/>
  <c r="D14" i="4"/>
  <c r="I20" i="4" l="1"/>
  <c r="K20" i="4" s="1"/>
  <c r="I21" i="4"/>
  <c r="K21" i="4" s="1"/>
  <c r="I15" i="4"/>
  <c r="K15" i="4" s="1"/>
  <c r="I22" i="4"/>
  <c r="K22" i="4" s="1"/>
  <c r="I19" i="4"/>
  <c r="K19" i="4" s="1"/>
  <c r="K16" i="4"/>
  <c r="G46" i="35" l="1"/>
  <c r="G45" i="35"/>
  <c r="G44" i="35"/>
  <c r="G43" i="35"/>
  <c r="G40" i="35"/>
  <c r="G39" i="35"/>
  <c r="G38" i="35"/>
  <c r="G37" i="35"/>
  <c r="G30" i="35"/>
  <c r="G29" i="35"/>
  <c r="G28" i="35"/>
  <c r="F25" i="35"/>
  <c r="G25" i="35" s="1"/>
  <c r="F24" i="35"/>
  <c r="G24" i="35" s="1"/>
  <c r="F23" i="35"/>
  <c r="G23" i="35" s="1"/>
  <c r="G16" i="35"/>
  <c r="G15" i="35"/>
  <c r="G14" i="35"/>
  <c r="G13" i="35"/>
  <c r="G10" i="35"/>
  <c r="G9" i="35"/>
  <c r="G8" i="35"/>
  <c r="G7" i="35"/>
  <c r="G11" i="35" l="1"/>
  <c r="G26" i="35"/>
  <c r="G31" i="35"/>
  <c r="G17" i="35"/>
  <c r="G41" i="35"/>
  <c r="G47" i="35"/>
  <c r="G32" i="35" l="1"/>
  <c r="G48" i="35"/>
  <c r="G49" i="35" s="1"/>
  <c r="G50" i="35" s="1"/>
  <c r="G18" i="35"/>
  <c r="G33" i="35" s="1"/>
  <c r="Q100" i="19"/>
  <c r="Q116" i="19" s="1"/>
  <c r="Q117" i="19" s="1"/>
  <c r="Q84" i="19"/>
  <c r="O84" i="19"/>
  <c r="M84" i="19"/>
  <c r="K84" i="19"/>
  <c r="I84" i="19"/>
  <c r="C129" i="19" l="1"/>
  <c r="C146" i="19"/>
  <c r="K75" i="19" l="1"/>
  <c r="M75" i="19"/>
  <c r="I74" i="22"/>
  <c r="I75" i="19" l="1"/>
  <c r="K76" i="19"/>
  <c r="Q156" i="19" l="1"/>
  <c r="O156" i="19"/>
  <c r="M156" i="19"/>
  <c r="K156" i="19"/>
  <c r="G156" i="19"/>
  <c r="I156" i="19"/>
  <c r="G146" i="19"/>
  <c r="I146" i="19" l="1"/>
  <c r="G77" i="19"/>
  <c r="G148" i="19" s="1"/>
  <c r="G76" i="22" l="1"/>
  <c r="G75" i="22"/>
  <c r="G74" i="22"/>
  <c r="K74" i="22" l="1"/>
  <c r="M74" i="22"/>
  <c r="Q172" i="22"/>
  <c r="O172" i="22"/>
  <c r="M172" i="22"/>
  <c r="K172" i="22"/>
  <c r="Q89" i="19" l="1"/>
  <c r="O89" i="19"/>
  <c r="M89" i="19"/>
  <c r="K89" i="19"/>
  <c r="G89" i="19"/>
  <c r="K75" i="22" l="1"/>
  <c r="Q91" i="22" l="1"/>
  <c r="O91" i="22"/>
  <c r="M91" i="22"/>
  <c r="K91" i="22"/>
  <c r="I91" i="22"/>
  <c r="G91" i="22"/>
  <c r="EG546" i="34" l="1"/>
  <c r="EG166" i="34"/>
  <c r="AQ546" i="34"/>
  <c r="EG356" i="34"/>
  <c r="AQ356" i="34"/>
  <c r="CS560" i="34"/>
  <c r="CS180" i="34"/>
  <c r="C560" i="34"/>
  <c r="CS370" i="34"/>
  <c r="C370" i="34"/>
  <c r="CS357" i="34"/>
  <c r="C357" i="34"/>
  <c r="CS547" i="34"/>
  <c r="CS167" i="34"/>
  <c r="C547" i="34"/>
  <c r="I172" i="22" l="1"/>
  <c r="Q151" i="22"/>
  <c r="O151" i="22"/>
  <c r="M151" i="22"/>
  <c r="K151" i="22"/>
  <c r="I151" i="22"/>
  <c r="G151" i="22"/>
  <c r="Q149" i="22"/>
  <c r="O149" i="22"/>
  <c r="M149" i="22"/>
  <c r="K149" i="22"/>
  <c r="I149" i="22"/>
  <c r="G149" i="22"/>
  <c r="Q147" i="22"/>
  <c r="O147" i="22"/>
  <c r="M147" i="22"/>
  <c r="K147" i="22"/>
  <c r="I147" i="22"/>
  <c r="G147" i="22"/>
  <c r="M145" i="22"/>
  <c r="K145" i="22"/>
  <c r="I145" i="22"/>
  <c r="G145" i="22"/>
  <c r="M143" i="22"/>
  <c r="K143" i="22"/>
  <c r="I143" i="22"/>
  <c r="G143" i="22"/>
  <c r="C91" i="22"/>
  <c r="Q89" i="22"/>
  <c r="O89" i="22"/>
  <c r="M89" i="22"/>
  <c r="K89" i="22"/>
  <c r="I89" i="22"/>
  <c r="Q85" i="22"/>
  <c r="O85" i="22"/>
  <c r="M85" i="22"/>
  <c r="K85" i="22"/>
  <c r="I85" i="22"/>
  <c r="Q83" i="22"/>
  <c r="O83" i="22"/>
  <c r="M83" i="22"/>
  <c r="K83" i="22"/>
  <c r="I83" i="22"/>
  <c r="Q76" i="22"/>
  <c r="O76" i="22"/>
  <c r="M76" i="22"/>
  <c r="K76" i="22"/>
  <c r="I76" i="22"/>
  <c r="Q75" i="22"/>
  <c r="O75" i="22"/>
  <c r="M75" i="22"/>
  <c r="I75" i="22"/>
  <c r="Q74" i="22"/>
  <c r="O74" i="22"/>
  <c r="E35" i="22"/>
  <c r="G89" i="22" s="1"/>
  <c r="O86" i="22" l="1"/>
  <c r="K86" i="22"/>
  <c r="M86" i="22"/>
  <c r="I86" i="22"/>
  <c r="Q86" i="22"/>
  <c r="Q87" i="19"/>
  <c r="O87" i="19"/>
  <c r="M87" i="19"/>
  <c r="K87" i="19"/>
  <c r="I87" i="19"/>
  <c r="Q90" i="22" l="1"/>
  <c r="Q98" i="22" s="1"/>
  <c r="O90" i="22"/>
  <c r="O92" i="22" s="1"/>
  <c r="I90" i="22"/>
  <c r="I92" i="22" s="1"/>
  <c r="M90" i="22"/>
  <c r="M96" i="22" s="1"/>
  <c r="K90" i="22"/>
  <c r="K98" i="22" s="1"/>
  <c r="I89" i="19"/>
  <c r="C89" i="19"/>
  <c r="Q96" i="22" l="1"/>
  <c r="Q94" i="22"/>
  <c r="I94" i="22"/>
  <c r="O96" i="22"/>
  <c r="O94" i="22"/>
  <c r="O98" i="22"/>
  <c r="Q92" i="22"/>
  <c r="I98" i="22"/>
  <c r="I96" i="22"/>
  <c r="K94" i="22"/>
  <c r="K96" i="22"/>
  <c r="M94" i="22"/>
  <c r="K92" i="22"/>
  <c r="M92" i="22"/>
  <c r="M98" i="22"/>
  <c r="BI10" i="1"/>
  <c r="BI45" i="1" s="1"/>
  <c r="Q99" i="22" l="1"/>
  <c r="O99" i="22"/>
  <c r="K99" i="22"/>
  <c r="M99" i="22"/>
  <c r="F11" i="4"/>
  <c r="AY377" i="1"/>
  <c r="AS376" i="1"/>
  <c r="U373" i="1"/>
  <c r="AC365" i="1"/>
  <c r="M363" i="1"/>
  <c r="X363" i="1" s="1"/>
  <c r="M362" i="1"/>
  <c r="X362" i="1" s="1"/>
  <c r="M361" i="1"/>
  <c r="X361" i="1" s="1"/>
  <c r="M360" i="1"/>
  <c r="X360" i="1" s="1"/>
  <c r="AC359" i="1"/>
  <c r="M357" i="1"/>
  <c r="X357" i="1" s="1"/>
  <c r="M356" i="1"/>
  <c r="X356" i="1" s="1"/>
  <c r="M355" i="1"/>
  <c r="X355" i="1" s="1"/>
  <c r="M354" i="1"/>
  <c r="X354" i="1" s="1"/>
  <c r="AC353" i="1"/>
  <c r="M351" i="1"/>
  <c r="X351" i="1" s="1"/>
  <c r="M350" i="1"/>
  <c r="X350" i="1" s="1"/>
  <c r="M349" i="1"/>
  <c r="X349" i="1" s="1"/>
  <c r="M348" i="1"/>
  <c r="X348" i="1" s="1"/>
  <c r="AC347" i="1"/>
  <c r="M345" i="1"/>
  <c r="X345" i="1" s="1"/>
  <c r="M344" i="1"/>
  <c r="X344" i="1" s="1"/>
  <c r="M343" i="1"/>
  <c r="X343" i="1" s="1"/>
  <c r="M342" i="1"/>
  <c r="X342" i="1" s="1"/>
  <c r="AC341" i="1"/>
  <c r="M339" i="1"/>
  <c r="X339" i="1" s="1"/>
  <c r="M338" i="1"/>
  <c r="X338" i="1" s="1"/>
  <c r="M337" i="1"/>
  <c r="X337" i="1" s="1"/>
  <c r="M336" i="1"/>
  <c r="X336" i="1" s="1"/>
  <c r="AC335" i="1"/>
  <c r="M333" i="1"/>
  <c r="X333" i="1" s="1"/>
  <c r="M332" i="1"/>
  <c r="X332" i="1" s="1"/>
  <c r="M331" i="1"/>
  <c r="X331" i="1" s="1"/>
  <c r="M330" i="1"/>
  <c r="X330" i="1" s="1"/>
  <c r="AC329" i="1"/>
  <c r="M327" i="1"/>
  <c r="X327" i="1" s="1"/>
  <c r="M326" i="1"/>
  <c r="X326" i="1" s="1"/>
  <c r="M325" i="1"/>
  <c r="X325" i="1" s="1"/>
  <c r="M324" i="1"/>
  <c r="X324" i="1" s="1"/>
  <c r="AC323" i="1"/>
  <c r="M321" i="1"/>
  <c r="X321" i="1" s="1"/>
  <c r="M320" i="1"/>
  <c r="X320" i="1" s="1"/>
  <c r="M319" i="1"/>
  <c r="X319" i="1" s="1"/>
  <c r="BI318" i="1"/>
  <c r="BE318" i="1"/>
  <c r="BE329" i="1" s="1"/>
  <c r="M318" i="1"/>
  <c r="X318" i="1" s="1"/>
  <c r="AC317" i="1"/>
  <c r="AY300" i="1"/>
  <c r="AS299" i="1"/>
  <c r="U296" i="1"/>
  <c r="AC288" i="1"/>
  <c r="M286" i="1"/>
  <c r="X286" i="1" s="1"/>
  <c r="M285" i="1"/>
  <c r="X285" i="1" s="1"/>
  <c r="M284" i="1"/>
  <c r="X284" i="1" s="1"/>
  <c r="M283" i="1"/>
  <c r="X283" i="1" s="1"/>
  <c r="AC282" i="1"/>
  <c r="M280" i="1"/>
  <c r="X280" i="1" s="1"/>
  <c r="M279" i="1"/>
  <c r="X279" i="1" s="1"/>
  <c r="M278" i="1"/>
  <c r="X278" i="1" s="1"/>
  <c r="M277" i="1"/>
  <c r="X277" i="1" s="1"/>
  <c r="AC276" i="1"/>
  <c r="M274" i="1"/>
  <c r="X274" i="1" s="1"/>
  <c r="M273" i="1"/>
  <c r="X273" i="1" s="1"/>
  <c r="M272" i="1"/>
  <c r="X272" i="1" s="1"/>
  <c r="M271" i="1"/>
  <c r="X271" i="1" s="1"/>
  <c r="AC270" i="1"/>
  <c r="M268" i="1"/>
  <c r="X268" i="1" s="1"/>
  <c r="M267" i="1"/>
  <c r="X267" i="1" s="1"/>
  <c r="M266" i="1"/>
  <c r="X266" i="1" s="1"/>
  <c r="M265" i="1"/>
  <c r="X265" i="1" s="1"/>
  <c r="AC264" i="1"/>
  <c r="M262" i="1"/>
  <c r="X262" i="1" s="1"/>
  <c r="M261" i="1"/>
  <c r="X261" i="1" s="1"/>
  <c r="M260" i="1"/>
  <c r="X260" i="1" s="1"/>
  <c r="M259" i="1"/>
  <c r="X259" i="1" s="1"/>
  <c r="AC258" i="1"/>
  <c r="M256" i="1"/>
  <c r="X256" i="1" s="1"/>
  <c r="M255" i="1"/>
  <c r="X255" i="1" s="1"/>
  <c r="M254" i="1"/>
  <c r="X254" i="1" s="1"/>
  <c r="M253" i="1"/>
  <c r="X253" i="1" s="1"/>
  <c r="AC252" i="1"/>
  <c r="M250" i="1"/>
  <c r="X250" i="1" s="1"/>
  <c r="M249" i="1"/>
  <c r="X249" i="1" s="1"/>
  <c r="M248" i="1"/>
  <c r="X248" i="1" s="1"/>
  <c r="M247" i="1"/>
  <c r="X247" i="1" s="1"/>
  <c r="AC246" i="1"/>
  <c r="M244" i="1"/>
  <c r="X244" i="1" s="1"/>
  <c r="M243" i="1"/>
  <c r="X243" i="1" s="1"/>
  <c r="M242" i="1"/>
  <c r="X242" i="1" s="1"/>
  <c r="BI241" i="1"/>
  <c r="BM288" i="1" s="1"/>
  <c r="BE241" i="1"/>
  <c r="BE288" i="1" s="1"/>
  <c r="M241" i="1"/>
  <c r="X241" i="1" s="1"/>
  <c r="AC240" i="1"/>
  <c r="AY223" i="1"/>
  <c r="AS222" i="1"/>
  <c r="U219" i="1"/>
  <c r="AC211" i="1"/>
  <c r="M209" i="1"/>
  <c r="X209" i="1" s="1"/>
  <c r="M208" i="1"/>
  <c r="X208" i="1" s="1"/>
  <c r="M207" i="1"/>
  <c r="X207" i="1" s="1"/>
  <c r="M206" i="1"/>
  <c r="X206" i="1" s="1"/>
  <c r="AC205" i="1"/>
  <c r="M203" i="1"/>
  <c r="X203" i="1" s="1"/>
  <c r="M202" i="1"/>
  <c r="X202" i="1" s="1"/>
  <c r="M201" i="1"/>
  <c r="X201" i="1" s="1"/>
  <c r="M200" i="1"/>
  <c r="X200" i="1" s="1"/>
  <c r="AC199" i="1"/>
  <c r="M197" i="1"/>
  <c r="X197" i="1" s="1"/>
  <c r="M196" i="1"/>
  <c r="X196" i="1" s="1"/>
  <c r="M195" i="1"/>
  <c r="X195" i="1" s="1"/>
  <c r="M194" i="1"/>
  <c r="X194" i="1" s="1"/>
  <c r="AC193" i="1"/>
  <c r="M191" i="1"/>
  <c r="X191" i="1" s="1"/>
  <c r="M190" i="1"/>
  <c r="X190" i="1" s="1"/>
  <c r="M189" i="1"/>
  <c r="X189" i="1" s="1"/>
  <c r="M188" i="1"/>
  <c r="X188" i="1" s="1"/>
  <c r="AC187" i="1"/>
  <c r="M185" i="1"/>
  <c r="X185" i="1" s="1"/>
  <c r="M184" i="1"/>
  <c r="X184" i="1" s="1"/>
  <c r="M183" i="1"/>
  <c r="X183" i="1" s="1"/>
  <c r="M182" i="1"/>
  <c r="X182" i="1" s="1"/>
  <c r="AC181" i="1"/>
  <c r="M179" i="1"/>
  <c r="X179" i="1" s="1"/>
  <c r="M178" i="1"/>
  <c r="X178" i="1" s="1"/>
  <c r="M177" i="1"/>
  <c r="X177" i="1" s="1"/>
  <c r="M176" i="1"/>
  <c r="X176" i="1" s="1"/>
  <c r="AC175" i="1"/>
  <c r="M173" i="1"/>
  <c r="X173" i="1" s="1"/>
  <c r="M172" i="1"/>
  <c r="X172" i="1" s="1"/>
  <c r="M171" i="1"/>
  <c r="X171" i="1" s="1"/>
  <c r="M170" i="1"/>
  <c r="X170" i="1" s="1"/>
  <c r="AC169" i="1"/>
  <c r="M167" i="1"/>
  <c r="X167" i="1" s="1"/>
  <c r="M166" i="1"/>
  <c r="X166" i="1" s="1"/>
  <c r="M165" i="1"/>
  <c r="X165" i="1" s="1"/>
  <c r="BI164" i="1"/>
  <c r="BE164" i="1"/>
  <c r="BE211" i="1" s="1"/>
  <c r="M164" i="1"/>
  <c r="X164" i="1" s="1"/>
  <c r="AC163" i="1"/>
  <c r="BM258" i="1" l="1"/>
  <c r="BI246" i="1"/>
  <c r="BM164" i="1"/>
  <c r="BI181" i="1"/>
  <c r="BI252" i="1"/>
  <c r="BM241" i="1"/>
  <c r="U24" i="37"/>
  <c r="BE347" i="1"/>
  <c r="BM246" i="1"/>
  <c r="BM252" i="1"/>
  <c r="BE335" i="1"/>
  <c r="BE246" i="1"/>
  <c r="BE252" i="1"/>
  <c r="BI258" i="1"/>
  <c r="BM270" i="1"/>
  <c r="BM347" i="1"/>
  <c r="BM323" i="1"/>
  <c r="BM329" i="1"/>
  <c r="BM318" i="1"/>
  <c r="BE169" i="1"/>
  <c r="BM335" i="1"/>
  <c r="BI187" i="1"/>
  <c r="BM187" i="1" s="1"/>
  <c r="BI169" i="1"/>
  <c r="BM169" i="1" s="1"/>
  <c r="BI175" i="1"/>
  <c r="BM175" i="1" s="1"/>
  <c r="BM181" i="1"/>
  <c r="BE365" i="1"/>
  <c r="BE341" i="1"/>
  <c r="BE323" i="1"/>
  <c r="BM264" i="1"/>
  <c r="BM276" i="1"/>
  <c r="X322" i="1"/>
  <c r="X328" i="1"/>
  <c r="X334" i="1"/>
  <c r="BE353" i="1"/>
  <c r="X358" i="1"/>
  <c r="BE359" i="1"/>
  <c r="BI323" i="1"/>
  <c r="BI329" i="1"/>
  <c r="BI335" i="1"/>
  <c r="BI341" i="1"/>
  <c r="BI347" i="1"/>
  <c r="BI353" i="1"/>
  <c r="BI359" i="1"/>
  <c r="BI365" i="1"/>
  <c r="BM341" i="1"/>
  <c r="BM353" i="1"/>
  <c r="BM359" i="1"/>
  <c r="BM365" i="1"/>
  <c r="X245" i="1"/>
  <c r="X251" i="1"/>
  <c r="X257" i="1"/>
  <c r="BE258" i="1"/>
  <c r="X263" i="1"/>
  <c r="BE264" i="1"/>
  <c r="BE270" i="1"/>
  <c r="X275" i="1"/>
  <c r="BE276" i="1"/>
  <c r="BE282" i="1"/>
  <c r="X287" i="1"/>
  <c r="BI264" i="1"/>
  <c r="BI270" i="1"/>
  <c r="BI276" i="1"/>
  <c r="BI282" i="1"/>
  <c r="BI288" i="1"/>
  <c r="BM282" i="1"/>
  <c r="X168" i="1"/>
  <c r="X174" i="1"/>
  <c r="BE175" i="1"/>
  <c r="X180" i="1"/>
  <c r="BE181" i="1"/>
  <c r="X186" i="1"/>
  <c r="BE187" i="1"/>
  <c r="BE193" i="1"/>
  <c r="BE199" i="1"/>
  <c r="BE205" i="1"/>
  <c r="X210" i="1"/>
  <c r="BI193" i="1"/>
  <c r="BM193" i="1" s="1"/>
  <c r="BI199" i="1"/>
  <c r="BM199" i="1" s="1"/>
  <c r="BI205" i="1"/>
  <c r="BM205" i="1" s="1"/>
  <c r="BI211" i="1"/>
  <c r="BM211" i="1" s="1"/>
  <c r="Q77" i="19"/>
  <c r="Q148" i="19" s="1"/>
  <c r="Q76" i="19"/>
  <c r="Q75" i="19"/>
  <c r="O77" i="19"/>
  <c r="O148" i="19" s="1"/>
  <c r="O76" i="19"/>
  <c r="O75" i="19"/>
  <c r="M77" i="19"/>
  <c r="M148" i="19" s="1"/>
  <c r="M76" i="19"/>
  <c r="K77" i="19"/>
  <c r="K148" i="19" s="1"/>
  <c r="I77" i="19"/>
  <c r="I148" i="19" s="1"/>
  <c r="I76" i="19"/>
  <c r="AY377" i="21"/>
  <c r="AS376" i="21"/>
  <c r="Q108" i="22" s="1"/>
  <c r="U373" i="21"/>
  <c r="AC365" i="21"/>
  <c r="M363" i="21"/>
  <c r="X363" i="21" s="1"/>
  <c r="M362" i="21"/>
  <c r="X362" i="21" s="1"/>
  <c r="M361" i="21"/>
  <c r="X361" i="21" s="1"/>
  <c r="M360" i="21"/>
  <c r="X360" i="21" s="1"/>
  <c r="AC359" i="21"/>
  <c r="M357" i="21"/>
  <c r="X357" i="21" s="1"/>
  <c r="M356" i="21"/>
  <c r="X356" i="21" s="1"/>
  <c r="M355" i="21"/>
  <c r="X355" i="21" s="1"/>
  <c r="M354" i="21"/>
  <c r="X354" i="21" s="1"/>
  <c r="AC353" i="21"/>
  <c r="M351" i="21"/>
  <c r="X351" i="21" s="1"/>
  <c r="M350" i="21"/>
  <c r="X350" i="21" s="1"/>
  <c r="M349" i="21"/>
  <c r="X349" i="21" s="1"/>
  <c r="M348" i="21"/>
  <c r="X348" i="21" s="1"/>
  <c r="AC347" i="21"/>
  <c r="M345" i="21"/>
  <c r="X345" i="21" s="1"/>
  <c r="M344" i="21"/>
  <c r="X344" i="21" s="1"/>
  <c r="M343" i="21"/>
  <c r="X343" i="21" s="1"/>
  <c r="M342" i="21"/>
  <c r="X342" i="21" s="1"/>
  <c r="AC341" i="21"/>
  <c r="M339" i="21"/>
  <c r="X339" i="21" s="1"/>
  <c r="M338" i="21"/>
  <c r="X338" i="21" s="1"/>
  <c r="M337" i="21"/>
  <c r="X337" i="21" s="1"/>
  <c r="M336" i="21"/>
  <c r="X336" i="21" s="1"/>
  <c r="AC335" i="21"/>
  <c r="M333" i="21"/>
  <c r="X333" i="21" s="1"/>
  <c r="M332" i="21"/>
  <c r="X332" i="21" s="1"/>
  <c r="M331" i="21"/>
  <c r="X331" i="21" s="1"/>
  <c r="M330" i="21"/>
  <c r="X330" i="21" s="1"/>
  <c r="AC329" i="21"/>
  <c r="M327" i="21"/>
  <c r="X327" i="21" s="1"/>
  <c r="M326" i="21"/>
  <c r="X326" i="21" s="1"/>
  <c r="M325" i="21"/>
  <c r="X325" i="21" s="1"/>
  <c r="M324" i="21"/>
  <c r="X324" i="21" s="1"/>
  <c r="AC323" i="21"/>
  <c r="M321" i="21"/>
  <c r="X321" i="21" s="1"/>
  <c r="M320" i="21"/>
  <c r="X320" i="21" s="1"/>
  <c r="M319" i="21"/>
  <c r="X319" i="21" s="1"/>
  <c r="BI318" i="21"/>
  <c r="BE318" i="21"/>
  <c r="BE359" i="21" s="1"/>
  <c r="M318" i="21"/>
  <c r="X318" i="21" s="1"/>
  <c r="AC317" i="21"/>
  <c r="AY300" i="21"/>
  <c r="AS299" i="21"/>
  <c r="O108" i="22" s="1"/>
  <c r="U296" i="21"/>
  <c r="AC288" i="21"/>
  <c r="M286" i="21"/>
  <c r="X286" i="21" s="1"/>
  <c r="M285" i="21"/>
  <c r="X285" i="21" s="1"/>
  <c r="M284" i="21"/>
  <c r="X284" i="21" s="1"/>
  <c r="M283" i="21"/>
  <c r="X283" i="21" s="1"/>
  <c r="AC282" i="21"/>
  <c r="M280" i="21"/>
  <c r="X280" i="21" s="1"/>
  <c r="M279" i="21"/>
  <c r="X279" i="21" s="1"/>
  <c r="M278" i="21"/>
  <c r="X278" i="21" s="1"/>
  <c r="M277" i="21"/>
  <c r="X277" i="21" s="1"/>
  <c r="AC276" i="21"/>
  <c r="M274" i="21"/>
  <c r="X274" i="21" s="1"/>
  <c r="M273" i="21"/>
  <c r="X273" i="21" s="1"/>
  <c r="M272" i="21"/>
  <c r="X272" i="21" s="1"/>
  <c r="M271" i="21"/>
  <c r="X271" i="21" s="1"/>
  <c r="AC270" i="21"/>
  <c r="M268" i="21"/>
  <c r="X268" i="21" s="1"/>
  <c r="M267" i="21"/>
  <c r="X267" i="21" s="1"/>
  <c r="M266" i="21"/>
  <c r="X266" i="21" s="1"/>
  <c r="M265" i="21"/>
  <c r="X265" i="21" s="1"/>
  <c r="AC264" i="21"/>
  <c r="M262" i="21"/>
  <c r="X262" i="21" s="1"/>
  <c r="M261" i="21"/>
  <c r="X261" i="21" s="1"/>
  <c r="M260" i="21"/>
  <c r="X260" i="21" s="1"/>
  <c r="M259" i="21"/>
  <c r="X259" i="21" s="1"/>
  <c r="AC258" i="21"/>
  <c r="M256" i="21"/>
  <c r="X256" i="21" s="1"/>
  <c r="M255" i="21"/>
  <c r="X255" i="21" s="1"/>
  <c r="M254" i="21"/>
  <c r="X254" i="21" s="1"/>
  <c r="M253" i="21"/>
  <c r="X253" i="21" s="1"/>
  <c r="AC252" i="21"/>
  <c r="M250" i="21"/>
  <c r="X250" i="21" s="1"/>
  <c r="M249" i="21"/>
  <c r="X249" i="21" s="1"/>
  <c r="M248" i="21"/>
  <c r="X248" i="21" s="1"/>
  <c r="M247" i="21"/>
  <c r="X247" i="21" s="1"/>
  <c r="AC246" i="21"/>
  <c r="M244" i="21"/>
  <c r="X244" i="21" s="1"/>
  <c r="M243" i="21"/>
  <c r="X243" i="21" s="1"/>
  <c r="M242" i="21"/>
  <c r="X242" i="21" s="1"/>
  <c r="BI241" i="21"/>
  <c r="BM288" i="21" s="1"/>
  <c r="BE241" i="21"/>
  <c r="M241" i="21"/>
  <c r="X241" i="21" s="1"/>
  <c r="AC240" i="21"/>
  <c r="AY223" i="21"/>
  <c r="AS222" i="21"/>
  <c r="M108" i="22" s="1"/>
  <c r="U219" i="21"/>
  <c r="AC211" i="21"/>
  <c r="M209" i="21"/>
  <c r="X209" i="21" s="1"/>
  <c r="M208" i="21"/>
  <c r="X208" i="21" s="1"/>
  <c r="M207" i="21"/>
  <c r="X207" i="21" s="1"/>
  <c r="M206" i="21"/>
  <c r="X206" i="21" s="1"/>
  <c r="AC205" i="21"/>
  <c r="M203" i="21"/>
  <c r="X203" i="21" s="1"/>
  <c r="M202" i="21"/>
  <c r="X202" i="21" s="1"/>
  <c r="M201" i="21"/>
  <c r="X201" i="21" s="1"/>
  <c r="M200" i="21"/>
  <c r="X200" i="21" s="1"/>
  <c r="AC199" i="21"/>
  <c r="M197" i="21"/>
  <c r="X197" i="21" s="1"/>
  <c r="M196" i="21"/>
  <c r="X196" i="21" s="1"/>
  <c r="M195" i="21"/>
  <c r="X195" i="21" s="1"/>
  <c r="M194" i="21"/>
  <c r="X194" i="21" s="1"/>
  <c r="AC193" i="21"/>
  <c r="M191" i="21"/>
  <c r="X191" i="21" s="1"/>
  <c r="M190" i="21"/>
  <c r="X190" i="21" s="1"/>
  <c r="M189" i="21"/>
  <c r="X189" i="21" s="1"/>
  <c r="M188" i="21"/>
  <c r="X188" i="21" s="1"/>
  <c r="AC187" i="21"/>
  <c r="M185" i="21"/>
  <c r="X185" i="21" s="1"/>
  <c r="M184" i="21"/>
  <c r="X184" i="21" s="1"/>
  <c r="M183" i="21"/>
  <c r="X183" i="21" s="1"/>
  <c r="M182" i="21"/>
  <c r="X182" i="21" s="1"/>
  <c r="AC181" i="21"/>
  <c r="M179" i="21"/>
  <c r="X179" i="21" s="1"/>
  <c r="M178" i="21"/>
  <c r="X178" i="21" s="1"/>
  <c r="M177" i="21"/>
  <c r="X177" i="21" s="1"/>
  <c r="M176" i="21"/>
  <c r="X176" i="21" s="1"/>
  <c r="AC175" i="21"/>
  <c r="M173" i="21"/>
  <c r="X173" i="21" s="1"/>
  <c r="M172" i="21"/>
  <c r="X172" i="21" s="1"/>
  <c r="M171" i="21"/>
  <c r="X171" i="21" s="1"/>
  <c r="M170" i="21"/>
  <c r="X170" i="21" s="1"/>
  <c r="AC169" i="21"/>
  <c r="M167" i="21"/>
  <c r="X167" i="21" s="1"/>
  <c r="M166" i="21"/>
  <c r="X166" i="21" s="1"/>
  <c r="M165" i="21"/>
  <c r="X165" i="21" s="1"/>
  <c r="BI164" i="21"/>
  <c r="BE164" i="21"/>
  <c r="BE211" i="21" s="1"/>
  <c r="M164" i="21"/>
  <c r="X164" i="21" s="1"/>
  <c r="AC163" i="21"/>
  <c r="U148" i="21"/>
  <c r="U225" i="21" s="1"/>
  <c r="U302" i="21" s="1"/>
  <c r="U379" i="21" s="1"/>
  <c r="U147" i="21"/>
  <c r="U224" i="21" s="1"/>
  <c r="U301" i="21" s="1"/>
  <c r="U378" i="21" s="1"/>
  <c r="AY146" i="21"/>
  <c r="U146" i="21"/>
  <c r="U223" i="21" s="1"/>
  <c r="U300" i="21" s="1"/>
  <c r="U377" i="21" s="1"/>
  <c r="AS145" i="21"/>
  <c r="K108" i="22" s="1"/>
  <c r="U142" i="21"/>
  <c r="AC134" i="21"/>
  <c r="M132" i="21"/>
  <c r="X132" i="21" s="1"/>
  <c r="M131" i="21"/>
  <c r="X131" i="21" s="1"/>
  <c r="M130" i="21"/>
  <c r="X130" i="21" s="1"/>
  <c r="M129" i="21"/>
  <c r="X129" i="21" s="1"/>
  <c r="AC128" i="21"/>
  <c r="M126" i="21"/>
  <c r="X126" i="21" s="1"/>
  <c r="M125" i="21"/>
  <c r="X125" i="21" s="1"/>
  <c r="M124" i="21"/>
  <c r="X124" i="21" s="1"/>
  <c r="M123" i="21"/>
  <c r="X123" i="21" s="1"/>
  <c r="AC122" i="21"/>
  <c r="M120" i="21"/>
  <c r="X120" i="21" s="1"/>
  <c r="M119" i="21"/>
  <c r="X119" i="21" s="1"/>
  <c r="M118" i="21"/>
  <c r="X118" i="21" s="1"/>
  <c r="M117" i="21"/>
  <c r="X117" i="21" s="1"/>
  <c r="AC116" i="21"/>
  <c r="M114" i="21"/>
  <c r="X114" i="21" s="1"/>
  <c r="M113" i="21"/>
  <c r="X113" i="21" s="1"/>
  <c r="M112" i="21"/>
  <c r="X112" i="21" s="1"/>
  <c r="M111" i="21"/>
  <c r="X111" i="21" s="1"/>
  <c r="AC110" i="21"/>
  <c r="M108" i="21"/>
  <c r="X108" i="21" s="1"/>
  <c r="M107" i="21"/>
  <c r="X107" i="21" s="1"/>
  <c r="M106" i="21"/>
  <c r="X106" i="21" s="1"/>
  <c r="M105" i="21"/>
  <c r="X105" i="21" s="1"/>
  <c r="AC104" i="21"/>
  <c r="M102" i="21"/>
  <c r="X102" i="21" s="1"/>
  <c r="M101" i="21"/>
  <c r="X101" i="21" s="1"/>
  <c r="M100" i="21"/>
  <c r="X100" i="21" s="1"/>
  <c r="M99" i="21"/>
  <c r="X99" i="21" s="1"/>
  <c r="AC98" i="21"/>
  <c r="M96" i="21"/>
  <c r="X96" i="21" s="1"/>
  <c r="M95" i="21"/>
  <c r="X95" i="21" s="1"/>
  <c r="M94" i="21"/>
  <c r="X94" i="21" s="1"/>
  <c r="M93" i="21"/>
  <c r="X93" i="21" s="1"/>
  <c r="AC92" i="21"/>
  <c r="M90" i="21"/>
  <c r="X90" i="21" s="1"/>
  <c r="M89" i="21"/>
  <c r="X89" i="21" s="1"/>
  <c r="M88" i="21"/>
  <c r="X88" i="21" s="1"/>
  <c r="BI87" i="21"/>
  <c r="BE87" i="21"/>
  <c r="BE110" i="21" s="1"/>
  <c r="M87" i="21"/>
  <c r="X87" i="21" s="1"/>
  <c r="AC86" i="21"/>
  <c r="C80" i="21"/>
  <c r="C157" i="21" s="1"/>
  <c r="C234" i="21" s="1"/>
  <c r="C311" i="21" s="1"/>
  <c r="DQ71" i="21"/>
  <c r="DP71" i="21"/>
  <c r="DO71" i="21"/>
  <c r="DN71" i="21"/>
  <c r="DM71" i="21"/>
  <c r="DL71" i="21"/>
  <c r="DK71" i="21"/>
  <c r="DJ71" i="21"/>
  <c r="DI71" i="21"/>
  <c r="DH71" i="21"/>
  <c r="DG71" i="21"/>
  <c r="AY69" i="21"/>
  <c r="AS68" i="21"/>
  <c r="I108" i="22" s="1"/>
  <c r="U65" i="21"/>
  <c r="DQ58" i="21"/>
  <c r="DP58" i="21"/>
  <c r="DO58" i="21"/>
  <c r="DN58" i="21"/>
  <c r="DM58" i="21"/>
  <c r="DL58" i="21"/>
  <c r="DK58" i="21"/>
  <c r="DJ58" i="21"/>
  <c r="DI58" i="21"/>
  <c r="DH58" i="21"/>
  <c r="X27" i="21" s="1"/>
  <c r="DG58" i="21"/>
  <c r="DE58" i="21"/>
  <c r="DE59" i="21" s="1"/>
  <c r="DE60" i="21" s="1"/>
  <c r="DE61" i="21" s="1"/>
  <c r="DE62" i="21" s="1"/>
  <c r="DE63" i="21" s="1"/>
  <c r="DE64" i="21" s="1"/>
  <c r="DE65" i="21" s="1"/>
  <c r="DE66" i="21" s="1"/>
  <c r="DE67" i="21" s="1"/>
  <c r="DE68" i="21" s="1"/>
  <c r="DE69" i="21" s="1"/>
  <c r="DE70" i="21" s="1"/>
  <c r="AC57" i="21"/>
  <c r="M55" i="21"/>
  <c r="X55" i="21" s="1"/>
  <c r="M54" i="21"/>
  <c r="X54" i="21" s="1"/>
  <c r="M53" i="21"/>
  <c r="X53" i="21" s="1"/>
  <c r="M52" i="21"/>
  <c r="X52" i="21" s="1"/>
  <c r="AC51" i="21"/>
  <c r="M49" i="21"/>
  <c r="X49" i="21" s="1"/>
  <c r="M48" i="21"/>
  <c r="X48" i="21" s="1"/>
  <c r="M47" i="21"/>
  <c r="X47" i="21" s="1"/>
  <c r="M46" i="21"/>
  <c r="X46" i="21" s="1"/>
  <c r="AC45" i="21"/>
  <c r="DE44" i="21"/>
  <c r="DE45" i="21" s="1"/>
  <c r="DE46" i="21" s="1"/>
  <c r="DE47" i="21" s="1"/>
  <c r="DE48" i="21" s="1"/>
  <c r="DE49" i="21" s="1"/>
  <c r="DE50" i="21" s="1"/>
  <c r="DE51" i="21" s="1"/>
  <c r="DE52" i="21" s="1"/>
  <c r="DE53" i="21" s="1"/>
  <c r="DE54" i="21" s="1"/>
  <c r="DE55" i="21" s="1"/>
  <c r="DE56" i="21" s="1"/>
  <c r="M43" i="21"/>
  <c r="X43" i="21" s="1"/>
  <c r="M42" i="21"/>
  <c r="X42" i="21" s="1"/>
  <c r="M41" i="21"/>
  <c r="X41" i="21" s="1"/>
  <c r="M40" i="21"/>
  <c r="X40" i="21" s="1"/>
  <c r="AC39" i="21"/>
  <c r="X39" i="21"/>
  <c r="M37" i="21"/>
  <c r="X37" i="21" s="1"/>
  <c r="M36" i="21"/>
  <c r="X36" i="21" s="1"/>
  <c r="M35" i="21"/>
  <c r="X35" i="21" s="1"/>
  <c r="M34" i="21"/>
  <c r="X34" i="21" s="1"/>
  <c r="AC33" i="21"/>
  <c r="M31" i="21"/>
  <c r="X31" i="21" s="1"/>
  <c r="M30" i="21"/>
  <c r="X30" i="21" s="1"/>
  <c r="M29" i="21"/>
  <c r="X29" i="21" s="1"/>
  <c r="M28" i="21"/>
  <c r="X28" i="21" s="1"/>
  <c r="AC27" i="21"/>
  <c r="M25" i="21"/>
  <c r="X25" i="21" s="1"/>
  <c r="M24" i="21"/>
  <c r="X24" i="21" s="1"/>
  <c r="M23" i="21"/>
  <c r="X23" i="21" s="1"/>
  <c r="M22" i="21"/>
  <c r="X22" i="21" s="1"/>
  <c r="AC21" i="21"/>
  <c r="M19" i="21"/>
  <c r="X19" i="21" s="1"/>
  <c r="M18" i="21"/>
  <c r="X18" i="21" s="1"/>
  <c r="M17" i="21"/>
  <c r="X17" i="21" s="1"/>
  <c r="M16" i="21"/>
  <c r="X16" i="21" s="1"/>
  <c r="AC15" i="21"/>
  <c r="M13" i="21"/>
  <c r="X13" i="21" s="1"/>
  <c r="M12" i="21"/>
  <c r="X12" i="21" s="1"/>
  <c r="M11" i="21"/>
  <c r="X11" i="21" s="1"/>
  <c r="BI10" i="21"/>
  <c r="BE10" i="21"/>
  <c r="M10" i="21"/>
  <c r="X10" i="21" s="1"/>
  <c r="AC9" i="21"/>
  <c r="DE4" i="21"/>
  <c r="DE5" i="21" s="1"/>
  <c r="DE6" i="21" s="1"/>
  <c r="DE7" i="21" s="1"/>
  <c r="DE8" i="21" s="1"/>
  <c r="DE9" i="21" s="1"/>
  <c r="DE10" i="21" s="1"/>
  <c r="DE11" i="21" s="1"/>
  <c r="DE12" i="21" s="1"/>
  <c r="DE13" i="21" s="1"/>
  <c r="DE14" i="21" s="1"/>
  <c r="DE15" i="21" s="1"/>
  <c r="DE16" i="21" s="1"/>
  <c r="DE17" i="21" s="1"/>
  <c r="DE18" i="21" s="1"/>
  <c r="DE19" i="21" s="1"/>
  <c r="DE20" i="21" s="1"/>
  <c r="DE21" i="21" s="1"/>
  <c r="DE22" i="21" s="1"/>
  <c r="DE23" i="21" s="1"/>
  <c r="DE24" i="21" s="1"/>
  <c r="DE25" i="21" s="1"/>
  <c r="DE26" i="21" s="1"/>
  <c r="DE27" i="21" s="1"/>
  <c r="DE28" i="21" s="1"/>
  <c r="DE29" i="21" s="1"/>
  <c r="DE30" i="21" s="1"/>
  <c r="DE31" i="21" s="1"/>
  <c r="DE32" i="21" s="1"/>
  <c r="DE33" i="21" s="1"/>
  <c r="DE34" i="21" s="1"/>
  <c r="DE35" i="21" s="1"/>
  <c r="DE36" i="21" s="1"/>
  <c r="DE37" i="21" s="1"/>
  <c r="DE38" i="21" s="1"/>
  <c r="DE39" i="21" s="1"/>
  <c r="DE40" i="21" s="1"/>
  <c r="DE41" i="21" s="1"/>
  <c r="DE42" i="21" s="1"/>
  <c r="DQ2" i="21"/>
  <c r="DP2" i="21"/>
  <c r="DO2" i="21"/>
  <c r="DN2" i="21"/>
  <c r="DM2" i="21"/>
  <c r="DL2" i="21"/>
  <c r="DK2" i="21"/>
  <c r="DJ2" i="21"/>
  <c r="DI2" i="21"/>
  <c r="DH2" i="21"/>
  <c r="DG2" i="21"/>
  <c r="CZ2" i="21"/>
  <c r="U148" i="1"/>
  <c r="U225" i="1" s="1"/>
  <c r="U302" i="1" s="1"/>
  <c r="U379" i="1" s="1"/>
  <c r="U147" i="1"/>
  <c r="U224" i="1" s="1"/>
  <c r="U301" i="1" s="1"/>
  <c r="U378" i="1" s="1"/>
  <c r="U146" i="1"/>
  <c r="U223" i="1" s="1"/>
  <c r="U300" i="1" s="1"/>
  <c r="U377" i="1" s="1"/>
  <c r="C80" i="1"/>
  <c r="AY146" i="1"/>
  <c r="AS145" i="1"/>
  <c r="Q18" i="4" s="1"/>
  <c r="U142" i="1"/>
  <c r="AC134" i="1"/>
  <c r="M132" i="1"/>
  <c r="X132" i="1" s="1"/>
  <c r="M131" i="1"/>
  <c r="X131" i="1" s="1"/>
  <c r="M130" i="1"/>
  <c r="X130" i="1" s="1"/>
  <c r="M129" i="1"/>
  <c r="X129" i="1" s="1"/>
  <c r="AC128" i="1"/>
  <c r="M126" i="1"/>
  <c r="X126" i="1" s="1"/>
  <c r="M125" i="1"/>
  <c r="X125" i="1" s="1"/>
  <c r="M124" i="1"/>
  <c r="X124" i="1" s="1"/>
  <c r="M123" i="1"/>
  <c r="X123" i="1" s="1"/>
  <c r="AC122" i="1"/>
  <c r="M120" i="1"/>
  <c r="X120" i="1" s="1"/>
  <c r="M119" i="1"/>
  <c r="X119" i="1" s="1"/>
  <c r="M118" i="1"/>
  <c r="X118" i="1" s="1"/>
  <c r="M117" i="1"/>
  <c r="X117" i="1" s="1"/>
  <c r="AC116" i="1"/>
  <c r="M114" i="1"/>
  <c r="X114" i="1" s="1"/>
  <c r="M113" i="1"/>
  <c r="X113" i="1" s="1"/>
  <c r="M112" i="1"/>
  <c r="X112" i="1" s="1"/>
  <c r="M111" i="1"/>
  <c r="X111" i="1" s="1"/>
  <c r="AC110" i="1"/>
  <c r="M108" i="1"/>
  <c r="X108" i="1" s="1"/>
  <c r="M107" i="1"/>
  <c r="X107" i="1" s="1"/>
  <c r="M106" i="1"/>
  <c r="X106" i="1" s="1"/>
  <c r="M105" i="1"/>
  <c r="X105" i="1" s="1"/>
  <c r="AC104" i="1"/>
  <c r="M102" i="1"/>
  <c r="X102" i="1" s="1"/>
  <c r="M101" i="1"/>
  <c r="X101" i="1" s="1"/>
  <c r="M100" i="1"/>
  <c r="X100" i="1" s="1"/>
  <c r="M99" i="1"/>
  <c r="X99" i="1" s="1"/>
  <c r="AC98" i="1"/>
  <c r="M96" i="1"/>
  <c r="X96" i="1" s="1"/>
  <c r="M95" i="1"/>
  <c r="X95" i="1" s="1"/>
  <c r="M94" i="1"/>
  <c r="X94" i="1" s="1"/>
  <c r="M93" i="1"/>
  <c r="X93" i="1" s="1"/>
  <c r="AC92" i="1"/>
  <c r="M90" i="1"/>
  <c r="X90" i="1" s="1"/>
  <c r="M89" i="1"/>
  <c r="X89" i="1" s="1"/>
  <c r="M88" i="1"/>
  <c r="X88" i="1" s="1"/>
  <c r="BI87" i="1"/>
  <c r="BE87" i="1"/>
  <c r="BE134" i="1" s="1"/>
  <c r="M87" i="1"/>
  <c r="X87" i="1" s="1"/>
  <c r="AC86" i="1"/>
  <c r="BI39" i="1"/>
  <c r="BI15" i="1"/>
  <c r="BE10" i="1"/>
  <c r="BE57" i="1" s="1"/>
  <c r="G87" i="19"/>
  <c r="Q143" i="19"/>
  <c r="O143" i="19"/>
  <c r="M143" i="19"/>
  <c r="K143" i="19"/>
  <c r="I143" i="19"/>
  <c r="G143" i="19"/>
  <c r="Q141" i="19"/>
  <c r="O141" i="19"/>
  <c r="M141" i="19"/>
  <c r="K141" i="19"/>
  <c r="I141" i="19"/>
  <c r="G141" i="19"/>
  <c r="Q139" i="19"/>
  <c r="O139" i="19"/>
  <c r="M139" i="19"/>
  <c r="I139" i="19"/>
  <c r="G139" i="19"/>
  <c r="M137" i="19"/>
  <c r="L137" i="19" s="1"/>
  <c r="M135" i="19"/>
  <c r="K135" i="19"/>
  <c r="I135" i="19"/>
  <c r="G135" i="19"/>
  <c r="X258" i="21" l="1"/>
  <c r="C157" i="1"/>
  <c r="D18" i="4"/>
  <c r="X21" i="21"/>
  <c r="X33" i="21"/>
  <c r="X98" i="21"/>
  <c r="X282" i="21"/>
  <c r="X104" i="21"/>
  <c r="X116" i="21"/>
  <c r="BI258" i="21"/>
  <c r="BI270" i="21"/>
  <c r="X9" i="21"/>
  <c r="X57" i="21"/>
  <c r="BI252" i="21"/>
  <c r="BI264" i="21"/>
  <c r="BI276" i="21"/>
  <c r="Q146" i="19"/>
  <c r="K146" i="19"/>
  <c r="O146" i="19"/>
  <c r="M146" i="19"/>
  <c r="M88" i="19"/>
  <c r="M92" i="19" s="1"/>
  <c r="O88" i="19"/>
  <c r="O92" i="19" s="1"/>
  <c r="Q88" i="19"/>
  <c r="Q96" i="19" s="1"/>
  <c r="K88" i="19"/>
  <c r="K96" i="19" s="1"/>
  <c r="I88" i="19"/>
  <c r="I92" i="19" s="1"/>
  <c r="X346" i="1"/>
  <c r="X340" i="1"/>
  <c r="X281" i="1"/>
  <c r="X198" i="1"/>
  <c r="X103" i="1"/>
  <c r="BE353" i="21"/>
  <c r="X352" i="1"/>
  <c r="X20" i="21"/>
  <c r="X168" i="21"/>
  <c r="X174" i="21"/>
  <c r="X109" i="21"/>
  <c r="BE329" i="21"/>
  <c r="BE341" i="21"/>
  <c r="BE365" i="21"/>
  <c r="X56" i="21"/>
  <c r="X50" i="21"/>
  <c r="X127" i="21"/>
  <c r="BE288" i="21"/>
  <c r="BE246" i="21"/>
  <c r="BE252" i="21"/>
  <c r="BE323" i="21"/>
  <c r="BE335" i="21"/>
  <c r="BE347" i="21"/>
  <c r="BI116" i="21"/>
  <c r="X109" i="1"/>
  <c r="X15" i="21"/>
  <c r="X45" i="21"/>
  <c r="X92" i="21"/>
  <c r="BM87" i="21"/>
  <c r="BI104" i="21"/>
  <c r="BM104" i="21" s="1"/>
  <c r="BE175" i="21"/>
  <c r="BE181" i="21"/>
  <c r="BE187" i="21"/>
  <c r="BM241" i="21"/>
  <c r="BI246" i="21"/>
  <c r="X204" i="1"/>
  <c r="X192" i="1"/>
  <c r="X364" i="1"/>
  <c r="BI92" i="21"/>
  <c r="BM92" i="21" s="1"/>
  <c r="BI98" i="21"/>
  <c r="BM98" i="21" s="1"/>
  <c r="BE169" i="21"/>
  <c r="BI282" i="21"/>
  <c r="BI288" i="21"/>
  <c r="X269" i="1"/>
  <c r="BE15" i="1"/>
  <c r="BE39" i="1"/>
  <c r="BE21" i="1"/>
  <c r="BE45" i="1"/>
  <c r="BI21" i="1"/>
  <c r="BE27" i="1"/>
  <c r="BE51" i="1"/>
  <c r="BI27" i="1"/>
  <c r="BI51" i="1"/>
  <c r="BE33" i="1"/>
  <c r="BI33" i="1"/>
  <c r="BI57" i="1"/>
  <c r="BI57" i="21"/>
  <c r="BI45" i="21"/>
  <c r="BI39" i="21"/>
  <c r="BI27" i="21"/>
  <c r="BI51" i="21"/>
  <c r="BI187" i="21"/>
  <c r="BI181" i="21"/>
  <c r="BM181" i="21" s="1"/>
  <c r="BI175" i="21"/>
  <c r="BI169" i="21"/>
  <c r="BM164" i="21"/>
  <c r="BM211" i="21"/>
  <c r="BI211" i="21"/>
  <c r="BM187" i="21"/>
  <c r="BI205" i="21"/>
  <c r="BM205" i="21" s="1"/>
  <c r="BI199" i="21"/>
  <c r="BM199" i="21" s="1"/>
  <c r="BM175" i="21"/>
  <c r="X186" i="21"/>
  <c r="X364" i="21"/>
  <c r="BI21" i="21"/>
  <c r="BM169" i="21"/>
  <c r="BI15" i="21"/>
  <c r="X115" i="1"/>
  <c r="X44" i="21"/>
  <c r="X103" i="21"/>
  <c r="U372" i="21"/>
  <c r="U295" i="21"/>
  <c r="U141" i="21"/>
  <c r="U218" i="21"/>
  <c r="U64" i="21"/>
  <c r="X91" i="1"/>
  <c r="BE33" i="21"/>
  <c r="BE21" i="21"/>
  <c r="BE57" i="21"/>
  <c r="BE45" i="21"/>
  <c r="BE39" i="21"/>
  <c r="BE27" i="21"/>
  <c r="BE15" i="21"/>
  <c r="X14" i="21"/>
  <c r="BI33" i="21"/>
  <c r="BE51" i="21"/>
  <c r="BE116" i="21"/>
  <c r="BE134" i="21"/>
  <c r="BE104" i="21"/>
  <c r="BE98" i="21"/>
  <c r="BE128" i="21"/>
  <c r="BE92" i="21"/>
  <c r="BE122" i="21"/>
  <c r="BI193" i="21"/>
  <c r="BM193" i="21" s="1"/>
  <c r="X51" i="21"/>
  <c r="X365" i="21"/>
  <c r="X359" i="21"/>
  <c r="X353" i="21"/>
  <c r="X347" i="21"/>
  <c r="X341" i="21"/>
  <c r="X335" i="21"/>
  <c r="X329" i="21"/>
  <c r="X323" i="21"/>
  <c r="X317" i="21"/>
  <c r="X187" i="21"/>
  <c r="X181" i="21"/>
  <c r="X175" i="21"/>
  <c r="X169" i="21"/>
  <c r="X163" i="21"/>
  <c r="X128" i="21"/>
  <c r="X288" i="21"/>
  <c r="X276" i="21"/>
  <c r="X264" i="21"/>
  <c r="X246" i="21"/>
  <c r="X240" i="21"/>
  <c r="X252" i="21"/>
  <c r="X211" i="21"/>
  <c r="X205" i="21"/>
  <c r="X199" i="21"/>
  <c r="X193" i="21"/>
  <c r="X134" i="21"/>
  <c r="X122" i="21"/>
  <c r="X110" i="21"/>
  <c r="X62" i="21"/>
  <c r="BI128" i="21"/>
  <c r="BM128" i="21" s="1"/>
  <c r="BI134" i="21"/>
  <c r="BM134" i="21" s="1"/>
  <c r="BI122" i="21"/>
  <c r="BM122" i="21" s="1"/>
  <c r="BM116" i="21"/>
  <c r="BI110" i="21"/>
  <c r="BM110" i="21" s="1"/>
  <c r="X198" i="21"/>
  <c r="X322" i="21"/>
  <c r="X328" i="21"/>
  <c r="X86" i="21"/>
  <c r="X204" i="21"/>
  <c r="X251" i="21"/>
  <c r="X270" i="21"/>
  <c r="X340" i="21"/>
  <c r="X133" i="21"/>
  <c r="X180" i="21"/>
  <c r="X210" i="21"/>
  <c r="X352" i="21"/>
  <c r="X245" i="21"/>
  <c r="X263" i="21"/>
  <c r="X275" i="21"/>
  <c r="X287" i="21"/>
  <c r="BM365" i="21"/>
  <c r="BM359" i="21"/>
  <c r="BM353" i="21"/>
  <c r="BM347" i="21"/>
  <c r="BM341" i="21"/>
  <c r="BM335" i="21"/>
  <c r="BM329" i="21"/>
  <c r="BM323" i="21"/>
  <c r="BI365" i="21"/>
  <c r="BI359" i="21"/>
  <c r="BI353" i="21"/>
  <c r="BI347" i="21"/>
  <c r="BI341" i="21"/>
  <c r="BI335" i="21"/>
  <c r="BI329" i="21"/>
  <c r="BI323" i="21"/>
  <c r="BM318" i="21"/>
  <c r="X334" i="21"/>
  <c r="X346" i="21"/>
  <c r="X358" i="21"/>
  <c r="BE193" i="21"/>
  <c r="BE199" i="21"/>
  <c r="BE205" i="21"/>
  <c r="X257" i="21"/>
  <c r="X269" i="21"/>
  <c r="X281" i="21"/>
  <c r="BM246" i="21"/>
  <c r="BM252" i="21"/>
  <c r="BM258" i="21"/>
  <c r="BM264" i="21"/>
  <c r="BM270" i="21"/>
  <c r="BM276" i="21"/>
  <c r="BM282" i="21"/>
  <c r="BE258" i="21"/>
  <c r="BE264" i="21"/>
  <c r="BE270" i="21"/>
  <c r="BE276" i="21"/>
  <c r="BE282" i="21"/>
  <c r="BE110" i="1"/>
  <c r="BE104" i="1"/>
  <c r="BE98" i="1"/>
  <c r="BE92" i="1"/>
  <c r="BE116" i="1"/>
  <c r="X97" i="1"/>
  <c r="X121" i="1"/>
  <c r="X133" i="1"/>
  <c r="BM87" i="1"/>
  <c r="BI92" i="1"/>
  <c r="BM92" i="1" s="1"/>
  <c r="BI98" i="1"/>
  <c r="BI104" i="1"/>
  <c r="BI110" i="1"/>
  <c r="BM110" i="1" s="1"/>
  <c r="BI116" i="1"/>
  <c r="BM116" i="1" s="1"/>
  <c r="BI122" i="1"/>
  <c r="BI128" i="1"/>
  <c r="BI134" i="1"/>
  <c r="BM134" i="1" s="1"/>
  <c r="BM98" i="1"/>
  <c r="BM104" i="1"/>
  <c r="BM122" i="1"/>
  <c r="BM128" i="1"/>
  <c r="BE122" i="1"/>
  <c r="BE128" i="1"/>
  <c r="BM10" i="21"/>
  <c r="C234" i="1" l="1"/>
  <c r="X32" i="21"/>
  <c r="BM33" i="21"/>
  <c r="BM39" i="21"/>
  <c r="BM15" i="21"/>
  <c r="BM45" i="21"/>
  <c r="BM21" i="21"/>
  <c r="BM51" i="21"/>
  <c r="BM57" i="21"/>
  <c r="A34" i="19"/>
  <c r="A35" i="22"/>
  <c r="BM27" i="21"/>
  <c r="K92" i="19"/>
  <c r="K90" i="19"/>
  <c r="K94" i="19"/>
  <c r="Q90" i="19"/>
  <c r="O90" i="19"/>
  <c r="Q92" i="19"/>
  <c r="O94" i="19"/>
  <c r="Q94" i="19"/>
  <c r="O96" i="19"/>
  <c r="M90" i="19"/>
  <c r="M94" i="19"/>
  <c r="M96" i="19"/>
  <c r="I90" i="19"/>
  <c r="I96" i="19"/>
  <c r="I94" i="19"/>
  <c r="X127" i="1"/>
  <c r="X97" i="21"/>
  <c r="X121" i="21"/>
  <c r="X115" i="21"/>
  <c r="X192" i="21"/>
  <c r="X217" i="21" s="1"/>
  <c r="X218" i="21" s="1"/>
  <c r="X219" i="21" s="1"/>
  <c r="X225" i="21" s="1"/>
  <c r="X26" i="21"/>
  <c r="X294" i="21"/>
  <c r="X295" i="21" s="1"/>
  <c r="X296" i="21" s="1"/>
  <c r="X370" i="21"/>
  <c r="X371" i="21"/>
  <c r="X372" i="21" s="1"/>
  <c r="X373" i="21" s="1"/>
  <c r="X293" i="21"/>
  <c r="X91" i="21"/>
  <c r="X38" i="21"/>
  <c r="X139" i="21"/>
  <c r="X216" i="21"/>
  <c r="C311" i="1" l="1"/>
  <c r="K97" i="19"/>
  <c r="K100" i="19" s="1"/>
  <c r="O97" i="19"/>
  <c r="O100" i="19" s="1"/>
  <c r="Q97" i="19"/>
  <c r="I97" i="19"/>
  <c r="I100" i="19" s="1"/>
  <c r="M97" i="19"/>
  <c r="M100" i="19" s="1"/>
  <c r="X63" i="21"/>
  <c r="X64" i="21" s="1"/>
  <c r="X65" i="21" s="1"/>
  <c r="X70" i="21" s="1"/>
  <c r="X223" i="21"/>
  <c r="X224" i="21"/>
  <c r="X140" i="21"/>
  <c r="X141" i="21" s="1"/>
  <c r="X142" i="21" s="1"/>
  <c r="X378" i="21"/>
  <c r="X379" i="21"/>
  <c r="X377" i="21"/>
  <c r="X380" i="21" s="1"/>
  <c r="X381" i="21" s="1"/>
  <c r="X300" i="21"/>
  <c r="X303" i="21" s="1"/>
  <c r="X304" i="21" s="1"/>
  <c r="X301" i="21"/>
  <c r="X302" i="21"/>
  <c r="X226" i="21" l="1"/>
  <c r="X227" i="21" s="1"/>
  <c r="X228" i="21" s="1"/>
  <c r="X229" i="21" s="1"/>
  <c r="X230" i="21" s="1"/>
  <c r="X71" i="21"/>
  <c r="X69" i="21"/>
  <c r="X305" i="21"/>
  <c r="X306" i="21" s="1"/>
  <c r="X307" i="21" s="1"/>
  <c r="X148" i="21"/>
  <c r="X146" i="21"/>
  <c r="X147" i="21"/>
  <c r="X382" i="21"/>
  <c r="X383" i="21" s="1"/>
  <c r="X384" i="21" s="1"/>
  <c r="X149" i="21" l="1"/>
  <c r="X150" i="21" s="1"/>
  <c r="X151" i="21" s="1"/>
  <c r="X152" i="21" s="1"/>
  <c r="X72" i="21"/>
  <c r="X73" i="21" s="1"/>
  <c r="X74" i="21" s="1"/>
  <c r="X75" i="21" s="1"/>
  <c r="M106" i="22"/>
  <c r="M103" i="19"/>
  <c r="BQ162" i="21"/>
  <c r="Q103" i="19"/>
  <c r="Q106" i="22"/>
  <c r="Q107" i="22" s="1"/>
  <c r="O103" i="19"/>
  <c r="O106" i="22"/>
  <c r="O107" i="22" s="1"/>
  <c r="BQ316" i="21"/>
  <c r="BQ239" i="21"/>
  <c r="BA199" i="21" l="1"/>
  <c r="BP199" i="21" s="1"/>
  <c r="BA175" i="21"/>
  <c r="BA164" i="21"/>
  <c r="BA193" i="21"/>
  <c r="BP193" i="21" s="1"/>
  <c r="BA169" i="21"/>
  <c r="BA187" i="21"/>
  <c r="BA205" i="21"/>
  <c r="BA181" i="21"/>
  <c r="BA211" i="21"/>
  <c r="BA270" i="21"/>
  <c r="BA246" i="21"/>
  <c r="BA282" i="21"/>
  <c r="BA288" i="21"/>
  <c r="BA264" i="21"/>
  <c r="BA241" i="21"/>
  <c r="BP241" i="21" s="1"/>
  <c r="BA258" i="21"/>
  <c r="BA276" i="21"/>
  <c r="BA252" i="21"/>
  <c r="BA365" i="21"/>
  <c r="BA341" i="21"/>
  <c r="BA318" i="21"/>
  <c r="BP318" i="21" s="1"/>
  <c r="BA359" i="21"/>
  <c r="BA335" i="21"/>
  <c r="BA353" i="21"/>
  <c r="BP353" i="21" s="1"/>
  <c r="BA347" i="21"/>
  <c r="BA323" i="21"/>
  <c r="BA329" i="21"/>
  <c r="BP329" i="21" s="1"/>
  <c r="K103" i="19"/>
  <c r="X153" i="21"/>
  <c r="I106" i="22"/>
  <c r="X76" i="21"/>
  <c r="I103" i="19"/>
  <c r="BQ8" i="21"/>
  <c r="K106" i="22"/>
  <c r="BP175" i="21"/>
  <c r="BQ85" i="21"/>
  <c r="BA128" i="21" l="1"/>
  <c r="BP128" i="21" s="1"/>
  <c r="BA104" i="21"/>
  <c r="BP104" i="21" s="1"/>
  <c r="BA122" i="21"/>
  <c r="BP122" i="21" s="1"/>
  <c r="BA98" i="21"/>
  <c r="BP98" i="21" s="1"/>
  <c r="BA92" i="21"/>
  <c r="BP92" i="21" s="1"/>
  <c r="BA134" i="21"/>
  <c r="BP134" i="21" s="1"/>
  <c r="BA110" i="21"/>
  <c r="BP110" i="21" s="1"/>
  <c r="BA87" i="21"/>
  <c r="BP87" i="21" s="1"/>
  <c r="BA116" i="21"/>
  <c r="BA57" i="21"/>
  <c r="BP57" i="21" s="1"/>
  <c r="BA33" i="21"/>
  <c r="BP33" i="21" s="1"/>
  <c r="BA10" i="21"/>
  <c r="BP10" i="21" s="1"/>
  <c r="BA45" i="21"/>
  <c r="BP45" i="21" s="1"/>
  <c r="BA51" i="21"/>
  <c r="BP51" i="21" s="1"/>
  <c r="BA27" i="21"/>
  <c r="BP27" i="21" s="1"/>
  <c r="BA39" i="21"/>
  <c r="BP39" i="21" s="1"/>
  <c r="BA15" i="21"/>
  <c r="BA21" i="21"/>
  <c r="BP21" i="21" s="1"/>
  <c r="BP252" i="21"/>
  <c r="BP181" i="21"/>
  <c r="BP282" i="21"/>
  <c r="BP288" i="21"/>
  <c r="BP211" i="21"/>
  <c r="BP116" i="21"/>
  <c r="BP276" i="21"/>
  <c r="BP341" i="21"/>
  <c r="BP169" i="21"/>
  <c r="BP365" i="21"/>
  <c r="BP347" i="21"/>
  <c r="BP258" i="21"/>
  <c r="BP359" i="21"/>
  <c r="BP323" i="21"/>
  <c r="BP264" i="21"/>
  <c r="BP15" i="21"/>
  <c r="BP205" i="21"/>
  <c r="BP270" i="21"/>
  <c r="BP187" i="21"/>
  <c r="BP246" i="21"/>
  <c r="BP335" i="21"/>
  <c r="BP164" i="21"/>
  <c r="AS70" i="21" l="1"/>
  <c r="H77" i="22" s="1"/>
  <c r="I77" i="22" s="1"/>
  <c r="AS224" i="21"/>
  <c r="L77" i="22" s="1"/>
  <c r="M77" i="22" s="1"/>
  <c r="AS378" i="21"/>
  <c r="P77" i="22" s="1"/>
  <c r="Q77" i="22" s="1"/>
  <c r="AS147" i="21"/>
  <c r="J77" i="22" s="1"/>
  <c r="K77" i="22" s="1"/>
  <c r="AS301" i="21"/>
  <c r="N77" i="22" s="1"/>
  <c r="O77" i="22" s="1"/>
  <c r="H78" i="19" l="1"/>
  <c r="I78" i="19" s="1"/>
  <c r="I150" i="19" s="1"/>
  <c r="AS73" i="21"/>
  <c r="AS74" i="21" s="1"/>
  <c r="AS75" i="21" s="1"/>
  <c r="AS304" i="21"/>
  <c r="AS305" i="21" s="1"/>
  <c r="O104" i="19" s="1"/>
  <c r="O105" i="19" s="1"/>
  <c r="L78" i="19"/>
  <c r="AS227" i="21"/>
  <c r="AS228" i="21" s="1"/>
  <c r="M104" i="19" s="1"/>
  <c r="M105" i="19" s="1"/>
  <c r="J78" i="19"/>
  <c r="AS150" i="21"/>
  <c r="AS151" i="21" s="1"/>
  <c r="K104" i="19" s="1"/>
  <c r="K105" i="19" s="1"/>
  <c r="AS381" i="21"/>
  <c r="AS382" i="21" s="1"/>
  <c r="AS383" i="21" s="1"/>
  <c r="P78" i="19"/>
  <c r="N78" i="19"/>
  <c r="O106" i="19" l="1"/>
  <c r="O155" i="19"/>
  <c r="O153" i="19"/>
  <c r="O151" i="19"/>
  <c r="O149" i="19"/>
  <c r="O147" i="19"/>
  <c r="M155" i="19"/>
  <c r="M149" i="19"/>
  <c r="M151" i="19"/>
  <c r="M153" i="19"/>
  <c r="M147" i="19"/>
  <c r="I104" i="19"/>
  <c r="I105" i="19" s="1"/>
  <c r="AS306" i="21"/>
  <c r="O110" i="22" s="1"/>
  <c r="O111" i="22" s="1"/>
  <c r="N111" i="22" s="1"/>
  <c r="AS152" i="21"/>
  <c r="K110" i="22" s="1"/>
  <c r="Q110" i="22"/>
  <c r="Q111" i="22" s="1"/>
  <c r="Q124" i="22" s="1"/>
  <c r="AS384" i="21"/>
  <c r="I110" i="22"/>
  <c r="I111" i="22" s="1"/>
  <c r="H111" i="22" s="1"/>
  <c r="AS76" i="21"/>
  <c r="AS229" i="21"/>
  <c r="Q104" i="19"/>
  <c r="Q105" i="19" s="1"/>
  <c r="M106" i="19"/>
  <c r="K106" i="19"/>
  <c r="Q115" i="22"/>
  <c r="Q117" i="22" s="1"/>
  <c r="Q109" i="22"/>
  <c r="O115" i="22"/>
  <c r="O117" i="22" s="1"/>
  <c r="O109" i="22"/>
  <c r="M110" i="19"/>
  <c r="M111" i="19" s="1"/>
  <c r="M157" i="19" s="1"/>
  <c r="I107" i="22" l="1"/>
  <c r="I109" i="22" s="1"/>
  <c r="Q106" i="19"/>
  <c r="Q155" i="19"/>
  <c r="Q153" i="19"/>
  <c r="Q151" i="19"/>
  <c r="Q149" i="19"/>
  <c r="Q147" i="19"/>
  <c r="P111" i="22"/>
  <c r="AS307" i="21"/>
  <c r="K107" i="22"/>
  <c r="K115" i="22" s="1"/>
  <c r="K117" i="22" s="1"/>
  <c r="K111" i="22"/>
  <c r="J111" i="22" s="1"/>
  <c r="AS153" i="21"/>
  <c r="O124" i="22"/>
  <c r="M110" i="22"/>
  <c r="M107" i="22" s="1"/>
  <c r="AS230" i="21"/>
  <c r="Q110" i="19"/>
  <c r="Q111" i="19" s="1"/>
  <c r="Q157" i="19" s="1"/>
  <c r="I115" i="22"/>
  <c r="I117" i="22" s="1"/>
  <c r="M112" i="19"/>
  <c r="M113" i="19" s="1"/>
  <c r="Q118" i="22"/>
  <c r="Q119" i="22" s="1"/>
  <c r="Q125" i="22" s="1"/>
  <c r="O118" i="22"/>
  <c r="O119" i="22" s="1"/>
  <c r="O125" i="22" s="1"/>
  <c r="O110" i="19"/>
  <c r="O111" i="19" s="1"/>
  <c r="O157" i="19" s="1"/>
  <c r="K118" i="22" l="1"/>
  <c r="K119" i="22" s="1"/>
  <c r="K125" i="22" s="1"/>
  <c r="K109" i="22"/>
  <c r="M111" i="22"/>
  <c r="L111" i="22" s="1"/>
  <c r="M109" i="22"/>
  <c r="M115" i="22"/>
  <c r="Q112" i="19"/>
  <c r="Q113" i="19" s="1"/>
  <c r="Q114" i="19" s="1"/>
  <c r="I118" i="22"/>
  <c r="I119" i="22" s="1"/>
  <c r="I120" i="22" s="1"/>
  <c r="M114" i="19"/>
  <c r="M116" i="19" s="1"/>
  <c r="M117" i="19" s="1"/>
  <c r="O112" i="19"/>
  <c r="P119" i="22"/>
  <c r="Q120" i="22"/>
  <c r="Q121" i="22" s="1"/>
  <c r="O120" i="22"/>
  <c r="O121" i="22" s="1"/>
  <c r="N119" i="22"/>
  <c r="CZ2" i="1"/>
  <c r="E18" i="4"/>
  <c r="E14" i="4"/>
  <c r="O18" i="4"/>
  <c r="K120" i="22" l="1"/>
  <c r="K121" i="22" s="1"/>
  <c r="J119" i="22"/>
  <c r="M117" i="22"/>
  <c r="M118" i="22"/>
  <c r="M119" i="22" s="1"/>
  <c r="O14" i="4"/>
  <c r="H119" i="22"/>
  <c r="Q164" i="19"/>
  <c r="Q162" i="19"/>
  <c r="Q168" i="19"/>
  <c r="Q160" i="19"/>
  <c r="Q166" i="19"/>
  <c r="M164" i="19"/>
  <c r="M166" i="19"/>
  <c r="M162" i="19"/>
  <c r="M168" i="19"/>
  <c r="M160" i="19"/>
  <c r="Q140" i="19"/>
  <c r="Q136" i="19"/>
  <c r="Q144" i="19"/>
  <c r="Q138" i="19"/>
  <c r="Q142" i="19"/>
  <c r="M144" i="19"/>
  <c r="M142" i="19"/>
  <c r="M140" i="19"/>
  <c r="M138" i="19"/>
  <c r="M136" i="19"/>
  <c r="O113" i="19"/>
  <c r="I121" i="22"/>
  <c r="P120" i="22"/>
  <c r="H120" i="22"/>
  <c r="N120" i="22"/>
  <c r="T18" i="4"/>
  <c r="P14" i="4"/>
  <c r="S14" i="4"/>
  <c r="P18" i="4"/>
  <c r="S18" i="4"/>
  <c r="T14" i="4"/>
  <c r="J120" i="22" l="1"/>
  <c r="M125" i="22"/>
  <c r="L119" i="22"/>
  <c r="M120" i="22"/>
  <c r="T28" i="4"/>
  <c r="T27" i="4"/>
  <c r="U27" i="4" s="1"/>
  <c r="V27" i="4" s="1"/>
  <c r="J27" i="4" s="1"/>
  <c r="T26" i="4"/>
  <c r="Q174" i="19"/>
  <c r="Q170" i="19"/>
  <c r="Q173" i="19"/>
  <c r="Q172" i="19"/>
  <c r="Q171" i="19"/>
  <c r="M172" i="19"/>
  <c r="M171" i="19"/>
  <c r="M174" i="19"/>
  <c r="M170" i="19"/>
  <c r="M173" i="19"/>
  <c r="M126" i="19"/>
  <c r="M124" i="19"/>
  <c r="M132" i="19"/>
  <c r="M128" i="19"/>
  <c r="M122" i="19"/>
  <c r="M130" i="19"/>
  <c r="Q132" i="19"/>
  <c r="Q126" i="19"/>
  <c r="Q122" i="19"/>
  <c r="Q128" i="19"/>
  <c r="Q130" i="19"/>
  <c r="Q124" i="19"/>
  <c r="O114" i="19"/>
  <c r="O116" i="19" s="1"/>
  <c r="O117" i="19" s="1"/>
  <c r="AS68" i="1"/>
  <c r="Q14" i="4" l="1"/>
  <c r="G108" i="22"/>
  <c r="M121" i="22"/>
  <c r="L120" i="22"/>
  <c r="U26" i="4"/>
  <c r="U28" i="4"/>
  <c r="O164" i="19"/>
  <c r="O162" i="19"/>
  <c r="O168" i="19"/>
  <c r="O160" i="19"/>
  <c r="O166" i="19"/>
  <c r="M133" i="19"/>
  <c r="Q133" i="19"/>
  <c r="O144" i="19"/>
  <c r="O142" i="19"/>
  <c r="O136" i="19"/>
  <c r="O138" i="19"/>
  <c r="O140" i="19"/>
  <c r="M179" i="19"/>
  <c r="Q179" i="19"/>
  <c r="Q169" i="19"/>
  <c r="P169" i="19" s="1"/>
  <c r="M169" i="19"/>
  <c r="L169" i="19" s="1"/>
  <c r="I99" i="22"/>
  <c r="I101" i="22" s="1"/>
  <c r="BM10" i="1"/>
  <c r="BM57" i="1"/>
  <c r="BM15" i="1"/>
  <c r="BM27" i="1"/>
  <c r="BM39" i="1"/>
  <c r="BM45" i="1"/>
  <c r="BM33" i="1"/>
  <c r="BM21" i="1"/>
  <c r="BM51" i="1"/>
  <c r="AY69" i="1"/>
  <c r="M55" i="1"/>
  <c r="X55" i="1" s="1"/>
  <c r="M54" i="1"/>
  <c r="X54" i="1" s="1"/>
  <c r="M53" i="1"/>
  <c r="X53" i="1" s="1"/>
  <c r="M52" i="1"/>
  <c r="X52" i="1" s="1"/>
  <c r="M49" i="1"/>
  <c r="X49" i="1" s="1"/>
  <c r="M48" i="1"/>
  <c r="X48" i="1" s="1"/>
  <c r="M47" i="1"/>
  <c r="X47" i="1" s="1"/>
  <c r="M46" i="1"/>
  <c r="X46" i="1" s="1"/>
  <c r="M43" i="1"/>
  <c r="X43" i="1" s="1"/>
  <c r="M42" i="1"/>
  <c r="X42" i="1" s="1"/>
  <c r="M41" i="1"/>
  <c r="X41" i="1" s="1"/>
  <c r="M40" i="1"/>
  <c r="X40" i="1" s="1"/>
  <c r="M37" i="1"/>
  <c r="X37" i="1" s="1"/>
  <c r="M36" i="1"/>
  <c r="X36" i="1" s="1"/>
  <c r="M35" i="1"/>
  <c r="X35" i="1" s="1"/>
  <c r="M34" i="1"/>
  <c r="X34" i="1" s="1"/>
  <c r="M31" i="1"/>
  <c r="X31" i="1" s="1"/>
  <c r="M30" i="1"/>
  <c r="X30" i="1" s="1"/>
  <c r="M29" i="1"/>
  <c r="M28" i="1"/>
  <c r="X28" i="1" s="1"/>
  <c r="M25" i="1"/>
  <c r="X25" i="1" s="1"/>
  <c r="M24" i="1"/>
  <c r="X24" i="1" s="1"/>
  <c r="M23" i="1"/>
  <c r="M22" i="1"/>
  <c r="X22" i="1" s="1"/>
  <c r="M19" i="1"/>
  <c r="X19" i="1" s="1"/>
  <c r="M18" i="1"/>
  <c r="X18" i="1" s="1"/>
  <c r="M17" i="1"/>
  <c r="X17" i="1" s="1"/>
  <c r="M16" i="1"/>
  <c r="X16" i="1" s="1"/>
  <c r="M13" i="1"/>
  <c r="X13" i="1" s="1"/>
  <c r="M12" i="1"/>
  <c r="X12" i="1" s="1"/>
  <c r="M11" i="1"/>
  <c r="X11" i="1" s="1"/>
  <c r="X10" i="1"/>
  <c r="DQ2" i="1"/>
  <c r="DP2" i="1"/>
  <c r="DO2" i="1"/>
  <c r="DN2" i="1"/>
  <c r="DM2" i="1"/>
  <c r="DL2" i="1"/>
  <c r="DK2" i="1"/>
  <c r="DJ2" i="1"/>
  <c r="DI2" i="1"/>
  <c r="DH2" i="1"/>
  <c r="DG2" i="1"/>
  <c r="DQ58" i="1"/>
  <c r="DP58" i="1"/>
  <c r="DO58" i="1"/>
  <c r="DN58" i="1"/>
  <c r="DM58" i="1"/>
  <c r="DL58" i="1"/>
  <c r="DK58" i="1"/>
  <c r="DJ58" i="1"/>
  <c r="DI58" i="1"/>
  <c r="DH58" i="1"/>
  <c r="DG58" i="1"/>
  <c r="V28" i="4" l="1"/>
  <c r="J28" i="4" s="1"/>
  <c r="V26" i="4"/>
  <c r="O172" i="19"/>
  <c r="O171" i="19"/>
  <c r="O174" i="19"/>
  <c r="O173" i="19"/>
  <c r="O170" i="19"/>
  <c r="O124" i="19"/>
  <c r="O132" i="19"/>
  <c r="O128" i="19"/>
  <c r="O122" i="19"/>
  <c r="O126" i="19"/>
  <c r="O130" i="19"/>
  <c r="L133" i="19"/>
  <c r="M101" i="22"/>
  <c r="M102" i="22" s="1"/>
  <c r="M123" i="22" s="1"/>
  <c r="M124" i="22" s="1"/>
  <c r="O101" i="22"/>
  <c r="O102" i="22" s="1"/>
  <c r="O123" i="22" s="1"/>
  <c r="Q101" i="22"/>
  <c r="Q102" i="22" s="1"/>
  <c r="Q123" i="22" s="1"/>
  <c r="M158" i="19"/>
  <c r="L158" i="19" s="1"/>
  <c r="Q158" i="19"/>
  <c r="P158" i="19" s="1"/>
  <c r="P133" i="19"/>
  <c r="X365" i="1"/>
  <c r="X347" i="1"/>
  <c r="X329" i="1"/>
  <c r="X282" i="1"/>
  <c r="X270" i="1"/>
  <c r="X175" i="1"/>
  <c r="X169" i="1"/>
  <c r="X359" i="1"/>
  <c r="X335" i="1"/>
  <c r="X258" i="1"/>
  <c r="X252" i="1"/>
  <c r="X246" i="1"/>
  <c r="X240" i="1"/>
  <c r="X193" i="1"/>
  <c r="X163" i="1"/>
  <c r="X205" i="1"/>
  <c r="X187" i="1"/>
  <c r="X341" i="1"/>
  <c r="X323" i="1"/>
  <c r="X288" i="1"/>
  <c r="X264" i="1"/>
  <c r="X199" i="1"/>
  <c r="X353" i="1"/>
  <c r="X317" i="1"/>
  <c r="X276" i="1"/>
  <c r="X211" i="1"/>
  <c r="X181" i="1"/>
  <c r="X122" i="1"/>
  <c r="X92" i="1"/>
  <c r="X128" i="1"/>
  <c r="X110" i="1"/>
  <c r="X86" i="1"/>
  <c r="X134" i="1"/>
  <c r="X104" i="1"/>
  <c r="X98" i="1"/>
  <c r="X116" i="1"/>
  <c r="AC27" i="1"/>
  <c r="K28" i="4" l="1"/>
  <c r="O133" i="19"/>
  <c r="N133" i="19" s="1"/>
  <c r="O179" i="19"/>
  <c r="N179" i="19" s="1"/>
  <c r="O169" i="19"/>
  <c r="N169" i="19" s="1"/>
  <c r="O158" i="19"/>
  <c r="N158" i="19" s="1"/>
  <c r="Q163" i="22"/>
  <c r="Q138" i="22"/>
  <c r="Q165" i="22"/>
  <c r="Q150" i="22"/>
  <c r="Q152" i="22"/>
  <c r="Q134" i="22"/>
  <c r="Q146" i="22"/>
  <c r="Q132" i="22"/>
  <c r="Q171" i="22"/>
  <c r="Q148" i="22"/>
  <c r="Q130" i="22"/>
  <c r="Q140" i="22"/>
  <c r="P172" i="22"/>
  <c r="Q167" i="22"/>
  <c r="Q144" i="22"/>
  <c r="Q136" i="22"/>
  <c r="Q169" i="22"/>
  <c r="O167" i="22"/>
  <c r="O144" i="22"/>
  <c r="O169" i="22"/>
  <c r="O140" i="22"/>
  <c r="O163" i="22"/>
  <c r="O138" i="22"/>
  <c r="O165" i="22"/>
  <c r="O136" i="22"/>
  <c r="O152" i="22"/>
  <c r="O134" i="22"/>
  <c r="O150" i="22"/>
  <c r="O132" i="22"/>
  <c r="O171" i="22"/>
  <c r="O148" i="22"/>
  <c r="O130" i="22"/>
  <c r="O146" i="22"/>
  <c r="N172" i="22"/>
  <c r="L172" i="22"/>
  <c r="M152" i="22"/>
  <c r="M150" i="22"/>
  <c r="M148" i="22"/>
  <c r="M146" i="22"/>
  <c r="M144" i="22"/>
  <c r="M171" i="22"/>
  <c r="M169" i="22"/>
  <c r="M167" i="22"/>
  <c r="M165" i="22"/>
  <c r="M163" i="22"/>
  <c r="M140" i="22"/>
  <c r="M138" i="22"/>
  <c r="M136" i="22"/>
  <c r="M134" i="22"/>
  <c r="M132" i="22"/>
  <c r="M130" i="22"/>
  <c r="M120" i="19"/>
  <c r="Q120" i="19"/>
  <c r="P120" i="19" s="1"/>
  <c r="I102" i="22"/>
  <c r="I123" i="22" s="1"/>
  <c r="I124" i="22" s="1"/>
  <c r="P179" i="19"/>
  <c r="O120" i="19"/>
  <c r="N120" i="19" s="1"/>
  <c r="X216" i="1"/>
  <c r="X217" i="1"/>
  <c r="X293" i="1"/>
  <c r="X294" i="1"/>
  <c r="X139" i="1"/>
  <c r="X140" i="1"/>
  <c r="X370" i="1"/>
  <c r="X371" i="1"/>
  <c r="Q141" i="22" l="1"/>
  <c r="P141" i="22" s="1"/>
  <c r="O141" i="22"/>
  <c r="N141" i="22" s="1"/>
  <c r="Q182" i="22"/>
  <c r="P182" i="22" s="1"/>
  <c r="Q128" i="22"/>
  <c r="O161" i="22"/>
  <c r="N161" i="22" s="1"/>
  <c r="Q161" i="22"/>
  <c r="P161" i="22" s="1"/>
  <c r="O182" i="22"/>
  <c r="N182" i="22" s="1"/>
  <c r="O128" i="22"/>
  <c r="I171" i="22"/>
  <c r="I163" i="22"/>
  <c r="I150" i="22"/>
  <c r="I140" i="22"/>
  <c r="I132" i="22"/>
  <c r="I165" i="22"/>
  <c r="I152" i="22"/>
  <c r="I144" i="22"/>
  <c r="I134" i="22"/>
  <c r="I167" i="22"/>
  <c r="I146" i="22"/>
  <c r="I169" i="22"/>
  <c r="I148" i="22"/>
  <c r="I138" i="22"/>
  <c r="I130" i="22"/>
  <c r="I136" i="22"/>
  <c r="H172" i="22"/>
  <c r="I125" i="22"/>
  <c r="M161" i="22"/>
  <c r="L161" i="22" s="1"/>
  <c r="M141" i="22"/>
  <c r="M182" i="22"/>
  <c r="L182" i="22" s="1"/>
  <c r="M128" i="22"/>
  <c r="L128" i="22" s="1"/>
  <c r="M176" i="19"/>
  <c r="L120" i="19"/>
  <c r="Q176" i="19"/>
  <c r="O176" i="19"/>
  <c r="O78" i="19"/>
  <c r="O150" i="19" s="1"/>
  <c r="K78" i="19"/>
  <c r="K150" i="19" s="1"/>
  <c r="Q78" i="19"/>
  <c r="Q150" i="19" s="1"/>
  <c r="B14" i="13"/>
  <c r="B9" i="13"/>
  <c r="B8" i="13"/>
  <c r="C24" i="13" s="1"/>
  <c r="B7" i="13"/>
  <c r="B6" i="13"/>
  <c r="F5" i="13"/>
  <c r="B5" i="13"/>
  <c r="F4" i="13"/>
  <c r="B4" i="13"/>
  <c r="F3" i="13"/>
  <c r="B3" i="13"/>
  <c r="F2" i="13"/>
  <c r="B2" i="13"/>
  <c r="C27" i="13" l="1"/>
  <c r="C35" i="13"/>
  <c r="B10" i="13"/>
  <c r="F10" i="13"/>
  <c r="C23" i="13" s="1"/>
  <c r="C21" i="13" s="1"/>
  <c r="P176" i="19"/>
  <c r="Q177" i="19" s="1"/>
  <c r="N176" i="19"/>
  <c r="O177" i="19" s="1"/>
  <c r="N128" i="22"/>
  <c r="O179" i="22"/>
  <c r="P128" i="22"/>
  <c r="Q179" i="22"/>
  <c r="I161" i="22"/>
  <c r="H161" i="22" s="1"/>
  <c r="I141" i="22"/>
  <c r="H141" i="22" s="1"/>
  <c r="M179" i="22"/>
  <c r="L141" i="22"/>
  <c r="L176" i="19"/>
  <c r="M177" i="19" s="1"/>
  <c r="I182" i="22"/>
  <c r="H182" i="22" s="1"/>
  <c r="I128" i="22"/>
  <c r="M78" i="19"/>
  <c r="M150" i="19" s="1"/>
  <c r="L179" i="19" s="1"/>
  <c r="D24" i="13" l="1"/>
  <c r="D22" i="13" s="1"/>
  <c r="I10" i="13"/>
  <c r="P179" i="22"/>
  <c r="Q180" i="22"/>
  <c r="N179" i="22"/>
  <c r="O180" i="22"/>
  <c r="L179" i="22"/>
  <c r="M180" i="22"/>
  <c r="I179" i="22"/>
  <c r="H128" i="22"/>
  <c r="K110" i="19"/>
  <c r="K111" i="19" s="1"/>
  <c r="K157" i="19" s="1"/>
  <c r="C20" i="13" l="1"/>
  <c r="C19" i="13"/>
  <c r="D19" i="13" s="1"/>
  <c r="C36" i="13"/>
  <c r="D36" i="13" s="1"/>
  <c r="D23" i="13"/>
  <c r="D21" i="13" s="1"/>
  <c r="C37" i="13"/>
  <c r="D37" i="13" s="1"/>
  <c r="C25" i="13"/>
  <c r="D25" i="13" s="1"/>
  <c r="C26" i="13"/>
  <c r="D26" i="13" s="1"/>
  <c r="D20" i="13"/>
  <c r="D27" i="13"/>
  <c r="D35" i="13"/>
  <c r="K112" i="19"/>
  <c r="K113" i="19" s="1"/>
  <c r="I180" i="22"/>
  <c r="H179" i="22"/>
  <c r="K27" i="4" l="1"/>
  <c r="AC57" i="1" l="1"/>
  <c r="AC51" i="1"/>
  <c r="U65" i="1" l="1"/>
  <c r="H25" i="4" s="1"/>
  <c r="X57" i="1"/>
  <c r="X62" i="1" s="1"/>
  <c r="I28" i="4" l="1"/>
  <c r="I27" i="4"/>
  <c r="AC45" i="1"/>
  <c r="X56" i="1" l="1"/>
  <c r="AC33" i="1"/>
  <c r="AC15" i="1"/>
  <c r="X9" i="1"/>
  <c r="X51" i="1"/>
  <c r="X45" i="1"/>
  <c r="X39" i="1"/>
  <c r="X33" i="1"/>
  <c r="X27" i="1"/>
  <c r="X21" i="1"/>
  <c r="X15" i="1"/>
  <c r="DM119" i="1"/>
  <c r="DN119" i="1" s="1"/>
  <c r="DO119" i="1" s="1"/>
  <c r="DP119" i="1" s="1"/>
  <c r="DQ119" i="1" s="1"/>
  <c r="DM118" i="1"/>
  <c r="DN118" i="1" s="1"/>
  <c r="DO118" i="1" s="1"/>
  <c r="DP118" i="1" s="1"/>
  <c r="DQ118" i="1" s="1"/>
  <c r="DM117" i="1"/>
  <c r="DN117" i="1" s="1"/>
  <c r="DO117" i="1" s="1"/>
  <c r="DP117" i="1" s="1"/>
  <c r="DQ117" i="1" s="1"/>
  <c r="DM116" i="1"/>
  <c r="DN116" i="1" s="1"/>
  <c r="DO116" i="1" s="1"/>
  <c r="DP116" i="1" s="1"/>
  <c r="DQ116" i="1" s="1"/>
  <c r="DN82" i="1"/>
  <c r="DO82" i="1" s="1"/>
  <c r="DP82" i="1" s="1"/>
  <c r="DQ82" i="1" s="1"/>
  <c r="DN78" i="1"/>
  <c r="DO78" i="1" s="1"/>
  <c r="DP78" i="1" s="1"/>
  <c r="DQ78" i="1" s="1"/>
  <c r="DN77" i="1"/>
  <c r="DO77" i="1" s="1"/>
  <c r="DP77" i="1" s="1"/>
  <c r="DQ77" i="1" s="1"/>
  <c r="DN76" i="1"/>
  <c r="DO76" i="1" s="1"/>
  <c r="DP76" i="1" s="1"/>
  <c r="DQ76" i="1" s="1"/>
  <c r="DQ71" i="1"/>
  <c r="DP71" i="1"/>
  <c r="DO71" i="1"/>
  <c r="DN71" i="1"/>
  <c r="DM71" i="1"/>
  <c r="DL71" i="1"/>
  <c r="DK71" i="1"/>
  <c r="DJ71" i="1"/>
  <c r="DI71" i="1"/>
  <c r="DH71" i="1"/>
  <c r="DG71" i="1"/>
  <c r="DE58" i="1"/>
  <c r="DE59" i="1" s="1"/>
  <c r="DE60" i="1" s="1"/>
  <c r="DE61" i="1" s="1"/>
  <c r="DE62" i="1" s="1"/>
  <c r="DE63" i="1" s="1"/>
  <c r="DE64" i="1" s="1"/>
  <c r="DE65" i="1" s="1"/>
  <c r="DE66" i="1" s="1"/>
  <c r="DE67" i="1" s="1"/>
  <c r="DE68" i="1" s="1"/>
  <c r="DE69" i="1" s="1"/>
  <c r="DE70" i="1" s="1"/>
  <c r="DE44" i="1"/>
  <c r="DE45" i="1" s="1"/>
  <c r="DE46" i="1" s="1"/>
  <c r="DE47" i="1" s="1"/>
  <c r="DE48" i="1" s="1"/>
  <c r="DE49" i="1" s="1"/>
  <c r="DE50" i="1" s="1"/>
  <c r="DE51" i="1" s="1"/>
  <c r="DE52" i="1" s="1"/>
  <c r="DE53" i="1" s="1"/>
  <c r="DE54" i="1" s="1"/>
  <c r="DE55" i="1" s="1"/>
  <c r="DE56" i="1" s="1"/>
  <c r="DE4" i="1"/>
  <c r="DE5" i="1" l="1"/>
  <c r="DE6" i="1" s="1"/>
  <c r="DE7" i="1" s="1"/>
  <c r="DE8" i="1" s="1"/>
  <c r="DE9" i="1" s="1"/>
  <c r="DE10" i="1" s="1"/>
  <c r="DE11" i="1" s="1"/>
  <c r="DE12" i="1" s="1"/>
  <c r="DE13" i="1" s="1"/>
  <c r="DE14" i="1" s="1"/>
  <c r="DE15" i="1" s="1"/>
  <c r="DE16" i="1" s="1"/>
  <c r="DE17" i="1" s="1"/>
  <c r="DE18" i="1" s="1"/>
  <c r="DE19" i="1" s="1"/>
  <c r="DE20" i="1" s="1"/>
  <c r="DE21" i="1" s="1"/>
  <c r="DE22" i="1" s="1"/>
  <c r="DE23" i="1" s="1"/>
  <c r="DE24" i="1" s="1"/>
  <c r="DE25" i="1" s="1"/>
  <c r="DE26" i="1" s="1"/>
  <c r="DE27" i="1" s="1"/>
  <c r="DE28" i="1" s="1"/>
  <c r="DE29" i="1" s="1"/>
  <c r="DE30" i="1" s="1"/>
  <c r="DE31" i="1" s="1"/>
  <c r="DE32" i="1" s="1"/>
  <c r="DE33" i="1" s="1"/>
  <c r="DE34" i="1" s="1"/>
  <c r="DE35" i="1" s="1"/>
  <c r="DE36" i="1" s="1"/>
  <c r="DE37" i="1" s="1"/>
  <c r="DE38" i="1" s="1"/>
  <c r="DE39" i="1" s="1"/>
  <c r="DE40" i="1" s="1"/>
  <c r="DE41" i="1" s="1"/>
  <c r="DE42" i="1" s="1"/>
  <c r="X50" i="1"/>
  <c r="X14" i="1"/>
  <c r="U141" i="1" l="1"/>
  <c r="X141" i="1" s="1"/>
  <c r="X142" i="1" s="1"/>
  <c r="U218" i="1"/>
  <c r="X218" i="1" s="1"/>
  <c r="X219" i="1" s="1"/>
  <c r="U295" i="1"/>
  <c r="X295" i="1" s="1"/>
  <c r="X296" i="1" s="1"/>
  <c r="U372" i="1"/>
  <c r="X372" i="1" s="1"/>
  <c r="X373" i="1" s="1"/>
  <c r="U64" i="1"/>
  <c r="X44" i="1"/>
  <c r="X38" i="1"/>
  <c r="X20" i="1"/>
  <c r="X301" i="1" l="1"/>
  <c r="X302" i="1"/>
  <c r="X300" i="1"/>
  <c r="X303" i="1" s="1"/>
  <c r="X304" i="1" s="1"/>
  <c r="X378" i="1"/>
  <c r="X377" i="1"/>
  <c r="X380" i="1" s="1"/>
  <c r="X381" i="1" s="1"/>
  <c r="X379" i="1"/>
  <c r="X147" i="1"/>
  <c r="X148" i="1"/>
  <c r="X146" i="1"/>
  <c r="X224" i="1"/>
  <c r="X223" i="1"/>
  <c r="X225" i="1"/>
  <c r="X226" i="1" l="1"/>
  <c r="X227" i="1" s="1"/>
  <c r="X149" i="1"/>
  <c r="X150" i="1" s="1"/>
  <c r="X151" i="1" s="1"/>
  <c r="X152" i="1" s="1"/>
  <c r="BQ85" i="1" s="1"/>
  <c r="X305" i="1"/>
  <c r="X306" i="1" s="1"/>
  <c r="X307" i="1" s="1"/>
  <c r="X382" i="1"/>
  <c r="X383" i="1" s="1"/>
  <c r="X384" i="1" s="1"/>
  <c r="X228" i="1"/>
  <c r="X229" i="1" s="1"/>
  <c r="X230" i="1" l="1"/>
  <c r="BA134" i="1"/>
  <c r="BA110" i="1"/>
  <c r="BA87" i="1"/>
  <c r="BA92" i="1"/>
  <c r="BA128" i="1"/>
  <c r="BA104" i="1"/>
  <c r="BA122" i="1"/>
  <c r="BA98" i="1"/>
  <c r="BA116" i="1"/>
  <c r="X153" i="1"/>
  <c r="H18" i="4"/>
  <c r="I18" i="4" s="1"/>
  <c r="I23" i="4" s="1"/>
  <c r="BQ162" i="1"/>
  <c r="BQ316" i="1"/>
  <c r="BQ239" i="1"/>
  <c r="BA205" i="1" l="1"/>
  <c r="BA181" i="1"/>
  <c r="BA164" i="1"/>
  <c r="BA199" i="1"/>
  <c r="BA175" i="1"/>
  <c r="BA187" i="1"/>
  <c r="BA193" i="1"/>
  <c r="BA169" i="1"/>
  <c r="BA211" i="1"/>
  <c r="BA276" i="1"/>
  <c r="BA252" i="1"/>
  <c r="BA258" i="1"/>
  <c r="BA270" i="1"/>
  <c r="BA246" i="1"/>
  <c r="BA282" i="1"/>
  <c r="BA288" i="1"/>
  <c r="BA264" i="1"/>
  <c r="BA241" i="1"/>
  <c r="BA347" i="1"/>
  <c r="BA323" i="1"/>
  <c r="BA353" i="1"/>
  <c r="BA365" i="1"/>
  <c r="BA341" i="1"/>
  <c r="BA318" i="1"/>
  <c r="BA359" i="1"/>
  <c r="BA335" i="1"/>
  <c r="BA329" i="1"/>
  <c r="E33" i="19" l="1"/>
  <c r="E34" i="22"/>
  <c r="K114" i="19"/>
  <c r="K116" i="19" s="1"/>
  <c r="K117" i="19" s="1"/>
  <c r="K151" i="19" l="1"/>
  <c r="K149" i="19"/>
  <c r="K155" i="19"/>
  <c r="K147" i="19"/>
  <c r="K153" i="19"/>
  <c r="K162" i="19"/>
  <c r="K168" i="19"/>
  <c r="K160" i="19"/>
  <c r="K166" i="19"/>
  <c r="K164" i="19"/>
  <c r="K144" i="19"/>
  <c r="K140" i="19"/>
  <c r="K138" i="19"/>
  <c r="K136" i="19"/>
  <c r="K142" i="19"/>
  <c r="K173" i="19" l="1"/>
  <c r="K172" i="19"/>
  <c r="K171" i="19"/>
  <c r="K174" i="19"/>
  <c r="K170" i="19"/>
  <c r="K122" i="19"/>
  <c r="K130" i="19"/>
  <c r="K126" i="19"/>
  <c r="K124" i="19"/>
  <c r="K128" i="19"/>
  <c r="K132" i="19"/>
  <c r="K133" i="19" l="1"/>
  <c r="J133" i="19" s="1"/>
  <c r="K179" i="19"/>
  <c r="J179" i="19" s="1"/>
  <c r="K169" i="19"/>
  <c r="J169" i="19" s="1"/>
  <c r="K120" i="19"/>
  <c r="K158" i="19"/>
  <c r="J158" i="19" s="1"/>
  <c r="K176" i="19" l="1"/>
  <c r="J120" i="19"/>
  <c r="J176" i="19" l="1"/>
  <c r="K177" i="19" s="1"/>
  <c r="K101" i="22" l="1"/>
  <c r="K102" i="22" s="1"/>
  <c r="K123" i="22" s="1"/>
  <c r="K124" i="22" s="1"/>
  <c r="K171" i="22" l="1"/>
  <c r="K134" i="22"/>
  <c r="K169" i="22"/>
  <c r="K152" i="22"/>
  <c r="K144" i="22"/>
  <c r="K140" i="22"/>
  <c r="K132" i="22"/>
  <c r="K167" i="22"/>
  <c r="K150" i="22"/>
  <c r="K138" i="22"/>
  <c r="K130" i="22"/>
  <c r="K165" i="22"/>
  <c r="K148" i="22"/>
  <c r="K136" i="22"/>
  <c r="K163" i="22"/>
  <c r="K146" i="22"/>
  <c r="J172" i="22"/>
  <c r="K161" i="22" l="1"/>
  <c r="J161" i="22" s="1"/>
  <c r="K182" i="22"/>
  <c r="J182" i="22" s="1"/>
  <c r="G182" i="22" s="1"/>
  <c r="K128" i="22"/>
  <c r="K141" i="22"/>
  <c r="J141" i="22" s="1"/>
  <c r="H184" i="22" l="1"/>
  <c r="L184" i="22"/>
  <c r="J128" i="22"/>
  <c r="K179" i="22"/>
  <c r="K180" i="22" s="1"/>
  <c r="J179" i="22" l="1"/>
  <c r="J184" i="22" l="1"/>
  <c r="G185" i="22"/>
  <c r="G184" i="22" l="1"/>
  <c r="J183" i="22" s="1"/>
  <c r="K183" i="22" s="1"/>
  <c r="L183" i="22" l="1"/>
  <c r="M183" i="22" s="1"/>
  <c r="H183" i="22"/>
  <c r="I183" i="22" s="1"/>
  <c r="G186" i="22" l="1"/>
  <c r="I110" i="19" l="1"/>
  <c r="I106" i="19"/>
  <c r="I111" i="19" l="1"/>
  <c r="I157" i="19" s="1"/>
  <c r="I112" i="19" l="1"/>
  <c r="I113" i="19" s="1"/>
  <c r="I114" i="19" s="1"/>
  <c r="I162" i="19" l="1"/>
  <c r="I168" i="19"/>
  <c r="I160" i="19"/>
  <c r="I166" i="19"/>
  <c r="I164" i="19"/>
  <c r="I116" i="19"/>
  <c r="I117" i="19" s="1"/>
  <c r="I140" i="19"/>
  <c r="I136" i="19"/>
  <c r="I144" i="19"/>
  <c r="I142" i="19"/>
  <c r="I138" i="19"/>
  <c r="I155" i="19" l="1"/>
  <c r="I151" i="19"/>
  <c r="I147" i="19"/>
  <c r="I149" i="19"/>
  <c r="I153" i="19"/>
  <c r="I171" i="19"/>
  <c r="I124" i="19"/>
  <c r="I172" i="19"/>
  <c r="I126" i="19"/>
  <c r="I170" i="19"/>
  <c r="I173" i="19"/>
  <c r="I130" i="19"/>
  <c r="I128" i="19"/>
  <c r="I174" i="19"/>
  <c r="I122" i="19"/>
  <c r="I132" i="19"/>
  <c r="I158" i="19"/>
  <c r="H158" i="19" s="1"/>
  <c r="I133" i="19" l="1"/>
  <c r="H133" i="19" s="1"/>
  <c r="I179" i="19"/>
  <c r="H179" i="19" s="1"/>
  <c r="G179" i="19" s="1"/>
  <c r="J181" i="19" s="1"/>
  <c r="I120" i="19"/>
  <c r="H120" i="19" s="1"/>
  <c r="I169" i="19"/>
  <c r="H169" i="19" s="1"/>
  <c r="L181" i="19" l="1"/>
  <c r="I176" i="19"/>
  <c r="H176" i="19" l="1"/>
  <c r="I177" i="19" s="1"/>
  <c r="H181" i="19" s="1"/>
  <c r="G181" i="19" l="1"/>
  <c r="H180" i="19" s="1"/>
  <c r="I180" i="19" s="1"/>
  <c r="G182" i="19"/>
  <c r="L180" i="19" l="1"/>
  <c r="M180" i="19" s="1"/>
  <c r="J180" i="19"/>
  <c r="K180" i="19" s="1"/>
  <c r="G183" i="19" l="1"/>
  <c r="G184" i="19" s="1"/>
  <c r="I11" i="4" s="1"/>
  <c r="K11" i="4" l="1"/>
  <c r="H11" i="4"/>
  <c r="J11" i="4" l="1"/>
  <c r="L11" i="4" s="1"/>
  <c r="M11" i="4" s="1"/>
  <c r="L30" i="4" s="1"/>
  <c r="AK36" i="41" s="1"/>
  <c r="AK37" i="41" s="1"/>
  <c r="BA69" i="41" s="1"/>
  <c r="BE69" i="41" s="1"/>
  <c r="BD72" i="41" l="1"/>
  <c r="BE72" i="41" s="1"/>
  <c r="BF72" i="41" s="1"/>
  <c r="BD71" i="41"/>
  <c r="BD73" i="41"/>
  <c r="BE73" i="41" s="1"/>
  <c r="BF73" i="41" s="1"/>
  <c r="BD74" i="41"/>
  <c r="BD75" i="41"/>
  <c r="BE75" i="41" s="1"/>
  <c r="BF75" i="41" s="1"/>
  <c r="BD76" i="41"/>
  <c r="BE76" i="41" s="1"/>
  <c r="BF76" i="41" s="1"/>
  <c r="BD77" i="41"/>
  <c r="BD78" i="41"/>
  <c r="BE78" i="41" s="1"/>
  <c r="BF78" i="41" s="1"/>
  <c r="BD79" i="41"/>
  <c r="BE79" i="41" s="1"/>
  <c r="BF79" i="41" s="1"/>
  <c r="BD80" i="41"/>
  <c r="BD81" i="41"/>
  <c r="BE81" i="41" s="1"/>
  <c r="BF81" i="41" s="1"/>
  <c r="BD82" i="41"/>
  <c r="BE82" i="41" s="1"/>
  <c r="BF82" i="41" s="1"/>
  <c r="BF83" i="41"/>
  <c r="BD83" i="41"/>
  <c r="BD84" i="41"/>
  <c r="BE84" i="41" s="1"/>
  <c r="BF84" i="41" s="1"/>
  <c r="BD85" i="41"/>
  <c r="BE85" i="41" s="1"/>
  <c r="X29" i="1"/>
  <c r="X32" i="1" s="1"/>
  <c r="X23" i="1"/>
  <c r="X26" i="1" s="1"/>
  <c r="BE71" i="41" l="1"/>
  <c r="BE83" i="41"/>
  <c r="BE77" i="41"/>
  <c r="BE80" i="41"/>
  <c r="BE74" i="41"/>
  <c r="BF80" i="41"/>
  <c r="BF74" i="41"/>
  <c r="BF85" i="41"/>
  <c r="BF77" i="41"/>
  <c r="X63" i="1"/>
  <c r="X64" i="1" s="1"/>
  <c r="X65" i="1" s="1"/>
  <c r="BA91" i="41" l="1"/>
  <c r="C41" i="41" s="1"/>
  <c r="X70" i="1"/>
  <c r="X69" i="1"/>
  <c r="X71" i="1"/>
  <c r="X72" i="1" l="1"/>
  <c r="X73" i="1" s="1"/>
  <c r="X74" i="1" l="1"/>
  <c r="X75" i="1" s="1"/>
  <c r="BQ8" i="1" s="1"/>
  <c r="BA15" i="1" s="1"/>
  <c r="X76" i="1" l="1"/>
  <c r="G106" i="22"/>
  <c r="H14" i="4"/>
  <c r="I14" i="4" s="1"/>
  <c r="I17" i="4" s="1"/>
  <c r="I13" i="4" s="1"/>
  <c r="BA45" i="1" l="1"/>
  <c r="BP45" i="1" s="1"/>
  <c r="BA21" i="1"/>
  <c r="BA39" i="1"/>
  <c r="BP39" i="1" s="1"/>
  <c r="BP15" i="1"/>
  <c r="BA51" i="1"/>
  <c r="BP51" i="1" s="1"/>
  <c r="BA57" i="1"/>
  <c r="BP57" i="1" s="1"/>
  <c r="BA33" i="1"/>
  <c r="BP33" i="1" s="1"/>
  <c r="BA10" i="1"/>
  <c r="BP10" i="1" s="1"/>
  <c r="BA27" i="1"/>
  <c r="BP27" i="1" s="1"/>
  <c r="BP193" i="1"/>
  <c r="BP323" i="1"/>
  <c r="BP246" i="1"/>
  <c r="BP335" i="1"/>
  <c r="BP199" i="1"/>
  <c r="BP211" i="1"/>
  <c r="BP241" i="1"/>
  <c r="BP270" i="1"/>
  <c r="BP341" i="1"/>
  <c r="BP353" i="1"/>
  <c r="BP175" i="1"/>
  <c r="BP282" i="1"/>
  <c r="BP264" i="1"/>
  <c r="BP98" i="1"/>
  <c r="BP169" i="1"/>
  <c r="BP110" i="1"/>
  <c r="BP181" i="1"/>
  <c r="BP92" i="1"/>
  <c r="BP347" i="1"/>
  <c r="BP318" i="1"/>
  <c r="BP258" i="1"/>
  <c r="BP87" i="1"/>
  <c r="BP122" i="1"/>
  <c r="BP288" i="1"/>
  <c r="BP134" i="1"/>
  <c r="BP128" i="1"/>
  <c r="BP252" i="1"/>
  <c r="BP104" i="1"/>
  <c r="BP329" i="1"/>
  <c r="BP359" i="1"/>
  <c r="BP205" i="1"/>
  <c r="BP365" i="1"/>
  <c r="BP276" i="1"/>
  <c r="BP116" i="1"/>
  <c r="BP164" i="1"/>
  <c r="BP187" i="1"/>
  <c r="BP21" i="1"/>
  <c r="AS147" i="1" l="1"/>
  <c r="AS301" i="1"/>
  <c r="AS304" i="1" s="1"/>
  <c r="AS305" i="1" s="1"/>
  <c r="AS306" i="1" s="1"/>
  <c r="AS307" i="1" s="1"/>
  <c r="AS70" i="1"/>
  <c r="AS224" i="1"/>
  <c r="AS378" i="1"/>
  <c r="AS381" i="1" s="1"/>
  <c r="AS382" i="1" s="1"/>
  <c r="AS383" i="1" s="1"/>
  <c r="AS384" i="1" s="1"/>
  <c r="AS227" i="1" l="1"/>
  <c r="AS150" i="1"/>
  <c r="R18" i="4"/>
  <c r="F77" i="22"/>
  <c r="G77" i="22" s="1"/>
  <c r="R14" i="4"/>
  <c r="F78" i="19"/>
  <c r="G78" i="19" s="1"/>
  <c r="G150" i="19" s="1"/>
  <c r="AS73" i="1"/>
  <c r="AS228" i="1" l="1"/>
  <c r="AS229" i="1" s="1"/>
  <c r="H26" i="4" s="1"/>
  <c r="J26" i="4" s="1"/>
  <c r="AS151" i="1"/>
  <c r="AS152" i="1" s="1"/>
  <c r="U18" i="4"/>
  <c r="U14" i="4"/>
  <c r="AS74" i="1"/>
  <c r="K26" i="4" l="1"/>
  <c r="K25" i="4" s="1"/>
  <c r="I26" i="4"/>
  <c r="I25" i="4" s="1"/>
  <c r="H30" i="4" s="1"/>
  <c r="AS230" i="1"/>
  <c r="AS153" i="1"/>
  <c r="J18" i="4"/>
  <c r="K18" i="4" s="1"/>
  <c r="W18" i="4"/>
  <c r="V18" i="4"/>
  <c r="G104" i="19"/>
  <c r="AS75" i="1"/>
  <c r="W14" i="4"/>
  <c r="V14" i="4"/>
  <c r="K23" i="4" l="1"/>
  <c r="J14" i="4"/>
  <c r="K14" i="4" s="1"/>
  <c r="K17" i="4" s="1"/>
  <c r="AS76" i="1"/>
  <c r="G110" i="22"/>
  <c r="K13" i="4" l="1"/>
  <c r="G111" i="22"/>
  <c r="G107" i="22"/>
  <c r="AA27" i="38" l="1"/>
  <c r="AA48" i="38" s="1"/>
  <c r="J30" i="4"/>
  <c r="AY32" i="37"/>
  <c r="BB32" i="37" s="1"/>
  <c r="G109" i="22"/>
  <c r="G187" i="22" s="1"/>
  <c r="G115" i="22"/>
  <c r="AK48" i="38" l="1"/>
  <c r="AK49" i="38" s="1"/>
  <c r="BA81" i="38" s="1"/>
  <c r="BE81" i="38" s="1"/>
  <c r="AA49" i="38"/>
  <c r="BA55" i="38" s="1"/>
  <c r="BE55" i="38" s="1"/>
  <c r="BD69" i="38" s="1"/>
  <c r="BE69" i="38" s="1"/>
  <c r="BE27" i="38"/>
  <c r="BA34" i="37"/>
  <c r="BA36" i="37"/>
  <c r="BB36" i="37" s="1"/>
  <c r="BC36" i="37" s="1"/>
  <c r="BA35" i="37"/>
  <c r="BB35" i="37" s="1"/>
  <c r="BC35" i="37" s="1"/>
  <c r="BA37" i="37"/>
  <c r="BA38" i="37"/>
  <c r="BB38" i="37" s="1"/>
  <c r="BC38" i="37" s="1"/>
  <c r="BA39" i="37"/>
  <c r="BB39" i="37" s="1"/>
  <c r="BC39" i="37" s="1"/>
  <c r="BA40" i="37"/>
  <c r="BA41" i="37"/>
  <c r="BB41" i="37" s="1"/>
  <c r="BC41" i="37" s="1"/>
  <c r="BA42" i="37"/>
  <c r="BB42" i="37" s="1"/>
  <c r="BC42" i="37" s="1"/>
  <c r="BA43" i="37"/>
  <c r="BA44" i="37"/>
  <c r="BB44" i="37" s="1"/>
  <c r="BC44" i="37" s="1"/>
  <c r="BA45" i="37"/>
  <c r="BB45" i="37" s="1"/>
  <c r="BC45" i="37" s="1"/>
  <c r="BC46" i="37"/>
  <c r="BA46" i="37"/>
  <c r="BB46" i="37" s="1"/>
  <c r="G117" i="22"/>
  <c r="G188" i="22" s="1"/>
  <c r="G118" i="22"/>
  <c r="G119" i="22" s="1"/>
  <c r="BD96" i="38" l="1"/>
  <c r="BE96" i="38" s="1"/>
  <c r="BF96" i="38" s="1"/>
  <c r="BD93" i="38"/>
  <c r="BE93" i="38" s="1"/>
  <c r="BF93" i="38" s="1"/>
  <c r="BD92" i="38"/>
  <c r="BD85" i="38"/>
  <c r="BE85" i="38" s="1"/>
  <c r="BF85" i="38" s="1"/>
  <c r="BD97" i="38"/>
  <c r="BE97" i="38" s="1"/>
  <c r="BF97" i="38" s="1"/>
  <c r="BD88" i="38"/>
  <c r="BE88" i="38" s="1"/>
  <c r="BF88" i="38" s="1"/>
  <c r="BD91" i="38"/>
  <c r="BE91" i="38" s="1"/>
  <c r="BF91" i="38" s="1"/>
  <c r="BD94" i="38"/>
  <c r="BE94" i="38" s="1"/>
  <c r="BF94" i="38" s="1"/>
  <c r="BD87" i="38"/>
  <c r="BE87" i="38" s="1"/>
  <c r="BF87" i="38" s="1"/>
  <c r="BD86" i="38"/>
  <c r="BD83" i="38"/>
  <c r="BD89" i="38"/>
  <c r="BD90" i="38"/>
  <c r="BE90" i="38" s="1"/>
  <c r="BF90" i="38" s="1"/>
  <c r="BF95" i="38"/>
  <c r="BD95" i="38"/>
  <c r="BE95" i="38" s="1"/>
  <c r="BD84" i="38"/>
  <c r="BE84" i="38" s="1"/>
  <c r="BF84" i="38" s="1"/>
  <c r="BD61" i="38"/>
  <c r="BE61" i="38" s="1"/>
  <c r="BF61" i="38" s="1"/>
  <c r="BD65" i="38"/>
  <c r="BE65" i="38" s="1"/>
  <c r="BF65" i="38" s="1"/>
  <c r="BF69" i="38"/>
  <c r="BD71" i="38"/>
  <c r="BE71" i="38" s="1"/>
  <c r="BF71" i="38" s="1"/>
  <c r="BD58" i="38"/>
  <c r="BE58" i="38" s="1"/>
  <c r="BF58" i="38" s="1"/>
  <c r="BD57" i="38"/>
  <c r="BD64" i="38"/>
  <c r="BE64" i="38" s="1"/>
  <c r="BF64" i="38" s="1"/>
  <c r="BD62" i="38"/>
  <c r="BE62" i="38" s="1"/>
  <c r="BF62" i="38" s="1"/>
  <c r="BD68" i="38"/>
  <c r="BE68" i="38" s="1"/>
  <c r="BF68" i="38" s="1"/>
  <c r="BD60" i="38"/>
  <c r="BE60" i="38" s="1"/>
  <c r="BD66" i="38"/>
  <c r="BD59" i="38"/>
  <c r="BE59" i="38" s="1"/>
  <c r="BF59" i="38" s="1"/>
  <c r="BD70" i="38"/>
  <c r="BE70" i="38" s="1"/>
  <c r="BF70" i="38" s="1"/>
  <c r="BD63" i="38"/>
  <c r="BD67" i="38"/>
  <c r="BE67" i="38" s="1"/>
  <c r="BF67" i="38" s="1"/>
  <c r="BE92" i="38"/>
  <c r="BB43" i="37"/>
  <c r="BC43" i="37"/>
  <c r="BC37" i="37"/>
  <c r="BB40" i="37"/>
  <c r="BB37" i="37"/>
  <c r="BC40" i="37"/>
  <c r="BB34" i="37"/>
  <c r="A2" i="36"/>
  <c r="D2" i="36" s="1"/>
  <c r="BF86" i="38" l="1"/>
  <c r="BE86" i="38"/>
  <c r="BE89" i="38"/>
  <c r="BF92" i="38"/>
  <c r="BE57" i="38"/>
  <c r="BF89" i="38"/>
  <c r="BE83" i="38"/>
  <c r="BF66" i="38"/>
  <c r="BE66" i="38"/>
  <c r="BE63" i="38"/>
  <c r="BF60" i="38"/>
  <c r="BF63" i="38"/>
  <c r="AY54" i="37"/>
  <c r="C30" i="37" s="1"/>
  <c r="C5" i="36"/>
  <c r="D5" i="36" s="1"/>
  <c r="E5" i="36" s="1"/>
  <c r="C10" i="36"/>
  <c r="C14" i="36"/>
  <c r="D14" i="36" s="1"/>
  <c r="E14" i="36" s="1"/>
  <c r="C7" i="36"/>
  <c r="C4" i="36"/>
  <c r="C8" i="36"/>
  <c r="D8" i="36" s="1"/>
  <c r="E8" i="36" s="1"/>
  <c r="C12" i="36"/>
  <c r="D12" i="36" s="1"/>
  <c r="E12" i="36" s="1"/>
  <c r="E16" i="36"/>
  <c r="C13" i="36"/>
  <c r="C6" i="36"/>
  <c r="D6" i="36" s="1"/>
  <c r="E6" i="36" s="1"/>
  <c r="C9" i="36"/>
  <c r="D9" i="36" s="1"/>
  <c r="E9" i="36" s="1"/>
  <c r="C16" i="36"/>
  <c r="D16" i="36" s="1"/>
  <c r="C11" i="36"/>
  <c r="D11" i="36" s="1"/>
  <c r="E11" i="36" s="1"/>
  <c r="C15" i="36"/>
  <c r="D15" i="36" s="1"/>
  <c r="E15" i="36" s="1"/>
  <c r="BA103" i="38" l="1"/>
  <c r="C53" i="38" s="1"/>
  <c r="BA77" i="38"/>
  <c r="C51" i="38" s="1"/>
  <c r="D4" i="36"/>
  <c r="D13" i="36"/>
  <c r="E10" i="36"/>
  <c r="D7" i="36"/>
  <c r="E13" i="36"/>
  <c r="D10" i="36"/>
  <c r="E7" i="36"/>
  <c r="A24" i="3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mbpru</author>
    <author>AJI-FSR</author>
  </authors>
  <commentList>
    <comment ref="H2" authorId="0" shapeId="0" xr:uid="{00000000-0006-0000-0400-000001000000}">
      <text>
        <r>
          <rPr>
            <b/>
            <sz val="9"/>
            <color indexed="81"/>
            <rFont val="Tahoma"/>
            <family val="2"/>
          </rPr>
          <t>RUMAH TINGGAL
PABRIK
GUDANG</t>
        </r>
      </text>
    </comment>
    <comment ref="H4" authorId="0" shapeId="0" xr:uid="{00000000-0006-0000-0400-000002000000}">
      <text>
        <r>
          <rPr>
            <b/>
            <sz val="9"/>
            <color indexed="81"/>
            <rFont val="Tahoma"/>
            <family val="2"/>
          </rPr>
          <t>APARTEMEN
STRATA OFFICE
STRATA MALL
RUSUNAMI</t>
        </r>
      </text>
    </comment>
    <comment ref="I123" authorId="1" shapeId="0" xr:uid="{0283906B-FCB0-48B5-8DCA-FBEB6043BD80}">
      <text>
        <r>
          <rPr>
            <b/>
            <sz val="9"/>
            <color indexed="81"/>
            <rFont val="Tahoma"/>
            <family val="2"/>
          </rPr>
          <t>AJI-FSR:</t>
        </r>
        <r>
          <rPr>
            <sz val="9"/>
            <color indexed="81"/>
            <rFont val="Tahoma"/>
            <family val="2"/>
          </rPr>
          <t xml:space="preserve">
Perumahan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AJI-FSR</author>
  </authors>
  <commentList>
    <comment ref="R40" authorId="0" shapeId="0" xr:uid="{5DC3C316-FAF1-48E5-BDBF-1D2269B4ACE8}">
      <text>
        <r>
          <rPr>
            <b/>
            <sz val="9"/>
            <color indexed="81"/>
            <rFont val="Tahoma"/>
            <family val="2"/>
          </rPr>
          <t>AJI-FSR:</t>
        </r>
        <r>
          <rPr>
            <sz val="9"/>
            <color indexed="81"/>
            <rFont val="Tahoma"/>
            <family val="2"/>
          </rPr>
          <t xml:space="preserve">
69% merupakan lantai tambahan</t>
        </r>
      </text>
    </comment>
    <comment ref="R54" authorId="0" shapeId="0" xr:uid="{28BD5D6E-D002-4294-ADBD-317A3C13495C}">
      <text>
        <r>
          <rPr>
            <b/>
            <sz val="9"/>
            <color indexed="81"/>
            <rFont val="Tahoma"/>
            <family val="2"/>
          </rPr>
          <t>AJI-FSR:</t>
        </r>
        <r>
          <rPr>
            <sz val="9"/>
            <color indexed="81"/>
            <rFont val="Tahoma"/>
            <family val="2"/>
          </rPr>
          <t xml:space="preserve">
Lantai Tambahan</t>
        </r>
      </text>
    </comment>
  </commentList>
</comments>
</file>

<file path=xl/sharedStrings.xml><?xml version="1.0" encoding="utf-8"?>
<sst xmlns="http://schemas.openxmlformats.org/spreadsheetml/2006/main" count="5033" uniqueCount="1405">
  <si>
    <t>:</t>
  </si>
  <si>
    <t>Provinsi</t>
  </si>
  <si>
    <t>Kabupaten/Kota</t>
  </si>
  <si>
    <t>Nama</t>
  </si>
  <si>
    <t>Tipe</t>
  </si>
  <si>
    <t>Pondasi</t>
  </si>
  <si>
    <t>Struktur</t>
  </si>
  <si>
    <t>Rangka Atap</t>
  </si>
  <si>
    <t>Penutup Atap</t>
  </si>
  <si>
    <t>Plafon</t>
  </si>
  <si>
    <t>Dinding</t>
  </si>
  <si>
    <t>Pintu dan Jendela</t>
  </si>
  <si>
    <t>Lantai</t>
  </si>
  <si>
    <t>-</t>
  </si>
  <si>
    <t>Instalasi plumbing, terdiri dari peralatan utama setara ebara/kitz/Toto(seperti transfer pump, Roof tank, Hydrant, Sprinkler dan peralatan fire fighting), STP, pipa air bersih &amp; kotor setara wespek/wavin/rucika dan pengadaan lift 3 unit ex FUJI ; Peralatan sanitary seperti closet duduk, urinoir, wastafel dll setara American Standart. Exclude : Pekerjaan listrik dan peralatan utama, genset, AC, tata suara, BAS, PABX, server dan kabel data dll</t>
  </si>
  <si>
    <t>UNIT IN PLACE</t>
  </si>
  <si>
    <t>VOL.</t>
  </si>
  <si>
    <t>IMM</t>
  </si>
  <si>
    <t>ADJUSTED</t>
  </si>
  <si>
    <t>SPESIFIKASI STANDAR</t>
  </si>
  <si>
    <t>ELEMEN BANGUNAN</t>
  </si>
  <si>
    <t>NAMA PROVINSI</t>
  </si>
  <si>
    <t>IKK-MAPPI</t>
  </si>
  <si>
    <t>KODE</t>
  </si>
  <si>
    <t>PROVINSI NANGGROE ACEH DARUSSALAM</t>
  </si>
  <si>
    <t>A</t>
  </si>
  <si>
    <t>PROVINSI SUMATERA UTARA</t>
  </si>
  <si>
    <t>B</t>
  </si>
  <si>
    <t>PROVINSI SUMATERA BARAT</t>
  </si>
  <si>
    <t>CC</t>
  </si>
  <si>
    <t>PROVINSI RIAU</t>
  </si>
  <si>
    <t>D</t>
  </si>
  <si>
    <t>PROVINSI JAMBI</t>
  </si>
  <si>
    <t>E</t>
  </si>
  <si>
    <t>PROVINSI SUMATERA SELATAN</t>
  </si>
  <si>
    <t>F</t>
  </si>
  <si>
    <t>PROVINSI BENGKULU</t>
  </si>
  <si>
    <t>G</t>
  </si>
  <si>
    <t>PROVINSI LAMPUNG</t>
  </si>
  <si>
    <t>H</t>
  </si>
  <si>
    <t>PROVINSI KEPULAUAN BANGKA BELITUNG</t>
  </si>
  <si>
    <t>I</t>
  </si>
  <si>
    <t>PROVINSI KEPULAUAN RIAU</t>
  </si>
  <si>
    <t>J</t>
  </si>
  <si>
    <t>PROVINSI DKI JAKARTA</t>
  </si>
  <si>
    <t>K</t>
  </si>
  <si>
    <t>PROVINSI JAWA BARAT</t>
  </si>
  <si>
    <t>L</t>
  </si>
  <si>
    <t>PROVINSI JAWA TENGAH</t>
  </si>
  <si>
    <t>M</t>
  </si>
  <si>
    <t>PROVINSI DI YOGYAKARTA</t>
  </si>
  <si>
    <t>N</t>
  </si>
  <si>
    <t>PROVINSI JAWA TIMUR</t>
  </si>
  <si>
    <t>O</t>
  </si>
  <si>
    <t>PROVINSI BANTEN</t>
  </si>
  <si>
    <t>P</t>
  </si>
  <si>
    <t>PROVINSI BALI</t>
  </si>
  <si>
    <t>Q</t>
  </si>
  <si>
    <t>PROVINSI NUSA TENGGARA BARAT</t>
  </si>
  <si>
    <t>RR</t>
  </si>
  <si>
    <t>PROVINSI NUSA TENGGARA TIMUR</t>
  </si>
  <si>
    <t>PROVINSI KALIMANTAN BARAT</t>
  </si>
  <si>
    <t>T</t>
  </si>
  <si>
    <t>PROVINSI KALIMANTAN TENGAH</t>
  </si>
  <si>
    <t>U</t>
  </si>
  <si>
    <t>PROVINSI KALIMANTAN SELATAN</t>
  </si>
  <si>
    <t>V</t>
  </si>
  <si>
    <t>PROVINSI KALIMANTAN TIMUR</t>
  </si>
  <si>
    <t>W</t>
  </si>
  <si>
    <t>PROVINSI KALIMANTAN UTARA</t>
  </si>
  <si>
    <t>X</t>
  </si>
  <si>
    <t>PROVINSI SULAWESI UTARA</t>
  </si>
  <si>
    <t>Y</t>
  </si>
  <si>
    <t>PROVINSI SULAWESI TENGAH</t>
  </si>
  <si>
    <t>Z</t>
  </si>
  <si>
    <t>PROVINSI SULAWESI SELATAN</t>
  </si>
  <si>
    <t>AA</t>
  </si>
  <si>
    <t>PROVINSI SULAWESI TENGGARA</t>
  </si>
  <si>
    <t>AB</t>
  </si>
  <si>
    <t>PROVINSI GORONTALO</t>
  </si>
  <si>
    <t>AC</t>
  </si>
  <si>
    <t>PROVINSI SULAWESI BARAT</t>
  </si>
  <si>
    <t>AD</t>
  </si>
  <si>
    <t xml:space="preserve">PROVINSI MALUKU  </t>
  </si>
  <si>
    <t>AE</t>
  </si>
  <si>
    <t>PROVINSI MALUKU UTARA</t>
  </si>
  <si>
    <t>AF</t>
  </si>
  <si>
    <t>PROVINSI PAPUA BARAT</t>
  </si>
  <si>
    <t>AG</t>
  </si>
  <si>
    <t>PROVINSI PAPUA</t>
  </si>
  <si>
    <t>AH</t>
  </si>
  <si>
    <t>KAB. SIMEULEU</t>
  </si>
  <si>
    <t>KAB. ACEH SINGKIL</t>
  </si>
  <si>
    <t>KAB. ACEH SELATAN</t>
  </si>
  <si>
    <t>KAB. ACEH TENGGARA</t>
  </si>
  <si>
    <t>KAB. ACEH TIMUR</t>
  </si>
  <si>
    <t>KAB. ACEH TENGAH</t>
  </si>
  <si>
    <t>KAB. ACEH BARAT</t>
  </si>
  <si>
    <t>KAB. ACEH BESAR</t>
  </si>
  <si>
    <t>KAB. PIDIE</t>
  </si>
  <si>
    <t>KAB. BIREUEN</t>
  </si>
  <si>
    <t>KAB. ACEH UTARA</t>
  </si>
  <si>
    <t>KAB. ACEH BARAT DAYA</t>
  </si>
  <si>
    <t>KAB. GAYO LUES</t>
  </si>
  <si>
    <t>KAB. ACEH TAMIANG</t>
  </si>
  <si>
    <t>KAB. NAGAN RAYA</t>
  </si>
  <si>
    <t>KAB. ACEH JAYA</t>
  </si>
  <si>
    <t>KAB. BENER MERIAH</t>
  </si>
  <si>
    <t>KAB. PIDIE JAYA</t>
  </si>
  <si>
    <t>KOTA BANDA ACEH</t>
  </si>
  <si>
    <t>KOTA SABANG</t>
  </si>
  <si>
    <t>KOTA LANGSA</t>
  </si>
  <si>
    <t>KOTA LHOKSEUMAWE</t>
  </si>
  <si>
    <t>KOTA SUBUSSALAM</t>
  </si>
  <si>
    <t>KAB. NIAS</t>
  </si>
  <si>
    <t>KAB. MANDAILING NATAL</t>
  </si>
  <si>
    <t>KAB. TAPANULI SELATAN</t>
  </si>
  <si>
    <t>KAB. TAPANULI TENGAH</t>
  </si>
  <si>
    <t>KAB. TAPANULI UTARA</t>
  </si>
  <si>
    <t>KAB. TOBA SAMOSIR</t>
  </si>
  <si>
    <t>KAB. LABUHAN BATU</t>
  </si>
  <si>
    <t>KAB. ASAHAN</t>
  </si>
  <si>
    <t>KAB. SIMALUNGUN</t>
  </si>
  <si>
    <t>KAB. DAIRI</t>
  </si>
  <si>
    <t>KAB. KARO</t>
  </si>
  <si>
    <t>KAB. DELI SERDANG</t>
  </si>
  <si>
    <t>KAB. LANGKAT</t>
  </si>
  <si>
    <t>KAB. NIAS SELATAN</t>
  </si>
  <si>
    <t>KAB. HUMBANG HASUNDUTAN</t>
  </si>
  <si>
    <t>KAB. PAKPAK BHARAT</t>
  </si>
  <si>
    <t>KAB. SAMOSIR</t>
  </si>
  <si>
    <t>KAB. SERDANG BEDAGAI</t>
  </si>
  <si>
    <t>KAB. BATU BARA</t>
  </si>
  <si>
    <t>KAB. PADANG LAWAS UTARA</t>
  </si>
  <si>
    <t>KAB. PADANG LAWAS</t>
  </si>
  <si>
    <t>KAB. LABUHAN BATU UTARA</t>
  </si>
  <si>
    <t>KAB. LABUHAN BATU SELATAN</t>
  </si>
  <si>
    <t>KAB. NIAS UTARA</t>
  </si>
  <si>
    <t>KAB. NIAS BARAT</t>
  </si>
  <si>
    <t>KOTA SIBOLGA</t>
  </si>
  <si>
    <t>KOTA TANJUNGBALAI</t>
  </si>
  <si>
    <t>KOTA PEMATANG SIANTAR</t>
  </si>
  <si>
    <t>KOTA TEBING TINGGI</t>
  </si>
  <si>
    <t>KOTA MEDAN</t>
  </si>
  <si>
    <t>KOTA BINJAI</t>
  </si>
  <si>
    <t>KOTA PADANGSIDEMPUAN</t>
  </si>
  <si>
    <t>KOTA GUNUNG SITOLI</t>
  </si>
  <si>
    <t>KAB. KEPULAUAN MENTAWAI</t>
  </si>
  <si>
    <t>KAB. PESISIR SELATAN</t>
  </si>
  <si>
    <t>KAB. SOLOK</t>
  </si>
  <si>
    <t>KAB. SIJUNJUNG (SWL)</t>
  </si>
  <si>
    <t>KAB. TANAH DATAR</t>
  </si>
  <si>
    <t>KAB. PADANG PARIAMAN</t>
  </si>
  <si>
    <t>KAB. AGAM</t>
  </si>
  <si>
    <t>KAB. LIMA PULUH KOTA</t>
  </si>
  <si>
    <t>KAB. PASAMAN</t>
  </si>
  <si>
    <t>KAB. SOLOK SELATAN</t>
  </si>
  <si>
    <t>KAB. DHARMAS RAYA</t>
  </si>
  <si>
    <t>KAB. PASAMAN BARAT</t>
  </si>
  <si>
    <t>KOTA PADANG</t>
  </si>
  <si>
    <t>KOTA SOLOK</t>
  </si>
  <si>
    <t>KOTA SAWAH LUNTO</t>
  </si>
  <si>
    <t>KOTA PADANG PANJANG</t>
  </si>
  <si>
    <t>KOTA BUKITTINGGI</t>
  </si>
  <si>
    <t>KOTA PAYAKUMBUH</t>
  </si>
  <si>
    <t>KOTA PARIAMAN</t>
  </si>
  <si>
    <t>KAB. KUANTAN SINGINGI</t>
  </si>
  <si>
    <t>KAB. INDRAGIRI HULU</t>
  </si>
  <si>
    <t>KAB. INDRAGIRI HILIR</t>
  </si>
  <si>
    <t>KAB. PELALAWAN</t>
  </si>
  <si>
    <t>KAB. SIAK</t>
  </si>
  <si>
    <t>KAB. KAMPAR</t>
  </si>
  <si>
    <t>KAB. ROKAN HULU</t>
  </si>
  <si>
    <t>KAB. BENGKALIS</t>
  </si>
  <si>
    <t>KAB. ROKAN HILIR</t>
  </si>
  <si>
    <t>KAB. KEPULAUAN MERANTI</t>
  </si>
  <si>
    <t>KOTA PEKANBARU</t>
  </si>
  <si>
    <t>KOTA DUMAI</t>
  </si>
  <si>
    <t>KAB. KERINCI</t>
  </si>
  <si>
    <t>KAB. MERANGIN</t>
  </si>
  <si>
    <t>KAB. SAROLANGUN</t>
  </si>
  <si>
    <t>KAB. BATANG HARI</t>
  </si>
  <si>
    <t>KAB. MUARO JAMBI</t>
  </si>
  <si>
    <t>KAB. TANJUNG JABUNG TIMUR</t>
  </si>
  <si>
    <t>KAB. TANJUNG JABUNG BARAT</t>
  </si>
  <si>
    <t>KAB. TEBO</t>
  </si>
  <si>
    <t>KAB. BUNGO</t>
  </si>
  <si>
    <t>KOTA JAMBI</t>
  </si>
  <si>
    <t>KOTA SUNGAI PENUH</t>
  </si>
  <si>
    <t>KAB. OGAN KOMERING ULU</t>
  </si>
  <si>
    <t>KAB. OGAN KOMERING ILIR</t>
  </si>
  <si>
    <t>KAB. MUARA ENIM</t>
  </si>
  <si>
    <t>KAB. LAHAT</t>
  </si>
  <si>
    <t>KAB. MUSSI RAWAS</t>
  </si>
  <si>
    <t>KAB. MUSI BANYUASIN</t>
  </si>
  <si>
    <t>KAB. BANYU ASIN</t>
  </si>
  <si>
    <t>KAB. OKU SELATAN</t>
  </si>
  <si>
    <t>KAB. OKU TIMUR</t>
  </si>
  <si>
    <t>KAB. OGAN ILIR</t>
  </si>
  <si>
    <t>KAB. EMPAT LAWANG</t>
  </si>
  <si>
    <t>KAB. PENUKAL ABAB LEMATANG ILIR</t>
  </si>
  <si>
    <t>KAB. MUSI RAWAS UTARA</t>
  </si>
  <si>
    <t>KOTA PALEMBANG</t>
  </si>
  <si>
    <t>KOTA PRABUMULIH</t>
  </si>
  <si>
    <t>KOTA PAGAR ALAM</t>
  </si>
  <si>
    <t>KOTA LUBUKLINGGAU</t>
  </si>
  <si>
    <t>KAB. BENGKULU SELATAN</t>
  </si>
  <si>
    <t>KAB. REJANG LEBONG</t>
  </si>
  <si>
    <t>KAB. BENGKULU UTARA</t>
  </si>
  <si>
    <t>KAB. KAUR</t>
  </si>
  <si>
    <t>KAB. SELUMA</t>
  </si>
  <si>
    <t>KAB. MUKOMUKO</t>
  </si>
  <si>
    <t>KAB. LEBONG</t>
  </si>
  <si>
    <t>KAB. KEPAHIANG</t>
  </si>
  <si>
    <t>KAB. BENGKULU TENGAH</t>
  </si>
  <si>
    <t>KOTA BENGKULU</t>
  </si>
  <si>
    <t>KAB. LAMPUNG BARAT</t>
  </si>
  <si>
    <t>KAB. TANGGAMUS</t>
  </si>
  <si>
    <t>KAB. LAMPUNG SELATAN</t>
  </si>
  <si>
    <t>KAB. LAMPUNG TIMUR</t>
  </si>
  <si>
    <t>KAB. LAMPUNG TENGAH</t>
  </si>
  <si>
    <t>KAB. LAMPUNG UTARA</t>
  </si>
  <si>
    <t>KAB. WAY KANAN</t>
  </si>
  <si>
    <t>KAB. TULANG BAWANG</t>
  </si>
  <si>
    <t>KAB. PESAWARAN</t>
  </si>
  <si>
    <t>KAB. PIRINGSEWU</t>
  </si>
  <si>
    <t>KAB. MESUJI</t>
  </si>
  <si>
    <t>KAB. TULANG BAWANG BARAT</t>
  </si>
  <si>
    <t>KAB. PESISIR BARAT</t>
  </si>
  <si>
    <t>KOTA BANDAR LAMPUNG</t>
  </si>
  <si>
    <t>KOTA METRO</t>
  </si>
  <si>
    <t>KAB. BANGKA</t>
  </si>
  <si>
    <t>KAB. BELITUNG</t>
  </si>
  <si>
    <t>KAB. BANGKA BARAT</t>
  </si>
  <si>
    <t>KAB. BANGKA TENGAH</t>
  </si>
  <si>
    <t>KAB. BANGKA SELATAN</t>
  </si>
  <si>
    <t>KAB. BELITUNG TIMUR</t>
  </si>
  <si>
    <t>KOTA PANGKAL PINANG</t>
  </si>
  <si>
    <t>KAB. KARIMUN</t>
  </si>
  <si>
    <t>KAB. BINTAN</t>
  </si>
  <si>
    <t>KAB. NATUNA</t>
  </si>
  <si>
    <t>KAB. LINGGA</t>
  </si>
  <si>
    <t>KAB. KEPULAUAN ANAMBAS</t>
  </si>
  <si>
    <t>KOTA BATAM</t>
  </si>
  <si>
    <t>KOTA TANJUNG PINANG</t>
  </si>
  <si>
    <t>KAB. KEPULAUAN SERIBU</t>
  </si>
  <si>
    <t>KOTA JAKARTA SELATAN</t>
  </si>
  <si>
    <t>KOTA JAKARTA TIMUR</t>
  </si>
  <si>
    <t>KOTA JAKARTA PUSAT</t>
  </si>
  <si>
    <t>KOTA JAKARTA BARAT</t>
  </si>
  <si>
    <t>KOTA JAKARTA UTARA</t>
  </si>
  <si>
    <t>KAB. BOGOR</t>
  </si>
  <si>
    <t>KAB. SUKABUMI</t>
  </si>
  <si>
    <t>KAB. CIANJUR</t>
  </si>
  <si>
    <t>KAB. BANDUNG</t>
  </si>
  <si>
    <t>KAB. GARUT</t>
  </si>
  <si>
    <t>KAB. TASIKMALAYA</t>
  </si>
  <si>
    <t>KAB. CIAMIS</t>
  </si>
  <si>
    <t>KAB. KUNINGAN</t>
  </si>
  <si>
    <t>KAB. CIREBON</t>
  </si>
  <si>
    <t>KAB. MAJALENGKA</t>
  </si>
  <si>
    <t>KAB. SUMEDANG</t>
  </si>
  <si>
    <t>KAB. INDRAMAYU</t>
  </si>
  <si>
    <t>KAB. SUBANG</t>
  </si>
  <si>
    <t>KAB. PURWAKARTA</t>
  </si>
  <si>
    <t>KAB. KARAWANG</t>
  </si>
  <si>
    <t>KAB. BEKASI</t>
  </si>
  <si>
    <t>KAB. BANDUNG BARAT</t>
  </si>
  <si>
    <t>KAB. PANGANDARAN</t>
  </si>
  <si>
    <t>KOTA BOGOR</t>
  </si>
  <si>
    <t>KOTA SUKABUMI</t>
  </si>
  <si>
    <t>KOTA BANDUNG</t>
  </si>
  <si>
    <t>KOTA CIREBON</t>
  </si>
  <si>
    <t>KOTA BEKASI</t>
  </si>
  <si>
    <t>KOTA DEPOK</t>
  </si>
  <si>
    <t>KOTA CIMAHI</t>
  </si>
  <si>
    <t>KOTA TASIKMALAYA</t>
  </si>
  <si>
    <t>KOTA BANJAR</t>
  </si>
  <si>
    <t>KAB. CILACAP</t>
  </si>
  <si>
    <t>KAB. BANYUMAS</t>
  </si>
  <si>
    <t>KAB. PURBALINGGA</t>
  </si>
  <si>
    <t>KAB. BANJARNEGARA</t>
  </si>
  <si>
    <t>KAB. KEBUMEN</t>
  </si>
  <si>
    <t>KAB. PURWOREJO</t>
  </si>
  <si>
    <t>KAB. WONOSOBO</t>
  </si>
  <si>
    <t>KAB. MAGELANG</t>
  </si>
  <si>
    <t>KAB. BOYOLALI</t>
  </si>
  <si>
    <t>KAB. KLATEN</t>
  </si>
  <si>
    <t>KAB. SUKOHARJO</t>
  </si>
  <si>
    <t>KAB. WONOGIRI</t>
  </si>
  <si>
    <t>KAB. KARANGANYAR</t>
  </si>
  <si>
    <t>KAB. SRAGEN</t>
  </si>
  <si>
    <t>KAB. GROBOGAN</t>
  </si>
  <si>
    <t>KAB. BLORA</t>
  </si>
  <si>
    <t>KAB. REMBANG</t>
  </si>
  <si>
    <t>KAB. PATI</t>
  </si>
  <si>
    <t>KAB. KUDUS</t>
  </si>
  <si>
    <t>KAB. JEPARA</t>
  </si>
  <si>
    <t>KAB. DEMAK</t>
  </si>
  <si>
    <t>KAB. SEMARANG</t>
  </si>
  <si>
    <t>KAB. TEMANGGUNG</t>
  </si>
  <si>
    <t>KAB. KENDAL</t>
  </si>
  <si>
    <t>KAB. BATANG</t>
  </si>
  <si>
    <t>KAB. PEKALONGAN</t>
  </si>
  <si>
    <t>KAB. PEMALANG</t>
  </si>
  <si>
    <t>KAB. TEGAL</t>
  </si>
  <si>
    <t>KAB. BREBES</t>
  </si>
  <si>
    <t>KOTA MAGELANG</t>
  </si>
  <si>
    <t>KOTA SURAKARTA</t>
  </si>
  <si>
    <t>KOTA SALATIGA</t>
  </si>
  <si>
    <t>KOTA SEMARANG</t>
  </si>
  <si>
    <t>KOTA PEKALONGAN</t>
  </si>
  <si>
    <t>KOTA TEGAL</t>
  </si>
  <si>
    <t>KAB. KULON PROGO</t>
  </si>
  <si>
    <t>KAB. BANTUL</t>
  </si>
  <si>
    <t>KAB. GUNUNG KIDUL</t>
  </si>
  <si>
    <t>KAB. SLEMAN</t>
  </si>
  <si>
    <t>KOTA YOGYAKARTA</t>
  </si>
  <si>
    <t>KAB. PACITAN</t>
  </si>
  <si>
    <t>KAB. PONOROGO</t>
  </si>
  <si>
    <t>KAB. TRENGGALEK</t>
  </si>
  <si>
    <t>KAB. TULUNGAGUNG</t>
  </si>
  <si>
    <t>KAB. BLITAR</t>
  </si>
  <si>
    <t>KAB. KEDIRI</t>
  </si>
  <si>
    <t>KAB. MALANG</t>
  </si>
  <si>
    <t>KAB. LUMAJANG</t>
  </si>
  <si>
    <t>KAB. JEMBER</t>
  </si>
  <si>
    <t>KAB. BANYUWANGI</t>
  </si>
  <si>
    <t>KAB. BONDOWOSO</t>
  </si>
  <si>
    <t>KAB. SITUBONDO</t>
  </si>
  <si>
    <t>KAB. PROBOLINGGO</t>
  </si>
  <si>
    <t>KAB. PASURUAN</t>
  </si>
  <si>
    <t>KAB. SIDOARJO</t>
  </si>
  <si>
    <t>KAB. MOJOKERTO</t>
  </si>
  <si>
    <t>KAB. JOMBANG</t>
  </si>
  <si>
    <t>KAB. NGANJUK</t>
  </si>
  <si>
    <t>KAB. MADIUN</t>
  </si>
  <si>
    <t>KAB. MAGETAN</t>
  </si>
  <si>
    <t>KAB. NGAWI</t>
  </si>
  <si>
    <t>KAB. BOJONEGORO</t>
  </si>
  <si>
    <t>KAB. TUBAN</t>
  </si>
  <si>
    <t>KAB. LAMONGAN</t>
  </si>
  <si>
    <t>KAB. GRESIK</t>
  </si>
  <si>
    <t>KAB. BANGKALAN</t>
  </si>
  <si>
    <t>KAB. SAMPANG</t>
  </si>
  <si>
    <t>KAB. PAMEKASAN</t>
  </si>
  <si>
    <t>KAB. SUMENEP</t>
  </si>
  <si>
    <t>KOTA KEDIRI</t>
  </si>
  <si>
    <t>KOTA BLITAR</t>
  </si>
  <si>
    <t>KOTA MALANG</t>
  </si>
  <si>
    <t>KOTA PROBOLINGGO</t>
  </si>
  <si>
    <t>KOTA PASURUAN</t>
  </si>
  <si>
    <t>KOTA MOJOKERTO</t>
  </si>
  <si>
    <t>KOTA MADIUN</t>
  </si>
  <si>
    <t>KOTA SURABAYA</t>
  </si>
  <si>
    <t>KOTA BATU</t>
  </si>
  <si>
    <t>KAB. PANDEGLANG</t>
  </si>
  <si>
    <t>KAB. LEBAK</t>
  </si>
  <si>
    <t>KAB. TANGERANG</t>
  </si>
  <si>
    <t>KAB. SERANG</t>
  </si>
  <si>
    <t>KOTA TANGERANG</t>
  </si>
  <si>
    <t>KOTA CILEGON</t>
  </si>
  <si>
    <t>KOTA SERANG</t>
  </si>
  <si>
    <t>KOTA TANGERANG SELATAN</t>
  </si>
  <si>
    <t>KAB. JEMBRANA</t>
  </si>
  <si>
    <t>KAB. TABANAN</t>
  </si>
  <si>
    <t>KAB. BADUNG</t>
  </si>
  <si>
    <t>KAB. GIANYAR</t>
  </si>
  <si>
    <t>KAB. KLUNGKUNG</t>
  </si>
  <si>
    <t>KAB. BANGLI</t>
  </si>
  <si>
    <t>KAB. KARANGASEM</t>
  </si>
  <si>
    <t>KAB. BULELENG</t>
  </si>
  <si>
    <t>KOTA DENPASAR</t>
  </si>
  <si>
    <t>KAB. LOMBOK BARAT</t>
  </si>
  <si>
    <t>KAB. LOMBOK TENGAH</t>
  </si>
  <si>
    <t>KAB. LOMBOK TIMUR</t>
  </si>
  <si>
    <t>KAB. SUMBAWA</t>
  </si>
  <si>
    <t>KAB. DOMPU</t>
  </si>
  <si>
    <t>KAB. BIMA</t>
  </si>
  <si>
    <t>KAB. SUMBAWA BARAT</t>
  </si>
  <si>
    <t>KAB. LOMBOK UTARA</t>
  </si>
  <si>
    <t>KOTA MATARAM</t>
  </si>
  <si>
    <t>KOTA BIMA</t>
  </si>
  <si>
    <t>KAB. SUMBA BARAT</t>
  </si>
  <si>
    <t>KAB. SUMBA TIMUR</t>
  </si>
  <si>
    <t>KAB. KUPANG</t>
  </si>
  <si>
    <t>KAB. TIMOR TENGAH SELATAN</t>
  </si>
  <si>
    <t>KAB. TIMOR TENGAH UTARA</t>
  </si>
  <si>
    <t>KAB. BELU</t>
  </si>
  <si>
    <t>KAB. ALOR</t>
  </si>
  <si>
    <t>KAB. LEMBATA</t>
  </si>
  <si>
    <t>KAB. FLORES TIMUR</t>
  </si>
  <si>
    <t>KAB. SIKKA</t>
  </si>
  <si>
    <t>KAB. ENDE</t>
  </si>
  <si>
    <t>KAB. NGADA</t>
  </si>
  <si>
    <t>KAB. MANGGARAI</t>
  </si>
  <si>
    <t>KAB. ROTE NDAO</t>
  </si>
  <si>
    <t>KAB. MANGGARAI BARAT</t>
  </si>
  <si>
    <t>KAB. SUMBA BARAT DAYA</t>
  </si>
  <si>
    <t>KAB. SUMBA TENGAH</t>
  </si>
  <si>
    <t>KAB. NAGEKEO</t>
  </si>
  <si>
    <t>KAB. MANGGARAI TIMUR</t>
  </si>
  <si>
    <t>KAB. SABU RAIJUA</t>
  </si>
  <si>
    <t>KAB. MALAKA</t>
  </si>
  <si>
    <t>KOTA KUPANG</t>
  </si>
  <si>
    <t>KAB. SAMBAS</t>
  </si>
  <si>
    <t>KAB. BENGKAYANG</t>
  </si>
  <si>
    <t>KAB. LANDAK</t>
  </si>
  <si>
    <t>KAB. PONTIANAK</t>
  </si>
  <si>
    <t>KAB. SANGGAU</t>
  </si>
  <si>
    <t>KAB. KETAPANG</t>
  </si>
  <si>
    <t>KAB. SINTANG</t>
  </si>
  <si>
    <t>KAB. KAPUAS HULU</t>
  </si>
  <si>
    <t>KAB. SEKADAU</t>
  </si>
  <si>
    <t>KAB. MELAWI</t>
  </si>
  <si>
    <t>KAB. KAYONG UTARA</t>
  </si>
  <si>
    <t>KAB. KUBU RAYA</t>
  </si>
  <si>
    <t>KOTA PONTIANAK</t>
  </si>
  <si>
    <t>KOTA SINGKAWANG</t>
  </si>
  <si>
    <t>KAB. KOTA WARINGIN BARAT</t>
  </si>
  <si>
    <t>KAB. KOTA WARINGIN TIMUR</t>
  </si>
  <si>
    <t>KAB. KAPUAS</t>
  </si>
  <si>
    <t>KAB. BARITO SELATAN</t>
  </si>
  <si>
    <t>KAB. BARITO UTARA</t>
  </si>
  <si>
    <t>KAB. SUKAMARA</t>
  </si>
  <si>
    <t>KAB. LAMANDAU</t>
  </si>
  <si>
    <t>KAB. SERUYAN</t>
  </si>
  <si>
    <t>KAB. KATINGAN</t>
  </si>
  <si>
    <t>KAB. PULANG PISAU</t>
  </si>
  <si>
    <t>KAB. GUNUNG MAS</t>
  </si>
  <si>
    <t>KAB. BARITO TIMUR</t>
  </si>
  <si>
    <t>KAB. MURUNG RAYA</t>
  </si>
  <si>
    <t>KOTA PALANGKARAYA</t>
  </si>
  <si>
    <t>KAB. TANAH LAUT</t>
  </si>
  <si>
    <t>KAB. KOTA BARU</t>
  </si>
  <si>
    <t>KAB. BANJAR</t>
  </si>
  <si>
    <t>KAB. BARITO KUALA</t>
  </si>
  <si>
    <t>KAB. TAPIN</t>
  </si>
  <si>
    <t>KAB. HULU SUNGAI SELATAN</t>
  </si>
  <si>
    <t>KAB. HULU SUNGAI TENGAH</t>
  </si>
  <si>
    <t>KAB. HULU SUNGAI UTARA</t>
  </si>
  <si>
    <t>KAB. TABALONG</t>
  </si>
  <si>
    <t>KAB. TANAH BUMBU</t>
  </si>
  <si>
    <t>KAB. BALANGAN</t>
  </si>
  <si>
    <t>KOTA BANJARMASIN</t>
  </si>
  <si>
    <t>KOTA BANJARBARU</t>
  </si>
  <si>
    <t>KAB. PASER</t>
  </si>
  <si>
    <t>KAB. KUTAI BARAT</t>
  </si>
  <si>
    <t>KAB. KUTAI KARTANEGARA</t>
  </si>
  <si>
    <t>KAB. KUTAI TIMUR</t>
  </si>
  <si>
    <t>KAB. BERAU</t>
  </si>
  <si>
    <t>KAB. PENAJAM PASER UTARA</t>
  </si>
  <si>
    <t>KAB. MAHAKAM ULU</t>
  </si>
  <si>
    <t>KOTA BALIKPAPAN</t>
  </si>
  <si>
    <t>KOTA SAMARINDA</t>
  </si>
  <si>
    <t>KOTA BONTANG</t>
  </si>
  <si>
    <t>KAB. MALINAU</t>
  </si>
  <si>
    <t>KAB. BULUNGAN</t>
  </si>
  <si>
    <t>KAB. NUNUKAN</t>
  </si>
  <si>
    <t>KAB. TANA TIDUNG</t>
  </si>
  <si>
    <t>KOTA TARAKAN</t>
  </si>
  <si>
    <t>KAB. BOLAANG MONGONDOW</t>
  </si>
  <si>
    <t>KAB. MINAHASA</t>
  </si>
  <si>
    <t>KAB. KEPULAUAN SANGIHE</t>
  </si>
  <si>
    <t>KAB. KEPULAUAN TALAUD</t>
  </si>
  <si>
    <t>KAB. MINAHASA SELATAN</t>
  </si>
  <si>
    <t>KAB. MINAHASA UTARA</t>
  </si>
  <si>
    <t>KAB. BOLAANG MONGONDOW UTARA</t>
  </si>
  <si>
    <t>KAB. KEP. SIAU TAGULANDANG BIARO (SITARO)</t>
  </si>
  <si>
    <t>KAB. MINAHASA TENGGARA</t>
  </si>
  <si>
    <t>KAB. BOLAANG MONGONDOW SELATAN</t>
  </si>
  <si>
    <t>KAB. BOLAANG MONGONDOW TIMUR</t>
  </si>
  <si>
    <t>KOTA MANADO</t>
  </si>
  <si>
    <t>KOTA BITUNG</t>
  </si>
  <si>
    <t>KOTA TOMOHON</t>
  </si>
  <si>
    <t>KOTA KOTAMOBAGU</t>
  </si>
  <si>
    <t>KAB. BANGGAI KEPULAUAN</t>
  </si>
  <si>
    <t xml:space="preserve">KAB. BANGGAI  </t>
  </si>
  <si>
    <t>KAB. MOROWALI</t>
  </si>
  <si>
    <t>KAB. POSO</t>
  </si>
  <si>
    <t>KAB. DONGGALA</t>
  </si>
  <si>
    <t>KAB. TOLI-TOLI</t>
  </si>
  <si>
    <t>KAB. BUOL</t>
  </si>
  <si>
    <t>KAB. PARIGI MOUTONG</t>
  </si>
  <si>
    <t>KAB. TOJO UNA-UNA</t>
  </si>
  <si>
    <t>KAB. SIGI</t>
  </si>
  <si>
    <t>KAB. BANGGAI LAUT</t>
  </si>
  <si>
    <t>KAB. MOROWALI UTARA</t>
  </si>
  <si>
    <t>KOTA PALU</t>
  </si>
  <si>
    <t>KAB. KEPULAUAN SELAYAR</t>
  </si>
  <si>
    <t>KAB. BULUKUMBA</t>
  </si>
  <si>
    <t>KAB. BANTAENG</t>
  </si>
  <si>
    <t>KAB. JENOPONTO</t>
  </si>
  <si>
    <t>KAB. TAKALAR</t>
  </si>
  <si>
    <t>KAB. GOWA</t>
  </si>
  <si>
    <t>KAB. SINJAI</t>
  </si>
  <si>
    <t>KAB. MAROS</t>
  </si>
  <si>
    <t>KAB. PANGKAJENE DAN KEPULAUAN</t>
  </si>
  <si>
    <t>KAB. BARRU</t>
  </si>
  <si>
    <t>KAB. BONE</t>
  </si>
  <si>
    <t>KAB. SOPPENG</t>
  </si>
  <si>
    <t>KAB. WAJO</t>
  </si>
  <si>
    <t>KAB. SIDENRENG RAPPANG</t>
  </si>
  <si>
    <t>KAB. PINRANG</t>
  </si>
  <si>
    <t>KAB. ENREKANG</t>
  </si>
  <si>
    <t>KAB. LUWU</t>
  </si>
  <si>
    <t>KAB. TANA TORAJA</t>
  </si>
  <si>
    <t>KAB. TORAJA UTARA</t>
  </si>
  <si>
    <t>KAB. LUWU UTARA</t>
  </si>
  <si>
    <t>KAB. LUWU TIMUR</t>
  </si>
  <si>
    <t>KOTA MAKASSAR</t>
  </si>
  <si>
    <t>KOTA PAREPARE</t>
  </si>
  <si>
    <t>KOTA PALOPO</t>
  </si>
  <si>
    <t>KAB. BUTON</t>
  </si>
  <si>
    <t>KAB. MUNA</t>
  </si>
  <si>
    <t>KAB. KONAWE</t>
  </si>
  <si>
    <t>KAB. KOLAKA</t>
  </si>
  <si>
    <t>KAB. KONAWE SELATAN</t>
  </si>
  <si>
    <t>KOB. BOMBANA</t>
  </si>
  <si>
    <t>KAB. WAKATOBI</t>
  </si>
  <si>
    <t>KAB. KOLAKA UTARA</t>
  </si>
  <si>
    <t>KAB. BUTON UTARA</t>
  </si>
  <si>
    <t>KAB. KONAWE UTARA</t>
  </si>
  <si>
    <t>KAB. KONAWE KEPULAUAN</t>
  </si>
  <si>
    <t>KAB. KOLAKA TIMUR</t>
  </si>
  <si>
    <t>KAB. MUNA BARAT</t>
  </si>
  <si>
    <t>KAB. BUTON TENGAH</t>
  </si>
  <si>
    <t>KAB. BUTON SELATAN</t>
  </si>
  <si>
    <t>KOTA KENDARI</t>
  </si>
  <si>
    <t>KOTA BAU-BAU</t>
  </si>
  <si>
    <t>KAB. BOALEMO</t>
  </si>
  <si>
    <t>KAB. GORONTALO</t>
  </si>
  <si>
    <t>KAB. PUHOWATO</t>
  </si>
  <si>
    <t>KAB. BONE BOLANGO</t>
  </si>
  <si>
    <t>KAB. GORONTALO UTARA</t>
  </si>
  <si>
    <t>KOTA GORONTALO</t>
  </si>
  <si>
    <t>KAB. MAJENE</t>
  </si>
  <si>
    <t>KAB. POLEWALI MANDAR</t>
  </si>
  <si>
    <t>KAB. MAMASA</t>
  </si>
  <si>
    <t>KAB. MAMUJU</t>
  </si>
  <si>
    <t>KAB. MAMUJU UTARA</t>
  </si>
  <si>
    <t>KAB. MAMUJU TENGAH</t>
  </si>
  <si>
    <t>KAB. MALUKU TENGGARA BARAT</t>
  </si>
  <si>
    <t xml:space="preserve">KAB. MALUKU TENGGARA  </t>
  </si>
  <si>
    <t>KAB. MALUKU TENGAH</t>
  </si>
  <si>
    <t>KAB. BURU</t>
  </si>
  <si>
    <t>KAB. KEPULAUAN ARU</t>
  </si>
  <si>
    <t>KAB. SERAM BAGIAN BARAT</t>
  </si>
  <si>
    <t>KAB. SERAM BAGIAN TIMUR</t>
  </si>
  <si>
    <t>KAB. BURU SELATAN</t>
  </si>
  <si>
    <t>KAB. MALUKU BARAT DAYA</t>
  </si>
  <si>
    <t>KOTA AMBON</t>
  </si>
  <si>
    <t>KOTA TUAL</t>
  </si>
  <si>
    <t>KAB. HALMAHERA BARAT</t>
  </si>
  <si>
    <t>KAB. HALMAHERA TENGAH</t>
  </si>
  <si>
    <t>KAB. KEPULAUAN SULA</t>
  </si>
  <si>
    <t>KAB. HALMAHERA SELATAN</t>
  </si>
  <si>
    <t>KAB. HALMAHERA UTARA</t>
  </si>
  <si>
    <t>KAB. HALMAHERA TIMUR</t>
  </si>
  <si>
    <t>KAB. PULAU MOROTAI</t>
  </si>
  <si>
    <t>KAB. PULAU TALIABU</t>
  </si>
  <si>
    <t>KOTA TERNATE</t>
  </si>
  <si>
    <t>KOTA TIDORE KEPULAUAN</t>
  </si>
  <si>
    <t>KAB. FAK-FAK</t>
  </si>
  <si>
    <t>KAB. KAIMANA</t>
  </si>
  <si>
    <t>KAB. TELUK WONDAMA</t>
  </si>
  <si>
    <t>KAB. TELUK BINTUNI</t>
  </si>
  <si>
    <t>KAB. MANOKWARI</t>
  </si>
  <si>
    <t>KAB. SORONG SELATAN</t>
  </si>
  <si>
    <t xml:space="preserve">KAB. SORONG </t>
  </si>
  <si>
    <t>KAB. RAJA AMPAT</t>
  </si>
  <si>
    <t>KAB. MAYBRAT</t>
  </si>
  <si>
    <t>KAB. TAMBRAUW</t>
  </si>
  <si>
    <t>KAB. MANOKWARI SELATAN</t>
  </si>
  <si>
    <t>KAB. PEGUNUGAN ARFAK</t>
  </si>
  <si>
    <t>KOTA SORONG</t>
  </si>
  <si>
    <t>KAB. MERAUKE</t>
  </si>
  <si>
    <t>KAB. JAYAWIJAYA</t>
  </si>
  <si>
    <t>KAB. JAYAPURA</t>
  </si>
  <si>
    <t>KAB. NABIRE</t>
  </si>
  <si>
    <t>KAB. KEP. YAPEN (YAPEN WAROPEN)</t>
  </si>
  <si>
    <t>KAB. BIAK NUMFOR</t>
  </si>
  <si>
    <t>KAB. PANIAI</t>
  </si>
  <si>
    <t>KAB. PUNCAK JAYA</t>
  </si>
  <si>
    <t>KAB. MIMIKA</t>
  </si>
  <si>
    <t>KAB. BOVEN DIGOEL</t>
  </si>
  <si>
    <t>KAB. MAPPI</t>
  </si>
  <si>
    <t>KAB. ASMAT</t>
  </si>
  <si>
    <t>KAB. YAHUKIMO</t>
  </si>
  <si>
    <t>KAB. PEGUNUNGAN BINTANG</t>
  </si>
  <si>
    <t>KAB. TOLIKARA</t>
  </si>
  <si>
    <t>KAB. SARMI</t>
  </si>
  <si>
    <t>KAB. KEEROM</t>
  </si>
  <si>
    <t>KAB. WAROPEN</t>
  </si>
  <si>
    <t>KAB. SUPIORI</t>
  </si>
  <si>
    <t>KAB. MAMBERAMO RAYA</t>
  </si>
  <si>
    <t>KAB. NDUGA</t>
  </si>
  <si>
    <t>KAB. LANNY JAYA</t>
  </si>
  <si>
    <t>KAB. MEMBERAMO TENGAH</t>
  </si>
  <si>
    <t>KAB. YALIMO</t>
  </si>
  <si>
    <t xml:space="preserve">KAB. PUNCAK  </t>
  </si>
  <si>
    <t>KAB. DOGIYAI</t>
  </si>
  <si>
    <t>KAB. INTAN JAYA</t>
  </si>
  <si>
    <t>KAB. DEIYAI</t>
  </si>
  <si>
    <t>KOTA JAYAPURA</t>
  </si>
  <si>
    <t>Pondasi (DKI Jakarta)</t>
  </si>
  <si>
    <t>Struktur (DKI Jakarta)</t>
  </si>
  <si>
    <t>Rangka Atap (DKI Jakarta)</t>
  </si>
  <si>
    <t>Penutup Atap (DKI Jakarta)</t>
  </si>
  <si>
    <t>SS</t>
  </si>
  <si>
    <t>JUMLAH LANTAI</t>
  </si>
  <si>
    <t>RUMAH TINGGAL MEWAH</t>
  </si>
  <si>
    <t>RUMAH TINGGAL MENENGAH</t>
  </si>
  <si>
    <t>RUMAH TINGGAL SEDERHANA</t>
  </si>
  <si>
    <t>SEMI PERMANEN</t>
  </si>
  <si>
    <t>GUDANG</t>
  </si>
  <si>
    <t>GEDUNG BERTINGKAT RENDAH &lt; 5 LANTAI</t>
  </si>
  <si>
    <t>GEDUNG BERTINGKAT SEDANG 5-8 LANTAI</t>
  </si>
  <si>
    <t>GEDUNG BERTINGKAT TINGGI &gt; 8 LANTAI</t>
  </si>
  <si>
    <t>MALL</t>
  </si>
  <si>
    <t>HOTEL (BINTANG 3)</t>
  </si>
  <si>
    <t>APARTEMEN (GRADE B)</t>
  </si>
  <si>
    <t>Menggunakan pondasi dangkal dengan pondasi tapak dan sloof dengan mutu beton tinggi (setara K-300)dan sebagian kecil menggunakan pondasi batu kali.</t>
  </si>
  <si>
    <t>Menggunakan pondasi dangkal dengan pondasi tapak dan sloof dengan mutu beton sedang (setara K-225)dan sebagian kecil menggunakan pondasi batu kali</t>
  </si>
  <si>
    <t>Menggunakan pondasi batu kali dan sloof dengan mutu beton rendah (setara K-175) dikombinasi dengan pasangan batu kosong/aanstamping</t>
  </si>
  <si>
    <t>Menggunakan pondasi rollag bata</t>
  </si>
  <si>
    <t>Menggunakan pondasi dangkal dengan pondasi tapak dan sloof dengan mutu beton sedang (setara K-225)</t>
  </si>
  <si>
    <t>Menggunakan pondasi tapak dan sloof dengan mutu beton sedang (setara K-225) dan tiang pancang ukuran 25x25 cm</t>
  </si>
  <si>
    <t>Struktur basement 1 lapis, menggunakan pondasi tiang pancang Spun Pile diameter 300, struktur beton bertulang terdiri dari pile cap, sloof, kolom, balok, plat lantai basemenet dengan mutu beton tinggi (setara K-300) dan beton Shear Wall, Retaining Wall dengan mutu beton tinggi (setara K-400), dilapis waterproofing membrane setara BASF dan integral setara SIKA</t>
  </si>
  <si>
    <t>Struktur basement 2 lapis, menggunakan pondasi tiang pancang Spun Pile diameter 300, struktur beton bertulang terdiri dari pile cap, sloof, kolom, balok, plat lantai basemenet dengan mutu beton tinggi (setara K-300) dan beton Shear Wall, Retaining Wall dengan mutu beton tinggi (setara K-400), dilapis waterproofing membrane setara BASF dan integral setara SIKA</t>
  </si>
  <si>
    <t>Struktur basement 1 lapis, menggunakan pondasi tiang pancang persegi 40x40 cm dan soldier pile untuk DPT, struktur beton bertulang terdiri dari pile cap, sloof, kolom, balok, plat lantai basement, beton Shear Wall dan Retaining Wall dengan mutu beton tinggi (setara K-400), dilapis waterproofing integral setara SIKA</t>
  </si>
  <si>
    <t>Struktur basement 1 lantai, menggunakan pondasi tiang pancang persegi 40x40 cm, struktur beton bertulang terdiri dari pile cap, sloof, kolom, balok, plat lantai basement, beton Shear Wall dan Retaining Wall dengan mutu beton tinggi (setara K-400), dilapis waterproofing integral setara SIKA</t>
  </si>
  <si>
    <t>Struktur basement 2 lapis, menggunakan pondasi tiang pancang persegi 40x40 cm, struktur beton bertulang terdiri dari pile cap, sloof, kolom, balok, plat lantai basement, beton Shear Wall dan Retaining Wall dengan mutu beton tinggi (setara K-300 dan K-400), dilapis waterproofing integral setara SIKA</t>
  </si>
  <si>
    <t>Menggunakan mutu beton sedang (setara K-300), yang terdiri dari kolom, balok, ring balok, dengan tambahan waterproofing beton dan aluminium foil</t>
  </si>
  <si>
    <t>Menggunakan mutu beton sedang (setara K-225), yang terdiri dari kolom, balok, ring balok</t>
  </si>
  <si>
    <t>Menggunakan mutu beton rendah (setara K-175), yang terdiri dari kolom dan balok praktis</t>
  </si>
  <si>
    <t>Menggunakan struktur rangka kayu, komponen balok dan kolom serta dinding menggunakan kayu setara kelas III</t>
  </si>
  <si>
    <t>Menggunakan profil baja dengan mutu sedang (setara BJ 41)</t>
  </si>
  <si>
    <t>Menggunakan struktur beton bertulang, yang terdiri dari kolom, balok, ring balok, dan plat beton dengan mutu beton sedang (setara K-225)</t>
  </si>
  <si>
    <t>Struktur beton bertulang, terdiri dari kolom balok, plat lantai dengan mutu beton tinggi (setara K-300) dan beton shear wall dengan mutu beton tinggi (setara K-350), dilapisi floorhardener pada tangga</t>
  </si>
  <si>
    <t>Struktur beton bertulang, yang terdiri dari kolom balok, plat lantai dengan mutu beton tinggi (setara K-300) dan beton shear wall dengan mutu beton tinggi (setara K-350), dilapisi floorhardener pada tangga</t>
  </si>
  <si>
    <t>Struktur beton bertulang, yang terdiri dari balok, plat lantai dengan mutu beton tinggi (setara K-300), sedangkan struktur kolom dan shear wall menggunakan mutu beton sedang (setara K-350)</t>
  </si>
  <si>
    <t>Struktur beton bertulang terdiri dari kolom balok, plat lantai dan beton shear wall dengan mutu beton tinggi (setara K-350)</t>
  </si>
  <si>
    <t>Struktur beton bertulang terdiri dari kolom dan shear wall dengan mutu beton tinggi (setara K-400), balok, plat lantai dan beton tangga dengan mutu beton tinggi (setara K-350)</t>
  </si>
  <si>
    <t>Kerangka Atap</t>
  </si>
  <si>
    <t>Menggunakan kuda-kuda dan rangka atap kayu Kelas I dan sebagian menggunakan balok beton setara K-300</t>
  </si>
  <si>
    <t>Menggunakan kuda-kuda dan rangka atap baja ringan</t>
  </si>
  <si>
    <t>Menggunakan kuda-kuda dan rangka atap dari kayu setara Kelas III</t>
  </si>
  <si>
    <t>Menggunakan profil baja dengan mutu setara BJ 41</t>
  </si>
  <si>
    <t>Genteng keramik berglazur dan sebagian menggunakan dek beton setara K-300</t>
  </si>
  <si>
    <t>Genteng beton, dilengkapi dengan canopy teras dan listplank</t>
  </si>
  <si>
    <t>Atap genteng tanah liat, dilengkapi dengan canopy teras dan listplank</t>
  </si>
  <si>
    <t>Seng gelombang</t>
  </si>
  <si>
    <t>Atap spandek tebal 0,45 mm</t>
  </si>
  <si>
    <t>Atap beton bertulang / dak beton dengan mutu beton setara K-225</t>
  </si>
  <si>
    <t>Atap beton bertulang / dak beton setara K-300, dilapisi glasswool, waterproofing membrane dan screed</t>
  </si>
  <si>
    <t>Atap beton bertulang / dak beton dengan mutu beton sedang (setara K-300), dilapisi waterproofing membrane dan screed</t>
  </si>
  <si>
    <t>Atap beton bertulang / dak beton dengan mutu beton sedang (setara K-300), dilapisi waterproofing membrane+screed</t>
  </si>
  <si>
    <t>Plafon gypsum setara Jayaboard, list cornice 5 cm dengan rangka metal furing, dikombinasi dengan drop ceiling dan cove lampu dicat setara Dulux Pentalite; sebagian menggunakan plafon lambresering dan plafon GRC 9 mm untuk area basah</t>
  </si>
  <si>
    <t>Plafon gypsum setara Knauf, list cornice 5 cm dengan rangka hollow galvanis, di cat setara Catylac; sebagian kecil menggunakan plafon GRC 6 mm untuk area basah</t>
  </si>
  <si>
    <t>Plafon triplek 4 mm di cat dengan rangka kayu kelas III</t>
  </si>
  <si>
    <t>Plafon triplek dengan rangka kayu kelas III</t>
  </si>
  <si>
    <t>Plafon gypsum setara A Plus, rangka hollow di cat meni, list cornice 5 cm dan sebagian kecil plat beton ekspose, di cat; untuk area Toilet dan Luar menggunakan plafon GRC 6 mm rangka hollow di cat meni</t>
  </si>
  <si>
    <t>Plafon terdiri Acoustic tile 60x120x9 mm, gypsumboard 9 mm setara Jayaboard, sebagian plafon calsibord 4 mm dan pelat beton ekspose dilapis cat setara Dulux Pentalite</t>
  </si>
  <si>
    <t>Plafon gypsumboard 9 mm, drop ceiling dan janggutan, sebagian plat beton ekspose dilapis cat</t>
  </si>
  <si>
    <t>Plafon gypsumboard 9 mm dilapis cat , sebagian plafon gypsum WR 9 mm dilapis cat untuk area toilet dan sebagian lagi plat beton ekspose</t>
  </si>
  <si>
    <t>Plafon gypsumboard 9 mm dilapis cat, sebagian plafon kalsiboard dilapis cat untuk area toilet dan sebagian lagi plat beton ekspose</t>
  </si>
  <si>
    <t>Pasangan dinding bata ringan, di plester, diaci dan dilapisi cat setara Dulux Pentalite; sebagian lain dilapis wallpaper, batu alam, dinding marmer import dan pekerjaan profilan; untuk kamar mandi dilapis keramik dinding 30x60 setara Roman; ketinggian rata-rata dinding dalam 4 m</t>
  </si>
  <si>
    <t>Pasangan dinding bata merah, diplester, diaci dan dilapisi cat (setara Catylac); untuk kamar mandi dilapis keramik dinding 20x30 setara Imperium; ketinggian dinding dalam 3,2 m</t>
  </si>
  <si>
    <t>Pasangan dinding batako semen, diplester, diaci dan dilapisi cat; ketinggian dinding dalam 2,8 m</t>
  </si>
  <si>
    <t>Dinding dari papan dengan rangka kayu kelas III dilapisi cat; ketinggian dinding 2,5 m</t>
  </si>
  <si>
    <t>Pasangan dinding bata merah, diplester diaci dan dilapisi cat; sebagian penutup dinding menggunakan spandek tebal 0,45 mm; ketinggian dinding 5,5 m</t>
  </si>
  <si>
    <t>Pasangan dinding bata merah diplester, diaci dan dilapisi cat setara Catylac, kamar mandi dilapis keramik dinding 20x30 setara Imperium; ketinggian rata-rata dinding dalam 3,2 m</t>
  </si>
  <si>
    <t>Dinding dalam berupa pasangan dinding bata ringan ex Powerblock, diplester, diaci setara MU dan dilapisi cat setara ex DULUX, sebagian dilapis dinding granite untuk lobby dan lobby lift serta Homogeneous Tile untuk dinding kamar mandi; untuk dinding luar menggunakan curtain wall tebal 8 mm dengan rangka aluminium, dengan variasi ACP ex SEVEN dan grill hollow aluminium 50x50; ketinggian dinding typical 3,6 m</t>
  </si>
  <si>
    <t>Dinding dalam berupa pasangan dinding bata ringan ex Powerblock, diplester, diaci setara MU dan dilapisi cat setara ex DULUX, sebagian dilapis dinding granite untuk lobby dan lobby lift dan Homogeneous Tile untuk dinding kamar mandi; untuk dinding luar menggunakan curtain wall tebal 8 mm dengan rangka aluminium, dengan variasi ACP ex SEVEN dan grill hollow aluminium  50x50; ketinggian dinding typical 3,6 m</t>
  </si>
  <si>
    <t>Dinding dalam pasangan dinding bata ringan diplaster aci dan dilapisi cat , sebagian dilapis dinding granite untuk lobby lift dan homogeneous tile untuk dinding kamar mandi, sebagian menggunakan partisi gypsum; untuk dinding luar menggunakan variasi curtain wall ACP dan Grill ; ketinggian dinding typical 5 m</t>
  </si>
  <si>
    <t>Dinding berupa pasangan dinding bata ringan diplaster aci, dilapisi cat ;sebagian lain di lapisi wallpaper ,dinding granite untuk lobby lift dan homogeneous tile untuk dinding kamar mandi; untuk dinding luar sebagian dilapis ACP dan variasi grill hollo aluminium 50x50; ketinggian dinding typical 3,6 m</t>
  </si>
  <si>
    <t>Dinding luar menggunakan panel precast dilapisi cat dan sebagian dilapis ACP; dinding dalam pasangan dinding bata ringan diplester aci, dilapisi cat ; dinding lobby lift dan homogeneo us tile ,dan dinding kamar mandi dilapisi keramik ketinggian dinding typical 3,6 m</t>
  </si>
  <si>
    <t xml:space="preserve">Kusen pintu dan daun pintu kayu kelas I setara Jati, kusen dan jendela dari kayu jati dengan kaca Dark Blue 8 mm dan curtain wall kaca stopsol tebal 10 mm ex Asahimas, pintu ruang pembantu HPL dan pintu kamar mandi UPVC </t>
  </si>
  <si>
    <t xml:space="preserve">Kusen pintu, daun pintu dan rangka jendela kayu kelas II setara Kamper, dengan jendela kaca polos tebal 5 mm, pintu kamar mandi PVC Grade A </t>
  </si>
  <si>
    <t>Pintu semua menggunakan double triplek dengan kusen dari kayu kelas III setara Mahoni kecuali PVC untuk KM; jendela menggunakan kaca tebal 3 mm dengan kusen dari kayu kelas III setara Mahoni</t>
  </si>
  <si>
    <t>Pintu menggunakan papan Klamp sederhana dengan kusen dari kayu kelas III ; jendela dari papan Klamp</t>
  </si>
  <si>
    <t>Pintu menggunakan panel baja dengan rangka baja, lokal</t>
  </si>
  <si>
    <t>Pintu utama menggunakan pintu Folding Gate, jendela menggunakan rangka aluminium dengan panel kaca 3 mm dan pintu PVC untuk Toilet, lokal</t>
  </si>
  <si>
    <t>Pintu utama menggunakan pintu kaca rangka kusen aluminium, pintu tangga darurat dan ruang engineering menggunakan pintu besi setara Bostinco</t>
  </si>
  <si>
    <t>Pintu utama menggunakan pintu kaca rangka kusen aluminium, pintu tangga darurat dan ruang enginering menggunakan pintu besi setara Bostinco</t>
  </si>
  <si>
    <t>Pintu utama menggunakan pintu kaca framless pintu tangga darurat dan ruang ME menggunakan pintu besi ; pintu ruang tenant menggunakan pintu kayu finish melamic</t>
  </si>
  <si>
    <t>Pintu utama menggunakan pintu kaca tempred 12 mm, pintu tangga darurat menggunakan pintu besi setara, pintu kamar dan toilet menggunakan enginering door, untuk pintu kamar dilengkapi Vingcard Classic Lockset ; Jendela menggunakan frame aluminium dengan kaca clear 6 &amp; 10 mm</t>
  </si>
  <si>
    <t>Pintu utama menggunakan pintu kaca rangka aluminium, pintu tangga darurat menggunakan pintu besi setara, pintu kamar menggunakan pintu double multiplek finish HPL, pintu toilet menggunakan pintu PVC ; Jendela menggunakan frame aluminium dengan kaca clear 6 mm</t>
  </si>
  <si>
    <t>Penutup lantai menggunakan granit 60x60 setara Indogress, marmer impor slab dan keramik setara roman 60x60; lantai kamar mandi menggunakan keramik lantai anti slip 33x66 setara Roman; sebagian lain menggunakan lantai marmer import</t>
  </si>
  <si>
    <t>Penutup lantai menggunakan keramik 40x40 setara Imperium dan granit 60x60 setara granito; lantai kamar mandi menggunakan keramik lantai anti slip ukuran 30x30 setara Imperium</t>
  </si>
  <si>
    <t>Penutup lantai menggunakan keramik 30x30 polos dan keramik lantai KM 20x20 setara Ikad/Arwana</t>
  </si>
  <si>
    <t>Lantai rabat beton tebal 10 cm, campuran setara 1:3:5</t>
  </si>
  <si>
    <t>Lantai beton bertulang tebal 10 cm setara K-225 dan dilapisi Floor hardener</t>
  </si>
  <si>
    <t>Penutup lantai menggunakan keramik 40x40 setara Imperium, untuk kamar mandi menggunakan 20x20 setara Imperium, dan keramik teras 40x40 setara Imperium, lantai kamar mandi dilapis waterproofing coating setara SIKA</t>
  </si>
  <si>
    <t>Lantai beton ekspos tanpa penutup lantai; kecuali lobby lift, Toilet KM, Musholla, dan lantai dasar dilapis marmer dan ganit import, keramik ex roman, homogeneous tile, floorhardener untuk basement, dan waterproofing coating ex SIKA di screed untuk toilet</t>
  </si>
  <si>
    <t>Lantai dilapisi homogeneous tile di lobby lift dan lantai dasar,untuk area Toilet KM dilapisi keramik,Musholla dilapisi karpet, floorhardener untuk basement &amp; tangga, lapisan epoxy untuk ruangan ME dan waterproofing coating di screed untuk toilet</t>
  </si>
  <si>
    <t>Lantai dilapisi karpet ; kecuali lobby lift dilapisi lantai marmer; Toilet KM dan lantai dasar dilapis homogeneous tile ex niro granite, keramik ex roman, floorhardener untuk basement &amp; tangga, dan waterproofing coating di screed untuk toilet</t>
  </si>
  <si>
    <t>Lantai kamar, lobby hall/entrance; lobby lift, koridor dan lantai dasar dilapis homogeneous tile ex Granito,toilet KM, dilapisi keramik ex platinum,floorhardener untuk basement  dan tangga,dan waterproofing coating di screed untuk toilet</t>
  </si>
  <si>
    <t>Utilitas</t>
  </si>
  <si>
    <t>Mencakup instalasi listrik, air kotor dan air bersih ; peralatan sanitair seperti closet duduk, wastafel, bathub setara Toto, pipa air bersih dan kotor setara Wavin AW, toren air stainless steel serta Septictank menggunakan pasangan bata+plat beton include resapan; peralatan listrik setara panasonic, supreme dan philips</t>
  </si>
  <si>
    <t>Mencakup instalasi listrik, air kotor dan air bersih; peralatan sanitair closet duduk ex american standart, pipa air bersih dan kotor setara wavin AW, Bak fiber, dan Septictank pas bata+plat beton include resapan; peralatan listrik setara broco, eterna dan philips</t>
  </si>
  <si>
    <t>Mencakup instalasi listrik, air kotor dan air bersih; peralatan sanitair sederhana (seperti kloset jongkok), bak fiber, dan Septictank biasa include resapan</t>
  </si>
  <si>
    <t>Mencakup instalasi listrik sederhana, lampu pijar lokal, panel standard dan septictank biasa ; toilet terletak di luar bangunan</t>
  </si>
  <si>
    <t>Mencakup instalasi listrik , lampu TL, panel MCB setara Eterna, Broco dan Philips; toilet terletak di luar bangunan</t>
  </si>
  <si>
    <t>Mencakup instalasi listrik, air kotor dan air bersih ; peralatan sanitair sederhana seperti closet duduk, kran air plastik, bak fiber dan FD ; instalasi air bersih dan kotor setara wavin AW dan instalasi listrik terdiri dari panel, saklar, stop kontak dan lampu setara eterna/clipsal/hager</t>
  </si>
  <si>
    <t>Instalasi plumbing, terdiri dari peralatan utama setara ebara/kitz/Toto (seperti transfer pump, Roof tank, Hydrant, Sprinkler dan peralatan fire fighting), STP, pipa air bersih &amp; kotor setara wespek/wavin/rucika dan pengadaan lift 3 unit ex FUJI; Peralatan sanitary seperti closet duduk, urinoir, wastafel dll setara American Standart  exclude : Pekerjaan listrik dan peralatan utama, genset, AC, tata suara, BAS, PABX, server dan kabel data dll</t>
  </si>
  <si>
    <t>Pekerjaan ME terdiri : pekerjaan tata udara (cooling tower dll), instalasi plumbing, sanitary, fire fighting, instalasi gas, pekerjaan listrik, MATC, fire alarm, BAS sistem, Escalator, Elevator dan travelator; dan Deep Well exclude : Genset, Biaya penyambungan dan Perizinan TELKOM, PAM &amp; PLN</t>
  </si>
  <si>
    <t>Pekerjaan menikal terdiri dari sistem plumbing, STP &amp; GWT, unit sanitary, fire fighting, tata udara dan transportasi dalam gedung ; Pekerjaan elektrikal terdiri dari sistem  kelistrikan, penangkal petir, genset, pengindera api, tata suara, telepon, MATV dan CCTV. exclude : Biaya penyambungan dan Perizinan TELKOM, PAM &amp; PLN</t>
  </si>
  <si>
    <t>Pekerjaan mekanikal terdiri dari sistem plumbing, STP &amp; GWT, unit sanitary, fire fighting, tata udara dan transportasi dalam gedung ; Pekerjaan elektrikal terdiri dari sistem kelistrikan, penangkal petir, genset, tata suara, telepon, fire alarm, acces control, MATV dan CCTV ; Deep well exclude : Biaya penyambungan dan Perizinan TELKOM, PAM &amp; PLN</t>
  </si>
  <si>
    <t>Professional Fee (3%)</t>
  </si>
  <si>
    <t>Alokasi biaya untuk konsultan perencana dan konsultan pengawas. Asumsi besaran biaya berkisar 3% dari total biaya konstruksi.</t>
  </si>
  <si>
    <t>IMB (1,5%)</t>
  </si>
  <si>
    <t>Alokasi biaya untuk perijinan bangunan. Asumsi besaran biaya berkisar 1,5% dari total biaya konstruksi.</t>
  </si>
  <si>
    <t>Keuntungan Kontraktor</t>
  </si>
  <si>
    <t>Anggaran biaya tambahan untuk alokasi keuntungan pengembang, besaran biaya berkisar 10% dari total biaya konstruksi.</t>
  </si>
  <si>
    <t>Elemen</t>
  </si>
  <si>
    <t>Material</t>
  </si>
  <si>
    <t>Standar Pondasi</t>
  </si>
  <si>
    <t>Batu Kali</t>
  </si>
  <si>
    <t>Rollag Bata</t>
  </si>
  <si>
    <t>Tapak Beton dan Batu Kali</t>
  </si>
  <si>
    <t>Tapak Beton/Mini Pile</t>
  </si>
  <si>
    <t>Standar Struktur</t>
  </si>
  <si>
    <t>Beton Bertulang</t>
  </si>
  <si>
    <t>Profil Baja</t>
  </si>
  <si>
    <t>Kayu</t>
  </si>
  <si>
    <t>Standar Rangka Atap</t>
  </si>
  <si>
    <t>Dak Beton (Jika pakai Balok)</t>
  </si>
  <si>
    <t>Kayu (Atap Genteng)</t>
  </si>
  <si>
    <t>Kayu (Atap Asbes, Seng dll, tanpa Reng)</t>
  </si>
  <si>
    <t>Baja Ringan (Atap Genteng)</t>
  </si>
  <si>
    <t>Baja Ringan (Atap Asbes,Seng dll)</t>
  </si>
  <si>
    <t>Standar Penutup Atap</t>
  </si>
  <si>
    <t>Asbes</t>
  </si>
  <si>
    <t>Dak Beton</t>
  </si>
  <si>
    <t>Fibreglass</t>
  </si>
  <si>
    <t>Genteng Keramik Glazur</t>
  </si>
  <si>
    <t>Genteng Tanah Liat</t>
  </si>
  <si>
    <t>Genteng Beton</t>
  </si>
  <si>
    <t>Genteng Metal</t>
  </si>
  <si>
    <t>Bitumen (Ondulin/Onduvilla)</t>
  </si>
  <si>
    <t>Tegola</t>
  </si>
  <si>
    <t>Seng Gelombang</t>
  </si>
  <si>
    <t>Sirap</t>
  </si>
  <si>
    <t xml:space="preserve">Spandek </t>
  </si>
  <si>
    <t>PVC</t>
  </si>
  <si>
    <t>Standar Plafon</t>
  </si>
  <si>
    <t xml:space="preserve">Akustik </t>
  </si>
  <si>
    <t xml:space="preserve">Beton Ekspose </t>
  </si>
  <si>
    <t>GRC</t>
  </si>
  <si>
    <t xml:space="preserve">Gypsum </t>
  </si>
  <si>
    <t>Lambresering</t>
  </si>
  <si>
    <t>PVC (Shunda Plapon dll)</t>
  </si>
  <si>
    <t>Triplek</t>
  </si>
  <si>
    <t>Standar Dinding</t>
  </si>
  <si>
    <t>Batako</t>
  </si>
  <si>
    <t>Bata Merah</t>
  </si>
  <si>
    <t>Bata Ringan</t>
  </si>
  <si>
    <t>Dinding Spandek Rangka Baja</t>
  </si>
  <si>
    <t>Partisi Gypsumboard 2 Muka</t>
  </si>
  <si>
    <t>Papan &amp; Partisi Triplek Dicat</t>
  </si>
  <si>
    <t>Rooster Bata</t>
  </si>
  <si>
    <t>Dilapis Batu Alam</t>
  </si>
  <si>
    <t>Dilapis Cat (Diplester &amp; Diaci)</t>
  </si>
  <si>
    <t>Dilapis Keramik</t>
  </si>
  <si>
    <t>Dilapis Marmer Lokal</t>
  </si>
  <si>
    <t>Dilapis Marmer Import</t>
  </si>
  <si>
    <t>Dilapis Granit /Homogenous Tile</t>
  </si>
  <si>
    <t>Dilapis Wallpaper</t>
  </si>
  <si>
    <t>Dilapis Mozaik</t>
  </si>
  <si>
    <t>Dilapis Alumunium Composite Panel</t>
  </si>
  <si>
    <t>Standar Pintu dan Jendela</t>
  </si>
  <si>
    <t>Pintu Kayu Panil</t>
  </si>
  <si>
    <t>Pintu Kayu Dobel Triplek / HPL</t>
  </si>
  <si>
    <t xml:space="preserve">Pintu Kaca Rk Aluminium </t>
  </si>
  <si>
    <t>Pintu Kaca Tempered Floor Hinge</t>
  </si>
  <si>
    <t xml:space="preserve">Pintu KM UPVC/PVC </t>
  </si>
  <si>
    <t>Pintu Garasi Kayu</t>
  </si>
  <si>
    <t xml:space="preserve">Pintu Garasi Besi </t>
  </si>
  <si>
    <t xml:space="preserve">Folding Gate </t>
  </si>
  <si>
    <t>Rolling Door</t>
  </si>
  <si>
    <t>Pintu Besi</t>
  </si>
  <si>
    <t>Jendela Kaca Rangka Kayu</t>
  </si>
  <si>
    <t>Jendela Kaca Rangka Aluminium</t>
  </si>
  <si>
    <t>Jendela Kaca Stopsol 8 mm Rangka Curtain Wall</t>
  </si>
  <si>
    <t>Jendela Kaca Tempered Frameless</t>
  </si>
  <si>
    <t>Standar Lantai</t>
  </si>
  <si>
    <t>Granit/Homogenous Tile</t>
  </si>
  <si>
    <t>Granit Impor</t>
  </si>
  <si>
    <t>Karpet</t>
  </si>
  <si>
    <t>Keramik</t>
  </si>
  <si>
    <t>Marmer Lokal</t>
  </si>
  <si>
    <t>Marmer Impor</t>
  </si>
  <si>
    <t xml:space="preserve">Mozaik </t>
  </si>
  <si>
    <t>Rabat Beton (Semen Ekspose)</t>
  </si>
  <si>
    <t>Parkit Jati</t>
  </si>
  <si>
    <t>Teraso</t>
  </si>
  <si>
    <t>VYNIL</t>
  </si>
  <si>
    <t>Papan Kayu</t>
  </si>
  <si>
    <t>Plat Lantai Beton T = 8 cm</t>
  </si>
  <si>
    <t>Plat Lantai Beton T = 10 Cm</t>
  </si>
  <si>
    <t>Plat Lantai Beton T = 12 Cm</t>
  </si>
  <si>
    <t>Plat Lantai Beton T = 15 Cm</t>
  </si>
  <si>
    <t>Plat Lantai Beton T = 18 Cm</t>
  </si>
  <si>
    <t>Plafon (DKI Jakarta)</t>
  </si>
  <si>
    <t>Dinding (DKI Jakarta)</t>
  </si>
  <si>
    <t>Pintu &amp; Jendela (DKI Jakarta)</t>
  </si>
  <si>
    <t>Lantai (DKI Jakarta)</t>
  </si>
  <si>
    <t>lantai</t>
  </si>
  <si>
    <t>▪</t>
  </si>
  <si>
    <t>Sub Total</t>
  </si>
  <si>
    <t>TOTAL BIAYA LANGSUNG</t>
  </si>
  <si>
    <t>TOTAL BIAYA LANGSUNG INDEKS LANTAI</t>
  </si>
  <si>
    <t>TOTAL BIAYA LANGSUNG INDEKS WILAYAH</t>
  </si>
  <si>
    <t>BIAYA TIDAK LANGSUNG</t>
  </si>
  <si>
    <t>Profesional Fee</t>
  </si>
  <si>
    <t>Biaya Perijinan</t>
  </si>
  <si>
    <t>TOTAL BIAYA TIDAK LANGSUNG</t>
  </si>
  <si>
    <t>PPn</t>
  </si>
  <si>
    <t>TOTAL BTB</t>
  </si>
  <si>
    <t>TOTAL BIAYA LANGSUNG DAN TIDAK LANGSUNG</t>
  </si>
  <si>
    <t>Lokasi</t>
  </si>
  <si>
    <t>Tanggal Penilaian</t>
  </si>
  <si>
    <t>TANAH</t>
  </si>
  <si>
    <t>Luas</t>
  </si>
  <si>
    <t>BANGUNAN</t>
  </si>
  <si>
    <t>Tahun Bangun</t>
  </si>
  <si>
    <t>Bangunan</t>
  </si>
  <si>
    <t>Rumah Tinggal - Sangat Sederhana</t>
  </si>
  <si>
    <t>Rumah Tinggal - Sederhana</t>
  </si>
  <si>
    <t>Rumah Tinggal - Menengah</t>
  </si>
  <si>
    <t>Rumah Tinggal - Menengah - Mewah</t>
  </si>
  <si>
    <t>Rumah Tinggal - Mewah</t>
  </si>
  <si>
    <r>
      <t xml:space="preserve">Rusun </t>
    </r>
    <r>
      <rPr>
        <sz val="10"/>
        <color theme="1"/>
        <rFont val="Calibri"/>
        <family val="2"/>
      </rPr>
      <t>≥ 4 lantai</t>
    </r>
  </si>
  <si>
    <t>Rusun s/d 4 lantai</t>
  </si>
  <si>
    <t>Toko / Kios Individu</t>
  </si>
  <si>
    <t>Ruko / Rukan</t>
  </si>
  <si>
    <t>Pasar Tradisional</t>
  </si>
  <si>
    <t>Pusat Perbelanjaan / Mall</t>
  </si>
  <si>
    <r>
      <t xml:space="preserve">Kantor </t>
    </r>
    <r>
      <rPr>
        <sz val="10"/>
        <color theme="1"/>
        <rFont val="Calibri"/>
        <family val="2"/>
      </rPr>
      <t>≤</t>
    </r>
    <r>
      <rPr>
        <sz val="8"/>
        <color theme="1"/>
        <rFont val="Calibri"/>
        <family val="2"/>
        <charset val="1"/>
      </rPr>
      <t xml:space="preserve"> </t>
    </r>
    <r>
      <rPr>
        <sz val="10"/>
        <color theme="1"/>
        <rFont val="Calibri"/>
        <family val="2"/>
      </rPr>
      <t>4 lantai</t>
    </r>
  </si>
  <si>
    <r>
      <t xml:space="preserve">Kantor </t>
    </r>
    <r>
      <rPr>
        <sz val="10"/>
        <color theme="1"/>
        <rFont val="Calibri"/>
        <family val="2"/>
      </rPr>
      <t>≥</t>
    </r>
    <r>
      <rPr>
        <sz val="8"/>
        <color theme="1"/>
        <rFont val="Calibri"/>
        <family val="2"/>
        <charset val="1"/>
      </rPr>
      <t xml:space="preserve"> </t>
    </r>
    <r>
      <rPr>
        <sz val="10"/>
        <color theme="1"/>
        <rFont val="Calibri"/>
        <family val="2"/>
      </rPr>
      <t>5 lantai</t>
    </r>
  </si>
  <si>
    <t>Villa - tidak bertingkat</t>
  </si>
  <si>
    <r>
      <t xml:space="preserve">Villa/Hotel/Motel </t>
    </r>
    <r>
      <rPr>
        <sz val="10"/>
        <color theme="1"/>
        <rFont val="Calibri"/>
        <family val="2"/>
      </rPr>
      <t>≤</t>
    </r>
    <r>
      <rPr>
        <sz val="8"/>
        <color theme="1"/>
        <rFont val="Calibri"/>
        <family val="2"/>
        <charset val="1"/>
      </rPr>
      <t xml:space="preserve"> </t>
    </r>
    <r>
      <rPr>
        <sz val="10"/>
        <color theme="1"/>
        <rFont val="Calibri"/>
        <family val="2"/>
      </rPr>
      <t>4 lantai</t>
    </r>
  </si>
  <si>
    <r>
      <t xml:space="preserve">Hotel/Motel </t>
    </r>
    <r>
      <rPr>
        <sz val="10"/>
        <color theme="1"/>
        <rFont val="Calibri"/>
        <family val="2"/>
      </rPr>
      <t>≥</t>
    </r>
    <r>
      <rPr>
        <sz val="8"/>
        <color theme="1"/>
        <rFont val="Calibri"/>
        <family val="2"/>
        <charset val="1"/>
      </rPr>
      <t xml:space="preserve"> 5</t>
    </r>
    <r>
      <rPr>
        <sz val="10"/>
        <color theme="1"/>
        <rFont val="Calibri"/>
        <family val="2"/>
      </rPr>
      <t xml:space="preserve"> lantai</t>
    </r>
  </si>
  <si>
    <t>Bangunan Kebun - Kayu Kelas 4&amp;5</t>
  </si>
  <si>
    <t>Bangunan Kebun - Kayu Kelas 3</t>
  </si>
  <si>
    <t>Bangunan Kebun - Kayu Kelas 1&amp;2</t>
  </si>
  <si>
    <t>Bangunan Kebun - Beton Baja Batu</t>
  </si>
  <si>
    <t>Gudang - Ind. Konstruksi Menengah Berat</t>
  </si>
  <si>
    <t>Gudang - Ind. Konstruksi Ringan</t>
  </si>
  <si>
    <t>Penyusutan Fisik</t>
  </si>
  <si>
    <t>Penyusutan Fungsi</t>
  </si>
  <si>
    <t>Penyusutan Ekonomis</t>
  </si>
  <si>
    <t>Total Penyusutan</t>
  </si>
  <si>
    <t>Kondisi</t>
  </si>
  <si>
    <t>Rincian Aset</t>
  </si>
  <si>
    <t>Pemberi Tugas</t>
  </si>
  <si>
    <t>Tanggal Inspeksi</t>
  </si>
  <si>
    <t>Tanah</t>
  </si>
  <si>
    <t>No.</t>
  </si>
  <si>
    <t>Luas/Volume</t>
  </si>
  <si>
    <t>Satuan</t>
  </si>
  <si>
    <t>/m²</t>
  </si>
  <si>
    <t>Total</t>
  </si>
  <si>
    <t>Biaya Pengganti Baru</t>
  </si>
  <si>
    <t>Nilai Pasar</t>
  </si>
  <si>
    <t>Tahun Visual/Renov</t>
  </si>
  <si>
    <t>Umur Ekonomis</t>
  </si>
  <si>
    <t>TOTAL</t>
  </si>
  <si>
    <t>1.</t>
  </si>
  <si>
    <t>SARANA PELENGKAP</t>
  </si>
  <si>
    <t>Nilai Likuidasi</t>
  </si>
  <si>
    <t>Listrik</t>
  </si>
  <si>
    <t>Pagar</t>
  </si>
  <si>
    <t>m²</t>
  </si>
  <si>
    <t>Hitungan Bangunan Lantai 1</t>
  </si>
  <si>
    <t>Hitungan Bangunan Lantai 2</t>
  </si>
  <si>
    <t>Kamar Tidur 1</t>
  </si>
  <si>
    <t>Kamar Tidur 2</t>
  </si>
  <si>
    <t>Ruang Tamu</t>
  </si>
  <si>
    <t>Ruang Keluarga</t>
  </si>
  <si>
    <t>Ruang keluarga</t>
  </si>
  <si>
    <t>Lain Lain</t>
  </si>
  <si>
    <t>Dapur</t>
  </si>
  <si>
    <t>Kamar Mandi</t>
  </si>
  <si>
    <t>Garasi</t>
  </si>
  <si>
    <t>Grand Total</t>
  </si>
  <si>
    <t>Sarana</t>
  </si>
  <si>
    <t>Perkerasan</t>
  </si>
  <si>
    <t>Jetpump</t>
  </si>
  <si>
    <t>MALL 4 LANTAI + 1 BASEMENT</t>
  </si>
  <si>
    <t>HOTEL 8 LANTAI</t>
  </si>
  <si>
    <t>APARTEMEN 14 LANTAI + 2 SEMI BASEMENT</t>
  </si>
  <si>
    <t>Gedung Pemerintah - Kantor Pemerintah, Sekolah, Pertemuan, Rumah Sakit</t>
  </si>
  <si>
    <t>Gedung Pemerintah - Peribadatan dan Pusat Kebudayaan</t>
  </si>
  <si>
    <t>PERHITUNGAN NILAI PASAR BANGUNAN</t>
  </si>
  <si>
    <t>Tahun Dibangun</t>
  </si>
  <si>
    <t>Tahun Visual</t>
  </si>
  <si>
    <t>Detil Tipe Bangunan</t>
  </si>
  <si>
    <t>PENYUSUTAN</t>
  </si>
  <si>
    <t>NILAI PASAR BANGUNAN (/M²)</t>
  </si>
  <si>
    <t>NILAI PASAR BANGUNAN TOTAL</t>
  </si>
  <si>
    <t>BIAYA PENGGANTI / REPRODUKSI BARU</t>
  </si>
  <si>
    <t>RINCIAN PERHITUNGAN PENYUSUTAN FISIK</t>
  </si>
  <si>
    <t xml:space="preserve">Biaya Baru </t>
  </si>
  <si>
    <t>FOTO-FOTO</t>
  </si>
  <si>
    <t>Dibangun</t>
  </si>
  <si>
    <t>Visual</t>
  </si>
  <si>
    <t>TAMPAK JALAN DEPAN</t>
  </si>
  <si>
    <t>TAMPAK DALAM</t>
  </si>
  <si>
    <t>TAMPAK DEPAN PROPERTI</t>
  </si>
  <si>
    <t>PENILAIAN ASET</t>
  </si>
  <si>
    <t>Tujuan Penilaian</t>
  </si>
  <si>
    <t>Dasar Nilai</t>
  </si>
  <si>
    <t xml:space="preserve">Nilai Pasar </t>
  </si>
  <si>
    <t>Pendekatan Penilaian</t>
  </si>
  <si>
    <t>J U M L A H</t>
  </si>
  <si>
    <t>NILAI PASAR</t>
  </si>
  <si>
    <t>Digit</t>
  </si>
  <si>
    <t>Rupiah</t>
  </si>
  <si>
    <t xml:space="preserve">Satu </t>
  </si>
  <si>
    <t xml:space="preserve">Dua </t>
  </si>
  <si>
    <t xml:space="preserve">Tiga </t>
  </si>
  <si>
    <t xml:space="preserve">Empat </t>
  </si>
  <si>
    <t xml:space="preserve">Lima </t>
  </si>
  <si>
    <t xml:space="preserve">Enam </t>
  </si>
  <si>
    <t xml:space="preserve">Tujuh </t>
  </si>
  <si>
    <t xml:space="preserve">Delapan </t>
  </si>
  <si>
    <t xml:space="preserve">Sembilan </t>
  </si>
  <si>
    <t xml:space="preserve">Sepuluh </t>
  </si>
  <si>
    <t xml:space="preserve">Sebelas </t>
  </si>
  <si>
    <t xml:space="preserve">Dua Belas </t>
  </si>
  <si>
    <t xml:space="preserve">Tiga Belas </t>
  </si>
  <si>
    <t xml:space="preserve">Empat Belas </t>
  </si>
  <si>
    <t xml:space="preserve">Lima Belas </t>
  </si>
  <si>
    <t xml:space="preserve">Enam Belas </t>
  </si>
  <si>
    <t xml:space="preserve">Tujuh Belas </t>
  </si>
  <si>
    <t xml:space="preserve">Delapan Belas </t>
  </si>
  <si>
    <t xml:space="preserve">Sembilan Belas </t>
  </si>
  <si>
    <t xml:space="preserve">Tanah  </t>
  </si>
  <si>
    <t>Tanah Kosong</t>
  </si>
  <si>
    <t>Tanah Kebun</t>
  </si>
  <si>
    <t>Sawah</t>
  </si>
  <si>
    <t>Empang</t>
  </si>
  <si>
    <t>Rumah Tinggal Sederhana</t>
  </si>
  <si>
    <t>Rumah Tinggal Menengah</t>
  </si>
  <si>
    <t>Rusun ≥ 4 lantai</t>
  </si>
  <si>
    <t>Rumah Tinggal Mewah</t>
  </si>
  <si>
    <t>Tanah dan Bangunan</t>
  </si>
  <si>
    <t>Bengkel</t>
  </si>
  <si>
    <t>Pabrik</t>
  </si>
  <si>
    <t>Kantor</t>
  </si>
  <si>
    <t>Kantor ≤ 4 lantai</t>
  </si>
  <si>
    <t>Kantor ≥ 5 lantai</t>
  </si>
  <si>
    <t>Gedung Pemerintah - Kantor</t>
  </si>
  <si>
    <t>Gedung Pemerintah - Sekolah</t>
  </si>
  <si>
    <t>Gedung Pemerintah - Pertemuan</t>
  </si>
  <si>
    <t>Gedung Pemerintah - Rumah Sakit</t>
  </si>
  <si>
    <t>Gedung Pemerintah - Peribadatan</t>
  </si>
  <si>
    <t>Gedung Pemerintah - Kebudayaan</t>
  </si>
  <si>
    <t>Villa/Hotel/Motel ≤ 4 lantai</t>
  </si>
  <si>
    <t>Hotel/Motel ≥ 5 lantai</t>
  </si>
  <si>
    <t>Unit Perbandingan</t>
  </si>
  <si>
    <t>Mata Uang</t>
  </si>
  <si>
    <t>KETERANGAN</t>
  </si>
  <si>
    <t>OBJEK PENILAIAN</t>
  </si>
  <si>
    <t>Pembanding 1</t>
  </si>
  <si>
    <t>Pembanding 2</t>
  </si>
  <si>
    <t>Pembanding 3</t>
  </si>
  <si>
    <t>UMUM</t>
  </si>
  <si>
    <t>Jenis Properti</t>
  </si>
  <si>
    <t>Jalan ??</t>
  </si>
  <si>
    <t>Kelurahan / Desa</t>
  </si>
  <si>
    <t>Kecamatan</t>
  </si>
  <si>
    <t>Kota / Kabupaten</t>
  </si>
  <si>
    <t>C</t>
  </si>
  <si>
    <t>Titik Koordinat</t>
  </si>
  <si>
    <t>-0.000000, 000.000000</t>
  </si>
  <si>
    <t>Foto Properti</t>
  </si>
  <si>
    <t>Sumber Informasi</t>
  </si>
  <si>
    <t>Bpk / Ibu</t>
  </si>
  <si>
    <t xml:space="preserve">Status </t>
  </si>
  <si>
    <t>Pemilik / Perantara / Agen Marketing</t>
  </si>
  <si>
    <t>No Kontak</t>
  </si>
  <si>
    <t>081x xxxx xxxx</t>
  </si>
  <si>
    <t>Jenis Data</t>
  </si>
  <si>
    <t>Transaksi / Penawaran</t>
  </si>
  <si>
    <t>Waktu Transaksi /Penawaran</t>
  </si>
  <si>
    <t>?? Juli 2020</t>
  </si>
  <si>
    <t>Informasi lainnya</t>
  </si>
  <si>
    <t>INFORMASI PROPERTI</t>
  </si>
  <si>
    <t>Lebar Depan</t>
  </si>
  <si>
    <t>Bentuk</t>
  </si>
  <si>
    <t>Persegi Panjang</t>
  </si>
  <si>
    <t>Elevasi Tanah</t>
  </si>
  <si>
    <t>Topografi</t>
  </si>
  <si>
    <t>datar / miring / bergelombang</t>
  </si>
  <si>
    <t>Luas Bangunan</t>
  </si>
  <si>
    <t>Jumlah Lantai</t>
  </si>
  <si>
    <t>Tipe Bangunan</t>
  </si>
  <si>
    <t>Kondisi Bangunan</t>
  </si>
  <si>
    <t>Sarana Pelengkap Lainnya</t>
  </si>
  <si>
    <t>Perkerasan /pagar /taman dll</t>
  </si>
  <si>
    <t>Informasi Pengambangan Lainnya</t>
  </si>
  <si>
    <t>(Jumlah kamar/ pengembangan lainnya diatas tanah)</t>
  </si>
  <si>
    <t>Harga Transaksi</t>
  </si>
  <si>
    <t>INDIKASI TRANSAKSI PROPERTI</t>
  </si>
  <si>
    <t>INDIKASI NILAI PROPERTI</t>
  </si>
  <si>
    <t xml:space="preserve">     Biaya Pengganti /Reproduksi Baru /m²</t>
  </si>
  <si>
    <t xml:space="preserve">     Kondisi</t>
  </si>
  <si>
    <t xml:space="preserve">     Nilai Pasar Bangunan /m²</t>
  </si>
  <si>
    <t>NILAI PASAR BANGUNAN</t>
  </si>
  <si>
    <t xml:space="preserve">     Luas SPL</t>
  </si>
  <si>
    <t xml:space="preserve">     Nilai Pasar SPL /m²</t>
  </si>
  <si>
    <t>NILAI PASAR SPL</t>
  </si>
  <si>
    <t>NILAI PASAR TANAH</t>
  </si>
  <si>
    <t>Penyesuaian Transaksi</t>
  </si>
  <si>
    <t>kondisi waktu: antara Tanggal Penilaian terhadap Tanggal Transaksi /Penawaran</t>
  </si>
  <si>
    <t>Waktu (Kondisi Pasar)</t>
  </si>
  <si>
    <t>Hak atas Properti yang dialihkan (Legalitas)</t>
  </si>
  <si>
    <t>tunai - kredit - bertahap</t>
  </si>
  <si>
    <t>Syarat Pembiayaan</t>
  </si>
  <si>
    <t>Tunai</t>
  </si>
  <si>
    <t>Normal -Jual Cepat
motivasi - hubungan khusus</t>
  </si>
  <si>
    <t>Kondisi Penjualan</t>
  </si>
  <si>
    <t>Normal</t>
  </si>
  <si>
    <t>Pengeluaran yang dilakukan segera</t>
  </si>
  <si>
    <t>Tidak ada</t>
  </si>
  <si>
    <t>setelah pembelian</t>
  </si>
  <si>
    <t>Indikasi Nilai Properti (setelah Penyesuaian Transaksi)</t>
  </si>
  <si>
    <t>Komponen non-realty dalam penjualan</t>
  </si>
  <si>
    <t xml:space="preserve">Mesin - Equipment - Peralatan - FF </t>
  </si>
  <si>
    <t>Penyesuaian Properti</t>
  </si>
  <si>
    <t>LOKASI</t>
  </si>
  <si>
    <t>Pilih
- Fasilitas Lingkungan
- Pusat Kota
- Pusat Pasar
- Pusat Bisnis
- Tempat Pemakaman Umum
- Sutet
- Tempat Pembuangan Akhir</t>
  </si>
  <si>
    <r>
      <t xml:space="preserve">Jarak terhadap </t>
    </r>
    <r>
      <rPr>
        <sz val="10"/>
        <color rgb="FFFF0000"/>
        <rFont val="Calibri"/>
        <family val="2"/>
        <scheme val="minor"/>
      </rPr>
      <t>??</t>
    </r>
  </si>
  <si>
    <t>dekat /agak jauh /jauh</t>
  </si>
  <si>
    <t>Tingkat Kepadatan Bangunan:
- padat
- jarang
Tingkat Keamanan Lingkungan
Penataan Lingkungan:
- tertata baik
- tidak tertata
Tingkat kerawanan banjir</t>
  </si>
  <si>
    <t>Kondisi lingkungan</t>
  </si>
  <si>
    <t>Kelas Jalan:
- Jalan Provinsi
- Jalan Kabupaten
- Jalan Utama
- Jalan Penghubung
- Jalan Lingkungan
Kondisi Jalan:
- baik
- buruk</t>
  </si>
  <si>
    <t>Kelas Jalan - Lebar Jalan /Kondisi Jalan</t>
  </si>
  <si>
    <t>mudah
sulit
1 jalur
2 jalur</t>
  </si>
  <si>
    <t>Aksesibilitas</t>
  </si>
  <si>
    <t>mudah / sulit</t>
  </si>
  <si>
    <t>- tengah
- hook
- tusuk sate
- pojok
- kuldesak</t>
  </si>
  <si>
    <t>Posisi Properti</t>
  </si>
  <si>
    <t>tengah / hook</t>
  </si>
  <si>
    <t>(Unit Apartemen)
- jalan raya
- kota
- pemukiman
- penduduk
- kolam renang
- taman</t>
  </si>
  <si>
    <t>View / Orientasi</t>
  </si>
  <si>
    <t>KARAKTERISTIK FISIK</t>
  </si>
  <si>
    <t>- cukup
- terlalu luas
- kurang luas</t>
  </si>
  <si>
    <t>Luas /Ukuran Tanah</t>
  </si>
  <si>
    <t>cukup</t>
  </si>
  <si>
    <t>disesuaikan dengan jenis properti (rumah tinggal atau ruko)</t>
  </si>
  <si>
    <t>Lebar Muka</t>
  </si>
  <si>
    <t>- persegi panjang beraturan
- bujur sangkar
- tidak beraturan
- ngantong</t>
  </si>
  <si>
    <t>Bentuk Tanah</t>
  </si>
  <si>
    <t>Elevasi</t>
  </si>
  <si>
    <t>- datar
- miring
- bergelombang</t>
  </si>
  <si>
    <t>Kualitas Bangunan (Spesifikasi)</t>
  </si>
  <si>
    <t>Fasilitas Bangunan</t>
  </si>
  <si>
    <t>Mesin Penunjang Bangunan</t>
  </si>
  <si>
    <t>Fasilitas Lain (SPL)</t>
  </si>
  <si>
    <t>(Kondisi, Spesifikasi dll)</t>
  </si>
  <si>
    <t>PENGGUNAAN</t>
  </si>
  <si>
    <t>Peruntukan /Zoning</t>
  </si>
  <si>
    <t>Koefisien Dasar Bangunan (KDB)</t>
  </si>
  <si>
    <t>Koefisien Lantai Bangunan (KLB)</t>
  </si>
  <si>
    <t>Ketinggian Bangunan</t>
  </si>
  <si>
    <t>Garis Sempadan Bangunan (GSB)</t>
  </si>
  <si>
    <t>KARAKTERISTIK EKONOMI</t>
  </si>
  <si>
    <t>Kualitas Pendapatan</t>
  </si>
  <si>
    <t>Biaya Operasional</t>
  </si>
  <si>
    <t>Ketentuan Sewa</t>
  </si>
  <si>
    <t>Manajemen</t>
  </si>
  <si>
    <t>Bauran Penyewa</t>
  </si>
  <si>
    <t>JUMLAH PENYESUAIAN</t>
  </si>
  <si>
    <t>(ABSOLUT)</t>
  </si>
  <si>
    <t>PEMBOBOTAN</t>
  </si>
  <si>
    <t>Deviasi Nilai</t>
  </si>
  <si>
    <t>meter persegi</t>
  </si>
  <si>
    <t>Harga Penawaran (Jual)</t>
  </si>
  <si>
    <t>Harga Penawaran (Sewa /tahun)</t>
  </si>
  <si>
    <t>Inidikasi Transaksi (Sewa /tahun) Properti</t>
  </si>
  <si>
    <t xml:space="preserve">     Umur Ekonomis (tahun)</t>
  </si>
  <si>
    <t>KERTAS KERJA PENILAIAN</t>
  </si>
  <si>
    <r>
      <t xml:space="preserve">Indikasi </t>
    </r>
    <r>
      <rPr>
        <b/>
        <i/>
        <sz val="11"/>
        <color theme="1"/>
        <rFont val="Calibri"/>
        <family val="2"/>
      </rPr>
      <t xml:space="preserve">Yield </t>
    </r>
    <r>
      <rPr>
        <b/>
        <sz val="11"/>
        <color theme="1"/>
        <rFont val="Calibri"/>
        <family val="2"/>
      </rPr>
      <t>Properti</t>
    </r>
  </si>
  <si>
    <t>KERTAS KERJA (PENILAIAN SEWA)</t>
  </si>
  <si>
    <t>PETA LOKASI</t>
  </si>
  <si>
    <t>Skala :</t>
  </si>
  <si>
    <t>Tanpa Skala</t>
  </si>
  <si>
    <t>GAMBAR SITUASI TANAH</t>
  </si>
  <si>
    <t>GAMBAR SITUASI BANGUNAN</t>
  </si>
  <si>
    <t>.</t>
  </si>
  <si>
    <t>FOTO - FOTO</t>
  </si>
  <si>
    <t>Keterangan Gambar :</t>
  </si>
  <si>
    <t>Tampak Jalan Depan Aset</t>
  </si>
  <si>
    <t>2.</t>
  </si>
  <si>
    <t>Tampak Depan Aset</t>
  </si>
  <si>
    <t>Tampak Dalam Aset</t>
  </si>
  <si>
    <t>NILAI PASAR TANAH /m² (Pembanding)</t>
  </si>
  <si>
    <r>
      <t xml:space="preserve">Indikasi </t>
    </r>
    <r>
      <rPr>
        <i/>
        <sz val="11"/>
        <color theme="1"/>
        <rFont val="Calibri"/>
        <family val="2"/>
      </rPr>
      <t>Yield</t>
    </r>
    <r>
      <rPr>
        <sz val="11"/>
        <color theme="1"/>
        <rFont val="Calibri"/>
        <family val="2"/>
      </rPr>
      <t xml:space="preserve"> - Bangunan</t>
    </r>
  </si>
  <si>
    <r>
      <t xml:space="preserve">Indikasi </t>
    </r>
    <r>
      <rPr>
        <i/>
        <sz val="11"/>
        <color theme="1"/>
        <rFont val="Calibri"/>
        <family val="2"/>
      </rPr>
      <t>Yield</t>
    </r>
    <r>
      <rPr>
        <sz val="11"/>
        <color theme="1"/>
        <rFont val="Calibri"/>
        <family val="2"/>
      </rPr>
      <t xml:space="preserve"> - SPL</t>
    </r>
  </si>
  <si>
    <r>
      <t>INDIKASI NILAI PROPERTI</t>
    </r>
    <r>
      <rPr>
        <sz val="11"/>
        <color theme="1"/>
        <rFont val="Calibri"/>
        <family val="2"/>
        <scheme val="minor"/>
      </rPr>
      <t xml:space="preserve"> setelah penyesuaian</t>
    </r>
  </si>
  <si>
    <t>INDIKASI YIELD PROPERTI</t>
  </si>
  <si>
    <r>
      <t>yield (rate of return)</t>
    </r>
    <r>
      <rPr>
        <sz val="10"/>
        <color theme="1"/>
        <rFont val="Calibri"/>
        <family val="2"/>
        <scheme val="minor"/>
      </rPr>
      <t xml:space="preserve"> /tahun</t>
    </r>
  </si>
  <si>
    <r>
      <t>Penyesuaian Properti</t>
    </r>
    <r>
      <rPr>
        <sz val="12"/>
        <color theme="1"/>
        <rFont val="Calibri"/>
        <family val="2"/>
        <scheme val="minor"/>
      </rPr>
      <t xml:space="preserve"> (Tanah)</t>
    </r>
  </si>
  <si>
    <t>INDIKASI YIELD TANAH setelah penyesuaian</t>
  </si>
  <si>
    <t>Tanah Kosong / Rumah Tinggal / Gudang</t>
  </si>
  <si>
    <r>
      <t>YIELD TANAH</t>
    </r>
    <r>
      <rPr>
        <sz val="11"/>
        <color theme="1"/>
        <rFont val="Calibri"/>
        <family val="2"/>
        <charset val="1"/>
        <scheme val="minor"/>
      </rPr>
      <t xml:space="preserve"> /tahun</t>
    </r>
  </si>
  <si>
    <t>Yield Bangunan /tahun</t>
  </si>
  <si>
    <t>Yield SPL /tahun</t>
  </si>
  <si>
    <r>
      <t xml:space="preserve">     Recapture Rate</t>
    </r>
    <r>
      <rPr>
        <sz val="10"/>
        <rFont val="Calibri"/>
        <family val="2"/>
        <scheme val="minor"/>
      </rPr>
      <t xml:space="preserve"> (bangunan)</t>
    </r>
  </si>
  <si>
    <r>
      <t xml:space="preserve">     Recapture Rate</t>
    </r>
    <r>
      <rPr>
        <sz val="10"/>
        <rFont val="Calibri"/>
        <family val="2"/>
        <scheme val="minor"/>
      </rPr>
      <t xml:space="preserve"> (SPL)</t>
    </r>
  </si>
  <si>
    <t>Pendekatan Pendapatan</t>
  </si>
  <si>
    <t>J2</t>
  </si>
  <si>
    <t>J3</t>
  </si>
  <si>
    <t>J4</t>
  </si>
  <si>
    <t>RUKO</t>
  </si>
  <si>
    <t>J5</t>
  </si>
  <si>
    <t>Tanah Bangunan</t>
  </si>
  <si>
    <t>Unit Strata</t>
  </si>
  <si>
    <t>Kondisi Bangunan (Fisik)</t>
  </si>
  <si>
    <t xml:space="preserve">     Nilai Pasar Tanah /m²</t>
  </si>
  <si>
    <r>
      <t>NILAI PASAR PROPERTI</t>
    </r>
    <r>
      <rPr>
        <sz val="11"/>
        <color theme="1"/>
        <rFont val="Calibri"/>
        <family val="2"/>
      </rPr>
      <t xml:space="preserve"> /m² (sebelum penyesuaian)</t>
    </r>
  </si>
  <si>
    <t>NILAI PASAR PROPERTI (OBJEK)</t>
  </si>
  <si>
    <t>- mewah
- menengah
- sederhana</t>
  </si>
  <si>
    <t>- listrik
- air, gas
- telepon</t>
  </si>
  <si>
    <t>(contoh untuk gedung kantor)
- AC Central
- Genset
- Elevator /Lift</t>
  </si>
  <si>
    <t>Fasilitas Penunjang Bangunan</t>
  </si>
  <si>
    <r>
      <t>Indikasi Transaksi Properti</t>
    </r>
    <r>
      <rPr>
        <sz val="11"/>
        <color theme="1"/>
        <rFont val="Calibri"/>
        <family val="2"/>
      </rPr>
      <t xml:space="preserve"> (setelah penyesuaian transaksi)</t>
    </r>
  </si>
  <si>
    <r>
      <t>Indikasi Yield Properti</t>
    </r>
    <r>
      <rPr>
        <sz val="11"/>
        <color theme="1"/>
        <rFont val="Calibri"/>
        <family val="2"/>
      </rPr>
      <t xml:space="preserve"> (setelah penyesuaian transaksi)</t>
    </r>
  </si>
  <si>
    <r>
      <t xml:space="preserve">Indikasi </t>
    </r>
    <r>
      <rPr>
        <b/>
        <i/>
        <sz val="11"/>
        <color theme="1"/>
        <rFont val="Calibri"/>
        <family val="2"/>
      </rPr>
      <t>Yield</t>
    </r>
    <r>
      <rPr>
        <b/>
        <sz val="11"/>
        <color theme="1"/>
        <rFont val="Calibri"/>
        <family val="2"/>
      </rPr>
      <t xml:space="preserve"> Tanah</t>
    </r>
    <r>
      <rPr>
        <sz val="11"/>
        <color theme="1"/>
        <rFont val="Calibri"/>
        <family val="2"/>
      </rPr>
      <t xml:space="preserve"> (sebelum penyesuaian)</t>
    </r>
  </si>
  <si>
    <t>NILAI PASAR SPL (pembanding)</t>
  </si>
  <si>
    <t>NILAI PASAR TANAH (pembanding)</t>
  </si>
  <si>
    <t>NILAI PASAR BANGUNAN (pembanding)</t>
  </si>
  <si>
    <t>- persegi panjang beraturan
- bujur sangkar
- tidak beraturan
- ngantong
(termasuk rasio lebar depan dan panjang)</t>
  </si>
  <si>
    <t>- biaya renovasi
- penggantian atap
- biaya penyambungan kembali listrik dan air</t>
  </si>
  <si>
    <t>Rumah Tinggal / Gudang</t>
  </si>
  <si>
    <t>J1</t>
  </si>
  <si>
    <t>Analisa Pekerjaan Pekerjaan Pagar +Besi Hollow</t>
  </si>
  <si>
    <t>Pekerjaan Beton</t>
  </si>
  <si>
    <t>No</t>
  </si>
  <si>
    <t>Uraian</t>
  </si>
  <si>
    <t>Kode</t>
  </si>
  <si>
    <t>Koefisien</t>
  </si>
  <si>
    <t>Harga
Satuan
(Rp)</t>
  </si>
  <si>
    <t>Jumlah
Harga
(Rp)</t>
  </si>
  <si>
    <t>TENAGA</t>
  </si>
  <si>
    <t>Pekerja</t>
  </si>
  <si>
    <t>OH</t>
  </si>
  <si>
    <t>Tukang Batu</t>
  </si>
  <si>
    <t>s</t>
  </si>
  <si>
    <t>Kepala Tukang</t>
  </si>
  <si>
    <t>Mandor</t>
  </si>
  <si>
    <t>JUMLAH TENAGA KERJA</t>
  </si>
  <si>
    <t>BAHAN</t>
  </si>
  <si>
    <t>Semen Portland (kg)</t>
  </si>
  <si>
    <t>Kg</t>
  </si>
  <si>
    <t>Pasir Beton</t>
  </si>
  <si>
    <t>m3</t>
  </si>
  <si>
    <t>Kerikil (Maks 30mm)</t>
  </si>
  <si>
    <t>kg</t>
  </si>
  <si>
    <t>Air</t>
  </si>
  <si>
    <t>Liter</t>
  </si>
  <si>
    <t>JUMLAH HARGA BAHAN</t>
  </si>
  <si>
    <t>Jumlah (A+B)</t>
  </si>
  <si>
    <t>MEMBUAT  PAGAR BESI HOLLOW</t>
  </si>
  <si>
    <t>Tukang Besi</t>
  </si>
  <si>
    <t xml:space="preserve">Kepala Tukang </t>
  </si>
  <si>
    <t>Besi Hollow 40.40.4</t>
  </si>
  <si>
    <t>m'</t>
  </si>
  <si>
    <t>Besi Hollow 40.40.2</t>
  </si>
  <si>
    <t>Assesoris</t>
  </si>
  <si>
    <t>ls</t>
  </si>
  <si>
    <t>Jumlah Total Biaya Pekerjaan</t>
  </si>
  <si>
    <t>L.01</t>
  </si>
  <si>
    <t>L.02</t>
  </si>
  <si>
    <t>L.03</t>
  </si>
  <si>
    <t>L.04</t>
  </si>
  <si>
    <t>Jumlah (A+B+C)</t>
  </si>
  <si>
    <t>Overhead &amp; Profit</t>
  </si>
  <si>
    <t>10% x D</t>
  </si>
  <si>
    <t>Harga Satuan Pekerjaan (D+E)</t>
  </si>
  <si>
    <t>m</t>
  </si>
  <si>
    <t>watt</t>
  </si>
  <si>
    <t>unit</t>
  </si>
  <si>
    <t>AC Split</t>
  </si>
  <si>
    <t>Pompa Air &amp; Tangki Air</t>
  </si>
  <si>
    <t>Pemanas Air</t>
  </si>
  <si>
    <t>Jangka Waktu sudah ditawarkan</t>
  </si>
  <si>
    <t>Nilai Properti /m²</t>
  </si>
  <si>
    <r>
      <t>NILAI PROPERTI</t>
    </r>
    <r>
      <rPr>
        <sz val="11"/>
        <color theme="1"/>
        <rFont val="Calibri"/>
        <family val="2"/>
        <scheme val="minor"/>
      </rPr>
      <t xml:space="preserve"> (dibulatkan)</t>
    </r>
  </si>
  <si>
    <t>Fisik</t>
  </si>
  <si>
    <t>Fungsi</t>
  </si>
  <si>
    <t>Ekonomi</t>
  </si>
  <si>
    <t>Penyusutan</t>
  </si>
  <si>
    <t>Pintu &amp; Jendela</t>
  </si>
  <si>
    <t>Baja ringan (atap genteng)</t>
  </si>
  <si>
    <t xml:space="preserve">Genteng Beton </t>
  </si>
  <si>
    <t>Gipsum</t>
  </si>
  <si>
    <t>Beton Ekspose</t>
  </si>
  <si>
    <t>Bata merah</t>
  </si>
  <si>
    <t>Dilapis cat (diplester &amp; diaci)</t>
  </si>
  <si>
    <t>Keramik Dinding KM/WC</t>
  </si>
  <si>
    <t>Tanpa plester (dinding luar)</t>
  </si>
  <si>
    <t xml:space="preserve">Pintu Kayu Panil (include kusen) </t>
  </si>
  <si>
    <t xml:space="preserve">Jendela Kaca Rk Kayu (include kusen) </t>
  </si>
  <si>
    <t>Pintu KM UPVC</t>
  </si>
  <si>
    <t xml:space="preserve">Keramik </t>
  </si>
  <si>
    <t>Meja dapur, sink, sanitair Amstad, Plumbing, elektrikal</t>
  </si>
  <si>
    <t>Lantai (m²)</t>
  </si>
  <si>
    <t>Utilitas (m²)</t>
  </si>
  <si>
    <t>Plafon (m²)</t>
  </si>
  <si>
    <t>Penutup Atap (m²)</t>
  </si>
  <si>
    <t>Rangka Atap (m²)</t>
  </si>
  <si>
    <t>Struktur (m²)</t>
  </si>
  <si>
    <t>Pondasi (m²)</t>
  </si>
  <si>
    <t>Pilihan /Tipe Properti</t>
  </si>
  <si>
    <t>Objek Penilaian</t>
  </si>
  <si>
    <t>Alamat Objek Penilaian</t>
  </si>
  <si>
    <t>KAB. MUSI RAWAS</t>
  </si>
  <si>
    <t>Pelapis Dinding</t>
  </si>
  <si>
    <r>
      <t xml:space="preserve">Metode Penyisaan Tanah </t>
    </r>
    <r>
      <rPr>
        <b/>
        <sz val="10"/>
        <color rgb="FF00B0F0"/>
        <rFont val="Calibri"/>
        <family val="2"/>
        <scheme val="minor"/>
      </rPr>
      <t>atau</t>
    </r>
    <r>
      <rPr>
        <b/>
        <sz val="10"/>
        <color rgb="FFFF0000"/>
        <rFont val="Calibri"/>
        <family val="2"/>
        <charset val="1"/>
        <scheme val="minor"/>
      </rPr>
      <t xml:space="preserve"> Metode Ekstraksi</t>
    </r>
  </si>
  <si>
    <t>RINGKASAN EKSEKUTIF</t>
  </si>
  <si>
    <t>Pemilik Aset</t>
  </si>
  <si>
    <t>Pendekatan Biaya (Cost Approach)</t>
  </si>
  <si>
    <t>Opini Nilai</t>
  </si>
  <si>
    <t>Uraian Aset</t>
  </si>
  <si>
    <t>(Rp.)</t>
  </si>
  <si>
    <r>
      <t>m</t>
    </r>
    <r>
      <rPr>
        <sz val="8"/>
        <color theme="1"/>
        <rFont val="Calibri"/>
        <family val="2"/>
      </rPr>
      <t>²</t>
    </r>
  </si>
  <si>
    <t>P E M B U L A T A N</t>
  </si>
  <si>
    <t>Indikasi Nilai Likuidasi</t>
  </si>
  <si>
    <t>NILAI LIKUIDASI</t>
  </si>
  <si>
    <t>Pendekatan</t>
  </si>
  <si>
    <t>Metode Perbandingan Data Pasar</t>
  </si>
  <si>
    <t>(Jumlah kamar/ pengembangan lainnya)</t>
  </si>
  <si>
    <t xml:space="preserve">dekat </t>
  </si>
  <si>
    <t>xxx</t>
  </si>
  <si>
    <t>xxxx</t>
  </si>
  <si>
    <t>xx</t>
  </si>
  <si>
    <t>Bangunan-bangunan</t>
  </si>
  <si>
    <t>SHM</t>
  </si>
  <si>
    <t>Aset</t>
  </si>
  <si>
    <t>Rumah Tinggal</t>
  </si>
  <si>
    <t>Titik Lokasi :</t>
  </si>
  <si>
    <t>Lokasi :</t>
  </si>
  <si>
    <t>Luas Tanah (m²) :</t>
  </si>
  <si>
    <r>
      <t>Luas Bangunan (m</t>
    </r>
    <r>
      <rPr>
        <sz val="11"/>
        <color theme="1"/>
        <rFont val="Calibri"/>
        <family val="2"/>
      </rPr>
      <t xml:space="preserve">²) </t>
    </r>
    <r>
      <rPr>
        <sz val="11"/>
        <color theme="1"/>
        <rFont val="Calibri"/>
        <family val="2"/>
        <charset val="1"/>
        <scheme val="minor"/>
      </rPr>
      <t>:</t>
    </r>
  </si>
  <si>
    <t>Lebar Depan (m) :</t>
  </si>
  <si>
    <t>Panjang Belakang (m) :</t>
  </si>
  <si>
    <t>Bentuk :</t>
  </si>
  <si>
    <t>Posisi :</t>
  </si>
  <si>
    <t>ROW (m) :</t>
  </si>
  <si>
    <t>Sertifikat :</t>
  </si>
  <si>
    <t>Tahun Bangun :</t>
  </si>
  <si>
    <t>Peruntukan :</t>
  </si>
  <si>
    <t>Data 1</t>
  </si>
  <si>
    <t>Harga Penawaran (Rp) :</t>
  </si>
  <si>
    <t>Harga Sewa (Rp/Tahun) :</t>
  </si>
  <si>
    <t>Kontak :</t>
  </si>
  <si>
    <t>Telepon :</t>
  </si>
  <si>
    <t>Data 2</t>
  </si>
  <si>
    <t>Tengah</t>
  </si>
  <si>
    <t>Data 3</t>
  </si>
  <si>
    <t>Tidak Beraturan</t>
  </si>
  <si>
    <t>Data 4</t>
  </si>
  <si>
    <t>Data 5</t>
  </si>
  <si>
    <t>-6.818672,107.585518</t>
  </si>
  <si>
    <t>Hoek</t>
  </si>
  <si>
    <t>Jalan Giri Indah, Desa Karyawangi, Kecamatan Parongpong, Kabupaten Bandung Barat, Provinsi Jawa Barat 40559</t>
  </si>
  <si>
    <t>-6.818898,107.581916</t>
  </si>
  <si>
    <t>Pemukiman Pedesaan</t>
  </si>
  <si>
    <t>Budidaya dan Holtikultura</t>
  </si>
  <si>
    <t>Ibu Marisa</t>
  </si>
  <si>
    <t>Ibu Marisa (Agen Marketing)</t>
  </si>
  <si>
    <t>0813 8229 6160</t>
  </si>
  <si>
    <t>Letter L</t>
  </si>
  <si>
    <t>Jalan Tugu, Desa Karyawangi, Kecamatan Parongpong, Kabupaten Bandung Barat, Provinsi Jawa Barat 40559</t>
  </si>
  <si>
    <t>Jalan Sukma, Desa Karyawangi, Kecamatan Parongpong, Kabupaten Bandung Barat, Provinsi Jawa Barat 40559</t>
  </si>
  <si>
    <t>SHGB</t>
  </si>
  <si>
    <t>- Blok E-1 :</t>
  </si>
  <si>
    <t>- Blok G-3A :</t>
  </si>
  <si>
    <t>- Blok H-3 LT/LB :</t>
  </si>
  <si>
    <t>190/91</t>
  </si>
  <si>
    <t>- Blok H-25 :</t>
  </si>
  <si>
    <t>-6.818088, 107.584937</t>
  </si>
  <si>
    <t>0878 2312 4698</t>
  </si>
  <si>
    <t>0851 0071 9954</t>
  </si>
  <si>
    <t>-6.818222, 107.585306</t>
  </si>
  <si>
    <t>0812 2383 1810</t>
  </si>
  <si>
    <t>Elevasi :</t>
  </si>
  <si>
    <t>-6 meter</t>
  </si>
  <si>
    <t>Pak Budi/Linda (Pemilik)</t>
  </si>
  <si>
    <t>-6.818146, 107.585838</t>
  </si>
  <si>
    <t>Jalan Karyawangi, Desa Karyawangi, Kecamatan Parongpong, Kabupaten Bandung Barat, Provinsi Jawa Barat 40559</t>
  </si>
  <si>
    <t>Bapak Yantho Wynn's</t>
  </si>
  <si>
    <t>081931 400 200</t>
  </si>
  <si>
    <t>-6.820433,107.584831</t>
  </si>
  <si>
    <t>0878 2155 2979</t>
  </si>
  <si>
    <t>Data 6</t>
  </si>
  <si>
    <t>Jalan Cihanjuang, Desa Cihanjuang Rahayu, Kecamatan Parongpong, Kabupaten Bandung Barat, Provinsi Jawa Barat 40559</t>
  </si>
  <si>
    <t>0821 2608 4025</t>
  </si>
  <si>
    <t>Data 7</t>
  </si>
  <si>
    <t>-6.822252,107.574693</t>
  </si>
  <si>
    <t>0813 2032 8981</t>
  </si>
  <si>
    <t>Data 8</t>
  </si>
  <si>
    <t xml:space="preserve"> -6.815373, 107.588138</t>
  </si>
  <si>
    <t>Jalan Cigugur Girang, Desa Cigugur Girang, Kecamatan Parongpong, Kabupaten Bandung Barat, Provinsi Jawa Barat 40559</t>
  </si>
  <si>
    <t>Ibu Anne Kim</t>
  </si>
  <si>
    <t>0851 0701 8222</t>
  </si>
  <si>
    <t>0821 1702 7054</t>
  </si>
  <si>
    <t>Putra (Ponakan Pemilik)</t>
  </si>
  <si>
    <t>Perumahan</t>
  </si>
  <si>
    <t>+ 10 meter</t>
  </si>
  <si>
    <t>Tanah dan Bangunan (Hitung Tanah Saja)</t>
  </si>
  <si>
    <t>P. Anton (Pemilik)</t>
  </si>
  <si>
    <t>PT DWIJALLA KARSA</t>
  </si>
  <si>
    <t>Ruko</t>
  </si>
  <si>
    <t>Penjaminan Utang</t>
  </si>
  <si>
    <r>
      <t>Pendekatan Pasar (</t>
    </r>
    <r>
      <rPr>
        <i/>
        <sz val="9"/>
        <rFont val="Tahoma"/>
        <family val="2"/>
      </rPr>
      <t>Market Approach</t>
    </r>
    <r>
      <rPr>
        <sz val="9"/>
        <rFont val="Tahoma"/>
        <family val="2"/>
      </rPr>
      <t>)</t>
    </r>
  </si>
  <si>
    <t>18 - 19 Mei 2022</t>
  </si>
  <si>
    <t>19 Mei 2022</t>
  </si>
  <si>
    <t>Lantai 1</t>
  </si>
  <si>
    <t>x</t>
  </si>
  <si>
    <t>=</t>
  </si>
  <si>
    <t>Lantai 2</t>
  </si>
  <si>
    <t>Lantai 3</t>
  </si>
  <si>
    <t>- Bangunan Utama :</t>
  </si>
  <si>
    <t>- Bangunan Tambahan :</t>
  </si>
  <si>
    <t>Bangunan Tambahan</t>
  </si>
  <si>
    <t>- Bangunan Pos Jaga :</t>
  </si>
  <si>
    <t xml:space="preserve">- Listrik </t>
  </si>
  <si>
    <t>Kva</t>
  </si>
  <si>
    <t>- Pagar Besi</t>
  </si>
  <si>
    <t>- Pagar Tembok</t>
  </si>
  <si>
    <t>Bangunan Utama</t>
  </si>
  <si>
    <t>Lantai 3 (Tambahan)</t>
  </si>
  <si>
    <t>- Jetpump</t>
  </si>
  <si>
    <t>Bangunan Pos Jaga</t>
  </si>
  <si>
    <t>Jalan Tugu</t>
  </si>
  <si>
    <t>Karyawangi</t>
  </si>
  <si>
    <t>Parongpong</t>
  </si>
  <si>
    <t xml:space="preserve">Bandung Barat, </t>
  </si>
  <si>
    <t xml:space="preserve">Jawa Barat </t>
  </si>
  <si>
    <r>
      <rPr>
        <strike/>
        <sz val="10"/>
        <color theme="1"/>
        <rFont val="Calibri"/>
        <family val="2"/>
        <scheme val="minor"/>
      </rPr>
      <t>Kelurahan</t>
    </r>
    <r>
      <rPr>
        <sz val="10"/>
        <color theme="1"/>
        <rFont val="Calibri"/>
        <family val="2"/>
        <charset val="1"/>
        <scheme val="minor"/>
      </rPr>
      <t xml:space="preserve"> / Desa</t>
    </r>
  </si>
  <si>
    <r>
      <rPr>
        <strike/>
        <sz val="10"/>
        <color theme="1"/>
        <rFont val="Calibri"/>
        <family val="2"/>
        <scheme val="minor"/>
      </rPr>
      <t>Kota</t>
    </r>
    <r>
      <rPr>
        <sz val="10"/>
        <color theme="1"/>
        <rFont val="Calibri"/>
        <family val="2"/>
        <charset val="1"/>
        <scheme val="minor"/>
      </rPr>
      <t xml:space="preserve"> / Kabupaten</t>
    </r>
  </si>
  <si>
    <t>-6.819388, 107.583728</t>
  </si>
  <si>
    <t>Tanah Kavling</t>
  </si>
  <si>
    <t>Perumahan Giri Indah Resort Estate, Jalan Giri Indah</t>
  </si>
  <si>
    <t>Agen Marketing</t>
  </si>
  <si>
    <t>Penawaran</t>
  </si>
  <si>
    <t>-6.821710, 107.575023</t>
  </si>
  <si>
    <t>Bapak Putra</t>
  </si>
  <si>
    <t>Pemilik</t>
  </si>
  <si>
    <t>miring</t>
  </si>
  <si>
    <t>Jalan Cihanjuang</t>
  </si>
  <si>
    <t>Cihanjuang Rahayu</t>
  </si>
  <si>
    <t>Bapak Anton</t>
  </si>
  <si>
    <t>Jalan Sukma</t>
  </si>
  <si>
    <t>Bapak Budi</t>
  </si>
  <si>
    <t>Pemili</t>
  </si>
  <si>
    <t>'0812 2383 1810</t>
  </si>
  <si>
    <t>-6</t>
  </si>
  <si>
    <t>Bapak Yanto</t>
  </si>
  <si>
    <t>'081931 400 200</t>
  </si>
  <si>
    <t>Jarak terhadap Pusat Bisnis</t>
  </si>
  <si>
    <t>tidak tertata</t>
  </si>
  <si>
    <t>tertata</t>
  </si>
  <si>
    <t>mudah</t>
  </si>
  <si>
    <t>sulit</t>
  </si>
  <si>
    <t xml:space="preserve"> hook</t>
  </si>
  <si>
    <t>tengah</t>
  </si>
  <si>
    <t>hook</t>
  </si>
  <si>
    <t>5 m</t>
  </si>
  <si>
    <t>4m</t>
  </si>
  <si>
    <t>6 m</t>
  </si>
  <si>
    <t>Tampak Bangunan Utama</t>
  </si>
  <si>
    <t>Tampak Dalam Aset Lantai 3</t>
  </si>
  <si>
    <t>Tampak Dalam Aset Lantai 2</t>
  </si>
  <si>
    <t>Tampak Bangunan Tambahan</t>
  </si>
  <si>
    <t>Tampak Bangunan Pos Jaga</t>
  </si>
  <si>
    <t>Pagar Tembok</t>
  </si>
  <si>
    <t>Pagar Besi</t>
  </si>
  <si>
    <t>Rumah Tinggal dan Ruko</t>
  </si>
  <si>
    <t>Kabupaten Bandung, Kota Jakarta Timur dan Kota Jakarta Selatan</t>
  </si>
  <si>
    <t>LT/LB</t>
  </si>
  <si>
    <t>136/363</t>
  </si>
  <si>
    <r>
      <t>m</t>
    </r>
    <r>
      <rPr>
        <sz val="8"/>
        <rFont val="Calibri"/>
        <family val="2"/>
      </rPr>
      <t>²</t>
    </r>
  </si>
  <si>
    <t>3.</t>
  </si>
  <si>
    <t>Penilaian Sebelumnya</t>
  </si>
  <si>
    <t>KJPP</t>
  </si>
  <si>
    <t>na</t>
  </si>
  <si>
    <t>Jalan Tugu, Desa Karyawangi, Kecamatan Parongpong, Kabupaten Bandung Barat, Provinsi Jawa Barat</t>
  </si>
  <si>
    <t>141/320</t>
  </si>
  <si>
    <t>Komplek Ruko Avenue No. 8-158, Jalan Boulevard Jakarta Garden City, Kelurahan Cakung Timur, Kecamatan Cakung, Kota Jakarta Timur, Provinsi DKI Jakarta</t>
  </si>
  <si>
    <t>FSR 11 Desember 2022</t>
  </si>
  <si>
    <t>4.</t>
  </si>
  <si>
    <t xml:space="preserve">Jalan Baru II No. 7, Kelurahan Kebayoran Lama Utara, Kecamatan Kebayoran Lama, Kota Jakarta Selatan, Provinsi DKI Jakarta </t>
  </si>
  <si>
    <r>
      <t>(Rp/m</t>
    </r>
    <r>
      <rPr>
        <sz val="9"/>
        <rFont val="Calibri"/>
        <family val="2"/>
      </rPr>
      <t>²</t>
    </r>
    <r>
      <rPr>
        <sz val="9"/>
        <rFont val="Tahoma"/>
        <family val="2"/>
      </rPr>
      <t>)</t>
    </r>
  </si>
  <si>
    <t>18 Mei 2022</t>
  </si>
  <si>
    <t>Perubahan</t>
  </si>
  <si>
    <t>INDIKASI NILAI LIKUIDASI</t>
  </si>
  <si>
    <r>
      <t>Pendekatan Biaya (</t>
    </r>
    <r>
      <rPr>
        <i/>
        <sz val="9"/>
        <rFont val="Tahoma"/>
        <family val="2"/>
      </rPr>
      <t>Cost Approach</t>
    </r>
    <r>
      <rPr>
        <sz val="9"/>
        <rFont val="Tahoma"/>
        <family val="2"/>
      </rPr>
      <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</si>
</sst>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41" formatCode="_-* #,##0_-;\-* #,##0_-;_-* &quot;-&quot;_-;_-@_-"/>
    <numFmt numFmtId="164" formatCode="_(* #,##0_);_(* \(#,##0\);_(* &quot;-&quot;_);_(@_)"/>
    <numFmt numFmtId="165" formatCode="_(&quot;Rp&quot;* #,##0.00_);_(&quot;Rp&quot;* \(#,##0.00\);_(&quot;Rp&quot;* &quot;-&quot;??_);_(@_)"/>
    <numFmt numFmtId="166" formatCode="_(* #,##0.00_);_(* \(#,##0.00\);_(* &quot;-&quot;??_);_(@_)"/>
    <numFmt numFmtId="167" formatCode="_(* #,##0.000_);_(* \(#,##0.000\);_(* &quot;-&quot;_);_(@_)"/>
    <numFmt numFmtId="168" formatCode="0.000"/>
    <numFmt numFmtId="169" formatCode="0.0000"/>
    <numFmt numFmtId="170" formatCode="0.0%"/>
    <numFmt numFmtId="171" formatCode="_(* #,##0.0_);_(* \(#,##0.0\);_(* &quot;-&quot;?_);_(@_)"/>
    <numFmt numFmtId="172" formatCode="[$-421]dd\ mmmm\ yyyy;@"/>
    <numFmt numFmtId="173" formatCode="#&quot;.&quot;"/>
    <numFmt numFmtId="174" formatCode="###0_);\(#,##0\)"/>
    <numFmt numFmtId="175" formatCode="#,##0\ &quot;m²&quot;"/>
    <numFmt numFmtId="176" formatCode="&quot;±&quot;\ #,##0\ &quot;m&quot;"/>
    <numFmt numFmtId="177" formatCode="#,##0\ &quot;cm&quot;"/>
    <numFmt numFmtId="178" formatCode="#\ &quot;lantai&quot;"/>
    <numFmt numFmtId="179" formatCode="_(* #,##0_);_(* \(#,##0\);_(* &quot;-&quot;??_);_(@_)"/>
    <numFmt numFmtId="180" formatCode="#\ &quot;m&quot;"/>
    <numFmt numFmtId="181" formatCode="#\ &quot;cm&quot;"/>
    <numFmt numFmtId="182" formatCode="_(* #,##0.0_);_(* \(#,##0.0\);_(* &quot;-&quot;??_);_(@_)"/>
    <numFmt numFmtId="183" formatCode="#\ &quot;bulan&quot;"/>
    <numFmt numFmtId="184" formatCode="#\ &quot;unit&quot;"/>
    <numFmt numFmtId="185" formatCode="[$-F800]dddd\,\ mmmm\ dd\,\ yyyy"/>
    <numFmt numFmtId="186" formatCode="0.0"/>
  </numFmts>
  <fonts count="121" x14ac:knownFonts="1">
    <font>
      <sz val="11"/>
      <color theme="1"/>
      <name val="Calibri"/>
      <family val="2"/>
      <charset val="1"/>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charset val="1"/>
      <scheme val="minor"/>
    </font>
    <font>
      <sz val="10"/>
      <color theme="1"/>
      <name val="Calibri"/>
      <family val="2"/>
      <scheme val="minor"/>
    </font>
    <font>
      <b/>
      <sz val="10"/>
      <color theme="1"/>
      <name val="Calibri"/>
      <family val="2"/>
      <scheme val="minor"/>
    </font>
    <font>
      <b/>
      <sz val="26"/>
      <color theme="1"/>
      <name val="Calibri"/>
      <family val="2"/>
      <scheme val="minor"/>
    </font>
    <font>
      <sz val="8"/>
      <color theme="1"/>
      <name val="Calibri"/>
      <family val="2"/>
      <scheme val="minor"/>
    </font>
    <font>
      <sz val="9"/>
      <color theme="1"/>
      <name val="Calibri"/>
      <family val="2"/>
      <scheme val="minor"/>
    </font>
    <font>
      <sz val="10"/>
      <color theme="1"/>
      <name val="Calibri"/>
      <family val="2"/>
      <charset val="1"/>
      <scheme val="minor"/>
    </font>
    <font>
      <sz val="10"/>
      <name val="Arial"/>
      <family val="2"/>
    </font>
    <font>
      <sz val="10"/>
      <color rgb="FFFF0000"/>
      <name val="Calibri"/>
      <family val="2"/>
      <charset val="1"/>
      <scheme val="minor"/>
    </font>
    <font>
      <sz val="8"/>
      <color theme="1"/>
      <name val="Calibri"/>
      <family val="2"/>
      <charset val="1"/>
      <scheme val="minor"/>
    </font>
    <font>
      <sz val="1"/>
      <color theme="1"/>
      <name val="Calibri"/>
      <family val="2"/>
      <charset val="1"/>
      <scheme val="minor"/>
    </font>
    <font>
      <sz val="11"/>
      <color theme="1"/>
      <name val="Calibri"/>
      <family val="2"/>
    </font>
    <font>
      <sz val="9.5"/>
      <color theme="1"/>
      <name val="Calibri"/>
      <family val="2"/>
      <scheme val="minor"/>
    </font>
    <font>
      <sz val="10"/>
      <color theme="1"/>
      <name val="Calibri"/>
      <family val="2"/>
    </font>
    <font>
      <b/>
      <sz val="10"/>
      <color theme="1"/>
      <name val="Calibri"/>
      <family val="2"/>
    </font>
    <font>
      <b/>
      <sz val="22"/>
      <color rgb="FFFF0000"/>
      <name val="Calibri"/>
      <family val="2"/>
    </font>
    <font>
      <b/>
      <sz val="14"/>
      <color rgb="FFFF0000"/>
      <name val="Calibri"/>
      <family val="2"/>
      <scheme val="minor"/>
    </font>
    <font>
      <sz val="10"/>
      <color rgb="FFFF0000"/>
      <name val="Calibri"/>
      <family val="2"/>
      <scheme val="minor"/>
    </font>
    <font>
      <sz val="8"/>
      <color theme="1"/>
      <name val="Calibri"/>
      <family val="2"/>
      <charset val="1"/>
    </font>
    <font>
      <b/>
      <sz val="20"/>
      <color rgb="FFFF0000"/>
      <name val="Calibri"/>
      <family val="2"/>
      <scheme val="minor"/>
    </font>
    <font>
      <b/>
      <sz val="11"/>
      <color theme="1"/>
      <name val="Calibri"/>
      <family val="2"/>
      <scheme val="minor"/>
    </font>
    <font>
      <sz val="16"/>
      <color theme="1"/>
      <name val="Calibri"/>
      <family val="2"/>
      <charset val="1"/>
      <scheme val="minor"/>
    </font>
    <font>
      <b/>
      <sz val="9"/>
      <color theme="1"/>
      <name val="Calibri"/>
      <family val="2"/>
      <scheme val="minor"/>
    </font>
    <font>
      <b/>
      <sz val="20"/>
      <color theme="1"/>
      <name val="Calibri"/>
      <family val="2"/>
      <scheme val="minor"/>
    </font>
    <font>
      <sz val="12"/>
      <name val="Times New Roman"/>
      <family val="1"/>
    </font>
    <font>
      <sz val="8"/>
      <name val="Tahoma"/>
      <family val="2"/>
    </font>
    <font>
      <sz val="9"/>
      <name val="Tahoma"/>
      <family val="2"/>
    </font>
    <font>
      <sz val="11"/>
      <name val="Tahoma"/>
      <family val="2"/>
    </font>
    <font>
      <b/>
      <sz val="9"/>
      <name val="Tahoma"/>
      <family val="2"/>
    </font>
    <font>
      <b/>
      <sz val="12"/>
      <name val="Tahoma"/>
      <family val="2"/>
    </font>
    <font>
      <b/>
      <sz val="12"/>
      <color theme="1"/>
      <name val="Calibri"/>
      <family val="2"/>
      <scheme val="minor"/>
    </font>
    <font>
      <b/>
      <i/>
      <sz val="12"/>
      <color theme="1"/>
      <name val="Calibri"/>
      <family val="2"/>
      <scheme val="minor"/>
    </font>
    <font>
      <u/>
      <sz val="11"/>
      <color theme="10"/>
      <name val="Calibri"/>
      <family val="2"/>
      <charset val="1"/>
      <scheme val="minor"/>
    </font>
    <font>
      <sz val="11"/>
      <color rgb="FF000000"/>
      <name val="Calibri"/>
      <family val="2"/>
      <charset val="204"/>
    </font>
    <font>
      <b/>
      <sz val="24"/>
      <color rgb="FFFF0000"/>
      <name val="Calibri"/>
      <family val="2"/>
      <scheme val="minor"/>
    </font>
    <font>
      <sz val="10"/>
      <name val="Calibri"/>
      <family val="2"/>
      <scheme val="minor"/>
    </font>
    <font>
      <b/>
      <sz val="26"/>
      <color rgb="FFFF0000"/>
      <name val="Calibri"/>
      <family val="2"/>
      <scheme val="minor"/>
    </font>
    <font>
      <sz val="9"/>
      <color theme="1"/>
      <name val="Tahoma"/>
      <family val="2"/>
    </font>
    <font>
      <b/>
      <sz val="9"/>
      <color theme="1"/>
      <name val="Tahoma"/>
      <family val="2"/>
    </font>
    <font>
      <sz val="8"/>
      <color theme="1"/>
      <name val="Tahoma"/>
      <family val="2"/>
    </font>
    <font>
      <b/>
      <sz val="9"/>
      <color rgb="FFFF0000"/>
      <name val="Tahoma"/>
      <family val="2"/>
    </font>
    <font>
      <b/>
      <sz val="20"/>
      <color theme="1"/>
      <name val="Calibri"/>
      <family val="2"/>
      <charset val="1"/>
      <scheme val="minor"/>
    </font>
    <font>
      <b/>
      <sz val="10"/>
      <color theme="1"/>
      <name val="Calibri"/>
      <family val="2"/>
      <charset val="1"/>
      <scheme val="minor"/>
    </font>
    <font>
      <sz val="10"/>
      <color rgb="FFFFFFFF"/>
      <name val="Calibri"/>
      <family val="2"/>
      <charset val="1"/>
      <scheme val="minor"/>
    </font>
    <font>
      <b/>
      <sz val="14"/>
      <color theme="1"/>
      <name val="Calibri"/>
      <family val="2"/>
      <scheme val="minor"/>
    </font>
    <font>
      <sz val="10"/>
      <name val="Calibri"/>
      <family val="2"/>
      <charset val="1"/>
      <scheme val="minor"/>
    </font>
    <font>
      <b/>
      <sz val="11"/>
      <color theme="1"/>
      <name val="Calibri"/>
      <family val="2"/>
    </font>
    <font>
      <sz val="10"/>
      <color rgb="FFFFFFFF"/>
      <name val="Calibri"/>
      <family val="2"/>
      <scheme val="minor"/>
    </font>
    <font>
      <sz val="12"/>
      <name val="Book Antiqua"/>
      <family val="1"/>
    </font>
    <font>
      <sz val="10"/>
      <name val="Calibri"/>
      <family val="2"/>
    </font>
    <font>
      <i/>
      <sz val="10"/>
      <name val="Calibri"/>
      <family val="2"/>
      <scheme val="minor"/>
    </font>
    <font>
      <sz val="10"/>
      <color rgb="FFEBF1DE"/>
      <name val="Calibri"/>
      <family val="2"/>
      <charset val="1"/>
      <scheme val="minor"/>
    </font>
    <font>
      <sz val="9"/>
      <color rgb="FFFF0000"/>
      <name val="Tahoma"/>
      <family val="2"/>
    </font>
    <font>
      <b/>
      <i/>
      <sz val="10"/>
      <color theme="1"/>
      <name val="Calibri"/>
      <family val="2"/>
      <scheme val="minor"/>
    </font>
    <font>
      <b/>
      <i/>
      <sz val="11"/>
      <color theme="1"/>
      <name val="Calibri"/>
      <family val="2"/>
    </font>
    <font>
      <sz val="7"/>
      <name val="Tahoma"/>
      <family val="2"/>
    </font>
    <font>
      <sz val="10"/>
      <color rgb="FF000000"/>
      <name val="Tahoma"/>
      <family val="2"/>
    </font>
    <font>
      <b/>
      <sz val="11"/>
      <name val="Tahoma"/>
      <family val="2"/>
    </font>
    <font>
      <sz val="10"/>
      <name val="Tahoma"/>
      <family val="2"/>
    </font>
    <font>
      <b/>
      <sz val="10"/>
      <name val="Tahoma"/>
      <family val="2"/>
    </font>
    <font>
      <sz val="12"/>
      <name val="Tahoma"/>
      <family val="2"/>
    </font>
    <font>
      <i/>
      <sz val="11"/>
      <color theme="1"/>
      <name val="Calibri"/>
      <family val="2"/>
    </font>
    <font>
      <sz val="12"/>
      <color theme="1"/>
      <name val="Calibri"/>
      <family val="2"/>
      <scheme val="minor"/>
    </font>
    <font>
      <b/>
      <sz val="9"/>
      <color indexed="81"/>
      <name val="Tahoma"/>
      <family val="2"/>
    </font>
    <font>
      <b/>
      <sz val="10"/>
      <name val="Calibri"/>
      <family val="2"/>
      <charset val="1"/>
      <scheme val="minor"/>
    </font>
    <font>
      <sz val="9"/>
      <name val="Arial"/>
      <family val="2"/>
    </font>
    <font>
      <b/>
      <u/>
      <sz val="9"/>
      <color rgb="FF000000"/>
      <name val="Calibri"/>
      <family val="2"/>
    </font>
    <font>
      <sz val="9"/>
      <color rgb="FF000000"/>
      <name val="Calibri"/>
      <family val="2"/>
      <charset val="204"/>
    </font>
    <font>
      <sz val="9"/>
      <color rgb="FF000000"/>
      <name val="Arial"/>
      <family val="2"/>
    </font>
    <font>
      <b/>
      <sz val="9"/>
      <color rgb="FF000000"/>
      <name val="Calibri"/>
      <family val="2"/>
    </font>
    <font>
      <sz val="9"/>
      <color theme="1"/>
      <name val="Verdana"/>
      <family val="2"/>
    </font>
    <font>
      <sz val="9"/>
      <color theme="1"/>
      <name val="Calibri"/>
      <family val="2"/>
      <charset val="204"/>
    </font>
    <font>
      <sz val="9"/>
      <color theme="1"/>
      <name val="Arial"/>
      <family val="2"/>
    </font>
    <font>
      <sz val="9"/>
      <name val="Calibri"/>
      <family val="2"/>
      <charset val="204"/>
    </font>
    <font>
      <b/>
      <sz val="9"/>
      <color rgb="FF000000"/>
      <name val="Arial"/>
      <family val="2"/>
    </font>
    <font>
      <b/>
      <sz val="9"/>
      <color rgb="FF000000"/>
      <name val="Calibri"/>
      <family val="2"/>
      <charset val="204"/>
    </font>
    <font>
      <sz val="9"/>
      <name val="Verdana"/>
      <family val="2"/>
    </font>
    <font>
      <i/>
      <sz val="9"/>
      <color rgb="FF000000"/>
      <name val="Arial"/>
      <family val="2"/>
    </font>
    <font>
      <b/>
      <sz val="9"/>
      <name val="Calibri"/>
      <family val="2"/>
    </font>
    <font>
      <sz val="11"/>
      <color rgb="FFFF0000"/>
      <name val="Calibri"/>
      <family val="2"/>
      <charset val="1"/>
      <scheme val="minor"/>
    </font>
    <font>
      <b/>
      <sz val="11"/>
      <color rgb="FFFF0000"/>
      <name val="Calibri"/>
      <family val="2"/>
      <scheme val="minor"/>
    </font>
    <font>
      <sz val="10"/>
      <color rgb="FF7030A0"/>
      <name val="Calibri"/>
      <family val="2"/>
      <charset val="1"/>
      <scheme val="minor"/>
    </font>
    <font>
      <sz val="11"/>
      <color rgb="FFFFFFFF"/>
      <name val="Calibri"/>
      <family val="2"/>
      <charset val="1"/>
      <scheme val="minor"/>
    </font>
    <font>
      <sz val="8"/>
      <color rgb="FFFF0000"/>
      <name val="Tahoma"/>
      <family val="2"/>
    </font>
    <font>
      <sz val="10"/>
      <color theme="0" tint="-0.249977111117893"/>
      <name val="Calibri"/>
      <family val="2"/>
      <charset val="1"/>
      <scheme val="minor"/>
    </font>
    <font>
      <sz val="11"/>
      <name val="Calibri"/>
      <family val="2"/>
      <scheme val="minor"/>
    </font>
    <font>
      <sz val="10"/>
      <color rgb="FF7030A0"/>
      <name val="Calibri"/>
      <family val="2"/>
      <scheme val="minor"/>
    </font>
    <font>
      <b/>
      <sz val="10"/>
      <color rgb="FFFF0000"/>
      <name val="Calibri"/>
      <family val="2"/>
      <charset val="1"/>
      <scheme val="minor"/>
    </font>
    <font>
      <b/>
      <sz val="10"/>
      <color rgb="FF00B0F0"/>
      <name val="Calibri"/>
      <family val="2"/>
      <scheme val="minor"/>
    </font>
    <font>
      <b/>
      <sz val="24"/>
      <name val="Trebuchet MS"/>
      <family val="2"/>
    </font>
    <font>
      <sz val="11"/>
      <color theme="1"/>
      <name val="Tahoma"/>
      <family val="2"/>
    </font>
    <font>
      <sz val="8"/>
      <color theme="1"/>
      <name val="Calibri"/>
      <family val="2"/>
    </font>
    <font>
      <b/>
      <sz val="8"/>
      <color theme="1"/>
      <name val="Tahoma"/>
      <family val="2"/>
    </font>
    <font>
      <b/>
      <sz val="9"/>
      <color rgb="FFFFFF00"/>
      <name val="Arial"/>
      <family val="2"/>
    </font>
    <font>
      <sz val="9"/>
      <color rgb="FFFFFF00"/>
      <name val="Times New Roman"/>
      <family val="1"/>
    </font>
    <font>
      <b/>
      <sz val="9"/>
      <color rgb="FFFFFF00"/>
      <name val="Times New Roman"/>
      <family val="1"/>
    </font>
    <font>
      <sz val="9"/>
      <color rgb="FFFFFF00"/>
      <name val="Arial"/>
      <family val="2"/>
    </font>
    <font>
      <sz val="9"/>
      <name val="Times New Roman"/>
      <family val="1"/>
    </font>
    <font>
      <sz val="12"/>
      <color theme="1"/>
      <name val="Calibri"/>
      <family val="2"/>
      <charset val="1"/>
      <scheme val="minor"/>
    </font>
    <font>
      <i/>
      <sz val="9"/>
      <color theme="1"/>
      <name val="Tahoma"/>
      <family val="2"/>
    </font>
    <font>
      <i/>
      <sz val="9"/>
      <name val="Tahoma"/>
      <family val="2"/>
    </font>
    <font>
      <sz val="6"/>
      <color theme="1"/>
      <name val="Calibri"/>
      <family val="2"/>
      <charset val="1"/>
      <scheme val="minor"/>
    </font>
    <font>
      <sz val="9"/>
      <color indexed="81"/>
      <name val="Tahoma"/>
      <family val="2"/>
    </font>
    <font>
      <strike/>
      <sz val="10"/>
      <color theme="1"/>
      <name val="Calibri"/>
      <family val="2"/>
      <scheme val="minor"/>
    </font>
    <font>
      <b/>
      <sz val="10"/>
      <name val="Calibri"/>
      <family val="2"/>
      <scheme val="minor"/>
    </font>
    <font>
      <sz val="11"/>
      <name val="Calibri"/>
      <family val="2"/>
      <charset val="1"/>
      <scheme val="minor"/>
    </font>
    <font>
      <sz val="8"/>
      <name val="Calibri"/>
      <family val="2"/>
    </font>
    <font>
      <b/>
      <sz val="9"/>
      <color rgb="FF0000FF"/>
      <name val="Tahoma"/>
      <family val="2"/>
    </font>
    <font>
      <b/>
      <sz val="8"/>
      <name val="Tahoma"/>
      <family val="2"/>
    </font>
    <font>
      <sz val="9"/>
      <name val="Calibri"/>
      <family val="2"/>
    </font>
    <font>
      <sz val="6"/>
      <name val="Tahoma"/>
      <family val="2"/>
    </font>
  </fonts>
  <fills count="27">
    <fill>
      <patternFill patternType="none"/>
    </fill>
    <fill>
      <patternFill patternType="gray125"/>
    </fill>
    <fill>
      <patternFill patternType="solid">
        <fgColor theme="9" tint="0.39997558519241921"/>
        <bgColor indexed="64"/>
      </patternFill>
    </fill>
    <fill>
      <patternFill patternType="solid">
        <fgColor theme="9" tint="0.79998168889431442"/>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rgb="FF0070C0"/>
        <bgColor indexed="64"/>
      </patternFill>
    </fill>
    <fill>
      <patternFill patternType="solid">
        <fgColor theme="5" tint="0.39997558519241921"/>
        <bgColor indexed="64"/>
      </patternFill>
    </fill>
    <fill>
      <patternFill patternType="solid">
        <fgColor rgb="FF92D050"/>
        <bgColor indexed="64"/>
      </patternFill>
    </fill>
    <fill>
      <patternFill patternType="solid">
        <fgColor rgb="FF00B0F0"/>
        <bgColor indexed="64"/>
      </patternFill>
    </fill>
    <fill>
      <patternFill patternType="solid">
        <fgColor theme="6" tint="0.39997558519241921"/>
        <bgColor indexed="64"/>
      </patternFill>
    </fill>
    <fill>
      <gradientFill degree="90">
        <stop position="0">
          <color theme="6" tint="0.40000610370189521"/>
        </stop>
        <stop position="1">
          <color theme="6" tint="0.80001220740379042"/>
        </stop>
      </gradientFill>
    </fill>
    <fill>
      <patternFill patternType="solid">
        <fgColor rgb="FFEBF1DE"/>
        <bgColor indexed="64"/>
      </patternFill>
    </fill>
    <fill>
      <patternFill patternType="solid">
        <fgColor rgb="FFD8E4BC"/>
        <bgColor indexed="64"/>
      </patternFill>
    </fill>
    <fill>
      <patternFill patternType="solid">
        <fgColor rgb="FFC4D79B"/>
        <bgColor indexed="64"/>
      </patternFill>
    </fill>
    <fill>
      <patternFill patternType="solid">
        <fgColor rgb="FFFFC000"/>
        <bgColor indexed="64"/>
      </patternFill>
    </fill>
    <fill>
      <patternFill patternType="solid">
        <fgColor rgb="FFFFF2CC"/>
        <bgColor indexed="64"/>
      </patternFill>
    </fill>
    <fill>
      <patternFill patternType="solid">
        <fgColor rgb="FFFFFF00"/>
        <bgColor indexed="64"/>
      </patternFill>
    </fill>
    <fill>
      <patternFill patternType="solid">
        <fgColor rgb="FFCCFF99"/>
        <bgColor indexed="64"/>
      </patternFill>
    </fill>
    <fill>
      <patternFill patternType="solid">
        <fgColor theme="0"/>
        <bgColor indexed="64"/>
      </patternFill>
    </fill>
    <fill>
      <patternFill patternType="solid">
        <fgColor theme="3" tint="0.79998168889431442"/>
        <bgColor indexed="64"/>
      </patternFill>
    </fill>
    <fill>
      <patternFill patternType="solid">
        <fgColor indexed="43"/>
        <bgColor indexed="64"/>
      </patternFill>
    </fill>
    <fill>
      <patternFill patternType="solid">
        <fgColor theme="9" tint="-0.499984740745262"/>
        <bgColor indexed="64"/>
      </patternFill>
    </fill>
    <fill>
      <patternFill patternType="solid">
        <fgColor theme="4" tint="0.59999389629810485"/>
        <bgColor indexed="64"/>
      </patternFill>
    </fill>
    <fill>
      <patternFill patternType="solid">
        <fgColor theme="0" tint="-4.9989318521683403E-2"/>
        <bgColor indexed="64"/>
      </patternFill>
    </fill>
    <fill>
      <patternFill patternType="solid">
        <fgColor theme="0" tint="-0.14999847407452621"/>
        <bgColor indexed="64"/>
      </patternFill>
    </fill>
  </fills>
  <borders count="10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top/>
      <bottom style="thin">
        <color indexed="64"/>
      </bottom>
      <diagonal/>
    </border>
    <border>
      <left style="hair">
        <color indexed="64"/>
      </left>
      <right style="hair">
        <color indexed="64"/>
      </right>
      <top style="hair">
        <color indexed="64"/>
      </top>
      <bottom style="hair">
        <color indexed="64"/>
      </bottom>
      <diagonal/>
    </border>
    <border>
      <left/>
      <right style="hair">
        <color indexed="64"/>
      </right>
      <top style="hair">
        <color indexed="64"/>
      </top>
      <bottom style="hair">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hair">
        <color indexed="64"/>
      </left>
      <right style="hair">
        <color indexed="64"/>
      </right>
      <top/>
      <bottom style="hair">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ck">
        <color indexed="64"/>
      </left>
      <right/>
      <top/>
      <bottom/>
      <diagonal/>
    </border>
    <border>
      <left/>
      <right style="thick">
        <color indexed="64"/>
      </right>
      <top/>
      <bottom/>
      <diagonal/>
    </border>
    <border>
      <left style="thick">
        <color indexed="64"/>
      </left>
      <right/>
      <top/>
      <bottom style="thick">
        <color indexed="64"/>
      </bottom>
      <diagonal/>
    </border>
    <border>
      <left/>
      <right/>
      <top/>
      <bottom style="thick">
        <color indexed="64"/>
      </bottom>
      <diagonal/>
    </border>
    <border>
      <left/>
      <right style="thick">
        <color indexed="64"/>
      </right>
      <top/>
      <bottom style="thick">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thin">
        <color indexed="64"/>
      </right>
      <top/>
      <bottom style="hair">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right style="thin">
        <color indexed="64"/>
      </right>
      <top style="hair">
        <color indexed="64"/>
      </top>
      <bottom style="thin">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right/>
      <top/>
      <bottom style="double">
        <color indexed="64"/>
      </bottom>
      <diagonal/>
    </border>
    <border>
      <left/>
      <right style="double">
        <color indexed="64"/>
      </right>
      <top/>
      <bottom style="double">
        <color indexed="64"/>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bottom/>
      <diagonal/>
    </border>
    <border>
      <left style="thin">
        <color rgb="FF000000"/>
      </left>
      <right/>
      <top style="thin">
        <color rgb="FF000000"/>
      </top>
      <bottom/>
      <diagonal/>
    </border>
    <border>
      <left style="thin">
        <color rgb="FF000000"/>
      </left>
      <right style="thin">
        <color rgb="FF000000"/>
      </right>
      <top style="hair">
        <color rgb="FF000000"/>
      </top>
      <bottom style="hair">
        <color rgb="FF000000"/>
      </bottom>
      <diagonal/>
    </border>
    <border>
      <left style="thin">
        <color rgb="FF000000"/>
      </left>
      <right/>
      <top style="hair">
        <color rgb="FF000000"/>
      </top>
      <bottom style="hair">
        <color rgb="FF000000"/>
      </bottom>
      <diagonal/>
    </border>
    <border>
      <left style="thin">
        <color rgb="FF000000"/>
      </left>
      <right style="thin">
        <color rgb="FF000000"/>
      </right>
      <top style="hair">
        <color rgb="FF000000"/>
      </top>
      <bottom/>
      <diagonal/>
    </border>
    <border>
      <left style="thin">
        <color rgb="FF000000"/>
      </left>
      <right/>
      <top style="hair">
        <color rgb="FF000000"/>
      </top>
      <bottom/>
      <diagonal/>
    </border>
    <border>
      <left style="thin">
        <color rgb="FF000000"/>
      </left>
      <right style="thin">
        <color rgb="FF000000"/>
      </right>
      <top/>
      <bottom style="hair">
        <color rgb="FF000000"/>
      </bottom>
      <diagonal/>
    </border>
    <border>
      <left style="thin">
        <color rgb="FF000000"/>
      </left>
      <right/>
      <top/>
      <bottom style="hair">
        <color rgb="FF000000"/>
      </bottom>
      <diagonal/>
    </border>
    <border>
      <left/>
      <right/>
      <top style="hair">
        <color rgb="FF000000"/>
      </top>
      <bottom style="hair">
        <color rgb="FF000000"/>
      </bottom>
      <diagonal/>
    </border>
    <border>
      <left style="thin">
        <color rgb="FF000000"/>
      </left>
      <right style="thin">
        <color rgb="FF000000"/>
      </right>
      <top style="thin">
        <color rgb="FF000000"/>
      </top>
      <bottom style="thin">
        <color indexed="64"/>
      </bottom>
      <diagonal/>
    </border>
    <border>
      <left style="thin">
        <color rgb="FF000000"/>
      </left>
      <right/>
      <top style="thin">
        <color rgb="FF000000"/>
      </top>
      <bottom style="thin">
        <color indexed="64"/>
      </bottom>
      <diagonal/>
    </border>
    <border>
      <left/>
      <right/>
      <top style="thin">
        <color rgb="FF000000"/>
      </top>
      <bottom style="thin">
        <color indexed="64"/>
      </bottom>
      <diagonal/>
    </border>
    <border>
      <left/>
      <right style="thin">
        <color rgb="FF000000"/>
      </right>
      <top style="thin">
        <color rgb="FF000000"/>
      </top>
      <bottom style="thin">
        <color indexed="64"/>
      </bottom>
      <diagonal/>
    </border>
    <border>
      <left style="thin">
        <color rgb="FF000000"/>
      </left>
      <right style="thin">
        <color rgb="FF000000"/>
      </right>
      <top style="thin">
        <color rgb="FF000000"/>
      </top>
      <bottom style="hair">
        <color rgb="FF000000"/>
      </bottom>
      <diagonal/>
    </border>
    <border>
      <left style="thin">
        <color rgb="FF000000"/>
      </left>
      <right/>
      <top style="thin">
        <color rgb="FF000000"/>
      </top>
      <bottom style="hair">
        <color rgb="FF000000"/>
      </bottom>
      <diagonal/>
    </border>
    <border>
      <left/>
      <right/>
      <top style="thin">
        <color rgb="FF000000"/>
      </top>
      <bottom style="hair">
        <color rgb="FF000000"/>
      </bottom>
      <diagonal/>
    </border>
    <border>
      <left style="thin">
        <color rgb="FF000000"/>
      </left>
      <right style="thin">
        <color rgb="FF000000"/>
      </right>
      <top style="hair">
        <color rgb="FF000000"/>
      </top>
      <bottom style="thin">
        <color rgb="FF000000"/>
      </bottom>
      <diagonal/>
    </border>
    <border>
      <left style="thin">
        <color rgb="FF000000"/>
      </left>
      <right/>
      <top style="hair">
        <color rgb="FF000000"/>
      </top>
      <bottom style="thin">
        <color rgb="FF000000"/>
      </bottom>
      <diagonal/>
    </border>
    <border>
      <left/>
      <right style="thin">
        <color rgb="FF000000"/>
      </right>
      <top style="hair">
        <color rgb="FF000000"/>
      </top>
      <bottom style="thin">
        <color rgb="FF000000"/>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thin">
        <color indexed="64"/>
      </left>
      <right style="hair">
        <color indexed="64"/>
      </right>
      <top style="thin">
        <color indexed="64"/>
      </top>
      <bottom/>
      <diagonal/>
    </border>
    <border>
      <left style="hair">
        <color indexed="64"/>
      </left>
      <right style="thin">
        <color indexed="64"/>
      </right>
      <top/>
      <bottom/>
      <diagonal/>
    </border>
    <border>
      <left style="thin">
        <color indexed="64"/>
      </left>
      <right style="hair">
        <color indexed="64"/>
      </right>
      <top/>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style="hair">
        <color indexed="64"/>
      </left>
      <right/>
      <top/>
      <bottom/>
      <diagonal/>
    </border>
    <border>
      <left style="thin">
        <color indexed="64"/>
      </left>
      <right style="hair">
        <color indexed="64"/>
      </right>
      <top style="hair">
        <color indexed="64"/>
      </top>
      <bottom/>
      <diagonal/>
    </border>
    <border>
      <left style="hair">
        <color indexed="64"/>
      </left>
      <right/>
      <top style="hair">
        <color indexed="64"/>
      </top>
      <bottom/>
      <diagonal/>
    </border>
    <border>
      <left style="hair">
        <color indexed="64"/>
      </left>
      <right style="thin">
        <color indexed="64"/>
      </right>
      <top style="hair">
        <color indexed="64"/>
      </top>
      <bottom/>
      <diagonal/>
    </border>
    <border>
      <left style="thin">
        <color indexed="64"/>
      </left>
      <right style="hair">
        <color indexed="64"/>
      </right>
      <top/>
      <bottom style="hair">
        <color indexed="64"/>
      </bottom>
      <diagonal/>
    </border>
    <border>
      <left style="hair">
        <color indexed="64"/>
      </left>
      <right style="thin">
        <color indexed="64"/>
      </right>
      <top style="thin">
        <color indexed="64"/>
      </top>
      <bottom style="hair">
        <color indexed="64"/>
      </bottom>
      <diagonal/>
    </border>
    <border>
      <left style="hair">
        <color indexed="64"/>
      </left>
      <right style="thin">
        <color indexed="64"/>
      </right>
      <top/>
      <bottom style="hair">
        <color indexed="64"/>
      </bottom>
      <diagonal/>
    </border>
    <border>
      <left style="thin">
        <color indexed="64"/>
      </left>
      <right style="thin">
        <color indexed="64"/>
      </right>
      <top/>
      <bottom style="hair">
        <color indexed="64"/>
      </bottom>
      <diagonal/>
    </border>
    <border>
      <left style="hair">
        <color indexed="64"/>
      </left>
      <right/>
      <top style="thin">
        <color indexed="64"/>
      </top>
      <bottom/>
      <diagonal/>
    </border>
    <border>
      <left style="hair">
        <color indexed="64"/>
      </left>
      <right/>
      <top/>
      <bottom style="hair">
        <color indexed="64"/>
      </bottom>
      <diagonal/>
    </border>
    <border>
      <left style="hair">
        <color indexed="64"/>
      </left>
      <right/>
      <top/>
      <bottom style="thin">
        <color indexed="64"/>
      </bottom>
      <diagonal/>
    </border>
    <border>
      <left style="hair">
        <color indexed="64"/>
      </left>
      <right style="hair">
        <color indexed="64"/>
      </right>
      <top style="thin">
        <color indexed="64"/>
      </top>
      <bottom/>
      <diagonal/>
    </border>
    <border>
      <left style="hair">
        <color indexed="64"/>
      </left>
      <right style="thin">
        <color indexed="64"/>
      </right>
      <top style="thin">
        <color indexed="64"/>
      </top>
      <bottom/>
      <diagonal/>
    </border>
    <border>
      <left/>
      <right style="hair">
        <color auto="1"/>
      </right>
      <top style="hair">
        <color auto="1"/>
      </top>
      <bottom/>
      <diagonal/>
    </border>
    <border>
      <left/>
      <right style="hair">
        <color auto="1"/>
      </right>
      <top/>
      <bottom/>
      <diagonal/>
    </border>
    <border>
      <left/>
      <right style="hair">
        <color auto="1"/>
      </right>
      <top/>
      <bottom style="hair">
        <color auto="1"/>
      </bottom>
      <diagonal/>
    </border>
    <border>
      <left style="hair">
        <color indexed="64"/>
      </left>
      <right/>
      <top style="hair">
        <color indexed="64"/>
      </top>
      <bottom style="hair">
        <color indexed="64"/>
      </bottom>
      <diagonal/>
    </border>
    <border>
      <left style="hair">
        <color indexed="64"/>
      </left>
      <right style="hair">
        <color indexed="64"/>
      </right>
      <top style="thin">
        <color indexed="64"/>
      </top>
      <bottom style="hair">
        <color indexed="64"/>
      </bottom>
      <diagonal/>
    </border>
    <border>
      <left/>
      <right style="hair">
        <color indexed="64"/>
      </right>
      <top style="thin">
        <color indexed="64"/>
      </top>
      <bottom style="hair">
        <color indexed="64"/>
      </bottom>
      <diagonal/>
    </border>
    <border>
      <left style="hair">
        <color indexed="64"/>
      </left>
      <right style="hair">
        <color indexed="64"/>
      </right>
      <top style="hair">
        <color indexed="64"/>
      </top>
      <bottom style="thin">
        <color indexed="64"/>
      </bottom>
      <diagonal/>
    </border>
    <border>
      <left/>
      <right style="hair">
        <color indexed="64"/>
      </right>
      <top style="hair">
        <color indexed="64"/>
      </top>
      <bottom style="thin">
        <color indexed="64"/>
      </bottom>
      <diagonal/>
    </border>
    <border>
      <left style="thin">
        <color indexed="64"/>
      </left>
      <right style="thin">
        <color indexed="64"/>
      </right>
      <top style="hair">
        <color indexed="64"/>
      </top>
      <bottom/>
      <diagonal/>
    </border>
  </borders>
  <cellStyleXfs count="22">
    <xf numFmtId="0" fontId="0" fillId="0" borderId="0"/>
    <xf numFmtId="164" fontId="10" fillId="0" borderId="0" applyFont="0" applyFill="0" applyBorder="0" applyAlignment="0" applyProtection="0"/>
    <xf numFmtId="9" fontId="10" fillId="0" borderId="0" applyFont="0" applyFill="0" applyBorder="0" applyAlignment="0" applyProtection="0"/>
    <xf numFmtId="0" fontId="10" fillId="0" borderId="0"/>
    <xf numFmtId="164" fontId="17" fillId="0" borderId="0" applyFont="0" applyFill="0" applyBorder="0" applyAlignment="0" applyProtection="0"/>
    <xf numFmtId="0" fontId="34" fillId="0" borderId="0"/>
    <xf numFmtId="0" fontId="10" fillId="0" borderId="0"/>
    <xf numFmtId="9" fontId="17" fillId="0" borderId="0" applyFont="0" applyFill="0" applyBorder="0" applyAlignment="0" applyProtection="0"/>
    <xf numFmtId="9" fontId="10" fillId="0" borderId="0" applyFont="0" applyFill="0" applyBorder="0" applyAlignment="0" applyProtection="0"/>
    <xf numFmtId="0" fontId="42" fillId="0" borderId="0" applyNumberFormat="0" applyFill="0" applyBorder="0" applyAlignment="0" applyProtection="0"/>
    <xf numFmtId="0" fontId="17" fillId="0" borderId="0"/>
    <xf numFmtId="0" fontId="43" fillId="0" borderId="0"/>
    <xf numFmtId="0" fontId="17" fillId="0" borderId="0"/>
    <xf numFmtId="0" fontId="10" fillId="0" borderId="0"/>
    <xf numFmtId="164" fontId="10" fillId="0" borderId="0" applyFont="0" applyFill="0" applyBorder="0" applyAlignment="0" applyProtection="0"/>
    <xf numFmtId="9" fontId="9" fillId="0" borderId="0" applyFont="0" applyFill="0" applyBorder="0" applyAlignment="0" applyProtection="0"/>
    <xf numFmtId="166" fontId="9" fillId="0" borderId="0" applyFont="0" applyFill="0" applyBorder="0" applyAlignment="0" applyProtection="0"/>
    <xf numFmtId="164" fontId="9" fillId="0" borderId="0" applyFont="0" applyFill="0" applyBorder="0" applyAlignment="0" applyProtection="0"/>
    <xf numFmtId="0" fontId="58" fillId="0" borderId="0"/>
    <xf numFmtId="166" fontId="10" fillId="0" borderId="0" applyFont="0" applyFill="0" applyBorder="0" applyAlignment="0" applyProtection="0"/>
    <xf numFmtId="41" fontId="2" fillId="0" borderId="0" applyFont="0" applyFill="0" applyBorder="0" applyAlignment="0" applyProtection="0"/>
    <xf numFmtId="0" fontId="2" fillId="0" borderId="0"/>
  </cellStyleXfs>
  <cellXfs count="1612">
    <xf numFmtId="0" fontId="0" fillId="0" borderId="0" xfId="0"/>
    <xf numFmtId="0" fontId="11" fillId="0" borderId="0" xfId="0" applyFont="1"/>
    <xf numFmtId="0" fontId="11" fillId="0" borderId="7" xfId="0" applyFont="1" applyBorder="1"/>
    <xf numFmtId="0" fontId="11" fillId="0" borderId="0" xfId="0" applyFont="1" applyBorder="1"/>
    <xf numFmtId="0" fontId="11" fillId="0" borderId="0" xfId="0" applyFont="1" applyBorder="1" applyAlignment="1">
      <alignment horizontal="center" vertical="center"/>
    </xf>
    <xf numFmtId="0" fontId="11" fillId="0" borderId="8" xfId="0" applyFont="1" applyBorder="1"/>
    <xf numFmtId="0" fontId="12" fillId="0" borderId="0" xfId="0" applyFont="1" applyBorder="1" applyAlignment="1">
      <alignment horizontal="center"/>
    </xf>
    <xf numFmtId="0" fontId="14" fillId="0" borderId="0" xfId="0" applyFont="1" applyBorder="1" applyAlignment="1">
      <alignment horizontal="justify" vertical="top" wrapText="1"/>
    </xf>
    <xf numFmtId="0" fontId="16" fillId="0" borderId="0" xfId="3" applyFont="1" applyAlignment="1" applyProtection="1">
      <protection locked="0"/>
    </xf>
    <xf numFmtId="167" fontId="16" fillId="0" borderId="0" xfId="4" applyNumberFormat="1" applyFont="1" applyProtection="1">
      <protection locked="0"/>
    </xf>
    <xf numFmtId="0" fontId="16" fillId="0" borderId="0" xfId="3" applyFont="1" applyAlignment="1" applyProtection="1">
      <alignment horizontal="center"/>
      <protection locked="0"/>
    </xf>
    <xf numFmtId="0" fontId="16" fillId="0" borderId="0" xfId="3" applyFont="1" applyProtection="1">
      <protection locked="0"/>
    </xf>
    <xf numFmtId="168" fontId="16" fillId="0" borderId="0" xfId="3" applyNumberFormat="1" applyFont="1" applyProtection="1">
      <protection locked="0"/>
    </xf>
    <xf numFmtId="0" fontId="12" fillId="0" borderId="10" xfId="3" applyFont="1" applyBorder="1" applyAlignment="1" applyProtection="1">
      <alignment horizontal="center"/>
      <protection locked="0"/>
    </xf>
    <xf numFmtId="0" fontId="16" fillId="0" borderId="10" xfId="3" applyFont="1" applyBorder="1" applyProtection="1">
      <protection locked="0"/>
    </xf>
    <xf numFmtId="169" fontId="16" fillId="0" borderId="10" xfId="3" applyNumberFormat="1" applyFont="1" applyBorder="1" applyProtection="1">
      <protection locked="0"/>
    </xf>
    <xf numFmtId="169" fontId="18" fillId="0" borderId="10" xfId="3" applyNumberFormat="1" applyFont="1" applyBorder="1" applyProtection="1">
      <protection locked="0"/>
    </xf>
    <xf numFmtId="0" fontId="19" fillId="0" borderId="0" xfId="3" applyFont="1" applyProtection="1">
      <protection locked="0"/>
    </xf>
    <xf numFmtId="164" fontId="16" fillId="0" borderId="10" xfId="4" applyFont="1" applyBorder="1" applyProtection="1">
      <protection locked="0"/>
    </xf>
    <xf numFmtId="164" fontId="16" fillId="0" borderId="11" xfId="4" applyFont="1" applyBorder="1" applyProtection="1">
      <protection locked="0"/>
    </xf>
    <xf numFmtId="164" fontId="11" fillId="0" borderId="10" xfId="4" applyFont="1" applyBorder="1" applyProtection="1">
      <protection locked="0"/>
    </xf>
    <xf numFmtId="0" fontId="16" fillId="0" borderId="11" xfId="3" applyFont="1" applyBorder="1" applyProtection="1">
      <protection locked="0"/>
    </xf>
    <xf numFmtId="164" fontId="12" fillId="0" borderId="10" xfId="4" applyFont="1" applyBorder="1" applyProtection="1">
      <protection locked="0"/>
    </xf>
    <xf numFmtId="0" fontId="20" fillId="0" borderId="0" xfId="3" applyFont="1" applyAlignment="1" applyProtection="1">
      <alignment wrapText="1"/>
      <protection locked="0"/>
    </xf>
    <xf numFmtId="0" fontId="16" fillId="0" borderId="10" xfId="3" applyFont="1" applyBorder="1" applyAlignment="1" applyProtection="1">
      <alignment horizontal="left" vertical="center"/>
      <protection locked="0"/>
    </xf>
    <xf numFmtId="0" fontId="16" fillId="0" borderId="10" xfId="3" applyFont="1" applyBorder="1" applyAlignment="1" applyProtection="1">
      <alignment horizontal="left" vertical="center" wrapText="1"/>
      <protection locked="0"/>
    </xf>
    <xf numFmtId="0" fontId="16" fillId="0" borderId="12" xfId="3" applyFont="1" applyBorder="1" applyAlignment="1" applyProtection="1">
      <alignment horizontal="center" vertical="center" wrapText="1"/>
      <protection locked="0"/>
    </xf>
    <xf numFmtId="0" fontId="16" fillId="0" borderId="13" xfId="3" applyFont="1" applyBorder="1" applyAlignment="1" applyProtection="1">
      <alignment horizontal="center" vertical="center" wrapText="1"/>
      <protection locked="0"/>
    </xf>
    <xf numFmtId="0" fontId="16" fillId="0" borderId="14" xfId="3" applyFont="1" applyBorder="1" applyAlignment="1" applyProtection="1">
      <alignment horizontal="center" vertical="center" wrapText="1"/>
      <protection locked="0"/>
    </xf>
    <xf numFmtId="0" fontId="16" fillId="0" borderId="12" xfId="3" applyFont="1" applyBorder="1" applyAlignment="1" applyProtection="1">
      <alignment horizontal="center" vertical="center"/>
      <protection locked="0"/>
    </xf>
    <xf numFmtId="0" fontId="16" fillId="0" borderId="13" xfId="3" applyFont="1" applyBorder="1" applyAlignment="1" applyProtection="1">
      <alignment horizontal="center" vertical="center"/>
      <protection locked="0"/>
    </xf>
    <xf numFmtId="0" fontId="16" fillId="0" borderId="14" xfId="3" applyFont="1" applyBorder="1" applyAlignment="1" applyProtection="1">
      <alignment horizontal="center" vertical="center"/>
      <protection locked="0"/>
    </xf>
    <xf numFmtId="0" fontId="21" fillId="0" borderId="2" xfId="0" applyFont="1" applyBorder="1" applyAlignment="1">
      <alignment horizontal="center"/>
    </xf>
    <xf numFmtId="0" fontId="21" fillId="0" borderId="7" xfId="0" applyFont="1" applyBorder="1" applyAlignment="1">
      <alignment horizontal="center"/>
    </xf>
    <xf numFmtId="0" fontId="21" fillId="0" borderId="4" xfId="0" applyFont="1" applyBorder="1" applyAlignment="1">
      <alignment horizontal="center"/>
    </xf>
    <xf numFmtId="0" fontId="11" fillId="0" borderId="19" xfId="0" applyFont="1" applyBorder="1"/>
    <xf numFmtId="0" fontId="11" fillId="0" borderId="2" xfId="0" applyFont="1" applyBorder="1" applyAlignment="1">
      <alignment vertical="center"/>
    </xf>
    <xf numFmtId="0" fontId="11" fillId="0" borderId="6" xfId="0" applyFont="1" applyBorder="1" applyAlignment="1">
      <alignment vertical="center"/>
    </xf>
    <xf numFmtId="0" fontId="11" fillId="0" borderId="0" xfId="0" applyFont="1" applyBorder="1" applyAlignment="1">
      <alignment vertical="center"/>
    </xf>
    <xf numFmtId="0" fontId="11" fillId="0" borderId="3" xfId="0" applyFont="1" applyBorder="1" applyAlignment="1">
      <alignment vertical="center"/>
    </xf>
    <xf numFmtId="0" fontId="11" fillId="0" borderId="0" xfId="0" applyFont="1" applyAlignment="1">
      <alignment vertical="center"/>
    </xf>
    <xf numFmtId="0" fontId="12" fillId="0" borderId="0" xfId="3" applyFont="1" applyAlignment="1" applyProtection="1">
      <alignment horizontal="center" vertical="center"/>
      <protection locked="0"/>
    </xf>
    <xf numFmtId="0" fontId="11" fillId="0" borderId="7" xfId="0" applyFont="1" applyBorder="1" applyAlignment="1">
      <alignment vertical="center"/>
    </xf>
    <xf numFmtId="0" fontId="11" fillId="0" borderId="8" xfId="0" applyFont="1" applyBorder="1" applyAlignment="1">
      <alignment vertical="center"/>
    </xf>
    <xf numFmtId="0" fontId="16" fillId="0" borderId="0" xfId="3" applyFont="1" applyAlignment="1" applyProtection="1">
      <alignment vertical="center"/>
      <protection locked="0"/>
    </xf>
    <xf numFmtId="167" fontId="16" fillId="0" borderId="0" xfId="4" applyNumberFormat="1" applyFont="1" applyAlignment="1" applyProtection="1">
      <alignment vertical="center"/>
      <protection locked="0"/>
    </xf>
    <xf numFmtId="0" fontId="16" fillId="0" borderId="0" xfId="3" applyFont="1" applyAlignment="1" applyProtection="1">
      <alignment horizontal="center" vertical="center"/>
      <protection locked="0"/>
    </xf>
    <xf numFmtId="0" fontId="16" fillId="0" borderId="10" xfId="3" applyFont="1" applyBorder="1" applyAlignment="1" applyProtection="1">
      <alignment horizontal="center" vertical="center"/>
      <protection locked="0"/>
    </xf>
    <xf numFmtId="0" fontId="16" fillId="0" borderId="10" xfId="3" applyFont="1" applyBorder="1" applyAlignment="1" applyProtection="1">
      <alignment vertical="center"/>
      <protection locked="0"/>
    </xf>
    <xf numFmtId="169" fontId="16" fillId="0" borderId="10" xfId="3" applyNumberFormat="1" applyFont="1" applyBorder="1" applyAlignment="1" applyProtection="1">
      <alignment vertical="center"/>
      <protection locked="0"/>
    </xf>
    <xf numFmtId="169" fontId="18" fillId="0" borderId="10" xfId="3" applyNumberFormat="1" applyFont="1" applyBorder="1" applyAlignment="1" applyProtection="1">
      <alignment vertical="center"/>
      <protection locked="0"/>
    </xf>
    <xf numFmtId="0" fontId="24" fillId="0" borderId="0" xfId="0" applyFont="1" applyFill="1" applyBorder="1" applyAlignment="1"/>
    <xf numFmtId="0" fontId="23" fillId="0" borderId="0" xfId="0" applyFont="1" applyFill="1" applyBorder="1" applyAlignment="1"/>
    <xf numFmtId="0" fontId="24" fillId="0" borderId="0" xfId="0" applyFont="1" applyFill="1" applyBorder="1" applyAlignment="1">
      <alignment horizontal="left"/>
    </xf>
    <xf numFmtId="164" fontId="12" fillId="0" borderId="0" xfId="1" applyFont="1" applyFill="1" applyBorder="1" applyAlignment="1"/>
    <xf numFmtId="0" fontId="11" fillId="0" borderId="6" xfId="0" applyFont="1" applyBorder="1" applyAlignment="1">
      <alignment horizontal="center" vertical="center"/>
    </xf>
    <xf numFmtId="0" fontId="16" fillId="0" borderId="0" xfId="3" applyFont="1" applyFill="1" applyBorder="1" applyAlignment="1" applyProtection="1">
      <alignment vertical="center"/>
      <protection locked="0"/>
    </xf>
    <xf numFmtId="0" fontId="12" fillId="0" borderId="0" xfId="0" applyFont="1" applyBorder="1" applyAlignment="1">
      <alignment vertical="center"/>
    </xf>
    <xf numFmtId="0" fontId="27" fillId="0" borderId="0" xfId="0" applyFont="1" applyBorder="1" applyAlignment="1">
      <alignment vertical="center"/>
    </xf>
    <xf numFmtId="164" fontId="11" fillId="0" borderId="0" xfId="0" applyNumberFormat="1" applyFont="1" applyBorder="1" applyAlignment="1">
      <alignment vertical="center"/>
    </xf>
    <xf numFmtId="0" fontId="11" fillId="0" borderId="0" xfId="0" applyFont="1" applyBorder="1" applyAlignment="1" applyProtection="1">
      <alignment vertical="center"/>
      <protection locked="0"/>
    </xf>
    <xf numFmtId="0" fontId="12" fillId="0" borderId="10" xfId="3" applyFont="1" applyBorder="1" applyAlignment="1" applyProtection="1">
      <alignment horizontal="center" vertical="center"/>
      <protection locked="0"/>
    </xf>
    <xf numFmtId="0" fontId="25" fillId="0" borderId="0" xfId="0" applyFont="1" applyFill="1" applyBorder="1" applyAlignment="1">
      <alignment vertical="center"/>
    </xf>
    <xf numFmtId="0" fontId="11" fillId="0" borderId="7" xfId="0" applyFont="1" applyFill="1" applyBorder="1" applyAlignment="1">
      <alignment vertical="center"/>
    </xf>
    <xf numFmtId="0" fontId="11" fillId="0" borderId="0" xfId="0" applyFont="1" applyFill="1" applyBorder="1" applyAlignment="1">
      <alignment vertical="center"/>
    </xf>
    <xf numFmtId="0" fontId="11" fillId="0" borderId="0" xfId="0" applyFont="1" applyFill="1" applyBorder="1" applyAlignment="1">
      <alignment horizontal="center" vertical="center"/>
    </xf>
    <xf numFmtId="0" fontId="12" fillId="0" borderId="0" xfId="0" applyFont="1" applyFill="1" applyBorder="1" applyAlignment="1">
      <alignment vertical="center"/>
    </xf>
    <xf numFmtId="0" fontId="11" fillId="0" borderId="8" xfId="0" applyFont="1" applyFill="1" applyBorder="1" applyAlignment="1">
      <alignment vertical="center"/>
    </xf>
    <xf numFmtId="0" fontId="13" fillId="0" borderId="0" xfId="0" applyFont="1" applyFill="1" applyBorder="1" applyAlignment="1">
      <alignment vertical="center"/>
    </xf>
    <xf numFmtId="0" fontId="27" fillId="0" borderId="0" xfId="0" applyFont="1" applyFill="1" applyBorder="1" applyAlignment="1">
      <alignment vertical="center"/>
    </xf>
    <xf numFmtId="164" fontId="11" fillId="0" borderId="0" xfId="0" applyNumberFormat="1" applyFont="1" applyFill="1" applyBorder="1" applyAlignment="1">
      <alignment vertical="center"/>
    </xf>
    <xf numFmtId="0" fontId="12" fillId="0" borderId="0" xfId="0" applyFont="1" applyFill="1" applyBorder="1" applyAlignment="1">
      <alignment horizontal="center"/>
    </xf>
    <xf numFmtId="0" fontId="14" fillId="0" borderId="0" xfId="0" applyFont="1" applyFill="1" applyBorder="1" applyAlignment="1">
      <alignment horizontal="justify" vertical="top" wrapText="1"/>
    </xf>
    <xf numFmtId="0" fontId="15" fillId="0" borderId="0" xfId="0" applyFont="1" applyFill="1" applyBorder="1" applyAlignment="1">
      <alignment vertical="top" wrapText="1"/>
    </xf>
    <xf numFmtId="164" fontId="11" fillId="0" borderId="0" xfId="1" applyFont="1" applyFill="1" applyBorder="1" applyAlignment="1"/>
    <xf numFmtId="0" fontId="15" fillId="0" borderId="0" xfId="0" applyFont="1" applyFill="1" applyBorder="1" applyAlignment="1"/>
    <xf numFmtId="0" fontId="22" fillId="0" borderId="0" xfId="0" applyFont="1" applyFill="1" applyBorder="1" applyAlignment="1"/>
    <xf numFmtId="0" fontId="11" fillId="0" borderId="0" xfId="0" applyFont="1" applyFill="1" applyBorder="1"/>
    <xf numFmtId="0" fontId="11" fillId="0" borderId="7" xfId="0" applyFont="1" applyFill="1" applyBorder="1" applyAlignment="1">
      <alignment horizontal="center"/>
    </xf>
    <xf numFmtId="171" fontId="11" fillId="0" borderId="0" xfId="0" applyNumberFormat="1" applyFont="1" applyFill="1" applyBorder="1" applyAlignment="1"/>
    <xf numFmtId="0" fontId="11" fillId="0" borderId="0" xfId="0" applyFont="1" applyFill="1" applyBorder="1" applyAlignment="1"/>
    <xf numFmtId="0" fontId="26" fillId="0" borderId="0" xfId="0" applyFont="1" applyFill="1" applyBorder="1" applyAlignment="1">
      <alignment vertical="center"/>
    </xf>
    <xf numFmtId="0" fontId="11" fillId="0" borderId="4" xfId="0" applyFont="1" applyFill="1" applyBorder="1"/>
    <xf numFmtId="0" fontId="12" fillId="0" borderId="0" xfId="0" applyFont="1" applyFill="1" applyBorder="1" applyAlignment="1"/>
    <xf numFmtId="0" fontId="21" fillId="0" borderId="0" xfId="0" applyFont="1" applyFill="1" applyBorder="1" applyAlignment="1">
      <alignment horizontal="center"/>
    </xf>
    <xf numFmtId="9" fontId="11" fillId="0" borderId="0" xfId="2" applyFont="1" applyFill="1" applyBorder="1" applyAlignment="1"/>
    <xf numFmtId="2" fontId="11" fillId="0" borderId="0" xfId="0" quotePrefix="1" applyNumberFormat="1" applyFont="1" applyFill="1" applyBorder="1" applyAlignment="1"/>
    <xf numFmtId="0" fontId="11" fillId="0" borderId="0" xfId="0" applyFont="1" applyFill="1" applyBorder="1" applyAlignment="1">
      <alignment horizontal="center"/>
    </xf>
    <xf numFmtId="9" fontId="23" fillId="0" borderId="0" xfId="2" applyNumberFormat="1" applyFont="1" applyFill="1" applyBorder="1" applyAlignment="1"/>
    <xf numFmtId="164" fontId="11" fillId="0" borderId="0" xfId="0" applyNumberFormat="1" applyFont="1" applyFill="1" applyBorder="1" applyAlignment="1"/>
    <xf numFmtId="168" fontId="24" fillId="0" borderId="0" xfId="0" applyNumberFormat="1" applyFont="1" applyFill="1" applyBorder="1" applyAlignment="1"/>
    <xf numFmtId="170" fontId="23" fillId="0" borderId="0" xfId="2" applyNumberFormat="1" applyFont="1" applyFill="1" applyBorder="1" applyAlignment="1"/>
    <xf numFmtId="164" fontId="12" fillId="0" borderId="0" xfId="0" applyNumberFormat="1" applyFont="1" applyFill="1" applyBorder="1" applyAlignment="1"/>
    <xf numFmtId="0" fontId="11" fillId="0" borderId="0" xfId="0" applyFont="1" applyAlignment="1" applyProtection="1">
      <alignment vertical="center"/>
    </xf>
    <xf numFmtId="0" fontId="16" fillId="0" borderId="10" xfId="3" applyFont="1" applyBorder="1" applyAlignment="1" applyProtection="1">
      <alignment horizontal="center" vertical="center"/>
    </xf>
    <xf numFmtId="0" fontId="16" fillId="0" borderId="10" xfId="3" applyFont="1" applyBorder="1" applyAlignment="1" applyProtection="1">
      <alignment horizontal="center"/>
    </xf>
    <xf numFmtId="164" fontId="12" fillId="0" borderId="10" xfId="3" applyNumberFormat="1" applyFont="1" applyBorder="1" applyProtection="1"/>
    <xf numFmtId="164" fontId="16" fillId="0" borderId="10" xfId="4" applyFont="1" applyBorder="1" applyProtection="1"/>
    <xf numFmtId="164" fontId="12" fillId="0" borderId="10" xfId="4" applyFont="1" applyBorder="1" applyProtection="1"/>
    <xf numFmtId="0" fontId="16" fillId="0" borderId="0" xfId="0" applyFont="1" applyProtection="1">
      <protection locked="0"/>
    </xf>
    <xf numFmtId="0" fontId="11" fillId="0" borderId="0" xfId="0" applyFont="1" applyAlignment="1" applyProtection="1">
      <alignment vertical="center"/>
      <protection locked="0"/>
    </xf>
    <xf numFmtId="0" fontId="16" fillId="0" borderId="0" xfId="0" applyFont="1" applyAlignment="1" applyProtection="1">
      <alignment vertical="center"/>
      <protection locked="0"/>
    </xf>
    <xf numFmtId="0" fontId="0" fillId="0" borderId="0" xfId="0"/>
    <xf numFmtId="0" fontId="40" fillId="7" borderId="0" xfId="0" applyFont="1" applyFill="1"/>
    <xf numFmtId="0" fontId="40" fillId="8" borderId="0" xfId="0" applyFont="1" applyFill="1"/>
    <xf numFmtId="164" fontId="0" fillId="0" borderId="0" xfId="1" applyFont="1"/>
    <xf numFmtId="0" fontId="40" fillId="9" borderId="0" xfId="0" applyFont="1" applyFill="1"/>
    <xf numFmtId="0" fontId="41" fillId="10" borderId="0" xfId="0" applyFont="1" applyFill="1"/>
    <xf numFmtId="164" fontId="0" fillId="0" borderId="0" xfId="0" applyNumberFormat="1"/>
    <xf numFmtId="0" fontId="40" fillId="2" borderId="0" xfId="0" applyFont="1" applyFill="1"/>
    <xf numFmtId="0" fontId="12" fillId="0" borderId="10" xfId="3" applyFont="1" applyBorder="1" applyAlignment="1" applyProtection="1">
      <alignment horizontal="center" vertical="center"/>
      <protection locked="0"/>
    </xf>
    <xf numFmtId="0" fontId="11" fillId="0" borderId="7" xfId="0" applyFont="1" applyFill="1" applyBorder="1"/>
    <xf numFmtId="0" fontId="11" fillId="0" borderId="8" xfId="0" applyFont="1" applyFill="1" applyBorder="1"/>
    <xf numFmtId="0" fontId="13" fillId="0" borderId="0" xfId="0" applyFont="1" applyBorder="1" applyAlignment="1">
      <alignment horizontal="center" vertical="center"/>
    </xf>
    <xf numFmtId="0" fontId="16" fillId="0" borderId="0" xfId="3" applyFont="1" applyFill="1" applyBorder="1" applyAlignment="1" applyProtection="1">
      <alignment horizontal="left" vertical="center"/>
      <protection locked="0"/>
    </xf>
    <xf numFmtId="0" fontId="12" fillId="0" borderId="15" xfId="0" applyFont="1" applyBorder="1" applyAlignment="1">
      <alignment horizontal="center"/>
    </xf>
    <xf numFmtId="0" fontId="12" fillId="2" borderId="15" xfId="0" applyFont="1" applyFill="1" applyBorder="1" applyAlignment="1">
      <alignment horizontal="center"/>
    </xf>
    <xf numFmtId="0" fontId="11" fillId="0" borderId="2" xfId="0" applyFont="1" applyBorder="1" applyAlignment="1">
      <alignment horizontal="center"/>
    </xf>
    <xf numFmtId="0" fontId="11" fillId="0" borderId="4" xfId="0" applyFont="1" applyBorder="1" applyAlignment="1">
      <alignment horizontal="center"/>
    </xf>
    <xf numFmtId="0" fontId="44" fillId="0" borderId="0" xfId="0" applyFont="1" applyFill="1" applyBorder="1" applyAlignment="1">
      <alignment vertical="center"/>
    </xf>
    <xf numFmtId="164" fontId="12" fillId="0" borderId="0" xfId="1" applyFont="1" applyFill="1" applyBorder="1" applyAlignment="1" applyProtection="1"/>
    <xf numFmtId="0" fontId="15" fillId="0" borderId="0" xfId="0" applyFont="1" applyFill="1" applyBorder="1" applyAlignment="1" applyProtection="1">
      <alignment vertical="top" wrapText="1"/>
    </xf>
    <xf numFmtId="0" fontId="29" fillId="0" borderId="0" xfId="0" applyFont="1" applyFill="1" applyBorder="1" applyAlignment="1">
      <alignment vertical="center"/>
    </xf>
    <xf numFmtId="164" fontId="12" fillId="0" borderId="0" xfId="0" applyNumberFormat="1" applyFont="1" applyFill="1" applyBorder="1" applyAlignment="1" applyProtection="1"/>
    <xf numFmtId="0" fontId="11" fillId="0" borderId="7" xfId="0" applyFont="1" applyBorder="1" applyAlignment="1">
      <alignment horizontal="center"/>
    </xf>
    <xf numFmtId="0" fontId="45" fillId="0" borderId="0" xfId="0" applyFont="1" applyFill="1" applyBorder="1" applyAlignment="1">
      <alignment vertical="top"/>
    </xf>
    <xf numFmtId="0" fontId="11" fillId="0" borderId="0" xfId="0" applyFont="1" applyBorder="1" applyAlignment="1"/>
    <xf numFmtId="164" fontId="11" fillId="0" borderId="7" xfId="1" applyFont="1" applyBorder="1" applyAlignment="1">
      <alignment vertical="top"/>
    </xf>
    <xf numFmtId="164" fontId="11" fillId="0" borderId="0" xfId="1" applyFont="1" applyBorder="1" applyAlignment="1">
      <alignment vertical="top"/>
    </xf>
    <xf numFmtId="0" fontId="11" fillId="0" borderId="9" xfId="0" applyFont="1" applyBorder="1"/>
    <xf numFmtId="0" fontId="12" fillId="0" borderId="9" xfId="0" applyFont="1" applyFill="1" applyBorder="1" applyAlignment="1">
      <alignment horizontal="center"/>
    </xf>
    <xf numFmtId="0" fontId="12" fillId="0" borderId="9" xfId="0" applyFont="1" applyFill="1" applyBorder="1" applyAlignment="1"/>
    <xf numFmtId="164" fontId="12" fillId="0" borderId="9" xfId="1" applyFont="1" applyFill="1" applyBorder="1" applyAlignment="1"/>
    <xf numFmtId="0" fontId="11" fillId="0" borderId="5" xfId="0" applyFont="1" applyFill="1" applyBorder="1"/>
    <xf numFmtId="0" fontId="13" fillId="0" borderId="0" xfId="0" applyFont="1" applyBorder="1" applyAlignment="1">
      <alignment horizontal="center" vertical="center"/>
    </xf>
    <xf numFmtId="0" fontId="12" fillId="0" borderId="10" xfId="3" applyFont="1" applyBorder="1" applyAlignment="1" applyProtection="1">
      <alignment horizontal="center" vertical="center"/>
      <protection locked="0"/>
    </xf>
    <xf numFmtId="0" fontId="16" fillId="0" borderId="0" xfId="3" applyFont="1" applyFill="1" applyBorder="1" applyAlignment="1" applyProtection="1">
      <alignment horizontal="left" vertical="center"/>
      <protection locked="0"/>
    </xf>
    <xf numFmtId="0" fontId="12" fillId="2" borderId="15" xfId="0" applyFont="1" applyFill="1" applyBorder="1" applyAlignment="1">
      <alignment horizontal="center"/>
    </xf>
    <xf numFmtId="0" fontId="36" fillId="0" borderId="0" xfId="5" applyFont="1" applyBorder="1" applyAlignment="1">
      <alignment vertical="top"/>
    </xf>
    <xf numFmtId="0" fontId="36" fillId="0" borderId="0" xfId="5" applyFont="1" applyAlignment="1">
      <alignment vertical="top"/>
    </xf>
    <xf numFmtId="0" fontId="37" fillId="0" borderId="0" xfId="5" applyFont="1" applyBorder="1" applyAlignment="1">
      <alignment vertical="top"/>
    </xf>
    <xf numFmtId="0" fontId="47" fillId="0" borderId="0" xfId="5" applyFont="1" applyBorder="1" applyAlignment="1">
      <alignment vertical="top"/>
    </xf>
    <xf numFmtId="0" fontId="49" fillId="0" borderId="0" xfId="5" applyFont="1" applyBorder="1" applyAlignment="1">
      <alignment vertical="top"/>
    </xf>
    <xf numFmtId="0" fontId="12" fillId="2" borderId="15" xfId="0" applyFont="1" applyFill="1" applyBorder="1" applyAlignment="1">
      <alignment horizontal="center"/>
    </xf>
    <xf numFmtId="0" fontId="13" fillId="0" borderId="0" xfId="0" applyFont="1" applyBorder="1" applyAlignment="1">
      <alignment horizontal="center" vertical="center"/>
    </xf>
    <xf numFmtId="0" fontId="16" fillId="0" borderId="0" xfId="3" applyFont="1" applyFill="1" applyBorder="1" applyAlignment="1" applyProtection="1">
      <alignment horizontal="left" vertical="center"/>
      <protection locked="0"/>
    </xf>
    <xf numFmtId="0" fontId="16" fillId="0" borderId="0" xfId="13" applyFont="1" applyProtection="1">
      <protection locked="0"/>
    </xf>
    <xf numFmtId="0" fontId="51" fillId="0" borderId="0" xfId="13" applyFont="1" applyFill="1" applyBorder="1" applyAlignment="1" applyProtection="1">
      <alignment vertical="center"/>
      <protection locked="0"/>
    </xf>
    <xf numFmtId="0" fontId="16" fillId="0" borderId="0" xfId="13" applyFont="1" applyFill="1" applyBorder="1" applyProtection="1">
      <protection locked="0"/>
    </xf>
    <xf numFmtId="0" fontId="52" fillId="0" borderId="0" xfId="13" applyFont="1" applyFill="1" applyBorder="1" applyAlignment="1" applyProtection="1">
      <alignment vertical="center"/>
      <protection locked="0"/>
    </xf>
    <xf numFmtId="0" fontId="53" fillId="0" borderId="0" xfId="13" applyFont="1" applyAlignment="1" applyProtection="1">
      <alignment vertical="center"/>
      <protection locked="0"/>
    </xf>
    <xf numFmtId="0" fontId="52" fillId="0" borderId="9" xfId="13" applyFont="1" applyFill="1" applyBorder="1" applyAlignment="1" applyProtection="1">
      <alignment vertical="center"/>
      <protection locked="0"/>
    </xf>
    <xf numFmtId="0" fontId="12" fillId="0" borderId="0" xfId="13" applyFont="1" applyAlignment="1" applyProtection="1">
      <alignment vertical="center"/>
      <protection locked="0"/>
    </xf>
    <xf numFmtId="0" fontId="12" fillId="11" borderId="15" xfId="13" applyFont="1" applyFill="1" applyBorder="1" applyAlignment="1" applyProtection="1">
      <alignment vertical="center"/>
      <protection locked="0"/>
    </xf>
    <xf numFmtId="0" fontId="12" fillId="0" borderId="0" xfId="13" applyFont="1" applyFill="1" applyBorder="1" applyAlignment="1" applyProtection="1">
      <alignment vertical="center"/>
      <protection locked="0"/>
    </xf>
    <xf numFmtId="0" fontId="12" fillId="0" borderId="6" xfId="13" applyFont="1" applyFill="1" applyBorder="1" applyAlignment="1" applyProtection="1">
      <alignment vertical="center"/>
      <protection locked="0"/>
    </xf>
    <xf numFmtId="0" fontId="16" fillId="0" borderId="0" xfId="13" applyFont="1" applyAlignment="1" applyProtection="1">
      <alignment vertical="center"/>
      <protection locked="0"/>
    </xf>
    <xf numFmtId="0" fontId="54" fillId="12" borderId="2" xfId="13" applyFont="1" applyFill="1" applyBorder="1" applyAlignment="1" applyProtection="1">
      <alignment vertical="center"/>
      <protection locked="0"/>
    </xf>
    <xf numFmtId="0" fontId="40" fillId="12" borderId="16" xfId="13" applyFont="1" applyFill="1" applyBorder="1" applyAlignment="1" applyProtection="1">
      <alignment vertical="center"/>
      <protection locked="0"/>
    </xf>
    <xf numFmtId="0" fontId="54" fillId="12" borderId="16" xfId="13" applyFont="1" applyFill="1" applyBorder="1" applyAlignment="1" applyProtection="1">
      <alignment vertical="center"/>
      <protection locked="0"/>
    </xf>
    <xf numFmtId="0" fontId="23" fillId="0" borderId="29" xfId="13" applyFont="1" applyBorder="1" applyAlignment="1" applyProtection="1">
      <alignment vertical="center"/>
      <protection locked="0"/>
    </xf>
    <xf numFmtId="0" fontId="16" fillId="0" borderId="30" xfId="13" applyFont="1" applyBorder="1" applyAlignment="1" applyProtection="1">
      <alignment vertical="center"/>
      <protection locked="0"/>
    </xf>
    <xf numFmtId="0" fontId="16" fillId="0" borderId="31" xfId="13" applyFont="1" applyBorder="1" applyAlignment="1" applyProtection="1">
      <alignment vertical="center"/>
      <protection locked="0"/>
    </xf>
    <xf numFmtId="0" fontId="23" fillId="0" borderId="32" xfId="13" applyFont="1" applyBorder="1" applyAlignment="1" applyProtection="1">
      <alignment vertical="top"/>
      <protection locked="0"/>
    </xf>
    <xf numFmtId="0" fontId="16" fillId="0" borderId="33" xfId="13" applyFont="1" applyBorder="1" applyAlignment="1" applyProtection="1">
      <alignment vertical="center"/>
      <protection locked="0"/>
    </xf>
    <xf numFmtId="0" fontId="16" fillId="0" borderId="34" xfId="13" applyFont="1" applyBorder="1" applyAlignment="1" applyProtection="1">
      <alignment vertical="center"/>
      <protection locked="0"/>
    </xf>
    <xf numFmtId="0" fontId="16" fillId="0" borderId="7" xfId="13" applyFont="1" applyBorder="1" applyAlignment="1" applyProtection="1">
      <alignment vertical="center"/>
      <protection locked="0"/>
    </xf>
    <xf numFmtId="0" fontId="16" fillId="0" borderId="0" xfId="13" applyFont="1" applyBorder="1" applyProtection="1">
      <protection locked="0"/>
    </xf>
    <xf numFmtId="0" fontId="16" fillId="0" borderId="8" xfId="13" applyFont="1" applyBorder="1" applyAlignment="1" applyProtection="1">
      <alignment vertical="center"/>
      <protection locked="0"/>
    </xf>
    <xf numFmtId="0" fontId="16" fillId="13" borderId="7" xfId="13" applyFont="1" applyFill="1" applyBorder="1" applyAlignment="1" applyProtection="1">
      <alignment vertical="center"/>
      <protection locked="0"/>
    </xf>
    <xf numFmtId="0" fontId="16" fillId="13" borderId="8" xfId="13" applyFont="1" applyFill="1" applyBorder="1" applyAlignment="1" applyProtection="1">
      <alignment vertical="center"/>
      <protection locked="0"/>
    </xf>
    <xf numFmtId="0" fontId="16" fillId="0" borderId="35" xfId="13" applyFont="1" applyBorder="1" applyAlignment="1" applyProtection="1">
      <alignment vertical="center"/>
      <protection locked="0"/>
    </xf>
    <xf numFmtId="0" fontId="16" fillId="0" borderId="36" xfId="13" applyFont="1" applyBorder="1" applyProtection="1">
      <protection locked="0"/>
    </xf>
    <xf numFmtId="0" fontId="16" fillId="0" borderId="37" xfId="13" applyFont="1" applyBorder="1" applyAlignment="1" applyProtection="1">
      <alignment vertical="center"/>
      <protection locked="0"/>
    </xf>
    <xf numFmtId="0" fontId="16" fillId="13" borderId="35" xfId="13" applyFont="1" applyFill="1" applyBorder="1" applyAlignment="1" applyProtection="1">
      <alignment vertical="center"/>
      <protection locked="0"/>
    </xf>
    <xf numFmtId="0" fontId="16" fillId="13" borderId="37" xfId="13" applyFont="1" applyFill="1" applyBorder="1" applyAlignment="1" applyProtection="1">
      <alignment vertical="center"/>
      <protection locked="0"/>
    </xf>
    <xf numFmtId="0" fontId="23" fillId="0" borderId="38" xfId="13" applyFont="1" applyBorder="1" applyAlignment="1" applyProtection="1">
      <alignment vertical="center"/>
      <protection locked="0"/>
    </xf>
    <xf numFmtId="0" fontId="16" fillId="0" borderId="39" xfId="13" applyFont="1" applyBorder="1" applyAlignment="1" applyProtection="1">
      <alignment vertical="center"/>
      <protection locked="0"/>
    </xf>
    <xf numFmtId="0" fontId="16" fillId="0" borderId="40" xfId="13" applyFont="1" applyBorder="1" applyAlignment="1" applyProtection="1">
      <alignment vertical="center"/>
      <protection locked="0"/>
    </xf>
    <xf numFmtId="0" fontId="16" fillId="13" borderId="38" xfId="13" quotePrefix="1" applyFont="1" applyFill="1" applyBorder="1" applyAlignment="1" applyProtection="1">
      <alignment vertical="center"/>
      <protection locked="0"/>
    </xf>
    <xf numFmtId="0" fontId="16" fillId="13" borderId="40" xfId="13" applyFont="1" applyFill="1" applyBorder="1" applyAlignment="1" applyProtection="1">
      <alignment vertical="center"/>
      <protection locked="0"/>
    </xf>
    <xf numFmtId="0" fontId="23" fillId="0" borderId="7" xfId="13" applyFont="1" applyBorder="1" applyAlignment="1" applyProtection="1">
      <alignment vertical="center"/>
      <protection locked="0"/>
    </xf>
    <xf numFmtId="0" fontId="16" fillId="0" borderId="0" xfId="13" applyFont="1" applyBorder="1" applyAlignment="1" applyProtection="1">
      <alignment vertical="center"/>
      <protection locked="0"/>
    </xf>
    <xf numFmtId="0" fontId="16" fillId="0" borderId="7" xfId="13" applyFont="1" applyBorder="1" applyAlignment="1" applyProtection="1">
      <protection locked="0"/>
    </xf>
    <xf numFmtId="0" fontId="16" fillId="0" borderId="8" xfId="13" applyFont="1" applyBorder="1" applyProtection="1">
      <protection locked="0"/>
    </xf>
    <xf numFmtId="0" fontId="16" fillId="13" borderId="7" xfId="13" applyFont="1" applyFill="1" applyBorder="1" applyProtection="1">
      <protection locked="0"/>
    </xf>
    <xf numFmtId="0" fontId="16" fillId="13" borderId="8" xfId="13" applyFont="1" applyFill="1" applyBorder="1" applyProtection="1">
      <protection locked="0"/>
    </xf>
    <xf numFmtId="0" fontId="16" fillId="0" borderId="0" xfId="13" applyFont="1" applyBorder="1" applyAlignment="1" applyProtection="1">
      <protection locked="0"/>
    </xf>
    <xf numFmtId="0" fontId="16" fillId="0" borderId="8" xfId="13" applyFont="1" applyBorder="1" applyAlignment="1" applyProtection="1">
      <protection locked="0"/>
    </xf>
    <xf numFmtId="0" fontId="16" fillId="13" borderId="7" xfId="13" applyFont="1" applyFill="1" applyBorder="1" applyAlignment="1" applyProtection="1">
      <protection locked="0"/>
    </xf>
    <xf numFmtId="0" fontId="16" fillId="13" borderId="8" xfId="13" applyFont="1" applyFill="1" applyBorder="1" applyAlignment="1" applyProtection="1">
      <protection locked="0"/>
    </xf>
    <xf numFmtId="0" fontId="16" fillId="0" borderId="35" xfId="13" applyFont="1" applyBorder="1" applyAlignment="1" applyProtection="1">
      <protection locked="0"/>
    </xf>
    <xf numFmtId="0" fontId="16" fillId="0" borderId="37" xfId="13" applyFont="1" applyBorder="1" applyAlignment="1" applyProtection="1">
      <protection locked="0"/>
    </xf>
    <xf numFmtId="0" fontId="16" fillId="13" borderId="4" xfId="13" applyFont="1" applyFill="1" applyBorder="1" applyAlignment="1" applyProtection="1">
      <protection locked="0"/>
    </xf>
    <xf numFmtId="0" fontId="16" fillId="13" borderId="5" xfId="13" applyFont="1" applyFill="1" applyBorder="1" applyAlignment="1" applyProtection="1">
      <protection locked="0"/>
    </xf>
    <xf numFmtId="0" fontId="11" fillId="0" borderId="2" xfId="13" applyFont="1" applyFill="1" applyBorder="1" applyAlignment="1" applyProtection="1">
      <alignment vertical="center"/>
      <protection locked="0"/>
    </xf>
    <xf numFmtId="0" fontId="11" fillId="0" borderId="6" xfId="13" applyFont="1" applyFill="1" applyBorder="1" applyAlignment="1" applyProtection="1">
      <alignment vertical="center"/>
      <protection locked="0"/>
    </xf>
    <xf numFmtId="0" fontId="27" fillId="13" borderId="2" xfId="13" applyFont="1" applyFill="1" applyBorder="1" applyAlignment="1" applyProtection="1">
      <alignment vertical="center"/>
      <protection locked="0"/>
    </xf>
    <xf numFmtId="0" fontId="11" fillId="13" borderId="3" xfId="13" applyFont="1" applyFill="1" applyBorder="1" applyAlignment="1" applyProtection="1">
      <alignment vertical="center"/>
      <protection locked="0"/>
    </xf>
    <xf numFmtId="0" fontId="11" fillId="0" borderId="0" xfId="13" applyFont="1" applyFill="1" applyProtection="1">
      <protection locked="0"/>
    </xf>
    <xf numFmtId="0" fontId="23" fillId="0" borderId="7" xfId="13" applyFont="1" applyBorder="1" applyAlignment="1" applyProtection="1">
      <alignment horizontal="center" vertical="center"/>
      <protection locked="0"/>
    </xf>
    <xf numFmtId="0" fontId="27" fillId="13" borderId="7" xfId="13" applyFont="1" applyFill="1" applyBorder="1" applyAlignment="1" applyProtection="1">
      <alignment vertical="center"/>
      <protection locked="0"/>
    </xf>
    <xf numFmtId="0" fontId="23" fillId="0" borderId="4" xfId="13" applyFont="1" applyBorder="1" applyAlignment="1" applyProtection="1">
      <alignment horizontal="center" vertical="center"/>
      <protection locked="0"/>
    </xf>
    <xf numFmtId="0" fontId="16" fillId="0" borderId="9" xfId="13" applyFont="1" applyBorder="1" applyAlignment="1" applyProtection="1">
      <alignment vertical="center"/>
      <protection locked="0"/>
    </xf>
    <xf numFmtId="0" fontId="27" fillId="13" borderId="4" xfId="13" quotePrefix="1" applyFont="1" applyFill="1" applyBorder="1" applyAlignment="1" applyProtection="1">
      <alignment vertical="center"/>
      <protection locked="0"/>
    </xf>
    <xf numFmtId="0" fontId="16" fillId="13" borderId="5" xfId="13" applyFont="1" applyFill="1" applyBorder="1" applyAlignment="1" applyProtection="1">
      <alignment vertical="center"/>
      <protection locked="0"/>
    </xf>
    <xf numFmtId="0" fontId="16" fillId="0" borderId="38" xfId="13" applyFont="1" applyBorder="1" applyAlignment="1" applyProtection="1">
      <protection locked="0"/>
    </xf>
    <xf numFmtId="0" fontId="16" fillId="0" borderId="39" xfId="13" applyFont="1" applyBorder="1" applyProtection="1">
      <protection locked="0"/>
    </xf>
    <xf numFmtId="0" fontId="16" fillId="0" borderId="30" xfId="13" applyFont="1" applyBorder="1" applyAlignment="1" applyProtection="1">
      <protection locked="0"/>
    </xf>
    <xf numFmtId="0" fontId="16" fillId="0" borderId="31" xfId="13" applyFont="1" applyBorder="1" applyAlignment="1" applyProtection="1">
      <protection locked="0"/>
    </xf>
    <xf numFmtId="0" fontId="18" fillId="13" borderId="38" xfId="13" applyFont="1" applyFill="1" applyBorder="1" applyAlignment="1" applyProtection="1">
      <protection locked="0"/>
    </xf>
    <xf numFmtId="0" fontId="16" fillId="13" borderId="40" xfId="13" applyFont="1" applyFill="1" applyBorder="1" applyAlignment="1" applyProtection="1">
      <protection locked="0"/>
    </xf>
    <xf numFmtId="0" fontId="16" fillId="0" borderId="15" xfId="13" applyFont="1" applyFill="1" applyBorder="1" applyAlignment="1" applyProtection="1">
      <protection locked="0"/>
    </xf>
    <xf numFmtId="0" fontId="16" fillId="0" borderId="16" xfId="13" applyFont="1" applyFill="1" applyBorder="1" applyProtection="1">
      <protection locked="0"/>
    </xf>
    <xf numFmtId="0" fontId="16" fillId="0" borderId="16" xfId="13" applyFont="1" applyFill="1" applyBorder="1" applyAlignment="1" applyProtection="1">
      <protection locked="0"/>
    </xf>
    <xf numFmtId="0" fontId="16" fillId="0" borderId="17" xfId="13" applyFont="1" applyFill="1" applyBorder="1" applyAlignment="1" applyProtection="1">
      <protection locked="0"/>
    </xf>
    <xf numFmtId="0" fontId="16" fillId="0" borderId="15" xfId="13" quotePrefix="1" applyFont="1" applyFill="1" applyBorder="1" applyAlignment="1" applyProtection="1">
      <protection locked="0"/>
    </xf>
    <xf numFmtId="0" fontId="40" fillId="12" borderId="29" xfId="13" applyFont="1" applyFill="1" applyBorder="1" applyAlignment="1" applyProtection="1">
      <alignment vertical="center"/>
      <protection locked="0"/>
    </xf>
    <xf numFmtId="0" fontId="40" fillId="12" borderId="30" xfId="13" applyFont="1" applyFill="1" applyBorder="1" applyAlignment="1" applyProtection="1">
      <alignment vertical="center"/>
      <protection locked="0"/>
    </xf>
    <xf numFmtId="0" fontId="11" fillId="0" borderId="0" xfId="13" applyFont="1" applyProtection="1">
      <protection locked="0"/>
    </xf>
    <xf numFmtId="0" fontId="40" fillId="0" borderId="35" xfId="13" applyFont="1" applyFill="1" applyBorder="1" applyAlignment="1" applyProtection="1">
      <alignment vertical="center"/>
      <protection locked="0"/>
    </xf>
    <xf numFmtId="0" fontId="40" fillId="0" borderId="36" xfId="13" applyFont="1" applyFill="1" applyBorder="1" applyAlignment="1" applyProtection="1">
      <alignment vertical="center"/>
      <protection locked="0"/>
    </xf>
    <xf numFmtId="0" fontId="24" fillId="0" borderId="38" xfId="13" applyFont="1" applyBorder="1" applyAlignment="1" applyProtection="1">
      <alignment horizontal="center" vertical="center"/>
      <protection locked="0"/>
    </xf>
    <xf numFmtId="0" fontId="12" fillId="0" borderId="39" xfId="13" applyFont="1" applyBorder="1" applyAlignment="1" applyProtection="1">
      <alignment vertical="center"/>
      <protection locked="0"/>
    </xf>
    <xf numFmtId="0" fontId="12" fillId="13" borderId="38" xfId="13" applyFont="1" applyFill="1" applyBorder="1" applyAlignment="1" applyProtection="1">
      <alignment vertical="center"/>
      <protection locked="0"/>
    </xf>
    <xf numFmtId="175" fontId="12" fillId="13" borderId="40" xfId="13" applyNumberFormat="1" applyFont="1" applyFill="1" applyBorder="1" applyAlignment="1" applyProtection="1">
      <alignment vertical="center"/>
      <protection locked="0"/>
    </xf>
    <xf numFmtId="0" fontId="11" fillId="0" borderId="0" xfId="13" applyFont="1" applyAlignment="1" applyProtection="1">
      <alignment vertical="center"/>
      <protection locked="0"/>
    </xf>
    <xf numFmtId="0" fontId="23" fillId="0" borderId="38" xfId="13" applyFont="1" applyBorder="1" applyAlignment="1" applyProtection="1">
      <alignment horizontal="center" vertical="center"/>
      <protection locked="0"/>
    </xf>
    <xf numFmtId="0" fontId="16" fillId="13" borderId="38" xfId="13" applyFont="1" applyFill="1" applyBorder="1" applyAlignment="1" applyProtection="1">
      <alignment vertical="center"/>
      <protection locked="0"/>
    </xf>
    <xf numFmtId="176" fontId="16" fillId="13" borderId="40" xfId="13" applyNumberFormat="1" applyFont="1" applyFill="1" applyBorder="1" applyAlignment="1" applyProtection="1">
      <alignment vertical="center"/>
      <protection locked="0"/>
    </xf>
    <xf numFmtId="0" fontId="18" fillId="13" borderId="40" xfId="13" applyFont="1" applyFill="1" applyBorder="1" applyAlignment="1" applyProtection="1">
      <alignment horizontal="right" vertical="center"/>
      <protection locked="0"/>
    </xf>
    <xf numFmtId="177" fontId="16" fillId="13" borderId="40" xfId="13" applyNumberFormat="1" applyFont="1" applyFill="1" applyBorder="1" applyAlignment="1" applyProtection="1">
      <alignment vertical="center"/>
      <protection locked="0"/>
    </xf>
    <xf numFmtId="0" fontId="18" fillId="13" borderId="41" xfId="13" quotePrefix="1" applyFont="1" applyFill="1" applyBorder="1" applyAlignment="1" applyProtection="1">
      <alignment horizontal="right" vertical="center"/>
      <protection locked="0"/>
    </xf>
    <xf numFmtId="0" fontId="40" fillId="0" borderId="29" xfId="13" applyFont="1" applyFill="1" applyBorder="1" applyAlignment="1" applyProtection="1">
      <alignment vertical="center"/>
      <protection locked="0"/>
    </xf>
    <xf numFmtId="0" fontId="40" fillId="0" borderId="30" xfId="13" applyFont="1" applyFill="1" applyBorder="1" applyAlignment="1" applyProtection="1">
      <alignment vertical="center"/>
      <protection locked="0"/>
    </xf>
    <xf numFmtId="0" fontId="24" fillId="0" borderId="35" xfId="13" applyFont="1" applyBorder="1" applyAlignment="1" applyProtection="1">
      <alignment horizontal="center" vertical="center"/>
      <protection locked="0"/>
    </xf>
    <xf numFmtId="175" fontId="12" fillId="13" borderId="40" xfId="13" applyNumberFormat="1" applyFont="1" applyFill="1" applyBorder="1" applyAlignment="1" applyProtection="1">
      <alignment horizontal="right" vertical="center"/>
      <protection locked="0"/>
    </xf>
    <xf numFmtId="178" fontId="16" fillId="13" borderId="40" xfId="13" applyNumberFormat="1" applyFont="1" applyFill="1" applyBorder="1" applyAlignment="1" applyProtection="1">
      <alignment horizontal="right" vertical="center"/>
      <protection locked="0"/>
    </xf>
    <xf numFmtId="0" fontId="16" fillId="13" borderId="34" xfId="13" applyFont="1" applyFill="1" applyBorder="1" applyAlignment="1" applyProtection="1">
      <alignment horizontal="right" vertical="center"/>
      <protection locked="0"/>
    </xf>
    <xf numFmtId="0" fontId="23" fillId="0" borderId="32" xfId="13" applyFont="1" applyBorder="1" applyAlignment="1" applyProtection="1">
      <alignment horizontal="center" vertical="center"/>
      <protection locked="0"/>
    </xf>
    <xf numFmtId="0" fontId="16" fillId="13" borderId="32" xfId="13" applyFont="1" applyFill="1" applyBorder="1" applyAlignment="1" applyProtection="1">
      <alignment vertical="center"/>
      <protection locked="0"/>
    </xf>
    <xf numFmtId="0" fontId="55" fillId="13" borderId="34" xfId="13" applyFont="1" applyFill="1" applyBorder="1" applyAlignment="1" applyProtection="1">
      <alignment horizontal="right" vertical="center"/>
      <protection locked="0"/>
    </xf>
    <xf numFmtId="0" fontId="23" fillId="0" borderId="15" xfId="13" applyFont="1" applyBorder="1" applyAlignment="1" applyProtection="1">
      <alignment horizontal="center" vertical="center"/>
      <protection locked="0"/>
    </xf>
    <xf numFmtId="0" fontId="16" fillId="0" borderId="16" xfId="13" applyFont="1" applyBorder="1" applyAlignment="1" applyProtection="1">
      <alignment vertical="center"/>
      <protection locked="0"/>
    </xf>
    <xf numFmtId="0" fontId="16" fillId="13" borderId="15" xfId="13" applyFont="1" applyFill="1" applyBorder="1" applyAlignment="1" applyProtection="1">
      <alignment vertical="center"/>
      <protection locked="0"/>
    </xf>
    <xf numFmtId="0" fontId="18" fillId="13" borderId="17" xfId="13" applyFont="1" applyFill="1" applyBorder="1" applyAlignment="1" applyProtection="1">
      <alignment horizontal="right" vertical="center"/>
      <protection locked="0"/>
    </xf>
    <xf numFmtId="0" fontId="23" fillId="0" borderId="15" xfId="13" applyFont="1" applyBorder="1" applyAlignment="1" applyProtection="1">
      <alignment vertical="center"/>
      <protection locked="0"/>
    </xf>
    <xf numFmtId="0" fontId="21" fillId="0" borderId="29" xfId="13" applyFont="1" applyFill="1" applyBorder="1" applyAlignment="1" applyProtection="1">
      <alignment horizontal="center" vertical="center"/>
      <protection locked="0"/>
    </xf>
    <xf numFmtId="0" fontId="9" fillId="0" borderId="30" xfId="13" applyFont="1" applyFill="1" applyBorder="1" applyAlignment="1" applyProtection="1">
      <alignment vertical="center"/>
      <protection locked="0"/>
    </xf>
    <xf numFmtId="0" fontId="9" fillId="0" borderId="29" xfId="13" applyFont="1" applyFill="1" applyBorder="1" applyAlignment="1" applyProtection="1">
      <alignment vertical="center"/>
      <protection locked="0"/>
    </xf>
    <xf numFmtId="164" fontId="9" fillId="0" borderId="31" xfId="14" applyFont="1" applyFill="1" applyBorder="1" applyAlignment="1" applyProtection="1">
      <alignment vertical="center"/>
      <protection locked="0"/>
    </xf>
    <xf numFmtId="0" fontId="21" fillId="0" borderId="32" xfId="13" applyFont="1" applyFill="1" applyBorder="1" applyAlignment="1" applyProtection="1">
      <alignment horizontal="center" vertical="center"/>
      <protection locked="0"/>
    </xf>
    <xf numFmtId="0" fontId="9" fillId="0" borderId="33" xfId="13" applyFont="1" applyFill="1" applyBorder="1" applyAlignment="1" applyProtection="1">
      <alignment vertical="center"/>
      <protection locked="0"/>
    </xf>
    <xf numFmtId="0" fontId="56" fillId="0" borderId="15" xfId="13" applyFont="1" applyFill="1" applyBorder="1" applyAlignment="1" applyProtection="1">
      <alignment vertical="center"/>
      <protection locked="0"/>
    </xf>
    <xf numFmtId="0" fontId="9" fillId="0" borderId="16" xfId="13" applyFont="1" applyFill="1" applyBorder="1" applyAlignment="1" applyProtection="1">
      <alignment vertical="center"/>
      <protection locked="0"/>
    </xf>
    <xf numFmtId="179" fontId="30" fillId="0" borderId="17" xfId="16" applyNumberFormat="1" applyFont="1" applyFill="1" applyBorder="1" applyAlignment="1" applyProtection="1">
      <alignment vertical="center"/>
      <protection locked="0"/>
    </xf>
    <xf numFmtId="0" fontId="16" fillId="0" borderId="0" xfId="13" applyFont="1" applyFill="1" applyBorder="1" applyAlignment="1" applyProtection="1">
      <protection locked="0"/>
    </xf>
    <xf numFmtId="179" fontId="16" fillId="0" borderId="0" xfId="13" applyNumberFormat="1" applyFont="1" applyFill="1" applyBorder="1" applyAlignment="1" applyProtection="1">
      <protection locked="0"/>
    </xf>
    <xf numFmtId="0" fontId="40" fillId="12" borderId="2" xfId="13" applyFont="1" applyFill="1" applyBorder="1" applyAlignment="1" applyProtection="1">
      <alignment vertical="center"/>
      <protection locked="0"/>
    </xf>
    <xf numFmtId="0" fontId="40" fillId="12" borderId="6" xfId="13" applyFont="1" applyFill="1" applyBorder="1" applyAlignment="1" applyProtection="1">
      <alignment vertical="center"/>
      <protection locked="0"/>
    </xf>
    <xf numFmtId="0" fontId="23" fillId="0" borderId="29" xfId="13" applyFont="1" applyBorder="1" applyAlignment="1" applyProtection="1">
      <alignment horizontal="center" vertical="center"/>
      <protection locked="0"/>
    </xf>
    <xf numFmtId="0" fontId="16" fillId="0" borderId="29" xfId="13" applyFont="1" applyBorder="1" applyAlignment="1" applyProtection="1">
      <alignment vertical="center"/>
      <protection locked="0"/>
    </xf>
    <xf numFmtId="0" fontId="16" fillId="0" borderId="39" xfId="13" quotePrefix="1" applyFont="1" applyBorder="1" applyAlignment="1" applyProtection="1">
      <alignment vertical="center"/>
      <protection locked="0"/>
    </xf>
    <xf numFmtId="0" fontId="16" fillId="0" borderId="38" xfId="13" applyFont="1" applyBorder="1" applyAlignment="1" applyProtection="1">
      <alignment vertical="center"/>
      <protection locked="0"/>
    </xf>
    <xf numFmtId="0" fontId="16" fillId="0" borderId="38" xfId="13" applyFont="1" applyFill="1" applyBorder="1" applyAlignment="1" applyProtection="1">
      <alignment vertical="center"/>
      <protection locked="0"/>
    </xf>
    <xf numFmtId="0" fontId="23" fillId="0" borderId="35" xfId="13" applyFont="1" applyBorder="1" applyAlignment="1" applyProtection="1">
      <alignment horizontal="center" vertical="center"/>
      <protection locked="0"/>
    </xf>
    <xf numFmtId="0" fontId="16" fillId="0" borderId="33" xfId="13" quotePrefix="1" applyFont="1" applyBorder="1" applyAlignment="1" applyProtection="1">
      <alignment vertical="center"/>
      <protection locked="0"/>
    </xf>
    <xf numFmtId="0" fontId="16" fillId="0" borderId="36" xfId="13" applyFont="1" applyBorder="1" applyAlignment="1" applyProtection="1">
      <alignment vertical="center"/>
      <protection locked="0"/>
    </xf>
    <xf numFmtId="0" fontId="16" fillId="0" borderId="35" xfId="13" applyFont="1" applyFill="1" applyBorder="1" applyAlignment="1" applyProtection="1">
      <alignment vertical="center"/>
      <protection locked="0"/>
    </xf>
    <xf numFmtId="179" fontId="18" fillId="13" borderId="40" xfId="16" applyNumberFormat="1" applyFont="1" applyFill="1" applyBorder="1" applyAlignment="1" applyProtection="1">
      <alignment vertical="center"/>
      <protection locked="0"/>
    </xf>
    <xf numFmtId="0" fontId="24" fillId="0" borderId="32" xfId="13" applyFont="1" applyBorder="1" applyAlignment="1" applyProtection="1">
      <alignment horizontal="center" vertical="center"/>
      <protection locked="0"/>
    </xf>
    <xf numFmtId="0" fontId="16" fillId="0" borderId="32" xfId="13" applyFont="1" applyBorder="1" applyAlignment="1" applyProtection="1">
      <alignment vertical="center"/>
      <protection locked="0"/>
    </xf>
    <xf numFmtId="9" fontId="11" fillId="0" borderId="34" xfId="13" applyNumberFormat="1" applyFont="1" applyBorder="1" applyAlignment="1" applyProtection="1">
      <alignment vertical="center"/>
      <protection locked="0"/>
    </xf>
    <xf numFmtId="0" fontId="11" fillId="0" borderId="39" xfId="13" applyFont="1" applyBorder="1" applyAlignment="1" applyProtection="1">
      <alignment vertical="center"/>
      <protection locked="0"/>
    </xf>
    <xf numFmtId="0" fontId="11" fillId="0" borderId="38" xfId="13" applyFont="1" applyBorder="1" applyAlignment="1" applyProtection="1">
      <alignment vertical="center"/>
      <protection locked="0"/>
    </xf>
    <xf numFmtId="179" fontId="11" fillId="0" borderId="40" xfId="16" applyNumberFormat="1" applyFont="1" applyBorder="1" applyAlignment="1" applyProtection="1">
      <alignment vertical="center"/>
      <protection locked="0"/>
    </xf>
    <xf numFmtId="0" fontId="24" fillId="0" borderId="42" xfId="13" applyFont="1" applyBorder="1" applyAlignment="1" applyProtection="1">
      <alignment horizontal="center" vertical="center"/>
      <protection locked="0"/>
    </xf>
    <xf numFmtId="0" fontId="12" fillId="0" borderId="43" xfId="13" applyFont="1" applyBorder="1" applyAlignment="1" applyProtection="1">
      <alignment vertical="center"/>
      <protection locked="0"/>
    </xf>
    <xf numFmtId="0" fontId="11" fillId="0" borderId="42" xfId="13" applyFont="1" applyBorder="1" applyAlignment="1" applyProtection="1">
      <alignment vertical="center"/>
      <protection locked="0"/>
    </xf>
    <xf numFmtId="179" fontId="12" fillId="0" borderId="41" xfId="16" applyNumberFormat="1" applyFont="1" applyBorder="1" applyAlignment="1" applyProtection="1">
      <alignment vertical="center"/>
      <protection locked="0"/>
    </xf>
    <xf numFmtId="175" fontId="55" fillId="13" borderId="40" xfId="13" applyNumberFormat="1" applyFont="1" applyFill="1" applyBorder="1" applyAlignment="1" applyProtection="1">
      <alignment horizontal="right" vertical="center"/>
      <protection locked="0"/>
    </xf>
    <xf numFmtId="179" fontId="18" fillId="0" borderId="40" xfId="16" applyNumberFormat="1" applyFont="1" applyBorder="1" applyAlignment="1" applyProtection="1">
      <alignment vertical="center"/>
      <protection locked="0"/>
    </xf>
    <xf numFmtId="166" fontId="11" fillId="0" borderId="40" xfId="16" applyNumberFormat="1" applyFont="1" applyBorder="1" applyAlignment="1" applyProtection="1">
      <alignment vertical="center"/>
      <protection locked="0"/>
    </xf>
    <xf numFmtId="0" fontId="11" fillId="0" borderId="43" xfId="13" applyFont="1" applyBorder="1" applyAlignment="1" applyProtection="1">
      <alignment vertical="center"/>
      <protection locked="0"/>
    </xf>
    <xf numFmtId="0" fontId="23" fillId="0" borderId="0" xfId="13" applyFont="1" applyBorder="1" applyAlignment="1" applyProtection="1">
      <alignment horizontal="center" vertical="center"/>
      <protection locked="0"/>
    </xf>
    <xf numFmtId="0" fontId="40" fillId="13" borderId="2" xfId="13" applyFont="1" applyFill="1" applyBorder="1" applyAlignment="1" applyProtection="1">
      <alignment vertical="center"/>
      <protection locked="0"/>
    </xf>
    <xf numFmtId="0" fontId="40" fillId="13" borderId="6" xfId="13" applyFont="1" applyFill="1" applyBorder="1" applyAlignment="1" applyProtection="1">
      <alignment vertical="center"/>
      <protection locked="0"/>
    </xf>
    <xf numFmtId="0" fontId="23" fillId="0" borderId="2" xfId="13" applyFont="1" applyFill="1" applyBorder="1" applyAlignment="1" applyProtection="1">
      <alignment horizontal="center" vertical="center"/>
      <protection locked="0"/>
    </xf>
    <xf numFmtId="0" fontId="16" fillId="0" borderId="6" xfId="13" applyFont="1" applyFill="1" applyBorder="1" applyAlignment="1" applyProtection="1">
      <alignment vertical="center"/>
      <protection locked="0"/>
    </xf>
    <xf numFmtId="0" fontId="16" fillId="13" borderId="2" xfId="13" applyFont="1" applyFill="1" applyBorder="1" applyAlignment="1" applyProtection="1">
      <alignment vertical="center"/>
      <protection locked="0"/>
    </xf>
    <xf numFmtId="0" fontId="16" fillId="0" borderId="4" xfId="13" applyFont="1" applyFill="1" applyBorder="1" applyAlignment="1" applyProtection="1">
      <alignment vertical="center"/>
      <protection locked="0"/>
    </xf>
    <xf numFmtId="0" fontId="16" fillId="0" borderId="9" xfId="13" applyFont="1" applyFill="1" applyBorder="1" applyAlignment="1" applyProtection="1">
      <alignment vertical="center"/>
      <protection locked="0"/>
    </xf>
    <xf numFmtId="0" fontId="16" fillId="0" borderId="5" xfId="13" applyFont="1" applyFill="1" applyBorder="1" applyAlignment="1" applyProtection="1">
      <alignment vertical="center"/>
      <protection locked="0"/>
    </xf>
    <xf numFmtId="9" fontId="16" fillId="14" borderId="4" xfId="15" applyFont="1" applyFill="1" applyBorder="1" applyAlignment="1" applyProtection="1">
      <alignment vertical="center"/>
      <protection locked="0"/>
    </xf>
    <xf numFmtId="179" fontId="16" fillId="0" borderId="5" xfId="16" applyNumberFormat="1" applyFont="1" applyFill="1" applyBorder="1" applyAlignment="1" applyProtection="1">
      <alignment vertical="center"/>
      <protection locked="0"/>
    </xf>
    <xf numFmtId="0" fontId="23" fillId="0" borderId="7" xfId="13" applyFont="1" applyFill="1" applyBorder="1" applyAlignment="1" applyProtection="1">
      <alignment horizontal="center" vertical="center"/>
      <protection locked="0"/>
    </xf>
    <xf numFmtId="0" fontId="16" fillId="0" borderId="0" xfId="13" applyFont="1" applyFill="1" applyBorder="1" applyAlignment="1" applyProtection="1">
      <alignment vertical="center"/>
      <protection locked="0"/>
    </xf>
    <xf numFmtId="0" fontId="16" fillId="0" borderId="36" xfId="13" applyFont="1" applyFill="1" applyBorder="1" applyAlignment="1" applyProtection="1">
      <alignment vertical="center"/>
      <protection locked="0"/>
    </xf>
    <xf numFmtId="0" fontId="16" fillId="0" borderId="37" xfId="13" applyFont="1" applyFill="1" applyBorder="1" applyAlignment="1" applyProtection="1">
      <alignment vertical="center"/>
      <protection locked="0"/>
    </xf>
    <xf numFmtId="9" fontId="16" fillId="14" borderId="35" xfId="15" applyFont="1" applyFill="1" applyBorder="1" applyAlignment="1" applyProtection="1">
      <alignment vertical="center"/>
      <protection locked="0"/>
    </xf>
    <xf numFmtId="179" fontId="16" fillId="0" borderId="37" xfId="16" applyNumberFormat="1" applyFont="1" applyFill="1" applyBorder="1" applyAlignment="1" applyProtection="1">
      <alignment vertical="center"/>
      <protection locked="0"/>
    </xf>
    <xf numFmtId="0" fontId="23" fillId="0" borderId="32" xfId="13" applyFont="1" applyFill="1" applyBorder="1" applyAlignment="1" applyProtection="1">
      <alignment horizontal="center" vertical="center"/>
      <protection locked="0"/>
    </xf>
    <xf numFmtId="0" fontId="16" fillId="0" borderId="33" xfId="13" applyFont="1" applyFill="1" applyBorder="1" applyAlignment="1" applyProtection="1">
      <alignment vertical="center"/>
      <protection locked="0"/>
    </xf>
    <xf numFmtId="0" fontId="18" fillId="13" borderId="34" xfId="13" applyFont="1" applyFill="1" applyBorder="1" applyAlignment="1" applyProtection="1">
      <alignment horizontal="right" vertical="center"/>
      <protection locked="0"/>
    </xf>
    <xf numFmtId="0" fontId="16" fillId="0" borderId="0" xfId="13" applyFont="1" applyAlignment="1" applyProtection="1">
      <alignment vertical="center" wrapText="1"/>
      <protection locked="0"/>
    </xf>
    <xf numFmtId="0" fontId="16" fillId="0" borderId="7" xfId="13" applyFont="1" applyFill="1" applyBorder="1" applyAlignment="1" applyProtection="1">
      <alignment vertical="center"/>
      <protection locked="0"/>
    </xf>
    <xf numFmtId="0" fontId="16" fillId="0" borderId="8" xfId="13" applyFont="1" applyFill="1" applyBorder="1" applyAlignment="1" applyProtection="1">
      <alignment vertical="center"/>
      <protection locked="0"/>
    </xf>
    <xf numFmtId="9" fontId="16" fillId="14" borderId="7" xfId="15" applyFont="1" applyFill="1" applyBorder="1" applyAlignment="1" applyProtection="1">
      <alignment vertical="center"/>
      <protection locked="0"/>
    </xf>
    <xf numFmtId="179" fontId="16" fillId="0" borderId="8" xfId="16" applyNumberFormat="1" applyFont="1" applyFill="1" applyBorder="1" applyAlignment="1" applyProtection="1">
      <alignment vertical="center"/>
      <protection locked="0"/>
    </xf>
    <xf numFmtId="0" fontId="23" fillId="0" borderId="15" xfId="13" applyFont="1" applyFill="1" applyBorder="1" applyAlignment="1" applyProtection="1">
      <alignment vertical="center"/>
      <protection locked="0"/>
    </xf>
    <xf numFmtId="0" fontId="11" fillId="0" borderId="16" xfId="13" applyFont="1" applyFill="1" applyBorder="1" applyAlignment="1" applyProtection="1">
      <alignment vertical="center"/>
      <protection locked="0"/>
    </xf>
    <xf numFmtId="0" fontId="11" fillId="0" borderId="17" xfId="13" applyFont="1" applyFill="1" applyBorder="1" applyAlignment="1" applyProtection="1">
      <alignment vertical="center"/>
      <protection locked="0"/>
    </xf>
    <xf numFmtId="0" fontId="11" fillId="0" borderId="15" xfId="13" applyFont="1" applyFill="1" applyBorder="1" applyAlignment="1" applyProtection="1">
      <alignment vertical="center"/>
      <protection locked="0"/>
    </xf>
    <xf numFmtId="179" fontId="11" fillId="0" borderId="17" xfId="13" applyNumberFormat="1" applyFont="1" applyFill="1" applyBorder="1" applyAlignment="1" applyProtection="1">
      <alignment vertical="center"/>
      <protection locked="0"/>
    </xf>
    <xf numFmtId="0" fontId="23" fillId="0" borderId="2" xfId="13" quotePrefix="1" applyFont="1" applyFill="1" applyBorder="1" applyAlignment="1" applyProtection="1">
      <alignment horizontal="center" vertical="center"/>
      <protection locked="0"/>
    </xf>
    <xf numFmtId="0" fontId="16" fillId="0" borderId="2" xfId="13" applyFont="1" applyFill="1" applyBorder="1" applyAlignment="1" applyProtection="1">
      <alignment vertical="center"/>
      <protection locked="0"/>
    </xf>
    <xf numFmtId="0" fontId="16" fillId="0" borderId="3" xfId="13" applyFont="1" applyFill="1" applyBorder="1" applyAlignment="1" applyProtection="1">
      <alignment horizontal="right" vertical="center"/>
      <protection locked="0"/>
    </xf>
    <xf numFmtId="0" fontId="11" fillId="0" borderId="0" xfId="13" quotePrefix="1" applyFont="1" applyAlignment="1" applyProtection="1">
      <alignment vertical="center" wrapText="1"/>
      <protection locked="0"/>
    </xf>
    <xf numFmtId="0" fontId="16" fillId="0" borderId="4" xfId="13" applyFont="1" applyBorder="1" applyAlignment="1" applyProtection="1">
      <alignment vertical="center"/>
      <protection locked="0"/>
    </xf>
    <xf numFmtId="0" fontId="23" fillId="0" borderId="9" xfId="13" applyFont="1" applyBorder="1" applyAlignment="1" applyProtection="1">
      <alignment horizontal="center" vertical="center"/>
      <protection locked="0"/>
    </xf>
    <xf numFmtId="0" fontId="16" fillId="0" borderId="5" xfId="13" applyFont="1" applyFill="1" applyBorder="1" applyAlignment="1" applyProtection="1">
      <alignment horizontal="right" vertical="center"/>
      <protection locked="0"/>
    </xf>
    <xf numFmtId="9" fontId="16" fillId="0" borderId="4" xfId="15" applyFont="1" applyFill="1" applyBorder="1" applyAlignment="1" applyProtection="1">
      <alignment vertical="center"/>
      <protection locked="0"/>
    </xf>
    <xf numFmtId="179" fontId="16" fillId="0" borderId="5" xfId="16" applyNumberFormat="1" applyFont="1" applyFill="1" applyBorder="1" applyAlignment="1" applyProtection="1">
      <alignment horizontal="right" vertical="center"/>
      <protection locked="0"/>
    </xf>
    <xf numFmtId="0" fontId="9" fillId="0" borderId="17" xfId="13" applyFont="1" applyFill="1" applyBorder="1" applyAlignment="1" applyProtection="1">
      <alignment vertical="center"/>
      <protection locked="0"/>
    </xf>
    <xf numFmtId="0" fontId="9" fillId="0" borderId="15" xfId="13" applyFont="1" applyFill="1" applyBorder="1" applyAlignment="1" applyProtection="1">
      <alignment vertical="center"/>
      <protection locked="0"/>
    </xf>
    <xf numFmtId="179" fontId="30" fillId="0" borderId="17" xfId="13" applyNumberFormat="1" applyFont="1" applyFill="1" applyBorder="1" applyAlignment="1" applyProtection="1">
      <alignment vertical="center"/>
      <protection locked="0"/>
    </xf>
    <xf numFmtId="0" fontId="56" fillId="0" borderId="6" xfId="13" applyFont="1" applyFill="1" applyBorder="1" applyAlignment="1" applyProtection="1">
      <alignment vertical="center"/>
      <protection locked="0"/>
    </xf>
    <xf numFmtId="0" fontId="9" fillId="0" borderId="6" xfId="13" applyFont="1" applyFill="1" applyBorder="1" applyAlignment="1" applyProtection="1">
      <alignment vertical="center"/>
      <protection locked="0"/>
    </xf>
    <xf numFmtId="179" fontId="30" fillId="0" borderId="6" xfId="13" applyNumberFormat="1" applyFont="1" applyFill="1" applyBorder="1" applyAlignment="1" applyProtection="1">
      <alignment vertical="center"/>
      <protection locked="0"/>
    </xf>
    <xf numFmtId="0" fontId="24" fillId="15" borderId="29" xfId="13" applyFont="1" applyFill="1" applyBorder="1" applyAlignment="1" applyProtection="1">
      <alignment vertical="center"/>
      <protection locked="0"/>
    </xf>
    <xf numFmtId="0" fontId="16" fillId="15" borderId="30" xfId="13" applyFont="1" applyFill="1" applyBorder="1" applyAlignment="1" applyProtection="1">
      <alignment vertical="center"/>
      <protection locked="0"/>
    </xf>
    <xf numFmtId="9" fontId="53" fillId="15" borderId="30" xfId="15" applyFont="1" applyFill="1" applyBorder="1" applyAlignment="1" applyProtection="1">
      <alignment vertical="center"/>
      <protection locked="0"/>
    </xf>
    <xf numFmtId="179" fontId="53" fillId="15" borderId="30" xfId="13" applyNumberFormat="1" applyFont="1" applyFill="1" applyBorder="1" applyAlignment="1" applyProtection="1">
      <alignment vertical="center"/>
      <protection locked="0"/>
    </xf>
    <xf numFmtId="0" fontId="11" fillId="0" borderId="0" xfId="13" applyFont="1" applyAlignment="1" applyProtection="1">
      <alignment vertical="center" wrapText="1"/>
      <protection locked="0"/>
    </xf>
    <xf numFmtId="0" fontId="23" fillId="0" borderId="33" xfId="13" applyFont="1" applyBorder="1" applyAlignment="1" applyProtection="1">
      <alignment horizontal="center" vertical="center"/>
      <protection locked="0"/>
    </xf>
    <xf numFmtId="0" fontId="23" fillId="0" borderId="36" xfId="13" applyFont="1" applyBorder="1" applyAlignment="1" applyProtection="1">
      <alignment horizontal="center" vertical="center"/>
      <protection locked="0"/>
    </xf>
    <xf numFmtId="179" fontId="16" fillId="0" borderId="37" xfId="16" applyNumberFormat="1" applyFont="1" applyBorder="1" applyAlignment="1" applyProtection="1">
      <alignment vertical="center"/>
      <protection locked="0"/>
    </xf>
    <xf numFmtId="180" fontId="45" fillId="13" borderId="0" xfId="17" quotePrefix="1" applyNumberFormat="1" applyFont="1" applyFill="1" applyBorder="1" applyAlignment="1" applyProtection="1">
      <alignment horizontal="right" vertical="center"/>
      <protection locked="0"/>
    </xf>
    <xf numFmtId="180" fontId="45" fillId="13" borderId="8" xfId="17" quotePrefix="1" applyNumberFormat="1" applyFont="1" applyFill="1" applyBorder="1" applyAlignment="1" applyProtection="1">
      <alignment horizontal="right" vertical="center"/>
      <protection locked="0"/>
    </xf>
    <xf numFmtId="9" fontId="53" fillId="15" borderId="29" xfId="15" applyFont="1" applyFill="1" applyBorder="1" applyAlignment="1" applyProtection="1">
      <alignment vertical="center"/>
      <protection locked="0"/>
    </xf>
    <xf numFmtId="179" fontId="53" fillId="15" borderId="31" xfId="13" applyNumberFormat="1" applyFont="1" applyFill="1" applyBorder="1" applyAlignment="1" applyProtection="1">
      <alignment vertical="center"/>
      <protection locked="0"/>
    </xf>
    <xf numFmtId="175" fontId="16" fillId="13" borderId="34" xfId="13" applyNumberFormat="1" applyFont="1" applyFill="1" applyBorder="1" applyAlignment="1" applyProtection="1">
      <alignment horizontal="right" vertical="center"/>
      <protection locked="0"/>
    </xf>
    <xf numFmtId="181" fontId="45" fillId="13" borderId="0" xfId="17" quotePrefix="1" applyNumberFormat="1" applyFont="1" applyFill="1" applyBorder="1" applyAlignment="1" applyProtection="1">
      <alignment horizontal="right" vertical="center"/>
      <protection locked="0"/>
    </xf>
    <xf numFmtId="0" fontId="16" fillId="0" borderId="40" xfId="13" applyFont="1" applyFill="1" applyBorder="1" applyAlignment="1" applyProtection="1">
      <alignment horizontal="right" vertical="center"/>
      <protection locked="0"/>
    </xf>
    <xf numFmtId="180" fontId="45" fillId="0" borderId="39" xfId="17" quotePrefix="1" applyNumberFormat="1" applyFont="1" applyFill="1" applyBorder="1" applyAlignment="1" applyProtection="1">
      <alignment horizontal="right" vertical="center"/>
      <protection locked="0"/>
    </xf>
    <xf numFmtId="180" fontId="45" fillId="0" borderId="40" xfId="17" quotePrefix="1" applyNumberFormat="1" applyFont="1" applyFill="1" applyBorder="1" applyAlignment="1" applyProtection="1">
      <alignment horizontal="right" vertical="center"/>
      <protection locked="0"/>
    </xf>
    <xf numFmtId="0" fontId="16" fillId="0" borderId="39" xfId="13" applyFont="1" applyFill="1" applyBorder="1" applyAlignment="1" applyProtection="1">
      <alignment vertical="center"/>
      <protection locked="0"/>
    </xf>
    <xf numFmtId="0" fontId="16" fillId="0" borderId="40" xfId="13" applyFont="1" applyFill="1" applyBorder="1" applyAlignment="1" applyProtection="1">
      <alignment vertical="center"/>
      <protection locked="0"/>
    </xf>
    <xf numFmtId="0" fontId="16" fillId="0" borderId="42" xfId="13" applyFont="1" applyBorder="1" applyAlignment="1" applyProtection="1">
      <alignment vertical="center"/>
      <protection locked="0"/>
    </xf>
    <xf numFmtId="0" fontId="16" fillId="0" borderId="43" xfId="13" applyFont="1" applyBorder="1" applyAlignment="1" applyProtection="1">
      <alignment vertical="center"/>
      <protection locked="0"/>
    </xf>
    <xf numFmtId="0" fontId="23" fillId="0" borderId="43" xfId="13" applyFont="1" applyBorder="1" applyAlignment="1" applyProtection="1">
      <alignment horizontal="center" vertical="center"/>
      <protection locked="0"/>
    </xf>
    <xf numFmtId="0" fontId="16" fillId="0" borderId="41" xfId="13" applyFont="1" applyFill="1" applyBorder="1" applyAlignment="1" applyProtection="1">
      <alignment horizontal="right" vertical="center"/>
      <protection locked="0"/>
    </xf>
    <xf numFmtId="0" fontId="16" fillId="0" borderId="42" xfId="13" applyFont="1" applyFill="1" applyBorder="1" applyAlignment="1" applyProtection="1">
      <alignment vertical="center"/>
      <protection locked="0"/>
    </xf>
    <xf numFmtId="0" fontId="24" fillId="0" borderId="29" xfId="13" applyFont="1" applyFill="1" applyBorder="1" applyAlignment="1" applyProtection="1">
      <alignment vertical="center"/>
      <protection locked="0"/>
    </xf>
    <xf numFmtId="0" fontId="16" fillId="0" borderId="30" xfId="13" applyFont="1" applyFill="1" applyBorder="1" applyAlignment="1" applyProtection="1">
      <alignment vertical="center"/>
      <protection locked="0"/>
    </xf>
    <xf numFmtId="9" fontId="53" fillId="0" borderId="29" xfId="15" applyFont="1" applyFill="1" applyBorder="1" applyAlignment="1" applyProtection="1">
      <alignment vertical="center"/>
      <protection locked="0"/>
    </xf>
    <xf numFmtId="179" fontId="53" fillId="0" borderId="31" xfId="16" applyNumberFormat="1" applyFont="1" applyFill="1" applyBorder="1" applyAlignment="1" applyProtection="1">
      <alignment vertical="center"/>
      <protection locked="0"/>
    </xf>
    <xf numFmtId="180" fontId="45" fillId="0" borderId="43" xfId="17" quotePrefix="1" applyNumberFormat="1" applyFont="1" applyFill="1" applyBorder="1" applyAlignment="1" applyProtection="1">
      <alignment horizontal="right" vertical="center"/>
      <protection locked="0"/>
    </xf>
    <xf numFmtId="180" fontId="45" fillId="0" borderId="41" xfId="17" quotePrefix="1" applyNumberFormat="1" applyFont="1" applyFill="1" applyBorder="1" applyAlignment="1" applyProtection="1">
      <alignment horizontal="right" vertical="center"/>
      <protection locked="0"/>
    </xf>
    <xf numFmtId="0" fontId="11" fillId="0" borderId="0" xfId="13" quotePrefix="1" applyFont="1" applyBorder="1" applyAlignment="1" applyProtection="1">
      <alignment vertical="center" wrapText="1"/>
      <protection locked="0"/>
    </xf>
    <xf numFmtId="180" fontId="45" fillId="0" borderId="0" xfId="17" quotePrefix="1" applyNumberFormat="1" applyFont="1" applyFill="1" applyBorder="1" applyAlignment="1" applyProtection="1">
      <alignment horizontal="right" vertical="center"/>
      <protection locked="0"/>
    </xf>
    <xf numFmtId="0" fontId="11" fillId="0" borderId="0" xfId="13" applyFont="1" applyBorder="1" applyAlignment="1" applyProtection="1">
      <alignment vertical="center"/>
      <protection locked="0"/>
    </xf>
    <xf numFmtId="0" fontId="12" fillId="0" borderId="2" xfId="13" applyFont="1" applyFill="1" applyBorder="1" applyAlignment="1" applyProtection="1">
      <alignment vertical="center"/>
      <protection locked="0"/>
    </xf>
    <xf numFmtId="9" fontId="12" fillId="0" borderId="6" xfId="15" applyFont="1" applyFill="1" applyBorder="1" applyAlignment="1" applyProtection="1">
      <alignment vertical="center"/>
      <protection locked="0"/>
    </xf>
    <xf numFmtId="179" fontId="12" fillId="0" borderId="6" xfId="13" applyNumberFormat="1" applyFont="1" applyFill="1" applyBorder="1" applyAlignment="1" applyProtection="1">
      <alignment vertical="center"/>
      <protection locked="0"/>
    </xf>
    <xf numFmtId="9" fontId="12" fillId="0" borderId="2" xfId="15" applyFont="1" applyFill="1" applyBorder="1" applyAlignment="1" applyProtection="1">
      <alignment vertical="center"/>
      <protection locked="0"/>
    </xf>
    <xf numFmtId="179" fontId="12" fillId="0" borderId="3" xfId="13" applyNumberFormat="1" applyFont="1" applyFill="1" applyBorder="1" applyAlignment="1" applyProtection="1">
      <alignment vertical="center"/>
      <protection locked="0"/>
    </xf>
    <xf numFmtId="0" fontId="30" fillId="0" borderId="16" xfId="13" applyFont="1" applyFill="1" applyBorder="1" applyAlignment="1" applyProtection="1">
      <alignment vertical="center"/>
      <protection locked="0"/>
    </xf>
    <xf numFmtId="179" fontId="30" fillId="0" borderId="16" xfId="13" applyNumberFormat="1" applyFont="1" applyFill="1" applyBorder="1" applyAlignment="1" applyProtection="1">
      <alignment vertical="center"/>
      <protection locked="0"/>
    </xf>
    <xf numFmtId="0" fontId="30" fillId="0" borderId="15" xfId="13" applyFont="1" applyFill="1" applyBorder="1" applyAlignment="1" applyProtection="1">
      <alignment vertical="center"/>
      <protection locked="0"/>
    </xf>
    <xf numFmtId="0" fontId="12" fillId="0" borderId="16" xfId="13" applyFont="1" applyFill="1" applyBorder="1" applyAlignment="1" applyProtection="1">
      <alignment vertical="center"/>
      <protection locked="0"/>
    </xf>
    <xf numFmtId="179" fontId="12" fillId="0" borderId="16" xfId="13" applyNumberFormat="1" applyFont="1" applyFill="1" applyBorder="1" applyAlignment="1" applyProtection="1">
      <alignment vertical="center"/>
      <protection locked="0"/>
    </xf>
    <xf numFmtId="0" fontId="11" fillId="0" borderId="4" xfId="13" applyFont="1" applyFill="1" applyBorder="1" applyAlignment="1" applyProtection="1">
      <alignment vertical="center"/>
      <protection locked="0"/>
    </xf>
    <xf numFmtId="0" fontId="11" fillId="0" borderId="9" xfId="13" applyFont="1" applyFill="1" applyBorder="1" applyAlignment="1" applyProtection="1">
      <alignment vertical="center"/>
      <protection locked="0"/>
    </xf>
    <xf numFmtId="166" fontId="11" fillId="0" borderId="16" xfId="13" applyNumberFormat="1" applyFont="1" applyFill="1" applyBorder="1" applyAlignment="1" applyProtection="1">
      <alignment vertical="center"/>
      <protection locked="0"/>
    </xf>
    <xf numFmtId="9" fontId="57" fillId="0" borderId="16" xfId="15" applyFont="1" applyFill="1" applyBorder="1" applyAlignment="1" applyProtection="1">
      <alignment vertical="center"/>
      <protection locked="0"/>
    </xf>
    <xf numFmtId="9" fontId="11" fillId="0" borderId="4" xfId="15" applyFont="1" applyFill="1" applyBorder="1" applyAlignment="1" applyProtection="1">
      <alignment vertical="center"/>
      <protection locked="0"/>
    </xf>
    <xf numFmtId="179" fontId="57" fillId="0" borderId="5" xfId="13" applyNumberFormat="1" applyFont="1" applyFill="1" applyBorder="1" applyAlignment="1" applyProtection="1">
      <alignment vertical="center"/>
      <protection locked="0"/>
    </xf>
    <xf numFmtId="0" fontId="11" fillId="0" borderId="0" xfId="13" applyFont="1" applyFill="1" applyBorder="1" applyAlignment="1" applyProtection="1">
      <alignment vertical="center"/>
      <protection locked="0"/>
    </xf>
    <xf numFmtId="9" fontId="11" fillId="0" borderId="7" xfId="15" applyFont="1" applyFill="1" applyBorder="1" applyAlignment="1" applyProtection="1">
      <alignment vertical="center"/>
      <protection locked="0"/>
    </xf>
    <xf numFmtId="179" fontId="11" fillId="0" borderId="3" xfId="13" applyNumberFormat="1" applyFont="1" applyFill="1" applyBorder="1" applyAlignment="1" applyProtection="1">
      <alignment vertical="center"/>
      <protection locked="0"/>
    </xf>
    <xf numFmtId="9" fontId="11" fillId="0" borderId="2" xfId="15" applyFont="1" applyFill="1" applyBorder="1" applyAlignment="1" applyProtection="1">
      <alignment vertical="center"/>
      <protection locked="0"/>
    </xf>
    <xf numFmtId="179" fontId="11" fillId="0" borderId="6" xfId="13" applyNumberFormat="1" applyFont="1" applyFill="1" applyBorder="1" applyAlignment="1" applyProtection="1">
      <alignment vertical="center"/>
      <protection locked="0"/>
    </xf>
    <xf numFmtId="9" fontId="11" fillId="0" borderId="6" xfId="15" applyFont="1" applyFill="1" applyBorder="1" applyAlignment="1" applyProtection="1">
      <alignment vertical="center"/>
      <protection locked="0"/>
    </xf>
    <xf numFmtId="0" fontId="11" fillId="0" borderId="7" xfId="13" applyFont="1" applyFill="1" applyBorder="1" applyAlignment="1" applyProtection="1">
      <alignment vertical="center"/>
      <protection locked="0"/>
    </xf>
    <xf numFmtId="182" fontId="11" fillId="0" borderId="0" xfId="16" applyNumberFormat="1" applyFont="1" applyFill="1" applyBorder="1" applyAlignment="1" applyProtection="1">
      <alignment vertical="center"/>
      <protection locked="0"/>
    </xf>
    <xf numFmtId="182" fontId="11" fillId="0" borderId="7" xfId="16" applyNumberFormat="1" applyFont="1" applyFill="1" applyBorder="1" applyAlignment="1" applyProtection="1">
      <alignment vertical="center"/>
      <protection locked="0"/>
    </xf>
    <xf numFmtId="0" fontId="11" fillId="0" borderId="8" xfId="13" applyFont="1" applyFill="1" applyBorder="1" applyAlignment="1" applyProtection="1">
      <alignment vertical="center"/>
      <protection locked="0"/>
    </xf>
    <xf numFmtId="9" fontId="11" fillId="0" borderId="16" xfId="15" applyFont="1" applyFill="1" applyBorder="1" applyAlignment="1" applyProtection="1">
      <alignment vertical="center"/>
      <protection locked="0"/>
    </xf>
    <xf numFmtId="166" fontId="11" fillId="0" borderId="6" xfId="13" applyNumberFormat="1" applyFont="1" applyFill="1" applyBorder="1" applyAlignment="1" applyProtection="1">
      <alignment vertical="center"/>
      <protection locked="0"/>
    </xf>
    <xf numFmtId="0" fontId="12" fillId="0" borderId="7" xfId="13" applyFont="1" applyFill="1" applyBorder="1" applyAlignment="1" applyProtection="1">
      <alignment vertical="center"/>
      <protection locked="0"/>
    </xf>
    <xf numFmtId="0" fontId="11" fillId="0" borderId="0" xfId="13" applyFont="1" applyBorder="1" applyProtection="1">
      <protection locked="0"/>
    </xf>
    <xf numFmtId="172" fontId="18" fillId="13" borderId="7" xfId="13" quotePrefix="1" applyNumberFormat="1" applyFont="1" applyFill="1" applyBorder="1" applyAlignment="1" applyProtection="1">
      <protection locked="0"/>
    </xf>
    <xf numFmtId="0" fontId="16" fillId="0" borderId="36" xfId="13" quotePrefix="1" applyFont="1" applyBorder="1" applyAlignment="1" applyProtection="1">
      <alignment vertical="center"/>
      <protection locked="0"/>
    </xf>
    <xf numFmtId="0" fontId="52" fillId="0" borderId="0" xfId="13" quotePrefix="1" applyFont="1" applyFill="1" applyBorder="1" applyAlignment="1" applyProtection="1">
      <alignment vertical="center"/>
      <protection locked="0"/>
    </xf>
    <xf numFmtId="172" fontId="52" fillId="0" borderId="0" xfId="13" applyNumberFormat="1" applyFont="1" applyFill="1" applyBorder="1" applyAlignment="1" applyProtection="1">
      <alignment horizontal="left" vertical="center"/>
      <protection locked="0"/>
    </xf>
    <xf numFmtId="176" fontId="16" fillId="13" borderId="40" xfId="13" applyNumberFormat="1" applyFont="1" applyFill="1" applyBorder="1" applyAlignment="1" applyProtection="1">
      <alignment horizontal="right" vertical="center"/>
      <protection locked="0"/>
    </xf>
    <xf numFmtId="172" fontId="16" fillId="13" borderId="3" xfId="13" applyNumberFormat="1" applyFont="1" applyFill="1" applyBorder="1" applyAlignment="1" applyProtection="1">
      <alignment horizontal="right" vertical="center"/>
      <protection locked="0"/>
    </xf>
    <xf numFmtId="0" fontId="18" fillId="13" borderId="32" xfId="13" quotePrefix="1" applyFont="1" applyFill="1" applyBorder="1" applyAlignment="1" applyProtection="1">
      <alignment horizontal="right" vertical="center"/>
      <protection locked="0"/>
    </xf>
    <xf numFmtId="0" fontId="8" fillId="0" borderId="33" xfId="13" applyFont="1" applyFill="1" applyBorder="1" applyAlignment="1" applyProtection="1">
      <alignment vertical="center"/>
      <protection locked="0"/>
    </xf>
    <xf numFmtId="0" fontId="45" fillId="0" borderId="0" xfId="13" applyFont="1" applyAlignment="1" applyProtection="1">
      <alignment vertical="center"/>
      <protection locked="0"/>
    </xf>
    <xf numFmtId="9" fontId="18" fillId="0" borderId="34" xfId="15" applyFont="1" applyBorder="1" applyAlignment="1" applyProtection="1">
      <alignment vertical="center"/>
      <protection locked="0"/>
    </xf>
    <xf numFmtId="10" fontId="61" fillId="13" borderId="32" xfId="13" applyNumberFormat="1" applyFont="1" applyFill="1" applyBorder="1" applyAlignment="1" applyProtection="1">
      <alignment vertical="center"/>
      <protection locked="0"/>
    </xf>
    <xf numFmtId="0" fontId="63" fillId="0" borderId="0" xfId="13" applyFont="1" applyFill="1" applyBorder="1" applyAlignment="1" applyProtection="1">
      <alignment vertical="center"/>
      <protection locked="0"/>
    </xf>
    <xf numFmtId="0" fontId="21" fillId="0" borderId="29" xfId="13" applyFont="1" applyFill="1" applyBorder="1" applyAlignment="1" applyProtection="1">
      <alignment vertical="center"/>
      <protection locked="0"/>
    </xf>
    <xf numFmtId="0" fontId="8" fillId="0" borderId="30" xfId="13" applyFont="1" applyFill="1" applyBorder="1" applyAlignment="1" applyProtection="1">
      <alignment vertical="center"/>
      <protection locked="0"/>
    </xf>
    <xf numFmtId="9" fontId="9" fillId="0" borderId="29" xfId="15" applyFont="1" applyFill="1" applyBorder="1" applyAlignment="1" applyProtection="1">
      <alignment vertical="center"/>
      <protection locked="0"/>
    </xf>
    <xf numFmtId="0" fontId="9" fillId="0" borderId="7" xfId="13" applyFont="1" applyFill="1" applyBorder="1" applyAlignment="1" applyProtection="1">
      <alignment vertical="center"/>
      <protection locked="0"/>
    </xf>
    <xf numFmtId="164" fontId="9" fillId="0" borderId="8" xfId="14" applyFont="1" applyFill="1" applyBorder="1" applyAlignment="1" applyProtection="1">
      <alignment vertical="center"/>
      <protection locked="0"/>
    </xf>
    <xf numFmtId="0" fontId="16" fillId="0" borderId="0" xfId="13" applyFont="1" applyFill="1" applyProtection="1">
      <protection locked="0"/>
    </xf>
    <xf numFmtId="0" fontId="21" fillId="0" borderId="42" xfId="13" applyFont="1" applyFill="1" applyBorder="1" applyAlignment="1" applyProtection="1">
      <alignment vertical="center"/>
      <protection locked="0"/>
    </xf>
    <xf numFmtId="0" fontId="9" fillId="0" borderId="43" xfId="13" applyFont="1" applyFill="1" applyBorder="1" applyAlignment="1" applyProtection="1">
      <alignment vertical="center"/>
      <protection locked="0"/>
    </xf>
    <xf numFmtId="9" fontId="9" fillId="0" borderId="42" xfId="15" applyFont="1" applyFill="1" applyBorder="1" applyAlignment="1" applyProtection="1">
      <alignment vertical="center"/>
      <protection locked="0"/>
    </xf>
    <xf numFmtId="179" fontId="30" fillId="0" borderId="41" xfId="16" applyNumberFormat="1" applyFont="1" applyFill="1" applyBorder="1" applyAlignment="1" applyProtection="1">
      <alignment vertical="center"/>
      <protection locked="0"/>
    </xf>
    <xf numFmtId="10" fontId="30" fillId="0" borderId="41" xfId="2" applyNumberFormat="1" applyFont="1" applyFill="1" applyBorder="1" applyAlignment="1" applyProtection="1">
      <alignment vertical="center"/>
      <protection locked="0"/>
    </xf>
    <xf numFmtId="0" fontId="56" fillId="0" borderId="42" xfId="13" applyFont="1" applyFill="1" applyBorder="1" applyAlignment="1" applyProtection="1">
      <alignment vertical="center"/>
      <protection locked="0"/>
    </xf>
    <xf numFmtId="0" fontId="30" fillId="0" borderId="43" xfId="13" applyFont="1" applyFill="1" applyBorder="1" applyAlignment="1" applyProtection="1">
      <alignment vertical="center"/>
      <protection locked="0"/>
    </xf>
    <xf numFmtId="9" fontId="30" fillId="0" borderId="42" xfId="15" applyFont="1" applyFill="1" applyBorder="1" applyAlignment="1" applyProtection="1">
      <alignment vertical="center"/>
      <protection locked="0"/>
    </xf>
    <xf numFmtId="9" fontId="9" fillId="13" borderId="42" xfId="15" applyFont="1" applyFill="1" applyBorder="1" applyAlignment="1" applyProtection="1">
      <alignment vertical="center"/>
      <protection locked="0"/>
    </xf>
    <xf numFmtId="0" fontId="59" fillId="0" borderId="32" xfId="13" applyFont="1" applyFill="1" applyBorder="1" applyAlignment="1" applyProtection="1">
      <alignment horizontal="center" vertical="center"/>
      <protection locked="0"/>
    </xf>
    <xf numFmtId="0" fontId="45" fillId="0" borderId="33" xfId="13" quotePrefix="1" applyFont="1" applyFill="1" applyBorder="1" applyAlignment="1" applyProtection="1">
      <alignment vertical="center"/>
      <protection locked="0"/>
    </xf>
    <xf numFmtId="0" fontId="45" fillId="0" borderId="33" xfId="13" applyFont="1" applyFill="1" applyBorder="1" applyAlignment="1" applyProtection="1">
      <alignment vertical="center"/>
      <protection locked="0"/>
    </xf>
    <xf numFmtId="0" fontId="45" fillId="0" borderId="32" xfId="13" applyFont="1" applyFill="1" applyBorder="1" applyAlignment="1" applyProtection="1">
      <alignment vertical="center"/>
      <protection locked="0"/>
    </xf>
    <xf numFmtId="10" fontId="45" fillId="0" borderId="34" xfId="2" applyNumberFormat="1" applyFont="1" applyFill="1" applyBorder="1" applyAlignment="1" applyProtection="1">
      <alignment vertical="center"/>
      <protection locked="0"/>
    </xf>
    <xf numFmtId="179" fontId="45" fillId="0" borderId="34" xfId="16" applyNumberFormat="1" applyFont="1" applyFill="1" applyBorder="1" applyAlignment="1" applyProtection="1">
      <alignment vertical="center"/>
      <protection locked="0"/>
    </xf>
    <xf numFmtId="0" fontId="60" fillId="0" borderId="33" xfId="13" quotePrefix="1" applyFont="1" applyFill="1" applyBorder="1" applyAlignment="1" applyProtection="1">
      <alignment vertical="center"/>
      <protection locked="0"/>
    </xf>
    <xf numFmtId="0" fontId="36" fillId="0" borderId="0" xfId="5" applyFont="1" applyBorder="1" applyProtection="1">
      <protection locked="0"/>
    </xf>
    <xf numFmtId="0" fontId="35" fillId="0" borderId="2" xfId="5" applyFont="1" applyFill="1" applyBorder="1" applyAlignment="1" applyProtection="1">
      <alignment vertical="center" textRotation="90"/>
      <protection locked="0"/>
    </xf>
    <xf numFmtId="0" fontId="35" fillId="0" borderId="6" xfId="5" applyFont="1" applyFill="1" applyBorder="1" applyAlignment="1" applyProtection="1">
      <alignment vertical="center" textRotation="90"/>
      <protection locked="0"/>
    </xf>
    <xf numFmtId="0" fontId="36" fillId="0" borderId="6" xfId="5" applyFont="1" applyFill="1" applyBorder="1" applyProtection="1">
      <protection locked="0"/>
    </xf>
    <xf numFmtId="0" fontId="36" fillId="0" borderId="3" xfId="5" applyFont="1" applyFill="1" applyBorder="1" applyProtection="1">
      <protection locked="0"/>
    </xf>
    <xf numFmtId="0" fontId="36" fillId="0" borderId="0" xfId="5" applyFont="1" applyFill="1" applyBorder="1" applyProtection="1">
      <protection locked="0"/>
    </xf>
    <xf numFmtId="0" fontId="35" fillId="0" borderId="7" xfId="5" applyFont="1" applyFill="1" applyBorder="1" applyAlignment="1" applyProtection="1">
      <alignment vertical="center" textRotation="90"/>
      <protection locked="0"/>
    </xf>
    <xf numFmtId="0" fontId="35" fillId="0" borderId="0" xfId="5" applyFont="1" applyFill="1" applyBorder="1" applyAlignment="1" applyProtection="1">
      <alignment vertical="center" textRotation="90"/>
      <protection locked="0"/>
    </xf>
    <xf numFmtId="0" fontId="36" fillId="0" borderId="0" xfId="5" applyFont="1" applyFill="1" applyBorder="1" applyAlignment="1" applyProtection="1">
      <alignment vertical="top" wrapText="1"/>
      <protection locked="0"/>
    </xf>
    <xf numFmtId="0" fontId="36" fillId="0" borderId="8" xfId="5" applyFont="1" applyFill="1" applyBorder="1" applyAlignment="1" applyProtection="1">
      <alignment vertical="top" wrapText="1"/>
      <protection locked="0"/>
    </xf>
    <xf numFmtId="0" fontId="36" fillId="0" borderId="7" xfId="5" applyFont="1" applyFill="1" applyBorder="1" applyAlignment="1" applyProtection="1">
      <alignment vertical="center" wrapText="1"/>
      <protection locked="0"/>
    </xf>
    <xf numFmtId="0" fontId="36" fillId="0" borderId="0" xfId="5" applyFont="1" applyFill="1" applyBorder="1" applyAlignment="1" applyProtection="1">
      <alignment vertical="center" wrapText="1"/>
      <protection locked="0"/>
    </xf>
    <xf numFmtId="0" fontId="36" fillId="0" borderId="8" xfId="5" applyFont="1" applyFill="1" applyBorder="1" applyAlignment="1" applyProtection="1">
      <alignment vertical="center" wrapText="1"/>
      <protection locked="0"/>
    </xf>
    <xf numFmtId="0" fontId="37" fillId="0" borderId="0" xfId="5" applyFont="1" applyFill="1" applyBorder="1" applyProtection="1">
      <protection locked="0"/>
    </xf>
    <xf numFmtId="0" fontId="36" fillId="0" borderId="0" xfId="5" quotePrefix="1" applyFont="1" applyFill="1" applyBorder="1" applyAlignment="1" applyProtection="1">
      <protection locked="0"/>
    </xf>
    <xf numFmtId="0" fontId="36" fillId="0" borderId="0" xfId="5" applyFont="1" applyFill="1" applyBorder="1" applyAlignment="1" applyProtection="1">
      <protection locked="0"/>
    </xf>
    <xf numFmtId="0" fontId="36" fillId="0" borderId="8" xfId="5" applyFont="1" applyFill="1" applyBorder="1" applyAlignment="1" applyProtection="1">
      <protection locked="0"/>
    </xf>
    <xf numFmtId="0" fontId="35" fillId="0" borderId="8" xfId="5" applyFont="1" applyFill="1" applyBorder="1" applyAlignment="1" applyProtection="1">
      <alignment vertical="center" textRotation="90"/>
      <protection locked="0"/>
    </xf>
    <xf numFmtId="0" fontId="65" fillId="0" borderId="0" xfId="5" applyFont="1" applyFill="1" applyBorder="1" applyAlignment="1" applyProtection="1">
      <protection locked="0"/>
    </xf>
    <xf numFmtId="0" fontId="66" fillId="0" borderId="0" xfId="5" applyFont="1" applyFill="1" applyBorder="1" applyAlignment="1" applyProtection="1">
      <alignment horizontal="left" vertical="top"/>
      <protection locked="0"/>
    </xf>
    <xf numFmtId="0" fontId="36" fillId="0" borderId="7" xfId="5" applyFont="1" applyFill="1" applyBorder="1" applyProtection="1">
      <protection locked="0"/>
    </xf>
    <xf numFmtId="0" fontId="67" fillId="0" borderId="7" xfId="5" applyFont="1" applyFill="1" applyBorder="1" applyAlignment="1" applyProtection="1">
      <alignment horizontal="right"/>
      <protection locked="0"/>
    </xf>
    <xf numFmtId="0" fontId="67" fillId="0" borderId="0" xfId="5" applyFont="1" applyFill="1" applyBorder="1" applyAlignment="1" applyProtection="1">
      <alignment horizontal="right"/>
      <protection locked="0"/>
    </xf>
    <xf numFmtId="0" fontId="36" fillId="0" borderId="7" xfId="5" applyFont="1" applyBorder="1" applyProtection="1">
      <protection locked="0"/>
    </xf>
    <xf numFmtId="0" fontId="35" fillId="0" borderId="0" xfId="5" applyFont="1" applyBorder="1" applyAlignment="1" applyProtection="1">
      <alignment vertical="center" wrapText="1"/>
      <protection locked="0"/>
    </xf>
    <xf numFmtId="0" fontId="35" fillId="0" borderId="8" xfId="5" applyFont="1" applyBorder="1" applyAlignment="1" applyProtection="1">
      <alignment vertical="center" wrapText="1"/>
      <protection locked="0"/>
    </xf>
    <xf numFmtId="0" fontId="35" fillId="0" borderId="0" xfId="5" applyFont="1" applyBorder="1" applyProtection="1">
      <protection locked="0"/>
    </xf>
    <xf numFmtId="0" fontId="68" fillId="0" borderId="0" xfId="5" applyFont="1" applyBorder="1" applyAlignment="1" applyProtection="1">
      <alignment vertical="center" wrapText="1"/>
      <protection locked="0"/>
    </xf>
    <xf numFmtId="0" fontId="36" fillId="0" borderId="8" xfId="5" applyFont="1" applyBorder="1" applyProtection="1">
      <protection locked="0"/>
    </xf>
    <xf numFmtId="0" fontId="36" fillId="0" borderId="0" xfId="5" applyFont="1" applyBorder="1" applyAlignment="1" applyProtection="1">
      <alignment vertical="center" wrapText="1"/>
      <protection locked="0"/>
    </xf>
    <xf numFmtId="0" fontId="36" fillId="0" borderId="8" xfId="5" applyFont="1" applyBorder="1" applyAlignment="1" applyProtection="1">
      <alignment vertical="center" wrapText="1"/>
      <protection locked="0"/>
    </xf>
    <xf numFmtId="0" fontId="36" fillId="0" borderId="0" xfId="5" applyFont="1" applyFill="1" applyBorder="1" applyAlignment="1" applyProtection="1">
      <alignment vertical="top"/>
      <protection locked="0"/>
    </xf>
    <xf numFmtId="0" fontId="35" fillId="0" borderId="0" xfId="5" applyFont="1" applyFill="1" applyBorder="1" applyAlignment="1" applyProtection="1">
      <alignment vertical="center"/>
      <protection locked="0"/>
    </xf>
    <xf numFmtId="0" fontId="65" fillId="0" borderId="8" xfId="5" applyFont="1" applyFill="1" applyBorder="1" applyAlignment="1" applyProtection="1">
      <protection locked="0"/>
    </xf>
    <xf numFmtId="0" fontId="35" fillId="0" borderId="8" xfId="5" applyFont="1" applyFill="1" applyBorder="1" applyAlignment="1" applyProtection="1">
      <alignment vertical="center"/>
      <protection locked="0"/>
    </xf>
    <xf numFmtId="0" fontId="35" fillId="0" borderId="2" xfId="5" applyFont="1" applyFill="1" applyBorder="1" applyAlignment="1" applyProtection="1">
      <alignment vertical="center"/>
      <protection locked="0"/>
    </xf>
    <xf numFmtId="0" fontId="35" fillId="0" borderId="6" xfId="5" applyFont="1" applyFill="1" applyBorder="1" applyAlignment="1" applyProtection="1">
      <alignment vertical="center"/>
      <protection locked="0"/>
    </xf>
    <xf numFmtId="0" fontId="35" fillId="0" borderId="3" xfId="5" applyFont="1" applyFill="1" applyBorder="1" applyAlignment="1" applyProtection="1">
      <alignment vertical="center"/>
      <protection locked="0"/>
    </xf>
    <xf numFmtId="0" fontId="35" fillId="0" borderId="7" xfId="5" applyFont="1" applyFill="1" applyBorder="1" applyAlignment="1" applyProtection="1">
      <alignment vertical="center"/>
      <protection locked="0"/>
    </xf>
    <xf numFmtId="0" fontId="65" fillId="0" borderId="7" xfId="5" applyFont="1" applyFill="1" applyBorder="1" applyAlignment="1" applyProtection="1">
      <alignment vertical="center"/>
      <protection locked="0"/>
    </xf>
    <xf numFmtId="0" fontId="65" fillId="0" borderId="0" xfId="5" applyFont="1" applyFill="1" applyBorder="1" applyAlignment="1" applyProtection="1">
      <alignment vertical="center"/>
      <protection locked="0"/>
    </xf>
    <xf numFmtId="0" fontId="38" fillId="0" borderId="7" xfId="5" applyFont="1" applyBorder="1" applyAlignment="1" applyProtection="1">
      <alignment vertical="center" wrapText="1"/>
      <protection locked="0"/>
    </xf>
    <xf numFmtId="0" fontId="38" fillId="0" borderId="0" xfId="5" applyFont="1" applyBorder="1" applyAlignment="1" applyProtection="1">
      <alignment vertical="center" wrapText="1"/>
      <protection locked="0"/>
    </xf>
    <xf numFmtId="0" fontId="38" fillId="0" borderId="4" xfId="5" applyFont="1" applyBorder="1" applyAlignment="1" applyProtection="1">
      <alignment vertical="center" wrapText="1"/>
      <protection locked="0"/>
    </xf>
    <xf numFmtId="0" fontId="38" fillId="0" borderId="9" xfId="5" applyFont="1" applyBorder="1" applyAlignment="1" applyProtection="1">
      <alignment vertical="center" wrapText="1"/>
      <protection locked="0"/>
    </xf>
    <xf numFmtId="0" fontId="36" fillId="0" borderId="9" xfId="5" applyFont="1" applyBorder="1" applyAlignment="1" applyProtection="1">
      <alignment vertical="center" wrapText="1"/>
      <protection locked="0"/>
    </xf>
    <xf numFmtId="0" fontId="36" fillId="0" borderId="5" xfId="5" applyFont="1" applyBorder="1" applyAlignment="1" applyProtection="1">
      <alignment vertical="center" wrapText="1"/>
      <protection locked="0"/>
    </xf>
    <xf numFmtId="0" fontId="69" fillId="0" borderId="0" xfId="5" applyFont="1" applyBorder="1" applyAlignment="1" applyProtection="1">
      <alignment vertical="center" wrapText="1"/>
      <protection locked="0"/>
    </xf>
    <xf numFmtId="0" fontId="69" fillId="0" borderId="9" xfId="5" applyFont="1" applyBorder="1" applyAlignment="1" applyProtection="1">
      <alignment vertical="center" wrapText="1"/>
      <protection locked="0"/>
    </xf>
    <xf numFmtId="0" fontId="36" fillId="0" borderId="9" xfId="5" applyFont="1" applyBorder="1" applyProtection="1">
      <protection locked="0"/>
    </xf>
    <xf numFmtId="0" fontId="36" fillId="0" borderId="5" xfId="5" applyFont="1" applyBorder="1" applyProtection="1">
      <protection locked="0"/>
    </xf>
    <xf numFmtId="0" fontId="36" fillId="0" borderId="6" xfId="5" applyFont="1" applyFill="1" applyBorder="1" applyAlignment="1" applyProtection="1">
      <alignment vertical="center" wrapText="1"/>
      <protection locked="0"/>
    </xf>
    <xf numFmtId="0" fontId="35" fillId="0" borderId="3" xfId="5" applyFont="1" applyFill="1" applyBorder="1" applyAlignment="1" applyProtection="1">
      <alignment horizontal="center" vertical="top" textRotation="90"/>
      <protection locked="0"/>
    </xf>
    <xf numFmtId="0" fontId="35" fillId="0" borderId="7" xfId="5" applyFont="1" applyFill="1" applyBorder="1" applyAlignment="1" applyProtection="1">
      <alignment horizontal="center" vertical="center" textRotation="90"/>
      <protection locked="0"/>
    </xf>
    <xf numFmtId="0" fontId="35" fillId="0" borderId="0" xfId="5" applyFont="1" applyFill="1" applyBorder="1" applyAlignment="1" applyProtection="1">
      <alignment horizontal="center" vertical="center" textRotation="90"/>
      <protection locked="0"/>
    </xf>
    <xf numFmtId="0" fontId="35" fillId="0" borderId="8" xfId="5" applyFont="1" applyFill="1" applyBorder="1" applyAlignment="1" applyProtection="1">
      <alignment horizontal="center" vertical="center" textRotation="90"/>
      <protection locked="0"/>
    </xf>
    <xf numFmtId="0" fontId="68" fillId="0" borderId="0" xfId="5" applyFont="1" applyFill="1" applyBorder="1" applyAlignment="1" applyProtection="1">
      <alignment vertical="center"/>
      <protection locked="0"/>
    </xf>
    <xf numFmtId="0" fontId="36" fillId="0" borderId="4" xfId="5" applyFont="1" applyBorder="1" applyProtection="1">
      <protection locked="0"/>
    </xf>
    <xf numFmtId="0" fontId="35" fillId="0" borderId="9" xfId="5" applyFont="1" applyFill="1" applyBorder="1" applyAlignment="1" applyProtection="1">
      <alignment vertical="center" textRotation="90"/>
      <protection locked="0"/>
    </xf>
    <xf numFmtId="0" fontId="35" fillId="0" borderId="9" xfId="5" applyFont="1" applyFill="1" applyBorder="1" applyAlignment="1" applyProtection="1">
      <alignment vertical="center"/>
      <protection locked="0"/>
    </xf>
    <xf numFmtId="0" fontId="36" fillId="0" borderId="9" xfId="5" applyFont="1" applyFill="1" applyBorder="1" applyAlignment="1" applyProtection="1">
      <alignment vertical="center" wrapText="1"/>
      <protection locked="0"/>
    </xf>
    <xf numFmtId="0" fontId="35" fillId="0" borderId="5" xfId="5" applyFont="1" applyFill="1" applyBorder="1" applyAlignment="1" applyProtection="1">
      <alignment vertical="center"/>
      <protection locked="0"/>
    </xf>
    <xf numFmtId="0" fontId="35" fillId="0" borderId="2" xfId="5" applyFont="1" applyBorder="1" applyAlignment="1" applyProtection="1">
      <alignment vertical="center" wrapText="1"/>
      <protection hidden="1"/>
    </xf>
    <xf numFmtId="0" fontId="35" fillId="0" borderId="6" xfId="5" applyFont="1" applyBorder="1" applyAlignment="1" applyProtection="1">
      <alignment vertical="center" wrapText="1"/>
      <protection locked="0"/>
    </xf>
    <xf numFmtId="0" fontId="35" fillId="0" borderId="3" xfId="5" applyFont="1" applyBorder="1" applyAlignment="1" applyProtection="1">
      <alignment vertical="center" wrapText="1"/>
      <protection locked="0"/>
    </xf>
    <xf numFmtId="0" fontId="35" fillId="0" borderId="7" xfId="5" applyFont="1" applyBorder="1" applyAlignment="1" applyProtection="1">
      <alignment vertical="center" wrapText="1"/>
      <protection locked="0"/>
    </xf>
    <xf numFmtId="0" fontId="35" fillId="0" borderId="4" xfId="5" applyFont="1" applyBorder="1" applyAlignment="1" applyProtection="1">
      <alignment vertical="center" wrapText="1"/>
      <protection locked="0"/>
    </xf>
    <xf numFmtId="0" fontId="35" fillId="0" borderId="9" xfId="5" applyFont="1" applyBorder="1" applyAlignment="1" applyProtection="1">
      <alignment vertical="center" wrapText="1"/>
      <protection locked="0"/>
    </xf>
    <xf numFmtId="0" fontId="35" fillId="0" borderId="5" xfId="5" applyFont="1" applyBorder="1" applyAlignment="1" applyProtection="1">
      <alignment vertical="center" wrapText="1"/>
      <protection locked="0"/>
    </xf>
    <xf numFmtId="170" fontId="11" fillId="0" borderId="42" xfId="2" applyNumberFormat="1" applyFont="1" applyBorder="1" applyAlignment="1" applyProtection="1">
      <alignment vertical="center"/>
      <protection locked="0"/>
    </xf>
    <xf numFmtId="166" fontId="55" fillId="13" borderId="34" xfId="19" applyFont="1" applyFill="1" applyBorder="1" applyAlignment="1" applyProtection="1">
      <alignment horizontal="right" vertical="center"/>
      <protection locked="0"/>
    </xf>
    <xf numFmtId="179" fontId="27" fillId="0" borderId="34" xfId="16" applyNumberFormat="1" applyFont="1" applyFill="1" applyBorder="1" applyAlignment="1" applyProtection="1">
      <alignment vertical="center"/>
      <protection locked="0"/>
    </xf>
    <xf numFmtId="0" fontId="7" fillId="0" borderId="43" xfId="13" applyFont="1" applyFill="1" applyBorder="1" applyAlignment="1" applyProtection="1">
      <alignment vertical="center"/>
      <protection locked="0"/>
    </xf>
    <xf numFmtId="9" fontId="7" fillId="0" borderId="42" xfId="15" applyFont="1" applyFill="1" applyBorder="1" applyAlignment="1" applyProtection="1">
      <alignment vertical="center"/>
      <protection locked="0"/>
    </xf>
    <xf numFmtId="10" fontId="7" fillId="0" borderId="41" xfId="2" applyNumberFormat="1" applyFont="1" applyFill="1" applyBorder="1" applyAlignment="1" applyProtection="1">
      <alignment vertical="center"/>
      <protection locked="0"/>
    </xf>
    <xf numFmtId="0" fontId="11" fillId="0" borderId="0" xfId="13" applyFont="1" applyFill="1" applyBorder="1" applyProtection="1">
      <protection locked="0"/>
    </xf>
    <xf numFmtId="0" fontId="21" fillId="0" borderId="0" xfId="13" applyFont="1" applyFill="1" applyBorder="1" applyAlignment="1" applyProtection="1">
      <alignment vertical="center"/>
      <protection locked="0"/>
    </xf>
    <xf numFmtId="0" fontId="7" fillId="0" borderId="0" xfId="13" applyFont="1" applyFill="1" applyBorder="1" applyAlignment="1" applyProtection="1">
      <alignment vertical="center"/>
      <protection locked="0"/>
    </xf>
    <xf numFmtId="166" fontId="7" fillId="0" borderId="0" xfId="13" applyNumberFormat="1" applyFont="1" applyFill="1" applyBorder="1" applyAlignment="1" applyProtection="1">
      <alignment vertical="center"/>
      <protection locked="0"/>
    </xf>
    <xf numFmtId="9" fontId="7" fillId="0" borderId="0" xfId="15" applyFont="1" applyFill="1" applyBorder="1" applyAlignment="1" applyProtection="1">
      <alignment vertical="center"/>
      <protection locked="0"/>
    </xf>
    <xf numFmtId="10" fontId="7" fillId="0" borderId="0" xfId="2" applyNumberFormat="1" applyFont="1" applyFill="1" applyBorder="1" applyAlignment="1" applyProtection="1">
      <alignment vertical="center"/>
      <protection locked="0"/>
    </xf>
    <xf numFmtId="0" fontId="21" fillId="0" borderId="35" xfId="13" applyFont="1" applyFill="1" applyBorder="1" applyAlignment="1" applyProtection="1">
      <alignment vertical="center"/>
      <protection locked="0"/>
    </xf>
    <xf numFmtId="0" fontId="7" fillId="0" borderId="36" xfId="13" applyFont="1" applyFill="1" applyBorder="1" applyAlignment="1" applyProtection="1">
      <alignment vertical="center"/>
      <protection locked="0"/>
    </xf>
    <xf numFmtId="9" fontId="7" fillId="0" borderId="35" xfId="15" applyFont="1" applyFill="1" applyBorder="1" applyAlignment="1" applyProtection="1">
      <alignment vertical="center"/>
      <protection locked="0"/>
    </xf>
    <xf numFmtId="10" fontId="7" fillId="0" borderId="37" xfId="2" applyNumberFormat="1" applyFont="1" applyFill="1" applyBorder="1" applyAlignment="1" applyProtection="1">
      <alignment vertical="center"/>
      <protection locked="0"/>
    </xf>
    <xf numFmtId="10" fontId="30" fillId="0" borderId="17" xfId="2" applyNumberFormat="1" applyFont="1" applyFill="1" applyBorder="1" applyAlignment="1" applyProtection="1">
      <alignment vertical="center"/>
      <protection locked="0"/>
    </xf>
    <xf numFmtId="0" fontId="23" fillId="0" borderId="0" xfId="13" applyFont="1" applyFill="1" applyBorder="1" applyAlignment="1" applyProtection="1">
      <alignment horizontal="center" vertical="center"/>
      <protection locked="0"/>
    </xf>
    <xf numFmtId="170" fontId="11" fillId="0" borderId="0" xfId="2" applyNumberFormat="1" applyFont="1" applyFill="1" applyBorder="1" applyAlignment="1" applyProtection="1">
      <alignment vertical="center"/>
      <protection locked="0"/>
    </xf>
    <xf numFmtId="179" fontId="11" fillId="0" borderId="0" xfId="16" applyNumberFormat="1" applyFont="1" applyFill="1" applyBorder="1" applyAlignment="1" applyProtection="1">
      <alignment vertical="center"/>
      <protection locked="0"/>
    </xf>
    <xf numFmtId="0" fontId="12" fillId="0" borderId="30" xfId="13" applyFont="1" applyBorder="1" applyAlignment="1" applyProtection="1">
      <alignment vertical="center"/>
      <protection locked="0"/>
    </xf>
    <xf numFmtId="170" fontId="11" fillId="0" borderId="29" xfId="2" applyNumberFormat="1" applyFont="1" applyBorder="1" applyAlignment="1" applyProtection="1">
      <alignment vertical="center"/>
      <protection locked="0"/>
    </xf>
    <xf numFmtId="179" fontId="11" fillId="0" borderId="31" xfId="16" applyNumberFormat="1" applyFont="1" applyBorder="1" applyAlignment="1" applyProtection="1">
      <alignment vertical="center"/>
      <protection locked="0"/>
    </xf>
    <xf numFmtId="0" fontId="12" fillId="0" borderId="9" xfId="13" applyFont="1" applyBorder="1" applyAlignment="1" applyProtection="1">
      <alignment vertical="center"/>
      <protection locked="0"/>
    </xf>
    <xf numFmtId="170" fontId="11" fillId="0" borderId="4" xfId="2" applyNumberFormat="1" applyFont="1" applyBorder="1" applyAlignment="1" applyProtection="1">
      <alignment vertical="center"/>
      <protection locked="0"/>
    </xf>
    <xf numFmtId="179" fontId="11" fillId="0" borderId="5" xfId="16" applyNumberFormat="1" applyFont="1" applyBorder="1" applyAlignment="1" applyProtection="1">
      <alignment vertical="center"/>
      <protection locked="0"/>
    </xf>
    <xf numFmtId="0" fontId="30" fillId="0" borderId="16" xfId="13" applyFont="1" applyBorder="1" applyAlignment="1" applyProtection="1">
      <alignment vertical="center"/>
      <protection locked="0"/>
    </xf>
    <xf numFmtId="0" fontId="30" fillId="0" borderId="15" xfId="13" applyFont="1" applyBorder="1" applyAlignment="1" applyProtection="1">
      <alignment vertical="center"/>
      <protection locked="0"/>
    </xf>
    <xf numFmtId="10" fontId="30" fillId="0" borderId="17" xfId="2" applyNumberFormat="1" applyFont="1" applyBorder="1" applyAlignment="1" applyProtection="1">
      <alignment vertical="center"/>
      <protection locked="0"/>
    </xf>
    <xf numFmtId="166" fontId="16" fillId="13" borderId="8" xfId="19" applyFont="1" applyFill="1" applyBorder="1" applyAlignment="1" applyProtection="1">
      <alignment horizontal="right" vertical="center"/>
      <protection locked="0"/>
    </xf>
    <xf numFmtId="166" fontId="16" fillId="0" borderId="37" xfId="16" applyNumberFormat="1" applyFont="1" applyBorder="1" applyAlignment="1" applyProtection="1">
      <alignment vertical="center"/>
      <protection locked="0"/>
    </xf>
    <xf numFmtId="10" fontId="16" fillId="0" borderId="5" xfId="16" applyNumberFormat="1" applyFont="1" applyFill="1" applyBorder="1" applyAlignment="1" applyProtection="1">
      <alignment vertical="center"/>
      <protection locked="0"/>
    </xf>
    <xf numFmtId="10" fontId="11" fillId="0" borderId="17" xfId="2" applyNumberFormat="1" applyFont="1" applyFill="1" applyBorder="1" applyAlignment="1" applyProtection="1">
      <alignment vertical="center"/>
      <protection locked="0"/>
    </xf>
    <xf numFmtId="10" fontId="16" fillId="0" borderId="37" xfId="2" applyNumberFormat="1" applyFont="1" applyFill="1" applyBorder="1" applyAlignment="1" applyProtection="1">
      <alignment vertical="center"/>
      <protection locked="0"/>
    </xf>
    <xf numFmtId="10" fontId="16" fillId="0" borderId="5" xfId="2" applyNumberFormat="1" applyFont="1" applyFill="1" applyBorder="1" applyAlignment="1" applyProtection="1">
      <alignment horizontal="right" vertical="center"/>
      <protection locked="0"/>
    </xf>
    <xf numFmtId="10" fontId="16" fillId="0" borderId="8" xfId="2" applyNumberFormat="1" applyFont="1" applyFill="1" applyBorder="1" applyAlignment="1" applyProtection="1">
      <alignment vertical="center"/>
      <protection locked="0"/>
    </xf>
    <xf numFmtId="10" fontId="16" fillId="0" borderId="37" xfId="2" applyNumberFormat="1" applyFont="1" applyBorder="1" applyAlignment="1" applyProtection="1">
      <alignment vertical="center"/>
      <protection locked="0"/>
    </xf>
    <xf numFmtId="10" fontId="53" fillId="15" borderId="30" xfId="2" applyNumberFormat="1" applyFont="1" applyFill="1" applyBorder="1" applyAlignment="1" applyProtection="1">
      <alignment vertical="center"/>
      <protection locked="0"/>
    </xf>
    <xf numFmtId="10" fontId="53" fillId="15" borderId="31" xfId="2" applyNumberFormat="1" applyFont="1" applyFill="1" applyBorder="1" applyAlignment="1" applyProtection="1">
      <alignment vertical="center"/>
      <protection locked="0"/>
    </xf>
    <xf numFmtId="10" fontId="53" fillId="0" borderId="31" xfId="2" applyNumberFormat="1" applyFont="1" applyFill="1" applyBorder="1" applyAlignment="1" applyProtection="1">
      <alignment vertical="center"/>
      <protection locked="0"/>
    </xf>
    <xf numFmtId="10" fontId="57" fillId="0" borderId="5" xfId="2" applyNumberFormat="1" applyFont="1" applyFill="1" applyBorder="1" applyAlignment="1" applyProtection="1">
      <alignment vertical="center"/>
      <protection locked="0"/>
    </xf>
    <xf numFmtId="10" fontId="11" fillId="0" borderId="3" xfId="2" applyNumberFormat="1" applyFont="1" applyFill="1" applyBorder="1" applyAlignment="1" applyProtection="1">
      <alignment vertical="center"/>
      <protection locked="0"/>
    </xf>
    <xf numFmtId="10" fontId="30" fillId="0" borderId="16" xfId="2" applyNumberFormat="1" applyFont="1" applyFill="1" applyBorder="1" applyAlignment="1" applyProtection="1">
      <alignment vertical="center"/>
      <protection locked="0"/>
    </xf>
    <xf numFmtId="0" fontId="6" fillId="0" borderId="15" xfId="13" applyFont="1" applyFill="1" applyBorder="1" applyAlignment="1" applyProtection="1">
      <alignment vertical="center"/>
      <protection locked="0"/>
    </xf>
    <xf numFmtId="10" fontId="53" fillId="13" borderId="32" xfId="2" applyNumberFormat="1" applyFont="1" applyFill="1" applyBorder="1" applyAlignment="1" applyProtection="1">
      <alignment vertical="center"/>
      <protection locked="0"/>
    </xf>
    <xf numFmtId="10" fontId="53" fillId="13" borderId="32" xfId="13" applyNumberFormat="1" applyFont="1" applyFill="1" applyBorder="1" applyAlignment="1" applyProtection="1">
      <alignment vertical="center"/>
      <protection locked="0"/>
    </xf>
    <xf numFmtId="170" fontId="11" fillId="0" borderId="30" xfId="2" applyNumberFormat="1" applyFont="1" applyBorder="1" applyAlignment="1" applyProtection="1">
      <alignment vertical="center"/>
      <protection locked="0"/>
    </xf>
    <xf numFmtId="170" fontId="11" fillId="0" borderId="9" xfId="2" applyNumberFormat="1" applyFont="1" applyBorder="1" applyAlignment="1" applyProtection="1">
      <alignment vertical="center"/>
      <protection locked="0"/>
    </xf>
    <xf numFmtId="9" fontId="7" fillId="0" borderId="36" xfId="15" applyFont="1" applyFill="1" applyBorder="1" applyAlignment="1" applyProtection="1">
      <alignment vertical="center"/>
      <protection locked="0"/>
    </xf>
    <xf numFmtId="9" fontId="7" fillId="0" borderId="43" xfId="15" applyFont="1" applyFill="1" applyBorder="1" applyAlignment="1" applyProtection="1">
      <alignment vertical="center"/>
      <protection locked="0"/>
    </xf>
    <xf numFmtId="10" fontId="11" fillId="0" borderId="16" xfId="2" applyNumberFormat="1" applyFont="1" applyFill="1" applyBorder="1" applyAlignment="1" applyProtection="1">
      <alignment vertical="center"/>
      <protection locked="0"/>
    </xf>
    <xf numFmtId="0" fontId="45" fillId="0" borderId="2" xfId="18" applyFont="1" applyBorder="1" applyAlignment="1" applyProtection="1">
      <alignment horizontal="right" vertical="center"/>
      <protection locked="0"/>
    </xf>
    <xf numFmtId="0" fontId="45" fillId="0" borderId="3" xfId="18" applyFont="1" applyBorder="1" applyAlignment="1" applyProtection="1">
      <alignment vertical="center"/>
      <protection locked="0"/>
    </xf>
    <xf numFmtId="0" fontId="45" fillId="0" borderId="7" xfId="18" applyFont="1" applyBorder="1" applyAlignment="1" applyProtection="1">
      <alignment horizontal="right" vertical="center"/>
      <protection locked="0"/>
    </xf>
    <xf numFmtId="0" fontId="45" fillId="0" borderId="8" xfId="18" applyFont="1" applyBorder="1" applyAlignment="1" applyProtection="1">
      <alignment vertical="center"/>
      <protection locked="0"/>
    </xf>
    <xf numFmtId="0" fontId="45" fillId="0" borderId="4" xfId="18" applyFont="1" applyBorder="1" applyAlignment="1" applyProtection="1">
      <alignment horizontal="right" vertical="center"/>
      <protection locked="0"/>
    </xf>
    <xf numFmtId="0" fontId="23" fillId="0" borderId="7" xfId="13" applyFont="1" applyBorder="1" applyAlignment="1" applyProtection="1">
      <alignment vertical="top"/>
      <protection locked="0"/>
    </xf>
    <xf numFmtId="0" fontId="23" fillId="0" borderId="2" xfId="13" applyFont="1" applyBorder="1" applyAlignment="1" applyProtection="1">
      <alignment vertical="center"/>
      <protection locked="0"/>
    </xf>
    <xf numFmtId="0" fontId="16" fillId="0" borderId="6" xfId="13" applyFont="1" applyBorder="1" applyAlignment="1" applyProtection="1">
      <alignment vertical="center"/>
      <protection locked="0"/>
    </xf>
    <xf numFmtId="0" fontId="16" fillId="0" borderId="3" xfId="13" applyFont="1" applyBorder="1" applyAlignment="1" applyProtection="1">
      <alignment vertical="center"/>
      <protection locked="0"/>
    </xf>
    <xf numFmtId="0" fontId="11" fillId="0" borderId="29" xfId="13" applyFont="1" applyBorder="1" applyAlignment="1" applyProtection="1">
      <alignment vertical="center"/>
      <protection locked="0"/>
    </xf>
    <xf numFmtId="0" fontId="23" fillId="0" borderId="42" xfId="13" applyFont="1" applyBorder="1" applyAlignment="1" applyProtection="1">
      <alignment horizontal="center" vertical="center"/>
      <protection locked="0"/>
    </xf>
    <xf numFmtId="0" fontId="16" fillId="0" borderId="43" xfId="13" quotePrefix="1" applyFont="1" applyBorder="1" applyAlignment="1" applyProtection="1">
      <alignment vertical="center"/>
      <protection locked="0"/>
    </xf>
    <xf numFmtId="179" fontId="11" fillId="0" borderId="42" xfId="19" applyNumberFormat="1" applyFont="1" applyBorder="1" applyAlignment="1" applyProtection="1">
      <alignment vertical="center"/>
      <protection locked="0"/>
    </xf>
    <xf numFmtId="179" fontId="11" fillId="0" borderId="41" xfId="19" applyNumberFormat="1" applyFont="1" applyBorder="1" applyAlignment="1" applyProtection="1">
      <alignment vertical="center"/>
      <protection locked="0"/>
    </xf>
    <xf numFmtId="0" fontId="16" fillId="0" borderId="9" xfId="13" quotePrefix="1" applyFont="1" applyBorder="1" applyAlignment="1" applyProtection="1">
      <alignment vertical="center"/>
      <protection locked="0"/>
    </xf>
    <xf numFmtId="179" fontId="11" fillId="0" borderId="9" xfId="19" applyNumberFormat="1" applyFont="1" applyBorder="1" applyAlignment="1" applyProtection="1">
      <alignment vertical="center"/>
      <protection locked="0"/>
    </xf>
    <xf numFmtId="10" fontId="16" fillId="0" borderId="40" xfId="13" applyNumberFormat="1" applyFont="1" applyBorder="1" applyAlignment="1" applyProtection="1">
      <alignment vertical="center"/>
      <protection locked="0"/>
    </xf>
    <xf numFmtId="0" fontId="16" fillId="0" borderId="32" xfId="13" applyFont="1" applyFill="1" applyBorder="1" applyAlignment="1" applyProtection="1">
      <alignment vertical="center"/>
      <protection locked="0"/>
    </xf>
    <xf numFmtId="0" fontId="16" fillId="0" borderId="8" xfId="13" applyFont="1" applyFill="1" applyBorder="1" applyAlignment="1" applyProtection="1">
      <alignment horizontal="right" vertical="center"/>
      <protection locked="0"/>
    </xf>
    <xf numFmtId="0" fontId="18" fillId="0" borderId="32" xfId="13" quotePrefix="1" applyFont="1" applyFill="1" applyBorder="1" applyAlignment="1" applyProtection="1">
      <alignment horizontal="right" vertical="center"/>
      <protection locked="0"/>
    </xf>
    <xf numFmtId="0" fontId="16" fillId="0" borderId="36" xfId="13" applyFont="1" applyFill="1" applyBorder="1" applyAlignment="1" applyProtection="1">
      <alignment horizontal="right" vertical="center"/>
      <protection locked="0"/>
    </xf>
    <xf numFmtId="180" fontId="45" fillId="0" borderId="36" xfId="17" quotePrefix="1" applyNumberFormat="1" applyFont="1" applyFill="1" applyBorder="1" applyAlignment="1" applyProtection="1">
      <alignment horizontal="right" vertical="center"/>
      <protection locked="0"/>
    </xf>
    <xf numFmtId="180" fontId="45" fillId="0" borderId="8" xfId="17" quotePrefix="1" applyNumberFormat="1" applyFont="1" applyFill="1" applyBorder="1" applyAlignment="1" applyProtection="1">
      <alignment horizontal="right" vertical="center"/>
      <protection locked="0"/>
    </xf>
    <xf numFmtId="0" fontId="16" fillId="0" borderId="2" xfId="13" applyFont="1" applyBorder="1" applyAlignment="1" applyProtection="1">
      <alignment vertical="center"/>
      <protection locked="0"/>
    </xf>
    <xf numFmtId="0" fontId="16" fillId="13" borderId="3" xfId="13" applyFont="1" applyFill="1" applyBorder="1" applyAlignment="1" applyProtection="1">
      <alignment vertical="center"/>
      <protection locked="0"/>
    </xf>
    <xf numFmtId="179" fontId="16" fillId="0" borderId="8" xfId="19" applyNumberFormat="1" applyFont="1" applyFill="1" applyBorder="1" applyAlignment="1" applyProtection="1">
      <alignment horizontal="right" vertical="center"/>
      <protection locked="0"/>
    </xf>
    <xf numFmtId="9" fontId="16" fillId="0" borderId="38" xfId="2" applyFont="1" applyFill="1" applyBorder="1" applyAlignment="1" applyProtection="1">
      <alignment vertical="center"/>
      <protection locked="0"/>
    </xf>
    <xf numFmtId="9" fontId="16" fillId="0" borderId="42" xfId="2" applyFont="1" applyFill="1" applyBorder="1" applyAlignment="1" applyProtection="1">
      <alignment vertical="center"/>
      <protection locked="0"/>
    </xf>
    <xf numFmtId="179" fontId="16" fillId="0" borderId="40" xfId="13" applyNumberFormat="1" applyFont="1" applyFill="1" applyBorder="1" applyAlignment="1" applyProtection="1">
      <alignment horizontal="right" vertical="center"/>
      <protection locked="0"/>
    </xf>
    <xf numFmtId="179" fontId="16" fillId="0" borderId="41" xfId="13" applyNumberFormat="1" applyFont="1" applyFill="1" applyBorder="1" applyAlignment="1" applyProtection="1">
      <alignment horizontal="right" vertical="center"/>
      <protection locked="0"/>
    </xf>
    <xf numFmtId="179" fontId="11" fillId="0" borderId="42" xfId="13" applyNumberFormat="1" applyFont="1" applyBorder="1" applyAlignment="1" applyProtection="1">
      <alignment vertical="center"/>
      <protection locked="0"/>
    </xf>
    <xf numFmtId="0" fontId="12" fillId="0" borderId="38" xfId="13" applyFont="1" applyFill="1" applyBorder="1" applyAlignment="1" applyProtection="1">
      <alignment vertical="center"/>
      <protection locked="0"/>
    </xf>
    <xf numFmtId="10" fontId="61" fillId="0" borderId="32" xfId="2" applyNumberFormat="1" applyFont="1" applyFill="1" applyBorder="1" applyAlignment="1" applyProtection="1">
      <alignment vertical="center"/>
      <protection locked="0"/>
    </xf>
    <xf numFmtId="0" fontId="16" fillId="0" borderId="15" xfId="13" applyFont="1" applyFill="1" applyBorder="1" applyAlignment="1" applyProtection="1">
      <alignment vertical="center"/>
      <protection locked="0"/>
    </xf>
    <xf numFmtId="10" fontId="61" fillId="0" borderId="32" xfId="13" applyNumberFormat="1" applyFont="1" applyFill="1" applyBorder="1" applyAlignment="1" applyProtection="1">
      <alignment vertical="center"/>
      <protection locked="0"/>
    </xf>
    <xf numFmtId="0" fontId="21" fillId="0" borderId="38" xfId="13" applyFont="1" applyFill="1" applyBorder="1" applyAlignment="1" applyProtection="1">
      <alignment horizontal="center" vertical="center"/>
      <protection locked="0"/>
    </xf>
    <xf numFmtId="0" fontId="8" fillId="0" borderId="39" xfId="13" applyFont="1" applyFill="1" applyBorder="1" applyAlignment="1" applyProtection="1">
      <alignment vertical="center"/>
      <protection locked="0"/>
    </xf>
    <xf numFmtId="0" fontId="9" fillId="0" borderId="39" xfId="13" applyFont="1" applyFill="1" applyBorder="1" applyAlignment="1" applyProtection="1">
      <alignment vertical="center"/>
      <protection locked="0"/>
    </xf>
    <xf numFmtId="0" fontId="9" fillId="0" borderId="38" xfId="13" applyFont="1" applyFill="1" applyBorder="1" applyAlignment="1" applyProtection="1">
      <alignment vertical="center"/>
      <protection locked="0"/>
    </xf>
    <xf numFmtId="164" fontId="9" fillId="0" borderId="40" xfId="14" applyFont="1" applyFill="1" applyBorder="1" applyAlignment="1" applyProtection="1">
      <alignment vertical="center"/>
      <protection locked="0"/>
    </xf>
    <xf numFmtId="179" fontId="30" fillId="13" borderId="41" xfId="16" applyNumberFormat="1" applyFont="1" applyFill="1" applyBorder="1" applyAlignment="1" applyProtection="1">
      <alignment vertical="center"/>
      <protection locked="0"/>
    </xf>
    <xf numFmtId="0" fontId="21" fillId="19" borderId="29" xfId="13" applyFont="1" applyFill="1" applyBorder="1" applyAlignment="1" applyProtection="1">
      <alignment vertical="center"/>
      <protection locked="0"/>
    </xf>
    <xf numFmtId="0" fontId="5" fillId="19" borderId="30" xfId="13" applyFont="1" applyFill="1" applyBorder="1" applyAlignment="1" applyProtection="1">
      <alignment vertical="center"/>
      <protection locked="0"/>
    </xf>
    <xf numFmtId="0" fontId="5" fillId="19" borderId="29" xfId="13" applyFont="1" applyFill="1" applyBorder="1" applyAlignment="1" applyProtection="1">
      <alignment vertical="center"/>
      <protection locked="0"/>
    </xf>
    <xf numFmtId="179" fontId="5" fillId="19" borderId="31" xfId="16" applyNumberFormat="1" applyFont="1" applyFill="1" applyBorder="1" applyAlignment="1" applyProtection="1">
      <alignment vertical="center"/>
      <protection locked="0"/>
    </xf>
    <xf numFmtId="0" fontId="56" fillId="19" borderId="42" xfId="13" applyFont="1" applyFill="1" applyBorder="1" applyAlignment="1" applyProtection="1">
      <alignment vertical="center"/>
      <protection locked="0"/>
    </xf>
    <xf numFmtId="0" fontId="30" fillId="19" borderId="43" xfId="13" applyFont="1" applyFill="1" applyBorder="1" applyAlignment="1" applyProtection="1">
      <alignment vertical="center"/>
      <protection locked="0"/>
    </xf>
    <xf numFmtId="0" fontId="9" fillId="19" borderId="42" xfId="13" applyFont="1" applyFill="1" applyBorder="1" applyAlignment="1" applyProtection="1">
      <alignment vertical="center"/>
      <protection locked="0"/>
    </xf>
    <xf numFmtId="179" fontId="30" fillId="19" borderId="41" xfId="16" applyNumberFormat="1" applyFont="1" applyFill="1" applyBorder="1" applyAlignment="1" applyProtection="1">
      <alignment vertical="center"/>
      <protection locked="0"/>
    </xf>
    <xf numFmtId="0" fontId="55" fillId="0" borderId="39" xfId="13" applyFont="1" applyBorder="1" applyAlignment="1" applyProtection="1">
      <alignment vertical="center"/>
      <protection locked="0"/>
    </xf>
    <xf numFmtId="179" fontId="55" fillId="0" borderId="40" xfId="16" applyNumberFormat="1" applyFont="1" applyBorder="1" applyAlignment="1" applyProtection="1">
      <alignment vertical="center"/>
      <protection locked="0"/>
    </xf>
    <xf numFmtId="0" fontId="55" fillId="0" borderId="33" xfId="13" applyFont="1" applyBorder="1" applyAlignment="1" applyProtection="1">
      <alignment vertical="center"/>
      <protection locked="0"/>
    </xf>
    <xf numFmtId="9" fontId="55" fillId="0" borderId="40" xfId="15" applyFont="1" applyBorder="1" applyAlignment="1" applyProtection="1">
      <alignment vertical="center"/>
      <protection locked="0"/>
    </xf>
    <xf numFmtId="0" fontId="74" fillId="0" borderId="43" xfId="13" applyFont="1" applyBorder="1" applyAlignment="1" applyProtection="1">
      <alignment vertical="center"/>
      <protection locked="0"/>
    </xf>
    <xf numFmtId="175" fontId="12" fillId="17" borderId="40" xfId="13" applyNumberFormat="1" applyFont="1" applyFill="1" applyBorder="1" applyAlignment="1" applyProtection="1">
      <alignment vertical="center"/>
      <protection locked="0"/>
    </xf>
    <xf numFmtId="0" fontId="16" fillId="0" borderId="16" xfId="13" applyFont="1" applyBorder="1" applyProtection="1">
      <protection locked="0"/>
    </xf>
    <xf numFmtId="164" fontId="9" fillId="0" borderId="41" xfId="14" applyFont="1" applyFill="1" applyBorder="1" applyAlignment="1" applyProtection="1">
      <alignment vertical="center"/>
      <protection locked="0"/>
    </xf>
    <xf numFmtId="175" fontId="12" fillId="17" borderId="40" xfId="13" applyNumberFormat="1" applyFont="1" applyFill="1" applyBorder="1" applyAlignment="1" applyProtection="1">
      <alignment horizontal="right" vertical="center"/>
      <protection locked="0"/>
    </xf>
    <xf numFmtId="175" fontId="55" fillId="17" borderId="40" xfId="13" applyNumberFormat="1" applyFont="1" applyFill="1" applyBorder="1" applyAlignment="1" applyProtection="1">
      <alignment horizontal="right" vertical="center"/>
      <protection locked="0"/>
    </xf>
    <xf numFmtId="179" fontId="11" fillId="0" borderId="7" xfId="16" applyNumberFormat="1" applyFont="1" applyFill="1" applyBorder="1" applyAlignment="1" applyProtection="1">
      <alignment vertical="center"/>
      <protection locked="0"/>
    </xf>
    <xf numFmtId="179" fontId="11" fillId="0" borderId="8" xfId="13" applyNumberFormat="1" applyFont="1" applyFill="1" applyBorder="1" applyAlignment="1" applyProtection="1">
      <alignment vertical="center"/>
      <protection locked="0"/>
    </xf>
    <xf numFmtId="170" fontId="11" fillId="0" borderId="7" xfId="15" applyNumberFormat="1" applyFont="1" applyFill="1" applyBorder="1" applyAlignment="1" applyProtection="1">
      <alignment vertical="center"/>
      <protection locked="0"/>
    </xf>
    <xf numFmtId="170" fontId="11" fillId="0" borderId="2" xfId="15" applyNumberFormat="1" applyFont="1" applyFill="1" applyBorder="1" applyAlignment="1" applyProtection="1">
      <alignment vertical="center"/>
      <protection locked="0"/>
    </xf>
    <xf numFmtId="170" fontId="11" fillId="0" borderId="16" xfId="15" applyNumberFormat="1" applyFont="1" applyFill="1" applyBorder="1" applyAlignment="1" applyProtection="1">
      <alignment vertical="center"/>
      <protection locked="0"/>
    </xf>
    <xf numFmtId="9" fontId="11" fillId="0" borderId="4" xfId="15" applyNumberFormat="1" applyFont="1" applyFill="1" applyBorder="1" applyAlignment="1" applyProtection="1">
      <alignment vertical="center"/>
      <protection locked="0"/>
    </xf>
    <xf numFmtId="0" fontId="16" fillId="0" borderId="0" xfId="13" quotePrefix="1" applyFont="1" applyAlignment="1" applyProtection="1">
      <alignment vertical="center" wrapText="1"/>
      <protection locked="0"/>
    </xf>
    <xf numFmtId="179" fontId="16" fillId="0" borderId="37" xfId="19" applyNumberFormat="1" applyFont="1" applyBorder="1" applyAlignment="1" applyProtection="1">
      <alignment vertical="center"/>
      <protection locked="0"/>
    </xf>
    <xf numFmtId="0" fontId="75" fillId="20" borderId="0" xfId="10" applyFont="1" applyFill="1"/>
    <xf numFmtId="0" fontId="75" fillId="0" borderId="0" xfId="10" applyFont="1"/>
    <xf numFmtId="0" fontId="77" fillId="0" borderId="0" xfId="11" applyFont="1"/>
    <xf numFmtId="0" fontId="78" fillId="11" borderId="52" xfId="11" applyFont="1" applyFill="1" applyBorder="1" applyAlignment="1">
      <alignment horizontal="center" vertical="center" wrapText="1"/>
    </xf>
    <xf numFmtId="0" fontId="78" fillId="11" borderId="53" xfId="11" applyFont="1" applyFill="1" applyBorder="1" applyAlignment="1">
      <alignment horizontal="center" vertical="center" wrapText="1"/>
    </xf>
    <xf numFmtId="0" fontId="77" fillId="21" borderId="0" xfId="11" applyFont="1" applyFill="1"/>
    <xf numFmtId="0" fontId="78" fillId="20" borderId="54" xfId="11" applyFont="1" applyFill="1" applyBorder="1" applyAlignment="1">
      <alignment horizontal="center" vertical="center"/>
    </xf>
    <xf numFmtId="0" fontId="78" fillId="20" borderId="55" xfId="11" applyFont="1" applyFill="1" applyBorder="1" applyAlignment="1">
      <alignment horizontal="left" vertical="top"/>
    </xf>
    <xf numFmtId="0" fontId="77" fillId="20" borderId="56" xfId="11" applyFont="1" applyFill="1" applyBorder="1" applyAlignment="1">
      <alignment horizontal="center" vertical="top"/>
    </xf>
    <xf numFmtId="0" fontId="77" fillId="20" borderId="54" xfId="11" applyFont="1" applyFill="1" applyBorder="1" applyAlignment="1">
      <alignment horizontal="left" vertical="top"/>
    </xf>
    <xf numFmtId="0" fontId="77" fillId="20" borderId="54" xfId="11" applyFont="1" applyFill="1" applyBorder="1"/>
    <xf numFmtId="0" fontId="77" fillId="20" borderId="57" xfId="11" applyFont="1" applyFill="1" applyBorder="1" applyAlignment="1">
      <alignment horizontal="center" vertical="center"/>
    </xf>
    <xf numFmtId="0" fontId="78" fillId="20" borderId="58" xfId="11" applyFont="1" applyFill="1" applyBorder="1" applyAlignment="1">
      <alignment horizontal="left" vertical="top"/>
    </xf>
    <xf numFmtId="0" fontId="78" fillId="20" borderId="58" xfId="11" applyFont="1" applyFill="1" applyBorder="1" applyAlignment="1">
      <alignment horizontal="center" vertical="top"/>
    </xf>
    <xf numFmtId="0" fontId="78" fillId="20" borderId="57" xfId="11" applyFont="1" applyFill="1" applyBorder="1" applyAlignment="1">
      <alignment horizontal="center" vertical="center"/>
    </xf>
    <xf numFmtId="0" fontId="78" fillId="20" borderId="57" xfId="11" applyNumberFormat="1" applyFont="1" applyFill="1" applyBorder="1" applyAlignment="1">
      <alignment horizontal="center" vertical="center"/>
    </xf>
    <xf numFmtId="165" fontId="77" fillId="20" borderId="57" xfId="11" applyNumberFormat="1" applyFont="1" applyFill="1" applyBorder="1" applyAlignment="1">
      <alignment horizontal="left" vertical="top"/>
    </xf>
    <xf numFmtId="0" fontId="77" fillId="20" borderId="59" xfId="11" applyFont="1" applyFill="1" applyBorder="1" applyAlignment="1">
      <alignment horizontal="center" vertical="center"/>
    </xf>
    <xf numFmtId="0" fontId="78" fillId="20" borderId="60" xfId="11" applyFont="1" applyFill="1" applyBorder="1" applyAlignment="1">
      <alignment horizontal="left" vertical="top"/>
    </xf>
    <xf numFmtId="0" fontId="78" fillId="20" borderId="60" xfId="11" applyFont="1" applyFill="1" applyBorder="1" applyAlignment="1">
      <alignment horizontal="center" vertical="top"/>
    </xf>
    <xf numFmtId="0" fontId="78" fillId="20" borderId="59" xfId="11" applyFont="1" applyFill="1" applyBorder="1" applyAlignment="1">
      <alignment horizontal="center" vertical="center"/>
    </xf>
    <xf numFmtId="0" fontId="78" fillId="20" borderId="59" xfId="11" applyNumberFormat="1" applyFont="1" applyFill="1" applyBorder="1" applyAlignment="1">
      <alignment horizontal="center" vertical="center"/>
    </xf>
    <xf numFmtId="165" fontId="77" fillId="20" borderId="59" xfId="11" applyNumberFormat="1" applyFont="1" applyFill="1" applyBorder="1" applyAlignment="1">
      <alignment horizontal="left" vertical="top"/>
    </xf>
    <xf numFmtId="0" fontId="77" fillId="20" borderId="52" xfId="11" applyFont="1" applyFill="1" applyBorder="1" applyAlignment="1">
      <alignment horizontal="center" vertical="center"/>
    </xf>
    <xf numFmtId="0" fontId="77" fillId="20" borderId="53" xfId="11" applyFont="1" applyFill="1" applyBorder="1" applyAlignment="1">
      <alignment horizontal="left" vertical="top"/>
    </xf>
    <xf numFmtId="0" fontId="77" fillId="20" borderId="53" xfId="11" applyFont="1" applyFill="1" applyBorder="1" applyAlignment="1">
      <alignment horizontal="center" vertical="top"/>
    </xf>
    <xf numFmtId="0" fontId="77" fillId="20" borderId="52" xfId="11" applyFont="1" applyFill="1" applyBorder="1" applyAlignment="1">
      <alignment horizontal="left" vertical="center"/>
    </xf>
    <xf numFmtId="0" fontId="78" fillId="20" borderId="52" xfId="11" applyFont="1" applyFill="1" applyBorder="1" applyAlignment="1">
      <alignment horizontal="left" vertical="top"/>
    </xf>
    <xf numFmtId="165" fontId="79" fillId="20" borderId="52" xfId="11" applyNumberFormat="1" applyFont="1" applyFill="1" applyBorder="1" applyAlignment="1">
      <alignment horizontal="left" vertical="top"/>
    </xf>
    <xf numFmtId="0" fontId="78" fillId="20" borderId="61" xfId="11" applyFont="1" applyFill="1" applyBorder="1" applyAlignment="1">
      <alignment horizontal="center" vertical="center"/>
    </xf>
    <xf numFmtId="0" fontId="78" fillId="20" borderId="62" xfId="11" applyFont="1" applyFill="1" applyBorder="1" applyAlignment="1">
      <alignment horizontal="left" vertical="top"/>
    </xf>
    <xf numFmtId="0" fontId="77" fillId="20" borderId="62" xfId="11" applyFont="1" applyFill="1" applyBorder="1" applyAlignment="1">
      <alignment horizontal="center" vertical="top"/>
    </xf>
    <xf numFmtId="0" fontId="77" fillId="20" borderId="61" xfId="11" applyFont="1" applyFill="1" applyBorder="1" applyAlignment="1">
      <alignment horizontal="left" vertical="center"/>
    </xf>
    <xf numFmtId="0" fontId="77" fillId="20" borderId="61" xfId="11" applyFont="1" applyFill="1" applyBorder="1" applyAlignment="1">
      <alignment horizontal="left" vertical="top"/>
    </xf>
    <xf numFmtId="0" fontId="80" fillId="20" borderId="63" xfId="12" applyFont="1" applyFill="1" applyBorder="1" applyProtection="1"/>
    <xf numFmtId="0" fontId="81" fillId="20" borderId="58" xfId="11" applyFont="1" applyFill="1" applyBorder="1" applyAlignment="1">
      <alignment horizontal="center" vertical="top"/>
    </xf>
    <xf numFmtId="0" fontId="82" fillId="20" borderId="57" xfId="11" applyFont="1" applyFill="1" applyBorder="1" applyAlignment="1">
      <alignment horizontal="center" vertical="center"/>
    </xf>
    <xf numFmtId="0" fontId="82" fillId="20" borderId="58" xfId="11" applyFont="1" applyFill="1" applyBorder="1" applyAlignment="1">
      <alignment horizontal="left" vertical="top"/>
    </xf>
    <xf numFmtId="165" fontId="83" fillId="20" borderId="57" xfId="11" applyNumberFormat="1" applyFont="1" applyFill="1" applyBorder="1" applyAlignment="1">
      <alignment horizontal="left" vertical="top"/>
    </xf>
    <xf numFmtId="0" fontId="77" fillId="0" borderId="0" xfId="11" applyFont="1" applyFill="1"/>
    <xf numFmtId="0" fontId="82" fillId="20" borderId="60" xfId="11" applyFont="1" applyFill="1" applyBorder="1" applyAlignment="1">
      <alignment horizontal="left" vertical="top"/>
    </xf>
    <xf numFmtId="0" fontId="81" fillId="20" borderId="60" xfId="11" applyFont="1" applyFill="1" applyBorder="1" applyAlignment="1">
      <alignment horizontal="center" vertical="top"/>
    </xf>
    <xf numFmtId="0" fontId="82" fillId="20" borderId="59" xfId="11" applyFont="1" applyFill="1" applyBorder="1" applyAlignment="1">
      <alignment horizontal="center" vertical="center"/>
    </xf>
    <xf numFmtId="165" fontId="83" fillId="20" borderId="59" xfId="11" applyNumberFormat="1" applyFont="1" applyFill="1" applyBorder="1" applyAlignment="1">
      <alignment horizontal="left" vertical="top"/>
    </xf>
    <xf numFmtId="0" fontId="77" fillId="20" borderId="0" xfId="11" applyFont="1" applyFill="1"/>
    <xf numFmtId="0" fontId="77" fillId="20" borderId="52" xfId="11" applyFont="1" applyFill="1" applyBorder="1" applyAlignment="1">
      <alignment horizontal="left" vertical="top"/>
    </xf>
    <xf numFmtId="0" fontId="84" fillId="20" borderId="64" xfId="11" applyFont="1" applyFill="1" applyBorder="1" applyAlignment="1">
      <alignment horizontal="center" vertical="center"/>
    </xf>
    <xf numFmtId="165" fontId="85" fillId="20" borderId="64" xfId="11" applyNumberFormat="1" applyFont="1" applyFill="1" applyBorder="1" applyAlignment="1">
      <alignment horizontal="left" vertical="top"/>
    </xf>
    <xf numFmtId="0" fontId="84" fillId="20" borderId="0" xfId="11" applyFont="1" applyFill="1" applyAlignment="1">
      <alignment vertical="center"/>
    </xf>
    <xf numFmtId="0" fontId="78" fillId="20" borderId="57" xfId="11" applyFont="1" applyFill="1" applyBorder="1" applyAlignment="1">
      <alignment horizontal="center" vertical="top"/>
    </xf>
    <xf numFmtId="0" fontId="86" fillId="20" borderId="63" xfId="12" applyFont="1" applyFill="1" applyBorder="1" applyProtection="1"/>
    <xf numFmtId="0" fontId="77" fillId="20" borderId="58" xfId="11" applyFont="1" applyFill="1" applyBorder="1" applyAlignment="1">
      <alignment horizontal="center" vertical="top"/>
    </xf>
    <xf numFmtId="2" fontId="78" fillId="20" borderId="57" xfId="11" applyNumberFormat="1" applyFont="1" applyFill="1" applyBorder="1" applyAlignment="1">
      <alignment horizontal="center" vertical="center"/>
    </xf>
    <xf numFmtId="165" fontId="79" fillId="18" borderId="9" xfId="11" applyNumberFormat="1" applyFont="1" applyFill="1" applyBorder="1"/>
    <xf numFmtId="0" fontId="77" fillId="0" borderId="9" xfId="11" applyFont="1" applyBorder="1"/>
    <xf numFmtId="0" fontId="78" fillId="21" borderId="52" xfId="11" applyFont="1" applyFill="1" applyBorder="1" applyAlignment="1">
      <alignment horizontal="center" vertical="center" wrapText="1"/>
    </xf>
    <xf numFmtId="0" fontId="78" fillId="21" borderId="53" xfId="11" applyFont="1" applyFill="1" applyBorder="1" applyAlignment="1">
      <alignment horizontal="center" vertical="center" wrapText="1"/>
    </xf>
    <xf numFmtId="0" fontId="78" fillId="0" borderId="54" xfId="11" applyFont="1" applyBorder="1" applyAlignment="1">
      <alignment horizontal="center" vertical="center"/>
    </xf>
    <xf numFmtId="0" fontId="78" fillId="0" borderId="55" xfId="11" applyFont="1" applyBorder="1" applyAlignment="1">
      <alignment horizontal="left" vertical="top"/>
    </xf>
    <xf numFmtId="0" fontId="77" fillId="0" borderId="55" xfId="11" applyFont="1" applyBorder="1" applyAlignment="1">
      <alignment horizontal="left" vertical="top"/>
    </xf>
    <xf numFmtId="0" fontId="77" fillId="0" borderId="54" xfId="11" applyFont="1" applyBorder="1" applyAlignment="1">
      <alignment horizontal="left" vertical="top"/>
    </xf>
    <xf numFmtId="0" fontId="77" fillId="0" borderId="57" xfId="11" applyFont="1" applyBorder="1" applyAlignment="1">
      <alignment horizontal="center" vertical="center"/>
    </xf>
    <xf numFmtId="0" fontId="78" fillId="0" borderId="58" xfId="11" applyFont="1" applyBorder="1" applyAlignment="1">
      <alignment horizontal="left" vertical="top"/>
    </xf>
    <xf numFmtId="0" fontId="78" fillId="0" borderId="58" xfId="11" applyFont="1" applyBorder="1" applyAlignment="1">
      <alignment horizontal="center" vertical="center"/>
    </xf>
    <xf numFmtId="0" fontId="78" fillId="0" borderId="57" xfId="11" applyFont="1" applyBorder="1" applyAlignment="1">
      <alignment horizontal="center" vertical="center"/>
    </xf>
    <xf numFmtId="165" fontId="77" fillId="0" borderId="57" xfId="11" applyNumberFormat="1" applyFont="1" applyBorder="1" applyAlignment="1">
      <alignment horizontal="left" vertical="top"/>
    </xf>
    <xf numFmtId="0" fontId="77" fillId="0" borderId="59" xfId="11" applyFont="1" applyBorder="1" applyAlignment="1">
      <alignment horizontal="center" vertical="center"/>
    </xf>
    <xf numFmtId="0" fontId="78" fillId="0" borderId="60" xfId="11" applyFont="1" applyBorder="1" applyAlignment="1">
      <alignment horizontal="left" vertical="top"/>
    </xf>
    <xf numFmtId="0" fontId="78" fillId="0" borderId="60" xfId="11" applyFont="1" applyBorder="1" applyAlignment="1">
      <alignment horizontal="center" vertical="center"/>
    </xf>
    <xf numFmtId="0" fontId="78" fillId="0" borderId="59" xfId="11" applyFont="1" applyBorder="1" applyAlignment="1">
      <alignment horizontal="center" vertical="center"/>
    </xf>
    <xf numFmtId="165" fontId="77" fillId="0" borderId="59" xfId="11" applyNumberFormat="1" applyFont="1" applyBorder="1" applyAlignment="1">
      <alignment horizontal="left" vertical="top"/>
    </xf>
    <xf numFmtId="0" fontId="77" fillId="0" borderId="52" xfId="11" applyFont="1" applyBorder="1" applyAlignment="1">
      <alignment horizontal="center" vertical="center"/>
    </xf>
    <xf numFmtId="0" fontId="77" fillId="0" borderId="53" xfId="11" applyFont="1" applyBorder="1" applyAlignment="1">
      <alignment horizontal="left" vertical="top"/>
    </xf>
    <xf numFmtId="0" fontId="77" fillId="0" borderId="52" xfId="11" applyFont="1" applyBorder="1" applyAlignment="1">
      <alignment horizontal="left" vertical="top"/>
    </xf>
    <xf numFmtId="0" fontId="78" fillId="0" borderId="52" xfId="11" applyFont="1" applyBorder="1" applyAlignment="1">
      <alignment horizontal="left" vertical="top"/>
    </xf>
    <xf numFmtId="165" fontId="79" fillId="0" borderId="52" xfId="11" applyNumberFormat="1" applyFont="1" applyBorder="1" applyAlignment="1">
      <alignment horizontal="left" vertical="top"/>
    </xf>
    <xf numFmtId="0" fontId="78" fillId="0" borderId="61" xfId="11" applyFont="1" applyBorder="1" applyAlignment="1">
      <alignment horizontal="center" vertical="center"/>
    </xf>
    <xf numFmtId="0" fontId="78" fillId="0" borderId="62" xfId="11" applyFont="1" applyBorder="1" applyAlignment="1">
      <alignment horizontal="left" vertical="top"/>
    </xf>
    <xf numFmtId="0" fontId="77" fillId="0" borderId="62" xfId="11" applyFont="1" applyBorder="1" applyAlignment="1">
      <alignment horizontal="left" vertical="top"/>
    </xf>
    <xf numFmtId="0" fontId="77" fillId="0" borderId="61" xfId="11" applyFont="1" applyBorder="1" applyAlignment="1">
      <alignment horizontal="left" vertical="top"/>
    </xf>
    <xf numFmtId="0" fontId="86" fillId="0" borderId="63" xfId="12" applyFont="1" applyBorder="1" applyProtection="1"/>
    <xf numFmtId="0" fontId="77" fillId="0" borderId="58" xfId="11" applyFont="1" applyBorder="1" applyAlignment="1">
      <alignment horizontal="left" vertical="top"/>
    </xf>
    <xf numFmtId="0" fontId="77" fillId="0" borderId="57" xfId="11" applyFont="1" applyFill="1" applyBorder="1" applyAlignment="1">
      <alignment horizontal="center" vertical="center"/>
    </xf>
    <xf numFmtId="0" fontId="78" fillId="0" borderId="58" xfId="11" applyFont="1" applyFill="1" applyBorder="1" applyAlignment="1">
      <alignment horizontal="left" vertical="top"/>
    </xf>
    <xf numFmtId="0" fontId="77" fillId="0" borderId="58" xfId="11" applyFont="1" applyFill="1" applyBorder="1" applyAlignment="1">
      <alignment horizontal="left" vertical="top"/>
    </xf>
    <xf numFmtId="0" fontId="78" fillId="0" borderId="57" xfId="11" applyFont="1" applyFill="1" applyBorder="1" applyAlignment="1">
      <alignment horizontal="center" vertical="center"/>
    </xf>
    <xf numFmtId="165" fontId="83" fillId="0" borderId="57" xfId="11" applyNumberFormat="1" applyFont="1" applyFill="1" applyBorder="1" applyAlignment="1">
      <alignment horizontal="left" vertical="top"/>
    </xf>
    <xf numFmtId="165" fontId="77" fillId="0" borderId="57" xfId="11" applyNumberFormat="1" applyFont="1" applyFill="1" applyBorder="1" applyAlignment="1">
      <alignment horizontal="left" vertical="top"/>
    </xf>
    <xf numFmtId="0" fontId="77" fillId="18" borderId="59" xfId="11" applyFont="1" applyFill="1" applyBorder="1" applyAlignment="1">
      <alignment horizontal="center" vertical="center"/>
    </xf>
    <xf numFmtId="0" fontId="78" fillId="18" borderId="60" xfId="11" applyFont="1" applyFill="1" applyBorder="1" applyAlignment="1">
      <alignment horizontal="left" vertical="top"/>
    </xf>
    <xf numFmtId="0" fontId="77" fillId="18" borderId="60" xfId="11" applyFont="1" applyFill="1" applyBorder="1" applyAlignment="1">
      <alignment horizontal="left" vertical="top"/>
    </xf>
    <xf numFmtId="0" fontId="78" fillId="18" borderId="59" xfId="11" applyFont="1" applyFill="1" applyBorder="1" applyAlignment="1">
      <alignment horizontal="center" vertical="center"/>
    </xf>
    <xf numFmtId="165" fontId="83" fillId="18" borderId="59" xfId="11" applyNumberFormat="1" applyFont="1" applyFill="1" applyBorder="1" applyAlignment="1">
      <alignment horizontal="left" vertical="top"/>
    </xf>
    <xf numFmtId="165" fontId="77" fillId="18" borderId="59" xfId="11" applyNumberFormat="1" applyFont="1" applyFill="1" applyBorder="1" applyAlignment="1">
      <alignment horizontal="left" vertical="top"/>
    </xf>
    <xf numFmtId="0" fontId="77" fillId="18" borderId="0" xfId="11" applyFont="1" applyFill="1"/>
    <xf numFmtId="0" fontId="78" fillId="0" borderId="68" xfId="11" applyFont="1" applyBorder="1" applyAlignment="1">
      <alignment horizontal="center" vertical="center"/>
    </xf>
    <xf numFmtId="0" fontId="78" fillId="0" borderId="69" xfId="11" applyFont="1" applyBorder="1" applyAlignment="1">
      <alignment vertical="top"/>
    </xf>
    <xf numFmtId="0" fontId="78" fillId="0" borderId="70" xfId="11" applyFont="1" applyBorder="1" applyAlignment="1">
      <alignment vertical="top"/>
    </xf>
    <xf numFmtId="0" fontId="78" fillId="0" borderId="68" xfId="11" applyFont="1" applyBorder="1" applyAlignment="1">
      <alignment vertical="top"/>
    </xf>
    <xf numFmtId="0" fontId="77" fillId="0" borderId="70" xfId="11" applyFont="1" applyBorder="1"/>
    <xf numFmtId="0" fontId="77" fillId="0" borderId="68" xfId="11" applyFont="1" applyBorder="1"/>
    <xf numFmtId="165" fontId="77" fillId="0" borderId="68" xfId="11" applyNumberFormat="1" applyFont="1" applyBorder="1" applyAlignment="1">
      <alignment horizontal="left" vertical="top"/>
    </xf>
    <xf numFmtId="0" fontId="78" fillId="0" borderId="71" xfId="11" applyFont="1" applyBorder="1" applyAlignment="1">
      <alignment horizontal="center" vertical="center"/>
    </xf>
    <xf numFmtId="0" fontId="87" fillId="0" borderId="71" xfId="11" applyFont="1" applyBorder="1" applyAlignment="1">
      <alignment horizontal="left" vertical="top"/>
    </xf>
    <xf numFmtId="0" fontId="87" fillId="0" borderId="72" xfId="11" applyFont="1" applyBorder="1" applyAlignment="1">
      <alignment horizontal="left" vertical="top"/>
    </xf>
    <xf numFmtId="0" fontId="77" fillId="0" borderId="73" xfId="11" applyFont="1" applyBorder="1"/>
    <xf numFmtId="0" fontId="78" fillId="0" borderId="72" xfId="11" applyFont="1" applyBorder="1" applyAlignment="1">
      <alignment vertical="top"/>
    </xf>
    <xf numFmtId="0" fontId="78" fillId="0" borderId="71" xfId="11" applyFont="1" applyBorder="1" applyAlignment="1">
      <alignment vertical="top"/>
    </xf>
    <xf numFmtId="165" fontId="77" fillId="0" borderId="71" xfId="11" applyNumberFormat="1" applyFont="1" applyBorder="1" applyAlignment="1">
      <alignment horizontal="left" vertical="top"/>
    </xf>
    <xf numFmtId="0" fontId="78" fillId="0" borderId="52" xfId="11" applyFont="1" applyBorder="1" applyAlignment="1">
      <alignment horizontal="center" vertical="center"/>
    </xf>
    <xf numFmtId="0" fontId="78" fillId="0" borderId="74" xfId="11" applyFont="1" applyBorder="1" applyAlignment="1">
      <alignment horizontal="left" vertical="top"/>
    </xf>
    <xf numFmtId="0" fontId="78" fillId="0" borderId="75" xfId="11" applyFont="1" applyBorder="1" applyAlignment="1">
      <alignment horizontal="left" vertical="top"/>
    </xf>
    <xf numFmtId="0" fontId="77" fillId="0" borderId="76" xfId="11" applyFont="1" applyBorder="1"/>
    <xf numFmtId="0" fontId="77" fillId="0" borderId="77" xfId="11" applyFont="1" applyBorder="1"/>
    <xf numFmtId="165" fontId="88" fillId="0" borderId="52" xfId="11" applyNumberFormat="1" applyFont="1" applyFill="1" applyBorder="1" applyAlignment="1">
      <alignment horizontal="left" vertical="top"/>
    </xf>
    <xf numFmtId="0" fontId="31" fillId="0" borderId="0" xfId="0" applyFont="1" applyAlignment="1" applyProtection="1">
      <alignment vertical="top"/>
      <protection locked="0"/>
    </xf>
    <xf numFmtId="0" fontId="33" fillId="0" borderId="0" xfId="0" applyFont="1" applyAlignment="1" applyProtection="1">
      <alignment vertical="top"/>
      <protection hidden="1"/>
    </xf>
    <xf numFmtId="0" fontId="0" fillId="0" borderId="0" xfId="0" applyAlignment="1" applyProtection="1">
      <alignment vertical="top"/>
      <protection locked="0"/>
    </xf>
    <xf numFmtId="0" fontId="30" fillId="0" borderId="0" xfId="0" applyFont="1" applyAlignment="1" applyProtection="1">
      <alignment horizontal="center" vertical="top"/>
      <protection locked="0"/>
    </xf>
    <xf numFmtId="0" fontId="0" fillId="0" borderId="18" xfId="0" applyBorder="1" applyAlignment="1" applyProtection="1">
      <alignment vertical="top"/>
      <protection locked="0"/>
    </xf>
    <xf numFmtId="0" fontId="0" fillId="0" borderId="0" xfId="0" applyBorder="1" applyAlignment="1" applyProtection="1">
      <alignment vertical="top"/>
      <protection locked="0"/>
    </xf>
    <xf numFmtId="0" fontId="0" fillId="0" borderId="2" xfId="0" applyBorder="1" applyAlignment="1" applyProtection="1">
      <alignment vertical="top"/>
      <protection locked="0"/>
    </xf>
    <xf numFmtId="0" fontId="0" fillId="0" borderId="6" xfId="0" applyBorder="1" applyAlignment="1" applyProtection="1">
      <alignment vertical="top"/>
      <protection locked="0"/>
    </xf>
    <xf numFmtId="0" fontId="0" fillId="0" borderId="8" xfId="0" applyBorder="1" applyAlignment="1" applyProtection="1">
      <alignment vertical="top"/>
      <protection locked="0"/>
    </xf>
    <xf numFmtId="173" fontId="30" fillId="0" borderId="19" xfId="0" applyNumberFormat="1" applyFont="1" applyBorder="1" applyAlignment="1" applyProtection="1">
      <alignment horizontal="center" vertical="top"/>
      <protection locked="0"/>
    </xf>
    <xf numFmtId="0" fontId="30" fillId="0" borderId="0" xfId="0" applyFont="1" applyBorder="1" applyAlignment="1" applyProtection="1">
      <alignment vertical="top"/>
      <protection hidden="1"/>
    </xf>
    <xf numFmtId="0" fontId="30" fillId="0" borderId="0" xfId="0" applyFont="1" applyBorder="1" applyAlignment="1" applyProtection="1">
      <alignment vertical="top"/>
      <protection locked="0"/>
    </xf>
    <xf numFmtId="0" fontId="0" fillId="0" borderId="19" xfId="0" applyBorder="1" applyAlignment="1" applyProtection="1">
      <alignment vertical="top"/>
      <protection locked="0"/>
    </xf>
    <xf numFmtId="0" fontId="0" fillId="0" borderId="7" xfId="0" applyBorder="1" applyAlignment="1" applyProtection="1">
      <alignment vertical="top"/>
      <protection locked="0"/>
    </xf>
    <xf numFmtId="173" fontId="30" fillId="0" borderId="19" xfId="0" applyNumberFormat="1" applyFont="1" applyBorder="1" applyAlignment="1" applyProtection="1">
      <alignment horizontal="center" vertical="top"/>
      <protection hidden="1"/>
    </xf>
    <xf numFmtId="0" fontId="30" fillId="0" borderId="7" xfId="0" applyFont="1" applyBorder="1" applyAlignment="1" applyProtection="1">
      <alignment vertical="top"/>
      <protection locked="0"/>
    </xf>
    <xf numFmtId="0" fontId="0" fillId="0" borderId="0" xfId="0" applyBorder="1" applyAlignment="1" applyProtection="1">
      <alignment horizontal="center" vertical="top"/>
      <protection locked="0"/>
    </xf>
    <xf numFmtId="164" fontId="0" fillId="0" borderId="0" xfId="1" applyFont="1" applyBorder="1" applyAlignment="1" applyProtection="1">
      <alignment vertical="top"/>
      <protection hidden="1"/>
    </xf>
    <xf numFmtId="164" fontId="0" fillId="0" borderId="7" xfId="0" applyNumberFormat="1" applyBorder="1" applyAlignment="1" applyProtection="1">
      <alignment horizontal="center" vertical="top"/>
      <protection hidden="1"/>
    </xf>
    <xf numFmtId="0" fontId="0" fillId="0" borderId="7" xfId="0" applyBorder="1" applyAlignment="1" applyProtection="1">
      <alignment horizontal="center" vertical="top"/>
      <protection hidden="1"/>
    </xf>
    <xf numFmtId="174" fontId="0" fillId="0" borderId="19" xfId="1" applyNumberFormat="1" applyFont="1" applyBorder="1" applyAlignment="1" applyProtection="1">
      <alignment horizontal="center" vertical="top"/>
      <protection locked="0"/>
    </xf>
    <xf numFmtId="9" fontId="0" fillId="0" borderId="19" xfId="0" applyNumberFormat="1" applyBorder="1" applyAlignment="1" applyProtection="1">
      <alignment horizontal="center" vertical="top"/>
      <protection hidden="1"/>
    </xf>
    <xf numFmtId="0" fontId="0" fillId="0" borderId="4" xfId="0" applyBorder="1" applyAlignment="1" applyProtection="1">
      <alignment vertical="top"/>
      <protection locked="0"/>
    </xf>
    <xf numFmtId="173" fontId="30" fillId="3" borderId="15" xfId="0" applyNumberFormat="1" applyFont="1" applyFill="1" applyBorder="1" applyAlignment="1" applyProtection="1">
      <alignment horizontal="center" vertical="top"/>
      <protection locked="0"/>
    </xf>
    <xf numFmtId="0" fontId="30" fillId="3" borderId="16" xfId="0" applyFont="1" applyFill="1" applyBorder="1" applyAlignment="1" applyProtection="1">
      <alignment vertical="top"/>
      <protection locked="0"/>
    </xf>
    <xf numFmtId="0" fontId="30" fillId="0" borderId="7" xfId="0" applyFont="1" applyBorder="1" applyAlignment="1" applyProtection="1">
      <alignment horizontal="center" vertical="top"/>
      <protection hidden="1"/>
    </xf>
    <xf numFmtId="0" fontId="0" fillId="0" borderId="7" xfId="0" applyBorder="1" applyAlignment="1" applyProtection="1">
      <alignment horizontal="center" vertical="top"/>
      <protection locked="0"/>
    </xf>
    <xf numFmtId="0" fontId="30" fillId="0" borderId="7" xfId="0" applyFont="1" applyBorder="1" applyAlignment="1" applyProtection="1">
      <alignment horizontal="center" vertical="top"/>
      <protection locked="0"/>
    </xf>
    <xf numFmtId="164" fontId="0" fillId="0" borderId="7" xfId="0" applyNumberFormat="1" applyBorder="1" applyAlignment="1" applyProtection="1">
      <alignment vertical="top"/>
      <protection hidden="1"/>
    </xf>
    <xf numFmtId="164" fontId="30" fillId="0" borderId="7" xfId="0" applyNumberFormat="1" applyFont="1" applyBorder="1" applyAlignment="1" applyProtection="1">
      <alignment vertical="top"/>
      <protection hidden="1"/>
    </xf>
    <xf numFmtId="0" fontId="30" fillId="3" borderId="78" xfId="0" quotePrefix="1" applyFont="1" applyFill="1" applyBorder="1" applyAlignment="1" applyProtection="1">
      <alignment horizontal="center" vertical="center"/>
      <protection locked="0"/>
    </xf>
    <xf numFmtId="0" fontId="0" fillId="0" borderId="81" xfId="0" applyBorder="1" applyAlignment="1" applyProtection="1">
      <alignment vertical="top"/>
      <protection locked="0"/>
    </xf>
    <xf numFmtId="0" fontId="0" fillId="0" borderId="13" xfId="0" applyBorder="1" applyAlignment="1" applyProtection="1">
      <alignment vertical="top"/>
      <protection locked="0"/>
    </xf>
    <xf numFmtId="0" fontId="0" fillId="0" borderId="82" xfId="0" applyBorder="1" applyAlignment="1" applyProtection="1">
      <alignment vertical="top"/>
      <protection locked="0"/>
    </xf>
    <xf numFmtId="164" fontId="30" fillId="0" borderId="83" xfId="1" applyFont="1" applyBorder="1" applyAlignment="1" applyProtection="1">
      <alignment vertical="top"/>
      <protection hidden="1"/>
    </xf>
    <xf numFmtId="0" fontId="0" fillId="0" borderId="83" xfId="0" applyBorder="1" applyAlignment="1" applyProtection="1">
      <alignment vertical="top"/>
      <protection locked="0"/>
    </xf>
    <xf numFmtId="0" fontId="30" fillId="0" borderId="83" xfId="0" applyFont="1" applyBorder="1" applyAlignment="1" applyProtection="1">
      <alignment vertical="top"/>
      <protection locked="0"/>
    </xf>
    <xf numFmtId="164" fontId="0" fillId="0" borderId="83" xfId="1" applyFont="1" applyBorder="1" applyAlignment="1" applyProtection="1">
      <alignment horizontal="center" vertical="top"/>
      <protection hidden="1"/>
    </xf>
    <xf numFmtId="164" fontId="0" fillId="0" borderId="13" xfId="1" applyFont="1" applyBorder="1" applyAlignment="1" applyProtection="1">
      <alignment horizontal="center" vertical="top"/>
      <protection hidden="1"/>
    </xf>
    <xf numFmtId="164" fontId="0" fillId="0" borderId="82" xfId="1" applyFont="1" applyBorder="1" applyAlignment="1" applyProtection="1">
      <alignment horizontal="center" vertical="top"/>
      <protection hidden="1"/>
    </xf>
    <xf numFmtId="179" fontId="89" fillId="0" borderId="83" xfId="19" applyNumberFormat="1" applyFont="1" applyBorder="1" applyAlignment="1" applyProtection="1">
      <alignment vertical="top"/>
      <protection locked="0"/>
    </xf>
    <xf numFmtId="0" fontId="0" fillId="0" borderId="84" xfId="0" applyBorder="1" applyAlignment="1" applyProtection="1">
      <alignment vertical="top"/>
      <protection locked="0"/>
    </xf>
    <xf numFmtId="0" fontId="0" fillId="0" borderId="85" xfId="0" applyBorder="1" applyAlignment="1" applyProtection="1">
      <alignment vertical="top"/>
      <protection locked="0"/>
    </xf>
    <xf numFmtId="0" fontId="0" fillId="0" borderId="86" xfId="0" applyBorder="1" applyAlignment="1" applyProtection="1">
      <alignment vertical="top"/>
      <protection locked="0"/>
    </xf>
    <xf numFmtId="164" fontId="30" fillId="0" borderId="87" xfId="1" applyFont="1" applyBorder="1" applyAlignment="1" applyProtection="1">
      <alignment vertical="top"/>
      <protection hidden="1"/>
    </xf>
    <xf numFmtId="164" fontId="0" fillId="0" borderId="87" xfId="1" applyFont="1" applyBorder="1" applyAlignment="1" applyProtection="1">
      <alignment vertical="top"/>
      <protection hidden="1"/>
    </xf>
    <xf numFmtId="0" fontId="30" fillId="3" borderId="79" xfId="0" applyFont="1" applyFill="1" applyBorder="1" applyAlignment="1" applyProtection="1">
      <alignment horizontal="center" vertical="center"/>
      <protection locked="0"/>
    </xf>
    <xf numFmtId="0" fontId="30" fillId="3" borderId="80" xfId="0" applyFont="1" applyFill="1" applyBorder="1" applyAlignment="1" applyProtection="1">
      <alignment horizontal="center" vertical="center"/>
      <protection locked="0"/>
    </xf>
    <xf numFmtId="0" fontId="0" fillId="0" borderId="2" xfId="0" applyBorder="1" applyAlignment="1" applyProtection="1">
      <alignment horizontal="center" vertical="top"/>
      <protection locked="0"/>
    </xf>
    <xf numFmtId="0" fontId="0" fillId="0" borderId="4" xfId="0" applyBorder="1" applyAlignment="1" applyProtection="1">
      <alignment horizontal="center" vertical="top"/>
      <protection locked="0"/>
    </xf>
    <xf numFmtId="164" fontId="30" fillId="0" borderId="82" xfId="1" applyFont="1" applyBorder="1" applyAlignment="1" applyProtection="1">
      <alignment vertical="top"/>
      <protection hidden="1"/>
    </xf>
    <xf numFmtId="164" fontId="0" fillId="0" borderId="82" xfId="1" applyFont="1" applyBorder="1" applyAlignment="1" applyProtection="1">
      <alignment vertical="top"/>
      <protection hidden="1"/>
    </xf>
    <xf numFmtId="164" fontId="30" fillId="0" borderId="83" xfId="1" applyFont="1" applyBorder="1" applyAlignment="1" applyProtection="1">
      <alignment horizontal="center" vertical="top"/>
      <protection hidden="1"/>
    </xf>
    <xf numFmtId="0" fontId="0" fillId="0" borderId="32" xfId="0" applyBorder="1" applyAlignment="1" applyProtection="1">
      <alignment horizontal="center" vertical="top"/>
      <protection locked="0"/>
    </xf>
    <xf numFmtId="164" fontId="0" fillId="0" borderId="33" xfId="1" applyFont="1" applyBorder="1" applyAlignment="1" applyProtection="1">
      <alignment vertical="top"/>
      <protection hidden="1"/>
    </xf>
    <xf numFmtId="164" fontId="0" fillId="0" borderId="32" xfId="0" applyNumberFormat="1" applyBorder="1" applyAlignment="1" applyProtection="1">
      <alignment vertical="top"/>
      <protection hidden="1"/>
    </xf>
    <xf numFmtId="0" fontId="0" fillId="0" borderId="32" xfId="0" applyBorder="1" applyAlignment="1" applyProtection="1">
      <alignment horizontal="center" vertical="top"/>
      <protection hidden="1"/>
    </xf>
    <xf numFmtId="164" fontId="0" fillId="0" borderId="88" xfId="1" applyFont="1" applyBorder="1" applyAlignment="1" applyProtection="1">
      <alignment vertical="top"/>
      <protection hidden="1"/>
    </xf>
    <xf numFmtId="179" fontId="0" fillId="0" borderId="89" xfId="1" applyNumberFormat="1" applyFont="1" applyBorder="1" applyAlignment="1" applyProtection="1">
      <alignment vertical="top"/>
      <protection hidden="1"/>
    </xf>
    <xf numFmtId="164" fontId="0" fillId="0" borderId="88" xfId="1" applyFont="1" applyBorder="1" applyAlignment="1" applyProtection="1">
      <alignment horizontal="center" vertical="top"/>
      <protection hidden="1"/>
    </xf>
    <xf numFmtId="0" fontId="0" fillId="0" borderId="88" xfId="0" applyBorder="1" applyAlignment="1" applyProtection="1">
      <alignment vertical="top"/>
      <protection locked="0"/>
    </xf>
    <xf numFmtId="0" fontId="0" fillId="0" borderId="35" xfId="0" applyBorder="1" applyAlignment="1" applyProtection="1">
      <alignment horizontal="center" vertical="top"/>
      <protection locked="0"/>
    </xf>
    <xf numFmtId="164" fontId="0" fillId="0" borderId="36" xfId="1" applyFont="1" applyBorder="1" applyAlignment="1" applyProtection="1">
      <alignment vertical="top"/>
      <protection hidden="1"/>
    </xf>
    <xf numFmtId="164" fontId="0" fillId="0" borderId="35" xfId="0" applyNumberFormat="1" applyBorder="1" applyAlignment="1" applyProtection="1">
      <alignment vertical="top"/>
      <protection hidden="1"/>
    </xf>
    <xf numFmtId="164" fontId="0" fillId="0" borderId="35" xfId="0" applyNumberFormat="1" applyBorder="1" applyAlignment="1" applyProtection="1">
      <alignment horizontal="center" vertical="top"/>
      <protection hidden="1"/>
    </xf>
    <xf numFmtId="179" fontId="89" fillId="0" borderId="91" xfId="19" applyNumberFormat="1" applyFont="1" applyBorder="1" applyAlignment="1" applyProtection="1">
      <alignment vertical="top"/>
      <protection locked="0"/>
    </xf>
    <xf numFmtId="164" fontId="30" fillId="0" borderId="92" xfId="1" applyFont="1" applyBorder="1" applyAlignment="1" applyProtection="1">
      <alignment horizontal="center" vertical="top"/>
      <protection hidden="1"/>
    </xf>
    <xf numFmtId="164" fontId="0" fillId="0" borderId="91" xfId="1" applyFont="1" applyBorder="1" applyAlignment="1" applyProtection="1">
      <alignment horizontal="center" vertical="top"/>
      <protection hidden="1"/>
    </xf>
    <xf numFmtId="0" fontId="0" fillId="0" borderId="91" xfId="0" applyBorder="1" applyAlignment="1" applyProtection="1">
      <alignment vertical="top"/>
      <protection locked="0"/>
    </xf>
    <xf numFmtId="174" fontId="0" fillId="0" borderId="94" xfId="1" applyNumberFormat="1" applyFont="1" applyBorder="1" applyAlignment="1" applyProtection="1">
      <alignment horizontal="center" vertical="top"/>
      <protection locked="0"/>
    </xf>
    <xf numFmtId="9" fontId="0" fillId="0" borderId="94" xfId="0" applyNumberFormat="1" applyBorder="1" applyAlignment="1" applyProtection="1">
      <alignment horizontal="center" vertical="top"/>
      <protection hidden="1"/>
    </xf>
    <xf numFmtId="0" fontId="0" fillId="0" borderId="35" xfId="0" applyBorder="1" applyAlignment="1" applyProtection="1">
      <alignment vertical="top"/>
      <protection locked="0"/>
    </xf>
    <xf numFmtId="174" fontId="0" fillId="0" borderId="32" xfId="1" applyNumberFormat="1" applyFont="1" applyBorder="1" applyAlignment="1" applyProtection="1">
      <alignment vertical="top"/>
      <protection locked="0"/>
    </xf>
    <xf numFmtId="0" fontId="0" fillId="0" borderId="32" xfId="0" applyBorder="1" applyAlignment="1" applyProtection="1">
      <alignment vertical="top"/>
      <protection locked="0"/>
    </xf>
    <xf numFmtId="9" fontId="0" fillId="0" borderId="32" xfId="0" applyNumberFormat="1" applyBorder="1" applyAlignment="1" applyProtection="1">
      <alignment vertical="top"/>
      <protection hidden="1"/>
    </xf>
    <xf numFmtId="10" fontId="0" fillId="0" borderId="7" xfId="0" applyNumberFormat="1" applyBorder="1" applyAlignment="1" applyProtection="1">
      <alignment vertical="top"/>
      <protection hidden="1"/>
    </xf>
    <xf numFmtId="0" fontId="90" fillId="0" borderId="0" xfId="0" applyFont="1" applyAlignment="1" applyProtection="1">
      <alignment horizontal="center" vertical="top"/>
      <protection locked="0"/>
    </xf>
    <xf numFmtId="0" fontId="0" fillId="0" borderId="95" xfId="0" applyBorder="1" applyAlignment="1" applyProtection="1">
      <alignment vertical="top"/>
      <protection locked="0"/>
    </xf>
    <xf numFmtId="0" fontId="0" fillId="0" borderId="87" xfId="0" applyBorder="1" applyAlignment="1" applyProtection="1">
      <alignment vertical="top"/>
      <protection locked="0"/>
    </xf>
    <xf numFmtId="0" fontId="0" fillId="0" borderId="96" xfId="0" applyBorder="1" applyAlignment="1" applyProtection="1">
      <alignment vertical="top"/>
      <protection locked="0"/>
    </xf>
    <xf numFmtId="10" fontId="0" fillId="0" borderId="88" xfId="0" applyNumberFormat="1" applyBorder="1" applyAlignment="1" applyProtection="1">
      <alignment vertical="top"/>
      <protection hidden="1"/>
    </xf>
    <xf numFmtId="0" fontId="0" fillId="0" borderId="89" xfId="0" applyBorder="1" applyAlignment="1" applyProtection="1">
      <alignment vertical="top"/>
      <protection hidden="1"/>
    </xf>
    <xf numFmtId="9" fontId="0" fillId="0" borderId="83" xfId="2" applyFont="1" applyBorder="1" applyAlignment="1" applyProtection="1">
      <alignment horizontal="center" vertical="top"/>
      <protection hidden="1"/>
    </xf>
    <xf numFmtId="0" fontId="0" fillId="0" borderId="82" xfId="0" applyBorder="1" applyAlignment="1" applyProtection="1">
      <alignment horizontal="center" vertical="top"/>
      <protection hidden="1"/>
    </xf>
    <xf numFmtId="10" fontId="0" fillId="0" borderId="91" xfId="0" applyNumberFormat="1" applyBorder="1" applyAlignment="1" applyProtection="1">
      <alignment horizontal="center" vertical="top"/>
      <protection hidden="1"/>
    </xf>
    <xf numFmtId="0" fontId="0" fillId="0" borderId="93" xfId="0" applyBorder="1" applyAlignment="1" applyProtection="1">
      <alignment horizontal="center" vertical="top"/>
      <protection hidden="1"/>
    </xf>
    <xf numFmtId="10" fontId="0" fillId="0" borderId="83" xfId="0" applyNumberFormat="1" applyBorder="1" applyAlignment="1" applyProtection="1">
      <alignment vertical="top"/>
      <protection hidden="1"/>
    </xf>
    <xf numFmtId="0" fontId="0" fillId="0" borderId="87" xfId="0" applyBorder="1" applyAlignment="1" applyProtection="1">
      <alignment vertical="top"/>
      <protection hidden="1"/>
    </xf>
    <xf numFmtId="0" fontId="0" fillId="0" borderId="97" xfId="0" applyBorder="1" applyAlignment="1" applyProtection="1">
      <alignment vertical="top"/>
      <protection locked="0"/>
    </xf>
    <xf numFmtId="0" fontId="0" fillId="0" borderId="0" xfId="0" applyFill="1" applyBorder="1" applyAlignment="1" applyProtection="1">
      <alignment vertical="top"/>
      <protection locked="0"/>
    </xf>
    <xf numFmtId="174" fontId="0" fillId="0" borderId="32" xfId="1" applyNumberFormat="1" applyFont="1" applyBorder="1" applyAlignment="1" applyProtection="1">
      <alignment horizontal="center" vertical="top"/>
      <protection locked="0"/>
    </xf>
    <xf numFmtId="0" fontId="89" fillId="18" borderId="7" xfId="0" applyFont="1" applyFill="1" applyBorder="1" applyAlignment="1" applyProtection="1">
      <alignment vertical="top"/>
      <protection locked="0"/>
    </xf>
    <xf numFmtId="0" fontId="89" fillId="18" borderId="7" xfId="0" applyFont="1" applyFill="1" applyBorder="1" applyAlignment="1" applyProtection="1">
      <alignment horizontal="center" vertical="top"/>
      <protection locked="0"/>
    </xf>
    <xf numFmtId="0" fontId="16" fillId="0" borderId="29" xfId="13" applyFont="1" applyBorder="1" applyAlignment="1" applyProtection="1">
      <protection locked="0"/>
    </xf>
    <xf numFmtId="0" fontId="16" fillId="0" borderId="30" xfId="13" applyFont="1" applyBorder="1" applyProtection="1">
      <protection locked="0"/>
    </xf>
    <xf numFmtId="0" fontId="16" fillId="13" borderId="31" xfId="13" applyFont="1" applyFill="1" applyBorder="1" applyAlignment="1" applyProtection="1">
      <protection locked="0"/>
    </xf>
    <xf numFmtId="0" fontId="16" fillId="0" borderId="39" xfId="13" applyFont="1" applyBorder="1" applyAlignment="1" applyProtection="1">
      <protection locked="0"/>
    </xf>
    <xf numFmtId="0" fontId="16" fillId="0" borderId="40" xfId="13" applyFont="1" applyBorder="1" applyAlignment="1" applyProtection="1">
      <protection locked="0"/>
    </xf>
    <xf numFmtId="0" fontId="16" fillId="0" borderId="42" xfId="13" applyFont="1" applyBorder="1" applyAlignment="1" applyProtection="1">
      <protection locked="0"/>
    </xf>
    <xf numFmtId="0" fontId="16" fillId="0" borderId="43" xfId="13" applyFont="1" applyBorder="1" applyProtection="1">
      <protection locked="0"/>
    </xf>
    <xf numFmtId="0" fontId="16" fillId="0" borderId="43" xfId="13" applyFont="1" applyBorder="1" applyAlignment="1" applyProtection="1">
      <protection locked="0"/>
    </xf>
    <xf numFmtId="0" fontId="16" fillId="0" borderId="41" xfId="13" applyFont="1" applyBorder="1" applyAlignment="1" applyProtection="1">
      <protection locked="0"/>
    </xf>
    <xf numFmtId="0" fontId="16" fillId="13" borderId="41" xfId="13" applyFont="1" applyFill="1" applyBorder="1" applyAlignment="1" applyProtection="1">
      <protection locked="0"/>
    </xf>
    <xf numFmtId="183" fontId="18" fillId="13" borderId="42" xfId="13" quotePrefix="1" applyNumberFormat="1" applyFont="1" applyFill="1" applyBorder="1" applyAlignment="1" applyProtection="1">
      <protection locked="0"/>
    </xf>
    <xf numFmtId="0" fontId="4" fillId="0" borderId="15" xfId="13" applyFont="1" applyFill="1" applyBorder="1" applyAlignment="1" applyProtection="1">
      <alignment vertical="center"/>
      <protection locked="0"/>
    </xf>
    <xf numFmtId="164" fontId="30" fillId="0" borderId="86" xfId="1" applyFont="1" applyBorder="1" applyAlignment="1" applyProtection="1">
      <alignment vertical="top"/>
      <protection hidden="1"/>
    </xf>
    <xf numFmtId="164" fontId="30" fillId="0" borderId="7" xfId="0" applyNumberFormat="1" applyFont="1" applyBorder="1" applyAlignment="1" applyProtection="1">
      <alignment vertical="top"/>
      <protection locked="0"/>
    </xf>
    <xf numFmtId="0" fontId="30" fillId="3" borderId="15" xfId="0" applyFont="1" applyFill="1" applyBorder="1" applyAlignment="1" applyProtection="1">
      <alignment vertical="center"/>
      <protection locked="0"/>
    </xf>
    <xf numFmtId="0" fontId="30" fillId="3" borderId="16" xfId="0" applyFont="1" applyFill="1" applyBorder="1" applyAlignment="1" applyProtection="1">
      <alignment horizontal="center" vertical="center"/>
      <protection locked="0"/>
    </xf>
    <xf numFmtId="0" fontId="30" fillId="3" borderId="17" xfId="0" applyFont="1" applyFill="1" applyBorder="1" applyAlignment="1" applyProtection="1">
      <alignment vertical="center"/>
      <protection locked="0"/>
    </xf>
    <xf numFmtId="0" fontId="30" fillId="3" borderId="78" xfId="0" applyFont="1" applyFill="1" applyBorder="1" applyAlignment="1" applyProtection="1">
      <alignment horizontal="center" vertical="center" wrapText="1"/>
      <protection locked="0"/>
    </xf>
    <xf numFmtId="0" fontId="30" fillId="3" borderId="79" xfId="0" applyFont="1" applyFill="1" applyBorder="1" applyAlignment="1" applyProtection="1">
      <alignment horizontal="center" vertical="center" wrapText="1"/>
      <protection locked="0"/>
    </xf>
    <xf numFmtId="0" fontId="30" fillId="3" borderId="80" xfId="0" applyFont="1" applyFill="1" applyBorder="1" applyAlignment="1" applyProtection="1">
      <alignment horizontal="center" vertical="center" wrapText="1"/>
      <protection locked="0"/>
    </xf>
    <xf numFmtId="0" fontId="0" fillId="0" borderId="98" xfId="0" applyBorder="1" applyAlignment="1" applyProtection="1">
      <alignment vertical="top"/>
      <protection locked="0"/>
    </xf>
    <xf numFmtId="0" fontId="0" fillId="0" borderId="99" xfId="0" applyBorder="1" applyAlignment="1" applyProtection="1">
      <alignment vertical="top"/>
      <protection locked="0"/>
    </xf>
    <xf numFmtId="0" fontId="0" fillId="0" borderId="14" xfId="0" applyBorder="1" applyAlignment="1" applyProtection="1">
      <alignment vertical="top"/>
      <protection locked="0"/>
    </xf>
    <xf numFmtId="0" fontId="0" fillId="0" borderId="93" xfId="0" applyBorder="1" applyAlignment="1" applyProtection="1">
      <alignment vertical="top"/>
      <protection locked="0"/>
    </xf>
    <xf numFmtId="9" fontId="0" fillId="0" borderId="88" xfId="2" applyNumberFormat="1" applyFont="1" applyBorder="1" applyAlignment="1" applyProtection="1">
      <alignment vertical="top"/>
      <protection locked="0"/>
    </xf>
    <xf numFmtId="9" fontId="0" fillId="0" borderId="12" xfId="2" applyNumberFormat="1" applyFont="1" applyBorder="1" applyAlignment="1" applyProtection="1">
      <alignment vertical="top"/>
      <protection locked="0"/>
    </xf>
    <xf numFmtId="9" fontId="0" fillId="0" borderId="90" xfId="2" applyNumberFormat="1" applyFont="1" applyBorder="1" applyAlignment="1" applyProtection="1">
      <alignment vertical="top"/>
      <protection locked="0"/>
    </xf>
    <xf numFmtId="9" fontId="0" fillId="0" borderId="83" xfId="2" applyNumberFormat="1" applyFont="1" applyBorder="1" applyAlignment="1" applyProtection="1">
      <alignment horizontal="center" vertical="top"/>
      <protection locked="0"/>
    </xf>
    <xf numFmtId="9" fontId="0" fillId="0" borderId="13" xfId="2" applyNumberFormat="1" applyFont="1" applyBorder="1" applyAlignment="1" applyProtection="1">
      <alignment horizontal="center" vertical="top"/>
      <protection locked="0"/>
    </xf>
    <xf numFmtId="9" fontId="0" fillId="0" borderId="82" xfId="2" applyNumberFormat="1" applyFont="1" applyBorder="1" applyAlignment="1" applyProtection="1">
      <alignment horizontal="center" vertical="top"/>
      <protection locked="0"/>
    </xf>
    <xf numFmtId="9" fontId="0" fillId="0" borderId="91" xfId="2" applyNumberFormat="1" applyFont="1" applyBorder="1" applyAlignment="1" applyProtection="1">
      <alignment horizontal="center" vertical="top"/>
      <protection locked="0"/>
    </xf>
    <xf numFmtId="9" fontId="0" fillId="0" borderId="14" xfId="2" applyNumberFormat="1" applyFont="1" applyBorder="1" applyAlignment="1" applyProtection="1">
      <alignment horizontal="center" vertical="top"/>
      <protection locked="0"/>
    </xf>
    <xf numFmtId="9" fontId="0" fillId="0" borderId="93" xfId="2" applyNumberFormat="1" applyFont="1" applyBorder="1" applyAlignment="1" applyProtection="1">
      <alignment horizontal="center" vertical="top"/>
      <protection locked="0"/>
    </xf>
    <xf numFmtId="0" fontId="0" fillId="0" borderId="12" xfId="0" applyBorder="1" applyAlignment="1" applyProtection="1">
      <alignment vertical="top"/>
      <protection locked="0"/>
    </xf>
    <xf numFmtId="0" fontId="0" fillId="0" borderId="90" xfId="0" applyBorder="1" applyAlignment="1" applyProtection="1">
      <alignment vertical="top"/>
      <protection locked="0"/>
    </xf>
    <xf numFmtId="10" fontId="0" fillId="0" borderId="83" xfId="2" applyNumberFormat="1" applyFont="1" applyBorder="1" applyAlignment="1" applyProtection="1">
      <alignment vertical="top"/>
      <protection hidden="1"/>
    </xf>
    <xf numFmtId="10" fontId="0" fillId="0" borderId="13" xfId="2" applyNumberFormat="1" applyFont="1" applyBorder="1" applyAlignment="1" applyProtection="1">
      <alignment vertical="top"/>
      <protection hidden="1"/>
    </xf>
    <xf numFmtId="10" fontId="0" fillId="0" borderId="82" xfId="2" applyNumberFormat="1" applyFont="1" applyBorder="1" applyAlignment="1" applyProtection="1">
      <alignment vertical="top"/>
      <protection hidden="1"/>
    </xf>
    <xf numFmtId="169" fontId="91" fillId="0" borderId="10" xfId="3" applyNumberFormat="1" applyFont="1" applyFill="1" applyBorder="1" applyAlignment="1" applyProtection="1">
      <alignment vertical="center"/>
      <protection locked="0"/>
    </xf>
    <xf numFmtId="169" fontId="91" fillId="0" borderId="10" xfId="3" applyNumberFormat="1" applyFont="1" applyBorder="1" applyProtection="1">
      <protection locked="0"/>
    </xf>
    <xf numFmtId="0" fontId="0" fillId="0" borderId="3" xfId="0" applyBorder="1" applyAlignment="1" applyProtection="1">
      <alignment vertical="top"/>
      <protection locked="0"/>
    </xf>
    <xf numFmtId="164" fontId="30" fillId="0" borderId="8" xfId="1" applyFont="1" applyBorder="1" applyAlignment="1" applyProtection="1">
      <alignment vertical="top"/>
      <protection hidden="1"/>
    </xf>
    <xf numFmtId="164" fontId="0" fillId="0" borderId="8" xfId="1" applyFont="1" applyBorder="1" applyAlignment="1" applyProtection="1">
      <alignment vertical="top"/>
      <protection hidden="1"/>
    </xf>
    <xf numFmtId="164" fontId="0" fillId="0" borderId="8" xfId="1" applyFont="1" applyBorder="1" applyAlignment="1" applyProtection="1">
      <alignment horizontal="center" vertical="top"/>
      <protection hidden="1"/>
    </xf>
    <xf numFmtId="0" fontId="0" fillId="0" borderId="5" xfId="0" applyBorder="1" applyAlignment="1" applyProtection="1">
      <alignment vertical="top"/>
      <protection locked="0"/>
    </xf>
    <xf numFmtId="9" fontId="92" fillId="0" borderId="0" xfId="0" applyNumberFormat="1" applyFont="1" applyAlignment="1" applyProtection="1">
      <alignment horizontal="center" vertical="top"/>
      <protection locked="0"/>
    </xf>
    <xf numFmtId="0" fontId="31" fillId="0" borderId="0" xfId="0" applyFont="1" applyBorder="1" applyAlignment="1" applyProtection="1">
      <alignment vertical="top"/>
      <protection locked="0"/>
    </xf>
    <xf numFmtId="0" fontId="0" fillId="0" borderId="0" xfId="0" applyBorder="1" applyAlignment="1" applyProtection="1">
      <alignment vertical="center"/>
      <protection locked="0"/>
    </xf>
    <xf numFmtId="0" fontId="94" fillId="0" borderId="5" xfId="13" applyFont="1" applyBorder="1" applyAlignment="1" applyProtection="1">
      <alignment horizontal="center" vertical="center"/>
      <protection locked="0"/>
    </xf>
    <xf numFmtId="0" fontId="95" fillId="0" borderId="16" xfId="0" applyFont="1" applyBorder="1"/>
    <xf numFmtId="9" fontId="0" fillId="0" borderId="16" xfId="0" applyNumberFormat="1" applyBorder="1"/>
    <xf numFmtId="170" fontId="0" fillId="0" borderId="16" xfId="2" applyNumberFormat="1" applyFont="1" applyBorder="1"/>
    <xf numFmtId="0" fontId="95" fillId="0" borderId="6" xfId="0" applyFont="1" applyBorder="1"/>
    <xf numFmtId="9" fontId="0" fillId="0" borderId="6" xfId="0" applyNumberFormat="1" applyBorder="1"/>
    <xf numFmtId="179" fontId="0" fillId="0" borderId="6" xfId="19" applyNumberFormat="1" applyFont="1" applyBorder="1"/>
    <xf numFmtId="170" fontId="0" fillId="0" borderId="6" xfId="2" applyNumberFormat="1" applyFont="1" applyBorder="1"/>
    <xf numFmtId="0" fontId="95" fillId="0" borderId="9" xfId="0" applyFont="1" applyBorder="1"/>
    <xf numFmtId="9" fontId="0" fillId="0" borderId="9" xfId="0" applyNumberFormat="1" applyBorder="1"/>
    <xf numFmtId="179" fontId="0" fillId="0" borderId="9" xfId="19" applyNumberFormat="1" applyFont="1" applyBorder="1"/>
    <xf numFmtId="170" fontId="0" fillId="0" borderId="9" xfId="2" applyNumberFormat="1" applyFont="1" applyBorder="1"/>
    <xf numFmtId="0" fontId="95" fillId="0" borderId="0" xfId="0" applyFont="1" applyBorder="1"/>
    <xf numFmtId="9" fontId="0" fillId="0" borderId="0" xfId="0" applyNumberFormat="1" applyBorder="1"/>
    <xf numFmtId="179" fontId="0" fillId="0" borderId="0" xfId="19" applyNumberFormat="1" applyFont="1" applyBorder="1"/>
    <xf numFmtId="170" fontId="0" fillId="0" borderId="0" xfId="2" applyNumberFormat="1" applyFont="1" applyBorder="1"/>
    <xf numFmtId="0" fontId="95" fillId="0" borderId="6" xfId="9" applyFont="1" applyBorder="1" applyAlignment="1">
      <alignment vertical="center"/>
    </xf>
    <xf numFmtId="0" fontId="0" fillId="0" borderId="0" xfId="0" applyBorder="1"/>
    <xf numFmtId="0" fontId="95" fillId="0" borderId="9" xfId="9" applyFont="1" applyBorder="1" applyAlignment="1">
      <alignment vertical="center"/>
    </xf>
    <xf numFmtId="0" fontId="0" fillId="0" borderId="9" xfId="0" applyBorder="1"/>
    <xf numFmtId="0" fontId="0" fillId="0" borderId="6" xfId="0" applyBorder="1"/>
    <xf numFmtId="0" fontId="0" fillId="0" borderId="16" xfId="0" applyBorder="1"/>
    <xf numFmtId="180" fontId="95" fillId="0" borderId="0" xfId="19" applyNumberFormat="1" applyFont="1" applyBorder="1"/>
    <xf numFmtId="184" fontId="95" fillId="0" borderId="0" xfId="19" applyNumberFormat="1" applyFont="1" applyBorder="1"/>
    <xf numFmtId="182" fontId="0" fillId="0" borderId="16" xfId="19" applyNumberFormat="1" applyFont="1" applyBorder="1"/>
    <xf numFmtId="182" fontId="0" fillId="0" borderId="6" xfId="19" applyNumberFormat="1" applyFont="1" applyBorder="1"/>
    <xf numFmtId="182" fontId="0" fillId="0" borderId="9" xfId="19" applyNumberFormat="1" applyFont="1" applyBorder="1"/>
    <xf numFmtId="182" fontId="0" fillId="0" borderId="0" xfId="19" applyNumberFormat="1" applyFont="1" applyBorder="1"/>
    <xf numFmtId="0" fontId="47" fillId="0" borderId="0" xfId="5" applyFont="1" applyBorder="1" applyAlignment="1">
      <alignment horizontal="center" vertical="top"/>
    </xf>
    <xf numFmtId="0" fontId="35" fillId="0" borderId="0" xfId="5" applyFont="1" applyBorder="1" applyAlignment="1">
      <alignment horizontal="center" vertical="top"/>
    </xf>
    <xf numFmtId="0" fontId="36" fillId="0" borderId="0" xfId="5" applyFont="1" applyFill="1" applyBorder="1" applyAlignment="1">
      <alignment vertical="top"/>
    </xf>
    <xf numFmtId="0" fontId="36" fillId="0" borderId="0" xfId="5" applyFont="1" applyFill="1" applyBorder="1" applyAlignment="1">
      <alignment horizontal="center" vertical="top"/>
    </xf>
    <xf numFmtId="0" fontId="47" fillId="0" borderId="0" xfId="5" applyFont="1" applyFill="1" applyBorder="1" applyAlignment="1">
      <alignment vertical="top"/>
    </xf>
    <xf numFmtId="0" fontId="36" fillId="0" borderId="8" xfId="5" applyFont="1" applyFill="1" applyBorder="1" applyAlignment="1">
      <alignment vertical="top"/>
    </xf>
    <xf numFmtId="0" fontId="36" fillId="0" borderId="4" xfId="5" applyFont="1" applyFill="1" applyBorder="1" applyAlignment="1">
      <alignment vertical="top"/>
    </xf>
    <xf numFmtId="0" fontId="36" fillId="0" borderId="9" xfId="5" applyFont="1" applyFill="1" applyBorder="1" applyAlignment="1">
      <alignment vertical="top"/>
    </xf>
    <xf numFmtId="0" fontId="36" fillId="0" borderId="5" xfId="5" applyFont="1" applyFill="1" applyBorder="1" applyAlignment="1">
      <alignment vertical="top"/>
    </xf>
    <xf numFmtId="0" fontId="38" fillId="0" borderId="2" xfId="5" applyFont="1" applyFill="1" applyBorder="1" applyAlignment="1">
      <alignment vertical="top"/>
    </xf>
    <xf numFmtId="0" fontId="36" fillId="0" borderId="6" xfId="5" applyFont="1" applyFill="1" applyBorder="1" applyAlignment="1">
      <alignment vertical="top"/>
    </xf>
    <xf numFmtId="0" fontId="36" fillId="0" borderId="3" xfId="5" applyFont="1" applyFill="1" applyBorder="1" applyAlignment="1">
      <alignment vertical="top"/>
    </xf>
    <xf numFmtId="164" fontId="38" fillId="0" borderId="7" xfId="4" applyFont="1" applyFill="1" applyBorder="1" applyAlignment="1">
      <alignment horizontal="left" vertical="top"/>
    </xf>
    <xf numFmtId="0" fontId="36" fillId="0" borderId="7" xfId="5" applyFont="1" applyFill="1" applyBorder="1" applyAlignment="1">
      <alignment vertical="top"/>
    </xf>
    <xf numFmtId="0" fontId="36" fillId="0" borderId="1" xfId="5" applyFont="1" applyFill="1" applyBorder="1" applyAlignment="1">
      <alignment horizontal="center" vertical="top"/>
    </xf>
    <xf numFmtId="0" fontId="36" fillId="0" borderId="1" xfId="5" applyFont="1" applyFill="1" applyBorder="1" applyAlignment="1">
      <alignment vertical="top"/>
    </xf>
    <xf numFmtId="164" fontId="36" fillId="0" borderId="1" xfId="4" applyFont="1" applyFill="1" applyBorder="1" applyAlignment="1">
      <alignment horizontal="left" vertical="top"/>
    </xf>
    <xf numFmtId="164" fontId="36" fillId="0" borderId="1" xfId="4" applyFont="1" applyFill="1" applyBorder="1" applyAlignment="1">
      <alignment vertical="top"/>
    </xf>
    <xf numFmtId="2" fontId="3" fillId="0" borderId="83" xfId="0" applyNumberFormat="1" applyFont="1" applyBorder="1" applyAlignment="1" applyProtection="1">
      <alignment vertical="top"/>
      <protection locked="0"/>
    </xf>
    <xf numFmtId="167" fontId="55" fillId="0" borderId="0" xfId="4" applyNumberFormat="1" applyFont="1" applyAlignment="1" applyProtection="1">
      <alignment vertical="center"/>
      <protection locked="0"/>
    </xf>
    <xf numFmtId="167" fontId="55" fillId="0" borderId="0" xfId="4" applyNumberFormat="1" applyFont="1" applyProtection="1">
      <protection locked="0"/>
    </xf>
    <xf numFmtId="0" fontId="16" fillId="0" borderId="89" xfId="0" applyFont="1" applyBorder="1" applyProtection="1">
      <protection locked="0"/>
    </xf>
    <xf numFmtId="0" fontId="16" fillId="0" borderId="100" xfId="0" applyFont="1" applyBorder="1" applyProtection="1">
      <protection locked="0"/>
    </xf>
    <xf numFmtId="0" fontId="16" fillId="0" borderId="87" xfId="0" applyFont="1" applyBorder="1" applyProtection="1">
      <protection locked="0"/>
    </xf>
    <xf numFmtId="0" fontId="11" fillId="0" borderId="101" xfId="0" applyFont="1" applyBorder="1" applyAlignment="1" applyProtection="1">
      <alignment vertical="center"/>
      <protection locked="0"/>
    </xf>
    <xf numFmtId="0" fontId="16" fillId="0" borderId="101" xfId="0" applyFont="1" applyBorder="1" applyAlignment="1" applyProtection="1">
      <alignment vertical="center"/>
      <protection locked="0"/>
    </xf>
    <xf numFmtId="0" fontId="16" fillId="0" borderId="96" xfId="0" applyFont="1" applyBorder="1" applyProtection="1">
      <protection locked="0"/>
    </xf>
    <xf numFmtId="0" fontId="16" fillId="0" borderId="102" xfId="0" applyFont="1" applyBorder="1" applyAlignment="1" applyProtection="1">
      <alignment vertical="center"/>
      <protection locked="0"/>
    </xf>
    <xf numFmtId="0" fontId="16" fillId="0" borderId="89" xfId="0" applyFont="1" applyBorder="1" applyAlignment="1" applyProtection="1">
      <alignment vertical="center"/>
      <protection locked="0"/>
    </xf>
    <xf numFmtId="0" fontId="16" fillId="0" borderId="100" xfId="0" applyFont="1" applyBorder="1" applyAlignment="1" applyProtection="1">
      <alignment vertical="center"/>
      <protection locked="0"/>
    </xf>
    <xf numFmtId="0" fontId="16" fillId="0" borderId="96" xfId="0" applyFont="1" applyBorder="1" applyAlignment="1" applyProtection="1">
      <alignment vertical="center"/>
      <protection locked="0"/>
    </xf>
    <xf numFmtId="0" fontId="16" fillId="0" borderId="87" xfId="0" applyFont="1" applyBorder="1" applyAlignment="1" applyProtection="1">
      <alignment vertical="center"/>
      <protection locked="0"/>
    </xf>
    <xf numFmtId="0" fontId="16" fillId="0" borderId="101" xfId="0" applyFont="1" applyBorder="1" applyProtection="1">
      <protection locked="0"/>
    </xf>
    <xf numFmtId="0" fontId="16" fillId="0" borderId="102" xfId="0" applyFont="1" applyBorder="1" applyProtection="1">
      <protection locked="0"/>
    </xf>
    <xf numFmtId="0" fontId="16" fillId="0" borderId="103" xfId="3" applyFont="1" applyBorder="1" applyProtection="1">
      <protection locked="0"/>
    </xf>
    <xf numFmtId="0" fontId="16" fillId="0" borderId="0" xfId="3" applyFont="1" applyBorder="1" applyAlignment="1" applyProtection="1">
      <alignment horizontal="center" vertical="center"/>
      <protection locked="0"/>
    </xf>
    <xf numFmtId="0" fontId="16" fillId="0" borderId="0" xfId="3" applyFont="1" applyBorder="1" applyProtection="1">
      <protection locked="0"/>
    </xf>
    <xf numFmtId="164" fontId="16" fillId="0" borderId="0" xfId="4" applyFont="1" applyBorder="1" applyProtection="1">
      <protection locked="0"/>
    </xf>
    <xf numFmtId="0" fontId="12" fillId="0" borderId="12" xfId="3" applyFont="1" applyBorder="1" applyAlignment="1" applyProtection="1">
      <alignment horizontal="center"/>
      <protection locked="0"/>
    </xf>
    <xf numFmtId="0" fontId="16" fillId="0" borderId="104" xfId="3" applyFont="1" applyBorder="1" applyAlignment="1" applyProtection="1">
      <alignment horizontal="left" vertical="center"/>
      <protection locked="0"/>
    </xf>
    <xf numFmtId="164" fontId="16" fillId="0" borderId="105" xfId="4" applyFont="1" applyBorder="1" applyProtection="1">
      <protection locked="0"/>
    </xf>
    <xf numFmtId="164" fontId="16" fillId="0" borderId="104" xfId="4" applyFont="1" applyBorder="1" applyProtection="1">
      <protection locked="0"/>
    </xf>
    <xf numFmtId="0" fontId="16" fillId="0" borderId="106" xfId="3" applyFont="1" applyBorder="1" applyAlignment="1" applyProtection="1">
      <alignment horizontal="left" vertical="center"/>
      <protection locked="0"/>
    </xf>
    <xf numFmtId="0" fontId="16" fillId="0" borderId="107" xfId="3" applyFont="1" applyBorder="1" applyProtection="1">
      <protection locked="0"/>
    </xf>
    <xf numFmtId="164" fontId="16" fillId="0" borderId="106" xfId="4" applyFont="1" applyBorder="1" applyProtection="1">
      <protection locked="0"/>
    </xf>
    <xf numFmtId="164" fontId="12" fillId="0" borderId="106" xfId="4" applyFont="1" applyBorder="1" applyProtection="1">
      <protection locked="0"/>
    </xf>
    <xf numFmtId="164" fontId="12" fillId="0" borderId="106" xfId="4" applyFont="1" applyBorder="1" applyProtection="1"/>
    <xf numFmtId="0" fontId="16" fillId="0" borderId="104" xfId="3" applyFont="1" applyBorder="1" applyAlignment="1" applyProtection="1">
      <alignment horizontal="left" vertical="center" wrapText="1"/>
      <protection locked="0"/>
    </xf>
    <xf numFmtId="0" fontId="16" fillId="0" borderId="106" xfId="3" applyFont="1" applyBorder="1" applyAlignment="1" applyProtection="1">
      <alignment horizontal="left" vertical="center" wrapText="1"/>
      <protection locked="0"/>
    </xf>
    <xf numFmtId="164" fontId="16" fillId="0" borderId="107" xfId="4" applyFont="1" applyBorder="1" applyProtection="1">
      <protection locked="0"/>
    </xf>
    <xf numFmtId="0" fontId="16" fillId="0" borderId="98" xfId="3" applyFont="1" applyBorder="1" applyAlignment="1" applyProtection="1">
      <alignment horizontal="center" vertical="center" wrapText="1"/>
      <protection locked="0"/>
    </xf>
    <xf numFmtId="0" fontId="16" fillId="0" borderId="6" xfId="3" applyFont="1" applyBorder="1" applyProtection="1">
      <protection locked="0"/>
    </xf>
    <xf numFmtId="164" fontId="16" fillId="0" borderId="98" xfId="4" applyFont="1" applyBorder="1" applyProtection="1">
      <protection locked="0"/>
    </xf>
    <xf numFmtId="0" fontId="16" fillId="0" borderId="85" xfId="3" applyFont="1" applyBorder="1" applyAlignment="1" applyProtection="1">
      <alignment horizontal="center" vertical="center" wrapText="1"/>
      <protection locked="0"/>
    </xf>
    <xf numFmtId="0" fontId="16" fillId="0" borderId="98" xfId="3" applyFont="1" applyBorder="1" applyAlignment="1" applyProtection="1">
      <alignment horizontal="center" vertical="center"/>
      <protection locked="0"/>
    </xf>
    <xf numFmtId="0" fontId="16" fillId="0" borderId="85" xfId="3" applyFont="1" applyBorder="1" applyAlignment="1" applyProtection="1">
      <alignment horizontal="center" vertical="center"/>
      <protection locked="0"/>
    </xf>
    <xf numFmtId="164" fontId="55" fillId="0" borderId="10" xfId="4" applyFont="1" applyBorder="1" applyProtection="1"/>
    <xf numFmtId="164" fontId="55" fillId="0" borderId="10" xfId="4" applyFont="1" applyBorder="1" applyProtection="1">
      <protection locked="0"/>
    </xf>
    <xf numFmtId="164" fontId="55" fillId="0" borderId="106" xfId="4" applyFont="1" applyBorder="1" applyProtection="1">
      <protection locked="0"/>
    </xf>
    <xf numFmtId="164" fontId="55" fillId="0" borderId="104" xfId="4" applyFont="1" applyBorder="1" applyProtection="1">
      <protection locked="0"/>
    </xf>
    <xf numFmtId="164" fontId="96" fillId="0" borderId="10" xfId="4" applyFont="1" applyBorder="1" applyProtection="1"/>
    <xf numFmtId="164" fontId="74" fillId="0" borderId="10" xfId="4" applyFont="1" applyBorder="1" applyProtection="1"/>
    <xf numFmtId="164" fontId="74" fillId="0" borderId="106" xfId="4" applyFont="1" applyBorder="1" applyProtection="1"/>
    <xf numFmtId="164" fontId="74" fillId="0" borderId="104" xfId="4" applyFont="1" applyBorder="1" applyProtection="1"/>
    <xf numFmtId="0" fontId="55" fillId="0" borderId="106" xfId="3" applyFont="1" applyBorder="1" applyAlignment="1" applyProtection="1">
      <alignment horizontal="left" vertical="center"/>
      <protection locked="0"/>
    </xf>
    <xf numFmtId="0" fontId="55" fillId="0" borderId="107" xfId="3" applyFont="1" applyBorder="1" applyProtection="1">
      <protection locked="0"/>
    </xf>
    <xf numFmtId="164" fontId="74" fillId="0" borderId="106" xfId="4" applyFont="1" applyBorder="1" applyProtection="1">
      <protection locked="0"/>
    </xf>
    <xf numFmtId="0" fontId="55" fillId="0" borderId="0" xfId="0" applyFont="1"/>
    <xf numFmtId="0" fontId="97" fillId="0" borderId="0" xfId="13" applyFont="1" applyFill="1" applyBorder="1" applyAlignment="1" applyProtection="1">
      <alignment vertical="center"/>
      <protection locked="0"/>
    </xf>
    <xf numFmtId="0" fontId="36" fillId="0" borderId="0" xfId="5" applyFont="1"/>
    <xf numFmtId="0" fontId="36" fillId="0" borderId="0" xfId="5" applyFont="1" applyBorder="1"/>
    <xf numFmtId="0" fontId="39" fillId="0" borderId="0" xfId="5" applyFont="1" applyBorder="1" applyAlignment="1"/>
    <xf numFmtId="0" fontId="47" fillId="0" borderId="0" xfId="5" applyFont="1" applyFill="1" applyAlignment="1">
      <alignment vertical="top"/>
    </xf>
    <xf numFmtId="0" fontId="37" fillId="0" borderId="0" xfId="5" applyFont="1" applyBorder="1" applyAlignment="1"/>
    <xf numFmtId="0" fontId="100" fillId="0" borderId="0" xfId="5" applyFont="1" applyBorder="1" applyAlignment="1">
      <alignment vertical="top"/>
    </xf>
    <xf numFmtId="0" fontId="36" fillId="0" borderId="0" xfId="5" applyFont="1" applyBorder="1" applyAlignment="1"/>
    <xf numFmtId="0" fontId="36" fillId="0" borderId="0" xfId="5" applyFont="1" applyBorder="1" applyAlignment="1">
      <alignment horizontal="center"/>
    </xf>
    <xf numFmtId="0" fontId="38" fillId="0" borderId="0" xfId="5" applyFont="1" applyBorder="1" applyAlignment="1"/>
    <xf numFmtId="0" fontId="36" fillId="0" borderId="6" xfId="5" applyFont="1" applyBorder="1" applyAlignment="1"/>
    <xf numFmtId="0" fontId="38" fillId="0" borderId="6" xfId="5" applyFont="1" applyBorder="1" applyAlignment="1">
      <alignment horizontal="center"/>
    </xf>
    <xf numFmtId="0" fontId="36" fillId="0" borderId="9" xfId="5" applyFont="1" applyBorder="1" applyAlignment="1">
      <alignment vertical="center"/>
    </xf>
    <xf numFmtId="0" fontId="38" fillId="0" borderId="9" xfId="5" applyFont="1" applyBorder="1" applyAlignment="1">
      <alignment horizontal="center" vertical="center"/>
    </xf>
    <xf numFmtId="0" fontId="36" fillId="0" borderId="0" xfId="5" applyFont="1" applyBorder="1" applyAlignment="1">
      <alignment vertical="center"/>
    </xf>
    <xf numFmtId="0" fontId="36" fillId="0" borderId="0" xfId="5" quotePrefix="1" applyFont="1" applyBorder="1" applyAlignment="1"/>
    <xf numFmtId="0" fontId="38" fillId="0" borderId="0" xfId="5" applyFont="1" applyBorder="1" applyAlignment="1">
      <alignment horizontal="center"/>
    </xf>
    <xf numFmtId="0" fontId="47" fillId="0" borderId="0" xfId="5" quotePrefix="1" applyFont="1" applyBorder="1" applyAlignment="1">
      <alignment vertical="top"/>
    </xf>
    <xf numFmtId="0" fontId="38" fillId="0" borderId="0" xfId="5" applyFont="1" applyBorder="1" applyAlignment="1">
      <alignment horizontal="center" vertical="top"/>
    </xf>
    <xf numFmtId="0" fontId="47" fillId="0" borderId="0" xfId="5" applyFont="1" applyBorder="1" applyAlignment="1">
      <alignment horizontal="center"/>
    </xf>
    <xf numFmtId="164" fontId="48" fillId="0" borderId="0" xfId="5" applyNumberFormat="1" applyFont="1" applyBorder="1" applyAlignment="1">
      <alignment horizontal="center"/>
    </xf>
    <xf numFmtId="0" fontId="48" fillId="0" borderId="0" xfId="5" applyFont="1" applyBorder="1" applyAlignment="1">
      <alignment horizontal="center"/>
    </xf>
    <xf numFmtId="0" fontId="35" fillId="0" borderId="0" xfId="5" applyFont="1" applyBorder="1" applyAlignment="1"/>
    <xf numFmtId="0" fontId="35" fillId="0" borderId="0" xfId="5" applyFont="1" applyBorder="1" applyAlignment="1">
      <alignment horizontal="center"/>
    </xf>
    <xf numFmtId="164" fontId="49" fillId="0" borderId="0" xfId="5" applyNumberFormat="1" applyFont="1" applyBorder="1" applyAlignment="1">
      <alignment horizontal="center" vertical="top"/>
    </xf>
    <xf numFmtId="0" fontId="102" fillId="0" borderId="0" xfId="5" applyFont="1" applyBorder="1" applyAlignment="1">
      <alignment vertical="top"/>
    </xf>
    <xf numFmtId="0" fontId="36" fillId="0" borderId="16" xfId="5" applyFont="1" applyBorder="1" applyAlignment="1"/>
    <xf numFmtId="0" fontId="48" fillId="0" borderId="16" xfId="5" applyFont="1" applyBorder="1" applyAlignment="1"/>
    <xf numFmtId="0" fontId="38" fillId="0" borderId="16" xfId="5" applyFont="1" applyBorder="1" applyAlignment="1">
      <alignment horizontal="center" vertical="center"/>
    </xf>
    <xf numFmtId="0" fontId="38" fillId="0" borderId="16" xfId="5" applyFont="1" applyBorder="1" applyAlignment="1">
      <alignment horizontal="right" vertical="center"/>
    </xf>
    <xf numFmtId="0" fontId="35" fillId="0" borderId="0" xfId="5" applyFont="1"/>
    <xf numFmtId="0" fontId="35" fillId="0" borderId="0" xfId="5" applyFont="1" applyBorder="1"/>
    <xf numFmtId="164" fontId="35" fillId="0" borderId="0" xfId="5" applyNumberFormat="1" applyFont="1" applyBorder="1"/>
    <xf numFmtId="164" fontId="105" fillId="22" borderId="7" xfId="4" applyFont="1" applyFill="1" applyBorder="1" applyAlignment="1">
      <alignment horizontal="left"/>
    </xf>
    <xf numFmtId="0" fontId="35" fillId="0" borderId="0" xfId="5" applyFont="1" applyBorder="1" applyAlignment="1">
      <alignment wrapText="1"/>
    </xf>
    <xf numFmtId="164" fontId="106" fillId="22" borderId="1" xfId="4" applyFont="1" applyFill="1" applyBorder="1" applyAlignment="1">
      <alignment horizontal="left"/>
    </xf>
    <xf numFmtId="164" fontId="106" fillId="22" borderId="1" xfId="4" applyFont="1" applyFill="1" applyBorder="1"/>
    <xf numFmtId="0" fontId="36" fillId="0" borderId="9" xfId="5" applyFont="1" applyBorder="1" applyAlignment="1"/>
    <xf numFmtId="0" fontId="38" fillId="0" borderId="9" xfId="5" applyFont="1" applyBorder="1" applyAlignment="1">
      <alignment horizontal="right" vertical="center"/>
    </xf>
    <xf numFmtId="0" fontId="103" fillId="22" borderId="2" xfId="0" applyFont="1" applyFill="1" applyBorder="1"/>
    <xf numFmtId="0" fontId="104" fillId="22" borderId="6" xfId="0" applyFont="1" applyFill="1" applyBorder="1"/>
    <xf numFmtId="0" fontId="104" fillId="22" borderId="3" xfId="0" applyFont="1" applyFill="1" applyBorder="1"/>
    <xf numFmtId="0" fontId="104" fillId="22" borderId="0" xfId="0" applyFont="1" applyFill="1" applyBorder="1"/>
    <xf numFmtId="0" fontId="104" fillId="22" borderId="8" xfId="0" applyFont="1" applyFill="1" applyBorder="1"/>
    <xf numFmtId="0" fontId="104" fillId="22" borderId="7" xfId="0" applyFont="1" applyFill="1" applyBorder="1"/>
    <xf numFmtId="0" fontId="104" fillId="22" borderId="0" xfId="0" applyFont="1" applyFill="1" applyBorder="1" applyAlignment="1">
      <alignment horizontal="center"/>
    </xf>
    <xf numFmtId="0" fontId="104" fillId="22" borderId="1" xfId="0" applyFont="1" applyFill="1" applyBorder="1" applyAlignment="1">
      <alignment horizontal="center"/>
    </xf>
    <xf numFmtId="0" fontId="104" fillId="22" borderId="1" xfId="0" applyFont="1" applyFill="1" applyBorder="1"/>
    <xf numFmtId="0" fontId="107" fillId="22" borderId="8" xfId="0" applyFont="1" applyFill="1" applyBorder="1"/>
    <xf numFmtId="0" fontId="107" fillId="22" borderId="4" xfId="0" applyFont="1" applyFill="1" applyBorder="1"/>
    <xf numFmtId="0" fontId="107" fillId="22" borderId="9" xfId="0" applyFont="1" applyFill="1" applyBorder="1"/>
    <xf numFmtId="0" fontId="107" fillId="22" borderId="5" xfId="0" applyFont="1" applyFill="1" applyBorder="1"/>
    <xf numFmtId="0" fontId="62" fillId="0" borderId="6" xfId="5" applyFont="1" applyBorder="1" applyAlignment="1"/>
    <xf numFmtId="0" fontId="50" fillId="0" borderId="6" xfId="5" applyFont="1" applyBorder="1" applyAlignment="1">
      <alignment horizontal="center" vertical="center"/>
    </xf>
    <xf numFmtId="0" fontId="62" fillId="0" borderId="0" xfId="5" applyFont="1" applyBorder="1" applyAlignment="1"/>
    <xf numFmtId="0" fontId="62" fillId="0" borderId="9" xfId="5" applyFont="1" applyBorder="1" applyAlignment="1"/>
    <xf numFmtId="0" fontId="50" fillId="0" borderId="9" xfId="5" applyFont="1" applyBorder="1" applyAlignment="1">
      <alignment horizontal="right" vertical="center"/>
    </xf>
    <xf numFmtId="0" fontId="36" fillId="0" borderId="0" xfId="0" applyFont="1"/>
    <xf numFmtId="0" fontId="36" fillId="0" borderId="0" xfId="0" applyFont="1" applyBorder="1"/>
    <xf numFmtId="0" fontId="36" fillId="0" borderId="0" xfId="0" applyFont="1" applyBorder="1" applyAlignment="1"/>
    <xf numFmtId="0" fontId="36" fillId="0" borderId="0" xfId="0" applyFont="1" applyBorder="1" applyAlignment="1">
      <alignment vertical="center"/>
    </xf>
    <xf numFmtId="164" fontId="35" fillId="0" borderId="0" xfId="0" applyNumberFormat="1" applyFont="1" applyBorder="1" applyAlignment="1"/>
    <xf numFmtId="164" fontId="37" fillId="0" borderId="0" xfId="4" applyFont="1" applyBorder="1" applyAlignment="1"/>
    <xf numFmtId="0" fontId="16" fillId="18" borderId="6" xfId="13" applyFont="1" applyFill="1" applyBorder="1" applyAlignment="1" applyProtection="1">
      <alignment vertical="center"/>
      <protection locked="0"/>
    </xf>
    <xf numFmtId="0" fontId="16" fillId="18" borderId="3" xfId="13" applyFont="1" applyFill="1" applyBorder="1" applyAlignment="1" applyProtection="1">
      <alignment horizontal="right" vertical="center"/>
      <protection locked="0"/>
    </xf>
    <xf numFmtId="0" fontId="16" fillId="18" borderId="9" xfId="13" applyFont="1" applyFill="1" applyBorder="1" applyAlignment="1" applyProtection="1">
      <alignment vertical="center"/>
      <protection locked="0"/>
    </xf>
    <xf numFmtId="0" fontId="23" fillId="18" borderId="9" xfId="13" applyFont="1" applyFill="1" applyBorder="1" applyAlignment="1" applyProtection="1">
      <alignment horizontal="center" vertical="center"/>
      <protection locked="0"/>
    </xf>
    <xf numFmtId="0" fontId="16" fillId="18" borderId="5" xfId="13" applyFont="1" applyFill="1" applyBorder="1" applyAlignment="1" applyProtection="1">
      <alignment horizontal="right" vertical="center"/>
      <protection locked="0"/>
    </xf>
    <xf numFmtId="0" fontId="109" fillId="0" borderId="0" xfId="5" applyFont="1" applyBorder="1" applyAlignment="1">
      <alignment vertical="top"/>
    </xf>
    <xf numFmtId="0" fontId="48" fillId="0" borderId="0" xfId="5" applyFont="1" applyFill="1" applyBorder="1" applyAlignment="1">
      <alignment vertical="top"/>
    </xf>
    <xf numFmtId="0" fontId="0" fillId="0" borderId="20" xfId="0" applyBorder="1" applyAlignment="1" applyProtection="1">
      <alignment vertical="top"/>
      <protection locked="0"/>
    </xf>
    <xf numFmtId="0" fontId="16" fillId="13" borderId="17" xfId="13" applyFont="1" applyFill="1" applyBorder="1" applyAlignment="1" applyProtection="1">
      <alignment horizontal="right" vertical="center"/>
      <protection locked="0"/>
    </xf>
    <xf numFmtId="0" fontId="16" fillId="13" borderId="40" xfId="13" applyFont="1" applyFill="1" applyBorder="1" applyAlignment="1" applyProtection="1">
      <alignment horizontal="right" vertical="center"/>
      <protection locked="0"/>
    </xf>
    <xf numFmtId="0" fontId="16" fillId="13" borderId="41" xfId="13" quotePrefix="1" applyFont="1" applyFill="1" applyBorder="1" applyAlignment="1" applyProtection="1">
      <alignment horizontal="right" vertical="center"/>
      <protection locked="0"/>
    </xf>
    <xf numFmtId="0" fontId="36" fillId="0" borderId="0" xfId="5" applyFont="1" applyBorder="1" applyAlignment="1">
      <alignment horizontal="center"/>
    </xf>
    <xf numFmtId="0" fontId="38" fillId="0" borderId="0" xfId="5" applyFont="1" applyBorder="1" applyAlignment="1">
      <alignment horizontal="center"/>
    </xf>
    <xf numFmtId="0" fontId="38" fillId="0" borderId="0" xfId="5" applyFont="1" applyBorder="1" applyAlignment="1">
      <alignment horizontal="center" vertical="top"/>
    </xf>
    <xf numFmtId="0" fontId="35" fillId="0" borderId="0" xfId="5" applyFont="1" applyBorder="1" applyAlignment="1">
      <alignment horizontal="center" vertical="top"/>
    </xf>
    <xf numFmtId="0" fontId="36" fillId="0" borderId="0" xfId="5" applyFont="1" applyBorder="1" applyAlignment="1">
      <alignment horizontal="center"/>
    </xf>
    <xf numFmtId="0" fontId="38" fillId="0" borderId="0" xfId="5" applyFont="1" applyBorder="1" applyAlignment="1">
      <alignment horizontal="center"/>
    </xf>
    <xf numFmtId="0" fontId="38" fillId="0" borderId="9" xfId="5" applyFont="1" applyBorder="1" applyAlignment="1">
      <alignment horizontal="center" vertical="center"/>
    </xf>
    <xf numFmtId="0" fontId="38" fillId="0" borderId="0" xfId="5" applyFont="1" applyBorder="1" applyAlignment="1">
      <alignment horizontal="center" vertical="top"/>
    </xf>
    <xf numFmtId="164" fontId="48" fillId="0" borderId="0" xfId="5" applyNumberFormat="1" applyFont="1" applyBorder="1" applyAlignment="1">
      <alignment horizontal="center"/>
    </xf>
    <xf numFmtId="0" fontId="48" fillId="0" borderId="0" xfId="5" applyFont="1" applyBorder="1" applyAlignment="1">
      <alignment horizontal="center"/>
    </xf>
    <xf numFmtId="0" fontId="38" fillId="0" borderId="6" xfId="5" applyFont="1" applyBorder="1" applyAlignment="1">
      <alignment horizontal="center"/>
    </xf>
    <xf numFmtId="0" fontId="50" fillId="0" borderId="9" xfId="5" applyFont="1" applyBorder="1" applyAlignment="1">
      <alignment horizontal="right" vertical="center"/>
    </xf>
    <xf numFmtId="41" fontId="30" fillId="16" borderId="0" xfId="20" applyFont="1" applyFill="1"/>
    <xf numFmtId="41" fontId="30" fillId="0" borderId="0" xfId="20" applyFont="1"/>
    <xf numFmtId="41" fontId="0" fillId="0" borderId="0" xfId="20" applyFont="1"/>
    <xf numFmtId="41" fontId="0" fillId="0" borderId="0" xfId="20" quotePrefix="1" applyFont="1"/>
    <xf numFmtId="9" fontId="0" fillId="0" borderId="0" xfId="2" applyFont="1"/>
    <xf numFmtId="0" fontId="47" fillId="0" borderId="0" xfId="5" applyFont="1" applyAlignment="1">
      <alignment vertical="top"/>
    </xf>
    <xf numFmtId="0" fontId="37" fillId="0" borderId="0" xfId="5" applyFont="1" applyAlignment="1">
      <alignment vertical="top"/>
    </xf>
    <xf numFmtId="0" fontId="100" fillId="0" borderId="0" xfId="5" applyFont="1" applyAlignment="1">
      <alignment vertical="top"/>
    </xf>
    <xf numFmtId="0" fontId="36" fillId="0" borderId="0" xfId="5" applyFont="1" applyAlignment="1">
      <alignment horizontal="center" vertical="top"/>
    </xf>
    <xf numFmtId="0" fontId="0" fillId="0" borderId="7" xfId="0" applyBorder="1"/>
    <xf numFmtId="0" fontId="0" fillId="0" borderId="2" xfId="0" applyBorder="1"/>
    <xf numFmtId="0" fontId="0" fillId="0" borderId="3" xfId="0" applyBorder="1"/>
    <xf numFmtId="0" fontId="0" fillId="0" borderId="8" xfId="0" applyBorder="1"/>
    <xf numFmtId="0" fontId="0" fillId="0" borderId="4" xfId="0" applyBorder="1"/>
    <xf numFmtId="0" fontId="0" fillId="0" borderId="5" xfId="0" applyBorder="1"/>
    <xf numFmtId="2" fontId="111" fillId="0" borderId="0" xfId="0" applyNumberFormat="1" applyFont="1"/>
    <xf numFmtId="186" fontId="0" fillId="0" borderId="0" xfId="0" applyNumberFormat="1" applyFont="1"/>
    <xf numFmtId="0" fontId="0" fillId="0" borderId="0" xfId="0" quotePrefix="1"/>
    <xf numFmtId="0" fontId="16" fillId="0" borderId="2" xfId="0" applyFont="1" applyBorder="1"/>
    <xf numFmtId="186" fontId="111" fillId="0" borderId="7" xfId="0" applyNumberFormat="1" applyFont="1" applyBorder="1"/>
    <xf numFmtId="0" fontId="30" fillId="0" borderId="0" xfId="0" applyFont="1"/>
    <xf numFmtId="164" fontId="30" fillId="0" borderId="0" xfId="1" applyFont="1"/>
    <xf numFmtId="164" fontId="16" fillId="0" borderId="0" xfId="1" applyFont="1"/>
    <xf numFmtId="164" fontId="19" fillId="0" borderId="0" xfId="1" applyFont="1"/>
    <xf numFmtId="41" fontId="0" fillId="18" borderId="0" xfId="20" quotePrefix="1" applyFont="1" applyFill="1"/>
    <xf numFmtId="41" fontId="0" fillId="18" borderId="0" xfId="20" applyFont="1" applyFill="1"/>
    <xf numFmtId="0" fontId="45" fillId="13" borderId="2" xfId="13" applyFont="1" applyFill="1" applyBorder="1" applyAlignment="1" applyProtection="1">
      <alignment vertical="center"/>
      <protection locked="0"/>
    </xf>
    <xf numFmtId="0" fontId="45" fillId="13" borderId="7" xfId="13" applyFont="1" applyFill="1" applyBorder="1" applyAlignment="1" applyProtection="1">
      <alignment vertical="center"/>
      <protection locked="0"/>
    </xf>
    <xf numFmtId="0" fontId="45" fillId="13" borderId="4" xfId="13" quotePrefix="1" applyFont="1" applyFill="1" applyBorder="1" applyAlignment="1" applyProtection="1">
      <alignment vertical="center"/>
      <protection locked="0"/>
    </xf>
    <xf numFmtId="0" fontId="45" fillId="13" borderId="29" xfId="13" applyFont="1" applyFill="1" applyBorder="1" applyAlignment="1" applyProtection="1">
      <protection locked="0"/>
    </xf>
    <xf numFmtId="172" fontId="45" fillId="13" borderId="38" xfId="13" quotePrefix="1" applyNumberFormat="1" applyFont="1" applyFill="1" applyBorder="1" applyAlignment="1" applyProtection="1">
      <protection locked="0"/>
    </xf>
    <xf numFmtId="0" fontId="55" fillId="13" borderId="40" xfId="13" applyFont="1" applyFill="1" applyBorder="1" applyAlignment="1" applyProtection="1">
      <alignment horizontal="right" vertical="center"/>
      <protection locked="0"/>
    </xf>
    <xf numFmtId="175" fontId="114" fillId="17" borderId="40" xfId="13" applyNumberFormat="1" applyFont="1" applyFill="1" applyBorder="1" applyAlignment="1" applyProtection="1">
      <alignment vertical="center"/>
      <protection locked="0"/>
    </xf>
    <xf numFmtId="176" fontId="45" fillId="13" borderId="40" xfId="13" applyNumberFormat="1" applyFont="1" applyFill="1" applyBorder="1" applyAlignment="1" applyProtection="1">
      <alignment horizontal="right" vertical="center"/>
      <protection locked="0"/>
    </xf>
    <xf numFmtId="176" fontId="45" fillId="13" borderId="40" xfId="13" applyNumberFormat="1" applyFont="1" applyFill="1" applyBorder="1" applyAlignment="1" applyProtection="1">
      <alignment vertical="center"/>
      <protection locked="0"/>
    </xf>
    <xf numFmtId="0" fontId="45" fillId="13" borderId="40" xfId="13" applyFont="1" applyFill="1" applyBorder="1" applyAlignment="1" applyProtection="1">
      <alignment horizontal="right" vertical="center"/>
      <protection locked="0"/>
    </xf>
    <xf numFmtId="177" fontId="45" fillId="13" borderId="40" xfId="13" quotePrefix="1" applyNumberFormat="1" applyFont="1" applyFill="1" applyBorder="1" applyAlignment="1" applyProtection="1">
      <alignment horizontal="right" vertical="center"/>
      <protection locked="0"/>
    </xf>
    <xf numFmtId="0" fontId="45" fillId="13" borderId="3" xfId="13" applyFont="1" applyFill="1" applyBorder="1" applyAlignment="1" applyProtection="1">
      <alignment vertical="center"/>
      <protection locked="0"/>
    </xf>
    <xf numFmtId="0" fontId="45" fillId="13" borderId="8" xfId="13" applyFont="1" applyFill="1" applyBorder="1" applyAlignment="1" applyProtection="1">
      <alignment vertical="center"/>
      <protection locked="0"/>
    </xf>
    <xf numFmtId="0" fontId="45" fillId="13" borderId="5" xfId="13" applyFont="1" applyFill="1" applyBorder="1" applyAlignment="1" applyProtection="1">
      <alignment vertical="center"/>
      <protection locked="0"/>
    </xf>
    <xf numFmtId="0" fontId="45" fillId="13" borderId="31" xfId="13" applyFont="1" applyFill="1" applyBorder="1" applyAlignment="1" applyProtection="1">
      <protection locked="0"/>
    </xf>
    <xf numFmtId="0" fontId="114" fillId="13" borderId="38" xfId="13" applyFont="1" applyFill="1" applyBorder="1" applyAlignment="1" applyProtection="1">
      <alignment vertical="center"/>
      <protection locked="0"/>
    </xf>
    <xf numFmtId="0" fontId="45" fillId="13" borderId="38" xfId="13" applyFont="1" applyFill="1" applyBorder="1" applyAlignment="1" applyProtection="1">
      <alignment vertical="center"/>
      <protection locked="0"/>
    </xf>
    <xf numFmtId="0" fontId="45" fillId="13" borderId="41" xfId="13" quotePrefix="1" applyFont="1" applyFill="1" applyBorder="1" applyAlignment="1" applyProtection="1">
      <alignment horizontal="right" vertical="center"/>
      <protection locked="0"/>
    </xf>
    <xf numFmtId="0" fontId="45" fillId="13" borderId="34" xfId="13" applyFont="1" applyFill="1" applyBorder="1" applyAlignment="1" applyProtection="1">
      <alignment horizontal="right" vertical="center"/>
      <protection locked="0"/>
    </xf>
    <xf numFmtId="0" fontId="45" fillId="13" borderId="32" xfId="13" applyFont="1" applyFill="1" applyBorder="1" applyAlignment="1" applyProtection="1">
      <alignment vertical="center"/>
      <protection locked="0"/>
    </xf>
    <xf numFmtId="0" fontId="45" fillId="0" borderId="37" xfId="13" applyFont="1" applyBorder="1" applyAlignment="1" applyProtection="1">
      <alignment vertical="center"/>
      <protection locked="0"/>
    </xf>
    <xf numFmtId="9" fontId="45" fillId="14" borderId="35" xfId="15" applyFont="1" applyFill="1" applyBorder="1" applyAlignment="1" applyProtection="1">
      <alignment vertical="center"/>
      <protection locked="0"/>
    </xf>
    <xf numFmtId="179" fontId="45" fillId="0" borderId="37" xfId="16" applyNumberFormat="1" applyFont="1" applyBorder="1" applyAlignment="1" applyProtection="1">
      <alignment vertical="center"/>
      <protection locked="0"/>
    </xf>
    <xf numFmtId="9" fontId="45" fillId="14" borderId="35" xfId="2" applyFont="1" applyFill="1" applyBorder="1" applyAlignment="1" applyProtection="1">
      <alignment vertical="center"/>
      <protection locked="0"/>
    </xf>
    <xf numFmtId="9" fontId="16" fillId="0" borderId="32" xfId="2" applyFont="1" applyFill="1" applyBorder="1" applyAlignment="1" applyProtection="1">
      <alignment vertical="center"/>
      <protection locked="0"/>
    </xf>
    <xf numFmtId="0" fontId="55" fillId="0" borderId="32" xfId="13" quotePrefix="1" applyFont="1" applyFill="1" applyBorder="1" applyAlignment="1" applyProtection="1">
      <alignment horizontal="right" vertical="center"/>
      <protection locked="0"/>
    </xf>
    <xf numFmtId="175" fontId="55" fillId="13" borderId="34" xfId="13" applyNumberFormat="1" applyFont="1" applyFill="1" applyBorder="1" applyAlignment="1" applyProtection="1">
      <alignment horizontal="right" vertical="center"/>
      <protection locked="0"/>
    </xf>
    <xf numFmtId="0" fontId="0" fillId="16" borderId="2" xfId="0" applyFill="1" applyBorder="1"/>
    <xf numFmtId="0" fontId="0" fillId="16" borderId="6" xfId="0" applyFill="1" applyBorder="1"/>
    <xf numFmtId="0" fontId="0" fillId="16" borderId="0" xfId="0" applyFill="1" applyBorder="1"/>
    <xf numFmtId="0" fontId="0" fillId="16" borderId="8" xfId="0" applyFill="1" applyBorder="1"/>
    <xf numFmtId="0" fontId="0" fillId="16" borderId="7" xfId="0" applyFill="1" applyBorder="1"/>
    <xf numFmtId="0" fontId="0" fillId="16" borderId="4" xfId="0" applyFill="1" applyBorder="1"/>
    <xf numFmtId="0" fontId="0" fillId="16" borderId="9" xfId="0" applyFill="1" applyBorder="1"/>
    <xf numFmtId="0" fontId="0" fillId="16" borderId="5" xfId="0" applyFill="1" applyBorder="1"/>
    <xf numFmtId="0" fontId="0" fillId="16" borderId="3" xfId="0" applyFill="1" applyBorder="1"/>
    <xf numFmtId="0" fontId="0" fillId="23" borderId="2" xfId="0" applyFill="1" applyBorder="1"/>
    <xf numFmtId="0" fontId="0" fillId="23" borderId="6" xfId="0" applyFill="1" applyBorder="1"/>
    <xf numFmtId="0" fontId="0" fillId="23" borderId="7" xfId="0" applyFill="1" applyBorder="1"/>
    <xf numFmtId="0" fontId="0" fillId="23" borderId="0" xfId="0" applyFill="1" applyBorder="1"/>
    <xf numFmtId="0" fontId="0" fillId="23" borderId="4" xfId="0" applyFill="1" applyBorder="1"/>
    <xf numFmtId="0" fontId="0" fillId="23" borderId="9" xfId="0" applyFill="1" applyBorder="1"/>
    <xf numFmtId="0" fontId="0" fillId="23" borderId="8" xfId="0" applyFill="1" applyBorder="1"/>
    <xf numFmtId="0" fontId="0" fillId="23" borderId="5" xfId="0" applyFill="1" applyBorder="1"/>
    <xf numFmtId="0" fontId="0" fillId="24" borderId="2" xfId="0" applyFill="1" applyBorder="1"/>
    <xf numFmtId="0" fontId="0" fillId="24" borderId="6" xfId="0" applyFill="1" applyBorder="1"/>
    <xf numFmtId="0" fontId="0" fillId="24" borderId="7" xfId="0" applyFill="1" applyBorder="1"/>
    <xf numFmtId="0" fontId="0" fillId="24" borderId="0" xfId="0" applyFill="1" applyBorder="1"/>
    <xf numFmtId="0" fontId="0" fillId="24" borderId="4" xfId="0" applyFill="1" applyBorder="1"/>
    <xf numFmtId="0" fontId="0" fillId="24" borderId="9" xfId="0" applyFill="1" applyBorder="1"/>
    <xf numFmtId="0" fontId="0" fillId="24" borderId="8" xfId="0" applyFill="1" applyBorder="1"/>
    <xf numFmtId="0" fontId="0" fillId="24" borderId="5" xfId="0" applyFill="1" applyBorder="1"/>
    <xf numFmtId="0" fontId="16" fillId="16" borderId="2" xfId="0" applyFont="1" applyFill="1" applyBorder="1"/>
    <xf numFmtId="186" fontId="111" fillId="16" borderId="7" xfId="0" applyNumberFormat="1" applyFont="1" applyFill="1" applyBorder="1"/>
    <xf numFmtId="164" fontId="2" fillId="0" borderId="0" xfId="1" applyFont="1" applyAlignment="1"/>
    <xf numFmtId="179" fontId="115" fillId="0" borderId="83" xfId="19" applyNumberFormat="1" applyFont="1" applyBorder="1" applyAlignment="1" applyProtection="1">
      <alignment vertical="top"/>
      <protection locked="0"/>
    </xf>
    <xf numFmtId="0" fontId="0" fillId="0" borderId="108" xfId="0" applyBorder="1" applyAlignment="1" applyProtection="1">
      <alignment vertical="top"/>
      <protection locked="0"/>
    </xf>
    <xf numFmtId="0" fontId="35" fillId="0" borderId="0" xfId="5" applyFont="1" applyAlignment="1">
      <alignment vertical="top"/>
    </xf>
    <xf numFmtId="0" fontId="117" fillId="0" borderId="18" xfId="5" applyFont="1" applyBorder="1" applyAlignment="1">
      <alignment horizontal="center" vertical="top" wrapText="1"/>
    </xf>
    <xf numFmtId="0" fontId="117" fillId="0" borderId="18" xfId="5" applyFont="1" applyBorder="1" applyAlignment="1">
      <alignment horizontal="center" vertical="center"/>
    </xf>
    <xf numFmtId="0" fontId="36" fillId="0" borderId="20" xfId="0" applyFont="1" applyBorder="1" applyAlignment="1">
      <alignment vertical="center"/>
    </xf>
    <xf numFmtId="0" fontId="36" fillId="0" borderId="5" xfId="0" applyFont="1" applyBorder="1" applyAlignment="1">
      <alignment vertical="center"/>
    </xf>
    <xf numFmtId="0" fontId="36" fillId="0" borderId="0" xfId="0" applyFont="1" applyAlignment="1">
      <alignment vertical="center"/>
    </xf>
    <xf numFmtId="164" fontId="36" fillId="0" borderId="0" xfId="1" applyFont="1" applyBorder="1" applyAlignment="1"/>
    <xf numFmtId="9" fontId="36" fillId="0" borderId="0" xfId="2" applyFont="1" applyBorder="1" applyAlignment="1"/>
    <xf numFmtId="164" fontId="35" fillId="0" borderId="0" xfId="1" applyFont="1" applyBorder="1" applyAlignment="1"/>
    <xf numFmtId="0" fontId="36" fillId="0" borderId="0" xfId="0" applyFont="1" applyBorder="1" applyAlignment="1">
      <alignment horizontal="center"/>
    </xf>
    <xf numFmtId="164" fontId="36" fillId="0" borderId="0" xfId="0" applyNumberFormat="1" applyFont="1" applyBorder="1" applyAlignment="1"/>
    <xf numFmtId="164" fontId="36" fillId="0" borderId="1" xfId="0" applyNumberFormat="1" applyFont="1" applyBorder="1" applyAlignment="1"/>
    <xf numFmtId="0" fontId="38" fillId="0" borderId="0" xfId="5" applyFont="1" applyFill="1" applyBorder="1" applyAlignment="1">
      <alignment vertical="top"/>
    </xf>
    <xf numFmtId="0" fontId="36" fillId="0" borderId="0" xfId="5" applyFont="1" applyBorder="1" applyAlignment="1">
      <alignment horizontal="center" vertical="top"/>
    </xf>
    <xf numFmtId="0" fontId="36" fillId="0" borderId="0" xfId="5" quotePrefix="1" applyFont="1" applyBorder="1" applyAlignment="1">
      <alignment vertical="top"/>
    </xf>
    <xf numFmtId="164" fontId="38" fillId="0" borderId="0" xfId="5" applyNumberFormat="1" applyFont="1" applyBorder="1" applyAlignment="1">
      <alignment horizontal="center"/>
    </xf>
    <xf numFmtId="0" fontId="35" fillId="0" borderId="0" xfId="5" applyFont="1" applyBorder="1" applyAlignment="1">
      <alignment vertical="top"/>
    </xf>
    <xf numFmtId="0" fontId="35" fillId="0" borderId="9" xfId="5" applyFont="1" applyBorder="1" applyAlignment="1">
      <alignment vertical="top"/>
    </xf>
    <xf numFmtId="164" fontId="35" fillId="0" borderId="9" xfId="5" applyNumberFormat="1" applyFont="1" applyBorder="1" applyAlignment="1">
      <alignment horizontal="center" vertical="top"/>
    </xf>
    <xf numFmtId="0" fontId="103" fillId="22" borderId="6" xfId="0" applyFont="1" applyFill="1" applyBorder="1"/>
    <xf numFmtId="164" fontId="105" fillId="22" borderId="0" xfId="4" applyFont="1" applyFill="1" applyBorder="1" applyAlignment="1">
      <alignment horizontal="left"/>
    </xf>
    <xf numFmtId="164" fontId="36" fillId="0" borderId="1" xfId="1" applyFont="1" applyBorder="1" applyAlignment="1"/>
    <xf numFmtId="0" fontId="118" fillId="0" borderId="0" xfId="5" applyFont="1" applyBorder="1" applyAlignment="1">
      <alignment vertical="top"/>
    </xf>
    <xf numFmtId="164" fontId="35" fillId="0" borderId="0" xfId="5" applyNumberFormat="1" applyFont="1" applyBorder="1" applyAlignment="1">
      <alignment horizontal="center" vertical="top"/>
    </xf>
    <xf numFmtId="0" fontId="35" fillId="0" borderId="0" xfId="5" quotePrefix="1" applyFont="1" applyBorder="1" applyAlignment="1">
      <alignment horizontal="center" vertical="top"/>
    </xf>
    <xf numFmtId="164" fontId="118" fillId="0" borderId="0" xfId="5" applyNumberFormat="1" applyFont="1" applyBorder="1" applyAlignment="1">
      <alignment horizontal="center"/>
    </xf>
    <xf numFmtId="0" fontId="118" fillId="0" borderId="0" xfId="5" applyFont="1" applyBorder="1" applyAlignment="1">
      <alignment horizontal="center"/>
    </xf>
    <xf numFmtId="0" fontId="38" fillId="0" borderId="16" xfId="5" applyFont="1" applyBorder="1" applyAlignment="1"/>
    <xf numFmtId="0" fontId="36" fillId="25" borderId="0" xfId="5" applyFont="1" applyFill="1" applyBorder="1" applyAlignment="1"/>
    <xf numFmtId="164" fontId="35" fillId="25" borderId="0" xfId="1" applyFont="1" applyFill="1" applyBorder="1" applyAlignment="1"/>
    <xf numFmtId="0" fontId="35" fillId="25" borderId="0" xfId="5" applyFont="1" applyFill="1" applyBorder="1" applyAlignment="1"/>
    <xf numFmtId="0" fontId="62" fillId="25" borderId="0" xfId="5" applyFont="1" applyFill="1" applyBorder="1" applyAlignment="1"/>
    <xf numFmtId="0" fontId="120" fillId="0" borderId="0" xfId="0" applyFont="1" applyBorder="1" applyAlignment="1">
      <alignment horizontal="center"/>
    </xf>
    <xf numFmtId="0" fontId="36" fillId="0" borderId="2" xfId="5" applyFont="1" applyBorder="1" applyAlignment="1"/>
    <xf numFmtId="0" fontId="36" fillId="0" borderId="4" xfId="5" applyFont="1" applyBorder="1" applyAlignment="1">
      <alignment vertical="center"/>
    </xf>
    <xf numFmtId="0" fontId="36" fillId="25" borderId="9" xfId="5" applyFont="1" applyFill="1" applyBorder="1" applyAlignment="1">
      <alignment vertical="center"/>
    </xf>
    <xf numFmtId="0" fontId="36" fillId="25" borderId="5" xfId="5" applyFont="1" applyFill="1" applyBorder="1" applyAlignment="1">
      <alignment vertical="center"/>
    </xf>
    <xf numFmtId="0" fontId="38" fillId="0" borderId="0" xfId="0" applyFont="1"/>
    <xf numFmtId="0" fontId="38" fillId="0" borderId="0" xfId="0" applyFont="1" applyBorder="1"/>
    <xf numFmtId="0" fontId="38" fillId="26" borderId="0" xfId="0" applyFont="1" applyFill="1"/>
    <xf numFmtId="9" fontId="38" fillId="26" borderId="0" xfId="2" applyFont="1" applyFill="1" applyBorder="1" applyAlignment="1"/>
    <xf numFmtId="0" fontId="38" fillId="26" borderId="0" xfId="0" applyFont="1" applyFill="1" applyBorder="1" applyAlignment="1"/>
    <xf numFmtId="164" fontId="118" fillId="26" borderId="0" xfId="0" applyNumberFormat="1" applyFont="1" applyFill="1" applyBorder="1" applyAlignment="1"/>
    <xf numFmtId="0" fontId="105" fillId="22" borderId="6" xfId="0" applyFont="1" applyFill="1" applyBorder="1"/>
    <xf numFmtId="0" fontId="105" fillId="22" borderId="0" xfId="0" applyFont="1" applyFill="1" applyBorder="1"/>
    <xf numFmtId="0" fontId="105" fillId="22" borderId="1" xfId="0" applyFont="1" applyFill="1" applyBorder="1"/>
    <xf numFmtId="0" fontId="36" fillId="0" borderId="7" xfId="5" applyFont="1" applyFill="1" applyBorder="1" applyAlignment="1">
      <alignment horizontal="center" vertical="top" wrapText="1"/>
    </xf>
    <xf numFmtId="0" fontId="36" fillId="0" borderId="0" xfId="5" applyFont="1" applyFill="1" applyBorder="1" applyAlignment="1">
      <alignment horizontal="center" vertical="top" wrapText="1"/>
    </xf>
    <xf numFmtId="0" fontId="36" fillId="0" borderId="7" xfId="5" applyFont="1" applyFill="1" applyBorder="1" applyAlignment="1">
      <alignment horizontal="center" vertical="top"/>
    </xf>
    <xf numFmtId="0" fontId="36" fillId="0" borderId="0" xfId="5" applyFont="1" applyFill="1" applyBorder="1" applyAlignment="1">
      <alignment horizontal="center" vertical="top"/>
    </xf>
    <xf numFmtId="0" fontId="106" fillId="22" borderId="7" xfId="0" applyFont="1" applyFill="1" applyBorder="1" applyAlignment="1">
      <alignment horizontal="center" vertical="justify"/>
    </xf>
    <xf numFmtId="0" fontId="106" fillId="22" borderId="0" xfId="0" applyFont="1" applyFill="1" applyBorder="1" applyAlignment="1">
      <alignment horizontal="center" vertical="justify"/>
    </xf>
    <xf numFmtId="0" fontId="106" fillId="22" borderId="7" xfId="0" applyFont="1" applyFill="1" applyBorder="1" applyAlignment="1">
      <alignment horizontal="center" vertical="center" wrapText="1"/>
    </xf>
    <xf numFmtId="0" fontId="106" fillId="22" borderId="0" xfId="0" applyFont="1" applyFill="1" applyBorder="1" applyAlignment="1">
      <alignment horizontal="center" vertical="center" wrapText="1"/>
    </xf>
    <xf numFmtId="185" fontId="47" fillId="0" borderId="0" xfId="5" quotePrefix="1" applyNumberFormat="1" applyFont="1" applyFill="1" applyBorder="1" applyAlignment="1">
      <alignment horizontal="left" vertical="top"/>
    </xf>
    <xf numFmtId="0" fontId="47" fillId="0" borderId="0" xfId="5" quotePrefix="1" applyFont="1" applyFill="1" applyBorder="1" applyAlignment="1">
      <alignment horizontal="left" vertical="top"/>
    </xf>
    <xf numFmtId="164" fontId="93" fillId="0" borderId="0" xfId="5" applyNumberFormat="1" applyFont="1" applyBorder="1" applyAlignment="1">
      <alignment horizontal="center" vertical="top"/>
    </xf>
    <xf numFmtId="164" fontId="48" fillId="0" borderId="16" xfId="5" applyNumberFormat="1" applyFont="1" applyBorder="1" applyAlignment="1">
      <alignment horizontal="center" vertical="center"/>
    </xf>
    <xf numFmtId="0" fontId="48" fillId="0" borderId="16" xfId="5" applyFont="1" applyBorder="1" applyAlignment="1">
      <alignment horizontal="center" vertical="center"/>
    </xf>
    <xf numFmtId="0" fontId="48" fillId="0" borderId="16" xfId="5" applyFont="1" applyBorder="1" applyAlignment="1">
      <alignment horizontal="right" vertical="center"/>
    </xf>
    <xf numFmtId="0" fontId="35" fillId="0" borderId="0" xfId="5" applyFont="1" applyBorder="1" applyAlignment="1">
      <alignment horizontal="center" wrapText="1"/>
    </xf>
    <xf numFmtId="0" fontId="35" fillId="0" borderId="0" xfId="5" applyFont="1" applyBorder="1" applyAlignment="1">
      <alignment horizontal="center" vertical="top"/>
    </xf>
    <xf numFmtId="0" fontId="36" fillId="0" borderId="0" xfId="5" applyFont="1" applyBorder="1" applyAlignment="1">
      <alignment horizontal="center"/>
    </xf>
    <xf numFmtId="0" fontId="38" fillId="0" borderId="0" xfId="5" applyFont="1" applyBorder="1" applyAlignment="1">
      <alignment horizontal="center"/>
    </xf>
    <xf numFmtId="0" fontId="35" fillId="0" borderId="0" xfId="5" applyFont="1" applyBorder="1" applyAlignment="1">
      <alignment horizontal="left" wrapText="1"/>
    </xf>
    <xf numFmtId="0" fontId="49" fillId="0" borderId="0" xfId="5" quotePrefix="1" applyFont="1" applyBorder="1" applyAlignment="1">
      <alignment horizontal="center" vertical="top"/>
    </xf>
    <xf numFmtId="0" fontId="49" fillId="0" borderId="0" xfId="5" applyFont="1" applyBorder="1" applyAlignment="1">
      <alignment horizontal="center" vertical="top"/>
    </xf>
    <xf numFmtId="164" fontId="49" fillId="0" borderId="0" xfId="4" applyFont="1" applyBorder="1" applyAlignment="1">
      <alignment horizontal="center"/>
    </xf>
    <xf numFmtId="164" fontId="49" fillId="0" borderId="0" xfId="5" applyNumberFormat="1" applyFont="1" applyBorder="1" applyAlignment="1">
      <alignment horizontal="center"/>
    </xf>
    <xf numFmtId="0" fontId="49" fillId="0" borderId="0" xfId="5" applyFont="1" applyBorder="1" applyAlignment="1">
      <alignment horizontal="center"/>
    </xf>
    <xf numFmtId="0" fontId="38" fillId="0" borderId="9" xfId="5" applyFont="1" applyBorder="1" applyAlignment="1">
      <alignment horizontal="center" vertical="center"/>
    </xf>
    <xf numFmtId="0" fontId="38" fillId="0" borderId="0" xfId="5" quotePrefix="1" applyFont="1" applyBorder="1" applyAlignment="1">
      <alignment horizontal="center" vertical="top"/>
    </xf>
    <xf numFmtId="0" fontId="38" fillId="0" borderId="0" xfId="5" applyFont="1" applyBorder="1" applyAlignment="1">
      <alignment horizontal="center" vertical="top"/>
    </xf>
    <xf numFmtId="164" fontId="48" fillId="0" borderId="0" xfId="5" applyNumberFormat="1" applyFont="1" applyBorder="1" applyAlignment="1">
      <alignment horizontal="center"/>
    </xf>
    <xf numFmtId="0" fontId="48" fillId="0" borderId="0" xfId="5" applyFont="1" applyBorder="1" applyAlignment="1">
      <alignment horizontal="center"/>
    </xf>
    <xf numFmtId="0" fontId="49" fillId="0" borderId="0" xfId="5" applyFont="1" applyFill="1" applyBorder="1" applyAlignment="1">
      <alignment horizontal="justify" vertical="top" wrapText="1"/>
    </xf>
    <xf numFmtId="0" fontId="99" fillId="0" borderId="9" xfId="5" applyFont="1" applyBorder="1" applyAlignment="1">
      <alignment horizontal="right"/>
    </xf>
    <xf numFmtId="0" fontId="47" fillId="0" borderId="0" xfId="5" applyFont="1" applyFill="1" applyBorder="1" applyAlignment="1">
      <alignment horizontal="left" vertical="top" wrapText="1"/>
    </xf>
    <xf numFmtId="0" fontId="47" fillId="0" borderId="0" xfId="5" applyFont="1" applyFill="1" applyBorder="1" applyAlignment="1">
      <alignment horizontal="justify" vertical="top" wrapText="1"/>
    </xf>
    <xf numFmtId="0" fontId="38" fillId="0" borderId="6" xfId="5" applyFont="1" applyBorder="1" applyAlignment="1">
      <alignment horizontal="center" vertical="center" wrapText="1"/>
    </xf>
    <xf numFmtId="0" fontId="34" fillId="0" borderId="9" xfId="5" applyBorder="1" applyAlignment="1">
      <alignment horizontal="center" vertical="center" wrapText="1"/>
    </xf>
    <xf numFmtId="0" fontId="38" fillId="0" borderId="6" xfId="5" applyFont="1" applyBorder="1" applyAlignment="1">
      <alignment horizontal="left" vertical="center" wrapText="1"/>
    </xf>
    <xf numFmtId="0" fontId="38" fillId="0" borderId="9" xfId="5" applyFont="1" applyBorder="1" applyAlignment="1">
      <alignment horizontal="left" vertical="center" wrapText="1"/>
    </xf>
    <xf numFmtId="0" fontId="38" fillId="0" borderId="6" xfId="5" applyFont="1" applyBorder="1" applyAlignment="1">
      <alignment horizontal="center"/>
    </xf>
    <xf numFmtId="0" fontId="35" fillId="0" borderId="9" xfId="5" quotePrefix="1" applyFont="1" applyBorder="1" applyAlignment="1">
      <alignment horizontal="center" vertical="top"/>
    </xf>
    <xf numFmtId="0" fontId="35" fillId="0" borderId="9" xfId="5" applyFont="1" applyBorder="1" applyAlignment="1">
      <alignment horizontal="center" vertical="top"/>
    </xf>
    <xf numFmtId="164" fontId="35" fillId="0" borderId="9" xfId="4" applyFont="1" applyBorder="1" applyAlignment="1">
      <alignment horizontal="center"/>
    </xf>
    <xf numFmtId="164" fontId="35" fillId="0" borderId="9" xfId="5" applyNumberFormat="1" applyFont="1" applyBorder="1" applyAlignment="1">
      <alignment horizontal="center"/>
    </xf>
    <xf numFmtId="0" fontId="35" fillId="0" borderId="9" xfId="5" applyFont="1" applyBorder="1" applyAlignment="1">
      <alignment horizontal="center"/>
    </xf>
    <xf numFmtId="0" fontId="35" fillId="0" borderId="0" xfId="5" quotePrefix="1" applyFont="1" applyBorder="1" applyAlignment="1">
      <alignment horizontal="center" vertical="top"/>
    </xf>
    <xf numFmtId="164" fontId="118" fillId="0" borderId="0" xfId="5" applyNumberFormat="1" applyFont="1" applyBorder="1" applyAlignment="1">
      <alignment horizontal="center"/>
    </xf>
    <xf numFmtId="0" fontId="118" fillId="0" borderId="0" xfId="5" applyFont="1" applyBorder="1" applyAlignment="1">
      <alignment horizontal="center"/>
    </xf>
    <xf numFmtId="164" fontId="35" fillId="0" borderId="0" xfId="5" applyNumberFormat="1" applyFont="1" applyBorder="1" applyAlignment="1">
      <alignment horizontal="center"/>
    </xf>
    <xf numFmtId="0" fontId="35" fillId="0" borderId="0" xfId="5" applyFont="1" applyBorder="1" applyAlignment="1">
      <alignment horizontal="center"/>
    </xf>
    <xf numFmtId="164" fontId="35" fillId="0" borderId="0" xfId="5" applyNumberFormat="1" applyFont="1" applyBorder="1" applyAlignment="1">
      <alignment horizontal="center" vertical="top"/>
    </xf>
    <xf numFmtId="164" fontId="35" fillId="0" borderId="0" xfId="4" applyFont="1" applyBorder="1" applyAlignment="1">
      <alignment horizontal="center"/>
    </xf>
    <xf numFmtId="0" fontId="35" fillId="0" borderId="0" xfId="5" applyFont="1" applyFill="1" applyBorder="1" applyAlignment="1">
      <alignment horizontal="justify" vertical="top" wrapText="1"/>
    </xf>
    <xf numFmtId="164" fontId="38" fillId="0" borderId="0" xfId="5" applyNumberFormat="1" applyFont="1" applyBorder="1" applyAlignment="1">
      <alignment horizontal="center"/>
    </xf>
    <xf numFmtId="164" fontId="35" fillId="0" borderId="9" xfId="5" quotePrefix="1" applyNumberFormat="1" applyFont="1" applyBorder="1" applyAlignment="1">
      <alignment horizontal="center" vertical="top"/>
    </xf>
    <xf numFmtId="164" fontId="118" fillId="0" borderId="9" xfId="4" applyFont="1" applyBorder="1" applyAlignment="1">
      <alignment horizontal="center"/>
    </xf>
    <xf numFmtId="164" fontId="118" fillId="0" borderId="9" xfId="5" applyNumberFormat="1" applyFont="1" applyBorder="1" applyAlignment="1">
      <alignment horizontal="center"/>
    </xf>
    <xf numFmtId="0" fontId="118" fillId="0" borderId="9" xfId="5" applyFont="1" applyBorder="1" applyAlignment="1">
      <alignment horizontal="center"/>
    </xf>
    <xf numFmtId="164" fontId="102" fillId="0" borderId="0" xfId="5" applyNumberFormat="1" applyFont="1" applyBorder="1" applyAlignment="1">
      <alignment horizontal="center"/>
    </xf>
    <xf numFmtId="0" fontId="102" fillId="0" borderId="0" xfId="5" applyFont="1" applyBorder="1" applyAlignment="1">
      <alignment horizontal="center"/>
    </xf>
    <xf numFmtId="0" fontId="47" fillId="0" borderId="0" xfId="5" applyFont="1" applyAlignment="1">
      <alignment horizontal="left" vertical="top" wrapText="1"/>
    </xf>
    <xf numFmtId="0" fontId="47" fillId="0" borderId="0" xfId="5" applyFont="1" applyAlignment="1">
      <alignment horizontal="justify" vertical="top" wrapText="1"/>
    </xf>
    <xf numFmtId="0" fontId="36" fillId="0" borderId="0" xfId="5" applyFont="1" applyAlignment="1">
      <alignment horizontal="justify" vertical="top" wrapText="1"/>
    </xf>
    <xf numFmtId="0" fontId="36" fillId="0" borderId="0" xfId="5" quotePrefix="1" applyFont="1" applyAlignment="1">
      <alignment horizontal="left" vertical="top"/>
    </xf>
    <xf numFmtId="0" fontId="106" fillId="22" borderId="7" xfId="0" applyFont="1" applyFill="1" applyBorder="1" applyAlignment="1">
      <alignment horizontal="left" vertical="top" wrapText="1"/>
    </xf>
    <xf numFmtId="0" fontId="106" fillId="22" borderId="0" xfId="0" applyFont="1" applyFill="1" applyBorder="1" applyAlignment="1">
      <alignment horizontal="left" vertical="top" wrapText="1"/>
    </xf>
    <xf numFmtId="0" fontId="106" fillId="22" borderId="8" xfId="0" applyFont="1" applyFill="1" applyBorder="1" applyAlignment="1">
      <alignment horizontal="left" vertical="top" wrapText="1"/>
    </xf>
    <xf numFmtId="0" fontId="106" fillId="22" borderId="4" xfId="0" applyFont="1" applyFill="1" applyBorder="1" applyAlignment="1">
      <alignment horizontal="left" vertical="top" wrapText="1"/>
    </xf>
    <xf numFmtId="0" fontId="106" fillId="22" borderId="9" xfId="0" applyFont="1" applyFill="1" applyBorder="1" applyAlignment="1">
      <alignment horizontal="left" vertical="top" wrapText="1"/>
    </xf>
    <xf numFmtId="0" fontId="106" fillId="22" borderId="5" xfId="0" applyFont="1" applyFill="1" applyBorder="1" applyAlignment="1">
      <alignment horizontal="left" vertical="top" wrapText="1"/>
    </xf>
    <xf numFmtId="0" fontId="0" fillId="0" borderId="8" xfId="0" applyBorder="1" applyAlignment="1">
      <alignment horizontal="left" vertical="top" wrapText="1"/>
    </xf>
    <xf numFmtId="0" fontId="0" fillId="0" borderId="4" xfId="0" applyBorder="1" applyAlignment="1">
      <alignment horizontal="left" vertical="top" wrapText="1"/>
    </xf>
    <xf numFmtId="0" fontId="0" fillId="0" borderId="9" xfId="0" applyBorder="1" applyAlignment="1">
      <alignment horizontal="left" vertical="top" wrapText="1"/>
    </xf>
    <xf numFmtId="0" fontId="0" fillId="0" borderId="5" xfId="0" applyBorder="1" applyAlignment="1">
      <alignment horizontal="left" vertical="top" wrapText="1"/>
    </xf>
    <xf numFmtId="164" fontId="38" fillId="0" borderId="16" xfId="5" applyNumberFormat="1" applyFont="1" applyBorder="1" applyAlignment="1">
      <alignment horizontal="center" vertical="center"/>
    </xf>
    <xf numFmtId="0" fontId="38" fillId="0" borderId="16" xfId="5" applyFont="1" applyBorder="1" applyAlignment="1">
      <alignment horizontal="center" vertical="center"/>
    </xf>
    <xf numFmtId="0" fontId="38" fillId="0" borderId="9" xfId="5" applyFont="1" applyBorder="1" applyAlignment="1">
      <alignment horizontal="right" vertical="center"/>
    </xf>
    <xf numFmtId="0" fontId="38" fillId="0" borderId="6" xfId="5" applyFont="1" applyBorder="1" applyAlignment="1">
      <alignment horizontal="right"/>
    </xf>
    <xf numFmtId="185" fontId="36" fillId="0" borderId="0" xfId="5" quotePrefix="1" applyNumberFormat="1" applyFont="1" applyAlignment="1">
      <alignment horizontal="left" vertical="top"/>
    </xf>
    <xf numFmtId="164" fontId="102" fillId="0" borderId="9" xfId="5" applyNumberFormat="1" applyFont="1" applyBorder="1" applyAlignment="1">
      <alignment horizontal="center"/>
    </xf>
    <xf numFmtId="0" fontId="102" fillId="0" borderId="9" xfId="5" applyFont="1" applyBorder="1" applyAlignment="1">
      <alignment horizontal="center"/>
    </xf>
    <xf numFmtId="164" fontId="102" fillId="0" borderId="9" xfId="4" applyFont="1" applyBorder="1" applyAlignment="1">
      <alignment horizontal="center"/>
    </xf>
    <xf numFmtId="0" fontId="99" fillId="0" borderId="0" xfId="5" applyFont="1" applyBorder="1" applyAlignment="1">
      <alignment horizontal="left"/>
    </xf>
    <xf numFmtId="0" fontId="117" fillId="0" borderId="18" xfId="5" applyFont="1" applyBorder="1" applyAlignment="1">
      <alignment horizontal="center" vertical="top" wrapText="1"/>
    </xf>
    <xf numFmtId="0" fontId="117" fillId="0" borderId="20" xfId="5" applyFont="1" applyBorder="1" applyAlignment="1">
      <alignment horizontal="center" vertical="top" wrapText="1"/>
    </xf>
    <xf numFmtId="0" fontId="117" fillId="26" borderId="6" xfId="5" applyFont="1" applyFill="1" applyBorder="1" applyAlignment="1">
      <alignment horizontal="center" vertical="center"/>
    </xf>
    <xf numFmtId="0" fontId="117" fillId="26" borderId="9" xfId="5" applyFont="1" applyFill="1" applyBorder="1" applyAlignment="1">
      <alignment horizontal="center" vertical="center"/>
    </xf>
    <xf numFmtId="0" fontId="36" fillId="25" borderId="6" xfId="5" applyFont="1" applyFill="1" applyBorder="1" applyAlignment="1">
      <alignment horizontal="center"/>
    </xf>
    <xf numFmtId="0" fontId="36" fillId="25" borderId="3" xfId="5" applyFont="1" applyFill="1" applyBorder="1" applyAlignment="1">
      <alignment horizontal="center"/>
    </xf>
    <xf numFmtId="0" fontId="30" fillId="3" borderId="2" xfId="0" applyFont="1" applyFill="1" applyBorder="1" applyAlignment="1" applyProtection="1">
      <alignment horizontal="center" vertical="center" wrapText="1"/>
      <protection locked="0"/>
    </xf>
    <xf numFmtId="0" fontId="30" fillId="3" borderId="4" xfId="0" applyFont="1" applyFill="1" applyBorder="1" applyAlignment="1" applyProtection="1">
      <alignment horizontal="center" vertical="center" wrapText="1"/>
      <protection locked="0"/>
    </xf>
    <xf numFmtId="0" fontId="30" fillId="3" borderId="3" xfId="0" applyFont="1" applyFill="1" applyBorder="1" applyAlignment="1" applyProtection="1">
      <alignment horizontal="center" vertical="center" wrapText="1"/>
      <protection locked="0"/>
    </xf>
    <xf numFmtId="0" fontId="30" fillId="3" borderId="5" xfId="0" applyFont="1" applyFill="1" applyBorder="1" applyAlignment="1" applyProtection="1">
      <alignment horizontal="center" vertical="center" wrapText="1"/>
      <protection locked="0"/>
    </xf>
    <xf numFmtId="172" fontId="0" fillId="0" borderId="0" xfId="0" applyNumberFormat="1" applyAlignment="1" applyProtection="1">
      <alignment horizontal="left" vertical="top"/>
      <protection hidden="1"/>
    </xf>
    <xf numFmtId="0" fontId="30" fillId="3" borderId="1" xfId="0" applyFont="1" applyFill="1" applyBorder="1" applyAlignment="1" applyProtection="1">
      <alignment horizontal="center" vertical="center" wrapText="1"/>
      <protection locked="0"/>
    </xf>
    <xf numFmtId="0" fontId="32" fillId="3" borderId="1" xfId="0" applyFont="1" applyFill="1" applyBorder="1" applyAlignment="1" applyProtection="1">
      <alignment horizontal="center" vertical="center" wrapText="1"/>
      <protection locked="0"/>
    </xf>
    <xf numFmtId="0" fontId="30" fillId="3" borderId="18" xfId="0" applyFont="1" applyFill="1" applyBorder="1" applyAlignment="1" applyProtection="1">
      <alignment horizontal="center" vertical="center"/>
      <protection locked="0"/>
    </xf>
    <xf numFmtId="0" fontId="30" fillId="3" borderId="20" xfId="0" applyFont="1" applyFill="1" applyBorder="1" applyAlignment="1" applyProtection="1">
      <alignment horizontal="center" vertical="center"/>
      <protection locked="0"/>
    </xf>
    <xf numFmtId="0" fontId="108" fillId="0" borderId="0" xfId="0" applyFont="1" applyAlignment="1" applyProtection="1">
      <alignment horizontal="left" vertical="top" wrapText="1"/>
      <protection hidden="1"/>
    </xf>
    <xf numFmtId="164" fontId="30" fillId="3" borderId="16" xfId="1" applyFont="1" applyFill="1" applyBorder="1" applyAlignment="1" applyProtection="1">
      <alignment horizontal="center" vertical="top"/>
      <protection hidden="1"/>
    </xf>
    <xf numFmtId="164" fontId="30" fillId="3" borderId="17" xfId="1" applyFont="1" applyFill="1" applyBorder="1" applyAlignment="1" applyProtection="1">
      <alignment horizontal="center" vertical="top"/>
      <protection hidden="1"/>
    </xf>
    <xf numFmtId="0" fontId="30" fillId="3" borderId="1" xfId="0" applyFont="1" applyFill="1" applyBorder="1" applyAlignment="1" applyProtection="1">
      <alignment horizontal="center" vertical="center"/>
      <protection locked="0"/>
    </xf>
    <xf numFmtId="0" fontId="94" fillId="13" borderId="42" xfId="13" applyFont="1" applyFill="1" applyBorder="1" applyAlignment="1" applyProtection="1">
      <alignment horizontal="center" vertical="center"/>
      <protection locked="0"/>
    </xf>
    <xf numFmtId="0" fontId="94" fillId="13" borderId="41" xfId="13" applyFont="1" applyFill="1" applyBorder="1" applyAlignment="1" applyProtection="1">
      <alignment horizontal="center" vertical="center"/>
      <protection locked="0"/>
    </xf>
    <xf numFmtId="0" fontId="12" fillId="11" borderId="16" xfId="13" applyFont="1" applyFill="1" applyBorder="1" applyAlignment="1" applyProtection="1">
      <alignment horizontal="center" vertical="center"/>
      <protection locked="0"/>
    </xf>
    <xf numFmtId="0" fontId="12" fillId="11" borderId="17" xfId="13" applyFont="1" applyFill="1" applyBorder="1" applyAlignment="1" applyProtection="1">
      <alignment horizontal="center" vertical="center"/>
      <protection locked="0"/>
    </xf>
    <xf numFmtId="0" fontId="12" fillId="11" borderId="15" xfId="13" applyFont="1" applyFill="1" applyBorder="1" applyAlignment="1" applyProtection="1">
      <alignment horizontal="center" vertical="center"/>
      <protection locked="0"/>
    </xf>
    <xf numFmtId="0" fontId="16" fillId="13" borderId="7" xfId="13" quotePrefix="1" applyFont="1" applyFill="1" applyBorder="1" applyAlignment="1" applyProtection="1">
      <alignment vertical="top" wrapText="1"/>
      <protection locked="0"/>
    </xf>
    <xf numFmtId="0" fontId="16" fillId="13" borderId="8" xfId="13" quotePrefix="1" applyFont="1" applyFill="1" applyBorder="1" applyAlignment="1" applyProtection="1">
      <alignment vertical="top" wrapText="1"/>
      <protection locked="0"/>
    </xf>
    <xf numFmtId="0" fontId="16" fillId="18" borderId="29" xfId="13" applyFont="1" applyFill="1" applyBorder="1" applyAlignment="1" applyProtection="1">
      <alignment horizontal="center" vertical="center"/>
      <protection locked="0"/>
    </xf>
    <xf numFmtId="0" fontId="16" fillId="18" borderId="31" xfId="13" applyFont="1" applyFill="1" applyBorder="1" applyAlignment="1" applyProtection="1">
      <alignment horizontal="center" vertical="center"/>
      <protection locked="0"/>
    </xf>
    <xf numFmtId="0" fontId="12" fillId="2" borderId="15" xfId="0" applyFont="1" applyFill="1" applyBorder="1" applyAlignment="1">
      <alignment horizontal="left"/>
    </xf>
    <xf numFmtId="0" fontId="12" fillId="2" borderId="16" xfId="0" applyFont="1" applyFill="1" applyBorder="1" applyAlignment="1">
      <alignment horizontal="left"/>
    </xf>
    <xf numFmtId="0" fontId="12" fillId="2" borderId="17" xfId="0" applyFont="1" applyFill="1" applyBorder="1" applyAlignment="1">
      <alignment horizontal="left"/>
    </xf>
    <xf numFmtId="164" fontId="12" fillId="2" borderId="15" xfId="0" applyNumberFormat="1" applyFont="1" applyFill="1" applyBorder="1" applyAlignment="1" applyProtection="1">
      <alignment horizontal="center"/>
    </xf>
    <xf numFmtId="164" fontId="12" fillId="2" borderId="16" xfId="0" applyNumberFormat="1" applyFont="1" applyFill="1" applyBorder="1" applyAlignment="1" applyProtection="1">
      <alignment horizontal="center"/>
    </xf>
    <xf numFmtId="164" fontId="12" fillId="2" borderId="17" xfId="0" applyNumberFormat="1" applyFont="1" applyFill="1" applyBorder="1" applyAlignment="1" applyProtection="1">
      <alignment horizontal="center"/>
    </xf>
    <xf numFmtId="0" fontId="24" fillId="2" borderId="16" xfId="0" applyFont="1" applyFill="1" applyBorder="1" applyAlignment="1">
      <alignment horizontal="left"/>
    </xf>
    <xf numFmtId="0" fontId="24" fillId="2" borderId="17" xfId="0" applyFont="1" applyFill="1" applyBorder="1" applyAlignment="1">
      <alignment horizontal="left"/>
    </xf>
    <xf numFmtId="164" fontId="24" fillId="2" borderId="15" xfId="1" applyFont="1" applyFill="1" applyBorder="1" applyAlignment="1">
      <alignment horizontal="right"/>
    </xf>
    <xf numFmtId="164" fontId="24" fillId="2" borderId="16" xfId="1" applyFont="1" applyFill="1" applyBorder="1" applyAlignment="1">
      <alignment horizontal="right"/>
    </xf>
    <xf numFmtId="164" fontId="24" fillId="2" borderId="17" xfId="1" applyFont="1" applyFill="1" applyBorder="1" applyAlignment="1">
      <alignment horizontal="right"/>
    </xf>
    <xf numFmtId="0" fontId="23" fillId="0" borderId="9" xfId="0" applyFont="1" applyBorder="1" applyAlignment="1">
      <alignment horizontal="left"/>
    </xf>
    <xf numFmtId="0" fontId="23" fillId="0" borderId="5" xfId="0" applyFont="1" applyBorder="1" applyAlignment="1">
      <alignment horizontal="left"/>
    </xf>
    <xf numFmtId="10" fontId="23" fillId="17" borderId="4" xfId="2" applyNumberFormat="1" applyFont="1" applyFill="1" applyBorder="1" applyAlignment="1">
      <alignment horizontal="right"/>
    </xf>
    <xf numFmtId="10" fontId="23" fillId="17" borderId="9" xfId="2" applyNumberFormat="1" applyFont="1" applyFill="1" applyBorder="1" applyAlignment="1">
      <alignment horizontal="right"/>
    </xf>
    <xf numFmtId="10" fontId="23" fillId="17" borderId="5" xfId="2" applyNumberFormat="1" applyFont="1" applyFill="1" applyBorder="1" applyAlignment="1">
      <alignment horizontal="right"/>
    </xf>
    <xf numFmtId="0" fontId="24" fillId="0" borderId="16" xfId="0" applyFont="1" applyBorder="1" applyAlignment="1">
      <alignment horizontal="left"/>
    </xf>
    <xf numFmtId="0" fontId="24" fillId="0" borderId="17" xfId="0" applyFont="1" applyBorder="1" applyAlignment="1">
      <alignment horizontal="left"/>
    </xf>
    <xf numFmtId="10" fontId="24" fillId="0" borderId="15" xfId="2" applyNumberFormat="1" applyFont="1" applyFill="1" applyBorder="1" applyAlignment="1">
      <alignment horizontal="right"/>
    </xf>
    <xf numFmtId="10" fontId="24" fillId="0" borderId="16" xfId="2" applyNumberFormat="1" applyFont="1" applyFill="1" applyBorder="1" applyAlignment="1">
      <alignment horizontal="right"/>
    </xf>
    <xf numFmtId="10" fontId="24" fillId="0" borderId="17" xfId="2" applyNumberFormat="1" applyFont="1" applyFill="1" applyBorder="1" applyAlignment="1">
      <alignment horizontal="right"/>
    </xf>
    <xf numFmtId="0" fontId="23" fillId="0" borderId="16" xfId="0" applyFont="1" applyFill="1" applyBorder="1" applyAlignment="1">
      <alignment horizontal="left"/>
    </xf>
    <xf numFmtId="0" fontId="23" fillId="0" borderId="17" xfId="0" applyFont="1" applyFill="1" applyBorder="1" applyAlignment="1">
      <alignment horizontal="left"/>
    </xf>
    <xf numFmtId="170" fontId="23" fillId="0" borderId="7" xfId="2" applyNumberFormat="1" applyFont="1" applyFill="1" applyBorder="1" applyAlignment="1">
      <alignment horizontal="right"/>
    </xf>
    <xf numFmtId="170" fontId="23" fillId="0" borderId="0" xfId="2" applyNumberFormat="1" applyFont="1" applyFill="1" applyBorder="1" applyAlignment="1">
      <alignment horizontal="right"/>
    </xf>
    <xf numFmtId="170" fontId="23" fillId="0" borderId="8" xfId="2" applyNumberFormat="1" applyFont="1" applyFill="1" applyBorder="1" applyAlignment="1">
      <alignment horizontal="right"/>
    </xf>
    <xf numFmtId="164" fontId="11" fillId="0" borderId="2" xfId="0" applyNumberFormat="1" applyFont="1" applyBorder="1" applyAlignment="1" applyProtection="1">
      <alignment horizontal="center"/>
    </xf>
    <xf numFmtId="164" fontId="11" fillId="0" borderId="6" xfId="0" applyNumberFormat="1" applyFont="1" applyBorder="1" applyAlignment="1" applyProtection="1">
      <alignment horizontal="center"/>
    </xf>
    <xf numFmtId="164" fontId="11" fillId="0" borderId="3" xfId="0" applyNumberFormat="1" applyFont="1" applyBorder="1" applyAlignment="1" applyProtection="1">
      <alignment horizontal="center"/>
    </xf>
    <xf numFmtId="0" fontId="23" fillId="0" borderId="0" xfId="0" applyFont="1" applyBorder="1" applyAlignment="1">
      <alignment horizontal="left"/>
    </xf>
    <xf numFmtId="0" fontId="23" fillId="0" borderId="8" xfId="0" applyFont="1" applyBorder="1" applyAlignment="1">
      <alignment horizontal="left"/>
    </xf>
    <xf numFmtId="164" fontId="11" fillId="0" borderId="7" xfId="0" applyNumberFormat="1" applyFont="1" applyBorder="1" applyAlignment="1" applyProtection="1">
      <alignment horizontal="center"/>
    </xf>
    <xf numFmtId="164" fontId="11" fillId="0" borderId="0" xfId="0" applyNumberFormat="1" applyFont="1" applyBorder="1" applyAlignment="1" applyProtection="1">
      <alignment horizontal="center"/>
    </xf>
    <xf numFmtId="164" fontId="11" fillId="0" borderId="8" xfId="0" applyNumberFormat="1" applyFont="1" applyBorder="1" applyAlignment="1" applyProtection="1">
      <alignment horizontal="center"/>
    </xf>
    <xf numFmtId="0" fontId="23" fillId="0" borderId="6" xfId="0" applyFont="1" applyBorder="1" applyAlignment="1">
      <alignment horizontal="left"/>
    </xf>
    <xf numFmtId="0" fontId="23" fillId="0" borderId="3" xfId="0" applyFont="1" applyBorder="1" applyAlignment="1">
      <alignment horizontal="left"/>
    </xf>
    <xf numFmtId="10" fontId="23" fillId="0" borderId="2" xfId="2" applyNumberFormat="1" applyFont="1" applyFill="1" applyBorder="1" applyAlignment="1">
      <alignment horizontal="right"/>
    </xf>
    <xf numFmtId="10" fontId="23" fillId="0" borderId="6" xfId="2" applyNumberFormat="1" applyFont="1" applyFill="1" applyBorder="1" applyAlignment="1">
      <alignment horizontal="right"/>
    </xf>
    <xf numFmtId="10" fontId="23" fillId="0" borderId="3" xfId="2" applyNumberFormat="1" applyFont="1" applyFill="1" applyBorder="1" applyAlignment="1">
      <alignment horizontal="right"/>
    </xf>
    <xf numFmtId="9" fontId="23" fillId="0" borderId="4" xfId="2" applyNumberFormat="1" applyFont="1" applyFill="1" applyBorder="1" applyAlignment="1">
      <alignment horizontal="right"/>
    </xf>
    <xf numFmtId="9" fontId="23" fillId="0" borderId="9" xfId="2" applyNumberFormat="1" applyFont="1" applyFill="1" applyBorder="1" applyAlignment="1">
      <alignment horizontal="right"/>
    </xf>
    <xf numFmtId="9" fontId="23" fillId="0" borderId="5" xfId="2" applyNumberFormat="1" applyFont="1" applyFill="1" applyBorder="1" applyAlignment="1">
      <alignment horizontal="right"/>
    </xf>
    <xf numFmtId="164" fontId="11" fillId="0" borderId="4" xfId="0" applyNumberFormat="1" applyFont="1" applyBorder="1" applyAlignment="1" applyProtection="1">
      <alignment horizontal="center"/>
    </xf>
    <xf numFmtId="164" fontId="11" fillId="0" borderId="9" xfId="0" applyNumberFormat="1" applyFont="1" applyBorder="1" applyAlignment="1" applyProtection="1">
      <alignment horizontal="center"/>
    </xf>
    <xf numFmtId="164" fontId="11" fillId="0" borderId="5" xfId="0" applyNumberFormat="1" applyFont="1" applyBorder="1" applyAlignment="1" applyProtection="1">
      <alignment horizontal="center"/>
    </xf>
    <xf numFmtId="10" fontId="23" fillId="17" borderId="7" xfId="2" applyNumberFormat="1" applyFont="1" applyFill="1" applyBorder="1" applyAlignment="1">
      <alignment horizontal="right"/>
    </xf>
    <xf numFmtId="10" fontId="23" fillId="17" borderId="0" xfId="2" applyNumberFormat="1" applyFont="1" applyFill="1" applyBorder="1" applyAlignment="1">
      <alignment horizontal="right"/>
    </xf>
    <xf numFmtId="10" fontId="23" fillId="17" borderId="8" xfId="2" applyNumberFormat="1" applyFont="1" applyFill="1" applyBorder="1" applyAlignment="1">
      <alignment horizontal="right"/>
    </xf>
    <xf numFmtId="0" fontId="23" fillId="16" borderId="7" xfId="1" applyNumberFormat="1" applyFont="1" applyFill="1" applyBorder="1" applyAlignment="1">
      <alignment horizontal="right"/>
    </xf>
    <xf numFmtId="0" fontId="23" fillId="16" borderId="0" xfId="1" applyNumberFormat="1" applyFont="1" applyFill="1" applyBorder="1" applyAlignment="1">
      <alignment horizontal="right"/>
    </xf>
    <xf numFmtId="0" fontId="23" fillId="16" borderId="8" xfId="1" applyNumberFormat="1" applyFont="1" applyFill="1" applyBorder="1" applyAlignment="1">
      <alignment horizontal="right"/>
    </xf>
    <xf numFmtId="0" fontId="23" fillId="0" borderId="7" xfId="1" applyNumberFormat="1" applyFont="1" applyFill="1" applyBorder="1" applyAlignment="1">
      <alignment horizontal="right"/>
    </xf>
    <xf numFmtId="0" fontId="23" fillId="0" borderId="0" xfId="1" applyNumberFormat="1" applyFont="1" applyFill="1" applyBorder="1" applyAlignment="1">
      <alignment horizontal="right"/>
    </xf>
    <xf numFmtId="0" fontId="23" fillId="0" borderId="8" xfId="1" applyNumberFormat="1" applyFont="1" applyFill="1" applyBorder="1" applyAlignment="1">
      <alignment horizontal="right"/>
    </xf>
    <xf numFmtId="0" fontId="23" fillId="0" borderId="4" xfId="1" applyNumberFormat="1" applyFont="1" applyFill="1" applyBorder="1" applyAlignment="1">
      <alignment horizontal="right"/>
    </xf>
    <xf numFmtId="0" fontId="23" fillId="0" borderId="9" xfId="1" applyNumberFormat="1" applyFont="1" applyFill="1" applyBorder="1" applyAlignment="1">
      <alignment horizontal="right"/>
    </xf>
    <xf numFmtId="0" fontId="23" fillId="0" borderId="5" xfId="1" applyNumberFormat="1" applyFont="1" applyFill="1" applyBorder="1" applyAlignment="1">
      <alignment horizontal="right"/>
    </xf>
    <xf numFmtId="9" fontId="23" fillId="0" borderId="2" xfId="2" applyNumberFormat="1" applyFont="1" applyFill="1" applyBorder="1" applyAlignment="1">
      <alignment horizontal="right"/>
    </xf>
    <xf numFmtId="9" fontId="23" fillId="0" borderId="6" xfId="2" applyNumberFormat="1" applyFont="1" applyFill="1" applyBorder="1" applyAlignment="1">
      <alignment horizontal="right"/>
    </xf>
    <xf numFmtId="9" fontId="23" fillId="0" borderId="3" xfId="2" applyNumberFormat="1" applyFont="1" applyFill="1" applyBorder="1" applyAlignment="1">
      <alignment horizontal="right"/>
    </xf>
    <xf numFmtId="0" fontId="24" fillId="2" borderId="15" xfId="0" applyFont="1" applyFill="1" applyBorder="1" applyAlignment="1">
      <alignment horizontal="left"/>
    </xf>
    <xf numFmtId="168" fontId="24" fillId="2" borderId="15" xfId="0" applyNumberFormat="1" applyFont="1" applyFill="1" applyBorder="1" applyAlignment="1" applyProtection="1">
      <alignment horizontal="right"/>
    </xf>
    <xf numFmtId="168" fontId="24" fillId="2" borderId="16" xfId="0" applyNumberFormat="1" applyFont="1" applyFill="1" applyBorder="1" applyAlignment="1" applyProtection="1">
      <alignment horizontal="right"/>
    </xf>
    <xf numFmtId="168" fontId="24" fillId="2" borderId="17" xfId="0" applyNumberFormat="1" applyFont="1" applyFill="1" applyBorder="1" applyAlignment="1" applyProtection="1">
      <alignment horizontal="right"/>
    </xf>
    <xf numFmtId="164" fontId="12" fillId="2" borderId="15" xfId="1" applyFont="1" applyFill="1" applyBorder="1" applyAlignment="1" applyProtection="1">
      <alignment horizontal="center"/>
    </xf>
    <xf numFmtId="164" fontId="12" fillId="2" borderId="16" xfId="1" applyFont="1" applyFill="1" applyBorder="1" applyAlignment="1" applyProtection="1">
      <alignment horizontal="center"/>
    </xf>
    <xf numFmtId="164" fontId="12" fillId="2" borderId="17" xfId="1" applyFont="1" applyFill="1" applyBorder="1" applyAlignment="1" applyProtection="1">
      <alignment horizontal="center"/>
    </xf>
    <xf numFmtId="0" fontId="23" fillId="16" borderId="2" xfId="1" applyNumberFormat="1" applyFont="1" applyFill="1" applyBorder="1" applyAlignment="1">
      <alignment horizontal="right"/>
    </xf>
    <xf numFmtId="0" fontId="23" fillId="16" borderId="6" xfId="1" applyNumberFormat="1" applyFont="1" applyFill="1" applyBorder="1" applyAlignment="1">
      <alignment horizontal="right"/>
    </xf>
    <xf numFmtId="0" fontId="23" fillId="16" borderId="3" xfId="1" applyNumberFormat="1" applyFont="1" applyFill="1" applyBorder="1" applyAlignment="1">
      <alignment horizontal="right"/>
    </xf>
    <xf numFmtId="2" fontId="11" fillId="0" borderId="19" xfId="0" quotePrefix="1" applyNumberFormat="1" applyFont="1" applyBorder="1" applyAlignment="1" applyProtection="1">
      <alignment horizontal="right"/>
    </xf>
    <xf numFmtId="164" fontId="11" fillId="0" borderId="19" xfId="1" applyFont="1" applyBorder="1" applyAlignment="1" applyProtection="1">
      <alignment horizontal="center"/>
    </xf>
    <xf numFmtId="0" fontId="22" fillId="0" borderId="0" xfId="0" applyFont="1" applyBorder="1" applyAlignment="1" applyProtection="1">
      <alignment horizontal="left"/>
      <protection locked="0"/>
    </xf>
    <xf numFmtId="0" fontId="22" fillId="0" borderId="8" xfId="0" applyFont="1" applyBorder="1" applyAlignment="1" applyProtection="1">
      <alignment horizontal="left"/>
      <protection locked="0"/>
    </xf>
    <xf numFmtId="164" fontId="11" fillId="0" borderId="7" xfId="1" applyFont="1" applyBorder="1" applyAlignment="1">
      <alignment horizontal="center"/>
    </xf>
    <xf numFmtId="164" fontId="11" fillId="0" borderId="0" xfId="1" applyFont="1" applyBorder="1" applyAlignment="1">
      <alignment horizontal="center"/>
    </xf>
    <xf numFmtId="164" fontId="11" fillId="0" borderId="8" xfId="1" applyFont="1" applyBorder="1" applyAlignment="1">
      <alignment horizontal="center"/>
    </xf>
    <xf numFmtId="164" fontId="11" fillId="0" borderId="7" xfId="1" applyFont="1" applyBorder="1" applyAlignment="1" applyProtection="1">
      <alignment horizontal="center"/>
      <protection locked="0"/>
    </xf>
    <xf numFmtId="164" fontId="11" fillId="0" borderId="0" xfId="1" applyFont="1" applyBorder="1" applyAlignment="1" applyProtection="1">
      <alignment horizontal="center"/>
      <protection locked="0"/>
    </xf>
    <xf numFmtId="164" fontId="11" fillId="0" borderId="8" xfId="1" applyFont="1" applyBorder="1" applyAlignment="1" applyProtection="1">
      <alignment horizontal="center"/>
      <protection locked="0"/>
    </xf>
    <xf numFmtId="0" fontId="22" fillId="0" borderId="9" xfId="0" applyFont="1" applyBorder="1" applyAlignment="1" applyProtection="1">
      <alignment horizontal="left"/>
      <protection locked="0"/>
    </xf>
    <xf numFmtId="0" fontId="22" fillId="0" borderId="5" xfId="0" applyFont="1" applyBorder="1" applyAlignment="1" applyProtection="1">
      <alignment horizontal="left"/>
      <protection locked="0"/>
    </xf>
    <xf numFmtId="164" fontId="11" fillId="0" borderId="4" xfId="1" applyFont="1" applyBorder="1" applyAlignment="1">
      <alignment horizontal="center"/>
    </xf>
    <xf numFmtId="164" fontId="11" fillId="0" borderId="9" xfId="1" applyFont="1" applyBorder="1" applyAlignment="1">
      <alignment horizontal="center"/>
    </xf>
    <xf numFmtId="164" fontId="11" fillId="0" borderId="5" xfId="1" applyFont="1" applyBorder="1" applyAlignment="1">
      <alignment horizontal="center"/>
    </xf>
    <xf numFmtId="164" fontId="11" fillId="0" borderId="4" xfId="1" applyFont="1" applyBorder="1" applyAlignment="1" applyProtection="1">
      <alignment horizontal="center"/>
      <protection locked="0"/>
    </xf>
    <xf numFmtId="164" fontId="11" fillId="0" borderId="9" xfId="1" applyFont="1" applyBorder="1" applyAlignment="1" applyProtection="1">
      <alignment horizontal="center"/>
      <protection locked="0"/>
    </xf>
    <xf numFmtId="164" fontId="11" fillId="0" borderId="5" xfId="1" applyFont="1" applyBorder="1" applyAlignment="1" applyProtection="1">
      <alignment horizontal="center"/>
      <protection locked="0"/>
    </xf>
    <xf numFmtId="2" fontId="11" fillId="0" borderId="20" xfId="0" quotePrefix="1" applyNumberFormat="1" applyFont="1" applyBorder="1" applyAlignment="1" applyProtection="1">
      <alignment horizontal="right"/>
    </xf>
    <xf numFmtId="164" fontId="46" fillId="0" borderId="1" xfId="1" applyFont="1" applyBorder="1" applyAlignment="1">
      <alignment horizontal="center" vertical="center"/>
    </xf>
    <xf numFmtId="164" fontId="11" fillId="0" borderId="0" xfId="1" applyFont="1" applyBorder="1" applyAlignment="1" applyProtection="1">
      <alignment horizontal="center"/>
    </xf>
    <xf numFmtId="9" fontId="11" fillId="0" borderId="20" xfId="2" applyFont="1" applyBorder="1" applyAlignment="1" applyProtection="1">
      <alignment horizontal="right"/>
      <protection locked="0"/>
    </xf>
    <xf numFmtId="0" fontId="12" fillId="3" borderId="15" xfId="0" applyFont="1" applyFill="1" applyBorder="1" applyAlignment="1">
      <alignment horizontal="right"/>
    </xf>
    <xf numFmtId="0" fontId="12" fillId="3" borderId="16" xfId="0" applyFont="1" applyFill="1" applyBorder="1" applyAlignment="1">
      <alignment horizontal="right"/>
    </xf>
    <xf numFmtId="0" fontId="12" fillId="3" borderId="17" xfId="0" applyFont="1" applyFill="1" applyBorder="1" applyAlignment="1">
      <alignment horizontal="right"/>
    </xf>
    <xf numFmtId="164" fontId="12" fillId="3" borderId="1" xfId="1" applyFont="1" applyFill="1" applyBorder="1" applyAlignment="1" applyProtection="1">
      <alignment horizontal="center"/>
    </xf>
    <xf numFmtId="0" fontId="12" fillId="4" borderId="15" xfId="0" applyFont="1" applyFill="1" applyBorder="1" applyAlignment="1">
      <alignment horizontal="left"/>
    </xf>
    <xf numFmtId="0" fontId="12" fillId="4" borderId="16" xfId="0" applyFont="1" applyFill="1" applyBorder="1" applyAlignment="1">
      <alignment horizontal="left"/>
    </xf>
    <xf numFmtId="0" fontId="12" fillId="4" borderId="17" xfId="0" applyFont="1" applyFill="1" applyBorder="1" applyAlignment="1">
      <alignment horizontal="left"/>
    </xf>
    <xf numFmtId="164" fontId="12" fillId="4" borderId="15" xfId="1" applyFont="1" applyFill="1" applyBorder="1" applyAlignment="1" applyProtection="1">
      <alignment horizontal="center"/>
    </xf>
    <xf numFmtId="164" fontId="12" fillId="4" borderId="16" xfId="1" applyFont="1" applyFill="1" applyBorder="1" applyAlignment="1" applyProtection="1">
      <alignment horizontal="center"/>
    </xf>
    <xf numFmtId="164" fontId="12" fillId="4" borderId="17" xfId="1" applyFont="1" applyFill="1" applyBorder="1" applyAlignment="1" applyProtection="1">
      <alignment horizontal="center"/>
    </xf>
    <xf numFmtId="0" fontId="15" fillId="0" borderId="2" xfId="0" applyFont="1" applyBorder="1" applyAlignment="1" applyProtection="1">
      <alignment horizontal="justify" vertical="top" wrapText="1"/>
    </xf>
    <xf numFmtId="0" fontId="15" fillId="0" borderId="6" xfId="0" applyFont="1" applyBorder="1" applyAlignment="1" applyProtection="1">
      <alignment horizontal="justify" vertical="top" wrapText="1"/>
    </xf>
    <xf numFmtId="0" fontId="15" fillId="0" borderId="3" xfId="0" applyFont="1" applyBorder="1" applyAlignment="1" applyProtection="1">
      <alignment horizontal="justify" vertical="top" wrapText="1"/>
    </xf>
    <xf numFmtId="0" fontId="15" fillId="0" borderId="7" xfId="0" applyFont="1" applyBorder="1" applyAlignment="1" applyProtection="1">
      <alignment horizontal="justify" vertical="top" wrapText="1"/>
    </xf>
    <xf numFmtId="0" fontId="15" fillId="0" borderId="0" xfId="0" applyFont="1" applyBorder="1" applyAlignment="1" applyProtection="1">
      <alignment horizontal="justify" vertical="top" wrapText="1"/>
    </xf>
    <xf numFmtId="0" fontId="15" fillId="0" borderId="8" xfId="0" applyFont="1" applyBorder="1" applyAlignment="1" applyProtection="1">
      <alignment horizontal="justify" vertical="top" wrapText="1"/>
    </xf>
    <xf numFmtId="0" fontId="15" fillId="0" borderId="4" xfId="0" applyFont="1" applyBorder="1" applyAlignment="1" applyProtection="1">
      <alignment horizontal="justify" vertical="top" wrapText="1"/>
    </xf>
    <xf numFmtId="0" fontId="15" fillId="0" borderId="9" xfId="0" applyFont="1" applyBorder="1" applyAlignment="1" applyProtection="1">
      <alignment horizontal="justify" vertical="top" wrapText="1"/>
    </xf>
    <xf numFmtId="0" fontId="15" fillId="0" borderId="5" xfId="0" applyFont="1" applyBorder="1" applyAlignment="1" applyProtection="1">
      <alignment horizontal="justify" vertical="top" wrapText="1"/>
    </xf>
    <xf numFmtId="164" fontId="11" fillId="0" borderId="2" xfId="0" applyNumberFormat="1" applyFont="1" applyBorder="1" applyAlignment="1">
      <alignment horizontal="center" vertical="top"/>
    </xf>
    <xf numFmtId="164" fontId="11" fillId="0" borderId="6" xfId="0" applyNumberFormat="1" applyFont="1" applyBorder="1" applyAlignment="1">
      <alignment horizontal="center" vertical="top"/>
    </xf>
    <xf numFmtId="164" fontId="11" fillId="0" borderId="3" xfId="0" applyNumberFormat="1" applyFont="1" applyBorder="1" applyAlignment="1">
      <alignment horizontal="center" vertical="top"/>
    </xf>
    <xf numFmtId="164" fontId="11" fillId="0" borderId="7" xfId="0" applyNumberFormat="1" applyFont="1" applyBorder="1" applyAlignment="1">
      <alignment horizontal="center" vertical="top"/>
    </xf>
    <xf numFmtId="164" fontId="11" fillId="0" borderId="0" xfId="0" applyNumberFormat="1" applyFont="1" applyBorder="1" applyAlignment="1">
      <alignment horizontal="center" vertical="top"/>
    </xf>
    <xf numFmtId="164" fontId="11" fillId="0" borderId="8" xfId="0" applyNumberFormat="1" applyFont="1" applyBorder="1" applyAlignment="1">
      <alignment horizontal="center" vertical="top"/>
    </xf>
    <xf numFmtId="164" fontId="11" fillId="0" borderId="4" xfId="0" applyNumberFormat="1" applyFont="1" applyBorder="1" applyAlignment="1">
      <alignment horizontal="center" vertical="top"/>
    </xf>
    <xf numFmtId="164" fontId="11" fillId="0" borderId="9" xfId="0" applyNumberFormat="1" applyFont="1" applyBorder="1" applyAlignment="1">
      <alignment horizontal="center" vertical="top"/>
    </xf>
    <xf numFmtId="164" fontId="11" fillId="0" borderId="5" xfId="0" applyNumberFormat="1" applyFont="1" applyBorder="1" applyAlignment="1">
      <alignment horizontal="center" vertical="top"/>
    </xf>
    <xf numFmtId="0" fontId="11" fillId="0" borderId="2" xfId="0" applyFont="1" applyBorder="1" applyAlignment="1">
      <alignment horizontal="right" vertical="top"/>
    </xf>
    <xf numFmtId="0" fontId="11" fillId="0" borderId="6" xfId="0" applyFont="1" applyBorder="1" applyAlignment="1">
      <alignment horizontal="right" vertical="top"/>
    </xf>
    <xf numFmtId="0" fontId="11" fillId="0" borderId="3" xfId="0" applyFont="1" applyBorder="1" applyAlignment="1">
      <alignment horizontal="right" vertical="top"/>
    </xf>
    <xf numFmtId="0" fontId="11" fillId="0" borderId="7" xfId="0" applyFont="1" applyBorder="1" applyAlignment="1">
      <alignment horizontal="right" vertical="top"/>
    </xf>
    <xf numFmtId="0" fontId="11" fillId="0" borderId="0" xfId="0" applyFont="1" applyBorder="1" applyAlignment="1">
      <alignment horizontal="right" vertical="top"/>
    </xf>
    <xf numFmtId="0" fontId="11" fillId="0" borderId="8" xfId="0" applyFont="1" applyBorder="1" applyAlignment="1">
      <alignment horizontal="right" vertical="top"/>
    </xf>
    <xf numFmtId="0" fontId="11" fillId="0" borderId="4" xfId="0" applyFont="1" applyBorder="1" applyAlignment="1">
      <alignment horizontal="right" vertical="top"/>
    </xf>
    <xf numFmtId="0" fontId="11" fillId="0" borderId="9" xfId="0" applyFont="1" applyBorder="1" applyAlignment="1">
      <alignment horizontal="right" vertical="top"/>
    </xf>
    <xf numFmtId="0" fontId="11" fillId="0" borderId="5" xfId="0" applyFont="1" applyBorder="1" applyAlignment="1">
      <alignment horizontal="right" vertical="top"/>
    </xf>
    <xf numFmtId="10" fontId="11" fillId="0" borderId="2" xfId="2" applyNumberFormat="1" applyFont="1" applyBorder="1" applyAlignment="1">
      <alignment horizontal="center" vertical="top"/>
    </xf>
    <xf numFmtId="10" fontId="11" fillId="0" borderId="6" xfId="2" applyNumberFormat="1" applyFont="1" applyBorder="1" applyAlignment="1">
      <alignment horizontal="center" vertical="top"/>
    </xf>
    <xf numFmtId="10" fontId="11" fillId="0" borderId="3" xfId="2" applyNumberFormat="1" applyFont="1" applyBorder="1" applyAlignment="1">
      <alignment horizontal="center" vertical="top"/>
    </xf>
    <xf numFmtId="10" fontId="11" fillId="0" borderId="7" xfId="2" applyNumberFormat="1" applyFont="1" applyBorder="1" applyAlignment="1">
      <alignment horizontal="center" vertical="top"/>
    </xf>
    <xf numFmtId="10" fontId="11" fillId="0" borderId="0" xfId="2" applyNumberFormat="1" applyFont="1" applyBorder="1" applyAlignment="1">
      <alignment horizontal="center" vertical="top"/>
    </xf>
    <xf numFmtId="10" fontId="11" fillId="0" borderId="8" xfId="2" applyNumberFormat="1" applyFont="1" applyBorder="1" applyAlignment="1">
      <alignment horizontal="center" vertical="top"/>
    </xf>
    <xf numFmtId="10" fontId="11" fillId="0" borderId="4" xfId="2" applyNumberFormat="1" applyFont="1" applyBorder="1" applyAlignment="1">
      <alignment horizontal="center" vertical="top"/>
    </xf>
    <xf numFmtId="10" fontId="11" fillId="0" borderId="9" xfId="2" applyNumberFormat="1" applyFont="1" applyBorder="1" applyAlignment="1">
      <alignment horizontal="center" vertical="top"/>
    </xf>
    <xf numFmtId="10" fontId="11" fillId="0" borderId="5" xfId="2" applyNumberFormat="1" applyFont="1" applyBorder="1" applyAlignment="1">
      <alignment horizontal="center" vertical="top"/>
    </xf>
    <xf numFmtId="164" fontId="11" fillId="0" borderId="1" xfId="1" applyFont="1" applyBorder="1" applyAlignment="1">
      <alignment horizontal="right" vertical="top"/>
    </xf>
    <xf numFmtId="0" fontId="22" fillId="0" borderId="6" xfId="0" applyFont="1" applyBorder="1" applyAlignment="1" applyProtection="1">
      <alignment horizontal="left"/>
      <protection locked="0"/>
    </xf>
    <xf numFmtId="0" fontId="22" fillId="0" borderId="3" xfId="0" applyFont="1" applyBorder="1" applyAlignment="1" applyProtection="1">
      <alignment horizontal="left"/>
      <protection locked="0"/>
    </xf>
    <xf numFmtId="164" fontId="11" fillId="0" borderId="2" xfId="1" applyFont="1" applyBorder="1" applyAlignment="1">
      <alignment horizontal="center"/>
    </xf>
    <xf numFmtId="164" fontId="11" fillId="0" borderId="6" xfId="1" applyFont="1" applyBorder="1" applyAlignment="1">
      <alignment horizontal="center"/>
    </xf>
    <xf numFmtId="164" fontId="11" fillId="0" borderId="3" xfId="1" applyFont="1" applyBorder="1" applyAlignment="1">
      <alignment horizontal="center"/>
    </xf>
    <xf numFmtId="164" fontId="11" fillId="0" borderId="2" xfId="1" applyFont="1" applyBorder="1" applyAlignment="1" applyProtection="1">
      <alignment horizontal="center"/>
      <protection locked="0"/>
    </xf>
    <xf numFmtId="164" fontId="11" fillId="0" borderId="6" xfId="1" applyFont="1" applyBorder="1" applyAlignment="1" applyProtection="1">
      <alignment horizontal="center"/>
      <protection locked="0"/>
    </xf>
    <xf numFmtId="164" fontId="11" fillId="0" borderId="3" xfId="1" applyFont="1" applyBorder="1" applyAlignment="1" applyProtection="1">
      <alignment horizontal="center"/>
      <protection locked="0"/>
    </xf>
    <xf numFmtId="2" fontId="11" fillId="0" borderId="18" xfId="0" quotePrefix="1" applyNumberFormat="1" applyFont="1" applyBorder="1" applyAlignment="1" applyProtection="1">
      <alignment horizontal="right"/>
    </xf>
    <xf numFmtId="164" fontId="11" fillId="0" borderId="18" xfId="1" applyFont="1" applyBorder="1" applyAlignment="1" applyProtection="1">
      <alignment horizontal="center"/>
    </xf>
    <xf numFmtId="164" fontId="12" fillId="3" borderId="15" xfId="1" applyFont="1" applyFill="1" applyBorder="1" applyAlignment="1" applyProtection="1">
      <alignment horizontal="center"/>
    </xf>
    <xf numFmtId="164" fontId="12" fillId="3" borderId="16" xfId="1" applyFont="1" applyFill="1" applyBorder="1" applyAlignment="1" applyProtection="1">
      <alignment horizontal="center"/>
    </xf>
    <xf numFmtId="164" fontId="12" fillId="3" borderId="17" xfId="1" applyFont="1" applyFill="1" applyBorder="1" applyAlignment="1" applyProtection="1">
      <alignment horizontal="center"/>
    </xf>
    <xf numFmtId="0" fontId="24" fillId="0" borderId="15" xfId="0" applyFont="1" applyFill="1" applyBorder="1" applyAlignment="1">
      <alignment horizontal="left"/>
    </xf>
    <xf numFmtId="0" fontId="24" fillId="0" borderId="16" xfId="0" applyFont="1" applyFill="1" applyBorder="1" applyAlignment="1">
      <alignment horizontal="left"/>
    </xf>
    <xf numFmtId="0" fontId="24" fillId="0" borderId="17" xfId="0" applyFont="1" applyFill="1" applyBorder="1" applyAlignment="1">
      <alignment horizontal="left"/>
    </xf>
    <xf numFmtId="164" fontId="12" fillId="0" borderId="15" xfId="1" applyFont="1" applyFill="1" applyBorder="1" applyAlignment="1" applyProtection="1">
      <alignment horizontal="center"/>
    </xf>
    <xf numFmtId="164" fontId="12" fillId="0" borderId="16" xfId="1" applyFont="1" applyFill="1" applyBorder="1" applyAlignment="1" applyProtection="1">
      <alignment horizontal="center"/>
    </xf>
    <xf numFmtId="164" fontId="12" fillId="0" borderId="17" xfId="1" applyFont="1" applyFill="1" applyBorder="1" applyAlignment="1" applyProtection="1">
      <alignment horizontal="center"/>
    </xf>
    <xf numFmtId="168" fontId="24" fillId="0" borderId="15" xfId="0" applyNumberFormat="1" applyFont="1" applyFill="1" applyBorder="1" applyAlignment="1" applyProtection="1">
      <alignment horizontal="right"/>
    </xf>
    <xf numFmtId="168" fontId="24" fillId="0" borderId="16" xfId="0" applyNumberFormat="1" applyFont="1" applyFill="1" applyBorder="1" applyAlignment="1" applyProtection="1">
      <alignment horizontal="right"/>
    </xf>
    <xf numFmtId="168" fontId="24" fillId="0" borderId="17" xfId="0" applyNumberFormat="1" applyFont="1" applyFill="1" applyBorder="1" applyAlignment="1" applyProtection="1">
      <alignment horizontal="right"/>
    </xf>
    <xf numFmtId="0" fontId="11" fillId="17" borderId="2" xfId="0" applyFont="1" applyFill="1" applyBorder="1" applyAlignment="1">
      <alignment horizontal="right" vertical="top"/>
    </xf>
    <xf numFmtId="0" fontId="11" fillId="17" borderId="6" xfId="0" applyFont="1" applyFill="1" applyBorder="1" applyAlignment="1">
      <alignment horizontal="right" vertical="top"/>
    </xf>
    <xf numFmtId="0" fontId="11" fillId="17" borderId="3" xfId="0" applyFont="1" applyFill="1" applyBorder="1" applyAlignment="1">
      <alignment horizontal="right" vertical="top"/>
    </xf>
    <xf numFmtId="0" fontId="11" fillId="17" borderId="7" xfId="0" applyFont="1" applyFill="1" applyBorder="1" applyAlignment="1">
      <alignment horizontal="right" vertical="top"/>
    </xf>
    <xf numFmtId="0" fontId="11" fillId="17" borderId="0" xfId="0" applyFont="1" applyFill="1" applyBorder="1" applyAlignment="1">
      <alignment horizontal="right" vertical="top"/>
    </xf>
    <xf numFmtId="0" fontId="11" fillId="17" borderId="8" xfId="0" applyFont="1" applyFill="1" applyBorder="1" applyAlignment="1">
      <alignment horizontal="right" vertical="top"/>
    </xf>
    <xf numFmtId="0" fontId="11" fillId="17" borderId="4" xfId="0" applyFont="1" applyFill="1" applyBorder="1" applyAlignment="1">
      <alignment horizontal="right" vertical="top"/>
    </xf>
    <xf numFmtId="0" fontId="11" fillId="17" borderId="9" xfId="0" applyFont="1" applyFill="1" applyBorder="1" applyAlignment="1">
      <alignment horizontal="right" vertical="top"/>
    </xf>
    <xf numFmtId="0" fontId="11" fillId="17" borderId="5" xfId="0" applyFont="1" applyFill="1" applyBorder="1" applyAlignment="1">
      <alignment horizontal="right" vertical="top"/>
    </xf>
    <xf numFmtId="9" fontId="11" fillId="0" borderId="18" xfId="2" applyFont="1" applyBorder="1" applyAlignment="1" applyProtection="1">
      <alignment horizontal="right"/>
      <protection locked="0"/>
    </xf>
    <xf numFmtId="9" fontId="11" fillId="0" borderId="19" xfId="2" applyFont="1" applyBorder="1" applyAlignment="1" applyProtection="1">
      <alignment horizontal="right"/>
      <protection locked="0"/>
    </xf>
    <xf numFmtId="0" fontId="11" fillId="5" borderId="2" xfId="0" applyFont="1" applyFill="1" applyBorder="1" applyAlignment="1">
      <alignment horizontal="right" vertical="top"/>
    </xf>
    <xf numFmtId="0" fontId="11" fillId="5" borderId="6" xfId="0" applyFont="1" applyFill="1" applyBorder="1" applyAlignment="1">
      <alignment horizontal="right" vertical="top"/>
    </xf>
    <xf numFmtId="0" fontId="11" fillId="5" borderId="3" xfId="0" applyFont="1" applyFill="1" applyBorder="1" applyAlignment="1">
      <alignment horizontal="right" vertical="top"/>
    </xf>
    <xf numFmtId="0" fontId="11" fillId="5" borderId="7" xfId="0" applyFont="1" applyFill="1" applyBorder="1" applyAlignment="1">
      <alignment horizontal="right" vertical="top"/>
    </xf>
    <xf numFmtId="0" fontId="11" fillId="5" borderId="0" xfId="0" applyFont="1" applyFill="1" applyBorder="1" applyAlignment="1">
      <alignment horizontal="right" vertical="top"/>
    </xf>
    <xf numFmtId="0" fontId="11" fillId="5" borderId="8" xfId="0" applyFont="1" applyFill="1" applyBorder="1" applyAlignment="1">
      <alignment horizontal="right" vertical="top"/>
    </xf>
    <xf numFmtId="0" fontId="11" fillId="5" borderId="4" xfId="0" applyFont="1" applyFill="1" applyBorder="1" applyAlignment="1">
      <alignment horizontal="right" vertical="top"/>
    </xf>
    <xf numFmtId="0" fontId="11" fillId="5" borderId="9" xfId="0" applyFont="1" applyFill="1" applyBorder="1" applyAlignment="1">
      <alignment horizontal="right" vertical="top"/>
    </xf>
    <xf numFmtId="0" fontId="11" fillId="5" borderId="5" xfId="0" applyFont="1" applyFill="1" applyBorder="1" applyAlignment="1">
      <alignment horizontal="right" vertical="top"/>
    </xf>
    <xf numFmtId="0" fontId="15" fillId="0" borderId="6" xfId="0" applyFont="1" applyBorder="1" applyAlignment="1" applyProtection="1">
      <alignment horizontal="left"/>
      <protection locked="0"/>
    </xf>
    <xf numFmtId="0" fontId="15" fillId="0" borderId="3" xfId="0" applyFont="1" applyBorder="1" applyAlignment="1" applyProtection="1">
      <alignment horizontal="left"/>
      <protection locked="0"/>
    </xf>
    <xf numFmtId="0" fontId="15" fillId="0" borderId="0" xfId="0" applyFont="1" applyBorder="1" applyAlignment="1" applyProtection="1">
      <alignment horizontal="left"/>
      <protection locked="0"/>
    </xf>
    <xf numFmtId="0" fontId="15" fillId="0" borderId="8" xfId="0" applyFont="1" applyBorder="1" applyAlignment="1" applyProtection="1">
      <alignment horizontal="left"/>
      <protection locked="0"/>
    </xf>
    <xf numFmtId="0" fontId="15" fillId="0" borderId="9" xfId="0" applyFont="1" applyBorder="1" applyAlignment="1" applyProtection="1">
      <alignment horizontal="left"/>
      <protection locked="0"/>
    </xf>
    <xf numFmtId="0" fontId="15" fillId="0" borderId="5" xfId="0" applyFont="1" applyBorder="1" applyAlignment="1" applyProtection="1">
      <alignment horizontal="left"/>
      <protection locked="0"/>
    </xf>
    <xf numFmtId="164" fontId="11" fillId="0" borderId="20" xfId="1" applyFont="1" applyBorder="1" applyAlignment="1" applyProtection="1">
      <alignment horizontal="center"/>
    </xf>
    <xf numFmtId="2" fontId="12" fillId="2" borderId="1" xfId="0" applyNumberFormat="1" applyFont="1" applyFill="1" applyBorder="1" applyAlignment="1">
      <alignment horizontal="center"/>
    </xf>
    <xf numFmtId="0" fontId="12" fillId="2" borderId="1" xfId="0" applyFont="1" applyFill="1" applyBorder="1" applyAlignment="1">
      <alignment horizontal="center"/>
    </xf>
    <xf numFmtId="0" fontId="12" fillId="6" borderId="15" xfId="0" applyFont="1" applyFill="1" applyBorder="1" applyAlignment="1">
      <alignment horizontal="center"/>
    </xf>
    <xf numFmtId="0" fontId="12" fillId="6" borderId="16" xfId="0" applyFont="1" applyFill="1" applyBorder="1" applyAlignment="1">
      <alignment horizontal="center"/>
    </xf>
    <xf numFmtId="0" fontId="12" fillId="6" borderId="17" xfId="0" applyFont="1" applyFill="1" applyBorder="1" applyAlignment="1">
      <alignment horizontal="center"/>
    </xf>
    <xf numFmtId="0" fontId="12" fillId="6" borderId="1" xfId="0" applyFont="1" applyFill="1" applyBorder="1" applyAlignment="1">
      <alignment horizontal="center"/>
    </xf>
    <xf numFmtId="164" fontId="11" fillId="0" borderId="2" xfId="0" applyNumberFormat="1" applyFont="1" applyBorder="1" applyAlignment="1">
      <alignment horizontal="right" vertical="top"/>
    </xf>
    <xf numFmtId="164" fontId="11" fillId="0" borderId="6" xfId="0" applyNumberFormat="1" applyFont="1" applyBorder="1" applyAlignment="1">
      <alignment horizontal="right" vertical="top"/>
    </xf>
    <xf numFmtId="164" fontId="11" fillId="0" borderId="3" xfId="0" applyNumberFormat="1" applyFont="1" applyBorder="1" applyAlignment="1">
      <alignment horizontal="right" vertical="top"/>
    </xf>
    <xf numFmtId="164" fontId="11" fillId="0" borderId="7" xfId="0" applyNumberFormat="1" applyFont="1" applyBorder="1" applyAlignment="1">
      <alignment horizontal="right" vertical="top"/>
    </xf>
    <xf numFmtId="164" fontId="11" fillId="0" borderId="0" xfId="0" applyNumberFormat="1" applyFont="1" applyBorder="1" applyAlignment="1">
      <alignment horizontal="right" vertical="top"/>
    </xf>
    <xf numFmtId="164" fontId="11" fillId="0" borderId="8" xfId="0" applyNumberFormat="1" applyFont="1" applyBorder="1" applyAlignment="1">
      <alignment horizontal="right" vertical="top"/>
    </xf>
    <xf numFmtId="164" fontId="11" fillId="0" borderId="4" xfId="0" applyNumberFormat="1" applyFont="1" applyBorder="1" applyAlignment="1">
      <alignment horizontal="right" vertical="top"/>
    </xf>
    <xf numFmtId="164" fontId="11" fillId="0" borderId="9" xfId="0" applyNumberFormat="1" applyFont="1" applyBorder="1" applyAlignment="1">
      <alignment horizontal="right" vertical="top"/>
    </xf>
    <xf numFmtId="164" fontId="11" fillId="0" borderId="5" xfId="0" applyNumberFormat="1" applyFont="1" applyBorder="1" applyAlignment="1">
      <alignment horizontal="right" vertical="top"/>
    </xf>
    <xf numFmtId="0" fontId="11" fillId="0" borderId="1" xfId="0" applyFont="1" applyBorder="1" applyAlignment="1">
      <alignment horizontal="right" vertical="top"/>
    </xf>
    <xf numFmtId="10" fontId="11" fillId="0" borderId="2" xfId="2" applyNumberFormat="1" applyFont="1" applyBorder="1" applyAlignment="1">
      <alignment horizontal="right" vertical="top"/>
    </xf>
    <xf numFmtId="10" fontId="11" fillId="0" borderId="6" xfId="2" applyNumberFormat="1" applyFont="1" applyBorder="1" applyAlignment="1">
      <alignment horizontal="right" vertical="top"/>
    </xf>
    <xf numFmtId="10" fontId="11" fillId="0" borderId="3" xfId="2" applyNumberFormat="1" applyFont="1" applyBorder="1" applyAlignment="1">
      <alignment horizontal="right" vertical="top"/>
    </xf>
    <xf numFmtId="10" fontId="11" fillId="0" borderId="7" xfId="2" applyNumberFormat="1" applyFont="1" applyBorder="1" applyAlignment="1">
      <alignment horizontal="right" vertical="top"/>
    </xf>
    <xf numFmtId="10" fontId="11" fillId="0" borderId="0" xfId="2" applyNumberFormat="1" applyFont="1" applyBorder="1" applyAlignment="1">
      <alignment horizontal="right" vertical="top"/>
    </xf>
    <xf numFmtId="10" fontId="11" fillId="0" borderId="8" xfId="2" applyNumberFormat="1" applyFont="1" applyBorder="1" applyAlignment="1">
      <alignment horizontal="right" vertical="top"/>
    </xf>
    <xf numFmtId="10" fontId="11" fillId="0" borderId="4" xfId="2" applyNumberFormat="1" applyFont="1" applyBorder="1" applyAlignment="1">
      <alignment horizontal="right" vertical="top"/>
    </xf>
    <xf numFmtId="10" fontId="11" fillId="0" borderId="9" xfId="2" applyNumberFormat="1" applyFont="1" applyBorder="1" applyAlignment="1">
      <alignment horizontal="right" vertical="top"/>
    </xf>
    <xf numFmtId="10" fontId="11" fillId="0" borderId="5" xfId="2" applyNumberFormat="1" applyFont="1" applyBorder="1" applyAlignment="1">
      <alignment horizontal="right" vertical="top"/>
    </xf>
    <xf numFmtId="164" fontId="11" fillId="0" borderId="1" xfId="1" applyFont="1" applyBorder="1" applyAlignment="1">
      <alignment horizontal="center" vertical="top"/>
    </xf>
    <xf numFmtId="0" fontId="12" fillId="3" borderId="4" xfId="0" applyFont="1" applyFill="1" applyBorder="1" applyAlignment="1">
      <alignment horizontal="right"/>
    </xf>
    <xf numFmtId="0" fontId="12" fillId="3" borderId="9" xfId="0" applyFont="1" applyFill="1" applyBorder="1" applyAlignment="1">
      <alignment horizontal="right"/>
    </xf>
    <xf numFmtId="0" fontId="12" fillId="3" borderId="5" xfId="0" applyFont="1" applyFill="1" applyBorder="1" applyAlignment="1">
      <alignment horizontal="right"/>
    </xf>
    <xf numFmtId="0" fontId="13" fillId="0" borderId="21" xfId="0" applyFont="1" applyBorder="1" applyAlignment="1">
      <alignment horizontal="center" vertical="center"/>
    </xf>
    <xf numFmtId="0" fontId="13" fillId="0" borderId="22" xfId="0" applyFont="1" applyBorder="1" applyAlignment="1">
      <alignment horizontal="center" vertical="center"/>
    </xf>
    <xf numFmtId="0" fontId="13" fillId="0" borderId="23" xfId="0" applyFont="1" applyBorder="1" applyAlignment="1">
      <alignment horizontal="center" vertical="center"/>
    </xf>
    <xf numFmtId="0" fontId="13" fillId="0" borderId="24" xfId="0" applyFont="1" applyBorder="1" applyAlignment="1">
      <alignment horizontal="center" vertical="center"/>
    </xf>
    <xf numFmtId="0" fontId="13" fillId="0" borderId="0" xfId="0" applyFont="1" applyBorder="1" applyAlignment="1">
      <alignment horizontal="center" vertical="center"/>
    </xf>
    <xf numFmtId="0" fontId="13" fillId="0" borderId="25" xfId="0" applyFont="1" applyBorder="1" applyAlignment="1">
      <alignment horizontal="center" vertical="center"/>
    </xf>
    <xf numFmtId="0" fontId="13" fillId="0" borderId="26" xfId="0" applyFont="1" applyBorder="1" applyAlignment="1">
      <alignment horizontal="center" vertical="center"/>
    </xf>
    <xf numFmtId="0" fontId="13" fillId="0" borderId="27" xfId="0" applyFont="1" applyBorder="1" applyAlignment="1">
      <alignment horizontal="center" vertical="center"/>
    </xf>
    <xf numFmtId="0" fontId="13" fillId="0" borderId="28" xfId="0" applyFont="1" applyBorder="1" applyAlignment="1">
      <alignment horizontal="center" vertical="center"/>
    </xf>
    <xf numFmtId="0" fontId="11" fillId="0" borderId="0" xfId="0" applyFont="1" applyBorder="1" applyAlignment="1" applyProtection="1">
      <alignment horizontal="left" vertical="center"/>
      <protection locked="0"/>
    </xf>
    <xf numFmtId="0" fontId="16" fillId="0" borderId="0" xfId="3" applyFont="1" applyBorder="1" applyAlignment="1" applyProtection="1">
      <alignment horizontal="left" vertical="center"/>
      <protection locked="0"/>
    </xf>
    <xf numFmtId="0" fontId="16" fillId="0" borderId="0" xfId="3" applyFont="1" applyFill="1" applyBorder="1" applyAlignment="1" applyProtection="1">
      <alignment horizontal="left" vertical="center"/>
      <protection locked="0"/>
    </xf>
    <xf numFmtId="0" fontId="16" fillId="0" borderId="0" xfId="3" applyFont="1" applyFill="1" applyBorder="1" applyAlignment="1" applyProtection="1">
      <alignment horizontal="right" vertical="center"/>
      <protection locked="0"/>
    </xf>
    <xf numFmtId="0" fontId="11" fillId="0" borderId="9" xfId="0" applyFont="1" applyBorder="1" applyAlignment="1" applyProtection="1">
      <alignment horizontal="right" vertical="center"/>
      <protection locked="0"/>
    </xf>
    <xf numFmtId="0" fontId="12" fillId="2" borderId="1" xfId="0" applyFont="1" applyFill="1" applyBorder="1" applyAlignment="1">
      <alignment horizontal="left"/>
    </xf>
    <xf numFmtId="0" fontId="12" fillId="2" borderId="1" xfId="0" applyFont="1" applyFill="1" applyBorder="1" applyAlignment="1">
      <alignment horizontal="right"/>
    </xf>
    <xf numFmtId="164" fontId="12" fillId="2" borderId="1" xfId="1" applyFont="1" applyFill="1" applyBorder="1" applyAlignment="1">
      <alignment horizontal="right"/>
    </xf>
    <xf numFmtId="0" fontId="11" fillId="0" borderId="6" xfId="0" applyFont="1" applyBorder="1" applyAlignment="1" applyProtection="1">
      <alignment horizontal="left" vertical="center"/>
      <protection locked="0"/>
    </xf>
    <xf numFmtId="0" fontId="12" fillId="2" borderId="15" xfId="0" applyFont="1" applyFill="1" applyBorder="1" applyAlignment="1">
      <alignment horizontal="center"/>
    </xf>
    <xf numFmtId="0" fontId="12" fillId="2" borderId="16" xfId="0" applyFont="1" applyFill="1" applyBorder="1" applyAlignment="1">
      <alignment horizontal="center"/>
    </xf>
    <xf numFmtId="0" fontId="12" fillId="2" borderId="17" xfId="0" applyFont="1" applyFill="1" applyBorder="1" applyAlignment="1">
      <alignment horizontal="center"/>
    </xf>
    <xf numFmtId="164" fontId="11" fillId="0" borderId="4" xfId="1" applyFont="1" applyBorder="1" applyAlignment="1" applyProtection="1">
      <alignment horizontal="center"/>
    </xf>
    <xf numFmtId="164" fontId="11" fillId="0" borderId="9" xfId="1" applyFont="1" applyBorder="1" applyAlignment="1" applyProtection="1">
      <alignment horizontal="center"/>
    </xf>
    <xf numFmtId="164" fontId="11" fillId="0" borderId="5" xfId="1" applyFont="1" applyBorder="1" applyAlignment="1" applyProtection="1">
      <alignment horizontal="center"/>
    </xf>
    <xf numFmtId="164" fontId="11" fillId="0" borderId="2" xfId="1" applyFont="1" applyBorder="1" applyAlignment="1" applyProtection="1">
      <alignment horizontal="center"/>
    </xf>
    <xf numFmtId="164" fontId="11" fillId="0" borderId="6" xfId="1" applyFont="1" applyBorder="1" applyAlignment="1" applyProtection="1">
      <alignment horizontal="center"/>
    </xf>
    <xf numFmtId="164" fontId="11" fillId="0" borderId="3" xfId="1" applyFont="1" applyBorder="1" applyAlignment="1" applyProtection="1">
      <alignment horizontal="center"/>
    </xf>
    <xf numFmtId="164" fontId="11" fillId="0" borderId="7" xfId="1" applyFont="1" applyBorder="1" applyAlignment="1" applyProtection="1">
      <alignment horizontal="center"/>
    </xf>
    <xf numFmtId="164" fontId="11" fillId="0" borderId="8" xfId="1" applyFont="1" applyBorder="1" applyAlignment="1" applyProtection="1">
      <alignment horizontal="center"/>
    </xf>
    <xf numFmtId="9" fontId="11" fillId="0" borderId="18" xfId="2" applyNumberFormat="1" applyFont="1" applyBorder="1" applyAlignment="1" applyProtection="1">
      <alignment horizontal="right"/>
      <protection locked="0"/>
    </xf>
    <xf numFmtId="9" fontId="11" fillId="0" borderId="19" xfId="2" applyNumberFormat="1" applyFont="1" applyBorder="1" applyAlignment="1" applyProtection="1">
      <alignment horizontal="right"/>
      <protection locked="0"/>
    </xf>
    <xf numFmtId="0" fontId="12" fillId="0" borderId="10" xfId="3" applyFont="1" applyBorder="1" applyAlignment="1" applyProtection="1">
      <alignment horizontal="center" vertical="center"/>
      <protection locked="0"/>
    </xf>
    <xf numFmtId="0" fontId="76" fillId="20" borderId="0" xfId="11" applyFont="1" applyFill="1" applyAlignment="1">
      <alignment horizontal="center" vertical="center"/>
    </xf>
    <xf numFmtId="0" fontId="84" fillId="20" borderId="65" xfId="11" applyFont="1" applyFill="1" applyBorder="1" applyAlignment="1">
      <alignment horizontal="center" vertical="top"/>
    </xf>
    <xf numFmtId="0" fontId="84" fillId="20" borderId="66" xfId="11" applyFont="1" applyFill="1" applyBorder="1" applyAlignment="1">
      <alignment horizontal="center" vertical="top"/>
    </xf>
    <xf numFmtId="0" fontId="84" fillId="20" borderId="67" xfId="11" applyFont="1" applyFill="1" applyBorder="1" applyAlignment="1">
      <alignment horizontal="center" vertical="top"/>
    </xf>
    <xf numFmtId="0" fontId="79" fillId="18" borderId="16" xfId="11" applyFont="1" applyFill="1" applyBorder="1" applyAlignment="1">
      <alignment horizontal="center"/>
    </xf>
    <xf numFmtId="0" fontId="16" fillId="13" borderId="32" xfId="13" quotePrefix="1" applyFont="1" applyFill="1" applyBorder="1" applyAlignment="1" applyProtection="1">
      <alignment vertical="top" wrapText="1"/>
      <protection locked="0"/>
    </xf>
    <xf numFmtId="0" fontId="16" fillId="13" borderId="34" xfId="13" quotePrefix="1" applyFont="1" applyFill="1" applyBorder="1" applyAlignment="1" applyProtection="1">
      <alignment vertical="top" wrapText="1"/>
      <protection locked="0"/>
    </xf>
    <xf numFmtId="0" fontId="16" fillId="13" borderId="29" xfId="13" applyFont="1" applyFill="1" applyBorder="1" applyAlignment="1" applyProtection="1">
      <alignment horizontal="center" vertical="center"/>
      <protection locked="0"/>
    </xf>
    <xf numFmtId="0" fontId="16" fillId="13" borderId="31" xfId="13" applyFont="1" applyFill="1" applyBorder="1" applyAlignment="1" applyProtection="1">
      <alignment horizontal="center" vertical="center"/>
      <protection locked="0"/>
    </xf>
    <xf numFmtId="0" fontId="18" fillId="13" borderId="29" xfId="13" applyFont="1" applyFill="1" applyBorder="1" applyAlignment="1" applyProtection="1">
      <alignment horizontal="center" vertical="center"/>
      <protection locked="0"/>
    </xf>
    <xf numFmtId="0" fontId="18" fillId="13" borderId="31" xfId="13" applyFont="1" applyFill="1" applyBorder="1" applyAlignment="1" applyProtection="1">
      <alignment horizontal="center" vertical="center"/>
      <protection locked="0"/>
    </xf>
    <xf numFmtId="0" fontId="39" fillId="0" borderId="7" xfId="5" applyFont="1" applyBorder="1" applyAlignment="1" applyProtection="1">
      <alignment horizontal="center" vertical="center" wrapText="1"/>
      <protection hidden="1"/>
    </xf>
    <xf numFmtId="0" fontId="39" fillId="0" borderId="0" xfId="5" applyFont="1" applyBorder="1" applyAlignment="1" applyProtection="1">
      <alignment horizontal="center" vertical="center" wrapText="1"/>
      <protection hidden="1"/>
    </xf>
    <xf numFmtId="0" fontId="39" fillId="0" borderId="8" xfId="5" applyFont="1" applyBorder="1" applyAlignment="1" applyProtection="1">
      <alignment horizontal="center" vertical="center" wrapText="1"/>
      <protection hidden="1"/>
    </xf>
    <xf numFmtId="0" fontId="39" fillId="0" borderId="4" xfId="5" applyFont="1" applyBorder="1" applyAlignment="1" applyProtection="1">
      <alignment horizontal="center" vertical="center" wrapText="1"/>
      <protection hidden="1"/>
    </xf>
    <xf numFmtId="0" fontId="39" fillId="0" borderId="9" xfId="5" applyFont="1" applyBorder="1" applyAlignment="1" applyProtection="1">
      <alignment horizontal="center" vertical="center" wrapText="1"/>
      <protection hidden="1"/>
    </xf>
    <xf numFmtId="0" fontId="39" fillId="0" borderId="5" xfId="5" applyFont="1" applyBorder="1" applyAlignment="1" applyProtection="1">
      <alignment horizontal="center" vertical="center" wrapText="1"/>
      <protection hidden="1"/>
    </xf>
    <xf numFmtId="0" fontId="69" fillId="0" borderId="2" xfId="5" applyFont="1" applyBorder="1" applyAlignment="1" applyProtection="1">
      <alignment horizontal="center" vertical="center"/>
      <protection locked="0"/>
    </xf>
    <xf numFmtId="0" fontId="69" fillId="0" borderId="6" xfId="5" applyFont="1" applyBorder="1" applyAlignment="1" applyProtection="1">
      <alignment horizontal="center" vertical="center"/>
      <protection locked="0"/>
    </xf>
    <xf numFmtId="0" fontId="69" fillId="0" borderId="3" xfId="5" applyFont="1" applyBorder="1" applyAlignment="1" applyProtection="1">
      <alignment horizontal="center" vertical="center"/>
      <protection locked="0"/>
    </xf>
    <xf numFmtId="0" fontId="69" fillId="0" borderId="7" xfId="5" applyFont="1" applyBorder="1" applyAlignment="1" applyProtection="1">
      <alignment horizontal="center" vertical="center"/>
      <protection locked="0"/>
    </xf>
    <xf numFmtId="0" fontId="69" fillId="0" borderId="0" xfId="5" applyFont="1" applyBorder="1" applyAlignment="1" applyProtection="1">
      <alignment horizontal="center" vertical="center"/>
      <protection locked="0"/>
    </xf>
    <xf numFmtId="0" fontId="69" fillId="0" borderId="8" xfId="5" applyFont="1" applyBorder="1" applyAlignment="1" applyProtection="1">
      <alignment horizontal="center" vertical="center"/>
      <protection locked="0"/>
    </xf>
    <xf numFmtId="0" fontId="69" fillId="0" borderId="4" xfId="5" applyFont="1" applyBorder="1" applyAlignment="1" applyProtection="1">
      <alignment horizontal="center" vertical="center"/>
      <protection locked="0"/>
    </xf>
    <xf numFmtId="0" fontId="69" fillId="0" borderId="9" xfId="5" applyFont="1" applyBorder="1" applyAlignment="1" applyProtection="1">
      <alignment horizontal="center" vertical="center"/>
      <protection locked="0"/>
    </xf>
    <xf numFmtId="0" fontId="69" fillId="0" borderId="5" xfId="5" applyFont="1" applyBorder="1" applyAlignment="1" applyProtection="1">
      <alignment horizontal="center" vertical="center"/>
      <protection locked="0"/>
    </xf>
    <xf numFmtId="0" fontId="35" fillId="0" borderId="2" xfId="5" applyFont="1" applyFill="1" applyBorder="1" applyAlignment="1" applyProtection="1">
      <alignment horizontal="center" vertical="center"/>
      <protection locked="0"/>
    </xf>
    <xf numFmtId="0" fontId="35" fillId="0" borderId="6" xfId="5" applyFont="1" applyFill="1" applyBorder="1" applyAlignment="1" applyProtection="1">
      <alignment horizontal="center" vertical="center"/>
      <protection locked="0"/>
    </xf>
    <xf numFmtId="0" fontId="35" fillId="0" borderId="3" xfId="5" applyFont="1" applyFill="1" applyBorder="1" applyAlignment="1" applyProtection="1">
      <alignment horizontal="center" vertical="center"/>
      <protection locked="0"/>
    </xf>
    <xf numFmtId="0" fontId="35" fillId="0" borderId="7" xfId="5" applyFont="1" applyFill="1" applyBorder="1" applyAlignment="1" applyProtection="1">
      <alignment horizontal="center" vertical="center"/>
      <protection locked="0"/>
    </xf>
    <xf numFmtId="0" fontId="35" fillId="0" borderId="0" xfId="5" applyFont="1" applyFill="1" applyBorder="1" applyAlignment="1" applyProtection="1">
      <alignment horizontal="center" vertical="center"/>
      <protection locked="0"/>
    </xf>
    <xf numFmtId="0" fontId="35" fillId="0" borderId="8" xfId="5" applyFont="1" applyFill="1" applyBorder="1" applyAlignment="1" applyProtection="1">
      <alignment horizontal="center" vertical="center"/>
      <protection locked="0"/>
    </xf>
    <xf numFmtId="15" fontId="35" fillId="0" borderId="7" xfId="5" quotePrefix="1" applyNumberFormat="1" applyFont="1" applyFill="1" applyBorder="1" applyAlignment="1" applyProtection="1">
      <alignment horizontal="center" vertical="center"/>
      <protection hidden="1"/>
    </xf>
    <xf numFmtId="0" fontId="35" fillId="0" borderId="0" xfId="5" applyFont="1" applyFill="1" applyBorder="1" applyAlignment="1" applyProtection="1">
      <alignment horizontal="center" vertical="center"/>
      <protection hidden="1"/>
    </xf>
    <xf numFmtId="0" fontId="35" fillId="0" borderId="8" xfId="5" applyFont="1" applyFill="1" applyBorder="1" applyAlignment="1" applyProtection="1">
      <alignment horizontal="center" vertical="center"/>
      <protection hidden="1"/>
    </xf>
    <xf numFmtId="0" fontId="35" fillId="0" borderId="7" xfId="5" applyFont="1" applyFill="1" applyBorder="1" applyAlignment="1" applyProtection="1">
      <alignment horizontal="center" vertical="center"/>
      <protection hidden="1"/>
    </xf>
    <xf numFmtId="0" fontId="35" fillId="0" borderId="4" xfId="5" applyFont="1" applyFill="1" applyBorder="1" applyAlignment="1" applyProtection="1">
      <alignment horizontal="center" vertical="center"/>
      <protection hidden="1"/>
    </xf>
    <xf numFmtId="0" fontId="35" fillId="0" borderId="9" xfId="5" applyFont="1" applyFill="1" applyBorder="1" applyAlignment="1" applyProtection="1">
      <alignment horizontal="center" vertical="center"/>
      <protection hidden="1"/>
    </xf>
    <xf numFmtId="0" fontId="35" fillId="0" borderId="5" xfId="5" applyFont="1" applyFill="1" applyBorder="1" applyAlignment="1" applyProtection="1">
      <alignment horizontal="center" vertical="center"/>
      <protection hidden="1"/>
    </xf>
    <xf numFmtId="0" fontId="36" fillId="0" borderId="7" xfId="5" applyFont="1" applyFill="1" applyBorder="1" applyAlignment="1" applyProtection="1">
      <alignment horizontal="center" vertical="center"/>
      <protection locked="0"/>
    </xf>
    <xf numFmtId="0" fontId="36" fillId="0" borderId="0" xfId="5" applyFont="1" applyFill="1" applyBorder="1" applyAlignment="1" applyProtection="1">
      <alignment horizontal="center" vertical="center"/>
      <protection locked="0"/>
    </xf>
    <xf numFmtId="0" fontId="36" fillId="0" borderId="8" xfId="5" applyFont="1" applyFill="1" applyBorder="1" applyAlignment="1" applyProtection="1">
      <alignment horizontal="center" vertical="center"/>
      <protection locked="0"/>
    </xf>
    <xf numFmtId="0" fontId="36" fillId="0" borderId="4" xfId="5" applyFont="1" applyFill="1" applyBorder="1" applyAlignment="1" applyProtection="1">
      <alignment horizontal="center" vertical="center"/>
      <protection locked="0"/>
    </xf>
    <xf numFmtId="0" fontId="36" fillId="0" borderId="9" xfId="5" applyFont="1" applyFill="1" applyBorder="1" applyAlignment="1" applyProtection="1">
      <alignment horizontal="center" vertical="center"/>
      <protection locked="0"/>
    </xf>
    <xf numFmtId="0" fontId="36" fillId="0" borderId="5" xfId="5" applyFont="1" applyFill="1" applyBorder="1" applyAlignment="1" applyProtection="1">
      <alignment horizontal="center" vertical="center"/>
      <protection locked="0"/>
    </xf>
    <xf numFmtId="0" fontId="36" fillId="0" borderId="7" xfId="5" applyFont="1" applyBorder="1" applyAlignment="1" applyProtection="1">
      <alignment horizontal="center" vertical="center" wrapText="1"/>
      <protection hidden="1"/>
    </xf>
    <xf numFmtId="0" fontId="36" fillId="0" borderId="0" xfId="5" applyFont="1" applyBorder="1" applyAlignment="1" applyProtection="1">
      <alignment horizontal="center" vertical="center" wrapText="1"/>
      <protection hidden="1"/>
    </xf>
    <xf numFmtId="0" fontId="36" fillId="0" borderId="8" xfId="5" applyFont="1" applyBorder="1" applyAlignment="1" applyProtection="1">
      <alignment horizontal="center" vertical="center" wrapText="1"/>
      <protection hidden="1"/>
    </xf>
    <xf numFmtId="0" fontId="93" fillId="0" borderId="0" xfId="5" applyFont="1" applyFill="1" applyBorder="1" applyAlignment="1" applyProtection="1">
      <alignment horizontal="left" vertical="center"/>
      <protection locked="0"/>
    </xf>
    <xf numFmtId="0" fontId="93" fillId="0" borderId="8" xfId="5" applyFont="1" applyFill="1" applyBorder="1" applyAlignment="1" applyProtection="1">
      <alignment horizontal="left" vertical="center"/>
      <protection locked="0"/>
    </xf>
    <xf numFmtId="0" fontId="93" fillId="0" borderId="9" xfId="5" applyFont="1" applyFill="1" applyBorder="1" applyAlignment="1" applyProtection="1">
      <alignment horizontal="left" vertical="center"/>
      <protection locked="0"/>
    </xf>
    <xf numFmtId="0" fontId="93" fillId="0" borderId="5" xfId="5" applyFont="1" applyFill="1" applyBorder="1" applyAlignment="1" applyProtection="1">
      <alignment horizontal="left" vertical="center"/>
      <protection locked="0"/>
    </xf>
    <xf numFmtId="0" fontId="70" fillId="0" borderId="7" xfId="5" applyFont="1" applyBorder="1" applyAlignment="1" applyProtection="1">
      <alignment horizontal="left" vertical="center" wrapText="1"/>
      <protection locked="0"/>
    </xf>
    <xf numFmtId="0" fontId="70" fillId="0" borderId="0" xfId="5" applyFont="1" applyBorder="1" applyAlignment="1" applyProtection="1">
      <alignment horizontal="left" vertical="center" wrapText="1"/>
      <protection locked="0"/>
    </xf>
    <xf numFmtId="0" fontId="70" fillId="0" borderId="8" xfId="5" applyFont="1" applyBorder="1" applyAlignment="1" applyProtection="1">
      <alignment horizontal="left" vertical="center" wrapText="1"/>
      <protection locked="0"/>
    </xf>
    <xf numFmtId="0" fontId="35" fillId="0" borderId="4" xfId="5" applyFont="1" applyFill="1" applyBorder="1" applyAlignment="1" applyProtection="1">
      <alignment horizontal="center" vertical="center"/>
      <protection locked="0"/>
    </xf>
    <xf numFmtId="0" fontId="35" fillId="0" borderId="9" xfId="5" applyFont="1" applyFill="1" applyBorder="1" applyAlignment="1" applyProtection="1">
      <alignment horizontal="center" vertical="center"/>
      <protection locked="0"/>
    </xf>
    <xf numFmtId="0" fontId="36" fillId="0" borderId="44" xfId="5" applyFont="1" applyFill="1" applyBorder="1" applyAlignment="1" applyProtection="1">
      <alignment horizontal="center" vertical="center" wrapText="1"/>
      <protection locked="0"/>
    </xf>
    <xf numFmtId="0" fontId="36" fillId="0" borderId="45" xfId="5" applyFont="1" applyFill="1" applyBorder="1" applyAlignment="1" applyProtection="1">
      <alignment horizontal="center" vertical="center" wrapText="1"/>
      <protection locked="0"/>
    </xf>
    <xf numFmtId="0" fontId="36" fillId="0" borderId="46" xfId="5" applyFont="1" applyFill="1" applyBorder="1" applyAlignment="1" applyProtection="1">
      <alignment horizontal="center" vertical="center" wrapText="1"/>
      <protection locked="0"/>
    </xf>
    <xf numFmtId="0" fontId="36" fillId="0" borderId="47" xfId="5" applyFont="1" applyFill="1" applyBorder="1" applyAlignment="1" applyProtection="1">
      <alignment horizontal="center" vertical="center" wrapText="1"/>
      <protection locked="0"/>
    </xf>
    <xf numFmtId="0" fontId="36" fillId="0" borderId="0" xfId="5" applyFont="1" applyFill="1" applyBorder="1" applyAlignment="1" applyProtection="1">
      <alignment horizontal="center" vertical="center" wrapText="1"/>
      <protection locked="0"/>
    </xf>
    <xf numFmtId="0" fontId="36" fillId="0" borderId="48" xfId="5" applyFont="1" applyFill="1" applyBorder="1" applyAlignment="1" applyProtection="1">
      <alignment horizontal="center" vertical="center" wrapText="1"/>
      <protection locked="0"/>
    </xf>
    <xf numFmtId="0" fontId="36" fillId="0" borderId="49" xfId="5" applyFont="1" applyFill="1" applyBorder="1" applyAlignment="1" applyProtection="1">
      <alignment horizontal="center" vertical="center" wrapText="1"/>
      <protection locked="0"/>
    </xf>
    <xf numFmtId="0" fontId="36" fillId="0" borderId="50" xfId="5" applyFont="1" applyFill="1" applyBorder="1" applyAlignment="1" applyProtection="1">
      <alignment horizontal="center" vertical="center" wrapText="1"/>
      <protection locked="0"/>
    </xf>
    <xf numFmtId="0" fontId="36" fillId="0" borderId="51" xfId="5" applyFont="1" applyFill="1" applyBorder="1" applyAlignment="1" applyProtection="1">
      <alignment horizontal="center" vertical="center" wrapText="1"/>
      <protection locked="0"/>
    </xf>
    <xf numFmtId="0" fontId="35" fillId="0" borderId="2" xfId="5" applyFont="1" applyFill="1" applyBorder="1" applyAlignment="1" applyProtection="1">
      <alignment horizontal="left" vertical="center"/>
      <protection locked="0"/>
    </xf>
    <xf numFmtId="0" fontId="35" fillId="0" borderId="6" xfId="5" applyFont="1" applyFill="1" applyBorder="1" applyAlignment="1" applyProtection="1">
      <alignment horizontal="left" vertical="center"/>
      <protection locked="0"/>
    </xf>
    <xf numFmtId="0" fontId="35" fillId="0" borderId="3" xfId="5" applyFont="1" applyFill="1" applyBorder="1" applyAlignment="1" applyProtection="1">
      <alignment horizontal="left" vertical="center"/>
      <protection locked="0"/>
    </xf>
    <xf numFmtId="0" fontId="35" fillId="0" borderId="7" xfId="5" applyFont="1" applyFill="1" applyBorder="1" applyAlignment="1" applyProtection="1">
      <alignment horizontal="left" vertical="center"/>
      <protection locked="0"/>
    </xf>
    <xf numFmtId="0" fontId="35" fillId="0" borderId="0" xfId="5" applyFont="1" applyFill="1" applyBorder="1" applyAlignment="1" applyProtection="1">
      <alignment horizontal="left" vertical="center"/>
      <protection locked="0"/>
    </xf>
    <xf numFmtId="0" fontId="35" fillId="0" borderId="8" xfId="5" applyFont="1" applyFill="1" applyBorder="1" applyAlignment="1" applyProtection="1">
      <alignment horizontal="left" vertical="center"/>
      <protection locked="0"/>
    </xf>
    <xf numFmtId="0" fontId="35" fillId="0" borderId="9" xfId="5" applyFont="1" applyFill="1" applyBorder="1" applyAlignment="1" applyProtection="1">
      <alignment horizontal="left" vertical="center"/>
      <protection locked="0"/>
    </xf>
    <xf numFmtId="0" fontId="35" fillId="0" borderId="5" xfId="5" applyFont="1" applyFill="1" applyBorder="1" applyAlignment="1" applyProtection="1">
      <alignment horizontal="left" vertical="center"/>
      <protection locked="0"/>
    </xf>
  </cellXfs>
  <cellStyles count="22">
    <cellStyle name="Comma" xfId="19" builtinId="3"/>
    <cellStyle name="Comma [0]" xfId="1" builtinId="6"/>
    <cellStyle name="Comma [0] 2" xfId="4" xr:uid="{00000000-0005-0000-0000-000002000000}"/>
    <cellStyle name="Comma [0] 2 2" xfId="14" xr:uid="{00000000-0005-0000-0000-000003000000}"/>
    <cellStyle name="Comma [0] 3" xfId="17" xr:uid="{00000000-0005-0000-0000-000004000000}"/>
    <cellStyle name="Comma [0] 4" xfId="20" xr:uid="{904F98FF-9B70-40CC-9D9A-6C572BF5C688}"/>
    <cellStyle name="Comma 2" xfId="16" xr:uid="{00000000-0005-0000-0000-000005000000}"/>
    <cellStyle name="Hyperlink" xfId="9" builtinId="8"/>
    <cellStyle name="Normal" xfId="0" builtinId="0"/>
    <cellStyle name="Normal 10" xfId="5" xr:uid="{00000000-0005-0000-0000-000008000000}"/>
    <cellStyle name="Normal 10 2" xfId="10" xr:uid="{00000000-0005-0000-0000-000009000000}"/>
    <cellStyle name="Normal 11 4" xfId="3" xr:uid="{00000000-0005-0000-0000-00000A000000}"/>
    <cellStyle name="Normal 2" xfId="13" xr:uid="{00000000-0005-0000-0000-00000B000000}"/>
    <cellStyle name="Normal 2 2_Pasar Cubadak ~ Buah kareh" xfId="12" xr:uid="{00000000-0005-0000-0000-00000C000000}"/>
    <cellStyle name="Normal 3" xfId="18" xr:uid="{00000000-0005-0000-0000-00000D000000}"/>
    <cellStyle name="Normal 31 2" xfId="6" xr:uid="{00000000-0005-0000-0000-00000E000000}"/>
    <cellStyle name="Normal 4" xfId="21" xr:uid="{03C20455-4E51-44DA-B95A-B31F31F18651}"/>
    <cellStyle name="Normal 7 2" xfId="11" xr:uid="{00000000-0005-0000-0000-00000F000000}"/>
    <cellStyle name="Percent" xfId="2" builtinId="5"/>
    <cellStyle name="Percent 2" xfId="7" xr:uid="{00000000-0005-0000-0000-000011000000}"/>
    <cellStyle name="Percent 23 3" xfId="8" xr:uid="{00000000-0005-0000-0000-000012000000}"/>
    <cellStyle name="Percent 3" xfId="15" xr:uid="{00000000-0005-0000-0000-000013000000}"/>
  </cellStyles>
  <dxfs count="0"/>
  <tableStyles count="0" defaultTableStyle="TableStyleMedium2" defaultPivotStyle="PivotStyleLight16"/>
  <colors>
    <mruColors>
      <color rgb="FFFFFFFF"/>
      <color rgb="FFEBF1DE"/>
      <color rgb="FFFFF2CC"/>
      <color rgb="FFCCFF99"/>
      <color rgb="FF000000"/>
      <color rgb="FFEAF4E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externalLink" Target="externalLinks/externalLink9.xml"/><Relationship Id="rId21" Type="http://schemas.openxmlformats.org/officeDocument/2006/relationships/externalLink" Target="externalLinks/externalLink4.xml"/><Relationship Id="rId42" Type="http://schemas.openxmlformats.org/officeDocument/2006/relationships/externalLink" Target="externalLinks/externalLink25.xml"/><Relationship Id="rId47" Type="http://schemas.openxmlformats.org/officeDocument/2006/relationships/externalLink" Target="externalLinks/externalLink30.xml"/><Relationship Id="rId63" Type="http://schemas.openxmlformats.org/officeDocument/2006/relationships/externalLink" Target="externalLinks/externalLink46.xml"/><Relationship Id="rId68" Type="http://schemas.openxmlformats.org/officeDocument/2006/relationships/externalLink" Target="externalLinks/externalLink51.xml"/><Relationship Id="rId84" Type="http://schemas.openxmlformats.org/officeDocument/2006/relationships/theme" Target="theme/theme1.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externalLink" Target="externalLinks/externalLink15.xml"/><Relationship Id="rId37" Type="http://schemas.openxmlformats.org/officeDocument/2006/relationships/externalLink" Target="externalLinks/externalLink20.xml"/><Relationship Id="rId53" Type="http://schemas.openxmlformats.org/officeDocument/2006/relationships/externalLink" Target="externalLinks/externalLink36.xml"/><Relationship Id="rId58" Type="http://schemas.openxmlformats.org/officeDocument/2006/relationships/externalLink" Target="externalLinks/externalLink41.xml"/><Relationship Id="rId74" Type="http://schemas.openxmlformats.org/officeDocument/2006/relationships/externalLink" Target="externalLinks/externalLink57.xml"/><Relationship Id="rId79" Type="http://schemas.openxmlformats.org/officeDocument/2006/relationships/externalLink" Target="externalLinks/externalLink62.xml"/><Relationship Id="rId5" Type="http://schemas.openxmlformats.org/officeDocument/2006/relationships/worksheet" Target="worksheets/sheet5.xml"/><Relationship Id="rId19" Type="http://schemas.openxmlformats.org/officeDocument/2006/relationships/externalLink" Target="externalLinks/externalLink2.xml"/><Relationship Id="rId14" Type="http://schemas.openxmlformats.org/officeDocument/2006/relationships/worksheet" Target="worksheets/sheet14.xml"/><Relationship Id="rId22" Type="http://schemas.openxmlformats.org/officeDocument/2006/relationships/externalLink" Target="externalLinks/externalLink5.xml"/><Relationship Id="rId27" Type="http://schemas.openxmlformats.org/officeDocument/2006/relationships/externalLink" Target="externalLinks/externalLink10.xml"/><Relationship Id="rId30" Type="http://schemas.openxmlformats.org/officeDocument/2006/relationships/externalLink" Target="externalLinks/externalLink13.xml"/><Relationship Id="rId35" Type="http://schemas.openxmlformats.org/officeDocument/2006/relationships/externalLink" Target="externalLinks/externalLink18.xml"/><Relationship Id="rId43" Type="http://schemas.openxmlformats.org/officeDocument/2006/relationships/externalLink" Target="externalLinks/externalLink26.xml"/><Relationship Id="rId48" Type="http://schemas.openxmlformats.org/officeDocument/2006/relationships/externalLink" Target="externalLinks/externalLink31.xml"/><Relationship Id="rId56" Type="http://schemas.openxmlformats.org/officeDocument/2006/relationships/externalLink" Target="externalLinks/externalLink39.xml"/><Relationship Id="rId64" Type="http://schemas.openxmlformats.org/officeDocument/2006/relationships/externalLink" Target="externalLinks/externalLink47.xml"/><Relationship Id="rId69" Type="http://schemas.openxmlformats.org/officeDocument/2006/relationships/externalLink" Target="externalLinks/externalLink52.xml"/><Relationship Id="rId77" Type="http://schemas.openxmlformats.org/officeDocument/2006/relationships/externalLink" Target="externalLinks/externalLink60.xml"/><Relationship Id="rId8" Type="http://schemas.openxmlformats.org/officeDocument/2006/relationships/worksheet" Target="worksheets/sheet8.xml"/><Relationship Id="rId51" Type="http://schemas.openxmlformats.org/officeDocument/2006/relationships/externalLink" Target="externalLinks/externalLink34.xml"/><Relationship Id="rId72" Type="http://schemas.openxmlformats.org/officeDocument/2006/relationships/externalLink" Target="externalLinks/externalLink55.xml"/><Relationship Id="rId80" Type="http://schemas.openxmlformats.org/officeDocument/2006/relationships/externalLink" Target="externalLinks/externalLink63.xml"/><Relationship Id="rId85"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8.xml"/><Relationship Id="rId33" Type="http://schemas.openxmlformats.org/officeDocument/2006/relationships/externalLink" Target="externalLinks/externalLink16.xml"/><Relationship Id="rId38" Type="http://schemas.openxmlformats.org/officeDocument/2006/relationships/externalLink" Target="externalLinks/externalLink21.xml"/><Relationship Id="rId46" Type="http://schemas.openxmlformats.org/officeDocument/2006/relationships/externalLink" Target="externalLinks/externalLink29.xml"/><Relationship Id="rId59" Type="http://schemas.openxmlformats.org/officeDocument/2006/relationships/externalLink" Target="externalLinks/externalLink42.xml"/><Relationship Id="rId67" Type="http://schemas.openxmlformats.org/officeDocument/2006/relationships/externalLink" Target="externalLinks/externalLink50.xml"/><Relationship Id="rId20" Type="http://schemas.openxmlformats.org/officeDocument/2006/relationships/externalLink" Target="externalLinks/externalLink3.xml"/><Relationship Id="rId41" Type="http://schemas.openxmlformats.org/officeDocument/2006/relationships/externalLink" Target="externalLinks/externalLink24.xml"/><Relationship Id="rId54" Type="http://schemas.openxmlformats.org/officeDocument/2006/relationships/externalLink" Target="externalLinks/externalLink37.xml"/><Relationship Id="rId62" Type="http://schemas.openxmlformats.org/officeDocument/2006/relationships/externalLink" Target="externalLinks/externalLink45.xml"/><Relationship Id="rId70" Type="http://schemas.openxmlformats.org/officeDocument/2006/relationships/externalLink" Target="externalLinks/externalLink53.xml"/><Relationship Id="rId75" Type="http://schemas.openxmlformats.org/officeDocument/2006/relationships/externalLink" Target="externalLinks/externalLink58.xml"/><Relationship Id="rId83" Type="http://schemas.openxmlformats.org/officeDocument/2006/relationships/externalLink" Target="externalLinks/externalLink6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externalLink" Target="externalLinks/externalLink6.xml"/><Relationship Id="rId28" Type="http://schemas.openxmlformats.org/officeDocument/2006/relationships/externalLink" Target="externalLinks/externalLink11.xml"/><Relationship Id="rId36" Type="http://schemas.openxmlformats.org/officeDocument/2006/relationships/externalLink" Target="externalLinks/externalLink19.xml"/><Relationship Id="rId49" Type="http://schemas.openxmlformats.org/officeDocument/2006/relationships/externalLink" Target="externalLinks/externalLink32.xml"/><Relationship Id="rId57" Type="http://schemas.openxmlformats.org/officeDocument/2006/relationships/externalLink" Target="externalLinks/externalLink40.xml"/><Relationship Id="rId10" Type="http://schemas.openxmlformats.org/officeDocument/2006/relationships/worksheet" Target="worksheets/sheet10.xml"/><Relationship Id="rId31" Type="http://schemas.openxmlformats.org/officeDocument/2006/relationships/externalLink" Target="externalLinks/externalLink14.xml"/><Relationship Id="rId44" Type="http://schemas.openxmlformats.org/officeDocument/2006/relationships/externalLink" Target="externalLinks/externalLink27.xml"/><Relationship Id="rId52" Type="http://schemas.openxmlformats.org/officeDocument/2006/relationships/externalLink" Target="externalLinks/externalLink35.xml"/><Relationship Id="rId60" Type="http://schemas.openxmlformats.org/officeDocument/2006/relationships/externalLink" Target="externalLinks/externalLink43.xml"/><Relationship Id="rId65" Type="http://schemas.openxmlformats.org/officeDocument/2006/relationships/externalLink" Target="externalLinks/externalLink48.xml"/><Relationship Id="rId73" Type="http://schemas.openxmlformats.org/officeDocument/2006/relationships/externalLink" Target="externalLinks/externalLink56.xml"/><Relationship Id="rId78" Type="http://schemas.openxmlformats.org/officeDocument/2006/relationships/externalLink" Target="externalLinks/externalLink61.xml"/><Relationship Id="rId81" Type="http://schemas.openxmlformats.org/officeDocument/2006/relationships/externalLink" Target="externalLinks/externalLink64.xml"/><Relationship Id="rId86"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externalLink" Target="externalLinks/externalLink1.xml"/><Relationship Id="rId39" Type="http://schemas.openxmlformats.org/officeDocument/2006/relationships/externalLink" Target="externalLinks/externalLink22.xml"/><Relationship Id="rId34" Type="http://schemas.openxmlformats.org/officeDocument/2006/relationships/externalLink" Target="externalLinks/externalLink17.xml"/><Relationship Id="rId50" Type="http://schemas.openxmlformats.org/officeDocument/2006/relationships/externalLink" Target="externalLinks/externalLink33.xml"/><Relationship Id="rId55" Type="http://schemas.openxmlformats.org/officeDocument/2006/relationships/externalLink" Target="externalLinks/externalLink38.xml"/><Relationship Id="rId76" Type="http://schemas.openxmlformats.org/officeDocument/2006/relationships/externalLink" Target="externalLinks/externalLink59.xml"/><Relationship Id="rId7" Type="http://schemas.openxmlformats.org/officeDocument/2006/relationships/worksheet" Target="worksheets/sheet7.xml"/><Relationship Id="rId71" Type="http://schemas.openxmlformats.org/officeDocument/2006/relationships/externalLink" Target="externalLinks/externalLink54.xml"/><Relationship Id="rId2" Type="http://schemas.openxmlformats.org/officeDocument/2006/relationships/worksheet" Target="worksheets/sheet2.xml"/><Relationship Id="rId29" Type="http://schemas.openxmlformats.org/officeDocument/2006/relationships/externalLink" Target="externalLinks/externalLink12.xml"/><Relationship Id="rId24" Type="http://schemas.openxmlformats.org/officeDocument/2006/relationships/externalLink" Target="externalLinks/externalLink7.xml"/><Relationship Id="rId40" Type="http://schemas.openxmlformats.org/officeDocument/2006/relationships/externalLink" Target="externalLinks/externalLink23.xml"/><Relationship Id="rId45" Type="http://schemas.openxmlformats.org/officeDocument/2006/relationships/externalLink" Target="externalLinks/externalLink28.xml"/><Relationship Id="rId66" Type="http://schemas.openxmlformats.org/officeDocument/2006/relationships/externalLink" Target="externalLinks/externalLink49.xml"/><Relationship Id="rId87" Type="http://schemas.openxmlformats.org/officeDocument/2006/relationships/calcChain" Target="calcChain.xml"/><Relationship Id="rId61" Type="http://schemas.openxmlformats.org/officeDocument/2006/relationships/externalLink" Target="externalLinks/externalLink44.xml"/><Relationship Id="rId82" Type="http://schemas.openxmlformats.org/officeDocument/2006/relationships/externalLink" Target="externalLinks/externalLink65.xml"/></Relationships>
</file>

<file path=xl/drawings/_rels/drawing4.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jpeg"/><Relationship Id="rId7" Type="http://schemas.openxmlformats.org/officeDocument/2006/relationships/image" Target="../media/image7.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16.jpeg"/><Relationship Id="rId3" Type="http://schemas.openxmlformats.org/officeDocument/2006/relationships/image" Target="../media/image11.jpeg"/><Relationship Id="rId7" Type="http://schemas.openxmlformats.org/officeDocument/2006/relationships/image" Target="../media/image15.jpeg"/><Relationship Id="rId2" Type="http://schemas.openxmlformats.org/officeDocument/2006/relationships/image" Target="../media/image10.jpeg"/><Relationship Id="rId1" Type="http://schemas.openxmlformats.org/officeDocument/2006/relationships/image" Target="../media/image9.jpeg"/><Relationship Id="rId6" Type="http://schemas.openxmlformats.org/officeDocument/2006/relationships/image" Target="../media/image14.jpeg"/><Relationship Id="rId5" Type="http://schemas.openxmlformats.org/officeDocument/2006/relationships/image" Target="../media/image13.jpeg"/><Relationship Id="rId4" Type="http://schemas.openxmlformats.org/officeDocument/2006/relationships/image" Target="../media/image1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24.jpeg"/><Relationship Id="rId13" Type="http://schemas.openxmlformats.org/officeDocument/2006/relationships/image" Target="../media/image29.jpeg"/><Relationship Id="rId18" Type="http://schemas.openxmlformats.org/officeDocument/2006/relationships/image" Target="../media/image34.jpeg"/><Relationship Id="rId26" Type="http://schemas.openxmlformats.org/officeDocument/2006/relationships/image" Target="../media/image42.png"/><Relationship Id="rId3" Type="http://schemas.openxmlformats.org/officeDocument/2006/relationships/image" Target="../media/image19.png"/><Relationship Id="rId21" Type="http://schemas.openxmlformats.org/officeDocument/2006/relationships/image" Target="../media/image37.jpeg"/><Relationship Id="rId7" Type="http://schemas.openxmlformats.org/officeDocument/2006/relationships/image" Target="../media/image23.jpeg"/><Relationship Id="rId12" Type="http://schemas.openxmlformats.org/officeDocument/2006/relationships/image" Target="../media/image28.jpeg"/><Relationship Id="rId17" Type="http://schemas.openxmlformats.org/officeDocument/2006/relationships/image" Target="../media/image33.jpeg"/><Relationship Id="rId25" Type="http://schemas.openxmlformats.org/officeDocument/2006/relationships/image" Target="../media/image41.jpeg"/><Relationship Id="rId2" Type="http://schemas.openxmlformats.org/officeDocument/2006/relationships/image" Target="../media/image18.jpeg"/><Relationship Id="rId16" Type="http://schemas.openxmlformats.org/officeDocument/2006/relationships/image" Target="../media/image32.jpeg"/><Relationship Id="rId20" Type="http://schemas.openxmlformats.org/officeDocument/2006/relationships/image" Target="../media/image36.jpeg"/><Relationship Id="rId1" Type="http://schemas.openxmlformats.org/officeDocument/2006/relationships/image" Target="../media/image17.jpeg"/><Relationship Id="rId6" Type="http://schemas.openxmlformats.org/officeDocument/2006/relationships/image" Target="../media/image22.png"/><Relationship Id="rId11" Type="http://schemas.openxmlformats.org/officeDocument/2006/relationships/image" Target="../media/image27.jpeg"/><Relationship Id="rId24" Type="http://schemas.openxmlformats.org/officeDocument/2006/relationships/image" Target="../media/image40.jpeg"/><Relationship Id="rId5" Type="http://schemas.openxmlformats.org/officeDocument/2006/relationships/image" Target="../media/image21.jpeg"/><Relationship Id="rId15" Type="http://schemas.openxmlformats.org/officeDocument/2006/relationships/image" Target="../media/image31.jpeg"/><Relationship Id="rId23" Type="http://schemas.openxmlformats.org/officeDocument/2006/relationships/image" Target="../media/image39.jpeg"/><Relationship Id="rId28" Type="http://schemas.openxmlformats.org/officeDocument/2006/relationships/image" Target="../media/image44.png"/><Relationship Id="rId10" Type="http://schemas.openxmlformats.org/officeDocument/2006/relationships/image" Target="../media/image26.jpeg"/><Relationship Id="rId19" Type="http://schemas.openxmlformats.org/officeDocument/2006/relationships/image" Target="../media/image35.jpeg"/><Relationship Id="rId4" Type="http://schemas.openxmlformats.org/officeDocument/2006/relationships/image" Target="../media/image20.jpeg"/><Relationship Id="rId9" Type="http://schemas.openxmlformats.org/officeDocument/2006/relationships/image" Target="../media/image25.jpeg"/><Relationship Id="rId14" Type="http://schemas.openxmlformats.org/officeDocument/2006/relationships/image" Target="../media/image30.jpeg"/><Relationship Id="rId22" Type="http://schemas.openxmlformats.org/officeDocument/2006/relationships/image" Target="../media/image38.jpeg"/><Relationship Id="rId27" Type="http://schemas.openxmlformats.org/officeDocument/2006/relationships/image" Target="../media/image43.png"/></Relationships>
</file>

<file path=xl/drawings/_rels/drawing7.xml.rels><?xml version="1.0" encoding="UTF-8" standalone="yes"?>
<Relationships xmlns="http://schemas.openxmlformats.org/package/2006/relationships"><Relationship Id="rId8" Type="http://schemas.openxmlformats.org/officeDocument/2006/relationships/image" Target="../media/image52.png"/><Relationship Id="rId3" Type="http://schemas.openxmlformats.org/officeDocument/2006/relationships/image" Target="../media/image47.png"/><Relationship Id="rId7" Type="http://schemas.openxmlformats.org/officeDocument/2006/relationships/image" Target="../media/image51.png"/><Relationship Id="rId2" Type="http://schemas.openxmlformats.org/officeDocument/2006/relationships/image" Target="../media/image46.png"/><Relationship Id="rId1" Type="http://schemas.openxmlformats.org/officeDocument/2006/relationships/image" Target="../media/image45.png"/><Relationship Id="rId6" Type="http://schemas.openxmlformats.org/officeDocument/2006/relationships/image" Target="../media/image50.png"/><Relationship Id="rId5" Type="http://schemas.openxmlformats.org/officeDocument/2006/relationships/image" Target="../media/image49.png"/><Relationship Id="rId4" Type="http://schemas.openxmlformats.org/officeDocument/2006/relationships/image" Target="../media/image48.png"/><Relationship Id="rId9" Type="http://schemas.openxmlformats.org/officeDocument/2006/relationships/image" Target="../media/image53.png"/></Relationships>
</file>

<file path=xl/drawings/_rels/drawing8.xml.rels><?xml version="1.0" encoding="UTF-8" standalone="yes"?>
<Relationships xmlns="http://schemas.openxmlformats.org/package/2006/relationships"><Relationship Id="rId3" Type="http://schemas.openxmlformats.org/officeDocument/2006/relationships/image" Target="../media/image55.png"/><Relationship Id="rId2" Type="http://schemas.openxmlformats.org/officeDocument/2006/relationships/image" Target="../media/image1.jpeg"/><Relationship Id="rId1" Type="http://schemas.openxmlformats.org/officeDocument/2006/relationships/image" Target="../media/image54.jpeg"/><Relationship Id="rId4" Type="http://schemas.openxmlformats.org/officeDocument/2006/relationships/image" Target="../media/image56.png"/></Relationships>
</file>

<file path=xl/drawings/_rels/drawing9.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1.jpeg"/><Relationship Id="rId1" Type="http://schemas.openxmlformats.org/officeDocument/2006/relationships/image" Target="../media/image57.jpeg"/><Relationship Id="rId5" Type="http://schemas.openxmlformats.org/officeDocument/2006/relationships/image" Target="../media/image45.png"/><Relationship Id="rId4" Type="http://schemas.openxmlformats.org/officeDocument/2006/relationships/image" Target="../media/image46.png"/></Relationships>
</file>

<file path=xl/drawings/_rels/drawing10.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54.jpeg"/><Relationship Id="rId1" Type="http://schemas.openxmlformats.org/officeDocument/2006/relationships/image" Target="../media/image1.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64.jpeg"/><Relationship Id="rId3" Type="http://schemas.openxmlformats.org/officeDocument/2006/relationships/image" Target="../media/image59.jpeg"/><Relationship Id="rId7" Type="http://schemas.openxmlformats.org/officeDocument/2006/relationships/image" Target="../media/image63.jpeg"/><Relationship Id="rId2" Type="http://schemas.openxmlformats.org/officeDocument/2006/relationships/image" Target="../media/image58.jpeg"/><Relationship Id="rId1" Type="http://schemas.openxmlformats.org/officeDocument/2006/relationships/image" Target="../media/image1.jpeg"/><Relationship Id="rId6" Type="http://schemas.openxmlformats.org/officeDocument/2006/relationships/image" Target="../media/image62.jpeg"/><Relationship Id="rId5" Type="http://schemas.openxmlformats.org/officeDocument/2006/relationships/image" Target="../media/image61.jpeg"/><Relationship Id="rId4" Type="http://schemas.openxmlformats.org/officeDocument/2006/relationships/image" Target="../media/image60.jpeg"/><Relationship Id="rId9" Type="http://schemas.openxmlformats.org/officeDocument/2006/relationships/image" Target="../media/image65.jpeg"/></Relationships>
</file>

<file path=xl/drawings/drawing1.xml><?xml version="1.0" encoding="utf-8"?>
<xdr:wsDr xmlns:xdr="http://schemas.openxmlformats.org/drawingml/2006/spreadsheetDrawing" xmlns:a="http://schemas.openxmlformats.org/drawingml/2006/main">
  <xdr:twoCellAnchor>
    <xdr:from>
      <xdr:col>68</xdr:col>
      <xdr:colOff>28575</xdr:colOff>
      <xdr:row>55</xdr:row>
      <xdr:rowOff>0</xdr:rowOff>
    </xdr:from>
    <xdr:to>
      <xdr:col>68</xdr:col>
      <xdr:colOff>28575</xdr:colOff>
      <xdr:row>60</xdr:row>
      <xdr:rowOff>28575</xdr:rowOff>
    </xdr:to>
    <xdr:cxnSp macro="">
      <xdr:nvCxnSpPr>
        <xdr:cNvPr id="2" name="AutoShape 4">
          <a:extLst>
            <a:ext uri="{FF2B5EF4-FFF2-40B4-BE49-F238E27FC236}">
              <a16:creationId xmlns:a16="http://schemas.microsoft.com/office/drawing/2014/main" id="{00000000-0008-0000-0100-000002000000}"/>
            </a:ext>
          </a:extLst>
        </xdr:cNvPr>
        <xdr:cNvCxnSpPr>
          <a:cxnSpLocks noChangeShapeType="1"/>
        </xdr:cNvCxnSpPr>
      </xdr:nvCxnSpPr>
      <xdr:spPr bwMode="auto">
        <a:xfrm>
          <a:off x="15944850" y="18383250"/>
          <a:ext cx="0" cy="762000"/>
        </a:xfrm>
        <a:prstGeom prst="straightConnector1">
          <a:avLst/>
        </a:prstGeom>
        <a:noFill/>
        <a:ln w="19050">
          <a:solidFill>
            <a:srgbClr val="9BBB59"/>
          </a:solidFill>
          <a:round/>
          <a:headEnd/>
          <a:tailEnd/>
        </a:ln>
        <a:extLst>
          <a:ext uri="{909E8E84-426E-40DD-AFC4-6F175D3DCCD1}">
            <a14:hiddenFill xmlns:a14="http://schemas.microsoft.com/office/drawing/2010/main">
              <a:noFill/>
            </a14:hiddenFill>
          </a:ext>
        </a:extLst>
      </xdr:spPr>
    </xdr:cxnSp>
    <xdr:clientData/>
  </xdr:twoCellAnchor>
</xdr:wsDr>
</file>

<file path=xl/drawings/drawing2.xml><?xml version="1.0" encoding="utf-8"?>
<xdr:wsDr xmlns:xdr="http://schemas.openxmlformats.org/drawingml/2006/spreadsheetDrawing" xmlns:a="http://schemas.openxmlformats.org/drawingml/2006/main">
  <xdr:twoCellAnchor>
    <xdr:from>
      <xdr:col>69</xdr:col>
      <xdr:colOff>28575</xdr:colOff>
      <xdr:row>104</xdr:row>
      <xdr:rowOff>123825</xdr:rowOff>
    </xdr:from>
    <xdr:to>
      <xdr:col>69</xdr:col>
      <xdr:colOff>28575</xdr:colOff>
      <xdr:row>110</xdr:row>
      <xdr:rowOff>28575</xdr:rowOff>
    </xdr:to>
    <xdr:cxnSp macro="">
      <xdr:nvCxnSpPr>
        <xdr:cNvPr id="2" name="AutoShape 4">
          <a:extLst>
            <a:ext uri="{FF2B5EF4-FFF2-40B4-BE49-F238E27FC236}">
              <a16:creationId xmlns:a16="http://schemas.microsoft.com/office/drawing/2014/main" id="{00000000-0008-0000-0200-000002000000}"/>
            </a:ext>
          </a:extLst>
        </xdr:cNvPr>
        <xdr:cNvCxnSpPr>
          <a:cxnSpLocks noChangeShapeType="1"/>
        </xdr:cNvCxnSpPr>
      </xdr:nvCxnSpPr>
      <xdr:spPr bwMode="auto">
        <a:xfrm>
          <a:off x="15601950" y="15363825"/>
          <a:ext cx="0" cy="762000"/>
        </a:xfrm>
        <a:prstGeom prst="straightConnector1">
          <a:avLst/>
        </a:prstGeom>
        <a:noFill/>
        <a:ln w="19050">
          <a:solidFill>
            <a:srgbClr val="9BBB59"/>
          </a:solidFill>
          <a:round/>
          <a:headEnd/>
          <a:tailEnd/>
        </a:ln>
        <a:extLst>
          <a:ext uri="{909E8E84-426E-40DD-AFC4-6F175D3DCCD1}">
            <a14:hiddenFill xmlns:a14="http://schemas.microsoft.com/office/drawing/2010/main">
              <a:noFill/>
            </a14:hiddenFill>
          </a:ext>
        </a:extLst>
      </xdr:spPr>
    </xdr:cxnSp>
    <xdr:clientData/>
  </xdr:twoCellAnchor>
</xdr:wsDr>
</file>

<file path=xl/drawings/drawing3.xml><?xml version="1.0" encoding="utf-8"?>
<xdr:wsDr xmlns:xdr="http://schemas.openxmlformats.org/drawingml/2006/spreadsheetDrawing" xmlns:a="http://schemas.openxmlformats.org/drawingml/2006/main">
  <xdr:twoCellAnchor>
    <xdr:from>
      <xdr:col>69</xdr:col>
      <xdr:colOff>28575</xdr:colOff>
      <xdr:row>92</xdr:row>
      <xdr:rowOff>123825</xdr:rowOff>
    </xdr:from>
    <xdr:to>
      <xdr:col>69</xdr:col>
      <xdr:colOff>28575</xdr:colOff>
      <xdr:row>98</xdr:row>
      <xdr:rowOff>28575</xdr:rowOff>
    </xdr:to>
    <xdr:cxnSp macro="">
      <xdr:nvCxnSpPr>
        <xdr:cNvPr id="2" name="AutoShape 4">
          <a:extLst>
            <a:ext uri="{FF2B5EF4-FFF2-40B4-BE49-F238E27FC236}">
              <a16:creationId xmlns:a16="http://schemas.microsoft.com/office/drawing/2014/main" id="{B4EB9B1A-B394-4701-84E4-8004F31862B3}"/>
            </a:ext>
          </a:extLst>
        </xdr:cNvPr>
        <xdr:cNvCxnSpPr>
          <a:cxnSpLocks noChangeShapeType="1"/>
        </xdr:cNvCxnSpPr>
      </xdr:nvCxnSpPr>
      <xdr:spPr bwMode="auto">
        <a:xfrm>
          <a:off x="19669125" y="17402175"/>
          <a:ext cx="0" cy="762000"/>
        </a:xfrm>
        <a:prstGeom prst="straightConnector1">
          <a:avLst/>
        </a:prstGeom>
        <a:noFill/>
        <a:ln w="19050">
          <a:solidFill>
            <a:srgbClr val="9BBB59"/>
          </a:solidFill>
          <a:round/>
          <a:headEnd/>
          <a:tailEnd/>
        </a:ln>
        <a:extLst>
          <a:ext uri="{909E8E84-426E-40DD-AFC4-6F175D3DCCD1}">
            <a14:hiddenFill xmlns:a14="http://schemas.microsoft.com/office/drawing/2010/main">
              <a:noFill/>
            </a14:hiddenFill>
          </a:ext>
        </a:extLst>
      </xdr:spPr>
    </xdr:cxnSp>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941294</xdr:colOff>
      <xdr:row>30</xdr:row>
      <xdr:rowOff>56030</xdr:rowOff>
    </xdr:from>
    <xdr:to>
      <xdr:col>12</xdr:col>
      <xdr:colOff>1328609</xdr:colOff>
      <xdr:row>34</xdr:row>
      <xdr:rowOff>149168</xdr:rowOff>
    </xdr:to>
    <xdr:pic>
      <xdr:nvPicPr>
        <xdr:cNvPr id="8" name="Picture 2" descr="stempel.jpg">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 cstate="print"/>
        <a:srcRect/>
        <a:stretch>
          <a:fillRect/>
        </a:stretch>
      </xdr:blipFill>
      <xdr:spPr bwMode="auto">
        <a:xfrm>
          <a:off x="7429500" y="212912"/>
          <a:ext cx="4578315" cy="967197"/>
        </a:xfrm>
        <a:prstGeom prst="rect">
          <a:avLst/>
        </a:prstGeom>
        <a:noFill/>
        <a:ln w="9525">
          <a:noFill/>
          <a:miter lim="800000"/>
          <a:headEnd/>
          <a:tailEnd/>
        </a:ln>
      </xdr:spPr>
    </xdr:pic>
    <xdr:clientData/>
  </xdr:twoCellAnchor>
  <xdr:twoCellAnchor editAs="oneCell">
    <xdr:from>
      <xdr:col>5</xdr:col>
      <xdr:colOff>33617</xdr:colOff>
      <xdr:row>49</xdr:row>
      <xdr:rowOff>67235</xdr:rowOff>
    </xdr:from>
    <xdr:to>
      <xdr:col>6</xdr:col>
      <xdr:colOff>1344705</xdr:colOff>
      <xdr:row>57</xdr:row>
      <xdr:rowOff>145677</xdr:rowOff>
    </xdr:to>
    <xdr:pic>
      <xdr:nvPicPr>
        <xdr:cNvPr id="9" name="Picture 8">
          <a:extLst>
            <a:ext uri="{FF2B5EF4-FFF2-40B4-BE49-F238E27FC236}">
              <a16:creationId xmlns:a16="http://schemas.microsoft.com/office/drawing/2014/main" id="{F0D4F9F5-5F49-4673-999B-25BC74E6F47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09146" y="4045323"/>
          <a:ext cx="2028265" cy="1512795"/>
        </a:xfrm>
        <a:prstGeom prst="rect">
          <a:avLst/>
        </a:prstGeom>
        <a:noFill/>
        <a:ln>
          <a:noFill/>
        </a:ln>
      </xdr:spPr>
    </xdr:pic>
    <xdr:clientData/>
  </xdr:twoCellAnchor>
  <xdr:twoCellAnchor editAs="oneCell">
    <xdr:from>
      <xdr:col>7</xdr:col>
      <xdr:colOff>44823</xdr:colOff>
      <xdr:row>49</xdr:row>
      <xdr:rowOff>33618</xdr:rowOff>
    </xdr:from>
    <xdr:to>
      <xdr:col>8</xdr:col>
      <xdr:colOff>1333500</xdr:colOff>
      <xdr:row>57</xdr:row>
      <xdr:rowOff>145677</xdr:rowOff>
    </xdr:to>
    <xdr:pic>
      <xdr:nvPicPr>
        <xdr:cNvPr id="10" name="Picture 9">
          <a:extLst>
            <a:ext uri="{FF2B5EF4-FFF2-40B4-BE49-F238E27FC236}">
              <a16:creationId xmlns:a16="http://schemas.microsoft.com/office/drawing/2014/main" id="{28240BF9-00EE-422C-89B4-5ABE999B908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815852" y="4011706"/>
          <a:ext cx="2005854" cy="1546412"/>
        </a:xfrm>
        <a:prstGeom prst="rect">
          <a:avLst/>
        </a:prstGeom>
        <a:noFill/>
        <a:ln>
          <a:noFill/>
        </a:ln>
      </xdr:spPr>
    </xdr:pic>
    <xdr:clientData/>
  </xdr:twoCellAnchor>
  <xdr:twoCellAnchor editAs="oneCell">
    <xdr:from>
      <xdr:col>9</xdr:col>
      <xdr:colOff>44823</xdr:colOff>
      <xdr:row>49</xdr:row>
      <xdr:rowOff>33616</xdr:rowOff>
    </xdr:from>
    <xdr:to>
      <xdr:col>10</xdr:col>
      <xdr:colOff>1344706</xdr:colOff>
      <xdr:row>57</xdr:row>
      <xdr:rowOff>145677</xdr:rowOff>
    </xdr:to>
    <xdr:pic>
      <xdr:nvPicPr>
        <xdr:cNvPr id="11" name="Picture 10">
          <a:extLst>
            <a:ext uri="{FF2B5EF4-FFF2-40B4-BE49-F238E27FC236}">
              <a16:creationId xmlns:a16="http://schemas.microsoft.com/office/drawing/2014/main" id="{4B6BC2E5-44AC-43F3-8DAD-45E48A05680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911352" y="4011704"/>
          <a:ext cx="2017060" cy="1546414"/>
        </a:xfrm>
        <a:prstGeom prst="rect">
          <a:avLst/>
        </a:prstGeom>
        <a:noFill/>
        <a:ln>
          <a:noFill/>
        </a:ln>
      </xdr:spPr>
    </xdr:pic>
    <xdr:clientData/>
  </xdr:twoCellAnchor>
  <xdr:twoCellAnchor editAs="oneCell">
    <xdr:from>
      <xdr:col>11</xdr:col>
      <xdr:colOff>44823</xdr:colOff>
      <xdr:row>49</xdr:row>
      <xdr:rowOff>33618</xdr:rowOff>
    </xdr:from>
    <xdr:to>
      <xdr:col>12</xdr:col>
      <xdr:colOff>1322293</xdr:colOff>
      <xdr:row>57</xdr:row>
      <xdr:rowOff>145677</xdr:rowOff>
    </xdr:to>
    <xdr:pic>
      <xdr:nvPicPr>
        <xdr:cNvPr id="12" name="Picture 11">
          <a:extLst>
            <a:ext uri="{FF2B5EF4-FFF2-40B4-BE49-F238E27FC236}">
              <a16:creationId xmlns:a16="http://schemas.microsoft.com/office/drawing/2014/main" id="{C8D19847-88CF-4223-98F2-9F2FDE47233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0006852" y="4011706"/>
          <a:ext cx="1994647" cy="1546412"/>
        </a:xfrm>
        <a:prstGeom prst="rect">
          <a:avLst/>
        </a:prstGeom>
        <a:noFill/>
        <a:ln>
          <a:noFill/>
        </a:ln>
      </xdr:spPr>
    </xdr:pic>
    <xdr:clientData/>
  </xdr:twoCellAnchor>
  <xdr:twoCellAnchor editAs="oneCell">
    <xdr:from>
      <xdr:col>13</xdr:col>
      <xdr:colOff>44823</xdr:colOff>
      <xdr:row>49</xdr:row>
      <xdr:rowOff>44824</xdr:rowOff>
    </xdr:from>
    <xdr:to>
      <xdr:col>14</xdr:col>
      <xdr:colOff>1344705</xdr:colOff>
      <xdr:row>57</xdr:row>
      <xdr:rowOff>145677</xdr:rowOff>
    </xdr:to>
    <xdr:pic>
      <xdr:nvPicPr>
        <xdr:cNvPr id="13" name="Picture 12">
          <a:extLst>
            <a:ext uri="{FF2B5EF4-FFF2-40B4-BE49-F238E27FC236}">
              <a16:creationId xmlns:a16="http://schemas.microsoft.com/office/drawing/2014/main" id="{DDB33855-4CF3-474E-B207-65A693328C8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2102352" y="4022912"/>
          <a:ext cx="2017059" cy="1535206"/>
        </a:xfrm>
        <a:prstGeom prst="rect">
          <a:avLst/>
        </a:prstGeom>
        <a:noFill/>
        <a:ln>
          <a:noFill/>
        </a:ln>
      </xdr:spPr>
    </xdr:pic>
    <xdr:clientData/>
  </xdr:twoCellAnchor>
  <xdr:twoCellAnchor editAs="oneCell">
    <xdr:from>
      <xdr:col>15</xdr:col>
      <xdr:colOff>44823</xdr:colOff>
      <xdr:row>49</xdr:row>
      <xdr:rowOff>33616</xdr:rowOff>
    </xdr:from>
    <xdr:to>
      <xdr:col>16</xdr:col>
      <xdr:colOff>1333500</xdr:colOff>
      <xdr:row>57</xdr:row>
      <xdr:rowOff>156882</xdr:rowOff>
    </xdr:to>
    <xdr:pic>
      <xdr:nvPicPr>
        <xdr:cNvPr id="14" name="Picture 13">
          <a:extLst>
            <a:ext uri="{FF2B5EF4-FFF2-40B4-BE49-F238E27FC236}">
              <a16:creationId xmlns:a16="http://schemas.microsoft.com/office/drawing/2014/main" id="{5211697B-B266-403A-8145-D85429449D5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4197852" y="4011704"/>
          <a:ext cx="2005854" cy="1557619"/>
        </a:xfrm>
        <a:prstGeom prst="rect">
          <a:avLst/>
        </a:prstGeom>
        <a:noFill/>
        <a:ln>
          <a:noFill/>
        </a:ln>
      </xdr:spPr>
    </xdr:pic>
    <xdr:clientData/>
  </xdr:twoCellAnchor>
  <xdr:twoCellAnchor>
    <xdr:from>
      <xdr:col>9</xdr:col>
      <xdr:colOff>311722</xdr:colOff>
      <xdr:row>203</xdr:row>
      <xdr:rowOff>86586</xdr:rowOff>
    </xdr:from>
    <xdr:to>
      <xdr:col>10</xdr:col>
      <xdr:colOff>891770</xdr:colOff>
      <xdr:row>205</xdr:row>
      <xdr:rowOff>45817</xdr:rowOff>
    </xdr:to>
    <xdr:sp macro="" textlink="">
      <xdr:nvSpPr>
        <xdr:cNvPr id="16" name="Line Callout 2 (Border and Accent Bar) 3">
          <a:extLst>
            <a:ext uri="{FF2B5EF4-FFF2-40B4-BE49-F238E27FC236}">
              <a16:creationId xmlns:a16="http://schemas.microsoft.com/office/drawing/2014/main" id="{899DCA09-ED0D-4609-9BA3-9D95BBFF0354}"/>
            </a:ext>
          </a:extLst>
        </xdr:cNvPr>
        <xdr:cNvSpPr/>
      </xdr:nvSpPr>
      <xdr:spPr>
        <a:xfrm flipH="1">
          <a:off x="8191495" y="26687313"/>
          <a:ext cx="1290093" cy="305595"/>
        </a:xfrm>
        <a:prstGeom prst="accentBorderCallout2">
          <a:avLst>
            <a:gd name="adj1" fmla="val 60184"/>
            <a:gd name="adj2" fmla="val 105246"/>
            <a:gd name="adj3" fmla="val 67634"/>
            <a:gd name="adj4" fmla="val 117027"/>
            <a:gd name="adj5" fmla="val -84932"/>
            <a:gd name="adj6" fmla="val 160476"/>
          </a:avLst>
        </a:prstGeom>
        <a:solidFill>
          <a:srgbClr val="FF0000"/>
        </a:solidFill>
        <a:ln w="19050">
          <a:solidFill>
            <a:schemeClr val="tx1"/>
          </a:solidFill>
          <a:tailEnd type="triangle"/>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id-ID" sz="1100" b="1"/>
            <a:t>ASET</a:t>
          </a:r>
        </a:p>
      </xdr:txBody>
    </xdr:sp>
    <xdr:clientData/>
  </xdr:twoCellAnchor>
  <xdr:twoCellAnchor>
    <xdr:from>
      <xdr:col>8</xdr:col>
      <xdr:colOff>745672</xdr:colOff>
      <xdr:row>206</xdr:row>
      <xdr:rowOff>121108</xdr:rowOff>
    </xdr:from>
    <xdr:to>
      <xdr:col>8</xdr:col>
      <xdr:colOff>853400</xdr:colOff>
      <xdr:row>207</xdr:row>
      <xdr:rowOff>56148</xdr:rowOff>
    </xdr:to>
    <xdr:sp macro="" textlink="">
      <xdr:nvSpPr>
        <xdr:cNvPr id="21" name="Oval 20">
          <a:extLst>
            <a:ext uri="{FF2B5EF4-FFF2-40B4-BE49-F238E27FC236}">
              <a16:creationId xmlns:a16="http://schemas.microsoft.com/office/drawing/2014/main" id="{FBEB1FBF-B657-442D-A740-F3CB0EA581D7}"/>
            </a:ext>
          </a:extLst>
        </xdr:cNvPr>
        <xdr:cNvSpPr>
          <a:spLocks noChangeAspect="1"/>
        </xdr:cNvSpPr>
      </xdr:nvSpPr>
      <xdr:spPr>
        <a:xfrm>
          <a:off x="7277101" y="27784429"/>
          <a:ext cx="107728" cy="111933"/>
        </a:xfrm>
        <a:prstGeom prst="ellipse">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clientData/>
  </xdr:twoCellAnchor>
  <xdr:twoCellAnchor>
    <xdr:from>
      <xdr:col>2</xdr:col>
      <xdr:colOff>588819</xdr:colOff>
      <xdr:row>187</xdr:row>
      <xdr:rowOff>34638</xdr:rowOff>
    </xdr:from>
    <xdr:to>
      <xdr:col>12</xdr:col>
      <xdr:colOff>363683</xdr:colOff>
      <xdr:row>218</xdr:row>
      <xdr:rowOff>51955</xdr:rowOff>
    </xdr:to>
    <xdr:grpSp>
      <xdr:nvGrpSpPr>
        <xdr:cNvPr id="34" name="Group 33">
          <a:extLst>
            <a:ext uri="{FF2B5EF4-FFF2-40B4-BE49-F238E27FC236}">
              <a16:creationId xmlns:a16="http://schemas.microsoft.com/office/drawing/2014/main" id="{D3695D0D-5A88-F437-D8D2-2E10753A916E}"/>
            </a:ext>
          </a:extLst>
        </xdr:cNvPr>
        <xdr:cNvGrpSpPr/>
      </xdr:nvGrpSpPr>
      <xdr:grpSpPr>
        <a:xfrm>
          <a:off x="1383949" y="24973573"/>
          <a:ext cx="9672582" cy="5666056"/>
          <a:chOff x="1383949" y="24973573"/>
          <a:chExt cx="9672582" cy="5666056"/>
        </a:xfrm>
      </xdr:grpSpPr>
      <xdr:grpSp>
        <xdr:nvGrpSpPr>
          <xdr:cNvPr id="32" name="Group 31">
            <a:extLst>
              <a:ext uri="{FF2B5EF4-FFF2-40B4-BE49-F238E27FC236}">
                <a16:creationId xmlns:a16="http://schemas.microsoft.com/office/drawing/2014/main" id="{A3188E01-EDDE-F285-BF47-257E11ECC10C}"/>
              </a:ext>
            </a:extLst>
          </xdr:cNvPr>
          <xdr:cNvGrpSpPr/>
        </xdr:nvGrpSpPr>
        <xdr:grpSpPr>
          <a:xfrm>
            <a:off x="1383949" y="24973573"/>
            <a:ext cx="9672582" cy="5666056"/>
            <a:chOff x="1383949" y="24973573"/>
            <a:chExt cx="9672582" cy="5666056"/>
          </a:xfrm>
        </xdr:grpSpPr>
        <xdr:grpSp>
          <xdr:nvGrpSpPr>
            <xdr:cNvPr id="30" name="Group 29">
              <a:extLst>
                <a:ext uri="{FF2B5EF4-FFF2-40B4-BE49-F238E27FC236}">
                  <a16:creationId xmlns:a16="http://schemas.microsoft.com/office/drawing/2014/main" id="{6978E68A-968D-8FEF-D65B-F840A52E35C5}"/>
                </a:ext>
              </a:extLst>
            </xdr:cNvPr>
            <xdr:cNvGrpSpPr/>
          </xdr:nvGrpSpPr>
          <xdr:grpSpPr>
            <a:xfrm>
              <a:off x="1383949" y="24973573"/>
              <a:ext cx="9672582" cy="5666056"/>
              <a:chOff x="1383949" y="24973573"/>
              <a:chExt cx="9672582" cy="5666056"/>
            </a:xfrm>
          </xdr:grpSpPr>
          <xdr:grpSp>
            <xdr:nvGrpSpPr>
              <xdr:cNvPr id="28" name="Group 27">
                <a:extLst>
                  <a:ext uri="{FF2B5EF4-FFF2-40B4-BE49-F238E27FC236}">
                    <a16:creationId xmlns:a16="http://schemas.microsoft.com/office/drawing/2014/main" id="{E5DC9B88-635E-46D5-98A6-DAD7DEC6C481}"/>
                  </a:ext>
                </a:extLst>
              </xdr:cNvPr>
              <xdr:cNvGrpSpPr/>
            </xdr:nvGrpSpPr>
            <xdr:grpSpPr>
              <a:xfrm>
                <a:off x="1383949" y="24973573"/>
                <a:ext cx="9672582" cy="5666056"/>
                <a:chOff x="1380127" y="25085388"/>
                <a:chExt cx="9702844" cy="5695682"/>
              </a:xfrm>
            </xdr:grpSpPr>
            <xdr:grpSp>
              <xdr:nvGrpSpPr>
                <xdr:cNvPr id="26" name="Group 25">
                  <a:extLst>
                    <a:ext uri="{FF2B5EF4-FFF2-40B4-BE49-F238E27FC236}">
                      <a16:creationId xmlns:a16="http://schemas.microsoft.com/office/drawing/2014/main" id="{4423D314-737D-879C-6808-1FC15CCA4153}"/>
                    </a:ext>
                  </a:extLst>
                </xdr:cNvPr>
                <xdr:cNvGrpSpPr/>
              </xdr:nvGrpSpPr>
              <xdr:grpSpPr>
                <a:xfrm>
                  <a:off x="1380127" y="25085388"/>
                  <a:ext cx="9702844" cy="5695682"/>
                  <a:chOff x="1378033" y="24336995"/>
                  <a:chExt cx="9735293" cy="5500996"/>
                </a:xfrm>
              </xdr:grpSpPr>
              <xdr:grpSp>
                <xdr:nvGrpSpPr>
                  <xdr:cNvPr id="25" name="Group 24">
                    <a:extLst>
                      <a:ext uri="{FF2B5EF4-FFF2-40B4-BE49-F238E27FC236}">
                        <a16:creationId xmlns:a16="http://schemas.microsoft.com/office/drawing/2014/main" id="{08D2F1AD-D973-8911-BF10-CE7511FAF403}"/>
                      </a:ext>
                    </a:extLst>
                  </xdr:cNvPr>
                  <xdr:cNvGrpSpPr/>
                </xdr:nvGrpSpPr>
                <xdr:grpSpPr>
                  <a:xfrm>
                    <a:off x="1378033" y="24336995"/>
                    <a:ext cx="9735293" cy="5500996"/>
                    <a:chOff x="1378033" y="24336995"/>
                    <a:chExt cx="9735293" cy="5500996"/>
                  </a:xfrm>
                </xdr:grpSpPr>
                <xdr:grpSp>
                  <xdr:nvGrpSpPr>
                    <xdr:cNvPr id="24" name="Group 23">
                      <a:extLst>
                        <a:ext uri="{FF2B5EF4-FFF2-40B4-BE49-F238E27FC236}">
                          <a16:creationId xmlns:a16="http://schemas.microsoft.com/office/drawing/2014/main" id="{57493984-9937-19D9-E180-1B66C94DF453}"/>
                        </a:ext>
                      </a:extLst>
                    </xdr:cNvPr>
                    <xdr:cNvGrpSpPr/>
                  </xdr:nvGrpSpPr>
                  <xdr:grpSpPr>
                    <a:xfrm>
                      <a:off x="1378033" y="24336995"/>
                      <a:ext cx="9735293" cy="5500996"/>
                      <a:chOff x="1378033" y="24336995"/>
                      <a:chExt cx="9735293" cy="5500996"/>
                    </a:xfrm>
                  </xdr:grpSpPr>
                  <xdr:grpSp>
                    <xdr:nvGrpSpPr>
                      <xdr:cNvPr id="23" name="Group 22">
                        <a:extLst>
                          <a:ext uri="{FF2B5EF4-FFF2-40B4-BE49-F238E27FC236}">
                            <a16:creationId xmlns:a16="http://schemas.microsoft.com/office/drawing/2014/main" id="{EB600DC1-1504-FB46-5695-5752DF78551B}"/>
                          </a:ext>
                        </a:extLst>
                      </xdr:cNvPr>
                      <xdr:cNvGrpSpPr/>
                    </xdr:nvGrpSpPr>
                    <xdr:grpSpPr>
                      <a:xfrm>
                        <a:off x="1378033" y="24336995"/>
                        <a:ext cx="9735293" cy="5500996"/>
                        <a:chOff x="1378033" y="24336995"/>
                        <a:chExt cx="9735293" cy="5500996"/>
                      </a:xfrm>
                    </xdr:grpSpPr>
                    <xdr:pic>
                      <xdr:nvPicPr>
                        <xdr:cNvPr id="17" name="Picture 16">
                          <a:extLst>
                            <a:ext uri="{FF2B5EF4-FFF2-40B4-BE49-F238E27FC236}">
                              <a16:creationId xmlns:a16="http://schemas.microsoft.com/office/drawing/2014/main" id="{E4DFAB84-000B-3C28-A358-438B49DD8E12}"/>
                            </a:ext>
                          </a:extLst>
                        </xdr:cNvPr>
                        <xdr:cNvPicPr>
                          <a:picLocks noChangeAspect="1"/>
                        </xdr:cNvPicPr>
                      </xdr:nvPicPr>
                      <xdr:blipFill rotWithShape="1">
                        <a:blip xmlns:r="http://schemas.openxmlformats.org/officeDocument/2006/relationships" r:embed="rId8"/>
                        <a:srcRect l="13312" t="10891" r="12275" b="15473"/>
                        <a:stretch/>
                      </xdr:blipFill>
                      <xdr:spPr>
                        <a:xfrm>
                          <a:off x="1378033" y="24336995"/>
                          <a:ext cx="9735293" cy="5500996"/>
                        </a:xfrm>
                        <a:prstGeom prst="rect">
                          <a:avLst/>
                        </a:prstGeom>
                        <a:ln>
                          <a:solidFill>
                            <a:schemeClr val="tx1"/>
                          </a:solidFill>
                        </a:ln>
                      </xdr:spPr>
                    </xdr:pic>
                    <xdr:sp macro="" textlink="">
                      <xdr:nvSpPr>
                        <xdr:cNvPr id="18" name="Oval 17">
                          <a:extLst>
                            <a:ext uri="{FF2B5EF4-FFF2-40B4-BE49-F238E27FC236}">
                              <a16:creationId xmlns:a16="http://schemas.microsoft.com/office/drawing/2014/main" id="{4BD59361-4EA9-4EAD-2B34-65F062D1E038}"/>
                            </a:ext>
                          </a:extLst>
                        </xdr:cNvPr>
                        <xdr:cNvSpPr>
                          <a:spLocks noChangeAspect="1"/>
                        </xdr:cNvSpPr>
                      </xdr:nvSpPr>
                      <xdr:spPr>
                        <a:xfrm>
                          <a:off x="7007680" y="26940786"/>
                          <a:ext cx="107728" cy="111933"/>
                        </a:xfrm>
                        <a:prstGeom prst="ellipse">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19" name="Oval 18">
                        <a:extLst>
                          <a:ext uri="{FF2B5EF4-FFF2-40B4-BE49-F238E27FC236}">
                            <a16:creationId xmlns:a16="http://schemas.microsoft.com/office/drawing/2014/main" id="{602ADB66-5B0E-463F-AF73-1B3319EC8B85}"/>
                          </a:ext>
                        </a:extLst>
                      </xdr:cNvPr>
                      <xdr:cNvSpPr>
                        <a:spLocks noChangeAspect="1"/>
                      </xdr:cNvSpPr>
                    </xdr:nvSpPr>
                    <xdr:spPr>
                      <a:xfrm>
                        <a:off x="6550479" y="27112236"/>
                        <a:ext cx="107728" cy="111933"/>
                      </a:xfrm>
                      <a:prstGeom prst="ellipse">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20" name="Oval 19">
                      <a:extLst>
                        <a:ext uri="{FF2B5EF4-FFF2-40B4-BE49-F238E27FC236}">
                          <a16:creationId xmlns:a16="http://schemas.microsoft.com/office/drawing/2014/main" id="{F5AC9130-2A02-403E-B40F-E7D8F567A663}"/>
                        </a:ext>
                      </a:extLst>
                    </xdr:cNvPr>
                    <xdr:cNvSpPr>
                      <a:spLocks noChangeAspect="1"/>
                    </xdr:cNvSpPr>
                  </xdr:nvSpPr>
                  <xdr:spPr>
                    <a:xfrm>
                      <a:off x="6838951" y="27441529"/>
                      <a:ext cx="107728" cy="111933"/>
                    </a:xfrm>
                    <a:prstGeom prst="ellipse">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22" name="Oval 21">
                    <a:extLst>
                      <a:ext uri="{FF2B5EF4-FFF2-40B4-BE49-F238E27FC236}">
                        <a16:creationId xmlns:a16="http://schemas.microsoft.com/office/drawing/2014/main" id="{75699F34-D450-4385-BDED-09F4B3AA9009}"/>
                      </a:ext>
                    </a:extLst>
                  </xdr:cNvPr>
                  <xdr:cNvSpPr>
                    <a:spLocks noChangeAspect="1"/>
                  </xdr:cNvSpPr>
                </xdr:nvSpPr>
                <xdr:spPr>
                  <a:xfrm>
                    <a:off x="3959680" y="27868794"/>
                    <a:ext cx="107728" cy="111933"/>
                  </a:xfrm>
                  <a:prstGeom prst="ellipse">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27" name="Line Callout 2 (Border and Accent Bar) 3">
                  <a:extLst>
                    <a:ext uri="{FF2B5EF4-FFF2-40B4-BE49-F238E27FC236}">
                      <a16:creationId xmlns:a16="http://schemas.microsoft.com/office/drawing/2014/main" id="{3C8B0719-8EA7-4A81-B9A4-B84A9A2F0B93}"/>
                    </a:ext>
                  </a:extLst>
                </xdr:cNvPr>
                <xdr:cNvSpPr/>
              </xdr:nvSpPr>
              <xdr:spPr>
                <a:xfrm flipH="1">
                  <a:off x="5392141" y="27386042"/>
                  <a:ext cx="1294926" cy="318434"/>
                </a:xfrm>
                <a:prstGeom prst="accentBorderCallout2">
                  <a:avLst>
                    <a:gd name="adj1" fmla="val 53281"/>
                    <a:gd name="adj2" fmla="val -4076"/>
                    <a:gd name="adj3" fmla="val 54314"/>
                    <a:gd name="adj4" fmla="val -8855"/>
                    <a:gd name="adj5" fmla="val 150460"/>
                    <a:gd name="adj6" fmla="val -29847"/>
                  </a:avLst>
                </a:prstGeom>
                <a:solidFill>
                  <a:srgbClr val="FF0000"/>
                </a:solidFill>
                <a:ln w="19050">
                  <a:solidFill>
                    <a:schemeClr val="tx1"/>
                  </a:solidFill>
                  <a:tailEnd type="triangle"/>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id-ID" sz="1100" b="1"/>
                    <a:t>ASET</a:t>
                  </a:r>
                </a:p>
              </xdr:txBody>
            </xdr:sp>
          </xdr:grpSp>
          <xdr:sp macro="" textlink="">
            <xdr:nvSpPr>
              <xdr:cNvPr id="29" name="Line Callout 2 (Border and Accent Bar) 6">
                <a:extLst>
                  <a:ext uri="{FF2B5EF4-FFF2-40B4-BE49-F238E27FC236}">
                    <a16:creationId xmlns:a16="http://schemas.microsoft.com/office/drawing/2014/main" id="{1AA660A0-FAFE-4C93-BCD2-CEEF1DD82639}"/>
                  </a:ext>
                </a:extLst>
              </xdr:cNvPr>
              <xdr:cNvSpPr/>
            </xdr:nvSpPr>
            <xdr:spPr>
              <a:xfrm>
                <a:off x="4912341" y="27938747"/>
                <a:ext cx="1299528" cy="321565"/>
              </a:xfrm>
              <a:prstGeom prst="accentBorderCallout2">
                <a:avLst>
                  <a:gd name="adj1" fmla="val 48455"/>
                  <a:gd name="adj2" fmla="val 103718"/>
                  <a:gd name="adj3" fmla="val 48178"/>
                  <a:gd name="adj4" fmla="val 108745"/>
                  <a:gd name="adj5" fmla="val -17754"/>
                  <a:gd name="adj6" fmla="val 129760"/>
                </a:avLst>
              </a:prstGeom>
              <a:solidFill>
                <a:schemeClr val="accent6">
                  <a:lumMod val="60000"/>
                  <a:lumOff val="40000"/>
                </a:schemeClr>
              </a:solidFill>
              <a:ln w="19050">
                <a:solidFill>
                  <a:schemeClr val="tx1"/>
                </a:solidFill>
                <a:tailEnd type="triangle"/>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id-ID" sz="1100" b="1">
                    <a:solidFill>
                      <a:sysClr val="windowText" lastClr="000000"/>
                    </a:solidFill>
                  </a:rPr>
                  <a:t>DATA</a:t>
                </a:r>
                <a:r>
                  <a:rPr lang="id-ID" sz="1100" b="1" baseline="0">
                    <a:solidFill>
                      <a:sysClr val="windowText" lastClr="000000"/>
                    </a:solidFill>
                  </a:rPr>
                  <a:t> </a:t>
                </a:r>
                <a:r>
                  <a:rPr lang="en-US" sz="1100" b="1" baseline="0">
                    <a:solidFill>
                      <a:sysClr val="windowText" lastClr="000000"/>
                    </a:solidFill>
                  </a:rPr>
                  <a:t>1</a:t>
                </a:r>
                <a:endParaRPr lang="id-ID" sz="1100" b="1">
                  <a:solidFill>
                    <a:sysClr val="windowText" lastClr="000000"/>
                  </a:solidFill>
                </a:endParaRPr>
              </a:p>
            </xdr:txBody>
          </xdr:sp>
        </xdr:grpSp>
        <xdr:sp macro="" textlink="">
          <xdr:nvSpPr>
            <xdr:cNvPr id="31" name="Line Callout 2 (Border and Accent Bar) 6">
              <a:extLst>
                <a:ext uri="{FF2B5EF4-FFF2-40B4-BE49-F238E27FC236}">
                  <a16:creationId xmlns:a16="http://schemas.microsoft.com/office/drawing/2014/main" id="{CAAE76FB-88FF-4AA1-93CC-6D2D951CB6AB}"/>
                </a:ext>
              </a:extLst>
            </xdr:cNvPr>
            <xdr:cNvSpPr/>
          </xdr:nvSpPr>
          <xdr:spPr>
            <a:xfrm>
              <a:off x="5185666" y="28311464"/>
              <a:ext cx="1299528" cy="321565"/>
            </a:xfrm>
            <a:prstGeom prst="accentBorderCallout2">
              <a:avLst>
                <a:gd name="adj1" fmla="val 48455"/>
                <a:gd name="adj2" fmla="val 103718"/>
                <a:gd name="adj3" fmla="val 48178"/>
                <a:gd name="adj4" fmla="val 108745"/>
                <a:gd name="adj5" fmla="val -17754"/>
                <a:gd name="adj6" fmla="val 129760"/>
              </a:avLst>
            </a:prstGeom>
            <a:solidFill>
              <a:schemeClr val="accent6">
                <a:lumMod val="60000"/>
                <a:lumOff val="40000"/>
              </a:schemeClr>
            </a:solidFill>
            <a:ln w="19050">
              <a:solidFill>
                <a:schemeClr val="tx1"/>
              </a:solidFill>
              <a:tailEnd type="triangle"/>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id-ID" sz="1100" b="1">
                  <a:solidFill>
                    <a:sysClr val="windowText" lastClr="000000"/>
                  </a:solidFill>
                </a:rPr>
                <a:t>DATA</a:t>
              </a:r>
              <a:r>
                <a:rPr lang="id-ID" sz="1100" b="1" baseline="0">
                  <a:solidFill>
                    <a:sysClr val="windowText" lastClr="000000"/>
                  </a:solidFill>
                </a:rPr>
                <a:t> </a:t>
              </a:r>
              <a:r>
                <a:rPr lang="en-US" sz="1100" b="1" baseline="0">
                  <a:solidFill>
                    <a:sysClr val="windowText" lastClr="000000"/>
                  </a:solidFill>
                </a:rPr>
                <a:t>2</a:t>
              </a:r>
              <a:endParaRPr lang="id-ID" sz="1100" b="1">
                <a:solidFill>
                  <a:sysClr val="windowText" lastClr="000000"/>
                </a:solidFill>
              </a:endParaRPr>
            </a:p>
          </xdr:txBody>
        </xdr:sp>
      </xdr:grpSp>
      <xdr:sp macro="" textlink="">
        <xdr:nvSpPr>
          <xdr:cNvPr id="33" name="Line Callout 2 (Border and Accent Bar) 6">
            <a:extLst>
              <a:ext uri="{FF2B5EF4-FFF2-40B4-BE49-F238E27FC236}">
                <a16:creationId xmlns:a16="http://schemas.microsoft.com/office/drawing/2014/main" id="{6E7C879C-E7F6-48C9-A055-CCDE3972C72C}"/>
              </a:ext>
            </a:extLst>
          </xdr:cNvPr>
          <xdr:cNvSpPr/>
        </xdr:nvSpPr>
        <xdr:spPr>
          <a:xfrm>
            <a:off x="2336449" y="28717312"/>
            <a:ext cx="1299528" cy="321565"/>
          </a:xfrm>
          <a:prstGeom prst="accentBorderCallout2">
            <a:avLst>
              <a:gd name="adj1" fmla="val 48455"/>
              <a:gd name="adj2" fmla="val 103718"/>
              <a:gd name="adj3" fmla="val 48178"/>
              <a:gd name="adj4" fmla="val 108745"/>
              <a:gd name="adj5" fmla="val -17754"/>
              <a:gd name="adj6" fmla="val 129760"/>
            </a:avLst>
          </a:prstGeom>
          <a:solidFill>
            <a:schemeClr val="accent6">
              <a:lumMod val="60000"/>
              <a:lumOff val="40000"/>
            </a:schemeClr>
          </a:solidFill>
          <a:ln w="19050">
            <a:solidFill>
              <a:schemeClr val="tx1"/>
            </a:solidFill>
            <a:tailEnd type="triangle"/>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id-ID" sz="1100" b="1">
                <a:solidFill>
                  <a:sysClr val="windowText" lastClr="000000"/>
                </a:solidFill>
              </a:rPr>
              <a:t>DATA</a:t>
            </a:r>
            <a:r>
              <a:rPr lang="id-ID" sz="1100" b="1" baseline="0">
                <a:solidFill>
                  <a:sysClr val="windowText" lastClr="000000"/>
                </a:solidFill>
              </a:rPr>
              <a:t> </a:t>
            </a:r>
            <a:r>
              <a:rPr lang="en-US" sz="1100" b="1" baseline="0">
                <a:solidFill>
                  <a:sysClr val="windowText" lastClr="000000"/>
                </a:solidFill>
              </a:rPr>
              <a:t>3</a:t>
            </a:r>
            <a:endParaRPr lang="id-ID" sz="1100" b="1">
              <a:solidFill>
                <a:sysClr val="windowText" lastClr="000000"/>
              </a:solidFill>
            </a:endParaRPr>
          </a:p>
        </xdr:txBody>
      </xdr: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73</xdr:col>
      <xdr:colOff>33618</xdr:colOff>
      <xdr:row>9</xdr:row>
      <xdr:rowOff>56031</xdr:rowOff>
    </xdr:from>
    <xdr:to>
      <xdr:col>99</xdr:col>
      <xdr:colOff>134470</xdr:colOff>
      <xdr:row>29</xdr:row>
      <xdr:rowOff>134470</xdr:rowOff>
    </xdr:to>
    <xdr:pic>
      <xdr:nvPicPr>
        <xdr:cNvPr id="3" name="Picture 2">
          <a:extLst>
            <a:ext uri="{FF2B5EF4-FFF2-40B4-BE49-F238E27FC236}">
              <a16:creationId xmlns:a16="http://schemas.microsoft.com/office/drawing/2014/main" id="{1CD21419-647F-CFF7-0386-B97061442F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79089" y="1501590"/>
          <a:ext cx="4471146" cy="3440204"/>
        </a:xfrm>
        <a:prstGeom prst="rect">
          <a:avLst/>
        </a:prstGeom>
      </xdr:spPr>
    </xdr:pic>
    <xdr:clientData/>
  </xdr:twoCellAnchor>
  <xdr:twoCellAnchor editAs="oneCell">
    <xdr:from>
      <xdr:col>73</xdr:col>
      <xdr:colOff>22412</xdr:colOff>
      <xdr:row>31</xdr:row>
      <xdr:rowOff>56031</xdr:rowOff>
    </xdr:from>
    <xdr:to>
      <xdr:col>99</xdr:col>
      <xdr:colOff>123264</xdr:colOff>
      <xdr:row>51</xdr:row>
      <xdr:rowOff>145676</xdr:rowOff>
    </xdr:to>
    <xdr:pic>
      <xdr:nvPicPr>
        <xdr:cNvPr id="5" name="Picture 4">
          <a:extLst>
            <a:ext uri="{FF2B5EF4-FFF2-40B4-BE49-F238E27FC236}">
              <a16:creationId xmlns:a16="http://schemas.microsoft.com/office/drawing/2014/main" id="{8990AEEA-090E-5381-4809-8AD70434409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967883" y="5199531"/>
          <a:ext cx="4471146" cy="3451410"/>
        </a:xfrm>
        <a:prstGeom prst="rect">
          <a:avLst/>
        </a:prstGeom>
      </xdr:spPr>
    </xdr:pic>
    <xdr:clientData/>
  </xdr:twoCellAnchor>
  <xdr:twoCellAnchor editAs="oneCell">
    <xdr:from>
      <xdr:col>73</xdr:col>
      <xdr:colOff>33618</xdr:colOff>
      <xdr:row>53</xdr:row>
      <xdr:rowOff>33617</xdr:rowOff>
    </xdr:from>
    <xdr:to>
      <xdr:col>99</xdr:col>
      <xdr:colOff>145676</xdr:colOff>
      <xdr:row>73</xdr:row>
      <xdr:rowOff>145675</xdr:rowOff>
    </xdr:to>
    <xdr:pic>
      <xdr:nvPicPr>
        <xdr:cNvPr id="7" name="Picture 6">
          <a:extLst>
            <a:ext uri="{FF2B5EF4-FFF2-40B4-BE49-F238E27FC236}">
              <a16:creationId xmlns:a16="http://schemas.microsoft.com/office/drawing/2014/main" id="{306A992B-4892-76AB-D115-7D17D5D973F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979089" y="8875058"/>
          <a:ext cx="4482352" cy="3473823"/>
        </a:xfrm>
        <a:prstGeom prst="rect">
          <a:avLst/>
        </a:prstGeom>
      </xdr:spPr>
    </xdr:pic>
    <xdr:clientData/>
  </xdr:twoCellAnchor>
  <xdr:twoCellAnchor editAs="oneCell">
    <xdr:from>
      <xdr:col>56</xdr:col>
      <xdr:colOff>4</xdr:colOff>
      <xdr:row>62</xdr:row>
      <xdr:rowOff>56032</xdr:rowOff>
    </xdr:from>
    <xdr:to>
      <xdr:col>72</xdr:col>
      <xdr:colOff>2587</xdr:colOff>
      <xdr:row>74</xdr:row>
      <xdr:rowOff>57968</xdr:rowOff>
    </xdr:to>
    <xdr:pic>
      <xdr:nvPicPr>
        <xdr:cNvPr id="8" name="Picture 7">
          <a:extLst>
            <a:ext uri="{FF2B5EF4-FFF2-40B4-BE49-F238E27FC236}">
              <a16:creationId xmlns:a16="http://schemas.microsoft.com/office/drawing/2014/main" id="{028B037F-3A68-3D9D-D865-629979647D0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087975" y="10410267"/>
          <a:ext cx="2691994" cy="2018995"/>
        </a:xfrm>
        <a:prstGeom prst="rect">
          <a:avLst/>
        </a:prstGeom>
        <a:noFill/>
        <a:ln>
          <a:noFill/>
        </a:ln>
      </xdr:spPr>
    </xdr:pic>
    <xdr:clientData/>
  </xdr:twoCellAnchor>
  <xdr:twoCellAnchor>
    <xdr:from>
      <xdr:col>56</xdr:col>
      <xdr:colOff>112057</xdr:colOff>
      <xdr:row>72</xdr:row>
      <xdr:rowOff>100852</xdr:rowOff>
    </xdr:from>
    <xdr:to>
      <xdr:col>66</xdr:col>
      <xdr:colOff>78440</xdr:colOff>
      <xdr:row>74</xdr:row>
      <xdr:rowOff>123265</xdr:rowOff>
    </xdr:to>
    <xdr:sp macro="" textlink="">
      <xdr:nvSpPr>
        <xdr:cNvPr id="9" name="Rectangle 8">
          <a:extLst>
            <a:ext uri="{FF2B5EF4-FFF2-40B4-BE49-F238E27FC236}">
              <a16:creationId xmlns:a16="http://schemas.microsoft.com/office/drawing/2014/main" id="{CAB5022E-7E79-D5DA-9E4D-4D20D998DE36}"/>
            </a:ext>
          </a:extLst>
        </xdr:cNvPr>
        <xdr:cNvSpPr/>
      </xdr:nvSpPr>
      <xdr:spPr>
        <a:xfrm>
          <a:off x="9200028" y="12135970"/>
          <a:ext cx="1647265" cy="35858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D" sz="1100">
              <a:solidFill>
                <a:schemeClr val="bg1"/>
              </a:solidFill>
            </a:rPr>
            <a:t>Lantai Tambahan</a:t>
          </a:r>
        </a:p>
      </xdr:txBody>
    </xdr:sp>
    <xdr:clientData/>
  </xdr:twoCellAnchor>
  <xdr:twoCellAnchor editAs="oneCell">
    <xdr:from>
      <xdr:col>73</xdr:col>
      <xdr:colOff>29881</xdr:colOff>
      <xdr:row>86</xdr:row>
      <xdr:rowOff>44823</xdr:rowOff>
    </xdr:from>
    <xdr:to>
      <xdr:col>99</xdr:col>
      <xdr:colOff>134470</xdr:colOff>
      <xdr:row>106</xdr:row>
      <xdr:rowOff>134470</xdr:rowOff>
    </xdr:to>
    <xdr:pic>
      <xdr:nvPicPr>
        <xdr:cNvPr id="11" name="Picture 10">
          <a:extLst>
            <a:ext uri="{FF2B5EF4-FFF2-40B4-BE49-F238E27FC236}">
              <a16:creationId xmlns:a16="http://schemas.microsoft.com/office/drawing/2014/main" id="{CB6201D8-31C6-6E87-7E85-5EEE4177D86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975352" y="14433176"/>
          <a:ext cx="4474883" cy="3451412"/>
        </a:xfrm>
        <a:prstGeom prst="rect">
          <a:avLst/>
        </a:prstGeom>
      </xdr:spPr>
    </xdr:pic>
    <xdr:clientData/>
  </xdr:twoCellAnchor>
  <xdr:twoCellAnchor editAs="oneCell">
    <xdr:from>
      <xdr:col>73</xdr:col>
      <xdr:colOff>78439</xdr:colOff>
      <xdr:row>108</xdr:row>
      <xdr:rowOff>67234</xdr:rowOff>
    </xdr:from>
    <xdr:to>
      <xdr:col>99</xdr:col>
      <xdr:colOff>112058</xdr:colOff>
      <xdr:row>128</xdr:row>
      <xdr:rowOff>134470</xdr:rowOff>
    </xdr:to>
    <xdr:pic>
      <xdr:nvPicPr>
        <xdr:cNvPr id="13" name="Picture 12">
          <a:extLst>
            <a:ext uri="{FF2B5EF4-FFF2-40B4-BE49-F238E27FC236}">
              <a16:creationId xmlns:a16="http://schemas.microsoft.com/office/drawing/2014/main" id="{E9BE7358-F40D-7E1D-5C2C-424A5B09AD3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023910" y="18153528"/>
          <a:ext cx="4403913" cy="3429001"/>
        </a:xfrm>
        <a:prstGeom prst="rect">
          <a:avLst/>
        </a:prstGeom>
      </xdr:spPr>
    </xdr:pic>
    <xdr:clientData/>
  </xdr:twoCellAnchor>
  <xdr:twoCellAnchor editAs="oneCell">
    <xdr:from>
      <xdr:col>73</xdr:col>
      <xdr:colOff>67237</xdr:colOff>
      <xdr:row>163</xdr:row>
      <xdr:rowOff>67236</xdr:rowOff>
    </xdr:from>
    <xdr:to>
      <xdr:col>99</xdr:col>
      <xdr:colOff>100853</xdr:colOff>
      <xdr:row>183</xdr:row>
      <xdr:rowOff>123264</xdr:rowOff>
    </xdr:to>
    <xdr:pic>
      <xdr:nvPicPr>
        <xdr:cNvPr id="15" name="Picture 14">
          <a:extLst>
            <a:ext uri="{FF2B5EF4-FFF2-40B4-BE49-F238E27FC236}">
              <a16:creationId xmlns:a16="http://schemas.microsoft.com/office/drawing/2014/main" id="{85CD2DD2-FED5-D3BB-1917-7D9687645B9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012708" y="27398383"/>
          <a:ext cx="4403910" cy="3417793"/>
        </a:xfrm>
        <a:prstGeom prst="rect">
          <a:avLst/>
        </a:prstGeom>
      </xdr:spPr>
    </xdr:pic>
    <xdr:clientData/>
  </xdr:twoCellAnchor>
  <xdr:twoCellAnchor editAs="oneCell">
    <xdr:from>
      <xdr:col>73</xdr:col>
      <xdr:colOff>56031</xdr:colOff>
      <xdr:row>185</xdr:row>
      <xdr:rowOff>44826</xdr:rowOff>
    </xdr:from>
    <xdr:to>
      <xdr:col>99</xdr:col>
      <xdr:colOff>89647</xdr:colOff>
      <xdr:row>205</xdr:row>
      <xdr:rowOff>100853</xdr:rowOff>
    </xdr:to>
    <xdr:pic>
      <xdr:nvPicPr>
        <xdr:cNvPr id="17" name="Picture 16">
          <a:extLst>
            <a:ext uri="{FF2B5EF4-FFF2-40B4-BE49-F238E27FC236}">
              <a16:creationId xmlns:a16="http://schemas.microsoft.com/office/drawing/2014/main" id="{68CD5FC5-2141-CB14-F9B4-2E428D0F291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2001502" y="31073914"/>
          <a:ext cx="4403910" cy="341779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112063</xdr:colOff>
      <xdr:row>4</xdr:row>
      <xdr:rowOff>33621</xdr:rowOff>
    </xdr:from>
    <xdr:to>
      <xdr:col>1</xdr:col>
      <xdr:colOff>1861859</xdr:colOff>
      <xdr:row>11</xdr:row>
      <xdr:rowOff>12468</xdr:rowOff>
    </xdr:to>
    <xdr:pic>
      <xdr:nvPicPr>
        <xdr:cNvPr id="17" name="Picture 16">
          <a:extLst>
            <a:ext uri="{FF2B5EF4-FFF2-40B4-BE49-F238E27FC236}">
              <a16:creationId xmlns:a16="http://schemas.microsoft.com/office/drawing/2014/main" id="{DDE34035-B37E-6E2B-C297-28BF714B52A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17181" y="795621"/>
          <a:ext cx="1749796" cy="1312347"/>
        </a:xfrm>
        <a:prstGeom prst="rect">
          <a:avLst/>
        </a:prstGeom>
        <a:noFill/>
        <a:ln>
          <a:noFill/>
        </a:ln>
      </xdr:spPr>
    </xdr:pic>
    <xdr:clientData/>
  </xdr:twoCellAnchor>
  <xdr:twoCellAnchor editAs="oneCell">
    <xdr:from>
      <xdr:col>1</xdr:col>
      <xdr:colOff>112064</xdr:colOff>
      <xdr:row>11</xdr:row>
      <xdr:rowOff>44827</xdr:rowOff>
    </xdr:from>
    <xdr:to>
      <xdr:col>1</xdr:col>
      <xdr:colOff>1861860</xdr:colOff>
      <xdr:row>18</xdr:row>
      <xdr:rowOff>23674</xdr:rowOff>
    </xdr:to>
    <xdr:pic>
      <xdr:nvPicPr>
        <xdr:cNvPr id="18" name="Picture 17">
          <a:extLst>
            <a:ext uri="{FF2B5EF4-FFF2-40B4-BE49-F238E27FC236}">
              <a16:creationId xmlns:a16="http://schemas.microsoft.com/office/drawing/2014/main" id="{ED48A50F-7BC5-E864-05AA-740FA9AA16E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7182" y="2140327"/>
          <a:ext cx="1749796" cy="1312347"/>
        </a:xfrm>
        <a:prstGeom prst="rect">
          <a:avLst/>
        </a:prstGeom>
        <a:noFill/>
        <a:ln>
          <a:noFill/>
        </a:ln>
      </xdr:spPr>
    </xdr:pic>
    <xdr:clientData/>
  </xdr:twoCellAnchor>
  <xdr:twoCellAnchor editAs="oneCell">
    <xdr:from>
      <xdr:col>1</xdr:col>
      <xdr:colOff>112065</xdr:colOff>
      <xdr:row>18</xdr:row>
      <xdr:rowOff>89652</xdr:rowOff>
    </xdr:from>
    <xdr:to>
      <xdr:col>1</xdr:col>
      <xdr:colOff>1848971</xdr:colOff>
      <xdr:row>23</xdr:row>
      <xdr:rowOff>161152</xdr:rowOff>
    </xdr:to>
    <xdr:pic>
      <xdr:nvPicPr>
        <xdr:cNvPr id="19" name="Picture 18">
          <a:extLst>
            <a:ext uri="{FF2B5EF4-FFF2-40B4-BE49-F238E27FC236}">
              <a16:creationId xmlns:a16="http://schemas.microsoft.com/office/drawing/2014/main" id="{5516F0B8-DE00-1788-4B19-59871A947631}"/>
            </a:ext>
          </a:extLst>
        </xdr:cNvPr>
        <xdr:cNvPicPr>
          <a:picLocks noChangeAspect="1"/>
        </xdr:cNvPicPr>
      </xdr:nvPicPr>
      <xdr:blipFill>
        <a:blip xmlns:r="http://schemas.openxmlformats.org/officeDocument/2006/relationships" r:embed="rId3"/>
        <a:stretch>
          <a:fillRect/>
        </a:stretch>
      </xdr:blipFill>
      <xdr:spPr>
        <a:xfrm>
          <a:off x="717183" y="3518652"/>
          <a:ext cx="1736906" cy="1024000"/>
        </a:xfrm>
        <a:prstGeom prst="rect">
          <a:avLst/>
        </a:prstGeom>
      </xdr:spPr>
    </xdr:pic>
    <xdr:clientData/>
  </xdr:twoCellAnchor>
  <xdr:twoCellAnchor editAs="oneCell">
    <xdr:from>
      <xdr:col>1</xdr:col>
      <xdr:colOff>134470</xdr:colOff>
      <xdr:row>29</xdr:row>
      <xdr:rowOff>44824</xdr:rowOff>
    </xdr:from>
    <xdr:to>
      <xdr:col>1</xdr:col>
      <xdr:colOff>1865480</xdr:colOff>
      <xdr:row>36</xdr:row>
      <xdr:rowOff>10534</xdr:rowOff>
    </xdr:to>
    <xdr:pic>
      <xdr:nvPicPr>
        <xdr:cNvPr id="20" name="Picture 19">
          <a:extLst>
            <a:ext uri="{FF2B5EF4-FFF2-40B4-BE49-F238E27FC236}">
              <a16:creationId xmlns:a16="http://schemas.microsoft.com/office/drawing/2014/main" id="{23A7D7CD-74A0-A924-3385-DC3D1472E48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39588" y="5569324"/>
          <a:ext cx="1731010" cy="1299210"/>
        </a:xfrm>
        <a:prstGeom prst="rect">
          <a:avLst/>
        </a:prstGeom>
        <a:noFill/>
        <a:ln>
          <a:noFill/>
        </a:ln>
      </xdr:spPr>
    </xdr:pic>
    <xdr:clientData/>
  </xdr:twoCellAnchor>
  <xdr:twoCellAnchor editAs="oneCell">
    <xdr:from>
      <xdr:col>1</xdr:col>
      <xdr:colOff>134471</xdr:colOff>
      <xdr:row>36</xdr:row>
      <xdr:rowOff>44824</xdr:rowOff>
    </xdr:from>
    <xdr:to>
      <xdr:col>1</xdr:col>
      <xdr:colOff>1865481</xdr:colOff>
      <xdr:row>43</xdr:row>
      <xdr:rowOff>10534</xdr:rowOff>
    </xdr:to>
    <xdr:pic>
      <xdr:nvPicPr>
        <xdr:cNvPr id="21" name="Picture 20">
          <a:extLst>
            <a:ext uri="{FF2B5EF4-FFF2-40B4-BE49-F238E27FC236}">
              <a16:creationId xmlns:a16="http://schemas.microsoft.com/office/drawing/2014/main" id="{07E9A1D5-33D7-B8AC-C2C6-999181E1A47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39589" y="6902824"/>
          <a:ext cx="1731010" cy="1299210"/>
        </a:xfrm>
        <a:prstGeom prst="rect">
          <a:avLst/>
        </a:prstGeom>
        <a:noFill/>
        <a:ln>
          <a:noFill/>
        </a:ln>
      </xdr:spPr>
    </xdr:pic>
    <xdr:clientData/>
  </xdr:twoCellAnchor>
  <xdr:twoCellAnchor editAs="oneCell">
    <xdr:from>
      <xdr:col>1</xdr:col>
      <xdr:colOff>134472</xdr:colOff>
      <xdr:row>43</xdr:row>
      <xdr:rowOff>33620</xdr:rowOff>
    </xdr:from>
    <xdr:to>
      <xdr:col>1</xdr:col>
      <xdr:colOff>1825710</xdr:colOff>
      <xdr:row>48</xdr:row>
      <xdr:rowOff>31977</xdr:rowOff>
    </xdr:to>
    <xdr:pic>
      <xdr:nvPicPr>
        <xdr:cNvPr id="22" name="Picture 21">
          <a:extLst>
            <a:ext uri="{FF2B5EF4-FFF2-40B4-BE49-F238E27FC236}">
              <a16:creationId xmlns:a16="http://schemas.microsoft.com/office/drawing/2014/main" id="{647D78A9-E6FA-4032-22D9-2187FBD5E557}"/>
            </a:ext>
          </a:extLst>
        </xdr:cNvPr>
        <xdr:cNvPicPr>
          <a:picLocks noChangeAspect="1"/>
        </xdr:cNvPicPr>
      </xdr:nvPicPr>
      <xdr:blipFill>
        <a:blip xmlns:r="http://schemas.openxmlformats.org/officeDocument/2006/relationships" r:embed="rId6"/>
        <a:stretch>
          <a:fillRect/>
        </a:stretch>
      </xdr:blipFill>
      <xdr:spPr>
        <a:xfrm>
          <a:off x="744072" y="8225120"/>
          <a:ext cx="1691238" cy="950857"/>
        </a:xfrm>
        <a:prstGeom prst="rect">
          <a:avLst/>
        </a:prstGeom>
      </xdr:spPr>
    </xdr:pic>
    <xdr:clientData/>
  </xdr:twoCellAnchor>
  <xdr:twoCellAnchor editAs="oneCell">
    <xdr:from>
      <xdr:col>1</xdr:col>
      <xdr:colOff>145676</xdr:colOff>
      <xdr:row>51</xdr:row>
      <xdr:rowOff>33618</xdr:rowOff>
    </xdr:from>
    <xdr:to>
      <xdr:col>1</xdr:col>
      <xdr:colOff>1876686</xdr:colOff>
      <xdr:row>57</xdr:row>
      <xdr:rowOff>189828</xdr:rowOff>
    </xdr:to>
    <xdr:pic>
      <xdr:nvPicPr>
        <xdr:cNvPr id="23" name="Picture 22">
          <a:extLst>
            <a:ext uri="{FF2B5EF4-FFF2-40B4-BE49-F238E27FC236}">
              <a16:creationId xmlns:a16="http://schemas.microsoft.com/office/drawing/2014/main" id="{A9F08DAB-E0F1-88DD-133E-E5CDC9A4F52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50794" y="9749118"/>
          <a:ext cx="1731010" cy="1299210"/>
        </a:xfrm>
        <a:prstGeom prst="rect">
          <a:avLst/>
        </a:prstGeom>
        <a:noFill/>
        <a:ln>
          <a:noFill/>
        </a:ln>
      </xdr:spPr>
    </xdr:pic>
    <xdr:clientData/>
  </xdr:twoCellAnchor>
  <xdr:twoCellAnchor editAs="oneCell">
    <xdr:from>
      <xdr:col>1</xdr:col>
      <xdr:colOff>145677</xdr:colOff>
      <xdr:row>58</xdr:row>
      <xdr:rowOff>22411</xdr:rowOff>
    </xdr:from>
    <xdr:to>
      <xdr:col>1</xdr:col>
      <xdr:colOff>1876687</xdr:colOff>
      <xdr:row>64</xdr:row>
      <xdr:rowOff>178621</xdr:rowOff>
    </xdr:to>
    <xdr:pic>
      <xdr:nvPicPr>
        <xdr:cNvPr id="24" name="Picture 23">
          <a:extLst>
            <a:ext uri="{FF2B5EF4-FFF2-40B4-BE49-F238E27FC236}">
              <a16:creationId xmlns:a16="http://schemas.microsoft.com/office/drawing/2014/main" id="{78B249D8-A93F-2DAE-7EC8-4671442AD88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750795" y="11071411"/>
          <a:ext cx="1731010" cy="1299210"/>
        </a:xfrm>
        <a:prstGeom prst="rect">
          <a:avLst/>
        </a:prstGeom>
        <a:noFill/>
        <a:ln>
          <a:noFill/>
        </a:ln>
      </xdr:spPr>
    </xdr:pic>
    <xdr:clientData/>
  </xdr:twoCellAnchor>
  <xdr:twoCellAnchor editAs="oneCell">
    <xdr:from>
      <xdr:col>1</xdr:col>
      <xdr:colOff>134471</xdr:colOff>
      <xdr:row>65</xdr:row>
      <xdr:rowOff>56029</xdr:rowOff>
    </xdr:from>
    <xdr:to>
      <xdr:col>1</xdr:col>
      <xdr:colOff>1865481</xdr:colOff>
      <xdr:row>72</xdr:row>
      <xdr:rowOff>21739</xdr:rowOff>
    </xdr:to>
    <xdr:pic>
      <xdr:nvPicPr>
        <xdr:cNvPr id="25" name="Picture 24">
          <a:extLst>
            <a:ext uri="{FF2B5EF4-FFF2-40B4-BE49-F238E27FC236}">
              <a16:creationId xmlns:a16="http://schemas.microsoft.com/office/drawing/2014/main" id="{D9A03A5D-5AE1-F8D5-D977-2F279EEF899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739589" y="12438529"/>
          <a:ext cx="1731010" cy="1299210"/>
        </a:xfrm>
        <a:prstGeom prst="rect">
          <a:avLst/>
        </a:prstGeom>
        <a:noFill/>
        <a:ln>
          <a:noFill/>
        </a:ln>
      </xdr:spPr>
    </xdr:pic>
    <xdr:clientData/>
  </xdr:twoCellAnchor>
  <xdr:twoCellAnchor editAs="oneCell">
    <xdr:from>
      <xdr:col>1</xdr:col>
      <xdr:colOff>161925</xdr:colOff>
      <xdr:row>75</xdr:row>
      <xdr:rowOff>28575</xdr:rowOff>
    </xdr:from>
    <xdr:to>
      <xdr:col>1</xdr:col>
      <xdr:colOff>1892935</xdr:colOff>
      <xdr:row>81</xdr:row>
      <xdr:rowOff>184785</xdr:rowOff>
    </xdr:to>
    <xdr:pic>
      <xdr:nvPicPr>
        <xdr:cNvPr id="27" name="Picture 26">
          <a:extLst>
            <a:ext uri="{FF2B5EF4-FFF2-40B4-BE49-F238E27FC236}">
              <a16:creationId xmlns:a16="http://schemas.microsoft.com/office/drawing/2014/main" id="{979A146D-F026-3388-40F1-65EB6CD5EF6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771525" y="14316075"/>
          <a:ext cx="1731010" cy="1299210"/>
        </a:xfrm>
        <a:prstGeom prst="rect">
          <a:avLst/>
        </a:prstGeom>
        <a:noFill/>
        <a:ln>
          <a:noFill/>
        </a:ln>
      </xdr:spPr>
    </xdr:pic>
    <xdr:clientData/>
  </xdr:twoCellAnchor>
  <xdr:twoCellAnchor editAs="oneCell">
    <xdr:from>
      <xdr:col>1</xdr:col>
      <xdr:colOff>142875</xdr:colOff>
      <xdr:row>82</xdr:row>
      <xdr:rowOff>19050</xdr:rowOff>
    </xdr:from>
    <xdr:to>
      <xdr:col>1</xdr:col>
      <xdr:colOff>1873885</xdr:colOff>
      <xdr:row>88</xdr:row>
      <xdr:rowOff>175260</xdr:rowOff>
    </xdr:to>
    <xdr:pic>
      <xdr:nvPicPr>
        <xdr:cNvPr id="28" name="Picture 27">
          <a:extLst>
            <a:ext uri="{FF2B5EF4-FFF2-40B4-BE49-F238E27FC236}">
              <a16:creationId xmlns:a16="http://schemas.microsoft.com/office/drawing/2014/main" id="{30B39354-9D36-ECDD-7E1F-989C4E773A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52475" y="15640050"/>
          <a:ext cx="1731010" cy="1299210"/>
        </a:xfrm>
        <a:prstGeom prst="rect">
          <a:avLst/>
        </a:prstGeom>
        <a:noFill/>
        <a:ln>
          <a:noFill/>
        </a:ln>
      </xdr:spPr>
    </xdr:pic>
    <xdr:clientData/>
  </xdr:twoCellAnchor>
  <xdr:twoCellAnchor editAs="oneCell">
    <xdr:from>
      <xdr:col>1</xdr:col>
      <xdr:colOff>209550</xdr:colOff>
      <xdr:row>94</xdr:row>
      <xdr:rowOff>28575</xdr:rowOff>
    </xdr:from>
    <xdr:to>
      <xdr:col>1</xdr:col>
      <xdr:colOff>1940560</xdr:colOff>
      <xdr:row>100</xdr:row>
      <xdr:rowOff>184785</xdr:rowOff>
    </xdr:to>
    <xdr:pic>
      <xdr:nvPicPr>
        <xdr:cNvPr id="29" name="Picture 28">
          <a:extLst>
            <a:ext uri="{FF2B5EF4-FFF2-40B4-BE49-F238E27FC236}">
              <a16:creationId xmlns:a16="http://schemas.microsoft.com/office/drawing/2014/main" id="{E060D278-99EB-71A7-BA14-33513B27DBB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819150" y="17935575"/>
          <a:ext cx="1731010" cy="1299210"/>
        </a:xfrm>
        <a:prstGeom prst="rect">
          <a:avLst/>
        </a:prstGeom>
        <a:noFill/>
        <a:ln>
          <a:noFill/>
        </a:ln>
      </xdr:spPr>
    </xdr:pic>
    <xdr:clientData/>
  </xdr:twoCellAnchor>
  <xdr:twoCellAnchor editAs="oneCell">
    <xdr:from>
      <xdr:col>1</xdr:col>
      <xdr:colOff>209550</xdr:colOff>
      <xdr:row>101</xdr:row>
      <xdr:rowOff>0</xdr:rowOff>
    </xdr:from>
    <xdr:to>
      <xdr:col>1</xdr:col>
      <xdr:colOff>1940560</xdr:colOff>
      <xdr:row>107</xdr:row>
      <xdr:rowOff>156210</xdr:rowOff>
    </xdr:to>
    <xdr:pic>
      <xdr:nvPicPr>
        <xdr:cNvPr id="30" name="Picture 29">
          <a:extLst>
            <a:ext uri="{FF2B5EF4-FFF2-40B4-BE49-F238E27FC236}">
              <a16:creationId xmlns:a16="http://schemas.microsoft.com/office/drawing/2014/main" id="{2950C310-04E8-6D78-E810-AB5CC444FD7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19150" y="19240500"/>
          <a:ext cx="1731010" cy="1299210"/>
        </a:xfrm>
        <a:prstGeom prst="rect">
          <a:avLst/>
        </a:prstGeom>
        <a:noFill/>
        <a:ln>
          <a:noFill/>
        </a:ln>
      </xdr:spPr>
    </xdr:pic>
    <xdr:clientData/>
  </xdr:twoCellAnchor>
  <xdr:twoCellAnchor editAs="oneCell">
    <xdr:from>
      <xdr:col>1</xdr:col>
      <xdr:colOff>180975</xdr:colOff>
      <xdr:row>113</xdr:row>
      <xdr:rowOff>28575</xdr:rowOff>
    </xdr:from>
    <xdr:to>
      <xdr:col>1</xdr:col>
      <xdr:colOff>1911985</xdr:colOff>
      <xdr:row>119</xdr:row>
      <xdr:rowOff>184785</xdr:rowOff>
    </xdr:to>
    <xdr:pic>
      <xdr:nvPicPr>
        <xdr:cNvPr id="31" name="Picture 30">
          <a:extLst>
            <a:ext uri="{FF2B5EF4-FFF2-40B4-BE49-F238E27FC236}">
              <a16:creationId xmlns:a16="http://schemas.microsoft.com/office/drawing/2014/main" id="{C9C3FB6F-10F2-F3AF-A449-A63A9915F12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90575" y="21364575"/>
          <a:ext cx="1731010" cy="1299210"/>
        </a:xfrm>
        <a:prstGeom prst="rect">
          <a:avLst/>
        </a:prstGeom>
        <a:noFill/>
        <a:ln>
          <a:noFill/>
        </a:ln>
      </xdr:spPr>
    </xdr:pic>
    <xdr:clientData/>
  </xdr:twoCellAnchor>
  <xdr:twoCellAnchor editAs="oneCell">
    <xdr:from>
      <xdr:col>1</xdr:col>
      <xdr:colOff>200025</xdr:colOff>
      <xdr:row>120</xdr:row>
      <xdr:rowOff>57150</xdr:rowOff>
    </xdr:from>
    <xdr:to>
      <xdr:col>1</xdr:col>
      <xdr:colOff>1931035</xdr:colOff>
      <xdr:row>127</xdr:row>
      <xdr:rowOff>22860</xdr:rowOff>
    </xdr:to>
    <xdr:pic>
      <xdr:nvPicPr>
        <xdr:cNvPr id="32" name="Picture 31">
          <a:extLst>
            <a:ext uri="{FF2B5EF4-FFF2-40B4-BE49-F238E27FC236}">
              <a16:creationId xmlns:a16="http://schemas.microsoft.com/office/drawing/2014/main" id="{91EBF562-77E1-8B9C-07DE-868B29A2E95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09625" y="22726650"/>
          <a:ext cx="1731010" cy="1299210"/>
        </a:xfrm>
        <a:prstGeom prst="rect">
          <a:avLst/>
        </a:prstGeom>
        <a:noFill/>
        <a:ln>
          <a:noFill/>
        </a:ln>
      </xdr:spPr>
    </xdr:pic>
    <xdr:clientData/>
  </xdr:twoCellAnchor>
  <xdr:twoCellAnchor editAs="oneCell">
    <xdr:from>
      <xdr:col>1</xdr:col>
      <xdr:colOff>209550</xdr:colOff>
      <xdr:row>128</xdr:row>
      <xdr:rowOff>47625</xdr:rowOff>
    </xdr:from>
    <xdr:to>
      <xdr:col>1</xdr:col>
      <xdr:colOff>1959346</xdr:colOff>
      <xdr:row>135</xdr:row>
      <xdr:rowOff>26472</xdr:rowOff>
    </xdr:to>
    <xdr:pic>
      <xdr:nvPicPr>
        <xdr:cNvPr id="33" name="Picture 32">
          <a:extLst>
            <a:ext uri="{FF2B5EF4-FFF2-40B4-BE49-F238E27FC236}">
              <a16:creationId xmlns:a16="http://schemas.microsoft.com/office/drawing/2014/main" id="{5E6B81DF-3E50-AD5F-9F2F-29D61F58BA0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819150" y="24050625"/>
          <a:ext cx="1749796" cy="1312347"/>
        </a:xfrm>
        <a:prstGeom prst="rect">
          <a:avLst/>
        </a:prstGeom>
        <a:noFill/>
        <a:ln>
          <a:noFill/>
        </a:ln>
      </xdr:spPr>
    </xdr:pic>
    <xdr:clientData/>
  </xdr:twoCellAnchor>
  <xdr:twoCellAnchor editAs="oneCell">
    <xdr:from>
      <xdr:col>1</xdr:col>
      <xdr:colOff>180975</xdr:colOff>
      <xdr:row>136</xdr:row>
      <xdr:rowOff>57150</xdr:rowOff>
    </xdr:from>
    <xdr:to>
      <xdr:col>1</xdr:col>
      <xdr:colOff>1911985</xdr:colOff>
      <xdr:row>143</xdr:row>
      <xdr:rowOff>22860</xdr:rowOff>
    </xdr:to>
    <xdr:pic>
      <xdr:nvPicPr>
        <xdr:cNvPr id="34" name="Picture 33">
          <a:extLst>
            <a:ext uri="{FF2B5EF4-FFF2-40B4-BE49-F238E27FC236}">
              <a16:creationId xmlns:a16="http://schemas.microsoft.com/office/drawing/2014/main" id="{11DEE52C-0FEE-B9FD-AADE-8DA200AEAD5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790575" y="25584150"/>
          <a:ext cx="1731010" cy="1299210"/>
        </a:xfrm>
        <a:prstGeom prst="rect">
          <a:avLst/>
        </a:prstGeom>
        <a:noFill/>
        <a:ln>
          <a:noFill/>
        </a:ln>
      </xdr:spPr>
    </xdr:pic>
    <xdr:clientData/>
  </xdr:twoCellAnchor>
  <xdr:twoCellAnchor editAs="oneCell">
    <xdr:from>
      <xdr:col>1</xdr:col>
      <xdr:colOff>190500</xdr:colOff>
      <xdr:row>150</xdr:row>
      <xdr:rowOff>19050</xdr:rowOff>
    </xdr:from>
    <xdr:to>
      <xdr:col>1</xdr:col>
      <xdr:colOff>1921510</xdr:colOff>
      <xdr:row>156</xdr:row>
      <xdr:rowOff>175260</xdr:rowOff>
    </xdr:to>
    <xdr:pic>
      <xdr:nvPicPr>
        <xdr:cNvPr id="35" name="Picture 34">
          <a:extLst>
            <a:ext uri="{FF2B5EF4-FFF2-40B4-BE49-F238E27FC236}">
              <a16:creationId xmlns:a16="http://schemas.microsoft.com/office/drawing/2014/main" id="{9B1801FB-D974-992F-8F86-E12070B0629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800100" y="28213050"/>
          <a:ext cx="1731010" cy="1299210"/>
        </a:xfrm>
        <a:prstGeom prst="rect">
          <a:avLst/>
        </a:prstGeom>
        <a:noFill/>
        <a:ln>
          <a:noFill/>
        </a:ln>
      </xdr:spPr>
    </xdr:pic>
    <xdr:clientData/>
  </xdr:twoCellAnchor>
  <xdr:twoCellAnchor editAs="oneCell">
    <xdr:from>
      <xdr:col>1</xdr:col>
      <xdr:colOff>190500</xdr:colOff>
      <xdr:row>143</xdr:row>
      <xdr:rowOff>47625</xdr:rowOff>
    </xdr:from>
    <xdr:to>
      <xdr:col>1</xdr:col>
      <xdr:colOff>1921510</xdr:colOff>
      <xdr:row>150</xdr:row>
      <xdr:rowOff>13335</xdr:rowOff>
    </xdr:to>
    <xdr:pic>
      <xdr:nvPicPr>
        <xdr:cNvPr id="36" name="Picture 35">
          <a:extLst>
            <a:ext uri="{FF2B5EF4-FFF2-40B4-BE49-F238E27FC236}">
              <a16:creationId xmlns:a16="http://schemas.microsoft.com/office/drawing/2014/main" id="{A44B3F22-080C-DBC7-01D9-2C7CFACABD1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00100" y="26908125"/>
          <a:ext cx="1731010" cy="1299210"/>
        </a:xfrm>
        <a:prstGeom prst="rect">
          <a:avLst/>
        </a:prstGeom>
        <a:noFill/>
        <a:ln>
          <a:noFill/>
        </a:ln>
      </xdr:spPr>
    </xdr:pic>
    <xdr:clientData/>
  </xdr:twoCellAnchor>
  <xdr:twoCellAnchor editAs="oneCell">
    <xdr:from>
      <xdr:col>1</xdr:col>
      <xdr:colOff>161925</xdr:colOff>
      <xdr:row>159</xdr:row>
      <xdr:rowOff>28575</xdr:rowOff>
    </xdr:from>
    <xdr:to>
      <xdr:col>1</xdr:col>
      <xdr:colOff>1892935</xdr:colOff>
      <xdr:row>165</xdr:row>
      <xdr:rowOff>184785</xdr:rowOff>
    </xdr:to>
    <xdr:pic>
      <xdr:nvPicPr>
        <xdr:cNvPr id="37" name="Picture 36">
          <a:extLst>
            <a:ext uri="{FF2B5EF4-FFF2-40B4-BE49-F238E27FC236}">
              <a16:creationId xmlns:a16="http://schemas.microsoft.com/office/drawing/2014/main" id="{A481A12B-C751-906B-E070-B1B5489D5C3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771525" y="29937075"/>
          <a:ext cx="1731010" cy="1299210"/>
        </a:xfrm>
        <a:prstGeom prst="rect">
          <a:avLst/>
        </a:prstGeom>
        <a:noFill/>
        <a:ln>
          <a:noFill/>
        </a:ln>
      </xdr:spPr>
    </xdr:pic>
    <xdr:clientData/>
  </xdr:twoCellAnchor>
  <xdr:twoCellAnchor editAs="oneCell">
    <xdr:from>
      <xdr:col>1</xdr:col>
      <xdr:colOff>238125</xdr:colOff>
      <xdr:row>177</xdr:row>
      <xdr:rowOff>28575</xdr:rowOff>
    </xdr:from>
    <xdr:to>
      <xdr:col>1</xdr:col>
      <xdr:colOff>1969135</xdr:colOff>
      <xdr:row>183</xdr:row>
      <xdr:rowOff>184785</xdr:rowOff>
    </xdr:to>
    <xdr:pic>
      <xdr:nvPicPr>
        <xdr:cNvPr id="38" name="Picture 37">
          <a:extLst>
            <a:ext uri="{FF2B5EF4-FFF2-40B4-BE49-F238E27FC236}">
              <a16:creationId xmlns:a16="http://schemas.microsoft.com/office/drawing/2014/main" id="{90FABB29-9917-7AF8-5B7A-2F6959D21B8B}"/>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847725" y="33366075"/>
          <a:ext cx="1731010" cy="1299210"/>
        </a:xfrm>
        <a:prstGeom prst="rect">
          <a:avLst/>
        </a:prstGeom>
        <a:noFill/>
        <a:ln>
          <a:noFill/>
        </a:ln>
      </xdr:spPr>
    </xdr:pic>
    <xdr:clientData/>
  </xdr:twoCellAnchor>
  <xdr:twoCellAnchor editAs="oneCell">
    <xdr:from>
      <xdr:col>1</xdr:col>
      <xdr:colOff>247650</xdr:colOff>
      <xdr:row>184</xdr:row>
      <xdr:rowOff>38100</xdr:rowOff>
    </xdr:from>
    <xdr:to>
      <xdr:col>2</xdr:col>
      <xdr:colOff>6721</xdr:colOff>
      <xdr:row>191</xdr:row>
      <xdr:rowOff>16947</xdr:rowOff>
    </xdr:to>
    <xdr:pic>
      <xdr:nvPicPr>
        <xdr:cNvPr id="39" name="Picture 38">
          <a:extLst>
            <a:ext uri="{FF2B5EF4-FFF2-40B4-BE49-F238E27FC236}">
              <a16:creationId xmlns:a16="http://schemas.microsoft.com/office/drawing/2014/main" id="{96B832C2-291E-46AF-F58D-E0228D3818FA}"/>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857250" y="34709100"/>
          <a:ext cx="1749796" cy="1312347"/>
        </a:xfrm>
        <a:prstGeom prst="rect">
          <a:avLst/>
        </a:prstGeom>
        <a:noFill/>
        <a:ln>
          <a:noFill/>
        </a:ln>
      </xdr:spPr>
    </xdr:pic>
    <xdr:clientData/>
  </xdr:twoCellAnchor>
  <xdr:twoCellAnchor editAs="oneCell">
    <xdr:from>
      <xdr:col>1</xdr:col>
      <xdr:colOff>228600</xdr:colOff>
      <xdr:row>196</xdr:row>
      <xdr:rowOff>0</xdr:rowOff>
    </xdr:from>
    <xdr:to>
      <xdr:col>1</xdr:col>
      <xdr:colOff>1959610</xdr:colOff>
      <xdr:row>202</xdr:row>
      <xdr:rowOff>156210</xdr:rowOff>
    </xdr:to>
    <xdr:pic>
      <xdr:nvPicPr>
        <xdr:cNvPr id="41" name="Picture 40">
          <a:extLst>
            <a:ext uri="{FF2B5EF4-FFF2-40B4-BE49-F238E27FC236}">
              <a16:creationId xmlns:a16="http://schemas.microsoft.com/office/drawing/2014/main" id="{69A9680C-BA6B-454C-7775-90E940A1178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838200" y="37338000"/>
          <a:ext cx="1731010" cy="1299210"/>
        </a:xfrm>
        <a:prstGeom prst="rect">
          <a:avLst/>
        </a:prstGeom>
        <a:noFill/>
        <a:ln>
          <a:noFill/>
        </a:ln>
      </xdr:spPr>
    </xdr:pic>
    <xdr:clientData/>
  </xdr:twoCellAnchor>
  <xdr:twoCellAnchor editAs="oneCell">
    <xdr:from>
      <xdr:col>1</xdr:col>
      <xdr:colOff>219075</xdr:colOff>
      <xdr:row>202</xdr:row>
      <xdr:rowOff>180975</xdr:rowOff>
    </xdr:from>
    <xdr:to>
      <xdr:col>1</xdr:col>
      <xdr:colOff>1950085</xdr:colOff>
      <xdr:row>209</xdr:row>
      <xdr:rowOff>146685</xdr:rowOff>
    </xdr:to>
    <xdr:pic>
      <xdr:nvPicPr>
        <xdr:cNvPr id="42" name="Picture 41">
          <a:extLst>
            <a:ext uri="{FF2B5EF4-FFF2-40B4-BE49-F238E27FC236}">
              <a16:creationId xmlns:a16="http://schemas.microsoft.com/office/drawing/2014/main" id="{84EC957A-780C-3474-8636-BDD42B084A6A}"/>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828675" y="38280975"/>
          <a:ext cx="1731010" cy="1299210"/>
        </a:xfrm>
        <a:prstGeom prst="rect">
          <a:avLst/>
        </a:prstGeom>
        <a:noFill/>
        <a:ln>
          <a:noFill/>
        </a:ln>
      </xdr:spPr>
    </xdr:pic>
    <xdr:clientData/>
  </xdr:twoCellAnchor>
  <xdr:twoCellAnchor editAs="oneCell">
    <xdr:from>
      <xdr:col>1</xdr:col>
      <xdr:colOff>209550</xdr:colOff>
      <xdr:row>210</xdr:row>
      <xdr:rowOff>0</xdr:rowOff>
    </xdr:from>
    <xdr:to>
      <xdr:col>1</xdr:col>
      <xdr:colOff>1940560</xdr:colOff>
      <xdr:row>216</xdr:row>
      <xdr:rowOff>156210</xdr:rowOff>
    </xdr:to>
    <xdr:pic>
      <xdr:nvPicPr>
        <xdr:cNvPr id="43" name="Picture 42">
          <a:extLst>
            <a:ext uri="{FF2B5EF4-FFF2-40B4-BE49-F238E27FC236}">
              <a16:creationId xmlns:a16="http://schemas.microsoft.com/office/drawing/2014/main" id="{4CC76850-2449-3E1D-569C-355A41E4E56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819150" y="39624000"/>
          <a:ext cx="1731010" cy="1299210"/>
        </a:xfrm>
        <a:prstGeom prst="rect">
          <a:avLst/>
        </a:prstGeom>
        <a:noFill/>
        <a:ln>
          <a:noFill/>
        </a:ln>
      </xdr:spPr>
    </xdr:pic>
    <xdr:clientData/>
  </xdr:twoCellAnchor>
  <xdr:twoCellAnchor editAs="oneCell">
    <xdr:from>
      <xdr:col>5</xdr:col>
      <xdr:colOff>123825</xdr:colOff>
      <xdr:row>116</xdr:row>
      <xdr:rowOff>95251</xdr:rowOff>
    </xdr:from>
    <xdr:to>
      <xdr:col>7</xdr:col>
      <xdr:colOff>367263</xdr:colOff>
      <xdr:row>121</xdr:row>
      <xdr:rowOff>93608</xdr:rowOff>
    </xdr:to>
    <xdr:pic>
      <xdr:nvPicPr>
        <xdr:cNvPr id="44" name="Picture 43">
          <a:extLst>
            <a:ext uri="{FF2B5EF4-FFF2-40B4-BE49-F238E27FC236}">
              <a16:creationId xmlns:a16="http://schemas.microsoft.com/office/drawing/2014/main" id="{CD8A7AD5-26FC-F7E2-C255-DB1FEA788F40}"/>
            </a:ext>
          </a:extLst>
        </xdr:cNvPr>
        <xdr:cNvPicPr>
          <a:picLocks noChangeAspect="1"/>
        </xdr:cNvPicPr>
      </xdr:nvPicPr>
      <xdr:blipFill>
        <a:blip xmlns:r="http://schemas.openxmlformats.org/officeDocument/2006/relationships" r:embed="rId26"/>
        <a:stretch>
          <a:fillRect/>
        </a:stretch>
      </xdr:blipFill>
      <xdr:spPr>
        <a:xfrm>
          <a:off x="6210300" y="22193251"/>
          <a:ext cx="1691238" cy="950857"/>
        </a:xfrm>
        <a:prstGeom prst="rect">
          <a:avLst/>
        </a:prstGeom>
      </xdr:spPr>
    </xdr:pic>
    <xdr:clientData/>
  </xdr:twoCellAnchor>
  <xdr:twoCellAnchor editAs="oneCell">
    <xdr:from>
      <xdr:col>4</xdr:col>
      <xdr:colOff>342900</xdr:colOff>
      <xdr:row>139</xdr:row>
      <xdr:rowOff>133351</xdr:rowOff>
    </xdr:from>
    <xdr:to>
      <xdr:col>6</xdr:col>
      <xdr:colOff>243438</xdr:colOff>
      <xdr:row>144</xdr:row>
      <xdr:rowOff>131708</xdr:rowOff>
    </xdr:to>
    <xdr:pic>
      <xdr:nvPicPr>
        <xdr:cNvPr id="45" name="Picture 44">
          <a:extLst>
            <a:ext uri="{FF2B5EF4-FFF2-40B4-BE49-F238E27FC236}">
              <a16:creationId xmlns:a16="http://schemas.microsoft.com/office/drawing/2014/main" id="{408593A0-65BF-570C-D7BA-77CB32C9EFEF}"/>
            </a:ext>
          </a:extLst>
        </xdr:cNvPr>
        <xdr:cNvPicPr>
          <a:picLocks noChangeAspect="1"/>
        </xdr:cNvPicPr>
      </xdr:nvPicPr>
      <xdr:blipFill>
        <a:blip xmlns:r="http://schemas.openxmlformats.org/officeDocument/2006/relationships" r:embed="rId27"/>
        <a:stretch>
          <a:fillRect/>
        </a:stretch>
      </xdr:blipFill>
      <xdr:spPr>
        <a:xfrm>
          <a:off x="5476875" y="26612851"/>
          <a:ext cx="1691238" cy="950857"/>
        </a:xfrm>
        <a:prstGeom prst="rect">
          <a:avLst/>
        </a:prstGeom>
      </xdr:spPr>
    </xdr:pic>
    <xdr:clientData/>
  </xdr:twoCellAnchor>
  <xdr:twoCellAnchor editAs="oneCell">
    <xdr:from>
      <xdr:col>11</xdr:col>
      <xdr:colOff>57150</xdr:colOff>
      <xdr:row>36</xdr:row>
      <xdr:rowOff>19051</xdr:rowOff>
    </xdr:from>
    <xdr:to>
      <xdr:col>13</xdr:col>
      <xdr:colOff>529188</xdr:colOff>
      <xdr:row>41</xdr:row>
      <xdr:rowOff>17408</xdr:rowOff>
    </xdr:to>
    <xdr:pic>
      <xdr:nvPicPr>
        <xdr:cNvPr id="46" name="Picture 45">
          <a:extLst>
            <a:ext uri="{FF2B5EF4-FFF2-40B4-BE49-F238E27FC236}">
              <a16:creationId xmlns:a16="http://schemas.microsoft.com/office/drawing/2014/main" id="{8529AFCE-7E3C-DFBA-D27B-3DCE8CC97F92}"/>
            </a:ext>
          </a:extLst>
        </xdr:cNvPr>
        <xdr:cNvPicPr>
          <a:picLocks noChangeAspect="1"/>
        </xdr:cNvPicPr>
      </xdr:nvPicPr>
      <xdr:blipFill>
        <a:blip xmlns:r="http://schemas.openxmlformats.org/officeDocument/2006/relationships" r:embed="rId28"/>
        <a:stretch>
          <a:fillRect/>
        </a:stretch>
      </xdr:blipFill>
      <xdr:spPr>
        <a:xfrm>
          <a:off x="10029825" y="6877051"/>
          <a:ext cx="1691238" cy="95085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28</xdr:col>
      <xdr:colOff>76200</xdr:colOff>
      <xdr:row>36</xdr:row>
      <xdr:rowOff>95250</xdr:rowOff>
    </xdr:from>
    <xdr:to>
      <xdr:col>51</xdr:col>
      <xdr:colOff>142874</xdr:colOff>
      <xdr:row>49</xdr:row>
      <xdr:rowOff>130970</xdr:rowOff>
    </xdr:to>
    <xdr:pic>
      <xdr:nvPicPr>
        <xdr:cNvPr id="3" name="Picture 2">
          <a:extLst>
            <a:ext uri="{FF2B5EF4-FFF2-40B4-BE49-F238E27FC236}">
              <a16:creationId xmlns:a16="http://schemas.microsoft.com/office/drawing/2014/main" id="{6A14D584-4F5B-4FCD-8890-27FB84626556}"/>
            </a:ext>
          </a:extLst>
        </xdr:cNvPr>
        <xdr:cNvPicPr>
          <a:picLocks noChangeAspect="1"/>
        </xdr:cNvPicPr>
      </xdr:nvPicPr>
      <xdr:blipFill rotWithShape="1">
        <a:blip xmlns:r="http://schemas.openxmlformats.org/officeDocument/2006/relationships" r:embed="rId1"/>
        <a:srcRect l="20500" t="51928" r="43624" b="13725"/>
        <a:stretch/>
      </xdr:blipFill>
      <xdr:spPr>
        <a:xfrm>
          <a:off x="7458075" y="6953250"/>
          <a:ext cx="4667249" cy="2512220"/>
        </a:xfrm>
        <a:prstGeom prst="rect">
          <a:avLst/>
        </a:prstGeom>
      </xdr:spPr>
    </xdr:pic>
    <xdr:clientData/>
  </xdr:twoCellAnchor>
  <xdr:twoCellAnchor editAs="oneCell">
    <xdr:from>
      <xdr:col>36</xdr:col>
      <xdr:colOff>121443</xdr:colOff>
      <xdr:row>51</xdr:row>
      <xdr:rowOff>11904</xdr:rowOff>
    </xdr:from>
    <xdr:to>
      <xdr:col>48</xdr:col>
      <xdr:colOff>161924</xdr:colOff>
      <xdr:row>63</xdr:row>
      <xdr:rowOff>83343</xdr:rowOff>
    </xdr:to>
    <xdr:pic>
      <xdr:nvPicPr>
        <xdr:cNvPr id="4" name="Picture 3">
          <a:extLst>
            <a:ext uri="{FF2B5EF4-FFF2-40B4-BE49-F238E27FC236}">
              <a16:creationId xmlns:a16="http://schemas.microsoft.com/office/drawing/2014/main" id="{C795C5DF-1CAE-443C-8C81-3A4D250401EE}"/>
            </a:ext>
          </a:extLst>
        </xdr:cNvPr>
        <xdr:cNvPicPr>
          <a:picLocks noChangeAspect="1"/>
        </xdr:cNvPicPr>
      </xdr:nvPicPr>
      <xdr:blipFill rotWithShape="1">
        <a:blip xmlns:r="http://schemas.openxmlformats.org/officeDocument/2006/relationships" r:embed="rId2"/>
        <a:srcRect l="37176" t="53751" r="44063" b="14019"/>
        <a:stretch/>
      </xdr:blipFill>
      <xdr:spPr>
        <a:xfrm>
          <a:off x="9103518" y="9727404"/>
          <a:ext cx="2440781" cy="2357439"/>
        </a:xfrm>
        <a:prstGeom prst="rect">
          <a:avLst/>
        </a:prstGeom>
      </xdr:spPr>
    </xdr:pic>
    <xdr:clientData/>
  </xdr:twoCellAnchor>
  <xdr:twoCellAnchor>
    <xdr:from>
      <xdr:col>3</xdr:col>
      <xdr:colOff>371475</xdr:colOff>
      <xdr:row>36</xdr:row>
      <xdr:rowOff>85723</xdr:rowOff>
    </xdr:from>
    <xdr:to>
      <xdr:col>28</xdr:col>
      <xdr:colOff>38105</xdr:colOff>
      <xdr:row>56</xdr:row>
      <xdr:rowOff>47627</xdr:rowOff>
    </xdr:to>
    <xdr:grpSp>
      <xdr:nvGrpSpPr>
        <xdr:cNvPr id="7" name="Group 6">
          <a:extLst>
            <a:ext uri="{FF2B5EF4-FFF2-40B4-BE49-F238E27FC236}">
              <a16:creationId xmlns:a16="http://schemas.microsoft.com/office/drawing/2014/main" id="{07E77B03-A23B-38B3-AE96-33941E9E66F2}"/>
            </a:ext>
          </a:extLst>
        </xdr:cNvPr>
        <xdr:cNvGrpSpPr/>
      </xdr:nvGrpSpPr>
      <xdr:grpSpPr>
        <a:xfrm>
          <a:off x="2200275" y="6943723"/>
          <a:ext cx="7762880" cy="3771904"/>
          <a:chOff x="2190750" y="476248"/>
          <a:chExt cx="3886205" cy="3771904"/>
        </a:xfrm>
      </xdr:grpSpPr>
      <xdr:pic>
        <xdr:nvPicPr>
          <xdr:cNvPr id="2" name="Picture 1">
            <a:extLst>
              <a:ext uri="{FF2B5EF4-FFF2-40B4-BE49-F238E27FC236}">
                <a16:creationId xmlns:a16="http://schemas.microsoft.com/office/drawing/2014/main" id="{26DB530E-5D5A-CECE-6FB7-BA7F16897464}"/>
              </a:ext>
            </a:extLst>
          </xdr:cNvPr>
          <xdr:cNvPicPr>
            <a:picLocks noChangeAspect="1"/>
          </xdr:cNvPicPr>
        </xdr:nvPicPr>
        <xdr:blipFill rotWithShape="1">
          <a:blip xmlns:r="http://schemas.openxmlformats.org/officeDocument/2006/relationships" r:embed="rId3"/>
          <a:srcRect l="36901" t="27087" r="33227" b="21344"/>
          <a:stretch/>
        </xdr:blipFill>
        <xdr:spPr>
          <a:xfrm>
            <a:off x="2190750" y="476248"/>
            <a:ext cx="3886205" cy="3771904"/>
          </a:xfrm>
          <a:prstGeom prst="rect">
            <a:avLst/>
          </a:prstGeom>
        </xdr:spPr>
      </xdr:pic>
      <xdr:sp macro="" textlink="">
        <xdr:nvSpPr>
          <xdr:cNvPr id="6" name="Freeform: Shape 5">
            <a:extLst>
              <a:ext uri="{FF2B5EF4-FFF2-40B4-BE49-F238E27FC236}">
                <a16:creationId xmlns:a16="http://schemas.microsoft.com/office/drawing/2014/main" id="{186CDC97-AE6A-5EF7-43BB-603464B1FB65}"/>
              </a:ext>
            </a:extLst>
          </xdr:cNvPr>
          <xdr:cNvSpPr/>
        </xdr:nvSpPr>
        <xdr:spPr>
          <a:xfrm>
            <a:off x="2762250" y="1009650"/>
            <a:ext cx="2981325" cy="2343150"/>
          </a:xfrm>
          <a:custGeom>
            <a:avLst/>
            <a:gdLst>
              <a:gd name="connsiteX0" fmla="*/ 28575 w 2981325"/>
              <a:gd name="connsiteY0" fmla="*/ 0 h 2343150"/>
              <a:gd name="connsiteX1" fmla="*/ 0 w 2981325"/>
              <a:gd name="connsiteY1" fmla="*/ 485775 h 2343150"/>
              <a:gd name="connsiteX2" fmla="*/ 866775 w 2981325"/>
              <a:gd name="connsiteY2" fmla="*/ 1019175 h 2343150"/>
              <a:gd name="connsiteX3" fmla="*/ 781050 w 2981325"/>
              <a:gd name="connsiteY3" fmla="*/ 1724025 h 2343150"/>
              <a:gd name="connsiteX4" fmla="*/ 819150 w 2981325"/>
              <a:gd name="connsiteY4" fmla="*/ 1876425 h 2343150"/>
              <a:gd name="connsiteX5" fmla="*/ 2438400 w 2981325"/>
              <a:gd name="connsiteY5" fmla="*/ 2247900 h 2343150"/>
              <a:gd name="connsiteX6" fmla="*/ 2571750 w 2981325"/>
              <a:gd name="connsiteY6" fmla="*/ 2343150 h 2343150"/>
              <a:gd name="connsiteX7" fmla="*/ 2752725 w 2981325"/>
              <a:gd name="connsiteY7" fmla="*/ 2057400 h 2343150"/>
              <a:gd name="connsiteX8" fmla="*/ 2743200 w 2981325"/>
              <a:gd name="connsiteY8" fmla="*/ 1495425 h 2343150"/>
              <a:gd name="connsiteX9" fmla="*/ 2809875 w 2981325"/>
              <a:gd name="connsiteY9" fmla="*/ 866775 h 2343150"/>
              <a:gd name="connsiteX10" fmla="*/ 2981325 w 2981325"/>
              <a:gd name="connsiteY10" fmla="*/ 542925 h 2343150"/>
              <a:gd name="connsiteX11" fmla="*/ 2057400 w 2981325"/>
              <a:gd name="connsiteY11" fmla="*/ 276225 h 2343150"/>
              <a:gd name="connsiteX12" fmla="*/ 1600200 w 2981325"/>
              <a:gd name="connsiteY12" fmla="*/ 209550 h 2343150"/>
              <a:gd name="connsiteX13" fmla="*/ 952500 w 2981325"/>
              <a:gd name="connsiteY13" fmla="*/ 247650 h 2343150"/>
              <a:gd name="connsiteX14" fmla="*/ 28575 w 2981325"/>
              <a:gd name="connsiteY14" fmla="*/ 0 h 23431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Lst>
            <a:rect l="l" t="t" r="r" b="b"/>
            <a:pathLst>
              <a:path w="2981325" h="2343150">
                <a:moveTo>
                  <a:pt x="28575" y="0"/>
                </a:moveTo>
                <a:lnTo>
                  <a:pt x="0" y="485775"/>
                </a:lnTo>
                <a:lnTo>
                  <a:pt x="866775" y="1019175"/>
                </a:lnTo>
                <a:lnTo>
                  <a:pt x="781050" y="1724025"/>
                </a:lnTo>
                <a:lnTo>
                  <a:pt x="819150" y="1876425"/>
                </a:lnTo>
                <a:lnTo>
                  <a:pt x="2438400" y="2247900"/>
                </a:lnTo>
                <a:lnTo>
                  <a:pt x="2571750" y="2343150"/>
                </a:lnTo>
                <a:lnTo>
                  <a:pt x="2752725" y="2057400"/>
                </a:lnTo>
                <a:lnTo>
                  <a:pt x="2743200" y="1495425"/>
                </a:lnTo>
                <a:lnTo>
                  <a:pt x="2809875" y="866775"/>
                </a:lnTo>
                <a:lnTo>
                  <a:pt x="2981325" y="542925"/>
                </a:lnTo>
                <a:lnTo>
                  <a:pt x="2057400" y="276225"/>
                </a:lnTo>
                <a:lnTo>
                  <a:pt x="1600200" y="209550"/>
                </a:lnTo>
                <a:lnTo>
                  <a:pt x="952500" y="247650"/>
                </a:lnTo>
                <a:lnTo>
                  <a:pt x="28575" y="0"/>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clientData/>
  </xdr:twoCellAnchor>
  <xdr:twoCellAnchor editAs="oneCell">
    <xdr:from>
      <xdr:col>4</xdr:col>
      <xdr:colOff>495300</xdr:colOff>
      <xdr:row>68</xdr:row>
      <xdr:rowOff>152400</xdr:rowOff>
    </xdr:from>
    <xdr:to>
      <xdr:col>58</xdr:col>
      <xdr:colOff>17424</xdr:colOff>
      <xdr:row>107</xdr:row>
      <xdr:rowOff>37186</xdr:rowOff>
    </xdr:to>
    <xdr:pic>
      <xdr:nvPicPr>
        <xdr:cNvPr id="8" name="Picture 7">
          <a:extLst>
            <a:ext uri="{FF2B5EF4-FFF2-40B4-BE49-F238E27FC236}">
              <a16:creationId xmlns:a16="http://schemas.microsoft.com/office/drawing/2014/main" id="{604BF625-5A0A-EFB9-A0C2-5688CB2865B6}"/>
            </a:ext>
          </a:extLst>
        </xdr:cNvPr>
        <xdr:cNvPicPr>
          <a:picLocks noChangeAspect="1"/>
        </xdr:cNvPicPr>
      </xdr:nvPicPr>
      <xdr:blipFill>
        <a:blip xmlns:r="http://schemas.openxmlformats.org/officeDocument/2006/relationships" r:embed="rId4"/>
        <a:stretch>
          <a:fillRect/>
        </a:stretch>
      </xdr:blipFill>
      <xdr:spPr>
        <a:xfrm>
          <a:off x="2933700" y="13106400"/>
          <a:ext cx="13009524" cy="7314286"/>
        </a:xfrm>
        <a:prstGeom prst="rect">
          <a:avLst/>
        </a:prstGeom>
      </xdr:spPr>
    </xdr:pic>
    <xdr:clientData/>
  </xdr:twoCellAnchor>
  <xdr:twoCellAnchor editAs="oneCell">
    <xdr:from>
      <xdr:col>25</xdr:col>
      <xdr:colOff>170793</xdr:colOff>
      <xdr:row>161</xdr:row>
      <xdr:rowOff>119227</xdr:rowOff>
    </xdr:from>
    <xdr:to>
      <xdr:col>35</xdr:col>
      <xdr:colOff>149678</xdr:colOff>
      <xdr:row>171</xdr:row>
      <xdr:rowOff>112658</xdr:rowOff>
    </xdr:to>
    <xdr:pic>
      <xdr:nvPicPr>
        <xdr:cNvPr id="9" name="Picture 8">
          <a:extLst>
            <a:ext uri="{FF2B5EF4-FFF2-40B4-BE49-F238E27FC236}">
              <a16:creationId xmlns:a16="http://schemas.microsoft.com/office/drawing/2014/main" id="{9D94F07C-4E13-2A87-3EE9-A7CF4D1FFBA4}"/>
            </a:ext>
          </a:extLst>
        </xdr:cNvPr>
        <xdr:cNvPicPr>
          <a:picLocks noChangeAspect="1"/>
        </xdr:cNvPicPr>
      </xdr:nvPicPr>
      <xdr:blipFill rotWithShape="1">
        <a:blip xmlns:r="http://schemas.openxmlformats.org/officeDocument/2006/relationships" r:embed="rId5"/>
        <a:srcRect l="60487" t="32048" r="24240" b="41997"/>
        <a:stretch/>
      </xdr:blipFill>
      <xdr:spPr>
        <a:xfrm>
          <a:off x="7600293" y="30789727"/>
          <a:ext cx="1979135" cy="1898431"/>
        </a:xfrm>
        <a:prstGeom prst="rect">
          <a:avLst/>
        </a:prstGeom>
      </xdr:spPr>
    </xdr:pic>
    <xdr:clientData/>
  </xdr:twoCellAnchor>
  <xdr:twoCellAnchor editAs="oneCell">
    <xdr:from>
      <xdr:col>44</xdr:col>
      <xdr:colOff>125186</xdr:colOff>
      <xdr:row>157</xdr:row>
      <xdr:rowOff>84363</xdr:rowOff>
    </xdr:from>
    <xdr:to>
      <xdr:col>68</xdr:col>
      <xdr:colOff>179614</xdr:colOff>
      <xdr:row>179</xdr:row>
      <xdr:rowOff>84364</xdr:rowOff>
    </xdr:to>
    <xdr:pic>
      <xdr:nvPicPr>
        <xdr:cNvPr id="10" name="Picture 9">
          <a:extLst>
            <a:ext uri="{FF2B5EF4-FFF2-40B4-BE49-F238E27FC236}">
              <a16:creationId xmlns:a16="http://schemas.microsoft.com/office/drawing/2014/main" id="{76729B0A-4DDF-4F71-9CDD-609D11B60796}"/>
            </a:ext>
          </a:extLst>
        </xdr:cNvPr>
        <xdr:cNvPicPr>
          <a:picLocks noChangeAspect="1"/>
        </xdr:cNvPicPr>
      </xdr:nvPicPr>
      <xdr:blipFill rotWithShape="1">
        <a:blip xmlns:r="http://schemas.openxmlformats.org/officeDocument/2006/relationships" r:embed="rId5"/>
        <a:srcRect l="59098" t="30770" r="3464" b="11931"/>
        <a:stretch/>
      </xdr:blipFill>
      <xdr:spPr>
        <a:xfrm>
          <a:off x="11487150" y="29992863"/>
          <a:ext cx="4953000" cy="4191001"/>
        </a:xfrm>
        <a:prstGeom prst="rect">
          <a:avLst/>
        </a:prstGeom>
      </xdr:spPr>
    </xdr:pic>
    <xdr:clientData/>
  </xdr:twoCellAnchor>
  <xdr:twoCellAnchor>
    <xdr:from>
      <xdr:col>28</xdr:col>
      <xdr:colOff>171450</xdr:colOff>
      <xdr:row>28</xdr:row>
      <xdr:rowOff>47625</xdr:rowOff>
    </xdr:from>
    <xdr:to>
      <xdr:col>93</xdr:col>
      <xdr:colOff>179348</xdr:colOff>
      <xdr:row>66</xdr:row>
      <xdr:rowOff>122911</xdr:rowOff>
    </xdr:to>
    <xdr:grpSp>
      <xdr:nvGrpSpPr>
        <xdr:cNvPr id="11" name="Group 10">
          <a:extLst>
            <a:ext uri="{FF2B5EF4-FFF2-40B4-BE49-F238E27FC236}">
              <a16:creationId xmlns:a16="http://schemas.microsoft.com/office/drawing/2014/main" id="{20B53A65-92B7-425D-BB87-522795758C81}"/>
            </a:ext>
          </a:extLst>
        </xdr:cNvPr>
        <xdr:cNvGrpSpPr/>
      </xdr:nvGrpSpPr>
      <xdr:grpSpPr>
        <a:xfrm>
          <a:off x="10096500" y="5381625"/>
          <a:ext cx="13009523" cy="7314286"/>
          <a:chOff x="2173941" y="6611470"/>
          <a:chExt cx="13009524" cy="7314286"/>
        </a:xfrm>
      </xdr:grpSpPr>
      <xdr:pic>
        <xdr:nvPicPr>
          <xdr:cNvPr id="12" name="Picture 11">
            <a:extLst>
              <a:ext uri="{FF2B5EF4-FFF2-40B4-BE49-F238E27FC236}">
                <a16:creationId xmlns:a16="http://schemas.microsoft.com/office/drawing/2014/main" id="{4964E42B-D7C8-9549-F95C-DAD104F5EC07}"/>
              </a:ext>
            </a:extLst>
          </xdr:cNvPr>
          <xdr:cNvPicPr>
            <a:picLocks noChangeAspect="1"/>
          </xdr:cNvPicPr>
        </xdr:nvPicPr>
        <xdr:blipFill>
          <a:blip xmlns:r="http://schemas.openxmlformats.org/officeDocument/2006/relationships" r:embed="rId6"/>
          <a:stretch>
            <a:fillRect/>
          </a:stretch>
        </xdr:blipFill>
        <xdr:spPr>
          <a:xfrm>
            <a:off x="2173941" y="6611470"/>
            <a:ext cx="13009524" cy="7314286"/>
          </a:xfrm>
          <a:prstGeom prst="rect">
            <a:avLst/>
          </a:prstGeom>
        </xdr:spPr>
      </xdr:pic>
      <xdr:sp macro="" textlink="">
        <xdr:nvSpPr>
          <xdr:cNvPr id="13" name="Rectangle 12">
            <a:extLst>
              <a:ext uri="{FF2B5EF4-FFF2-40B4-BE49-F238E27FC236}">
                <a16:creationId xmlns:a16="http://schemas.microsoft.com/office/drawing/2014/main" id="{B9E2A82C-57BE-A7F4-0DC7-EB13C8ED4722}"/>
              </a:ext>
            </a:extLst>
          </xdr:cNvPr>
          <xdr:cNvSpPr/>
        </xdr:nvSpPr>
        <xdr:spPr>
          <a:xfrm>
            <a:off x="5165912" y="10365441"/>
            <a:ext cx="4986617" cy="448235"/>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clientData/>
  </xdr:twoCellAnchor>
  <xdr:twoCellAnchor>
    <xdr:from>
      <xdr:col>27</xdr:col>
      <xdr:colOff>38100</xdr:colOff>
      <xdr:row>68</xdr:row>
      <xdr:rowOff>152400</xdr:rowOff>
    </xdr:from>
    <xdr:to>
      <xdr:col>92</xdr:col>
      <xdr:colOff>45998</xdr:colOff>
      <xdr:row>107</xdr:row>
      <xdr:rowOff>37186</xdr:rowOff>
    </xdr:to>
    <xdr:grpSp>
      <xdr:nvGrpSpPr>
        <xdr:cNvPr id="14" name="Group 13">
          <a:extLst>
            <a:ext uri="{FF2B5EF4-FFF2-40B4-BE49-F238E27FC236}">
              <a16:creationId xmlns:a16="http://schemas.microsoft.com/office/drawing/2014/main" id="{F69C4AA7-66D5-402C-BFD1-6FC7B3E0A6D7}"/>
            </a:ext>
          </a:extLst>
        </xdr:cNvPr>
        <xdr:cNvGrpSpPr/>
      </xdr:nvGrpSpPr>
      <xdr:grpSpPr>
        <a:xfrm>
          <a:off x="9763125" y="13106400"/>
          <a:ext cx="13009523" cy="7314286"/>
          <a:chOff x="15539357" y="7946570"/>
          <a:chExt cx="13009524" cy="7314286"/>
        </a:xfrm>
      </xdr:grpSpPr>
      <xdr:pic>
        <xdr:nvPicPr>
          <xdr:cNvPr id="15" name="Picture 14">
            <a:extLst>
              <a:ext uri="{FF2B5EF4-FFF2-40B4-BE49-F238E27FC236}">
                <a16:creationId xmlns:a16="http://schemas.microsoft.com/office/drawing/2014/main" id="{AD930145-B4DA-1F80-F9AA-BC241E0185C1}"/>
              </a:ext>
            </a:extLst>
          </xdr:cNvPr>
          <xdr:cNvPicPr>
            <a:picLocks noChangeAspect="1"/>
          </xdr:cNvPicPr>
        </xdr:nvPicPr>
        <xdr:blipFill>
          <a:blip xmlns:r="http://schemas.openxmlformats.org/officeDocument/2006/relationships" r:embed="rId7"/>
          <a:stretch>
            <a:fillRect/>
          </a:stretch>
        </xdr:blipFill>
        <xdr:spPr>
          <a:xfrm>
            <a:off x="15539357" y="7946570"/>
            <a:ext cx="13009524" cy="7314286"/>
          </a:xfrm>
          <a:prstGeom prst="rect">
            <a:avLst/>
          </a:prstGeom>
        </xdr:spPr>
      </xdr:pic>
      <xdr:sp macro="" textlink="">
        <xdr:nvSpPr>
          <xdr:cNvPr id="16" name="Rectangle 15">
            <a:extLst>
              <a:ext uri="{FF2B5EF4-FFF2-40B4-BE49-F238E27FC236}">
                <a16:creationId xmlns:a16="http://schemas.microsoft.com/office/drawing/2014/main" id="{A48F5C13-6713-C711-EBFE-EADB3B27155A}"/>
              </a:ext>
            </a:extLst>
          </xdr:cNvPr>
          <xdr:cNvSpPr/>
        </xdr:nvSpPr>
        <xdr:spPr>
          <a:xfrm>
            <a:off x="18927536" y="10477500"/>
            <a:ext cx="3143250" cy="462643"/>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clientData/>
  </xdr:twoCellAnchor>
  <xdr:twoCellAnchor editAs="oneCell">
    <xdr:from>
      <xdr:col>17</xdr:col>
      <xdr:colOff>895350</xdr:colOff>
      <xdr:row>110</xdr:row>
      <xdr:rowOff>28575</xdr:rowOff>
    </xdr:from>
    <xdr:to>
      <xdr:col>80</xdr:col>
      <xdr:colOff>7899</xdr:colOff>
      <xdr:row>148</xdr:row>
      <xdr:rowOff>103861</xdr:rowOff>
    </xdr:to>
    <xdr:pic>
      <xdr:nvPicPr>
        <xdr:cNvPr id="17" name="Picture 16">
          <a:extLst>
            <a:ext uri="{FF2B5EF4-FFF2-40B4-BE49-F238E27FC236}">
              <a16:creationId xmlns:a16="http://schemas.microsoft.com/office/drawing/2014/main" id="{5DA4FCBB-C4BE-4518-8854-137FB73947AD}"/>
            </a:ext>
          </a:extLst>
        </xdr:cNvPr>
        <xdr:cNvPicPr>
          <a:picLocks noChangeAspect="1"/>
        </xdr:cNvPicPr>
      </xdr:nvPicPr>
      <xdr:blipFill>
        <a:blip xmlns:r="http://schemas.openxmlformats.org/officeDocument/2006/relationships" r:embed="rId8"/>
        <a:stretch>
          <a:fillRect/>
        </a:stretch>
      </xdr:blipFill>
      <xdr:spPr>
        <a:xfrm>
          <a:off x="7324725" y="20983575"/>
          <a:ext cx="13009524" cy="7314286"/>
        </a:xfrm>
        <a:prstGeom prst="rect">
          <a:avLst/>
        </a:prstGeom>
      </xdr:spPr>
    </xdr:pic>
    <xdr:clientData/>
  </xdr:twoCellAnchor>
  <xdr:twoCellAnchor>
    <xdr:from>
      <xdr:col>19</xdr:col>
      <xdr:colOff>0</xdr:colOff>
      <xdr:row>158</xdr:row>
      <xdr:rowOff>0</xdr:rowOff>
    </xdr:from>
    <xdr:to>
      <xdr:col>82</xdr:col>
      <xdr:colOff>131724</xdr:colOff>
      <xdr:row>196</xdr:row>
      <xdr:rowOff>75286</xdr:rowOff>
    </xdr:to>
    <xdr:grpSp>
      <xdr:nvGrpSpPr>
        <xdr:cNvPr id="18" name="Group 17">
          <a:extLst>
            <a:ext uri="{FF2B5EF4-FFF2-40B4-BE49-F238E27FC236}">
              <a16:creationId xmlns:a16="http://schemas.microsoft.com/office/drawing/2014/main" id="{8E497CA8-2759-450F-A08D-33F1293E4A50}"/>
            </a:ext>
          </a:extLst>
        </xdr:cNvPr>
        <xdr:cNvGrpSpPr/>
      </xdr:nvGrpSpPr>
      <xdr:grpSpPr>
        <a:xfrm>
          <a:off x="7848600" y="30099000"/>
          <a:ext cx="13009524" cy="7314286"/>
          <a:chOff x="15593785" y="23676428"/>
          <a:chExt cx="13009524" cy="7314286"/>
        </a:xfrm>
      </xdr:grpSpPr>
      <xdr:pic>
        <xdr:nvPicPr>
          <xdr:cNvPr id="19" name="Picture 18">
            <a:extLst>
              <a:ext uri="{FF2B5EF4-FFF2-40B4-BE49-F238E27FC236}">
                <a16:creationId xmlns:a16="http://schemas.microsoft.com/office/drawing/2014/main" id="{8FA23E91-3A99-2A22-C6BB-D346440FDF53}"/>
              </a:ext>
            </a:extLst>
          </xdr:cNvPr>
          <xdr:cNvPicPr>
            <a:picLocks noChangeAspect="1"/>
          </xdr:cNvPicPr>
        </xdr:nvPicPr>
        <xdr:blipFill>
          <a:blip xmlns:r="http://schemas.openxmlformats.org/officeDocument/2006/relationships" r:embed="rId9"/>
          <a:stretch>
            <a:fillRect/>
          </a:stretch>
        </xdr:blipFill>
        <xdr:spPr>
          <a:xfrm>
            <a:off x="15593785" y="23676428"/>
            <a:ext cx="13009524" cy="7314286"/>
          </a:xfrm>
          <a:prstGeom prst="rect">
            <a:avLst/>
          </a:prstGeom>
        </xdr:spPr>
      </xdr:pic>
      <xdr:sp macro="" textlink="">
        <xdr:nvSpPr>
          <xdr:cNvPr id="20" name="Rectangle 19">
            <a:extLst>
              <a:ext uri="{FF2B5EF4-FFF2-40B4-BE49-F238E27FC236}">
                <a16:creationId xmlns:a16="http://schemas.microsoft.com/office/drawing/2014/main" id="{BF9F2C91-4353-63E3-1599-CDFBA1324CA9}"/>
              </a:ext>
            </a:extLst>
          </xdr:cNvPr>
          <xdr:cNvSpPr/>
        </xdr:nvSpPr>
        <xdr:spPr>
          <a:xfrm>
            <a:off x="20955000" y="29826857"/>
            <a:ext cx="1034143" cy="231322"/>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clientData/>
  </xdr:twoCellAnchor>
</xdr:wsDr>
</file>

<file path=xl/drawings/drawing8.xml><?xml version="1.0" encoding="utf-8"?>
<xdr:wsDr xmlns:xdr="http://schemas.openxmlformats.org/drawingml/2006/spreadsheetDrawing" xmlns:a="http://schemas.openxmlformats.org/drawingml/2006/main">
  <xdr:twoCellAnchor editAs="oneCell">
    <xdr:from>
      <xdr:col>74</xdr:col>
      <xdr:colOff>35717</xdr:colOff>
      <xdr:row>160</xdr:row>
      <xdr:rowOff>43521</xdr:rowOff>
    </xdr:from>
    <xdr:to>
      <xdr:col>83</xdr:col>
      <xdr:colOff>4760</xdr:colOff>
      <xdr:row>172</xdr:row>
      <xdr:rowOff>23812</xdr:rowOff>
    </xdr:to>
    <xdr:pic>
      <xdr:nvPicPr>
        <xdr:cNvPr id="2" name="Picture 3" descr="http://2.bp.blogspot.com/-i66VC1mbNfA/ThBthA5XLqI/AAAAAAAAAB0/Yx15CA6RTGY/s1600/c.jpg">
          <a:extLst>
            <a:ext uri="{FF2B5EF4-FFF2-40B4-BE49-F238E27FC236}">
              <a16:creationId xmlns:a16="http://schemas.microsoft.com/office/drawing/2014/main" id="{00000000-0008-0000-0A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988717" y="7758771"/>
          <a:ext cx="569118" cy="551791"/>
        </a:xfrm>
        <a:prstGeom prst="rect">
          <a:avLst/>
        </a:prstGeom>
        <a:noFill/>
        <a:ln w="9525">
          <a:noFill/>
          <a:miter lim="800000"/>
          <a:headEnd/>
          <a:tailEnd/>
        </a:ln>
      </xdr:spPr>
    </xdr:pic>
    <xdr:clientData/>
  </xdr:twoCellAnchor>
  <xdr:twoCellAnchor>
    <xdr:from>
      <xdr:col>115</xdr:col>
      <xdr:colOff>11906</xdr:colOff>
      <xdr:row>37</xdr:row>
      <xdr:rowOff>23813</xdr:rowOff>
    </xdr:from>
    <xdr:to>
      <xdr:col>131</xdr:col>
      <xdr:colOff>35719</xdr:colOff>
      <xdr:row>46</xdr:row>
      <xdr:rowOff>0</xdr:rowOff>
    </xdr:to>
    <xdr:sp macro="" textlink="">
      <xdr:nvSpPr>
        <xdr:cNvPr id="3" name="Line Callout 2 (Border and Accent Bar) 2">
          <a:extLst>
            <a:ext uri="{FF2B5EF4-FFF2-40B4-BE49-F238E27FC236}">
              <a16:creationId xmlns:a16="http://schemas.microsoft.com/office/drawing/2014/main" id="{00000000-0008-0000-0A00-000003000000}"/>
            </a:ext>
          </a:extLst>
        </xdr:cNvPr>
        <xdr:cNvSpPr/>
      </xdr:nvSpPr>
      <xdr:spPr>
        <a:xfrm>
          <a:off x="7993856" y="1881188"/>
          <a:ext cx="1243013" cy="404812"/>
        </a:xfrm>
        <a:prstGeom prst="accentBorderCallout2">
          <a:avLst>
            <a:gd name="adj1" fmla="val 45283"/>
            <a:gd name="adj2" fmla="val -2917"/>
            <a:gd name="adj3" fmla="val 45283"/>
            <a:gd name="adj4" fmla="val -15626"/>
            <a:gd name="adj5" fmla="val 131126"/>
            <a:gd name="adj6" fmla="val -77279"/>
          </a:avLst>
        </a:prstGeom>
        <a:solidFill>
          <a:srgbClr val="FF0000"/>
        </a:solidFill>
        <a:ln w="19050">
          <a:solidFill>
            <a:schemeClr val="tx1"/>
          </a:solidFill>
          <a:tailEnd type="ova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id-ID" sz="1000" b="1"/>
            <a:t>LOKASI OBJEK PENILAIAN</a:t>
          </a:r>
        </a:p>
      </xdr:txBody>
    </xdr:sp>
    <xdr:clientData/>
  </xdr:twoCellAnchor>
  <xdr:twoCellAnchor editAs="oneCell">
    <xdr:from>
      <xdr:col>42</xdr:col>
      <xdr:colOff>47625</xdr:colOff>
      <xdr:row>173</xdr:row>
      <xdr:rowOff>23813</xdr:rowOff>
    </xdr:from>
    <xdr:to>
      <xdr:col>83</xdr:col>
      <xdr:colOff>38100</xdr:colOff>
      <xdr:row>186</xdr:row>
      <xdr:rowOff>21432</xdr:rowOff>
    </xdr:to>
    <xdr:pic>
      <xdr:nvPicPr>
        <xdr:cNvPr id="10" name="Picture 2" descr="stempel.jpg">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2" cstate="print"/>
        <a:srcRect/>
        <a:stretch>
          <a:fillRect/>
        </a:stretch>
      </xdr:blipFill>
      <xdr:spPr bwMode="auto">
        <a:xfrm>
          <a:off x="2867025" y="8358188"/>
          <a:ext cx="2724150" cy="616744"/>
        </a:xfrm>
        <a:prstGeom prst="rect">
          <a:avLst/>
        </a:prstGeom>
        <a:noFill/>
        <a:ln w="9525">
          <a:noFill/>
          <a:miter lim="800000"/>
          <a:headEnd/>
          <a:tailEnd/>
        </a:ln>
      </xdr:spPr>
    </xdr:pic>
    <xdr:clientData/>
  </xdr:twoCellAnchor>
  <xdr:twoCellAnchor>
    <xdr:from>
      <xdr:col>2</xdr:col>
      <xdr:colOff>16890</xdr:colOff>
      <xdr:row>1</xdr:row>
      <xdr:rowOff>47611</xdr:rowOff>
    </xdr:from>
    <xdr:to>
      <xdr:col>83</xdr:col>
      <xdr:colOff>27214</xdr:colOff>
      <xdr:row>158</xdr:row>
      <xdr:rowOff>31297</xdr:rowOff>
    </xdr:to>
    <xdr:grpSp>
      <xdr:nvGrpSpPr>
        <xdr:cNvPr id="16" name="Group 15">
          <a:extLst>
            <a:ext uri="{FF2B5EF4-FFF2-40B4-BE49-F238E27FC236}">
              <a16:creationId xmlns:a16="http://schemas.microsoft.com/office/drawing/2014/main" id="{8EB2076B-099A-55CB-21CC-0108BFD15915}"/>
            </a:ext>
          </a:extLst>
        </xdr:cNvPr>
        <xdr:cNvGrpSpPr/>
      </xdr:nvGrpSpPr>
      <xdr:grpSpPr>
        <a:xfrm>
          <a:off x="169290" y="190486"/>
          <a:ext cx="5410999" cy="7460811"/>
          <a:chOff x="169290" y="190486"/>
          <a:chExt cx="5410999" cy="7460811"/>
        </a:xfrm>
      </xdr:grpSpPr>
      <xdr:grpSp>
        <xdr:nvGrpSpPr>
          <xdr:cNvPr id="11" name="Group 10">
            <a:extLst>
              <a:ext uri="{FF2B5EF4-FFF2-40B4-BE49-F238E27FC236}">
                <a16:creationId xmlns:a16="http://schemas.microsoft.com/office/drawing/2014/main" id="{C3C3EA82-6BF7-AAEA-3B38-970E869A259E}"/>
              </a:ext>
            </a:extLst>
          </xdr:cNvPr>
          <xdr:cNvGrpSpPr/>
        </xdr:nvGrpSpPr>
        <xdr:grpSpPr>
          <a:xfrm>
            <a:off x="200000" y="190486"/>
            <a:ext cx="5380289" cy="7447107"/>
            <a:chOff x="196687" y="188415"/>
            <a:chExt cx="5346744" cy="7772200"/>
          </a:xfrm>
        </xdr:grpSpPr>
        <xdr:pic>
          <xdr:nvPicPr>
            <xdr:cNvPr id="7" name="Picture 6">
              <a:extLst>
                <a:ext uri="{FF2B5EF4-FFF2-40B4-BE49-F238E27FC236}">
                  <a16:creationId xmlns:a16="http://schemas.microsoft.com/office/drawing/2014/main" id="{9BD44956-4088-AB7B-724B-9EB72F37A002}"/>
                </a:ext>
              </a:extLst>
            </xdr:cNvPr>
            <xdr:cNvPicPr>
              <a:picLocks noChangeAspect="1"/>
            </xdr:cNvPicPr>
          </xdr:nvPicPr>
          <xdr:blipFill rotWithShape="1">
            <a:blip xmlns:r="http://schemas.openxmlformats.org/officeDocument/2006/relationships" r:embed="rId3"/>
            <a:srcRect l="36791" t="13023" r="34885" b="8843"/>
            <a:stretch/>
          </xdr:blipFill>
          <xdr:spPr>
            <a:xfrm>
              <a:off x="196687" y="188415"/>
              <a:ext cx="5346744" cy="7772200"/>
            </a:xfrm>
            <a:prstGeom prst="rect">
              <a:avLst/>
            </a:prstGeom>
          </xdr:spPr>
        </xdr:pic>
        <xdr:sp macro="" textlink="">
          <xdr:nvSpPr>
            <xdr:cNvPr id="9" name="Line Callout 2 (Border and Accent Bar) 8">
              <a:extLst>
                <a:ext uri="{FF2B5EF4-FFF2-40B4-BE49-F238E27FC236}">
                  <a16:creationId xmlns:a16="http://schemas.microsoft.com/office/drawing/2014/main" id="{00000000-0008-0000-0A00-000009000000}"/>
                </a:ext>
              </a:extLst>
            </xdr:cNvPr>
            <xdr:cNvSpPr/>
          </xdr:nvSpPr>
          <xdr:spPr>
            <a:xfrm>
              <a:off x="1260913" y="3633905"/>
              <a:ext cx="1290168" cy="428180"/>
            </a:xfrm>
            <a:prstGeom prst="accentBorderCallout2">
              <a:avLst>
                <a:gd name="adj1" fmla="val 51165"/>
                <a:gd name="adj2" fmla="val 104226"/>
                <a:gd name="adj3" fmla="val 51386"/>
                <a:gd name="adj4" fmla="val 109285"/>
                <a:gd name="adj5" fmla="val 124351"/>
                <a:gd name="adj6" fmla="val 141744"/>
              </a:avLst>
            </a:prstGeom>
            <a:solidFill>
              <a:srgbClr val="FF0000"/>
            </a:solidFill>
            <a:ln w="19050">
              <a:solidFill>
                <a:schemeClr val="tx1"/>
              </a:solidFill>
              <a:tailEnd type="ova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id-ID" sz="1000" b="1"/>
                <a:t>LOKASI OBJEK PENILAIAN</a:t>
              </a:r>
            </a:p>
          </xdr:txBody>
        </xdr:sp>
      </xdr:grpSp>
      <xdr:grpSp>
        <xdr:nvGrpSpPr>
          <xdr:cNvPr id="15" name="Group 14">
            <a:extLst>
              <a:ext uri="{FF2B5EF4-FFF2-40B4-BE49-F238E27FC236}">
                <a16:creationId xmlns:a16="http://schemas.microsoft.com/office/drawing/2014/main" id="{70641B5A-B018-A302-F2E2-CA8F83B927DE}"/>
              </a:ext>
            </a:extLst>
          </xdr:cNvPr>
          <xdr:cNvGrpSpPr/>
        </xdr:nvGrpSpPr>
        <xdr:grpSpPr>
          <a:xfrm>
            <a:off x="169290" y="5589815"/>
            <a:ext cx="2196993" cy="2061482"/>
            <a:chOff x="7475968" y="3531412"/>
            <a:chExt cx="2167916" cy="2169265"/>
          </a:xfrm>
        </xdr:grpSpPr>
        <xdr:pic>
          <xdr:nvPicPr>
            <xdr:cNvPr id="12" name="Picture 11">
              <a:extLst>
                <a:ext uri="{FF2B5EF4-FFF2-40B4-BE49-F238E27FC236}">
                  <a16:creationId xmlns:a16="http://schemas.microsoft.com/office/drawing/2014/main" id="{03719AF8-8C60-343A-29A8-5A3686FCF5FA}"/>
                </a:ext>
              </a:extLst>
            </xdr:cNvPr>
            <xdr:cNvPicPr>
              <a:picLocks noChangeAspect="1"/>
            </xdr:cNvPicPr>
          </xdr:nvPicPr>
          <xdr:blipFill rotWithShape="1">
            <a:blip xmlns:r="http://schemas.openxmlformats.org/officeDocument/2006/relationships" r:embed="rId4"/>
            <a:srcRect l="32044" t="20199" r="33801" b="19018"/>
            <a:stretch/>
          </xdr:blipFill>
          <xdr:spPr>
            <a:xfrm>
              <a:off x="7475968" y="3531412"/>
              <a:ext cx="2167916" cy="2169265"/>
            </a:xfrm>
            <a:prstGeom prst="rect">
              <a:avLst/>
            </a:prstGeom>
            <a:ln>
              <a:solidFill>
                <a:sysClr val="windowText" lastClr="000000"/>
              </a:solidFill>
            </a:ln>
          </xdr:spPr>
        </xdr:pic>
        <xdr:sp macro="" textlink="">
          <xdr:nvSpPr>
            <xdr:cNvPr id="13" name="Oval 12">
              <a:extLst>
                <a:ext uri="{FF2B5EF4-FFF2-40B4-BE49-F238E27FC236}">
                  <a16:creationId xmlns:a16="http://schemas.microsoft.com/office/drawing/2014/main" id="{AB4BD27D-46A9-79FC-2D37-1F38B5C3F3A4}"/>
                </a:ext>
              </a:extLst>
            </xdr:cNvPr>
            <xdr:cNvSpPr/>
          </xdr:nvSpPr>
          <xdr:spPr>
            <a:xfrm>
              <a:off x="8725062" y="4757190"/>
              <a:ext cx="50417" cy="52496"/>
            </a:xfrm>
            <a:prstGeom prst="ellipse">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42</xdr:col>
      <xdr:colOff>38100</xdr:colOff>
      <xdr:row>174</xdr:row>
      <xdr:rowOff>22412</xdr:rowOff>
    </xdr:from>
    <xdr:to>
      <xdr:col>43</xdr:col>
      <xdr:colOff>0</xdr:colOff>
      <xdr:row>186</xdr:row>
      <xdr:rowOff>9525</xdr:rowOff>
    </xdr:to>
    <xdr:pic>
      <xdr:nvPicPr>
        <xdr:cNvPr id="2" name="Picture 2" descr="stempel.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srcRect/>
        <a:stretch>
          <a:fillRect/>
        </a:stretch>
      </xdr:blipFill>
      <xdr:spPr bwMode="auto">
        <a:xfrm>
          <a:off x="2838450" y="8404412"/>
          <a:ext cx="28575" cy="558613"/>
        </a:xfrm>
        <a:prstGeom prst="rect">
          <a:avLst/>
        </a:prstGeom>
        <a:noFill/>
        <a:ln w="9525">
          <a:noFill/>
          <a:miter lim="800000"/>
          <a:headEnd/>
          <a:tailEnd/>
        </a:ln>
      </xdr:spPr>
    </xdr:pic>
    <xdr:clientData/>
  </xdr:twoCellAnchor>
  <xdr:twoCellAnchor editAs="oneCell">
    <xdr:from>
      <xdr:col>42</xdr:col>
      <xdr:colOff>35720</xdr:colOff>
      <xdr:row>173</xdr:row>
      <xdr:rowOff>16011</xdr:rowOff>
    </xdr:from>
    <xdr:to>
      <xdr:col>83</xdr:col>
      <xdr:colOff>26195</xdr:colOff>
      <xdr:row>186</xdr:row>
      <xdr:rowOff>9526</xdr:rowOff>
    </xdr:to>
    <xdr:pic>
      <xdr:nvPicPr>
        <xdr:cNvPr id="3" name="Picture 2" descr="stempel.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srcRect/>
        <a:stretch>
          <a:fillRect/>
        </a:stretch>
      </xdr:blipFill>
      <xdr:spPr bwMode="auto">
        <a:xfrm>
          <a:off x="2836070" y="8350386"/>
          <a:ext cx="2724150" cy="612640"/>
        </a:xfrm>
        <a:prstGeom prst="rect">
          <a:avLst/>
        </a:prstGeom>
        <a:noFill/>
        <a:ln w="9525">
          <a:noFill/>
          <a:miter lim="800000"/>
          <a:headEnd/>
          <a:tailEnd/>
        </a:ln>
      </xdr:spPr>
    </xdr:pic>
    <xdr:clientData/>
  </xdr:twoCellAnchor>
  <xdr:twoCellAnchor editAs="oneCell">
    <xdr:from>
      <xdr:col>73</xdr:col>
      <xdr:colOff>33337</xdr:colOff>
      <xdr:row>159</xdr:row>
      <xdr:rowOff>35718</xdr:rowOff>
    </xdr:from>
    <xdr:to>
      <xdr:col>83</xdr:col>
      <xdr:colOff>21431</xdr:colOff>
      <xdr:row>172</xdr:row>
      <xdr:rowOff>28575</xdr:rowOff>
    </xdr:to>
    <xdr:pic>
      <xdr:nvPicPr>
        <xdr:cNvPr id="4" name="Picture 3" descr="http://2.bp.blogspot.com/-i66VC1mbNfA/ThBthA5XLqI/AAAAAAAAAB0/Yx15CA6RTGY/s1600/c.jpg">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4900612" y="7703343"/>
          <a:ext cx="654844" cy="611982"/>
        </a:xfrm>
        <a:prstGeom prst="rect">
          <a:avLst/>
        </a:prstGeom>
        <a:noFill/>
        <a:ln w="9525">
          <a:noFill/>
          <a:miter lim="800000"/>
          <a:headEnd/>
          <a:tailEnd/>
        </a:ln>
      </xdr:spPr>
    </xdr:pic>
    <xdr:clientData/>
  </xdr:twoCellAnchor>
  <xdr:twoCellAnchor>
    <xdr:from>
      <xdr:col>141</xdr:col>
      <xdr:colOff>62677</xdr:colOff>
      <xdr:row>39</xdr:row>
      <xdr:rowOff>34020</xdr:rowOff>
    </xdr:from>
    <xdr:to>
      <xdr:col>157</xdr:col>
      <xdr:colOff>17320</xdr:colOff>
      <xdr:row>53</xdr:row>
      <xdr:rowOff>11668</xdr:rowOff>
    </xdr:to>
    <xdr:sp macro="" textlink="">
      <xdr:nvSpPr>
        <xdr:cNvPr id="17" name="Rectangular Callout 16">
          <a:extLst>
            <a:ext uri="{FF2B5EF4-FFF2-40B4-BE49-F238E27FC236}">
              <a16:creationId xmlns:a16="http://schemas.microsoft.com/office/drawing/2014/main" id="{00000000-0008-0000-0B00-000011000000}"/>
            </a:ext>
          </a:extLst>
        </xdr:cNvPr>
        <xdr:cNvSpPr/>
      </xdr:nvSpPr>
      <xdr:spPr>
        <a:xfrm>
          <a:off x="9830132" y="2146838"/>
          <a:ext cx="1063006" cy="705012"/>
        </a:xfrm>
        <a:prstGeom prst="wedgeRectCallout">
          <a:avLst>
            <a:gd name="adj1" fmla="val -107639"/>
            <a:gd name="adj2" fmla="val 243885"/>
          </a:avLst>
        </a:prstGeom>
        <a:solidFill>
          <a:schemeClr val="bg1">
            <a:lumMod val="75000"/>
          </a:schemeClr>
        </a:solid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100" b="1">
              <a:solidFill>
                <a:sysClr val="windowText" lastClr="000000"/>
              </a:solidFill>
            </a:rPr>
            <a:t>SHGB No: 607 Luas: 812 m²</a:t>
          </a:r>
        </a:p>
      </xdr:txBody>
    </xdr:sp>
    <xdr:clientData/>
  </xdr:twoCellAnchor>
  <xdr:twoCellAnchor editAs="oneCell">
    <xdr:from>
      <xdr:col>161</xdr:col>
      <xdr:colOff>23810</xdr:colOff>
      <xdr:row>67</xdr:row>
      <xdr:rowOff>35719</xdr:rowOff>
    </xdr:from>
    <xdr:to>
      <xdr:col>257</xdr:col>
      <xdr:colOff>23811</xdr:colOff>
      <xdr:row>182</xdr:row>
      <xdr:rowOff>23813</xdr:rowOff>
    </xdr:to>
    <xdr:pic>
      <xdr:nvPicPr>
        <xdr:cNvPr id="18" name="Picture 17">
          <a:extLst>
            <a:ext uri="{FF2B5EF4-FFF2-40B4-BE49-F238E27FC236}">
              <a16:creationId xmlns:a16="http://schemas.microsoft.com/office/drawing/2014/main" id="{4F06EBB8-6D7F-983C-5511-0E798EE6E05D}"/>
            </a:ext>
          </a:extLst>
        </xdr:cNvPr>
        <xdr:cNvPicPr>
          <a:picLocks noChangeAspect="1"/>
        </xdr:cNvPicPr>
      </xdr:nvPicPr>
      <xdr:blipFill rotWithShape="1">
        <a:blip xmlns:r="http://schemas.openxmlformats.org/officeDocument/2006/relationships" r:embed="rId4"/>
        <a:srcRect l="23521" t="16116" r="23764" b="9168"/>
        <a:stretch/>
      </xdr:blipFill>
      <xdr:spPr>
        <a:xfrm>
          <a:off x="11525248" y="3321844"/>
          <a:ext cx="6858001" cy="5464969"/>
        </a:xfrm>
        <a:prstGeom prst="rect">
          <a:avLst/>
        </a:prstGeom>
      </xdr:spPr>
    </xdr:pic>
    <xdr:clientData/>
  </xdr:twoCellAnchor>
  <xdr:twoCellAnchor editAs="oneCell">
    <xdr:from>
      <xdr:col>89</xdr:col>
      <xdr:colOff>11907</xdr:colOff>
      <xdr:row>62</xdr:row>
      <xdr:rowOff>0</xdr:rowOff>
    </xdr:from>
    <xdr:to>
      <xdr:col>154</xdr:col>
      <xdr:colOff>35719</xdr:colOff>
      <xdr:row>114</xdr:row>
      <xdr:rowOff>35720</xdr:rowOff>
    </xdr:to>
    <xdr:pic>
      <xdr:nvPicPr>
        <xdr:cNvPr id="19" name="Picture 18">
          <a:extLst>
            <a:ext uri="{FF2B5EF4-FFF2-40B4-BE49-F238E27FC236}">
              <a16:creationId xmlns:a16="http://schemas.microsoft.com/office/drawing/2014/main" id="{9731FC3B-7E4A-6C26-CACE-AA608710F664}"/>
            </a:ext>
          </a:extLst>
        </xdr:cNvPr>
        <xdr:cNvPicPr>
          <a:picLocks noChangeAspect="1"/>
        </xdr:cNvPicPr>
      </xdr:nvPicPr>
      <xdr:blipFill rotWithShape="1">
        <a:blip xmlns:r="http://schemas.openxmlformats.org/officeDocument/2006/relationships" r:embed="rId5"/>
        <a:srcRect l="20500" t="51928" r="43624" b="13725"/>
        <a:stretch/>
      </xdr:blipFill>
      <xdr:spPr>
        <a:xfrm>
          <a:off x="6369845" y="3048000"/>
          <a:ext cx="4667249" cy="2512220"/>
        </a:xfrm>
        <a:prstGeom prst="rect">
          <a:avLst/>
        </a:prstGeom>
      </xdr:spPr>
    </xdr:pic>
    <xdr:clientData/>
  </xdr:twoCellAnchor>
  <xdr:twoCellAnchor editAs="oneCell">
    <xdr:from>
      <xdr:col>116</xdr:col>
      <xdr:colOff>59532</xdr:colOff>
      <xdr:row>112</xdr:row>
      <xdr:rowOff>11904</xdr:rowOff>
    </xdr:from>
    <xdr:to>
      <xdr:col>151</xdr:col>
      <xdr:colOff>0</xdr:colOff>
      <xdr:row>161</xdr:row>
      <xdr:rowOff>35718</xdr:rowOff>
    </xdr:to>
    <xdr:pic>
      <xdr:nvPicPr>
        <xdr:cNvPr id="20" name="Picture 19">
          <a:extLst>
            <a:ext uri="{FF2B5EF4-FFF2-40B4-BE49-F238E27FC236}">
              <a16:creationId xmlns:a16="http://schemas.microsoft.com/office/drawing/2014/main" id="{C03B8659-56CE-44F5-B3A4-0CFAA6856C1C}"/>
            </a:ext>
          </a:extLst>
        </xdr:cNvPr>
        <xdr:cNvPicPr>
          <a:picLocks noChangeAspect="1"/>
        </xdr:cNvPicPr>
      </xdr:nvPicPr>
      <xdr:blipFill rotWithShape="1">
        <a:blip xmlns:r="http://schemas.openxmlformats.org/officeDocument/2006/relationships" r:embed="rId4"/>
        <a:srcRect l="37176" t="53751" r="44063" b="14019"/>
        <a:stretch/>
      </xdr:blipFill>
      <xdr:spPr>
        <a:xfrm>
          <a:off x="7635989" y="5590833"/>
          <a:ext cx="2226468" cy="2424114"/>
        </a:xfrm>
        <a:prstGeom prst="rect">
          <a:avLst/>
        </a:prstGeom>
      </xdr:spPr>
    </xdr:pic>
    <xdr:clientData/>
  </xdr:twoCellAnchor>
  <xdr:twoCellAnchor editAs="oneCell">
    <xdr:from>
      <xdr:col>162</xdr:col>
      <xdr:colOff>33338</xdr:colOff>
      <xdr:row>135</xdr:row>
      <xdr:rowOff>33337</xdr:rowOff>
    </xdr:from>
    <xdr:to>
      <xdr:col>263</xdr:col>
      <xdr:colOff>45244</xdr:colOff>
      <xdr:row>257</xdr:row>
      <xdr:rowOff>33337</xdr:rowOff>
    </xdr:to>
    <xdr:pic>
      <xdr:nvPicPr>
        <xdr:cNvPr id="21" name="Picture 20">
          <a:extLst>
            <a:ext uri="{FF2B5EF4-FFF2-40B4-BE49-F238E27FC236}">
              <a16:creationId xmlns:a16="http://schemas.microsoft.com/office/drawing/2014/main" id="{68D62FC4-259C-4E15-9322-43A449D6197F}"/>
            </a:ext>
          </a:extLst>
        </xdr:cNvPr>
        <xdr:cNvPicPr>
          <a:picLocks noChangeAspect="1"/>
        </xdr:cNvPicPr>
      </xdr:nvPicPr>
      <xdr:blipFill rotWithShape="1">
        <a:blip xmlns:r="http://schemas.openxmlformats.org/officeDocument/2006/relationships" r:embed="rId5"/>
        <a:srcRect l="20500" t="12209" r="23947" b="8354"/>
        <a:stretch/>
      </xdr:blipFill>
      <xdr:spPr>
        <a:xfrm>
          <a:off x="11606213" y="6557962"/>
          <a:ext cx="7227094" cy="5810250"/>
        </a:xfrm>
        <a:prstGeom prst="rect">
          <a:avLst/>
        </a:prstGeom>
      </xdr:spPr>
    </xdr:pic>
    <xdr:clientData/>
  </xdr:twoCellAnchor>
  <xdr:twoCellAnchor>
    <xdr:from>
      <xdr:col>17</xdr:col>
      <xdr:colOff>17319</xdr:colOff>
      <xdr:row>40</xdr:row>
      <xdr:rowOff>5440</xdr:rowOff>
    </xdr:from>
    <xdr:to>
      <xdr:col>68</xdr:col>
      <xdr:colOff>1113</xdr:colOff>
      <xdr:row>122</xdr:row>
      <xdr:rowOff>19706</xdr:rowOff>
    </xdr:to>
    <xdr:grpSp>
      <xdr:nvGrpSpPr>
        <xdr:cNvPr id="48" name="Group 47">
          <a:extLst>
            <a:ext uri="{FF2B5EF4-FFF2-40B4-BE49-F238E27FC236}">
              <a16:creationId xmlns:a16="http://schemas.microsoft.com/office/drawing/2014/main" id="{2EFD8785-F64C-83A9-1B46-6CFE2EB9BE67}"/>
            </a:ext>
          </a:extLst>
        </xdr:cNvPr>
        <xdr:cNvGrpSpPr/>
      </xdr:nvGrpSpPr>
      <xdr:grpSpPr>
        <a:xfrm>
          <a:off x="1194955" y="2170213"/>
          <a:ext cx="3516703" cy="4274538"/>
          <a:chOff x="919656" y="3000890"/>
          <a:chExt cx="3337549" cy="3784851"/>
        </a:xfrm>
      </xdr:grpSpPr>
      <xdr:grpSp>
        <xdr:nvGrpSpPr>
          <xdr:cNvPr id="46" name="Group 45">
            <a:extLst>
              <a:ext uri="{FF2B5EF4-FFF2-40B4-BE49-F238E27FC236}">
                <a16:creationId xmlns:a16="http://schemas.microsoft.com/office/drawing/2014/main" id="{C568E660-71B6-F41C-C5F1-D440F61105FD}"/>
              </a:ext>
            </a:extLst>
          </xdr:cNvPr>
          <xdr:cNvGrpSpPr/>
        </xdr:nvGrpSpPr>
        <xdr:grpSpPr>
          <a:xfrm>
            <a:off x="1043854" y="3000890"/>
            <a:ext cx="3213351" cy="2447973"/>
            <a:chOff x="1043854" y="3000890"/>
            <a:chExt cx="3213351" cy="2447973"/>
          </a:xfrm>
        </xdr:grpSpPr>
        <xdr:grpSp>
          <xdr:nvGrpSpPr>
            <xdr:cNvPr id="45" name="Group 44">
              <a:extLst>
                <a:ext uri="{FF2B5EF4-FFF2-40B4-BE49-F238E27FC236}">
                  <a16:creationId xmlns:a16="http://schemas.microsoft.com/office/drawing/2014/main" id="{5653D6C6-E6CC-5C19-5EBB-AA4C0C2295A7}"/>
                </a:ext>
              </a:extLst>
            </xdr:cNvPr>
            <xdr:cNvGrpSpPr/>
          </xdr:nvGrpSpPr>
          <xdr:grpSpPr>
            <a:xfrm>
              <a:off x="1043854" y="3000890"/>
              <a:ext cx="3213351" cy="2447973"/>
              <a:chOff x="1043854" y="3000890"/>
              <a:chExt cx="3213351" cy="2447973"/>
            </a:xfrm>
          </xdr:grpSpPr>
          <xdr:grpSp>
            <xdr:nvGrpSpPr>
              <xdr:cNvPr id="42" name="Group 41">
                <a:extLst>
                  <a:ext uri="{FF2B5EF4-FFF2-40B4-BE49-F238E27FC236}">
                    <a16:creationId xmlns:a16="http://schemas.microsoft.com/office/drawing/2014/main" id="{9DB272BD-5A14-6C64-0D93-4152BC133E2F}"/>
                  </a:ext>
                </a:extLst>
              </xdr:cNvPr>
              <xdr:cNvGrpSpPr/>
            </xdr:nvGrpSpPr>
            <xdr:grpSpPr>
              <a:xfrm>
                <a:off x="1043854" y="3000890"/>
                <a:ext cx="3213351" cy="2447973"/>
                <a:chOff x="1043854" y="3000890"/>
                <a:chExt cx="3213351" cy="2447973"/>
              </a:xfrm>
            </xdr:grpSpPr>
            <xdr:grpSp>
              <xdr:nvGrpSpPr>
                <xdr:cNvPr id="38" name="Group 37">
                  <a:extLst>
                    <a:ext uri="{FF2B5EF4-FFF2-40B4-BE49-F238E27FC236}">
                      <a16:creationId xmlns:a16="http://schemas.microsoft.com/office/drawing/2014/main" id="{7E17F2E6-3279-3FC3-8CE1-5BB63E329E98}"/>
                    </a:ext>
                  </a:extLst>
                </xdr:cNvPr>
                <xdr:cNvGrpSpPr/>
              </xdr:nvGrpSpPr>
              <xdr:grpSpPr>
                <a:xfrm>
                  <a:off x="1043854" y="3000890"/>
                  <a:ext cx="3213351" cy="2447973"/>
                  <a:chOff x="6829918" y="5101318"/>
                  <a:chExt cx="3176774" cy="2535011"/>
                </a:xfrm>
              </xdr:grpSpPr>
              <xdr:grpSp>
                <xdr:nvGrpSpPr>
                  <xdr:cNvPr id="36" name="Group 35">
                    <a:extLst>
                      <a:ext uri="{FF2B5EF4-FFF2-40B4-BE49-F238E27FC236}">
                        <a16:creationId xmlns:a16="http://schemas.microsoft.com/office/drawing/2014/main" id="{C6D2A037-B2FB-9E06-77A7-E02D370366E7}"/>
                      </a:ext>
                    </a:extLst>
                  </xdr:cNvPr>
                  <xdr:cNvGrpSpPr/>
                </xdr:nvGrpSpPr>
                <xdr:grpSpPr>
                  <a:xfrm>
                    <a:off x="6829918" y="5101318"/>
                    <a:ext cx="3176774" cy="2535011"/>
                    <a:chOff x="6868884" y="5241472"/>
                    <a:chExt cx="3194958" cy="2607128"/>
                  </a:xfrm>
                </xdr:grpSpPr>
                <xdr:grpSp>
                  <xdr:nvGrpSpPr>
                    <xdr:cNvPr id="34" name="Group 33">
                      <a:extLst>
                        <a:ext uri="{FF2B5EF4-FFF2-40B4-BE49-F238E27FC236}">
                          <a16:creationId xmlns:a16="http://schemas.microsoft.com/office/drawing/2014/main" id="{0217F502-96E6-10C7-F7B6-E827005A5A5C}"/>
                        </a:ext>
                      </a:extLst>
                    </xdr:cNvPr>
                    <xdr:cNvGrpSpPr/>
                  </xdr:nvGrpSpPr>
                  <xdr:grpSpPr>
                    <a:xfrm>
                      <a:off x="6868884" y="5241472"/>
                      <a:ext cx="3194958" cy="2275113"/>
                      <a:chOff x="6868884" y="5241472"/>
                      <a:chExt cx="3194958" cy="2275113"/>
                    </a:xfrm>
                  </xdr:grpSpPr>
                  <xdr:grpSp>
                    <xdr:nvGrpSpPr>
                      <xdr:cNvPr id="31" name="Group 30">
                        <a:extLst>
                          <a:ext uri="{FF2B5EF4-FFF2-40B4-BE49-F238E27FC236}">
                            <a16:creationId xmlns:a16="http://schemas.microsoft.com/office/drawing/2014/main" id="{7D7A08A6-865F-A462-0BBB-0FAB729288BE}"/>
                          </a:ext>
                        </a:extLst>
                      </xdr:cNvPr>
                      <xdr:cNvGrpSpPr/>
                    </xdr:nvGrpSpPr>
                    <xdr:grpSpPr>
                      <a:xfrm>
                        <a:off x="6868884" y="5241472"/>
                        <a:ext cx="3194958" cy="1616529"/>
                        <a:chOff x="6803571" y="3641271"/>
                        <a:chExt cx="3194958" cy="1616529"/>
                      </a:xfrm>
                    </xdr:grpSpPr>
                    <xdr:grpSp>
                      <xdr:nvGrpSpPr>
                        <xdr:cNvPr id="29" name="Group 28">
                          <a:extLst>
                            <a:ext uri="{FF2B5EF4-FFF2-40B4-BE49-F238E27FC236}">
                              <a16:creationId xmlns:a16="http://schemas.microsoft.com/office/drawing/2014/main" id="{C0118429-020F-1591-DC2F-0058D1606728}"/>
                            </a:ext>
                          </a:extLst>
                        </xdr:cNvPr>
                        <xdr:cNvGrpSpPr/>
                      </xdr:nvGrpSpPr>
                      <xdr:grpSpPr>
                        <a:xfrm>
                          <a:off x="6825343" y="3641271"/>
                          <a:ext cx="3173186" cy="1616529"/>
                          <a:chOff x="6825343" y="3641271"/>
                          <a:chExt cx="3173186" cy="1616529"/>
                        </a:xfrm>
                      </xdr:grpSpPr>
                      <xdr:grpSp>
                        <xdr:nvGrpSpPr>
                          <xdr:cNvPr id="27" name="Group 26">
                            <a:extLst>
                              <a:ext uri="{FF2B5EF4-FFF2-40B4-BE49-F238E27FC236}">
                                <a16:creationId xmlns:a16="http://schemas.microsoft.com/office/drawing/2014/main" id="{D0CAB215-63D7-48E3-4BA1-51B7DC500578}"/>
                              </a:ext>
                            </a:extLst>
                          </xdr:cNvPr>
                          <xdr:cNvGrpSpPr/>
                        </xdr:nvGrpSpPr>
                        <xdr:grpSpPr>
                          <a:xfrm>
                            <a:off x="6825343" y="3641271"/>
                            <a:ext cx="3173186" cy="1616529"/>
                            <a:chOff x="6825343" y="3641271"/>
                            <a:chExt cx="3173186" cy="1616529"/>
                          </a:xfrm>
                        </xdr:grpSpPr>
                        <xdr:grpSp>
                          <xdr:nvGrpSpPr>
                            <xdr:cNvPr id="25" name="Group 24">
                              <a:extLst>
                                <a:ext uri="{FF2B5EF4-FFF2-40B4-BE49-F238E27FC236}">
                                  <a16:creationId xmlns:a16="http://schemas.microsoft.com/office/drawing/2014/main" id="{33EC005B-C7AE-0B83-E961-D0DCC71DC53F}"/>
                                </a:ext>
                              </a:extLst>
                            </xdr:cNvPr>
                            <xdr:cNvGrpSpPr/>
                          </xdr:nvGrpSpPr>
                          <xdr:grpSpPr>
                            <a:xfrm>
                              <a:off x="6825343" y="3641271"/>
                              <a:ext cx="3173186" cy="1616529"/>
                              <a:chOff x="6825343" y="3641271"/>
                              <a:chExt cx="3173186" cy="1616529"/>
                            </a:xfrm>
                          </xdr:grpSpPr>
                          <xdr:sp macro="" textlink="">
                            <xdr:nvSpPr>
                              <xdr:cNvPr id="23" name="Freeform: Shape 22">
                                <a:extLst>
                                  <a:ext uri="{FF2B5EF4-FFF2-40B4-BE49-F238E27FC236}">
                                    <a16:creationId xmlns:a16="http://schemas.microsoft.com/office/drawing/2014/main" id="{16379272-0DAF-A9CB-EE10-F9BAB3FFFC97}"/>
                                  </a:ext>
                                </a:extLst>
                              </xdr:cNvPr>
                              <xdr:cNvSpPr/>
                            </xdr:nvSpPr>
                            <xdr:spPr>
                              <a:xfrm>
                                <a:off x="6825343" y="3641271"/>
                                <a:ext cx="3173186" cy="157843"/>
                              </a:xfrm>
                              <a:custGeom>
                                <a:avLst/>
                                <a:gdLst>
                                  <a:gd name="connsiteX0" fmla="*/ 0 w 3173186"/>
                                  <a:gd name="connsiteY0" fmla="*/ 0 h 157843"/>
                                  <a:gd name="connsiteX1" fmla="*/ 985157 w 3173186"/>
                                  <a:gd name="connsiteY1" fmla="*/ 125186 h 157843"/>
                                  <a:gd name="connsiteX2" fmla="*/ 1545771 w 3173186"/>
                                  <a:gd name="connsiteY2" fmla="*/ 16329 h 157843"/>
                                  <a:gd name="connsiteX3" fmla="*/ 2160814 w 3173186"/>
                                  <a:gd name="connsiteY3" fmla="*/ 43543 h 157843"/>
                                  <a:gd name="connsiteX4" fmla="*/ 2585357 w 3173186"/>
                                  <a:gd name="connsiteY4" fmla="*/ 146958 h 157843"/>
                                  <a:gd name="connsiteX5" fmla="*/ 3173186 w 3173186"/>
                                  <a:gd name="connsiteY5" fmla="*/ 157843 h 15784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3173186" h="157843">
                                    <a:moveTo>
                                      <a:pt x="0" y="0"/>
                                    </a:moveTo>
                                    <a:lnTo>
                                      <a:pt x="985157" y="125186"/>
                                    </a:lnTo>
                                    <a:lnTo>
                                      <a:pt x="1545771" y="16329"/>
                                    </a:lnTo>
                                    <a:lnTo>
                                      <a:pt x="2160814" y="43543"/>
                                    </a:lnTo>
                                    <a:lnTo>
                                      <a:pt x="2585357" y="146958"/>
                                    </a:lnTo>
                                    <a:lnTo>
                                      <a:pt x="3173186" y="157843"/>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sp macro="" textlink="">
                            <xdr:nvSpPr>
                              <xdr:cNvPr id="24" name="Freeform: Shape 23">
                                <a:extLst>
                                  <a:ext uri="{FF2B5EF4-FFF2-40B4-BE49-F238E27FC236}">
                                    <a16:creationId xmlns:a16="http://schemas.microsoft.com/office/drawing/2014/main" id="{DF3B2CD0-F450-A0D3-1AD2-3BC433B3257F}"/>
                                  </a:ext>
                                </a:extLst>
                              </xdr:cNvPr>
                              <xdr:cNvSpPr/>
                            </xdr:nvSpPr>
                            <xdr:spPr>
                              <a:xfrm>
                                <a:off x="9590314" y="4022271"/>
                                <a:ext cx="375557" cy="1235529"/>
                              </a:xfrm>
                              <a:custGeom>
                                <a:avLst/>
                                <a:gdLst>
                                  <a:gd name="connsiteX0" fmla="*/ 375557 w 375557"/>
                                  <a:gd name="connsiteY0" fmla="*/ 0 h 1235529"/>
                                  <a:gd name="connsiteX1" fmla="*/ 92529 w 375557"/>
                                  <a:gd name="connsiteY1" fmla="*/ 5443 h 1235529"/>
                                  <a:gd name="connsiteX2" fmla="*/ 16329 w 375557"/>
                                  <a:gd name="connsiteY2" fmla="*/ 348343 h 1235529"/>
                                  <a:gd name="connsiteX3" fmla="*/ 0 w 375557"/>
                                  <a:gd name="connsiteY3" fmla="*/ 979715 h 1235529"/>
                                  <a:gd name="connsiteX4" fmla="*/ 32657 w 375557"/>
                                  <a:gd name="connsiteY4" fmla="*/ 1235529 h 1235529"/>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375557" h="1235529">
                                    <a:moveTo>
                                      <a:pt x="375557" y="0"/>
                                    </a:moveTo>
                                    <a:lnTo>
                                      <a:pt x="92529" y="5443"/>
                                    </a:lnTo>
                                    <a:lnTo>
                                      <a:pt x="16329" y="348343"/>
                                    </a:lnTo>
                                    <a:lnTo>
                                      <a:pt x="0" y="979715"/>
                                    </a:lnTo>
                                    <a:lnTo>
                                      <a:pt x="32657" y="1235529"/>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26" name="Freeform: Shape 25">
                              <a:extLst>
                                <a:ext uri="{FF2B5EF4-FFF2-40B4-BE49-F238E27FC236}">
                                  <a16:creationId xmlns:a16="http://schemas.microsoft.com/office/drawing/2014/main" id="{59CEBD67-0F32-CB8B-CF82-390F1149B5C5}"/>
                                </a:ext>
                              </a:extLst>
                            </xdr:cNvPr>
                            <xdr:cNvSpPr/>
                          </xdr:nvSpPr>
                          <xdr:spPr>
                            <a:xfrm>
                              <a:off x="6830786" y="3853543"/>
                              <a:ext cx="2596243" cy="348343"/>
                            </a:xfrm>
                            <a:custGeom>
                              <a:avLst/>
                              <a:gdLst>
                                <a:gd name="connsiteX0" fmla="*/ 0 w 2596243"/>
                                <a:gd name="connsiteY0" fmla="*/ 0 h 1377043"/>
                                <a:gd name="connsiteX1" fmla="*/ 963385 w 2596243"/>
                                <a:gd name="connsiteY1" fmla="*/ 141514 h 1377043"/>
                                <a:gd name="connsiteX2" fmla="*/ 1513114 w 2596243"/>
                                <a:gd name="connsiteY2" fmla="*/ 38100 h 1377043"/>
                                <a:gd name="connsiteX3" fmla="*/ 2100943 w 2596243"/>
                                <a:gd name="connsiteY3" fmla="*/ 54428 h 1377043"/>
                                <a:gd name="connsiteX4" fmla="*/ 2492828 w 2596243"/>
                                <a:gd name="connsiteY4" fmla="*/ 179614 h 1377043"/>
                                <a:gd name="connsiteX5" fmla="*/ 2563585 w 2596243"/>
                                <a:gd name="connsiteY5" fmla="*/ 244928 h 1377043"/>
                                <a:gd name="connsiteX6" fmla="*/ 2596243 w 2596243"/>
                                <a:gd name="connsiteY6" fmla="*/ 348343 h 1377043"/>
                                <a:gd name="connsiteX7" fmla="*/ 2585357 w 2596243"/>
                                <a:gd name="connsiteY7" fmla="*/ 1377043 h 1377043"/>
                                <a:gd name="connsiteX0" fmla="*/ 0 w 2596243"/>
                                <a:gd name="connsiteY0" fmla="*/ 0 h 348343"/>
                                <a:gd name="connsiteX1" fmla="*/ 963385 w 2596243"/>
                                <a:gd name="connsiteY1" fmla="*/ 141514 h 348343"/>
                                <a:gd name="connsiteX2" fmla="*/ 1513114 w 2596243"/>
                                <a:gd name="connsiteY2" fmla="*/ 38100 h 348343"/>
                                <a:gd name="connsiteX3" fmla="*/ 2100943 w 2596243"/>
                                <a:gd name="connsiteY3" fmla="*/ 54428 h 348343"/>
                                <a:gd name="connsiteX4" fmla="*/ 2492828 w 2596243"/>
                                <a:gd name="connsiteY4" fmla="*/ 179614 h 348343"/>
                                <a:gd name="connsiteX5" fmla="*/ 2563585 w 2596243"/>
                                <a:gd name="connsiteY5" fmla="*/ 244928 h 348343"/>
                                <a:gd name="connsiteX6" fmla="*/ 2596243 w 2596243"/>
                                <a:gd name="connsiteY6" fmla="*/ 348343 h 34834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596243" h="348343">
                                  <a:moveTo>
                                    <a:pt x="0" y="0"/>
                                  </a:moveTo>
                                  <a:lnTo>
                                    <a:pt x="963385" y="141514"/>
                                  </a:lnTo>
                                  <a:lnTo>
                                    <a:pt x="1513114" y="38100"/>
                                  </a:lnTo>
                                  <a:lnTo>
                                    <a:pt x="2100943" y="54428"/>
                                  </a:lnTo>
                                  <a:lnTo>
                                    <a:pt x="2492828" y="179614"/>
                                  </a:lnTo>
                                  <a:lnTo>
                                    <a:pt x="2563585" y="244928"/>
                                  </a:lnTo>
                                  <a:lnTo>
                                    <a:pt x="2596243" y="348343"/>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28" name="Freeform: Shape 27">
                            <a:extLst>
                              <a:ext uri="{FF2B5EF4-FFF2-40B4-BE49-F238E27FC236}">
                                <a16:creationId xmlns:a16="http://schemas.microsoft.com/office/drawing/2014/main" id="{1D6FE4DA-2467-A565-A1CD-566EDC21335A}"/>
                              </a:ext>
                            </a:extLst>
                          </xdr:cNvPr>
                          <xdr:cNvSpPr/>
                        </xdr:nvSpPr>
                        <xdr:spPr>
                          <a:xfrm>
                            <a:off x="7075714" y="3886200"/>
                            <a:ext cx="2356757" cy="1137557"/>
                          </a:xfrm>
                          <a:custGeom>
                            <a:avLst/>
                            <a:gdLst>
                              <a:gd name="connsiteX0" fmla="*/ 21772 w 2356757"/>
                              <a:gd name="connsiteY0" fmla="*/ 0 h 1137557"/>
                              <a:gd name="connsiteX1" fmla="*/ 0 w 2356757"/>
                              <a:gd name="connsiteY1" fmla="*/ 391886 h 1137557"/>
                              <a:gd name="connsiteX2" fmla="*/ 408215 w 2356757"/>
                              <a:gd name="connsiteY2" fmla="*/ 484414 h 1137557"/>
                              <a:gd name="connsiteX3" fmla="*/ 838200 w 2356757"/>
                              <a:gd name="connsiteY3" fmla="*/ 658586 h 1137557"/>
                              <a:gd name="connsiteX4" fmla="*/ 843643 w 2356757"/>
                              <a:gd name="connsiteY4" fmla="*/ 533400 h 1137557"/>
                              <a:gd name="connsiteX5" fmla="*/ 2356757 w 2356757"/>
                              <a:gd name="connsiteY5" fmla="*/ 1137557 h 1137557"/>
                              <a:gd name="connsiteX6" fmla="*/ 2356757 w 2356757"/>
                              <a:gd name="connsiteY6" fmla="*/ 310243 h 1137557"/>
                              <a:gd name="connsiteX7" fmla="*/ 2318657 w 2356757"/>
                              <a:gd name="connsiteY7" fmla="*/ 212271 h 1137557"/>
                              <a:gd name="connsiteX8" fmla="*/ 2253343 w 2356757"/>
                              <a:gd name="connsiteY8" fmla="*/ 157843 h 1137557"/>
                              <a:gd name="connsiteX9" fmla="*/ 1872343 w 2356757"/>
                              <a:gd name="connsiteY9" fmla="*/ 32657 h 1137557"/>
                              <a:gd name="connsiteX10" fmla="*/ 1262743 w 2356757"/>
                              <a:gd name="connsiteY10" fmla="*/ 5443 h 1137557"/>
                              <a:gd name="connsiteX11" fmla="*/ 707572 w 2356757"/>
                              <a:gd name="connsiteY11" fmla="*/ 108857 h 1137557"/>
                              <a:gd name="connsiteX12" fmla="*/ 21772 w 2356757"/>
                              <a:gd name="connsiteY12" fmla="*/ 0 h 113755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356757" h="1137557">
                                <a:moveTo>
                                  <a:pt x="21772" y="0"/>
                                </a:moveTo>
                                <a:lnTo>
                                  <a:pt x="0" y="391886"/>
                                </a:lnTo>
                                <a:lnTo>
                                  <a:pt x="408215" y="484414"/>
                                </a:lnTo>
                                <a:lnTo>
                                  <a:pt x="838200" y="658586"/>
                                </a:lnTo>
                                <a:lnTo>
                                  <a:pt x="843643" y="533400"/>
                                </a:lnTo>
                                <a:lnTo>
                                  <a:pt x="2356757" y="1137557"/>
                                </a:lnTo>
                                <a:lnTo>
                                  <a:pt x="2356757" y="310243"/>
                                </a:lnTo>
                                <a:lnTo>
                                  <a:pt x="2318657" y="212271"/>
                                </a:lnTo>
                                <a:lnTo>
                                  <a:pt x="2253343" y="157843"/>
                                </a:lnTo>
                                <a:lnTo>
                                  <a:pt x="1872343" y="32657"/>
                                </a:lnTo>
                                <a:lnTo>
                                  <a:pt x="1262743" y="5443"/>
                                </a:lnTo>
                                <a:lnTo>
                                  <a:pt x="707572" y="108857"/>
                                </a:lnTo>
                                <a:lnTo>
                                  <a:pt x="21772" y="0"/>
                                </a:lnTo>
                                <a:close/>
                              </a:path>
                            </a:pathLst>
                          </a:cu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30" name="Freeform: Shape 29">
                          <a:extLst>
                            <a:ext uri="{FF2B5EF4-FFF2-40B4-BE49-F238E27FC236}">
                              <a16:creationId xmlns:a16="http://schemas.microsoft.com/office/drawing/2014/main" id="{191C282F-8AF1-64F5-4319-98A4008FA3B3}"/>
                            </a:ext>
                          </a:extLst>
                        </xdr:cNvPr>
                        <xdr:cNvSpPr/>
                      </xdr:nvSpPr>
                      <xdr:spPr>
                        <a:xfrm>
                          <a:off x="6803571" y="4218214"/>
                          <a:ext cx="277586" cy="59872"/>
                        </a:xfrm>
                        <a:custGeom>
                          <a:avLst/>
                          <a:gdLst>
                            <a:gd name="connsiteX0" fmla="*/ 0 w 277586"/>
                            <a:gd name="connsiteY0" fmla="*/ 0 h 59872"/>
                            <a:gd name="connsiteX1" fmla="*/ 277586 w 277586"/>
                            <a:gd name="connsiteY1" fmla="*/ 59872 h 59872"/>
                          </a:gdLst>
                          <a:ahLst/>
                          <a:cxnLst>
                            <a:cxn ang="0">
                              <a:pos x="connsiteX0" y="connsiteY0"/>
                            </a:cxn>
                            <a:cxn ang="0">
                              <a:pos x="connsiteX1" y="connsiteY1"/>
                            </a:cxn>
                          </a:cxnLst>
                          <a:rect l="l" t="t" r="r" b="b"/>
                          <a:pathLst>
                            <a:path w="277586" h="59872">
                              <a:moveTo>
                                <a:pt x="0" y="0"/>
                              </a:moveTo>
                              <a:lnTo>
                                <a:pt x="277586" y="59872"/>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33" name="Freeform: Shape 32">
                        <a:extLst>
                          <a:ext uri="{FF2B5EF4-FFF2-40B4-BE49-F238E27FC236}">
                            <a16:creationId xmlns:a16="http://schemas.microsoft.com/office/drawing/2014/main" id="{936620AD-3148-CFBE-7820-ABF276750E8D}"/>
                          </a:ext>
                        </a:extLst>
                      </xdr:cNvPr>
                      <xdr:cNvSpPr/>
                    </xdr:nvSpPr>
                    <xdr:spPr>
                      <a:xfrm>
                        <a:off x="7881257" y="6139542"/>
                        <a:ext cx="1692729" cy="1377043"/>
                      </a:xfrm>
                      <a:custGeom>
                        <a:avLst/>
                        <a:gdLst>
                          <a:gd name="connsiteX0" fmla="*/ 87086 w 1692729"/>
                          <a:gd name="connsiteY0" fmla="*/ 0 h 1371600"/>
                          <a:gd name="connsiteX1" fmla="*/ 0 w 1692729"/>
                          <a:gd name="connsiteY1" fmla="*/ 1001485 h 1371600"/>
                          <a:gd name="connsiteX2" fmla="*/ 996043 w 1692729"/>
                          <a:gd name="connsiteY2" fmla="*/ 1181100 h 1371600"/>
                          <a:gd name="connsiteX3" fmla="*/ 1692729 w 1692729"/>
                          <a:gd name="connsiteY3" fmla="*/ 1371600 h 1371600"/>
                          <a:gd name="connsiteX4" fmla="*/ 1665514 w 1692729"/>
                          <a:gd name="connsiteY4" fmla="*/ 919843 h 1371600"/>
                          <a:gd name="connsiteX5" fmla="*/ 1621972 w 1692729"/>
                          <a:gd name="connsiteY5" fmla="*/ 669471 h 1371600"/>
                          <a:gd name="connsiteX6" fmla="*/ 1611086 w 1692729"/>
                          <a:gd name="connsiteY6" fmla="*/ 478971 h 1371600"/>
                          <a:gd name="connsiteX7" fmla="*/ 1611086 w 1692729"/>
                          <a:gd name="connsiteY7" fmla="*/ 478971 h 1371600"/>
                          <a:gd name="connsiteX0" fmla="*/ 81643 w 1692729"/>
                          <a:gd name="connsiteY0" fmla="*/ 0 h 1377043"/>
                          <a:gd name="connsiteX1" fmla="*/ 0 w 1692729"/>
                          <a:gd name="connsiteY1" fmla="*/ 1006928 h 1377043"/>
                          <a:gd name="connsiteX2" fmla="*/ 996043 w 1692729"/>
                          <a:gd name="connsiteY2" fmla="*/ 1186543 h 1377043"/>
                          <a:gd name="connsiteX3" fmla="*/ 1692729 w 1692729"/>
                          <a:gd name="connsiteY3" fmla="*/ 1377043 h 1377043"/>
                          <a:gd name="connsiteX4" fmla="*/ 1665514 w 1692729"/>
                          <a:gd name="connsiteY4" fmla="*/ 925286 h 1377043"/>
                          <a:gd name="connsiteX5" fmla="*/ 1621972 w 1692729"/>
                          <a:gd name="connsiteY5" fmla="*/ 674914 h 1377043"/>
                          <a:gd name="connsiteX6" fmla="*/ 1611086 w 1692729"/>
                          <a:gd name="connsiteY6" fmla="*/ 484414 h 1377043"/>
                          <a:gd name="connsiteX7" fmla="*/ 1611086 w 1692729"/>
                          <a:gd name="connsiteY7" fmla="*/ 484414 h 1377043"/>
                          <a:gd name="connsiteX0" fmla="*/ 92529 w 1692729"/>
                          <a:gd name="connsiteY0" fmla="*/ 0 h 1377043"/>
                          <a:gd name="connsiteX1" fmla="*/ 0 w 1692729"/>
                          <a:gd name="connsiteY1" fmla="*/ 1006928 h 1377043"/>
                          <a:gd name="connsiteX2" fmla="*/ 996043 w 1692729"/>
                          <a:gd name="connsiteY2" fmla="*/ 1186543 h 1377043"/>
                          <a:gd name="connsiteX3" fmla="*/ 1692729 w 1692729"/>
                          <a:gd name="connsiteY3" fmla="*/ 1377043 h 1377043"/>
                          <a:gd name="connsiteX4" fmla="*/ 1665514 w 1692729"/>
                          <a:gd name="connsiteY4" fmla="*/ 925286 h 1377043"/>
                          <a:gd name="connsiteX5" fmla="*/ 1621972 w 1692729"/>
                          <a:gd name="connsiteY5" fmla="*/ 674914 h 1377043"/>
                          <a:gd name="connsiteX6" fmla="*/ 1611086 w 1692729"/>
                          <a:gd name="connsiteY6" fmla="*/ 484414 h 1377043"/>
                          <a:gd name="connsiteX7" fmla="*/ 1611086 w 1692729"/>
                          <a:gd name="connsiteY7" fmla="*/ 484414 h 137704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1692729" h="1377043">
                            <a:moveTo>
                              <a:pt x="92529" y="0"/>
                            </a:moveTo>
                            <a:lnTo>
                              <a:pt x="0" y="1006928"/>
                            </a:lnTo>
                            <a:lnTo>
                              <a:pt x="996043" y="1186543"/>
                            </a:lnTo>
                            <a:lnTo>
                              <a:pt x="1692729" y="1377043"/>
                            </a:lnTo>
                            <a:lnTo>
                              <a:pt x="1665514" y="925286"/>
                            </a:lnTo>
                            <a:lnTo>
                              <a:pt x="1621972" y="674914"/>
                            </a:lnTo>
                            <a:lnTo>
                              <a:pt x="1611086" y="484414"/>
                            </a:lnTo>
                            <a:lnTo>
                              <a:pt x="1611086" y="484414"/>
                            </a:lnTo>
                          </a:path>
                        </a:pathLst>
                      </a:cu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35" name="Freeform: Shape 34">
                      <a:extLst>
                        <a:ext uri="{FF2B5EF4-FFF2-40B4-BE49-F238E27FC236}">
                          <a16:creationId xmlns:a16="http://schemas.microsoft.com/office/drawing/2014/main" id="{08B4B75D-F9FE-12EB-285C-4E0895AF8201}"/>
                        </a:ext>
                      </a:extLst>
                    </xdr:cNvPr>
                    <xdr:cNvSpPr/>
                  </xdr:nvSpPr>
                  <xdr:spPr>
                    <a:xfrm>
                      <a:off x="9579429" y="7516586"/>
                      <a:ext cx="16328" cy="332014"/>
                    </a:xfrm>
                    <a:custGeom>
                      <a:avLst/>
                      <a:gdLst>
                        <a:gd name="connsiteX0" fmla="*/ 16328 w 16328"/>
                        <a:gd name="connsiteY0" fmla="*/ 332014 h 332014"/>
                        <a:gd name="connsiteX1" fmla="*/ 0 w 16328"/>
                        <a:gd name="connsiteY1" fmla="*/ 0 h 332014"/>
                      </a:gdLst>
                      <a:ahLst/>
                      <a:cxnLst>
                        <a:cxn ang="0">
                          <a:pos x="connsiteX0" y="connsiteY0"/>
                        </a:cxn>
                        <a:cxn ang="0">
                          <a:pos x="connsiteX1" y="connsiteY1"/>
                        </a:cxn>
                      </a:cxnLst>
                      <a:rect l="l" t="t" r="r" b="b"/>
                      <a:pathLst>
                        <a:path w="16328" h="332014">
                          <a:moveTo>
                            <a:pt x="16328" y="332014"/>
                          </a:moveTo>
                          <a:lnTo>
                            <a:pt x="0" y="0"/>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37" name="Freeform: Shape 36">
                    <a:extLst>
                      <a:ext uri="{FF2B5EF4-FFF2-40B4-BE49-F238E27FC236}">
                        <a16:creationId xmlns:a16="http://schemas.microsoft.com/office/drawing/2014/main" id="{7BAE1B2A-C516-AF0D-04B8-134384D86C15}"/>
                      </a:ext>
                    </a:extLst>
                  </xdr:cNvPr>
                  <xdr:cNvSpPr/>
                </xdr:nvSpPr>
                <xdr:spPr>
                  <a:xfrm>
                    <a:off x="9633238" y="6667500"/>
                    <a:ext cx="69272" cy="961159"/>
                  </a:xfrm>
                  <a:custGeom>
                    <a:avLst/>
                    <a:gdLst>
                      <a:gd name="connsiteX0" fmla="*/ 0 w 69272"/>
                      <a:gd name="connsiteY0" fmla="*/ 0 h 961159"/>
                      <a:gd name="connsiteX1" fmla="*/ 30307 w 69272"/>
                      <a:gd name="connsiteY1" fmla="*/ 173182 h 961159"/>
                      <a:gd name="connsiteX2" fmla="*/ 69272 w 69272"/>
                      <a:gd name="connsiteY2" fmla="*/ 961159 h 961159"/>
                    </a:gdLst>
                    <a:ahLst/>
                    <a:cxnLst>
                      <a:cxn ang="0">
                        <a:pos x="connsiteX0" y="connsiteY0"/>
                      </a:cxn>
                      <a:cxn ang="0">
                        <a:pos x="connsiteX1" y="connsiteY1"/>
                      </a:cxn>
                      <a:cxn ang="0">
                        <a:pos x="connsiteX2" y="connsiteY2"/>
                      </a:cxn>
                    </a:cxnLst>
                    <a:rect l="l" t="t" r="r" b="b"/>
                    <a:pathLst>
                      <a:path w="69272" h="961159">
                        <a:moveTo>
                          <a:pt x="0" y="0"/>
                        </a:moveTo>
                        <a:lnTo>
                          <a:pt x="30307" y="173182"/>
                        </a:lnTo>
                        <a:lnTo>
                          <a:pt x="69272" y="961159"/>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40" name="Oval 39">
                  <a:extLst>
                    <a:ext uri="{FF2B5EF4-FFF2-40B4-BE49-F238E27FC236}">
                      <a16:creationId xmlns:a16="http://schemas.microsoft.com/office/drawing/2014/main" id="{41DF9787-7CD8-1850-BE36-E588BDF806B5}"/>
                    </a:ext>
                  </a:extLst>
                </xdr:cNvPr>
                <xdr:cNvSpPr/>
              </xdr:nvSpPr>
              <xdr:spPr>
                <a:xfrm>
                  <a:off x="2607880" y="3488121"/>
                  <a:ext cx="243052" cy="243052"/>
                </a:xfrm>
                <a:prstGeom prst="ellipse">
                  <a:avLst/>
                </a:pr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ID" sz="800" b="1">
                      <a:ln>
                        <a:solidFill>
                          <a:sysClr val="windowText" lastClr="000000"/>
                        </a:solidFill>
                      </a:ln>
                      <a:solidFill>
                        <a:schemeClr val="tx1"/>
                      </a:solidFill>
                    </a:rPr>
                    <a:t>1</a:t>
                  </a:r>
                </a:p>
              </xdr:txBody>
            </xdr:sp>
            <xdr:sp macro="" textlink="">
              <xdr:nvSpPr>
                <xdr:cNvPr id="41" name="Oval 40">
                  <a:extLst>
                    <a:ext uri="{FF2B5EF4-FFF2-40B4-BE49-F238E27FC236}">
                      <a16:creationId xmlns:a16="http://schemas.microsoft.com/office/drawing/2014/main" id="{F3BD4863-D522-40F3-9B38-9E84D8FB04EA}"/>
                    </a:ext>
                  </a:extLst>
                </xdr:cNvPr>
                <xdr:cNvSpPr/>
              </xdr:nvSpPr>
              <xdr:spPr>
                <a:xfrm>
                  <a:off x="2766849" y="4323693"/>
                  <a:ext cx="243052" cy="243052"/>
                </a:xfrm>
                <a:prstGeom prst="ellipse">
                  <a:avLst/>
                </a:pr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ID" sz="800" b="1">
                      <a:ln>
                        <a:solidFill>
                          <a:sysClr val="windowText" lastClr="000000"/>
                        </a:solidFill>
                      </a:ln>
                      <a:solidFill>
                        <a:schemeClr val="tx1"/>
                      </a:solidFill>
                    </a:rPr>
                    <a:t>2</a:t>
                  </a:r>
                </a:p>
              </xdr:txBody>
            </xdr:sp>
          </xdr:grpSp>
          <xdr:sp macro="" textlink="">
            <xdr:nvSpPr>
              <xdr:cNvPr id="43" name="Rectangle 42">
                <a:extLst>
                  <a:ext uri="{FF2B5EF4-FFF2-40B4-BE49-F238E27FC236}">
                    <a16:creationId xmlns:a16="http://schemas.microsoft.com/office/drawing/2014/main" id="{3A9960AC-F1B6-0584-45B9-5D8E1DF3F4A3}"/>
                  </a:ext>
                </a:extLst>
              </xdr:cNvPr>
              <xdr:cNvSpPr/>
            </xdr:nvSpPr>
            <xdr:spPr>
              <a:xfrm>
                <a:off x="2693276" y="3021724"/>
                <a:ext cx="486103" cy="21020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ID" sz="800">
                    <a:solidFill>
                      <a:schemeClr val="tx1"/>
                    </a:solidFill>
                  </a:rPr>
                  <a:t>Jalan</a:t>
                </a:r>
              </a:p>
            </xdr:txBody>
          </xdr:sp>
        </xdr:grpSp>
        <xdr:sp macro="" textlink="">
          <xdr:nvSpPr>
            <xdr:cNvPr id="44" name="Rectangle 43">
              <a:extLst>
                <a:ext uri="{FF2B5EF4-FFF2-40B4-BE49-F238E27FC236}">
                  <a16:creationId xmlns:a16="http://schemas.microsoft.com/office/drawing/2014/main" id="{ECA1B0A8-3CB3-48ED-9CBE-5C6658DA9172}"/>
                </a:ext>
              </a:extLst>
            </xdr:cNvPr>
            <xdr:cNvSpPr/>
          </xdr:nvSpPr>
          <xdr:spPr>
            <a:xfrm rot="16200000">
              <a:off x="3515711" y="4198883"/>
              <a:ext cx="486103" cy="21020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ID" sz="800">
                  <a:solidFill>
                    <a:schemeClr val="tx1"/>
                  </a:solidFill>
                </a:rPr>
                <a:t>Jalan</a:t>
              </a:r>
            </a:p>
          </xdr:txBody>
        </xdr:sp>
      </xdr:grpSp>
      <xdr:sp macro="" textlink="">
        <xdr:nvSpPr>
          <xdr:cNvPr id="47" name="Rectangle 46">
            <a:extLst>
              <a:ext uri="{FF2B5EF4-FFF2-40B4-BE49-F238E27FC236}">
                <a16:creationId xmlns:a16="http://schemas.microsoft.com/office/drawing/2014/main" id="{72B9A134-F815-4F7C-A4C7-BC3C0271400A}"/>
              </a:ext>
            </a:extLst>
          </xdr:cNvPr>
          <xdr:cNvSpPr/>
        </xdr:nvSpPr>
        <xdr:spPr>
          <a:xfrm>
            <a:off x="919656" y="5754414"/>
            <a:ext cx="2292568" cy="103132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D" sz="800">
                <a:solidFill>
                  <a:schemeClr val="tx1"/>
                </a:solidFill>
              </a:rPr>
              <a:t>Keterangan :</a:t>
            </a:r>
          </a:p>
          <a:p>
            <a:pPr algn="l"/>
            <a:r>
              <a:rPr lang="en-ID" sz="800">
                <a:solidFill>
                  <a:schemeClr val="tx1"/>
                </a:solidFill>
              </a:rPr>
              <a:t>1. SHM No. 82/Karyawangi, Luas : 1.270 m</a:t>
            </a:r>
            <a:r>
              <a:rPr lang="en-ID" sz="800">
                <a:solidFill>
                  <a:schemeClr val="tx1"/>
                </a:solidFill>
                <a:latin typeface="Calibri" panose="020F0502020204030204" pitchFamily="34" charset="0"/>
                <a:cs typeface="Calibri" panose="020F0502020204030204" pitchFamily="34" charset="0"/>
              </a:rPr>
              <a:t>²</a:t>
            </a:r>
            <a:r>
              <a:rPr lang="en-ID" sz="800">
                <a:solidFill>
                  <a:schemeClr val="tx1"/>
                </a:solidFill>
              </a:rPr>
              <a:t> </a:t>
            </a:r>
          </a:p>
          <a:p>
            <a:pPr algn="l"/>
            <a:r>
              <a:rPr lang="en-ID" sz="800" u="sng">
                <a:solidFill>
                  <a:schemeClr val="tx1"/>
                </a:solidFill>
              </a:rPr>
              <a:t>2. SHM No. 79/Karyawangi,</a:t>
            </a:r>
            <a:r>
              <a:rPr lang="en-ID" sz="800" u="sng" baseline="0">
                <a:solidFill>
                  <a:schemeClr val="tx1"/>
                </a:solidFill>
              </a:rPr>
              <a:t> Luas : 1.315 m</a:t>
            </a:r>
            <a:r>
              <a:rPr lang="en-ID" sz="800" u="sng" baseline="0">
                <a:solidFill>
                  <a:schemeClr val="tx1"/>
                </a:solidFill>
                <a:latin typeface="Calibri" panose="020F0502020204030204" pitchFamily="34" charset="0"/>
                <a:cs typeface="Calibri" panose="020F0502020204030204" pitchFamily="34" charset="0"/>
              </a:rPr>
              <a:t>²</a:t>
            </a:r>
            <a:endParaRPr lang="en-ID" sz="800" u="sng" baseline="0">
              <a:solidFill>
                <a:schemeClr val="tx1"/>
              </a:solidFill>
              <a:latin typeface="+mn-lt"/>
              <a:cs typeface="+mn-cs"/>
            </a:endParaRPr>
          </a:p>
          <a:p>
            <a:pPr algn="l"/>
            <a:r>
              <a:rPr lang="en-ID" sz="800" b="0" baseline="0">
                <a:solidFill>
                  <a:schemeClr val="tx1"/>
                </a:solidFill>
                <a:latin typeface="+mn-lt"/>
                <a:cs typeface="+mn-cs"/>
              </a:rPr>
              <a:t>                                          Jumlah     : </a:t>
            </a:r>
            <a:r>
              <a:rPr lang="en-ID" sz="800" b="1" baseline="0">
                <a:solidFill>
                  <a:schemeClr val="tx1"/>
                </a:solidFill>
                <a:latin typeface="+mn-lt"/>
                <a:cs typeface="+mn-cs"/>
              </a:rPr>
              <a:t>2.585 m</a:t>
            </a:r>
            <a:r>
              <a:rPr lang="en-ID" sz="800" b="1" baseline="0">
                <a:solidFill>
                  <a:schemeClr val="tx1"/>
                </a:solidFill>
                <a:latin typeface="Calibri" panose="020F0502020204030204" pitchFamily="34" charset="0"/>
                <a:cs typeface="Calibri" panose="020F0502020204030204" pitchFamily="34" charset="0"/>
              </a:rPr>
              <a:t>²</a:t>
            </a:r>
            <a:endParaRPr lang="en-ID" sz="800" b="1">
              <a:solidFill>
                <a:schemeClr val="tx1"/>
              </a:solidFill>
            </a:endParaRPr>
          </a:p>
        </xdr:txBody>
      </xdr:sp>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42</xdr:col>
      <xdr:colOff>47625</xdr:colOff>
      <xdr:row>173</xdr:row>
      <xdr:rowOff>16010</xdr:rowOff>
    </xdr:from>
    <xdr:to>
      <xdr:col>83</xdr:col>
      <xdr:colOff>38100</xdr:colOff>
      <xdr:row>185</xdr:row>
      <xdr:rowOff>35719</xdr:rowOff>
    </xdr:to>
    <xdr:pic>
      <xdr:nvPicPr>
        <xdr:cNvPr id="2" name="Picture 2" descr="stempel.jpg">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cstate="print"/>
        <a:srcRect/>
        <a:stretch>
          <a:fillRect/>
        </a:stretch>
      </xdr:blipFill>
      <xdr:spPr bwMode="auto">
        <a:xfrm>
          <a:off x="2847975" y="8350385"/>
          <a:ext cx="2724150" cy="591209"/>
        </a:xfrm>
        <a:prstGeom prst="rect">
          <a:avLst/>
        </a:prstGeom>
        <a:noFill/>
        <a:ln w="9525">
          <a:noFill/>
          <a:miter lim="800000"/>
          <a:headEnd/>
          <a:tailEnd/>
        </a:ln>
      </xdr:spPr>
    </xdr:pic>
    <xdr:clientData/>
  </xdr:twoCellAnchor>
  <xdr:twoCellAnchor editAs="oneCell">
    <xdr:from>
      <xdr:col>73</xdr:col>
      <xdr:colOff>45242</xdr:colOff>
      <xdr:row>159</xdr:row>
      <xdr:rowOff>35718</xdr:rowOff>
    </xdr:from>
    <xdr:to>
      <xdr:col>83</xdr:col>
      <xdr:colOff>33336</xdr:colOff>
      <xdr:row>172</xdr:row>
      <xdr:rowOff>0</xdr:rowOff>
    </xdr:to>
    <xdr:pic>
      <xdr:nvPicPr>
        <xdr:cNvPr id="3" name="Picture 3" descr="http://2.bp.blogspot.com/-i66VC1mbNfA/ThBthA5XLqI/AAAAAAAAAB0/Yx15CA6RTGY/s1600/c.jpg">
          <a:extLst>
            <a:ext uri="{FF2B5EF4-FFF2-40B4-BE49-F238E27FC236}">
              <a16:creationId xmlns:a16="http://schemas.microsoft.com/office/drawing/2014/main" id="{00000000-0008-0000-0C00-00000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12517" y="7703343"/>
          <a:ext cx="654844" cy="583407"/>
        </a:xfrm>
        <a:prstGeom prst="rect">
          <a:avLst/>
        </a:prstGeom>
        <a:noFill/>
        <a:ln w="9525">
          <a:noFill/>
          <a:miter lim="800000"/>
          <a:headEnd/>
          <a:tailEnd/>
        </a:ln>
      </xdr:spPr>
    </xdr:pic>
    <xdr:clientData/>
  </xdr:twoCellAnchor>
  <xdr:twoCellAnchor>
    <xdr:from>
      <xdr:col>88</xdr:col>
      <xdr:colOff>1855</xdr:colOff>
      <xdr:row>116</xdr:row>
      <xdr:rowOff>31389</xdr:rowOff>
    </xdr:from>
    <xdr:to>
      <xdr:col>91</xdr:col>
      <xdr:colOff>1854</xdr:colOff>
      <xdr:row>119</xdr:row>
      <xdr:rowOff>19020</xdr:rowOff>
    </xdr:to>
    <xdr:sp macro="" textlink="">
      <xdr:nvSpPr>
        <xdr:cNvPr id="4" name="Rectangle 3">
          <a:extLst>
            <a:ext uri="{FF2B5EF4-FFF2-40B4-BE49-F238E27FC236}">
              <a16:creationId xmlns:a16="http://schemas.microsoft.com/office/drawing/2014/main" id="{00000000-0008-0000-0C00-000004000000}"/>
            </a:ext>
          </a:extLst>
        </xdr:cNvPr>
        <xdr:cNvSpPr/>
      </xdr:nvSpPr>
      <xdr:spPr>
        <a:xfrm>
          <a:off x="6288355" y="5651139"/>
          <a:ext cx="214312" cy="130506"/>
        </a:xfrm>
        <a:prstGeom prst="rect">
          <a:avLst/>
        </a:prstGeom>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id-ID" sz="1100">
            <a:solidFill>
              <a:schemeClr val="lt1"/>
            </a:solidFill>
            <a:latin typeface="+mn-lt"/>
            <a:ea typeface="+mn-ea"/>
            <a:cs typeface="+mn-cs"/>
          </a:endParaRPr>
        </a:p>
      </xdr:txBody>
    </xdr:sp>
    <xdr:clientData/>
  </xdr:twoCellAnchor>
  <xdr:twoCellAnchor>
    <xdr:from>
      <xdr:col>90</xdr:col>
      <xdr:colOff>18091</xdr:colOff>
      <xdr:row>116</xdr:row>
      <xdr:rowOff>928</xdr:rowOff>
    </xdr:from>
    <xdr:to>
      <xdr:col>115</xdr:col>
      <xdr:colOff>30461</xdr:colOff>
      <xdr:row>123</xdr:row>
      <xdr:rowOff>927</xdr:rowOff>
    </xdr:to>
    <xdr:sp macro="" textlink="">
      <xdr:nvSpPr>
        <xdr:cNvPr id="5" name="TextBox 4">
          <a:extLst>
            <a:ext uri="{FF2B5EF4-FFF2-40B4-BE49-F238E27FC236}">
              <a16:creationId xmlns:a16="http://schemas.microsoft.com/office/drawing/2014/main" id="{00000000-0008-0000-0C00-000005000000}"/>
            </a:ext>
          </a:extLst>
        </xdr:cNvPr>
        <xdr:cNvSpPr txBox="1"/>
      </xdr:nvSpPr>
      <xdr:spPr>
        <a:xfrm>
          <a:off x="6447466" y="5620678"/>
          <a:ext cx="1798308" cy="333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id-ID" sz="1100" b="0"/>
            <a:t>Bangunan </a:t>
          </a:r>
          <a:r>
            <a:rPr lang="en-US" sz="1100" b="0"/>
            <a:t>Kantor 3 Lantai</a:t>
          </a:r>
          <a:endParaRPr lang="id-ID" sz="1100" b="0"/>
        </a:p>
      </xdr:txBody>
    </xdr:sp>
    <xdr:clientData/>
  </xdr:twoCellAnchor>
  <xdr:twoCellAnchor>
    <xdr:from>
      <xdr:col>88</xdr:col>
      <xdr:colOff>5997</xdr:colOff>
      <xdr:row>121</xdr:row>
      <xdr:rowOff>330</xdr:rowOff>
    </xdr:from>
    <xdr:to>
      <xdr:col>91</xdr:col>
      <xdr:colOff>5996</xdr:colOff>
      <xdr:row>123</xdr:row>
      <xdr:rowOff>35586</xdr:rowOff>
    </xdr:to>
    <xdr:sp macro="" textlink="">
      <xdr:nvSpPr>
        <xdr:cNvPr id="18" name="Rectangle 17">
          <a:extLst>
            <a:ext uri="{FF2B5EF4-FFF2-40B4-BE49-F238E27FC236}">
              <a16:creationId xmlns:a16="http://schemas.microsoft.com/office/drawing/2014/main" id="{00000000-0008-0000-0C00-000012000000}"/>
            </a:ext>
          </a:extLst>
        </xdr:cNvPr>
        <xdr:cNvSpPr/>
      </xdr:nvSpPr>
      <xdr:spPr>
        <a:xfrm>
          <a:off x="6292497" y="5858205"/>
          <a:ext cx="214312" cy="130506"/>
        </a:xfrm>
        <a:prstGeom prst="rect">
          <a:avLst/>
        </a:prstGeom>
        <a:solidFill>
          <a:schemeClr val="accent2">
            <a:lumMod val="60000"/>
            <a:lumOff val="40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t" anchorCtr="0" forceAA="0" compatLnSpc="1">
          <a:prstTxWarp prst="textNoShape">
            <a:avLst/>
          </a:prstTxWarp>
          <a:noAutofit/>
        </a:bodyPr>
        <a:lstStyle/>
        <a:p>
          <a:pPr marL="0" indent="0" algn="l"/>
          <a:endParaRPr lang="id-ID" sz="1100">
            <a:solidFill>
              <a:schemeClr val="lt1"/>
            </a:solidFill>
            <a:latin typeface="+mn-lt"/>
            <a:ea typeface="+mn-ea"/>
            <a:cs typeface="+mn-cs"/>
          </a:endParaRPr>
        </a:p>
      </xdr:txBody>
    </xdr:sp>
    <xdr:clientData/>
  </xdr:twoCellAnchor>
  <xdr:twoCellAnchor>
    <xdr:from>
      <xdr:col>90</xdr:col>
      <xdr:colOff>24821</xdr:colOff>
      <xdr:row>119</xdr:row>
      <xdr:rowOff>35093</xdr:rowOff>
    </xdr:from>
    <xdr:to>
      <xdr:col>115</xdr:col>
      <xdr:colOff>37191</xdr:colOff>
      <xdr:row>126</xdr:row>
      <xdr:rowOff>35093</xdr:rowOff>
    </xdr:to>
    <xdr:sp macro="" textlink="">
      <xdr:nvSpPr>
        <xdr:cNvPr id="19" name="TextBox 18">
          <a:extLst>
            <a:ext uri="{FF2B5EF4-FFF2-40B4-BE49-F238E27FC236}">
              <a16:creationId xmlns:a16="http://schemas.microsoft.com/office/drawing/2014/main" id="{00000000-0008-0000-0C00-000013000000}"/>
            </a:ext>
          </a:extLst>
        </xdr:cNvPr>
        <xdr:cNvSpPr txBox="1"/>
      </xdr:nvSpPr>
      <xdr:spPr>
        <a:xfrm>
          <a:off x="6454196" y="5797718"/>
          <a:ext cx="1798308"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id-ID" sz="1100" b="0"/>
            <a:t>Bangunan </a:t>
          </a:r>
          <a:r>
            <a:rPr lang="en-US" sz="1100" b="0"/>
            <a:t>Pos Jaga</a:t>
          </a:r>
          <a:endParaRPr lang="id-ID" sz="1100" b="0"/>
        </a:p>
      </xdr:txBody>
    </xdr:sp>
    <xdr:clientData/>
  </xdr:twoCellAnchor>
  <xdr:twoCellAnchor>
    <xdr:from>
      <xdr:col>95</xdr:col>
      <xdr:colOff>31261</xdr:colOff>
      <xdr:row>41</xdr:row>
      <xdr:rowOff>4267</xdr:rowOff>
    </xdr:from>
    <xdr:to>
      <xdr:col>184</xdr:col>
      <xdr:colOff>52287</xdr:colOff>
      <xdr:row>123</xdr:row>
      <xdr:rowOff>5585</xdr:rowOff>
    </xdr:to>
    <xdr:grpSp>
      <xdr:nvGrpSpPr>
        <xdr:cNvPr id="45" name="Group 44">
          <a:extLst>
            <a:ext uri="{FF2B5EF4-FFF2-40B4-BE49-F238E27FC236}">
              <a16:creationId xmlns:a16="http://schemas.microsoft.com/office/drawing/2014/main" id="{3FA942B1-B6C5-4D6B-BD02-766BB58DE638}"/>
            </a:ext>
          </a:extLst>
        </xdr:cNvPr>
        <xdr:cNvGrpSpPr/>
      </xdr:nvGrpSpPr>
      <xdr:grpSpPr>
        <a:xfrm>
          <a:off x="6326044" y="2132897"/>
          <a:ext cx="5918243" cy="4076362"/>
          <a:chOff x="2190750" y="476248"/>
          <a:chExt cx="3886205" cy="3771904"/>
        </a:xfrm>
      </xdr:grpSpPr>
      <xdr:pic>
        <xdr:nvPicPr>
          <xdr:cNvPr id="46" name="Picture 45">
            <a:extLst>
              <a:ext uri="{FF2B5EF4-FFF2-40B4-BE49-F238E27FC236}">
                <a16:creationId xmlns:a16="http://schemas.microsoft.com/office/drawing/2014/main" id="{DC312F17-D11C-9816-6B81-AA27318E9815}"/>
              </a:ext>
            </a:extLst>
          </xdr:cNvPr>
          <xdr:cNvPicPr>
            <a:picLocks noChangeAspect="1"/>
          </xdr:cNvPicPr>
        </xdr:nvPicPr>
        <xdr:blipFill rotWithShape="1">
          <a:blip xmlns:r="http://schemas.openxmlformats.org/officeDocument/2006/relationships" r:embed="rId3"/>
          <a:srcRect l="36901" t="27087" r="33227" b="21344"/>
          <a:stretch/>
        </xdr:blipFill>
        <xdr:spPr>
          <a:xfrm>
            <a:off x="2190750" y="476248"/>
            <a:ext cx="3886205" cy="3771904"/>
          </a:xfrm>
          <a:prstGeom prst="rect">
            <a:avLst/>
          </a:prstGeom>
        </xdr:spPr>
      </xdr:pic>
      <xdr:sp macro="" textlink="">
        <xdr:nvSpPr>
          <xdr:cNvPr id="47" name="Freeform: Shape 46">
            <a:extLst>
              <a:ext uri="{FF2B5EF4-FFF2-40B4-BE49-F238E27FC236}">
                <a16:creationId xmlns:a16="http://schemas.microsoft.com/office/drawing/2014/main" id="{E7E28E8F-426F-BF6D-2BC7-7F3D4966DE32}"/>
              </a:ext>
            </a:extLst>
          </xdr:cNvPr>
          <xdr:cNvSpPr/>
        </xdr:nvSpPr>
        <xdr:spPr>
          <a:xfrm>
            <a:off x="2762250" y="1009650"/>
            <a:ext cx="2981325" cy="2343150"/>
          </a:xfrm>
          <a:custGeom>
            <a:avLst/>
            <a:gdLst>
              <a:gd name="connsiteX0" fmla="*/ 28575 w 2981325"/>
              <a:gd name="connsiteY0" fmla="*/ 0 h 2343150"/>
              <a:gd name="connsiteX1" fmla="*/ 0 w 2981325"/>
              <a:gd name="connsiteY1" fmla="*/ 485775 h 2343150"/>
              <a:gd name="connsiteX2" fmla="*/ 866775 w 2981325"/>
              <a:gd name="connsiteY2" fmla="*/ 1019175 h 2343150"/>
              <a:gd name="connsiteX3" fmla="*/ 781050 w 2981325"/>
              <a:gd name="connsiteY3" fmla="*/ 1724025 h 2343150"/>
              <a:gd name="connsiteX4" fmla="*/ 819150 w 2981325"/>
              <a:gd name="connsiteY4" fmla="*/ 1876425 h 2343150"/>
              <a:gd name="connsiteX5" fmla="*/ 2438400 w 2981325"/>
              <a:gd name="connsiteY5" fmla="*/ 2247900 h 2343150"/>
              <a:gd name="connsiteX6" fmla="*/ 2571750 w 2981325"/>
              <a:gd name="connsiteY6" fmla="*/ 2343150 h 2343150"/>
              <a:gd name="connsiteX7" fmla="*/ 2752725 w 2981325"/>
              <a:gd name="connsiteY7" fmla="*/ 2057400 h 2343150"/>
              <a:gd name="connsiteX8" fmla="*/ 2743200 w 2981325"/>
              <a:gd name="connsiteY8" fmla="*/ 1495425 h 2343150"/>
              <a:gd name="connsiteX9" fmla="*/ 2809875 w 2981325"/>
              <a:gd name="connsiteY9" fmla="*/ 866775 h 2343150"/>
              <a:gd name="connsiteX10" fmla="*/ 2981325 w 2981325"/>
              <a:gd name="connsiteY10" fmla="*/ 542925 h 2343150"/>
              <a:gd name="connsiteX11" fmla="*/ 2057400 w 2981325"/>
              <a:gd name="connsiteY11" fmla="*/ 276225 h 2343150"/>
              <a:gd name="connsiteX12" fmla="*/ 1600200 w 2981325"/>
              <a:gd name="connsiteY12" fmla="*/ 209550 h 2343150"/>
              <a:gd name="connsiteX13" fmla="*/ 952500 w 2981325"/>
              <a:gd name="connsiteY13" fmla="*/ 247650 h 2343150"/>
              <a:gd name="connsiteX14" fmla="*/ 28575 w 2981325"/>
              <a:gd name="connsiteY14" fmla="*/ 0 h 23431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Lst>
            <a:rect l="l" t="t" r="r" b="b"/>
            <a:pathLst>
              <a:path w="2981325" h="2343150">
                <a:moveTo>
                  <a:pt x="28575" y="0"/>
                </a:moveTo>
                <a:lnTo>
                  <a:pt x="0" y="485775"/>
                </a:lnTo>
                <a:lnTo>
                  <a:pt x="866775" y="1019175"/>
                </a:lnTo>
                <a:lnTo>
                  <a:pt x="781050" y="1724025"/>
                </a:lnTo>
                <a:lnTo>
                  <a:pt x="819150" y="1876425"/>
                </a:lnTo>
                <a:lnTo>
                  <a:pt x="2438400" y="2247900"/>
                </a:lnTo>
                <a:lnTo>
                  <a:pt x="2571750" y="2343150"/>
                </a:lnTo>
                <a:lnTo>
                  <a:pt x="2752725" y="2057400"/>
                </a:lnTo>
                <a:lnTo>
                  <a:pt x="2743200" y="1495425"/>
                </a:lnTo>
                <a:lnTo>
                  <a:pt x="2809875" y="866775"/>
                </a:lnTo>
                <a:lnTo>
                  <a:pt x="2981325" y="542925"/>
                </a:lnTo>
                <a:lnTo>
                  <a:pt x="2057400" y="276225"/>
                </a:lnTo>
                <a:lnTo>
                  <a:pt x="1600200" y="209550"/>
                </a:lnTo>
                <a:lnTo>
                  <a:pt x="952500" y="247650"/>
                </a:lnTo>
                <a:lnTo>
                  <a:pt x="28575" y="0"/>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clientData/>
  </xdr:twoCellAnchor>
  <xdr:twoCellAnchor>
    <xdr:from>
      <xdr:col>93</xdr:col>
      <xdr:colOff>16144</xdr:colOff>
      <xdr:row>149</xdr:row>
      <xdr:rowOff>12915</xdr:rowOff>
    </xdr:from>
    <xdr:to>
      <xdr:col>103</xdr:col>
      <xdr:colOff>19373</xdr:colOff>
      <xdr:row>159</xdr:row>
      <xdr:rowOff>16145</xdr:rowOff>
    </xdr:to>
    <xdr:grpSp>
      <xdr:nvGrpSpPr>
        <xdr:cNvPr id="51" name="Group 50">
          <a:extLst>
            <a:ext uri="{FF2B5EF4-FFF2-40B4-BE49-F238E27FC236}">
              <a16:creationId xmlns:a16="http://schemas.microsoft.com/office/drawing/2014/main" id="{D892C5F3-FEDA-41F8-43FD-C718298D8D11}"/>
            </a:ext>
          </a:extLst>
        </xdr:cNvPr>
        <xdr:cNvGrpSpPr/>
      </xdr:nvGrpSpPr>
      <xdr:grpSpPr>
        <a:xfrm>
          <a:off x="6178405" y="7508676"/>
          <a:ext cx="665838" cy="500186"/>
          <a:chOff x="6322017" y="7322949"/>
          <a:chExt cx="681280" cy="487552"/>
        </a:xfrm>
      </xdr:grpSpPr>
      <xdr:sp macro="" textlink="">
        <xdr:nvSpPr>
          <xdr:cNvPr id="49" name="Freeform: Shape 48">
            <a:extLst>
              <a:ext uri="{FF2B5EF4-FFF2-40B4-BE49-F238E27FC236}">
                <a16:creationId xmlns:a16="http://schemas.microsoft.com/office/drawing/2014/main" id="{DD4B4CA2-5719-7D02-ECC1-99A0A93F0C4E}"/>
              </a:ext>
            </a:extLst>
          </xdr:cNvPr>
          <xdr:cNvSpPr/>
        </xdr:nvSpPr>
        <xdr:spPr>
          <a:xfrm>
            <a:off x="6322017" y="7322950"/>
            <a:ext cx="681280" cy="487551"/>
          </a:xfrm>
          <a:custGeom>
            <a:avLst/>
            <a:gdLst>
              <a:gd name="connsiteX0" fmla="*/ 0 w 681280"/>
              <a:gd name="connsiteY0" fmla="*/ 51661 h 487551"/>
              <a:gd name="connsiteX1" fmla="*/ 274449 w 681280"/>
              <a:gd name="connsiteY1" fmla="*/ 51661 h 487551"/>
              <a:gd name="connsiteX2" fmla="*/ 271220 w 681280"/>
              <a:gd name="connsiteY2" fmla="*/ 3229 h 487551"/>
              <a:gd name="connsiteX3" fmla="*/ 681280 w 681280"/>
              <a:gd name="connsiteY3" fmla="*/ 0 h 487551"/>
              <a:gd name="connsiteX4" fmla="*/ 678051 w 681280"/>
              <a:gd name="connsiteY4" fmla="*/ 487551 h 487551"/>
              <a:gd name="connsiteX5" fmla="*/ 0 w 681280"/>
              <a:gd name="connsiteY5" fmla="*/ 484322 h 487551"/>
              <a:gd name="connsiteX6" fmla="*/ 0 w 681280"/>
              <a:gd name="connsiteY6" fmla="*/ 51661 h 48755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681280" h="487551">
                <a:moveTo>
                  <a:pt x="0" y="51661"/>
                </a:moveTo>
                <a:lnTo>
                  <a:pt x="274449" y="51661"/>
                </a:lnTo>
                <a:lnTo>
                  <a:pt x="271220" y="3229"/>
                </a:lnTo>
                <a:lnTo>
                  <a:pt x="681280" y="0"/>
                </a:lnTo>
                <a:cubicBezTo>
                  <a:pt x="680204" y="162517"/>
                  <a:pt x="679127" y="325034"/>
                  <a:pt x="678051" y="487551"/>
                </a:cubicBezTo>
                <a:lnTo>
                  <a:pt x="0" y="484322"/>
                </a:lnTo>
                <a:cubicBezTo>
                  <a:pt x="2153" y="341178"/>
                  <a:pt x="4305" y="198034"/>
                  <a:pt x="0" y="51661"/>
                </a:cubicBezTo>
                <a:close/>
              </a:path>
            </a:pathLst>
          </a:custGeom>
          <a:solidFill>
            <a:srgbClr val="FFC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sp macro="" textlink="">
        <xdr:nvSpPr>
          <xdr:cNvPr id="50" name="Freeform: Shape 49">
            <a:extLst>
              <a:ext uri="{FF2B5EF4-FFF2-40B4-BE49-F238E27FC236}">
                <a16:creationId xmlns:a16="http://schemas.microsoft.com/office/drawing/2014/main" id="{2565BE95-2BAA-F1DF-C922-49BDE4C32C19}"/>
              </a:ext>
            </a:extLst>
          </xdr:cNvPr>
          <xdr:cNvSpPr/>
        </xdr:nvSpPr>
        <xdr:spPr>
          <a:xfrm>
            <a:off x="6322017" y="7322949"/>
            <a:ext cx="678051" cy="487551"/>
          </a:xfrm>
          <a:custGeom>
            <a:avLst/>
            <a:gdLst>
              <a:gd name="connsiteX0" fmla="*/ 0 w 678051"/>
              <a:gd name="connsiteY0" fmla="*/ 484322 h 487551"/>
              <a:gd name="connsiteX1" fmla="*/ 3229 w 678051"/>
              <a:gd name="connsiteY1" fmla="*/ 3229 h 487551"/>
              <a:gd name="connsiteX2" fmla="*/ 271221 w 678051"/>
              <a:gd name="connsiteY2" fmla="*/ 0 h 487551"/>
              <a:gd name="connsiteX3" fmla="*/ 277678 w 678051"/>
              <a:gd name="connsiteY3" fmla="*/ 100093 h 487551"/>
              <a:gd name="connsiteX4" fmla="*/ 678051 w 678051"/>
              <a:gd name="connsiteY4" fmla="*/ 103322 h 487551"/>
              <a:gd name="connsiteX5" fmla="*/ 674822 w 678051"/>
              <a:gd name="connsiteY5" fmla="*/ 487551 h 487551"/>
              <a:gd name="connsiteX6" fmla="*/ 0 w 678051"/>
              <a:gd name="connsiteY6" fmla="*/ 484322 h 48755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678051" h="487551">
                <a:moveTo>
                  <a:pt x="0" y="484322"/>
                </a:moveTo>
                <a:cubicBezTo>
                  <a:pt x="1076" y="323958"/>
                  <a:pt x="2153" y="163593"/>
                  <a:pt x="3229" y="3229"/>
                </a:cubicBezTo>
                <a:lnTo>
                  <a:pt x="271221" y="0"/>
                </a:lnTo>
                <a:lnTo>
                  <a:pt x="277678" y="100093"/>
                </a:lnTo>
                <a:lnTo>
                  <a:pt x="678051" y="103322"/>
                </a:lnTo>
                <a:cubicBezTo>
                  <a:pt x="676975" y="231398"/>
                  <a:pt x="675898" y="359475"/>
                  <a:pt x="674822" y="487551"/>
                </a:cubicBezTo>
                <a:lnTo>
                  <a:pt x="0" y="484322"/>
                </a:lnTo>
                <a:close/>
              </a:path>
            </a:pathLst>
          </a:cu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clientData/>
  </xdr:twoCellAnchor>
  <xdr:twoCellAnchor>
    <xdr:from>
      <xdr:col>93</xdr:col>
      <xdr:colOff>19372</xdr:colOff>
      <xdr:row>149</xdr:row>
      <xdr:rowOff>12915</xdr:rowOff>
    </xdr:from>
    <xdr:to>
      <xdr:col>99</xdr:col>
      <xdr:colOff>25830</xdr:colOff>
      <xdr:row>159</xdr:row>
      <xdr:rowOff>12915</xdr:rowOff>
    </xdr:to>
    <xdr:sp macro="" textlink="">
      <xdr:nvSpPr>
        <xdr:cNvPr id="52" name="Freeform: Shape 51">
          <a:extLst>
            <a:ext uri="{FF2B5EF4-FFF2-40B4-BE49-F238E27FC236}">
              <a16:creationId xmlns:a16="http://schemas.microsoft.com/office/drawing/2014/main" id="{DA5573AF-08B1-A5F0-D661-9AAA6B8727D2}"/>
            </a:ext>
          </a:extLst>
        </xdr:cNvPr>
        <xdr:cNvSpPr/>
      </xdr:nvSpPr>
      <xdr:spPr>
        <a:xfrm>
          <a:off x="6325245" y="7322949"/>
          <a:ext cx="413288" cy="484322"/>
        </a:xfrm>
        <a:custGeom>
          <a:avLst/>
          <a:gdLst>
            <a:gd name="connsiteX0" fmla="*/ 3229 w 413288"/>
            <a:gd name="connsiteY0" fmla="*/ 484322 h 484322"/>
            <a:gd name="connsiteX1" fmla="*/ 0 w 413288"/>
            <a:gd name="connsiteY1" fmla="*/ 0 h 484322"/>
            <a:gd name="connsiteX2" fmla="*/ 209873 w 413288"/>
            <a:gd name="connsiteY2" fmla="*/ 0 h 484322"/>
            <a:gd name="connsiteX3" fmla="*/ 209873 w 413288"/>
            <a:gd name="connsiteY3" fmla="*/ 96864 h 484322"/>
            <a:gd name="connsiteX4" fmla="*/ 403602 w 413288"/>
            <a:gd name="connsiteY4" fmla="*/ 96864 h 484322"/>
            <a:gd name="connsiteX5" fmla="*/ 413288 w 413288"/>
            <a:gd name="connsiteY5" fmla="*/ 481093 h 484322"/>
            <a:gd name="connsiteX6" fmla="*/ 3229 w 413288"/>
            <a:gd name="connsiteY6" fmla="*/ 484322 h 48432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413288" h="484322">
              <a:moveTo>
                <a:pt x="3229" y="484322"/>
              </a:moveTo>
              <a:cubicBezTo>
                <a:pt x="2153" y="322881"/>
                <a:pt x="1076" y="161441"/>
                <a:pt x="0" y="0"/>
              </a:cubicBezTo>
              <a:lnTo>
                <a:pt x="209873" y="0"/>
              </a:lnTo>
              <a:lnTo>
                <a:pt x="209873" y="96864"/>
              </a:lnTo>
              <a:lnTo>
                <a:pt x="403602" y="96864"/>
              </a:lnTo>
              <a:lnTo>
                <a:pt x="413288" y="481093"/>
              </a:lnTo>
              <a:lnTo>
                <a:pt x="3229" y="484322"/>
              </a:lnTo>
              <a:close/>
            </a:path>
          </a:pathLst>
        </a:custGeom>
        <a:solidFill>
          <a:schemeClr val="accent2">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clientData/>
  </xdr:twoCellAnchor>
  <xdr:twoCellAnchor>
    <xdr:from>
      <xdr:col>11</xdr:col>
      <xdr:colOff>33130</xdr:colOff>
      <xdr:row>117</xdr:row>
      <xdr:rowOff>24848</xdr:rowOff>
    </xdr:from>
    <xdr:to>
      <xdr:col>14</xdr:col>
      <xdr:colOff>33129</xdr:colOff>
      <xdr:row>120</xdr:row>
      <xdr:rowOff>12479</xdr:rowOff>
    </xdr:to>
    <xdr:sp macro="" textlink="">
      <xdr:nvSpPr>
        <xdr:cNvPr id="60" name="Rectangle 59">
          <a:extLst>
            <a:ext uri="{FF2B5EF4-FFF2-40B4-BE49-F238E27FC236}">
              <a16:creationId xmlns:a16="http://schemas.microsoft.com/office/drawing/2014/main" id="{959D4F8F-8B93-4E83-8E69-C04F525B3350}"/>
            </a:ext>
          </a:extLst>
        </xdr:cNvPr>
        <xdr:cNvSpPr/>
      </xdr:nvSpPr>
      <xdr:spPr>
        <a:xfrm>
          <a:off x="762000" y="5930348"/>
          <a:ext cx="198781" cy="136718"/>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id-ID" sz="1100">
            <a:solidFill>
              <a:schemeClr val="lt1"/>
            </a:solidFill>
            <a:latin typeface="+mn-lt"/>
            <a:ea typeface="+mn-ea"/>
            <a:cs typeface="+mn-cs"/>
          </a:endParaRPr>
        </a:p>
      </xdr:txBody>
    </xdr:sp>
    <xdr:clientData/>
  </xdr:twoCellAnchor>
  <xdr:twoCellAnchor>
    <xdr:from>
      <xdr:col>14</xdr:col>
      <xdr:colOff>8283</xdr:colOff>
      <xdr:row>116</xdr:row>
      <xdr:rowOff>0</xdr:rowOff>
    </xdr:from>
    <xdr:to>
      <xdr:col>50</xdr:col>
      <xdr:colOff>38521</xdr:colOff>
      <xdr:row>139</xdr:row>
      <xdr:rowOff>21761</xdr:rowOff>
    </xdr:to>
    <xdr:sp macro="" textlink="">
      <xdr:nvSpPr>
        <xdr:cNvPr id="61" name="Rectangle 60">
          <a:extLst>
            <a:ext uri="{FF2B5EF4-FFF2-40B4-BE49-F238E27FC236}">
              <a16:creationId xmlns:a16="http://schemas.microsoft.com/office/drawing/2014/main" id="{216B2E99-0542-4322-8DEC-EF4976173CE2}"/>
            </a:ext>
          </a:extLst>
        </xdr:cNvPr>
        <xdr:cNvSpPr/>
      </xdr:nvSpPr>
      <xdr:spPr>
        <a:xfrm>
          <a:off x="935935" y="5855804"/>
          <a:ext cx="2415629" cy="1164761"/>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D" sz="1000">
              <a:solidFill>
                <a:schemeClr val="tx1"/>
              </a:solidFill>
            </a:rPr>
            <a:t>Keterangan :</a:t>
          </a:r>
        </a:p>
        <a:p>
          <a:pPr algn="l"/>
          <a:r>
            <a:rPr lang="en-ID" sz="1000">
              <a:solidFill>
                <a:schemeClr val="tx1"/>
              </a:solidFill>
            </a:rPr>
            <a:t>1. Bangunan Utama</a:t>
          </a:r>
        </a:p>
        <a:p>
          <a:pPr algn="l"/>
          <a:r>
            <a:rPr lang="en-ID" sz="1000">
              <a:solidFill>
                <a:schemeClr val="tx1"/>
              </a:solidFill>
            </a:rPr>
            <a:t>2.</a:t>
          </a:r>
          <a:r>
            <a:rPr lang="en-ID" sz="1000" baseline="0">
              <a:solidFill>
                <a:schemeClr val="tx1"/>
              </a:solidFill>
            </a:rPr>
            <a:t> Bangunan Tambahan</a:t>
          </a:r>
        </a:p>
        <a:p>
          <a:pPr algn="l"/>
          <a:r>
            <a:rPr lang="en-ID" sz="1000" baseline="0">
              <a:solidFill>
                <a:schemeClr val="tx1"/>
              </a:solidFill>
            </a:rPr>
            <a:t>3. Bangunan Pos Jaga</a:t>
          </a:r>
          <a:endParaRPr lang="en-ID" sz="1000">
            <a:solidFill>
              <a:schemeClr val="tx1"/>
            </a:solidFill>
          </a:endParaRPr>
        </a:p>
      </xdr:txBody>
    </xdr:sp>
    <xdr:clientData/>
  </xdr:twoCellAnchor>
  <xdr:twoCellAnchor>
    <xdr:from>
      <xdr:col>17</xdr:col>
      <xdr:colOff>48669</xdr:colOff>
      <xdr:row>54</xdr:row>
      <xdr:rowOff>1156</xdr:rowOff>
    </xdr:from>
    <xdr:to>
      <xdr:col>62</xdr:col>
      <xdr:colOff>51424</xdr:colOff>
      <xdr:row>105</xdr:row>
      <xdr:rowOff>18938</xdr:rowOff>
    </xdr:to>
    <xdr:grpSp>
      <xdr:nvGrpSpPr>
        <xdr:cNvPr id="67" name="Group 66">
          <a:extLst>
            <a:ext uri="{FF2B5EF4-FFF2-40B4-BE49-F238E27FC236}">
              <a16:creationId xmlns:a16="http://schemas.microsoft.com/office/drawing/2014/main" id="{B7E5ECD0-CDBF-88C3-5CA5-6D63DC5960EC}"/>
            </a:ext>
          </a:extLst>
        </xdr:cNvPr>
        <xdr:cNvGrpSpPr/>
      </xdr:nvGrpSpPr>
      <xdr:grpSpPr>
        <a:xfrm>
          <a:off x="1175104" y="2775830"/>
          <a:ext cx="2984494" cy="2552260"/>
          <a:chOff x="1175104" y="2775830"/>
          <a:chExt cx="2984494" cy="2552260"/>
        </a:xfrm>
      </xdr:grpSpPr>
      <xdr:grpSp>
        <xdr:nvGrpSpPr>
          <xdr:cNvPr id="65" name="Group 64">
            <a:extLst>
              <a:ext uri="{FF2B5EF4-FFF2-40B4-BE49-F238E27FC236}">
                <a16:creationId xmlns:a16="http://schemas.microsoft.com/office/drawing/2014/main" id="{3815FEC5-3865-7954-AEEC-D9F8B262534A}"/>
              </a:ext>
            </a:extLst>
          </xdr:cNvPr>
          <xdr:cNvGrpSpPr/>
        </xdr:nvGrpSpPr>
        <xdr:grpSpPr>
          <a:xfrm>
            <a:off x="1175104" y="2775830"/>
            <a:ext cx="2984494" cy="2552260"/>
            <a:chOff x="1175104" y="2775830"/>
            <a:chExt cx="2984494" cy="2552260"/>
          </a:xfrm>
        </xdr:grpSpPr>
        <xdr:grpSp>
          <xdr:nvGrpSpPr>
            <xdr:cNvPr id="63" name="Group 62">
              <a:extLst>
                <a:ext uri="{FF2B5EF4-FFF2-40B4-BE49-F238E27FC236}">
                  <a16:creationId xmlns:a16="http://schemas.microsoft.com/office/drawing/2014/main" id="{72C91470-7A64-9080-F0E0-66C9A8A448AA}"/>
                </a:ext>
              </a:extLst>
            </xdr:cNvPr>
            <xdr:cNvGrpSpPr/>
          </xdr:nvGrpSpPr>
          <xdr:grpSpPr>
            <a:xfrm>
              <a:off x="1175104" y="2775830"/>
              <a:ext cx="2984494" cy="2552260"/>
              <a:chOff x="1175104" y="2775830"/>
              <a:chExt cx="2984494" cy="2552260"/>
            </a:xfrm>
          </xdr:grpSpPr>
          <xdr:grpSp>
            <xdr:nvGrpSpPr>
              <xdr:cNvPr id="59" name="Group 58">
                <a:extLst>
                  <a:ext uri="{FF2B5EF4-FFF2-40B4-BE49-F238E27FC236}">
                    <a16:creationId xmlns:a16="http://schemas.microsoft.com/office/drawing/2014/main" id="{B0DAC394-9B06-63A0-AB92-B25A99F1DCB1}"/>
                  </a:ext>
                </a:extLst>
              </xdr:cNvPr>
              <xdr:cNvGrpSpPr/>
            </xdr:nvGrpSpPr>
            <xdr:grpSpPr>
              <a:xfrm>
                <a:off x="1175104" y="2775830"/>
                <a:ext cx="2984494" cy="2552260"/>
                <a:chOff x="1175104" y="2775830"/>
                <a:chExt cx="2984494" cy="2552260"/>
              </a:xfrm>
            </xdr:grpSpPr>
            <xdr:grpSp>
              <xdr:nvGrpSpPr>
                <xdr:cNvPr id="57" name="Group 56">
                  <a:extLst>
                    <a:ext uri="{FF2B5EF4-FFF2-40B4-BE49-F238E27FC236}">
                      <a16:creationId xmlns:a16="http://schemas.microsoft.com/office/drawing/2014/main" id="{C41B4ADD-D953-D772-00A8-A478229600A8}"/>
                    </a:ext>
                  </a:extLst>
                </xdr:cNvPr>
                <xdr:cNvGrpSpPr/>
              </xdr:nvGrpSpPr>
              <xdr:grpSpPr>
                <a:xfrm>
                  <a:off x="1175104" y="2775830"/>
                  <a:ext cx="2984494" cy="2552260"/>
                  <a:chOff x="1161903" y="2668156"/>
                  <a:chExt cx="2949552" cy="2446657"/>
                </a:xfrm>
              </xdr:grpSpPr>
              <xdr:grpSp>
                <xdr:nvGrpSpPr>
                  <xdr:cNvPr id="54" name="Group 53">
                    <a:extLst>
                      <a:ext uri="{FF2B5EF4-FFF2-40B4-BE49-F238E27FC236}">
                        <a16:creationId xmlns:a16="http://schemas.microsoft.com/office/drawing/2014/main" id="{0D7451E9-4BF7-188C-E4D2-8BD39CA4BB5B}"/>
                      </a:ext>
                    </a:extLst>
                  </xdr:cNvPr>
                  <xdr:cNvGrpSpPr/>
                </xdr:nvGrpSpPr>
                <xdr:grpSpPr>
                  <a:xfrm>
                    <a:off x="1161903" y="2668156"/>
                    <a:ext cx="2949552" cy="2446657"/>
                    <a:chOff x="1191669" y="2522480"/>
                    <a:chExt cx="3028343" cy="2303782"/>
                  </a:xfrm>
                </xdr:grpSpPr>
                <xdr:grpSp>
                  <xdr:nvGrpSpPr>
                    <xdr:cNvPr id="22" name="Group 21">
                      <a:extLst>
                        <a:ext uri="{FF2B5EF4-FFF2-40B4-BE49-F238E27FC236}">
                          <a16:creationId xmlns:a16="http://schemas.microsoft.com/office/drawing/2014/main" id="{2B3A50D9-4A3E-F385-E9B7-16D295AC3985}"/>
                        </a:ext>
                      </a:extLst>
                    </xdr:cNvPr>
                    <xdr:cNvGrpSpPr/>
                  </xdr:nvGrpSpPr>
                  <xdr:grpSpPr>
                    <a:xfrm>
                      <a:off x="1191669" y="2522480"/>
                      <a:ext cx="3028343" cy="2303782"/>
                      <a:chOff x="1043854" y="3000890"/>
                      <a:chExt cx="3213351" cy="2447973"/>
                    </a:xfrm>
                  </xdr:grpSpPr>
                  <xdr:grpSp>
                    <xdr:nvGrpSpPr>
                      <xdr:cNvPr id="24" name="Group 23">
                        <a:extLst>
                          <a:ext uri="{FF2B5EF4-FFF2-40B4-BE49-F238E27FC236}">
                            <a16:creationId xmlns:a16="http://schemas.microsoft.com/office/drawing/2014/main" id="{DC4B6FD1-EB9C-738F-D772-12D2971DFDB9}"/>
                          </a:ext>
                        </a:extLst>
                      </xdr:cNvPr>
                      <xdr:cNvGrpSpPr/>
                    </xdr:nvGrpSpPr>
                    <xdr:grpSpPr>
                      <a:xfrm>
                        <a:off x="1043854" y="3000890"/>
                        <a:ext cx="3213351" cy="2447973"/>
                        <a:chOff x="1043854" y="3000890"/>
                        <a:chExt cx="3213351" cy="2447973"/>
                      </a:xfrm>
                    </xdr:grpSpPr>
                    <xdr:grpSp>
                      <xdr:nvGrpSpPr>
                        <xdr:cNvPr id="28" name="Group 27">
                          <a:extLst>
                            <a:ext uri="{FF2B5EF4-FFF2-40B4-BE49-F238E27FC236}">
                              <a16:creationId xmlns:a16="http://schemas.microsoft.com/office/drawing/2014/main" id="{90FB49BA-E03E-905F-D688-4E16A3C50E21}"/>
                            </a:ext>
                          </a:extLst>
                        </xdr:cNvPr>
                        <xdr:cNvGrpSpPr/>
                      </xdr:nvGrpSpPr>
                      <xdr:grpSpPr>
                        <a:xfrm>
                          <a:off x="1043854" y="3000890"/>
                          <a:ext cx="3213351" cy="2447973"/>
                          <a:chOff x="6829918" y="5101318"/>
                          <a:chExt cx="3176774" cy="2535011"/>
                        </a:xfrm>
                      </xdr:grpSpPr>
                      <xdr:grpSp>
                        <xdr:nvGrpSpPr>
                          <xdr:cNvPr id="31" name="Group 30">
                            <a:extLst>
                              <a:ext uri="{FF2B5EF4-FFF2-40B4-BE49-F238E27FC236}">
                                <a16:creationId xmlns:a16="http://schemas.microsoft.com/office/drawing/2014/main" id="{87B840F2-208C-4D1D-05FB-666D04336FCF}"/>
                              </a:ext>
                            </a:extLst>
                          </xdr:cNvPr>
                          <xdr:cNvGrpSpPr/>
                        </xdr:nvGrpSpPr>
                        <xdr:grpSpPr>
                          <a:xfrm>
                            <a:off x="6829918" y="5101318"/>
                            <a:ext cx="3176774" cy="2535011"/>
                            <a:chOff x="6868884" y="5241472"/>
                            <a:chExt cx="3194958" cy="2607128"/>
                          </a:xfrm>
                        </xdr:grpSpPr>
                        <xdr:grpSp>
                          <xdr:nvGrpSpPr>
                            <xdr:cNvPr id="33" name="Group 32">
                              <a:extLst>
                                <a:ext uri="{FF2B5EF4-FFF2-40B4-BE49-F238E27FC236}">
                                  <a16:creationId xmlns:a16="http://schemas.microsoft.com/office/drawing/2014/main" id="{6509D89E-AB0D-5A74-48FB-0F9EFC9DA66C}"/>
                                </a:ext>
                              </a:extLst>
                            </xdr:cNvPr>
                            <xdr:cNvGrpSpPr/>
                          </xdr:nvGrpSpPr>
                          <xdr:grpSpPr>
                            <a:xfrm>
                              <a:off x="6868884" y="5241472"/>
                              <a:ext cx="3194958" cy="2275113"/>
                              <a:chOff x="6868884" y="5241472"/>
                              <a:chExt cx="3194958" cy="2275113"/>
                            </a:xfrm>
                          </xdr:grpSpPr>
                          <xdr:grpSp>
                            <xdr:nvGrpSpPr>
                              <xdr:cNvPr id="35" name="Group 34">
                                <a:extLst>
                                  <a:ext uri="{FF2B5EF4-FFF2-40B4-BE49-F238E27FC236}">
                                    <a16:creationId xmlns:a16="http://schemas.microsoft.com/office/drawing/2014/main" id="{A8893276-9DC7-BEA2-25F9-3754ACEF1FD1}"/>
                                  </a:ext>
                                </a:extLst>
                              </xdr:cNvPr>
                              <xdr:cNvGrpSpPr/>
                            </xdr:nvGrpSpPr>
                            <xdr:grpSpPr>
                              <a:xfrm>
                                <a:off x="6868884" y="5241472"/>
                                <a:ext cx="3194958" cy="1616529"/>
                                <a:chOff x="6803571" y="3641271"/>
                                <a:chExt cx="3194958" cy="1616529"/>
                              </a:xfrm>
                            </xdr:grpSpPr>
                            <xdr:grpSp>
                              <xdr:nvGrpSpPr>
                                <xdr:cNvPr id="37" name="Group 36">
                                  <a:extLst>
                                    <a:ext uri="{FF2B5EF4-FFF2-40B4-BE49-F238E27FC236}">
                                      <a16:creationId xmlns:a16="http://schemas.microsoft.com/office/drawing/2014/main" id="{0FC5A3F2-2C5A-DAB7-6DB5-7A13542575DF}"/>
                                    </a:ext>
                                  </a:extLst>
                                </xdr:cNvPr>
                                <xdr:cNvGrpSpPr/>
                              </xdr:nvGrpSpPr>
                              <xdr:grpSpPr>
                                <a:xfrm>
                                  <a:off x="6825343" y="3641271"/>
                                  <a:ext cx="3173186" cy="1616529"/>
                                  <a:chOff x="6825343" y="3641271"/>
                                  <a:chExt cx="3173186" cy="1616529"/>
                                </a:xfrm>
                              </xdr:grpSpPr>
                              <xdr:grpSp>
                                <xdr:nvGrpSpPr>
                                  <xdr:cNvPr id="39" name="Group 38">
                                    <a:extLst>
                                      <a:ext uri="{FF2B5EF4-FFF2-40B4-BE49-F238E27FC236}">
                                        <a16:creationId xmlns:a16="http://schemas.microsoft.com/office/drawing/2014/main" id="{26C4B430-9EBC-D4B0-F063-F8EA855FC0F6}"/>
                                      </a:ext>
                                    </a:extLst>
                                  </xdr:cNvPr>
                                  <xdr:cNvGrpSpPr/>
                                </xdr:nvGrpSpPr>
                                <xdr:grpSpPr>
                                  <a:xfrm>
                                    <a:off x="6825343" y="3641271"/>
                                    <a:ext cx="3173186" cy="1616529"/>
                                    <a:chOff x="6825343" y="3641271"/>
                                    <a:chExt cx="3173186" cy="1616529"/>
                                  </a:xfrm>
                                </xdr:grpSpPr>
                                <xdr:grpSp>
                                  <xdr:nvGrpSpPr>
                                    <xdr:cNvPr id="41" name="Group 40">
                                      <a:extLst>
                                        <a:ext uri="{FF2B5EF4-FFF2-40B4-BE49-F238E27FC236}">
                                          <a16:creationId xmlns:a16="http://schemas.microsoft.com/office/drawing/2014/main" id="{12A5F940-BE64-5881-3515-90611DCA0878}"/>
                                        </a:ext>
                                      </a:extLst>
                                    </xdr:cNvPr>
                                    <xdr:cNvGrpSpPr/>
                                  </xdr:nvGrpSpPr>
                                  <xdr:grpSpPr>
                                    <a:xfrm>
                                      <a:off x="6825343" y="3641271"/>
                                      <a:ext cx="3173186" cy="1616529"/>
                                      <a:chOff x="6825343" y="3641271"/>
                                      <a:chExt cx="3173186" cy="1616529"/>
                                    </a:xfrm>
                                  </xdr:grpSpPr>
                                  <xdr:sp macro="" textlink="">
                                    <xdr:nvSpPr>
                                      <xdr:cNvPr id="43" name="Freeform: Shape 42">
                                        <a:extLst>
                                          <a:ext uri="{FF2B5EF4-FFF2-40B4-BE49-F238E27FC236}">
                                            <a16:creationId xmlns:a16="http://schemas.microsoft.com/office/drawing/2014/main" id="{0F10C3B6-3FE0-6E48-B923-64E662840E02}"/>
                                          </a:ext>
                                        </a:extLst>
                                      </xdr:cNvPr>
                                      <xdr:cNvSpPr/>
                                    </xdr:nvSpPr>
                                    <xdr:spPr>
                                      <a:xfrm>
                                        <a:off x="6825343" y="3641271"/>
                                        <a:ext cx="3173186" cy="157843"/>
                                      </a:xfrm>
                                      <a:custGeom>
                                        <a:avLst/>
                                        <a:gdLst>
                                          <a:gd name="connsiteX0" fmla="*/ 0 w 3173186"/>
                                          <a:gd name="connsiteY0" fmla="*/ 0 h 157843"/>
                                          <a:gd name="connsiteX1" fmla="*/ 985157 w 3173186"/>
                                          <a:gd name="connsiteY1" fmla="*/ 125186 h 157843"/>
                                          <a:gd name="connsiteX2" fmla="*/ 1545771 w 3173186"/>
                                          <a:gd name="connsiteY2" fmla="*/ 16329 h 157843"/>
                                          <a:gd name="connsiteX3" fmla="*/ 2160814 w 3173186"/>
                                          <a:gd name="connsiteY3" fmla="*/ 43543 h 157843"/>
                                          <a:gd name="connsiteX4" fmla="*/ 2585357 w 3173186"/>
                                          <a:gd name="connsiteY4" fmla="*/ 146958 h 157843"/>
                                          <a:gd name="connsiteX5" fmla="*/ 3173186 w 3173186"/>
                                          <a:gd name="connsiteY5" fmla="*/ 157843 h 15784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3173186" h="157843">
                                            <a:moveTo>
                                              <a:pt x="0" y="0"/>
                                            </a:moveTo>
                                            <a:lnTo>
                                              <a:pt x="985157" y="125186"/>
                                            </a:lnTo>
                                            <a:lnTo>
                                              <a:pt x="1545771" y="16329"/>
                                            </a:lnTo>
                                            <a:lnTo>
                                              <a:pt x="2160814" y="43543"/>
                                            </a:lnTo>
                                            <a:lnTo>
                                              <a:pt x="2585357" y="146958"/>
                                            </a:lnTo>
                                            <a:lnTo>
                                              <a:pt x="3173186" y="157843"/>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sp macro="" textlink="">
                                    <xdr:nvSpPr>
                                      <xdr:cNvPr id="44" name="Freeform: Shape 43">
                                        <a:extLst>
                                          <a:ext uri="{FF2B5EF4-FFF2-40B4-BE49-F238E27FC236}">
                                            <a16:creationId xmlns:a16="http://schemas.microsoft.com/office/drawing/2014/main" id="{8C82C468-4BAE-FB77-ED50-761A2813527E}"/>
                                          </a:ext>
                                        </a:extLst>
                                      </xdr:cNvPr>
                                      <xdr:cNvSpPr/>
                                    </xdr:nvSpPr>
                                    <xdr:spPr>
                                      <a:xfrm>
                                        <a:off x="9590314" y="4022271"/>
                                        <a:ext cx="375557" cy="1235529"/>
                                      </a:xfrm>
                                      <a:custGeom>
                                        <a:avLst/>
                                        <a:gdLst>
                                          <a:gd name="connsiteX0" fmla="*/ 375557 w 375557"/>
                                          <a:gd name="connsiteY0" fmla="*/ 0 h 1235529"/>
                                          <a:gd name="connsiteX1" fmla="*/ 92529 w 375557"/>
                                          <a:gd name="connsiteY1" fmla="*/ 5443 h 1235529"/>
                                          <a:gd name="connsiteX2" fmla="*/ 16329 w 375557"/>
                                          <a:gd name="connsiteY2" fmla="*/ 348343 h 1235529"/>
                                          <a:gd name="connsiteX3" fmla="*/ 0 w 375557"/>
                                          <a:gd name="connsiteY3" fmla="*/ 979715 h 1235529"/>
                                          <a:gd name="connsiteX4" fmla="*/ 32657 w 375557"/>
                                          <a:gd name="connsiteY4" fmla="*/ 1235529 h 1235529"/>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375557" h="1235529">
                                            <a:moveTo>
                                              <a:pt x="375557" y="0"/>
                                            </a:moveTo>
                                            <a:lnTo>
                                              <a:pt x="92529" y="5443"/>
                                            </a:lnTo>
                                            <a:lnTo>
                                              <a:pt x="16329" y="348343"/>
                                            </a:lnTo>
                                            <a:lnTo>
                                              <a:pt x="0" y="979715"/>
                                            </a:lnTo>
                                            <a:lnTo>
                                              <a:pt x="32657" y="1235529"/>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42" name="Freeform: Shape 41">
                                      <a:extLst>
                                        <a:ext uri="{FF2B5EF4-FFF2-40B4-BE49-F238E27FC236}">
                                          <a16:creationId xmlns:a16="http://schemas.microsoft.com/office/drawing/2014/main" id="{F840B619-1210-27F0-6D5E-E3347B476D7D}"/>
                                        </a:ext>
                                      </a:extLst>
                                    </xdr:cNvPr>
                                    <xdr:cNvSpPr/>
                                  </xdr:nvSpPr>
                                  <xdr:spPr>
                                    <a:xfrm>
                                      <a:off x="6830786" y="3853543"/>
                                      <a:ext cx="2596243" cy="348343"/>
                                    </a:xfrm>
                                    <a:custGeom>
                                      <a:avLst/>
                                      <a:gdLst>
                                        <a:gd name="connsiteX0" fmla="*/ 0 w 2596243"/>
                                        <a:gd name="connsiteY0" fmla="*/ 0 h 1377043"/>
                                        <a:gd name="connsiteX1" fmla="*/ 963385 w 2596243"/>
                                        <a:gd name="connsiteY1" fmla="*/ 141514 h 1377043"/>
                                        <a:gd name="connsiteX2" fmla="*/ 1513114 w 2596243"/>
                                        <a:gd name="connsiteY2" fmla="*/ 38100 h 1377043"/>
                                        <a:gd name="connsiteX3" fmla="*/ 2100943 w 2596243"/>
                                        <a:gd name="connsiteY3" fmla="*/ 54428 h 1377043"/>
                                        <a:gd name="connsiteX4" fmla="*/ 2492828 w 2596243"/>
                                        <a:gd name="connsiteY4" fmla="*/ 179614 h 1377043"/>
                                        <a:gd name="connsiteX5" fmla="*/ 2563585 w 2596243"/>
                                        <a:gd name="connsiteY5" fmla="*/ 244928 h 1377043"/>
                                        <a:gd name="connsiteX6" fmla="*/ 2596243 w 2596243"/>
                                        <a:gd name="connsiteY6" fmla="*/ 348343 h 1377043"/>
                                        <a:gd name="connsiteX7" fmla="*/ 2585357 w 2596243"/>
                                        <a:gd name="connsiteY7" fmla="*/ 1377043 h 1377043"/>
                                        <a:gd name="connsiteX0" fmla="*/ 0 w 2596243"/>
                                        <a:gd name="connsiteY0" fmla="*/ 0 h 348343"/>
                                        <a:gd name="connsiteX1" fmla="*/ 963385 w 2596243"/>
                                        <a:gd name="connsiteY1" fmla="*/ 141514 h 348343"/>
                                        <a:gd name="connsiteX2" fmla="*/ 1513114 w 2596243"/>
                                        <a:gd name="connsiteY2" fmla="*/ 38100 h 348343"/>
                                        <a:gd name="connsiteX3" fmla="*/ 2100943 w 2596243"/>
                                        <a:gd name="connsiteY3" fmla="*/ 54428 h 348343"/>
                                        <a:gd name="connsiteX4" fmla="*/ 2492828 w 2596243"/>
                                        <a:gd name="connsiteY4" fmla="*/ 179614 h 348343"/>
                                        <a:gd name="connsiteX5" fmla="*/ 2563585 w 2596243"/>
                                        <a:gd name="connsiteY5" fmla="*/ 244928 h 348343"/>
                                        <a:gd name="connsiteX6" fmla="*/ 2596243 w 2596243"/>
                                        <a:gd name="connsiteY6" fmla="*/ 348343 h 34834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596243" h="348343">
                                          <a:moveTo>
                                            <a:pt x="0" y="0"/>
                                          </a:moveTo>
                                          <a:lnTo>
                                            <a:pt x="963385" y="141514"/>
                                          </a:lnTo>
                                          <a:lnTo>
                                            <a:pt x="1513114" y="38100"/>
                                          </a:lnTo>
                                          <a:lnTo>
                                            <a:pt x="2100943" y="54428"/>
                                          </a:lnTo>
                                          <a:lnTo>
                                            <a:pt x="2492828" y="179614"/>
                                          </a:lnTo>
                                          <a:lnTo>
                                            <a:pt x="2563585" y="244928"/>
                                          </a:lnTo>
                                          <a:lnTo>
                                            <a:pt x="2596243" y="348343"/>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40" name="Freeform: Shape 39">
                                    <a:extLst>
                                      <a:ext uri="{FF2B5EF4-FFF2-40B4-BE49-F238E27FC236}">
                                        <a16:creationId xmlns:a16="http://schemas.microsoft.com/office/drawing/2014/main" id="{AFF94E64-647D-347A-84DA-0F60DD3F4DF6}"/>
                                      </a:ext>
                                    </a:extLst>
                                  </xdr:cNvPr>
                                  <xdr:cNvSpPr/>
                                </xdr:nvSpPr>
                                <xdr:spPr>
                                  <a:xfrm>
                                    <a:off x="7075714" y="3886200"/>
                                    <a:ext cx="2356757" cy="1137557"/>
                                  </a:xfrm>
                                  <a:custGeom>
                                    <a:avLst/>
                                    <a:gdLst>
                                      <a:gd name="connsiteX0" fmla="*/ 21772 w 2356757"/>
                                      <a:gd name="connsiteY0" fmla="*/ 0 h 1137557"/>
                                      <a:gd name="connsiteX1" fmla="*/ 0 w 2356757"/>
                                      <a:gd name="connsiteY1" fmla="*/ 391886 h 1137557"/>
                                      <a:gd name="connsiteX2" fmla="*/ 408215 w 2356757"/>
                                      <a:gd name="connsiteY2" fmla="*/ 484414 h 1137557"/>
                                      <a:gd name="connsiteX3" fmla="*/ 838200 w 2356757"/>
                                      <a:gd name="connsiteY3" fmla="*/ 658586 h 1137557"/>
                                      <a:gd name="connsiteX4" fmla="*/ 843643 w 2356757"/>
                                      <a:gd name="connsiteY4" fmla="*/ 533400 h 1137557"/>
                                      <a:gd name="connsiteX5" fmla="*/ 2356757 w 2356757"/>
                                      <a:gd name="connsiteY5" fmla="*/ 1137557 h 1137557"/>
                                      <a:gd name="connsiteX6" fmla="*/ 2356757 w 2356757"/>
                                      <a:gd name="connsiteY6" fmla="*/ 310243 h 1137557"/>
                                      <a:gd name="connsiteX7" fmla="*/ 2318657 w 2356757"/>
                                      <a:gd name="connsiteY7" fmla="*/ 212271 h 1137557"/>
                                      <a:gd name="connsiteX8" fmla="*/ 2253343 w 2356757"/>
                                      <a:gd name="connsiteY8" fmla="*/ 157843 h 1137557"/>
                                      <a:gd name="connsiteX9" fmla="*/ 1872343 w 2356757"/>
                                      <a:gd name="connsiteY9" fmla="*/ 32657 h 1137557"/>
                                      <a:gd name="connsiteX10" fmla="*/ 1262743 w 2356757"/>
                                      <a:gd name="connsiteY10" fmla="*/ 5443 h 1137557"/>
                                      <a:gd name="connsiteX11" fmla="*/ 707572 w 2356757"/>
                                      <a:gd name="connsiteY11" fmla="*/ 108857 h 1137557"/>
                                      <a:gd name="connsiteX12" fmla="*/ 21772 w 2356757"/>
                                      <a:gd name="connsiteY12" fmla="*/ 0 h 113755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356757" h="1137557">
                                        <a:moveTo>
                                          <a:pt x="21772" y="0"/>
                                        </a:moveTo>
                                        <a:lnTo>
                                          <a:pt x="0" y="391886"/>
                                        </a:lnTo>
                                        <a:lnTo>
                                          <a:pt x="408215" y="484414"/>
                                        </a:lnTo>
                                        <a:lnTo>
                                          <a:pt x="838200" y="658586"/>
                                        </a:lnTo>
                                        <a:lnTo>
                                          <a:pt x="843643" y="533400"/>
                                        </a:lnTo>
                                        <a:lnTo>
                                          <a:pt x="2356757" y="1137557"/>
                                        </a:lnTo>
                                        <a:lnTo>
                                          <a:pt x="2356757" y="310243"/>
                                        </a:lnTo>
                                        <a:lnTo>
                                          <a:pt x="2318657" y="212271"/>
                                        </a:lnTo>
                                        <a:lnTo>
                                          <a:pt x="2253343" y="157843"/>
                                        </a:lnTo>
                                        <a:lnTo>
                                          <a:pt x="1872343" y="32657"/>
                                        </a:lnTo>
                                        <a:lnTo>
                                          <a:pt x="1262743" y="5443"/>
                                        </a:lnTo>
                                        <a:lnTo>
                                          <a:pt x="707572" y="108857"/>
                                        </a:lnTo>
                                        <a:lnTo>
                                          <a:pt x="21772" y="0"/>
                                        </a:lnTo>
                                        <a:close/>
                                      </a:path>
                                    </a:pathLst>
                                  </a:cu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38" name="Freeform: Shape 37">
                                  <a:extLst>
                                    <a:ext uri="{FF2B5EF4-FFF2-40B4-BE49-F238E27FC236}">
                                      <a16:creationId xmlns:a16="http://schemas.microsoft.com/office/drawing/2014/main" id="{60436802-B8A8-289A-8C60-BF1F07D931B6}"/>
                                    </a:ext>
                                  </a:extLst>
                                </xdr:cNvPr>
                                <xdr:cNvSpPr/>
                              </xdr:nvSpPr>
                              <xdr:spPr>
                                <a:xfrm>
                                  <a:off x="6803571" y="4218214"/>
                                  <a:ext cx="277586" cy="59872"/>
                                </a:xfrm>
                                <a:custGeom>
                                  <a:avLst/>
                                  <a:gdLst>
                                    <a:gd name="connsiteX0" fmla="*/ 0 w 277586"/>
                                    <a:gd name="connsiteY0" fmla="*/ 0 h 59872"/>
                                    <a:gd name="connsiteX1" fmla="*/ 277586 w 277586"/>
                                    <a:gd name="connsiteY1" fmla="*/ 59872 h 59872"/>
                                  </a:gdLst>
                                  <a:ahLst/>
                                  <a:cxnLst>
                                    <a:cxn ang="0">
                                      <a:pos x="connsiteX0" y="connsiteY0"/>
                                    </a:cxn>
                                    <a:cxn ang="0">
                                      <a:pos x="connsiteX1" y="connsiteY1"/>
                                    </a:cxn>
                                  </a:cxnLst>
                                  <a:rect l="l" t="t" r="r" b="b"/>
                                  <a:pathLst>
                                    <a:path w="277586" h="59872">
                                      <a:moveTo>
                                        <a:pt x="0" y="0"/>
                                      </a:moveTo>
                                      <a:lnTo>
                                        <a:pt x="277586" y="59872"/>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36" name="Freeform: Shape 35">
                                <a:extLst>
                                  <a:ext uri="{FF2B5EF4-FFF2-40B4-BE49-F238E27FC236}">
                                    <a16:creationId xmlns:a16="http://schemas.microsoft.com/office/drawing/2014/main" id="{5EDE34F8-9EA5-FA75-849A-CC069A9B99DB}"/>
                                  </a:ext>
                                </a:extLst>
                              </xdr:cNvPr>
                              <xdr:cNvSpPr/>
                            </xdr:nvSpPr>
                            <xdr:spPr>
                              <a:xfrm>
                                <a:off x="7881257" y="6139542"/>
                                <a:ext cx="1692729" cy="1377043"/>
                              </a:xfrm>
                              <a:custGeom>
                                <a:avLst/>
                                <a:gdLst>
                                  <a:gd name="connsiteX0" fmla="*/ 87086 w 1692729"/>
                                  <a:gd name="connsiteY0" fmla="*/ 0 h 1371600"/>
                                  <a:gd name="connsiteX1" fmla="*/ 0 w 1692729"/>
                                  <a:gd name="connsiteY1" fmla="*/ 1001485 h 1371600"/>
                                  <a:gd name="connsiteX2" fmla="*/ 996043 w 1692729"/>
                                  <a:gd name="connsiteY2" fmla="*/ 1181100 h 1371600"/>
                                  <a:gd name="connsiteX3" fmla="*/ 1692729 w 1692729"/>
                                  <a:gd name="connsiteY3" fmla="*/ 1371600 h 1371600"/>
                                  <a:gd name="connsiteX4" fmla="*/ 1665514 w 1692729"/>
                                  <a:gd name="connsiteY4" fmla="*/ 919843 h 1371600"/>
                                  <a:gd name="connsiteX5" fmla="*/ 1621972 w 1692729"/>
                                  <a:gd name="connsiteY5" fmla="*/ 669471 h 1371600"/>
                                  <a:gd name="connsiteX6" fmla="*/ 1611086 w 1692729"/>
                                  <a:gd name="connsiteY6" fmla="*/ 478971 h 1371600"/>
                                  <a:gd name="connsiteX7" fmla="*/ 1611086 w 1692729"/>
                                  <a:gd name="connsiteY7" fmla="*/ 478971 h 1371600"/>
                                  <a:gd name="connsiteX0" fmla="*/ 81643 w 1692729"/>
                                  <a:gd name="connsiteY0" fmla="*/ 0 h 1377043"/>
                                  <a:gd name="connsiteX1" fmla="*/ 0 w 1692729"/>
                                  <a:gd name="connsiteY1" fmla="*/ 1006928 h 1377043"/>
                                  <a:gd name="connsiteX2" fmla="*/ 996043 w 1692729"/>
                                  <a:gd name="connsiteY2" fmla="*/ 1186543 h 1377043"/>
                                  <a:gd name="connsiteX3" fmla="*/ 1692729 w 1692729"/>
                                  <a:gd name="connsiteY3" fmla="*/ 1377043 h 1377043"/>
                                  <a:gd name="connsiteX4" fmla="*/ 1665514 w 1692729"/>
                                  <a:gd name="connsiteY4" fmla="*/ 925286 h 1377043"/>
                                  <a:gd name="connsiteX5" fmla="*/ 1621972 w 1692729"/>
                                  <a:gd name="connsiteY5" fmla="*/ 674914 h 1377043"/>
                                  <a:gd name="connsiteX6" fmla="*/ 1611086 w 1692729"/>
                                  <a:gd name="connsiteY6" fmla="*/ 484414 h 1377043"/>
                                  <a:gd name="connsiteX7" fmla="*/ 1611086 w 1692729"/>
                                  <a:gd name="connsiteY7" fmla="*/ 484414 h 1377043"/>
                                  <a:gd name="connsiteX0" fmla="*/ 92529 w 1692729"/>
                                  <a:gd name="connsiteY0" fmla="*/ 0 h 1377043"/>
                                  <a:gd name="connsiteX1" fmla="*/ 0 w 1692729"/>
                                  <a:gd name="connsiteY1" fmla="*/ 1006928 h 1377043"/>
                                  <a:gd name="connsiteX2" fmla="*/ 996043 w 1692729"/>
                                  <a:gd name="connsiteY2" fmla="*/ 1186543 h 1377043"/>
                                  <a:gd name="connsiteX3" fmla="*/ 1692729 w 1692729"/>
                                  <a:gd name="connsiteY3" fmla="*/ 1377043 h 1377043"/>
                                  <a:gd name="connsiteX4" fmla="*/ 1665514 w 1692729"/>
                                  <a:gd name="connsiteY4" fmla="*/ 925286 h 1377043"/>
                                  <a:gd name="connsiteX5" fmla="*/ 1621972 w 1692729"/>
                                  <a:gd name="connsiteY5" fmla="*/ 674914 h 1377043"/>
                                  <a:gd name="connsiteX6" fmla="*/ 1611086 w 1692729"/>
                                  <a:gd name="connsiteY6" fmla="*/ 484414 h 1377043"/>
                                  <a:gd name="connsiteX7" fmla="*/ 1611086 w 1692729"/>
                                  <a:gd name="connsiteY7" fmla="*/ 484414 h 137704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1692729" h="1377043">
                                    <a:moveTo>
                                      <a:pt x="92529" y="0"/>
                                    </a:moveTo>
                                    <a:lnTo>
                                      <a:pt x="0" y="1006928"/>
                                    </a:lnTo>
                                    <a:lnTo>
                                      <a:pt x="996043" y="1186543"/>
                                    </a:lnTo>
                                    <a:lnTo>
                                      <a:pt x="1692729" y="1377043"/>
                                    </a:lnTo>
                                    <a:lnTo>
                                      <a:pt x="1665514" y="925286"/>
                                    </a:lnTo>
                                    <a:lnTo>
                                      <a:pt x="1621972" y="674914"/>
                                    </a:lnTo>
                                    <a:lnTo>
                                      <a:pt x="1611086" y="484414"/>
                                    </a:lnTo>
                                    <a:lnTo>
                                      <a:pt x="1611086" y="484414"/>
                                    </a:lnTo>
                                  </a:path>
                                </a:pathLst>
                              </a:cu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34" name="Freeform: Shape 33">
                              <a:extLst>
                                <a:ext uri="{FF2B5EF4-FFF2-40B4-BE49-F238E27FC236}">
                                  <a16:creationId xmlns:a16="http://schemas.microsoft.com/office/drawing/2014/main" id="{091A9951-322E-816B-8707-2BBF8B2672C0}"/>
                                </a:ext>
                              </a:extLst>
                            </xdr:cNvPr>
                            <xdr:cNvSpPr/>
                          </xdr:nvSpPr>
                          <xdr:spPr>
                            <a:xfrm>
                              <a:off x="9579429" y="7516586"/>
                              <a:ext cx="16328" cy="332014"/>
                            </a:xfrm>
                            <a:custGeom>
                              <a:avLst/>
                              <a:gdLst>
                                <a:gd name="connsiteX0" fmla="*/ 16328 w 16328"/>
                                <a:gd name="connsiteY0" fmla="*/ 332014 h 332014"/>
                                <a:gd name="connsiteX1" fmla="*/ 0 w 16328"/>
                                <a:gd name="connsiteY1" fmla="*/ 0 h 332014"/>
                              </a:gdLst>
                              <a:ahLst/>
                              <a:cxnLst>
                                <a:cxn ang="0">
                                  <a:pos x="connsiteX0" y="connsiteY0"/>
                                </a:cxn>
                                <a:cxn ang="0">
                                  <a:pos x="connsiteX1" y="connsiteY1"/>
                                </a:cxn>
                              </a:cxnLst>
                              <a:rect l="l" t="t" r="r" b="b"/>
                              <a:pathLst>
                                <a:path w="16328" h="332014">
                                  <a:moveTo>
                                    <a:pt x="16328" y="332014"/>
                                  </a:moveTo>
                                  <a:lnTo>
                                    <a:pt x="0" y="0"/>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32" name="Freeform: Shape 31">
                            <a:extLst>
                              <a:ext uri="{FF2B5EF4-FFF2-40B4-BE49-F238E27FC236}">
                                <a16:creationId xmlns:a16="http://schemas.microsoft.com/office/drawing/2014/main" id="{3AD4BE82-CA3B-EDC9-ECAF-8EF53CAEBA05}"/>
                              </a:ext>
                            </a:extLst>
                          </xdr:cNvPr>
                          <xdr:cNvSpPr/>
                        </xdr:nvSpPr>
                        <xdr:spPr>
                          <a:xfrm>
                            <a:off x="9633238" y="6667500"/>
                            <a:ext cx="69272" cy="961159"/>
                          </a:xfrm>
                          <a:custGeom>
                            <a:avLst/>
                            <a:gdLst>
                              <a:gd name="connsiteX0" fmla="*/ 0 w 69272"/>
                              <a:gd name="connsiteY0" fmla="*/ 0 h 961159"/>
                              <a:gd name="connsiteX1" fmla="*/ 30307 w 69272"/>
                              <a:gd name="connsiteY1" fmla="*/ 173182 h 961159"/>
                              <a:gd name="connsiteX2" fmla="*/ 69272 w 69272"/>
                              <a:gd name="connsiteY2" fmla="*/ 961159 h 961159"/>
                            </a:gdLst>
                            <a:ahLst/>
                            <a:cxnLst>
                              <a:cxn ang="0">
                                <a:pos x="connsiteX0" y="connsiteY0"/>
                              </a:cxn>
                              <a:cxn ang="0">
                                <a:pos x="connsiteX1" y="connsiteY1"/>
                              </a:cxn>
                              <a:cxn ang="0">
                                <a:pos x="connsiteX2" y="connsiteY2"/>
                              </a:cxn>
                            </a:cxnLst>
                            <a:rect l="l" t="t" r="r" b="b"/>
                            <a:pathLst>
                              <a:path w="69272" h="961159">
                                <a:moveTo>
                                  <a:pt x="0" y="0"/>
                                </a:moveTo>
                                <a:lnTo>
                                  <a:pt x="30307" y="173182"/>
                                </a:lnTo>
                                <a:lnTo>
                                  <a:pt x="69272" y="961159"/>
                                </a:lnTo>
                              </a:path>
                            </a:pathLst>
                          </a:custGeom>
                          <a:no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27" name="Rectangle 26">
                          <a:extLst>
                            <a:ext uri="{FF2B5EF4-FFF2-40B4-BE49-F238E27FC236}">
                              <a16:creationId xmlns:a16="http://schemas.microsoft.com/office/drawing/2014/main" id="{E263C7CD-A486-4A49-BBE2-0EC1796540F1}"/>
                            </a:ext>
                          </a:extLst>
                        </xdr:cNvPr>
                        <xdr:cNvSpPr/>
                      </xdr:nvSpPr>
                      <xdr:spPr>
                        <a:xfrm>
                          <a:off x="2693276" y="3021724"/>
                          <a:ext cx="486103" cy="21020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ID" sz="800">
                              <a:solidFill>
                                <a:schemeClr val="tx1"/>
                              </a:solidFill>
                            </a:rPr>
                            <a:t>Jalan</a:t>
                          </a:r>
                        </a:p>
                      </xdr:txBody>
                    </xdr:sp>
                  </xdr:grpSp>
                  <xdr:sp macro="" textlink="">
                    <xdr:nvSpPr>
                      <xdr:cNvPr id="25" name="Rectangle 24">
                        <a:extLst>
                          <a:ext uri="{FF2B5EF4-FFF2-40B4-BE49-F238E27FC236}">
                            <a16:creationId xmlns:a16="http://schemas.microsoft.com/office/drawing/2014/main" id="{10BC2514-061F-6336-8089-B58559BF717D}"/>
                          </a:ext>
                        </a:extLst>
                      </xdr:cNvPr>
                      <xdr:cNvSpPr/>
                    </xdr:nvSpPr>
                    <xdr:spPr>
                      <a:xfrm rot="16200000">
                        <a:off x="3515711" y="4198883"/>
                        <a:ext cx="486103" cy="21020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ID" sz="800">
                            <a:solidFill>
                              <a:schemeClr val="tx1"/>
                            </a:solidFill>
                          </a:rPr>
                          <a:t>Jalan</a:t>
                        </a:r>
                      </a:p>
                    </xdr:txBody>
                  </xdr:sp>
                </xdr:grpSp>
                <xdr:sp macro="" textlink="">
                  <xdr:nvSpPr>
                    <xdr:cNvPr id="53" name="Rectangle 52">
                      <a:extLst>
                        <a:ext uri="{FF2B5EF4-FFF2-40B4-BE49-F238E27FC236}">
                          <a16:creationId xmlns:a16="http://schemas.microsoft.com/office/drawing/2014/main" id="{5BB3AC7C-D314-4A71-8827-E8012A727BE5}"/>
                        </a:ext>
                      </a:extLst>
                    </xdr:cNvPr>
                    <xdr:cNvSpPr>
                      <a:spLocks noChangeAspect="1"/>
                    </xdr:cNvSpPr>
                  </xdr:nvSpPr>
                  <xdr:spPr>
                    <a:xfrm rot="762763">
                      <a:off x="2732487" y="3944028"/>
                      <a:ext cx="307101" cy="319896"/>
                    </a:xfrm>
                    <a:prstGeom prst="rect">
                      <a:avLst/>
                    </a:prstGeom>
                    <a:noFill/>
                    <a:ln w="127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56" name="Rectangle 55">
                    <a:extLst>
                      <a:ext uri="{FF2B5EF4-FFF2-40B4-BE49-F238E27FC236}">
                        <a16:creationId xmlns:a16="http://schemas.microsoft.com/office/drawing/2014/main" id="{6528EEFC-B705-3D0B-DCEB-1E4BF9365B69}"/>
                      </a:ext>
                    </a:extLst>
                  </xdr:cNvPr>
                  <xdr:cNvSpPr/>
                </xdr:nvSpPr>
                <xdr:spPr>
                  <a:xfrm rot="772287">
                    <a:off x="2336697" y="4283450"/>
                    <a:ext cx="288698" cy="125786"/>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58" name="Rectangle 57">
                  <a:extLst>
                    <a:ext uri="{FF2B5EF4-FFF2-40B4-BE49-F238E27FC236}">
                      <a16:creationId xmlns:a16="http://schemas.microsoft.com/office/drawing/2014/main" id="{D89DB097-02B5-4399-A9A8-0DF27E42D26C}"/>
                    </a:ext>
                  </a:extLst>
                </xdr:cNvPr>
                <xdr:cNvSpPr>
                  <a:spLocks noChangeAspect="1"/>
                </xdr:cNvSpPr>
              </xdr:nvSpPr>
              <xdr:spPr>
                <a:xfrm rot="506944">
                  <a:off x="1499175" y="3265323"/>
                  <a:ext cx="143138" cy="64296"/>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D" sz="1100"/>
                </a:p>
              </xdr:txBody>
            </xdr:sp>
          </xdr:grpSp>
          <xdr:sp macro="" textlink="">
            <xdr:nvSpPr>
              <xdr:cNvPr id="62" name="Oval 61">
                <a:extLst>
                  <a:ext uri="{FF2B5EF4-FFF2-40B4-BE49-F238E27FC236}">
                    <a16:creationId xmlns:a16="http://schemas.microsoft.com/office/drawing/2014/main" id="{51265CAC-C822-42CF-A727-CE2F20603497}"/>
                  </a:ext>
                </a:extLst>
              </xdr:cNvPr>
              <xdr:cNvSpPr/>
            </xdr:nvSpPr>
            <xdr:spPr>
              <a:xfrm>
                <a:off x="2716696" y="4389782"/>
                <a:ext cx="256099" cy="274498"/>
              </a:xfrm>
              <a:prstGeom prst="ellipse">
                <a:avLst/>
              </a:prstGeom>
              <a:noFill/>
              <a:ln w="31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ID" sz="800" b="0">
                    <a:ln>
                      <a:solidFill>
                        <a:sysClr val="windowText" lastClr="000000"/>
                      </a:solidFill>
                    </a:ln>
                    <a:solidFill>
                      <a:schemeClr val="tx1"/>
                    </a:solidFill>
                  </a:rPr>
                  <a:t>1</a:t>
                </a:r>
              </a:p>
            </xdr:txBody>
          </xdr:sp>
        </xdr:grpSp>
        <xdr:sp macro="" textlink="">
          <xdr:nvSpPr>
            <xdr:cNvPr id="64" name="Oval 63">
              <a:extLst>
                <a:ext uri="{FF2B5EF4-FFF2-40B4-BE49-F238E27FC236}">
                  <a16:creationId xmlns:a16="http://schemas.microsoft.com/office/drawing/2014/main" id="{5BEA1197-4FAA-4CE0-A7D1-FC9659B52F34}"/>
                </a:ext>
              </a:extLst>
            </xdr:cNvPr>
            <xdr:cNvSpPr/>
          </xdr:nvSpPr>
          <xdr:spPr>
            <a:xfrm>
              <a:off x="2377108" y="4373217"/>
              <a:ext cx="256099" cy="274498"/>
            </a:xfrm>
            <a:prstGeom prst="ellipse">
              <a:avLst/>
            </a:prstGeom>
            <a:noFill/>
            <a:ln w="31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ID" sz="800" b="0">
                  <a:ln>
                    <a:solidFill>
                      <a:sysClr val="windowText" lastClr="000000"/>
                    </a:solidFill>
                  </a:ln>
                  <a:solidFill>
                    <a:schemeClr val="tx1"/>
                  </a:solidFill>
                </a:rPr>
                <a:t>2</a:t>
              </a:r>
            </a:p>
          </xdr:txBody>
        </xdr:sp>
      </xdr:grpSp>
      <xdr:sp macro="" textlink="">
        <xdr:nvSpPr>
          <xdr:cNvPr id="66" name="Oval 65">
            <a:extLst>
              <a:ext uri="{FF2B5EF4-FFF2-40B4-BE49-F238E27FC236}">
                <a16:creationId xmlns:a16="http://schemas.microsoft.com/office/drawing/2014/main" id="{E2FA6219-0B68-4DCC-9135-315B36DD9BCA}"/>
              </a:ext>
            </a:extLst>
          </xdr:cNvPr>
          <xdr:cNvSpPr/>
        </xdr:nvSpPr>
        <xdr:spPr>
          <a:xfrm>
            <a:off x="1448430" y="3140265"/>
            <a:ext cx="256099" cy="274498"/>
          </a:xfrm>
          <a:prstGeom prst="ellipse">
            <a:avLst/>
          </a:prstGeom>
          <a:noFill/>
          <a:ln w="31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ID" sz="800" b="0">
                <a:ln>
                  <a:solidFill>
                    <a:sysClr val="windowText" lastClr="000000"/>
                  </a:solidFill>
                </a:ln>
                <a:solidFill>
                  <a:schemeClr val="tx1"/>
                </a:solidFill>
              </a:rPr>
              <a:t>3</a:t>
            </a:r>
          </a:p>
        </xdr:txBody>
      </xdr:sp>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42</xdr:col>
      <xdr:colOff>47625</xdr:colOff>
      <xdr:row>173</xdr:row>
      <xdr:rowOff>35717</xdr:rowOff>
    </xdr:from>
    <xdr:to>
      <xdr:col>83</xdr:col>
      <xdr:colOff>38100</xdr:colOff>
      <xdr:row>185</xdr:row>
      <xdr:rowOff>38100</xdr:rowOff>
    </xdr:to>
    <xdr:pic>
      <xdr:nvPicPr>
        <xdr:cNvPr id="3" name="Picture 2" descr="stempel.jpg">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1" cstate="print"/>
        <a:srcRect/>
        <a:stretch>
          <a:fillRect/>
        </a:stretch>
      </xdr:blipFill>
      <xdr:spPr bwMode="auto">
        <a:xfrm>
          <a:off x="2847975" y="8370092"/>
          <a:ext cx="2724150" cy="573883"/>
        </a:xfrm>
        <a:prstGeom prst="rect">
          <a:avLst/>
        </a:prstGeom>
        <a:noFill/>
        <a:ln w="9525">
          <a:noFill/>
          <a:miter lim="800000"/>
          <a:headEnd/>
          <a:tailEnd/>
        </a:ln>
      </xdr:spPr>
    </xdr:pic>
    <xdr:clientData/>
  </xdr:twoCellAnchor>
  <xdr:oneCellAnchor>
    <xdr:from>
      <xdr:col>136</xdr:col>
      <xdr:colOff>35719</xdr:colOff>
      <xdr:row>173</xdr:row>
      <xdr:rowOff>11905</xdr:rowOff>
    </xdr:from>
    <xdr:ext cx="2919413" cy="607219"/>
    <xdr:pic>
      <xdr:nvPicPr>
        <xdr:cNvPr id="4" name="Picture 2" descr="stempel.jpg">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1" cstate="print"/>
        <a:srcRect/>
        <a:stretch>
          <a:fillRect/>
        </a:stretch>
      </xdr:blipFill>
      <xdr:spPr bwMode="auto">
        <a:xfrm>
          <a:off x="9103519" y="8346280"/>
          <a:ext cx="2919413" cy="607219"/>
        </a:xfrm>
        <a:prstGeom prst="rect">
          <a:avLst/>
        </a:prstGeom>
        <a:noFill/>
        <a:ln w="9525">
          <a:noFill/>
          <a:miter lim="800000"/>
          <a:headEnd/>
          <a:tailEnd/>
        </a:ln>
      </xdr:spPr>
    </xdr:pic>
    <xdr:clientData/>
  </xdr:oneCellAnchor>
  <xdr:oneCellAnchor>
    <xdr:from>
      <xdr:col>42</xdr:col>
      <xdr:colOff>23813</xdr:colOff>
      <xdr:row>363</xdr:row>
      <xdr:rowOff>35718</xdr:rowOff>
    </xdr:from>
    <xdr:ext cx="2919413" cy="583408"/>
    <xdr:pic>
      <xdr:nvPicPr>
        <xdr:cNvPr id="5" name="Picture 2" descr="stempel.jpg">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1" cstate="print"/>
        <a:srcRect/>
        <a:stretch>
          <a:fillRect/>
        </a:stretch>
      </xdr:blipFill>
      <xdr:spPr bwMode="auto">
        <a:xfrm>
          <a:off x="2824163" y="17418843"/>
          <a:ext cx="2919413" cy="583408"/>
        </a:xfrm>
        <a:prstGeom prst="rect">
          <a:avLst/>
        </a:prstGeom>
        <a:noFill/>
        <a:ln w="9525">
          <a:noFill/>
          <a:miter lim="800000"/>
          <a:headEnd/>
          <a:tailEnd/>
        </a:ln>
      </xdr:spPr>
    </xdr:pic>
    <xdr:clientData/>
  </xdr:oneCellAnchor>
  <xdr:oneCellAnchor>
    <xdr:from>
      <xdr:col>136</xdr:col>
      <xdr:colOff>35719</xdr:colOff>
      <xdr:row>363</xdr:row>
      <xdr:rowOff>11906</xdr:rowOff>
    </xdr:from>
    <xdr:ext cx="2919413" cy="607219"/>
    <xdr:pic>
      <xdr:nvPicPr>
        <xdr:cNvPr id="6" name="Picture 2" descr="stempel.jpg">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1" cstate="print"/>
        <a:srcRect/>
        <a:stretch>
          <a:fillRect/>
        </a:stretch>
      </xdr:blipFill>
      <xdr:spPr bwMode="auto">
        <a:xfrm>
          <a:off x="9103519" y="17395031"/>
          <a:ext cx="2919413" cy="607219"/>
        </a:xfrm>
        <a:prstGeom prst="rect">
          <a:avLst/>
        </a:prstGeom>
        <a:noFill/>
        <a:ln w="9525">
          <a:noFill/>
          <a:miter lim="800000"/>
          <a:headEnd/>
          <a:tailEnd/>
        </a:ln>
      </xdr:spPr>
    </xdr:pic>
    <xdr:clientData/>
  </xdr:oneCellAnchor>
  <xdr:oneCellAnchor>
    <xdr:from>
      <xdr:col>42</xdr:col>
      <xdr:colOff>47625</xdr:colOff>
      <xdr:row>553</xdr:row>
      <xdr:rowOff>35717</xdr:rowOff>
    </xdr:from>
    <xdr:ext cx="2919413" cy="571502"/>
    <xdr:pic>
      <xdr:nvPicPr>
        <xdr:cNvPr id="7" name="Picture 2" descr="stempel.jpg">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1" cstate="print"/>
        <a:srcRect/>
        <a:stretch>
          <a:fillRect/>
        </a:stretch>
      </xdr:blipFill>
      <xdr:spPr bwMode="auto">
        <a:xfrm>
          <a:off x="2847975" y="26467592"/>
          <a:ext cx="2919413" cy="571502"/>
        </a:xfrm>
        <a:prstGeom prst="rect">
          <a:avLst/>
        </a:prstGeom>
        <a:noFill/>
        <a:ln w="9525">
          <a:noFill/>
          <a:miter lim="800000"/>
          <a:headEnd/>
          <a:tailEnd/>
        </a:ln>
      </xdr:spPr>
    </xdr:pic>
    <xdr:clientData/>
  </xdr:oneCellAnchor>
  <xdr:oneCellAnchor>
    <xdr:from>
      <xdr:col>136</xdr:col>
      <xdr:colOff>35719</xdr:colOff>
      <xdr:row>553</xdr:row>
      <xdr:rowOff>0</xdr:rowOff>
    </xdr:from>
    <xdr:ext cx="2919413" cy="616744"/>
    <xdr:pic>
      <xdr:nvPicPr>
        <xdr:cNvPr id="8" name="Picture 2" descr="stempel.jpg">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1" cstate="print"/>
        <a:srcRect/>
        <a:stretch>
          <a:fillRect/>
        </a:stretch>
      </xdr:blipFill>
      <xdr:spPr bwMode="auto">
        <a:xfrm>
          <a:off x="9103519" y="26431875"/>
          <a:ext cx="2919413" cy="616744"/>
        </a:xfrm>
        <a:prstGeom prst="rect">
          <a:avLst/>
        </a:prstGeom>
        <a:noFill/>
        <a:ln w="9525">
          <a:noFill/>
          <a:miter lim="800000"/>
          <a:headEnd/>
          <a:tailEnd/>
        </a:ln>
      </xdr:spPr>
    </xdr:pic>
    <xdr:clientData/>
  </xdr:oneCellAnchor>
  <xdr:twoCellAnchor editAs="oneCell">
    <xdr:from>
      <xdr:col>14</xdr:col>
      <xdr:colOff>19707</xdr:colOff>
      <xdr:row>10</xdr:row>
      <xdr:rowOff>19707</xdr:rowOff>
    </xdr:from>
    <xdr:to>
      <xdr:col>71</xdr:col>
      <xdr:colOff>52552</xdr:colOff>
      <xdr:row>75</xdr:row>
      <xdr:rowOff>39414</xdr:rowOff>
    </xdr:to>
    <xdr:pic>
      <xdr:nvPicPr>
        <xdr:cNvPr id="9" name="Picture 8">
          <a:extLst>
            <a:ext uri="{FF2B5EF4-FFF2-40B4-BE49-F238E27FC236}">
              <a16:creationId xmlns:a16="http://schemas.microsoft.com/office/drawing/2014/main" id="{69F4211F-28B1-0EE9-B77E-32D0C13AF6A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39362" y="578069"/>
          <a:ext cx="3777156" cy="3008586"/>
        </a:xfrm>
        <a:prstGeom prst="rect">
          <a:avLst/>
        </a:prstGeom>
      </xdr:spPr>
    </xdr:pic>
    <xdr:clientData/>
  </xdr:twoCellAnchor>
  <xdr:twoCellAnchor>
    <xdr:from>
      <xdr:col>34</xdr:col>
      <xdr:colOff>61333</xdr:colOff>
      <xdr:row>34</xdr:row>
      <xdr:rowOff>5253</xdr:rowOff>
    </xdr:from>
    <xdr:to>
      <xdr:col>39</xdr:col>
      <xdr:colOff>59120</xdr:colOff>
      <xdr:row>38</xdr:row>
      <xdr:rowOff>19707</xdr:rowOff>
    </xdr:to>
    <xdr:sp macro="" textlink="">
      <xdr:nvSpPr>
        <xdr:cNvPr id="11" name="Right Arrow 10">
          <a:extLst>
            <a:ext uri="{FF2B5EF4-FFF2-40B4-BE49-F238E27FC236}">
              <a16:creationId xmlns:a16="http://schemas.microsoft.com/office/drawing/2014/main" id="{00000000-0008-0000-0D00-00000B000000}"/>
            </a:ext>
          </a:extLst>
        </xdr:cNvPr>
        <xdr:cNvSpPr/>
      </xdr:nvSpPr>
      <xdr:spPr>
        <a:xfrm rot="10800000">
          <a:off x="2294781" y="1667201"/>
          <a:ext cx="326236" cy="198385"/>
        </a:xfrm>
        <a:prstGeom prst="rightArrow">
          <a:avLst/>
        </a:prstGeom>
        <a:solidFill>
          <a:srgbClr val="FF0000"/>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id-ID" sz="1100"/>
        </a:p>
      </xdr:txBody>
    </xdr:sp>
    <xdr:clientData/>
  </xdr:twoCellAnchor>
  <xdr:twoCellAnchor editAs="oneCell">
    <xdr:from>
      <xdr:col>14</xdr:col>
      <xdr:colOff>10948</xdr:colOff>
      <xdr:row>84</xdr:row>
      <xdr:rowOff>6569</xdr:rowOff>
    </xdr:from>
    <xdr:to>
      <xdr:col>71</xdr:col>
      <xdr:colOff>52550</xdr:colOff>
      <xdr:row>149</xdr:row>
      <xdr:rowOff>32845</xdr:rowOff>
    </xdr:to>
    <xdr:pic>
      <xdr:nvPicPr>
        <xdr:cNvPr id="12" name="Picture 11">
          <a:extLst>
            <a:ext uri="{FF2B5EF4-FFF2-40B4-BE49-F238E27FC236}">
              <a16:creationId xmlns:a16="http://schemas.microsoft.com/office/drawing/2014/main" id="{B48049AD-F47A-BCD3-55AB-B471ECEE041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0603" y="3967655"/>
          <a:ext cx="3785913" cy="3015156"/>
        </a:xfrm>
        <a:prstGeom prst="rect">
          <a:avLst/>
        </a:prstGeom>
      </xdr:spPr>
    </xdr:pic>
    <xdr:clientData/>
  </xdr:twoCellAnchor>
  <xdr:twoCellAnchor editAs="oneCell">
    <xdr:from>
      <xdr:col>108</xdr:col>
      <xdr:colOff>28574</xdr:colOff>
      <xdr:row>10</xdr:row>
      <xdr:rowOff>19050</xdr:rowOff>
    </xdr:from>
    <xdr:to>
      <xdr:col>165</xdr:col>
      <xdr:colOff>47624</xdr:colOff>
      <xdr:row>75</xdr:row>
      <xdr:rowOff>28575</xdr:rowOff>
    </xdr:to>
    <xdr:pic>
      <xdr:nvPicPr>
        <xdr:cNvPr id="14" name="Picture 13">
          <a:extLst>
            <a:ext uri="{FF2B5EF4-FFF2-40B4-BE49-F238E27FC236}">
              <a16:creationId xmlns:a16="http://schemas.microsoft.com/office/drawing/2014/main" id="{5428755F-8348-501E-CE65-DA492F36C7F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229474" y="590550"/>
          <a:ext cx="3819525" cy="3105150"/>
        </a:xfrm>
        <a:prstGeom prst="rect">
          <a:avLst/>
        </a:prstGeom>
      </xdr:spPr>
    </xdr:pic>
    <xdr:clientData/>
  </xdr:twoCellAnchor>
  <xdr:twoCellAnchor editAs="oneCell">
    <xdr:from>
      <xdr:col>108</xdr:col>
      <xdr:colOff>19050</xdr:colOff>
      <xdr:row>84</xdr:row>
      <xdr:rowOff>19050</xdr:rowOff>
    </xdr:from>
    <xdr:to>
      <xdr:col>165</xdr:col>
      <xdr:colOff>47625</xdr:colOff>
      <xdr:row>149</xdr:row>
      <xdr:rowOff>38100</xdr:rowOff>
    </xdr:to>
    <xdr:pic>
      <xdr:nvPicPr>
        <xdr:cNvPr id="16" name="Picture 15">
          <a:extLst>
            <a:ext uri="{FF2B5EF4-FFF2-40B4-BE49-F238E27FC236}">
              <a16:creationId xmlns:a16="http://schemas.microsoft.com/office/drawing/2014/main" id="{0B39E205-B069-8CA9-0497-27C33DA4CAD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219950" y="4114800"/>
          <a:ext cx="3829050" cy="3114675"/>
        </a:xfrm>
        <a:prstGeom prst="rect">
          <a:avLst/>
        </a:prstGeom>
      </xdr:spPr>
    </xdr:pic>
    <xdr:clientData/>
  </xdr:twoCellAnchor>
  <xdr:twoCellAnchor editAs="oneCell">
    <xdr:from>
      <xdr:col>14</xdr:col>
      <xdr:colOff>9524</xdr:colOff>
      <xdr:row>200</xdr:row>
      <xdr:rowOff>9525</xdr:rowOff>
    </xdr:from>
    <xdr:to>
      <xdr:col>71</xdr:col>
      <xdr:colOff>47624</xdr:colOff>
      <xdr:row>265</xdr:row>
      <xdr:rowOff>28576</xdr:rowOff>
    </xdr:to>
    <xdr:pic>
      <xdr:nvPicPr>
        <xdr:cNvPr id="20" name="Picture 19">
          <a:extLst>
            <a:ext uri="{FF2B5EF4-FFF2-40B4-BE49-F238E27FC236}">
              <a16:creationId xmlns:a16="http://schemas.microsoft.com/office/drawing/2014/main" id="{6D2D10B6-DACD-1FB4-20B5-8012D2702A3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42974" y="9629775"/>
          <a:ext cx="3838575" cy="3114676"/>
        </a:xfrm>
        <a:prstGeom prst="rect">
          <a:avLst/>
        </a:prstGeom>
      </xdr:spPr>
    </xdr:pic>
    <xdr:clientData/>
  </xdr:twoCellAnchor>
  <xdr:twoCellAnchor editAs="oneCell">
    <xdr:from>
      <xdr:col>14</xdr:col>
      <xdr:colOff>28575</xdr:colOff>
      <xdr:row>274</xdr:row>
      <xdr:rowOff>19049</xdr:rowOff>
    </xdr:from>
    <xdr:to>
      <xdr:col>71</xdr:col>
      <xdr:colOff>47625</xdr:colOff>
      <xdr:row>339</xdr:row>
      <xdr:rowOff>28575</xdr:rowOff>
    </xdr:to>
    <xdr:pic>
      <xdr:nvPicPr>
        <xdr:cNvPr id="22" name="Picture 21">
          <a:extLst>
            <a:ext uri="{FF2B5EF4-FFF2-40B4-BE49-F238E27FC236}">
              <a16:creationId xmlns:a16="http://schemas.microsoft.com/office/drawing/2014/main" id="{06094D4D-3C0A-20B8-E970-78DA58BEB49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62025" y="13163549"/>
          <a:ext cx="3819525" cy="3105151"/>
        </a:xfrm>
        <a:prstGeom prst="rect">
          <a:avLst/>
        </a:prstGeom>
      </xdr:spPr>
    </xdr:pic>
    <xdr:clientData/>
  </xdr:twoCellAnchor>
  <xdr:twoCellAnchor editAs="oneCell">
    <xdr:from>
      <xdr:col>108</xdr:col>
      <xdr:colOff>28575</xdr:colOff>
      <xdr:row>200</xdr:row>
      <xdr:rowOff>19050</xdr:rowOff>
    </xdr:from>
    <xdr:to>
      <xdr:col>165</xdr:col>
      <xdr:colOff>57150</xdr:colOff>
      <xdr:row>265</xdr:row>
      <xdr:rowOff>28575</xdr:rowOff>
    </xdr:to>
    <xdr:pic>
      <xdr:nvPicPr>
        <xdr:cNvPr id="24" name="Picture 23">
          <a:extLst>
            <a:ext uri="{FF2B5EF4-FFF2-40B4-BE49-F238E27FC236}">
              <a16:creationId xmlns:a16="http://schemas.microsoft.com/office/drawing/2014/main" id="{3CCB4A80-66C5-4D69-B212-3B2FE8BA1FE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229475" y="9639300"/>
          <a:ext cx="3829050" cy="3105150"/>
        </a:xfrm>
        <a:prstGeom prst="rect">
          <a:avLst/>
        </a:prstGeom>
      </xdr:spPr>
    </xdr:pic>
    <xdr:clientData/>
  </xdr:twoCellAnchor>
  <xdr:twoCellAnchor editAs="oneCell">
    <xdr:from>
      <xdr:col>108</xdr:col>
      <xdr:colOff>28575</xdr:colOff>
      <xdr:row>274</xdr:row>
      <xdr:rowOff>19049</xdr:rowOff>
    </xdr:from>
    <xdr:to>
      <xdr:col>165</xdr:col>
      <xdr:colOff>47625</xdr:colOff>
      <xdr:row>339</xdr:row>
      <xdr:rowOff>28575</xdr:rowOff>
    </xdr:to>
    <xdr:pic>
      <xdr:nvPicPr>
        <xdr:cNvPr id="26" name="Picture 25">
          <a:extLst>
            <a:ext uri="{FF2B5EF4-FFF2-40B4-BE49-F238E27FC236}">
              <a16:creationId xmlns:a16="http://schemas.microsoft.com/office/drawing/2014/main" id="{82358EA3-5088-6399-7FA9-00D45EF1FAD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229475" y="13163549"/>
          <a:ext cx="3819525" cy="310515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microsoft.com/office/2019/04/relationships/externalLinkLongPath" Target="file:///I:\PR-07\PT%20BENTALA%20KARTIKA%20ABADI\PT%20BENTALA%20KARTIKA%20ABADI\BKA%20Final\PPAI%20Final\2003\BPPN_PPAI\Medika%20Galaxi\Baru\Rosye's%20File\Medika\Studi%20Kelayakan\Duta%20Visual%20Nusantara%20Tivi%20Tujuh\After%20Draft\Tivi%207-(02022002)+Studio+Inventaris-IDC.xls?B20E3F93" TargetMode="External"/><Relationship Id="rId1" Type="http://schemas.openxmlformats.org/officeDocument/2006/relationships/externalLinkPath" Target="file:///\\B20E3F93\Tivi%207-(02022002)+Studio+Inventaris-IDC.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dhi-cons\C01\Intan2003\Saham\Hotel%20Sabang\SabangValuationDraft1\BV-Hotel%20Sabang-25-01-03.xls"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file:///\\Aka3\data%20(d)\c\Denpasar%202\Penilaian%20Bali\Penilaian%20Bali%202009\B.%20Mandiri\WINDOWS\TEMP\Medika%20Galaxi\Baru\Rosye's%20File\Medika\Studi%20Kelayakan\Duta%20Visual%20Nusantara%20Tivi%20Tujuh\After%20Draft\Tivi%207-(02022002)+Studio+Inventaris-IDC.xls?6C166DE6" TargetMode="External"/><Relationship Id="rId1" Type="http://schemas.openxmlformats.org/officeDocument/2006/relationships/externalLinkPath" Target="file:///\\6C166DE6\Tivi%207-(02022002)+Studio+Inventaris-IDC.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taufik\transport\data%20adi\Ady2002\SPT%20CPI%20(NEW)\SPT%202002\Gol2-program\FIXED%20ASSET%20AUDITED\THN%202002\Gol%202%20-%202002.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X:\Intan2003\Studi\PT%20Citra%20Sari%20Makmur%20(CSM)\Draft\CSM-200308-27b.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Intan2003\Studi\PT%20Citra%20Sari%20Makmur%20(CSM)\Draft\CSM-200308-27b.xls" TargetMode="External"/></Relationships>
</file>

<file path=xl/externalLinks/_rels/externalLink7.xml.rels><?xml version="1.0" encoding="UTF-8" standalone="yes"?>
<Relationships xmlns="http://schemas.openxmlformats.org/package/2006/relationships"><Relationship Id="rId1" Type="http://schemas.microsoft.com/office/2006/relationships/xlExternalLinkPath/xlStartup" Target="AO%20FORMAT/TANAH/Data-Tarjo/10-90-strata-estate-std/BPPN/to-bppn/revisi/bppn-copy/PROPERTI/MASTER/Np-st/y-900.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Nt_aka\E0\Awg-Gmd\Gmd-e.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P:\DownLoad\Product\Kelapa%20Sawit\Karyadi\KTP\My%20Documents\coba\Kalla%20Inti%20Karsa%20-%20Financial%20Projection.xls" TargetMode="External"/></Relationships>
</file>

<file path=xl/externalLinks/_rels/externalLink10.xml.rels><?xml version="1.0" encoding="UTF-8" standalone="yes"?>
<Relationships xmlns="http://schemas.openxmlformats.org/package/2006/relationships"><Relationship Id="rId1" Type="http://schemas.microsoft.com/office/2006/relationships/xlExternalLinkPath/xlStartup" Target="AAA-PROSES/Data-Tarjo/10-90-strata-estate-std/DATAE/PROPERTI/INCOME/Np-st/y-900.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Server-pc\Studi%20Kelayakan\Kurnia%20Wijayakusuma%20Abadi\Final\Projections(05-08-02).xls" TargetMode="External"/></Relationships>
</file>

<file path=xl/externalLinks/_rels/externalLink12.xml.rels><?xml version="1.0" encoding="UTF-8" standalone="yes"?>
<Relationships xmlns="http://schemas.openxmlformats.org/package/2006/relationships"><Relationship Id="rId1" Type="http://schemas.microsoft.com/office/2006/relationships/xlExternalLinkPath/xlStartup" Target="New%20Folder/AA-prg-2001/VALUATION-Asli-rev/VALUATION-10-30-90.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A:\Intan2003\Studi\PT%20Citra%20Sari%20Makmur%20(CSM)\Draft\CSM-200308-27b.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Server-data\c-07\Kerja\Studi%20Kelayakan\005%20PT%20Bumi%20Hutani%20Lestari-2007\Studi\2003\N6\PTPN_VI_PKS.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Endang\DATA%20(D)_sutrisno\Anthony\My%20Document\Condom%20Machine\Data\New%20Folder\LPM%20-%20PT.%20Perkebunan%20Nusantara%20XIII%202008%20(Kalbar)_finish_rev1.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C:\Sogit_07_04_10_Darni\MS-07\AKA%202008\32.%20LPM%20-%20PT.%20Perkebunan%20Nusantara%20XIII%20(Sintang)%202008\LPM%20-%20PT.%20Perkebunan%20Nusantara%20XIII%202008.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X:\Sogit_07_04_10_Darni\MS-07\AKA%202008\32.%20LPM%20-%20PT.%20Perkebunan%20Nusantara%20XIII%20(Sintang)%202008\LPM%20-%20PT.%20Perkebunan%20Nusantara%20XIII%202008.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Server-data\BANGUNAN\Basic%20Work%20Program\Master%20Exel\Fa-2\Cost%20Coba%20Rev.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X:\Sogit_07_04_10_Darni\MITRA\TEMPLATE\Master%20Report%20&amp;%20Worksheet_ind%20(ed).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C:\Sogit_07_04_10_Darni\MITRA\TEMPLATE\Master%20Report%20&amp;%20Worksheet_ind%20(ed).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C:\Thondi\C\YogAA%20Bangettt!!!!\Badan\Badan%20Pemberdayaan%20Masyarakat\BPM.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X:\Thondi\C\YogAA%20Bangettt!!!!\Badan\Badan%20Pemberdayaan%20Masyarakat\BPM.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A:\Bang%20Mandiri%20Eddy%20Basir%20Tanah.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Asia\konsultan01\Studi\2005\FINAL\AGU\Inti\Exel\AGU_final_Rev.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Server-pc\Users\Public\Documents\File%20Email%20Kantor\KK%20Tanah%20dan%20Bangunan.xlsx"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Analisa/KK_Rumah_Jl.Baru_JakSel_2022.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Server-pc\Studi%20Kelayakan\RS%20Kasih%20Sayang%20Ibu\Simulasi\RSKSI%20Projections(170902)-EAR.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X:\06.%20FORMAT%20KERTAS%20KERJA%20FSR\PENILAIAN\xKK_Tanah%20Bangunan_2019.xlsx"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adhi-cons\C07\BHL\Spreadsheet\Besland-2003-05-28.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S:\Ujung%20Menteng\PEMBIAYAAN\Hw-Proses\KWK%20Timur%20-%20Blok%20B2\2004\EE\EE%20B2%202004.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S:\Ujung%20Menteng\SENTIONG%20-%20BQ_rev-new3penawaran1rev9month.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Server-pc\Documents%20and%20Settings\COMPAQ\My%20Documents\My%20IJ's\C.03.036%20(PT%20Kharisma%20Komunikasi%20Indonesia)\KKI%20Projections_Inti_2.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A:\WINDOWS\TEMP\FINAL04.xls" TargetMode="External"/></Relationships>
</file>

<file path=xl/externalLinks/_rels/externalLink34.xml.rels><?xml version="1.0" encoding="UTF-8" standalone="yes"?>
<Relationships xmlns="http://schemas.openxmlformats.org/package/2006/relationships"><Relationship Id="rId2" Type="http://schemas.microsoft.com/office/2019/04/relationships/externalLinkLongPath" Target="file:///\\Aka-serv-01\Konsultan01\PT.%20GLOBAL%20GRIYA%20MANAGEMENT\Global%20Hospitality%20Management\Carita%20Hotel%20&amp;%20Cottage%20Anyer\Business%20Plan%20Resor%20Carita\C06\Studi%20Kelayakan\Duta%20Visual%20Nusantara%20Tivi%20Tujuh\After%20Draft\Revisi%20Final%20TV7.xls?BC7387FE" TargetMode="External"/><Relationship Id="rId1" Type="http://schemas.openxmlformats.org/officeDocument/2006/relationships/externalLinkPath" Target="file:///\\BC7387FE\Revisi%20Final%20TV7.xls" TargetMode="External"/></Relationships>
</file>

<file path=xl/externalLinks/_rels/externalLink35.xml.rels><?xml version="1.0" encoding="UTF-8" standalone="yes"?>
<Relationships xmlns="http://schemas.openxmlformats.org/package/2006/relationships"><Relationship Id="rId2" Type="http://schemas.microsoft.com/office/2019/04/relationships/externalLinkLongPath" Target="file:///I:\PR-07\PT%20BENTALA%20KARTIKA%20ABADI\PT%20BENTALA%20KARTIKA%20ABADI\BKA%20Final\PPAI%20Final\2003\BPPN_PPAI\Medika%20Galaxi\Lama\Rosye's%20File\Medika\Studi%20Kelayakan\Duta%20Visual%20Nusantara%20Tivi%20Tujuh\After%20Draft\Tivi%207-(02022002)+Studio+Inventaris-IDC.xls?32DBB809" TargetMode="External"/><Relationship Id="rId1" Type="http://schemas.openxmlformats.org/officeDocument/2006/relationships/externalLinkPath" Target="file:///\\32DBB809\Tivi%207-(02022002)+Studio+Inventaris-IDC.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Noor\AA_NOOR-TEA\Basic%20Work%20Program\Master%20Exel\Fa-2\Cost%20Coba%20Rev.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N:\My%20Documents\Yuen%20Hung\AKA\03-Wisma%20Kontinental\Proyek%202002\11-Rasuna\Rasuna-2\cma\My%20Documents\Manajemen\Data%20dan%20Form\Form\New%20Adjusment%20Tanah.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P:\PT%20Sari%20Bumi%20Bakau\FS\2006\Lintas%20Katulistiwa_baRU\LKU-2007-01-17.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C:\DOCUME~1\ADMINI~1\LOCALS~1\Temp\Rar$DI02.375\My%20Data\_Partama\Proyek\Proyek\Kamandalu\Kamandalu_finaL7_2605(1).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X:\DOCUME~1\ADMINI~1\LOCALS~1\Temp\Rar$DI02.375\My%20Data\_Partama\Proyek\Proyek\Kamandalu\Kamandalu_finaL7_2605(1).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Server-pc\Studi%20Kelayakan\Kebunaria\Draft\Inti&amp;PKS\Kebunaria%20Past&amp;Projections(22082002)-2(AC).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Noor\AA_NOOR-TEA\Basic%20Work%20Program\Master%20Exel\Fa-2\Format%20Tanah.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A:\My%20Document\MTH-korin\FINANCE%202000\Hutang%20&amp;%20Kas%20Usd%20Jkt\HUTANG%20BULANAN.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C:\A%20DATA%20BAHANA%20ANIMA\ANIMA%20ST%202005\Cipanas\Copy%20of%20Metito%20kemang.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X:\A%20DATA%20BAHANA%20ANIMA\ANIMA%20ST%202005\Cipanas\Copy%20of%20Metito%20kemang.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Serverbaru\data%20(d)\Denpasar%202\Acuan\MASTER%20LAPORAN\MITRA%20(BCA)\Copy%20of%2010.000_Nama%20Debitur_Lokasi_pelaksana.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Rosid\ochid\HASAN%202005\FORMAT%20LAP-BARU\FORMAT%20LAPORAN\MASTER%20LAP-UMUM\list.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C:\USP%20April%202007\Historical%20Data_Kamandalu_2007.xls"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X:\USP%20April%202007\Historical%20Data_Kamandalu_2007.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User23\nonot\Basic%20Work%20Program\Master%20Exel\Fa-2\Format%20Tanah.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X:\File%202008\48%23%20V08.0476%20PT%20Ciliandra%20Perkasa_Kebun%20Sawit_Riau\kEBUN_PT%20Ciliandra%20Perkasa_rev_23.12.2008.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C:\File%202008\48%23%20V08.0476%20PT%20Ciliandra%20Perkasa_Kebun%20Sawit_Riau\kEBUN_PT%20Ciliandra%20Perkasa_rev_23.12.2008.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file:///P:\Studi%20Kelayakan\Kurnia%20Wijayakusuma%20Abadi\Final\Projections(05-08-02).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Server-data\BANGUNAN\Basic%20Work%20Program\Master%20Exel\Fa-2\Format%20Tanah.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P:\DownLoad\Product\Kelapa%20Sawit\peputra\KUD%20Sawit%20Jaya%20-%20Financial%20mode%20new.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K:\AKA%202009\04.%20Trimitra%20Baterai%20Prakasa%202009\PT.%20Trimitra%20Baterai%20Prakasa%202009_kalkulasi+mould_finish_rev.xls" TargetMode="External"/></Relationships>
</file>

<file path=xl/externalLinks/_rels/externalLink57.xml.rels><?xml version="1.0" encoding="UTF-8" standalone="yes"?>
<Relationships xmlns="http://schemas.openxmlformats.org/package/2006/relationships"><Relationship Id="rId1" Type="http://schemas.microsoft.com/office/2006/relationships/xlExternalLinkPath/xlStartup" Target="My%20Documents/Copy%20of%20Copy%20of%20PENGEMBANGAN.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Fitri\transit%20cad\data%202004\GraPARI\GraPARI%20Pontianak\Telkomsel\Reg%201%20-%20Sumatra\Data-Datum\cqc\Telkomsel\palembang\rab%20lampung%202"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Server-pc\LAPORAN%20PENILAIAN%20ASET\PT.%20Bank%20Tabungan%20Negara\3.%20Halimi\Halimi.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Analisa/1.%20KK_Rumah_Bandung_2022%20-%20ris.xlsx"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Analisa/KK_Ruko_Avenue_8-088_2022k.xlsx"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Analisa/2.%20KK_Ruko_Avenue_8-088_2022%20-%20ris.xlsx"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Analisa/3.%20KK_Ruko_Avenue_8-158_2022%20-%20ris.xlsx"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Analisa/4.%20KK_Rumah_Jl.Baru_JakSel_2022%20-%20ris2.xlsx"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Analisa/4.%20KK_Rumah_Jl.Baru_JakSel_2022%20-%20ris.xlsx"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Analisa/KK_Rumah_Bandung_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LK"/>
      <sheetName val="As"/>
      <sheetName val="InvRp&amp;$"/>
      <sheetName val="InvRp-$"/>
      <sheetName val="Skedul"/>
      <sheetName val="LK"/>
      <sheetName val="JSiar"/>
      <sheetName val="PB"/>
      <sheetName val="Jad"/>
      <sheetName val="AP"/>
      <sheetName val="Sheet1"/>
      <sheetName val="T.material"/>
      <sheetName val="HGB 341"/>
    </sheetNames>
    <sheetDataSet>
      <sheetData sheetId="0"/>
      <sheetData sheetId="1"/>
      <sheetData sheetId="2"/>
      <sheetData sheetId="3"/>
      <sheetData sheetId="4"/>
      <sheetData sheetId="5"/>
      <sheetData sheetId="6"/>
      <sheetData sheetId="7"/>
      <sheetData sheetId="8"/>
      <sheetData sheetId="9"/>
      <sheetData sheetId="10"/>
      <sheetData sheetId="11" refreshError="1"/>
      <sheetData sheetId="12"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sumsi"/>
      <sheetName val="RAB"/>
      <sheetName val="Neraca"/>
      <sheetName val="Laba"/>
      <sheetName val="Kas"/>
      <sheetName val="Sales"/>
      <sheetName val="Cost"/>
      <sheetName val="Susut"/>
      <sheetName val="Bank"/>
      <sheetName val="Rasio"/>
      <sheetName val="Analisis"/>
      <sheetName val="Realisasi"/>
      <sheetName val="TPK"/>
      <sheetName val="Gaji"/>
      <sheetName val="JSiar"/>
      <sheetName val="Revenue"/>
      <sheetName val="Cashflow"/>
      <sheetName val="FINISHING"/>
      <sheetName val="PLUMBING"/>
      <sheetName val="STRUKTUR"/>
      <sheetName val="Nilai Tanah"/>
      <sheetName val="Data Tan"/>
      <sheetName val="Rekap Nilai Tan"/>
      <sheetName val="ISIAN"/>
      <sheetName val="5 yr val"/>
      <sheetName val="Graphs"/>
      <sheetName val="Input"/>
      <sheetName val="Financials"/>
      <sheetName val=" Summ fin."/>
      <sheetName val="PP"/>
      <sheetName val="BULAN-RC"/>
      <sheetName val="DATA LTW"/>
      <sheetName val="Nilai_Tanah"/>
      <sheetName val="Data_Tan"/>
      <sheetName val="Rekap_Nilai_Tan"/>
      <sheetName val="Prod- Plasma"/>
      <sheetName val="As"/>
      <sheetName val="Foto 5-Alt"/>
      <sheetName val="JKT"/>
      <sheetName val="BAP2"/>
      <sheetName val="WP RUKO"/>
      <sheetName val=" PETA RUKO"/>
      <sheetName val="PETA DATA PEMBANDING"/>
      <sheetName val="Data"/>
      <sheetName val="Ring"/>
      <sheetName val="10 yr val"/>
      <sheetName val="IKK"/>
      <sheetName val="List"/>
      <sheetName val="12"/>
      <sheetName val="F1771-2"/>
      <sheetName val="LR"/>
      <sheetName val="Data Psr Tanah"/>
      <sheetName val="Perhitungan"/>
      <sheetName val="Daftar No MAPPI"/>
      <sheetName val="BTB"/>
      <sheetName val="Equity"/>
      <sheetName val="TM"/>
      <sheetName val="AC"/>
      <sheetName val="FORM"/>
      <sheetName val="An. Beton"/>
      <sheetName val="kki"/>
      <sheetName val="fin pro centers"/>
      <sheetName val="SUMMARY"/>
      <sheetName val="Fixset"/>
      <sheetName val="Export"/>
      <sheetName val="Produksi Tanaman-Rencana"/>
      <sheetName val="FORM-X-1"/>
      <sheetName val="Hit. Tanah"/>
      <sheetName val="00 START"/>
      <sheetName val="RESIDU-3"/>
      <sheetName val="Bang-Non-St"/>
      <sheetName val="daf-3(OK)"/>
      <sheetName val="daf-7(OK)"/>
      <sheetName val="Analisa"/>
      <sheetName val="DETIL PKS"/>
      <sheetName val="SAP"/>
      <sheetName val="EE-PROP"/>
      <sheetName val="Marshal"/>
      <sheetName val="Permanent info"/>
      <sheetName val="SAT-BHN"/>
      <sheetName val="HRG BHN"/>
      <sheetName val="Biaya"/>
      <sheetName val="tt-biaya"/>
      <sheetName val="Cash-print"/>
      <sheetName val="sensitivity"/>
      <sheetName val="BUT"/>
      <sheetName val="RATE"/>
      <sheetName val="Exc. Rate"/>
      <sheetName val="REKAP OMZET KAPAL"/>
      <sheetName val="Premi Iuran"/>
      <sheetName val="Dumtk"/>
      <sheetName val="Mobilisasi"/>
      <sheetName val="RAB AR&amp;STR"/>
      <sheetName val="RUPS"/>
      <sheetName val="BAG-2"/>
      <sheetName val="BAG_2"/>
      <sheetName val="Mapping Kode"/>
      <sheetName val="START"/>
      <sheetName val="REKAP"/>
      <sheetName val="FIXED"/>
      <sheetName val="VARIABLE"/>
      <sheetName val="PKRAWAT"/>
      <sheetName val="PORAWAT"/>
      <sheetName val="PK RM KEBUN"/>
      <sheetName val="PO RM KEBUN"/>
      <sheetName val="PK UMUM"/>
      <sheetName val="OVERHEAD"/>
      <sheetName val="PK PANEN"/>
      <sheetName val="PO PANEN"/>
      <sheetName val="TRANSPOR"/>
      <sheetName val="PK OLAH"/>
      <sheetName val="PO OLAH"/>
      <sheetName val="PK RM PAB"/>
      <sheetName val="PO RM PABR"/>
      <sheetName val="PK O"/>
      <sheetName val="PO O"/>
      <sheetName val="PK RM"/>
      <sheetName val="PO RM PAB"/>
      <sheetName val="OLDMAP"/>
      <sheetName val="Atur"/>
      <sheetName val="Daftar Hutang"/>
      <sheetName val="OE"/>
      <sheetName val="Des"/>
      <sheetName val="HB "/>
      <sheetName val="PPC"/>
      <sheetName val="COVER"/>
      <sheetName val="1200"/>
      <sheetName val="Gmd3"/>
      <sheetName val="BGN"/>
      <sheetName val="MGR-12"/>
      <sheetName val="Data SRL"/>
      <sheetName val="Data Prod_Graf"/>
      <sheetName val="Mesin"/>
      <sheetName val="Sheet1"/>
      <sheetName val="% Lbr vs GP"/>
      <sheetName val="RELAS"/>
      <sheetName val="KEUANGAN"/>
      <sheetName val="CAT_HRG"/>
      <sheetName val="FAK"/>
      <sheetName val="Reklpj"/>
      <sheetName val="LPJ-Bm"/>
      <sheetName val="RBSB"/>
      <sheetName val="Transport "/>
      <sheetName val="Perleng &amp; Peralt "/>
      <sheetName val="Io_N"/>
      <sheetName val="FORM-B1"/>
      <sheetName val="MASTER_INPUT"/>
      <sheetName val="Rincian Iuran"/>
      <sheetName val="kode Baru "/>
      <sheetName val="5_yr_val"/>
      <sheetName val="_Summ_fin_"/>
      <sheetName val="WBS2"/>
      <sheetName val="Nilai_Tanah1"/>
      <sheetName val="Data_Tan1"/>
      <sheetName val="Rekap_Nilai_Tan1"/>
      <sheetName val="DATA_LTW"/>
      <sheetName val="Prod-_Plasma"/>
      <sheetName val="Foto_5-Alt"/>
      <sheetName val="10_yr_val"/>
      <sheetName val="WP_RUKO"/>
      <sheetName val="_PETA_RUKO"/>
      <sheetName val="PETA_DATA_PEMBANDING"/>
      <sheetName val="CF-00"/>
      <sheetName val="Material"/>
      <sheetName val="GH Quantity"/>
      <sheetName val="HALAMAN 1-60"/>
      <sheetName val="SPM-1"/>
      <sheetName val="H.Satuan"/>
      <sheetName val="SEX"/>
      <sheetName val="4-01"/>
      <sheetName val="Hal 1"/>
      <sheetName val="Hal 2"/>
    </sheetNames>
    <sheetDataSet>
      <sheetData sheetId="0"/>
      <sheetData sheetId="1" refreshError="1"/>
      <sheetData sheetId="2"/>
      <sheetData sheetId="3"/>
      <sheetData sheetId="4" refreshError="1"/>
      <sheetData sheetId="5"/>
      <sheetData sheetId="6" refreshError="1"/>
      <sheetData sheetId="7"/>
      <sheetData sheetId="8" refreshError="1"/>
      <sheetData sheetId="9" refreshError="1"/>
      <sheetData sheetId="10" refreshError="1"/>
      <sheetData sheetId="11"/>
      <sheetData sheetId="12" refreshError="1"/>
      <sheetData sheetId="13"/>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LK"/>
      <sheetName val="As"/>
      <sheetName val="InvRp&amp;$"/>
      <sheetName val="InvRp-$"/>
      <sheetName val="Skedul"/>
      <sheetName val="LK"/>
      <sheetName val="JSiar"/>
      <sheetName val="PB"/>
      <sheetName val="Jad"/>
      <sheetName val="AP"/>
      <sheetName val="Sheet1"/>
      <sheetName val="Resume  "/>
      <sheetName val="List"/>
      <sheetName val="Ring"/>
      <sheetName val="T.material"/>
      <sheetName val="Std-Prod KS"/>
      <sheetName val="Gaji"/>
      <sheetName val="Isian"/>
      <sheetName val="Surat"/>
      <sheetName val="OLDMAP"/>
      <sheetName val="Tivi 7-(02022002)+Studio+Invent"/>
      <sheetName val="Revenue"/>
      <sheetName val="B-Ops-Sawit"/>
      <sheetName val="Inv"/>
      <sheetName val="Biaya-Inv"/>
      <sheetName val="Asumsi"/>
      <sheetName val="rab lt 2 bo"/>
      <sheetName val="Resume "/>
      <sheetName val="B-Ops-KS"/>
      <sheetName val="RUPS"/>
      <sheetName val="prg-old"/>
      <sheetName val="Fixset"/>
      <sheetName val="Scenario"/>
      <sheetName val="Sensitivity"/>
      <sheetName val="BEKASI"/>
      <sheetName val="10 yr val"/>
      <sheetName val="Input"/>
      <sheetName val="PB(B)"/>
      <sheetName val="Cvr"/>
      <sheetName val="Past_LK"/>
      <sheetName val="Telephone &amp; KSO Rev"/>
      <sheetName val="Sheet1 (3)"/>
      <sheetName val="BCT"/>
      <sheetName val="1.Isian"/>
      <sheetName val="Resume"/>
      <sheetName val="September"/>
      <sheetName val="LR"/>
      <sheetName val="AT"/>
      <sheetName val="kki"/>
      <sheetName val="fin pro centers"/>
      <sheetName val="SUMMARY"/>
      <sheetName val="RESIDU"/>
      <sheetName val="Assumptions"/>
      <sheetName val="BCA"/>
      <sheetName val="#REF!"/>
      <sheetName val="Akomodasi"/>
      <sheetName val="BBM-03"/>
      <sheetName val="Export"/>
      <sheetName val="Susut"/>
      <sheetName val="JKT"/>
      <sheetName val="PP"/>
      <sheetName val="STR - 2B"/>
      <sheetName val="ENG-101"/>
      <sheetName val="INDIRECT DETAIL"/>
      <sheetName val="Premi Iuran"/>
      <sheetName val="TBM"/>
      <sheetName val="Financials"/>
      <sheetName val="Inputing data"/>
      <sheetName val="exf"/>
      <sheetName val="Profit Loss"/>
      <sheetName val="PRODUCTION REPORTS"/>
      <sheetName val="Isolasi Luar Dalam"/>
      <sheetName val="Isolasi Luar"/>
      <sheetName val="Controls"/>
      <sheetName val="data"/>
      <sheetName val="Markup"/>
      <sheetName val="BCT-2013"/>
      <sheetName val="datateknis"/>
      <sheetName val="datamei"/>
      <sheetName val="SUPPORT"/>
      <sheetName val="2-JTW"/>
      <sheetName val="Analisa"/>
      <sheetName val="FORM-X-1"/>
      <sheetName val="Produksi &amp; Scedule"/>
      <sheetName val="Risk Analisis"/>
      <sheetName val="BEP"/>
      <sheetName val="Depre"/>
      <sheetName val="Pemeliharaan"/>
      <sheetName val="Upah"/>
      <sheetName val="Bahan"/>
      <sheetName val="Cash-flow"/>
      <sheetName val="IRR"/>
      <sheetName val="IRR ALL"/>
      <sheetName val="Daftar No MAPPI"/>
      <sheetName val="Man Power &amp; Comp"/>
      <sheetName val="GeneralInfo"/>
      <sheetName val="Jual Mtr 07"/>
      <sheetName val="Beli Mtr 07"/>
      <sheetName val="P"/>
      <sheetName val="datasheet"/>
      <sheetName val="Price"/>
      <sheetName val="Report"/>
      <sheetName val="Depresiasi"/>
      <sheetName val="F"/>
      <sheetName val="BCT 2014"/>
      <sheetName val="Gmd3"/>
      <sheetName val="RATE"/>
      <sheetName val="NERACA"/>
      <sheetName val="5 yr val"/>
      <sheetName val="Graphs"/>
      <sheetName val=" Summ fin."/>
      <sheetName val="Prod- Plasma"/>
      <sheetName val="DATA UMUM"/>
      <sheetName val="dep"/>
      <sheetName val="Sheet2"/>
      <sheetName val="Bangunan"/>
      <sheetName val="2-Surat (2)"/>
      <sheetName val="3-Laporan T &amp; B"/>
      <sheetName val="Input_Nilai1"/>
      <sheetName val="4"/>
      <sheetName val=""/>
      <sheetName val="input-cost"/>
      <sheetName val="FINISHING"/>
      <sheetName val="Past_LK1"/>
      <sheetName val="fin_pro_centers"/>
      <sheetName val="Std-Prod_KS"/>
      <sheetName val="I"/>
      <sheetName val="Tivi_7-(02022002)+Studio+Invent"/>
      <sheetName val="Daf Harga"/>
      <sheetName val="Bill"/>
      <sheetName val="Rekap Bill"/>
      <sheetName val="An_ Harga"/>
      <sheetName val="Menu"/>
      <sheetName val="H.Satuan"/>
      <sheetName val="A"/>
      <sheetName val="5-ALAT"/>
      <sheetName val="3-DIV1"/>
      <sheetName val="3-DIV10"/>
      <sheetName val="3-DIV8"/>
      <sheetName val="pemel-rutin"/>
      <sheetName val="3-DIV2"/>
      <sheetName val="3-DIV3"/>
      <sheetName val="3-DIV4"/>
      <sheetName val="3-DIV5"/>
      <sheetName val="3-DIV6"/>
      <sheetName val="3-DIV7"/>
      <sheetName val="3-DIV6 (2)"/>
      <sheetName val="DATA GRAFIK"/>
      <sheetName val="Kuantitas &amp; Harga"/>
      <sheetName val="Peralatan"/>
      <sheetName val="Basic Price"/>
      <sheetName val="DIV.9"/>
      <sheetName val="Peralatan (2)"/>
      <sheetName val="Bill rekap"/>
      <sheetName val="Des"/>
      <sheetName val="MAIN"/>
      <sheetName val="data_val"/>
      <sheetName val="Analisa  (2)"/>
      <sheetName val="FISIK RAB 2000"/>
      <sheetName val="4-09"/>
      <sheetName val="Pk prod"/>
      <sheetName val="Dumtk"/>
      <sheetName val="List Department &amp; COA"/>
      <sheetName val="List Rayon"/>
      <sheetName val="Harga&amp;KodeBarang 2013"/>
      <sheetName val="Sheet6"/>
      <sheetName val="MANU"/>
      <sheetName val="13"/>
      <sheetName val="Biaya"/>
      <sheetName val="Diagram"/>
      <sheetName val="CASH"/>
      <sheetName val="RKAP 2013 TBM2"/>
      <sheetName val="Family"/>
      <sheetName val="BILPL97"/>
      <sheetName val="Dcf"/>
      <sheetName val="PPH1298S"/>
      <sheetName val="DAT_1"/>
      <sheetName val="1RL"/>
      <sheetName val="Ikhtisar RL"/>
      <sheetName val="Anal. RL"/>
      <sheetName val="Exc. Rate"/>
      <sheetName val="Vehicles"/>
      <sheetName val="CH"/>
      <sheetName val="ACRCONT"/>
      <sheetName val="Nilai_Kbn_mitra"/>
      <sheetName val="Jdw-KI"/>
      <sheetName val="Permanent info"/>
      <sheetName val="Olah"/>
      <sheetName val="PK RM"/>
      <sheetName val="Cost Center"/>
      <sheetName val="Cashflow"/>
      <sheetName val="Sat-Tan"/>
      <sheetName val="Infrastruktur"/>
      <sheetName val="DOC"/>
      <sheetName val="FEED"/>
      <sheetName val="Equipment"/>
      <sheetName val="DAT-1"/>
      <sheetName val="D &amp; W sizes"/>
      <sheetName val="BASIC ASSUMPTION"/>
      <sheetName val="Cutleries"/>
      <sheetName val="Rekap_AF"/>
      <sheetName val=" rekap  "/>
      <sheetName val="bgn"/>
      <sheetName val="spl"/>
      <sheetName val="Foto"/>
      <sheetName val="Lay Out T &amp; B_Potrait"/>
      <sheetName val="LayOut_T&amp;B_Landscape"/>
      <sheetName val="Sketsa_Gbr_Tanah_Potrait"/>
      <sheetName val="Peta Lokasi"/>
      <sheetName val="Adjust"/>
      <sheetName val="Analisa Tnh"/>
      <sheetName val="SM"/>
      <sheetName val="Analisa Bgn"/>
      <sheetName val="Terbilang Likuidasi"/>
      <sheetName val="Terbilang Pasar"/>
      <sheetName val="Terbilang Indikasi NP"/>
      <sheetName val="Terbilang Nilai Likuidasi"/>
      <sheetName val="Score (2)"/>
      <sheetName val="PENYUSUTAN"/>
      <sheetName val="bobot"/>
      <sheetName val="RAB"/>
      <sheetName val="BoQ C4"/>
      <sheetName val="BQ-E20-02(Rp)"/>
      <sheetName val="Bang-Non-St"/>
      <sheetName val="IKK MAPPI"/>
      <sheetName val="Form Bangunan"/>
      <sheetName val="BTB"/>
      <sheetName val="Biaya PKS"/>
      <sheetName val="Project Cost"/>
      <sheetName val="Balance"/>
      <sheetName val="PINJAMAN-Bank"/>
      <sheetName val="INCOME"/>
      <sheetName val="Lab&amp;Bengkel"/>
      <sheetName val="RT"/>
      <sheetName val="Upah-Bahan"/>
      <sheetName val="TOWN"/>
      <sheetName val="Five Year  Monthly Detail"/>
      <sheetName val="B - Norelec"/>
      <sheetName val="CODE"/>
      <sheetName val="budget idr"/>
      <sheetName val="Hotel"/>
      <sheetName val="TB"/>
      <sheetName val="PETA SIRTU"/>
      <sheetName val="populasi"/>
      <sheetName val="2"/>
      <sheetName val="depres"/>
      <sheetName val="AF "/>
      <sheetName val="Asumtas"/>
      <sheetName val="Master BTBxx"/>
      <sheetName val="IMM - MAPPI"/>
      <sheetName val="Hal 4"/>
      <sheetName val="BoQ"/>
      <sheetName val="Tanah"/>
    </sheetNames>
    <sheetDataSet>
      <sheetData sheetId="0"/>
      <sheetData sheetId="1"/>
      <sheetData sheetId="2"/>
      <sheetData sheetId="3"/>
      <sheetData sheetId="4"/>
      <sheetData sheetId="5"/>
      <sheetData sheetId="6"/>
      <sheetData sheetId="7"/>
      <sheetData sheetId="8"/>
      <sheetData sheetId="9"/>
      <sheetData sheetId="10"/>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0"/>
      <sheetName val="00000"/>
      <sheetName val="JKT"/>
      <sheetName val="JKT (2)"/>
      <sheetName val="SPJ"/>
      <sheetName val="SPJ (2)"/>
      <sheetName val="MDN"/>
      <sheetName val="MDN (2)"/>
      <sheetName val="LPG"/>
      <sheetName val="LPG (2)"/>
      <sheetName val="PE"/>
      <sheetName val="PE (2)"/>
      <sheetName val="WB"/>
      <sheetName val="WB (2)"/>
      <sheetName val="BLRJ"/>
      <sheetName val="BLRJ (2)"/>
      <sheetName val="PP"/>
      <sheetName val="PP (2)"/>
      <sheetName val="KIM"/>
      <sheetName val="KIM (2)"/>
      <sheetName val="INT-CKD"/>
      <sheetName val="INT-CKD (2)"/>
      <sheetName val="FOOD"/>
      <sheetName val="FOOD (2)"/>
      <sheetName val="PIR-CKD"/>
      <sheetName val="PIR-CKD (2)"/>
      <sheetName val="pengelompokan gol II"/>
      <sheetName val="Sheet11"/>
      <sheetName val="Sheet12"/>
      <sheetName val="Sheet13"/>
      <sheetName val="Sheet14"/>
      <sheetName val="Sheet15"/>
      <sheetName val="Sheet16"/>
      <sheetName val="Sheet17"/>
      <sheetName val="Sheet18"/>
      <sheetName val="Sheet19"/>
      <sheetName val="Sheet20"/>
      <sheetName val="Sheet21"/>
      <sheetName val="Sheet22"/>
      <sheetName val="Sheet23"/>
      <sheetName val="Sheet24"/>
      <sheetName val="Sheet25"/>
      <sheetName val="Sheet26"/>
      <sheetName val="BCT"/>
      <sheetName val="JSiar"/>
      <sheetName val="List"/>
      <sheetName val="T.material"/>
      <sheetName val="datasheet"/>
      <sheetName val="As"/>
      <sheetName val="5 yr val"/>
      <sheetName val="Graphs"/>
      <sheetName val="Input"/>
      <sheetName val="Financials"/>
      <sheetName val=" Summ fin."/>
      <sheetName val="Revenue"/>
      <sheetName val="Add-trans"/>
      <sheetName val="S-2"/>
      <sheetName val="Pro-Base"/>
      <sheetName val="S-1"/>
      <sheetName val="Add-rev"/>
      <sheetName val="Exist"/>
      <sheetName val="Tot"/>
      <sheetName val="Tranponder"/>
      <sheetName val="JKT_(2)"/>
      <sheetName val="SPJ_(2)"/>
      <sheetName val="MDN_(2)"/>
      <sheetName val="LPG_(2)"/>
      <sheetName val="PE_(2)"/>
      <sheetName val="WB_(2)"/>
      <sheetName val="BLRJ_(2)"/>
      <sheetName val="PP_(2)"/>
      <sheetName val="KIM_(2)"/>
      <sheetName val="INT-CKD_(2)"/>
      <sheetName val="FOOD_(2)"/>
      <sheetName val="PIR-CKD_(2)"/>
      <sheetName val="pengelompokan_gol_II"/>
      <sheetName val="T_material"/>
      <sheetName val="5_yr_val"/>
      <sheetName val="_Summ_fin_"/>
      <sheetName val="NERACA"/>
      <sheetName val="Isian"/>
      <sheetName val="input-cost"/>
      <sheetName val="KEUANGAN"/>
      <sheetName val="Primayudha"/>
      <sheetName val="PK RM"/>
      <sheetName val="BoQ"/>
      <sheetName val="Harga satuan"/>
      <sheetName val="Resume"/>
      <sheetName val="pek tanah utk irigasi"/>
      <sheetName val="Bahan"/>
      <sheetName val="Perhitungan"/>
      <sheetName val="FINISHING"/>
      <sheetName val="PLUMBING"/>
      <sheetName val="STRUKTUR"/>
      <sheetName val="ruko"/>
      <sheetName val="10 yr val"/>
      <sheetName val="Huruf-INV"/>
      <sheetName val="Kuitansi (terbilang)"/>
      <sheetName val="SAP"/>
      <sheetName val="RUKO TYPE 1"/>
      <sheetName val="Mobilisasi"/>
      <sheetName val="Karung"/>
      <sheetName val="Export"/>
      <sheetName val="Gmd3"/>
      <sheetName val="upah"/>
    </sheetNames>
    <sheetDataSet>
      <sheetData sheetId="0" refreshError="1"/>
      <sheetData sheetId="1" refreshError="1"/>
      <sheetData sheetId="2"/>
      <sheetData sheetId="3" refreshError="1"/>
      <sheetData sheetId="4"/>
      <sheetData sheetId="5" refreshError="1"/>
      <sheetData sheetId="6"/>
      <sheetData sheetId="7" refreshError="1"/>
      <sheetData sheetId="8"/>
      <sheetData sheetId="9" refreshError="1"/>
      <sheetData sheetId="10"/>
      <sheetData sheetId="11" refreshError="1"/>
      <sheetData sheetId="12"/>
      <sheetData sheetId="13" refreshError="1"/>
      <sheetData sheetId="14"/>
      <sheetData sheetId="15" refreshError="1"/>
      <sheetData sheetId="16"/>
      <sheetData sheetId="17" refreshError="1"/>
      <sheetData sheetId="18"/>
      <sheetData sheetId="19" refreshError="1"/>
      <sheetData sheetId="20" refreshError="1"/>
      <sheetData sheetId="21" refreshError="1"/>
      <sheetData sheetId="22" refreshError="1"/>
      <sheetData sheetId="23" refreshError="1"/>
      <sheetData sheetId="24" refreshError="1"/>
      <sheetData sheetId="25" refreshError="1"/>
      <sheetData sheetId="26"/>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1"/>
      <sheetName val="S-2"/>
      <sheetName val="Sheet2"/>
      <sheetName val="Add-trans"/>
      <sheetName val="Tranponder"/>
      <sheetName val="Revenue"/>
      <sheetName val="Tot"/>
      <sheetName val="Add-rev"/>
      <sheetName val="Add"/>
      <sheetName val="Exist"/>
      <sheetName val="Pro-Base"/>
      <sheetName val="IS-CF-BS"/>
      <sheetName val="Procentage"/>
      <sheetName val="Sheet1"/>
      <sheetName val="Sensitif"/>
      <sheetName val="JKT"/>
      <sheetName val="PP"/>
      <sheetName val="datasheet"/>
      <sheetName val="5"/>
      <sheetName val="NERACA"/>
      <sheetName val="List"/>
      <sheetName val="JSiar"/>
      <sheetName val="As"/>
      <sheetName val="SM Bgn"/>
      <sheetName val="SM Tnh"/>
      <sheetName val="BCT"/>
      <sheetName val="Asumsi"/>
      <sheetName val="S_1"/>
      <sheetName val="S_2"/>
      <sheetName val="Add_trans"/>
      <sheetName val="Add_rev"/>
      <sheetName val="Pro_Base"/>
      <sheetName val="Ring"/>
      <sheetName val="data"/>
      <sheetName val="5 yr val"/>
      <sheetName val="Graphs"/>
      <sheetName val="Input"/>
      <sheetName val="Financials"/>
      <sheetName val=" Summ fin."/>
      <sheetName val="bct-PABRIK"/>
      <sheetName val="10 yr val"/>
      <sheetName val="Export"/>
      <sheetName val="Inv"/>
      <sheetName val="Biaya-Inv"/>
      <sheetName val="Gmd3"/>
      <sheetName val="T.material"/>
      <sheetName val="Res Ruko"/>
      <sheetName val="Isian"/>
      <sheetName val="Fixset"/>
      <sheetName val="Sheet2 (2)"/>
      <sheetName val="INPUT DATA"/>
      <sheetName val="Hit Bgn"/>
      <sheetName val="Gaji"/>
      <sheetName val="TERM OF PAYMENT"/>
      <sheetName val="Huruf-INV"/>
      <sheetName val="Bang-Non-St"/>
      <sheetName val="kurs"/>
      <sheetName val="Susut"/>
      <sheetName val="Std-Prod KS"/>
      <sheetName val="Des"/>
      <sheetName val="OE"/>
      <sheetName val="PO"/>
      <sheetName val="OLDMAP"/>
      <sheetName val="B-Ops-KS"/>
      <sheetName val="Bgn-Ingg PLANTATION"/>
      <sheetName val="JADI"/>
      <sheetName val="Material"/>
      <sheetName val="daf-3(OK)"/>
      <sheetName val="daf-7(OK)"/>
      <sheetName val="d2"/>
      <sheetName val="prg-old"/>
      <sheetName val="rab lt 2 bo"/>
      <sheetName val="BBM-03"/>
      <sheetName val="PUMP"/>
      <sheetName val="OK"/>
      <sheetName val="HRG BHN"/>
      <sheetName val="Detail"/>
      <sheetName val="CSM-200308-27b"/>
      <sheetName val="DATA UMUM"/>
      <sheetName val="Daftar No MAPPI"/>
      <sheetName val="Bangunan"/>
      <sheetName val="DATA LTW"/>
      <sheetName val="daf_3_OK_"/>
      <sheetName val="daf_7_OK_"/>
      <sheetName val="U-EK"/>
      <sheetName val="GeneralInfo"/>
      <sheetName val="peb'03"/>
      <sheetName val="dft bns"/>
      <sheetName val="PL4"/>
      <sheetName val="Biaya"/>
      <sheetName val="ACTABLE"/>
      <sheetName val="MASTER"/>
      <sheetName val="IMM"/>
      <sheetName val="Account"/>
      <sheetName val="MAPP"/>
      <sheetName val="rek det 1-3"/>
    </sheetNames>
    <sheetDataSet>
      <sheetData sheetId="0">
        <row r="7">
          <cell r="D7">
            <v>-1</v>
          </cell>
        </row>
      </sheetData>
      <sheetData sheetId="1">
        <row r="12">
          <cell r="B12">
            <v>1</v>
          </cell>
        </row>
      </sheetData>
      <sheetData sheetId="2" refreshError="1"/>
      <sheetData sheetId="3">
        <row r="6">
          <cell r="J6" t="str">
            <v>e</v>
          </cell>
        </row>
      </sheetData>
      <sheetData sheetId="4">
        <row r="6">
          <cell r="J6" t="str">
            <v>e</v>
          </cell>
        </row>
      </sheetData>
      <sheetData sheetId="5" refreshError="1">
        <row r="6">
          <cell r="J6" t="str">
            <v>c</v>
          </cell>
        </row>
        <row r="7">
          <cell r="J7">
            <v>1</v>
          </cell>
          <cell r="K7">
            <v>872000</v>
          </cell>
          <cell r="L7">
            <v>860700</v>
          </cell>
          <cell r="M7">
            <v>877230</v>
          </cell>
          <cell r="N7">
            <v>889955.25</v>
          </cell>
          <cell r="O7">
            <v>899214.89999999991</v>
          </cell>
          <cell r="P7">
            <v>900681.01124999975</v>
          </cell>
          <cell r="Q7">
            <v>855646.96068749973</v>
          </cell>
          <cell r="R7">
            <v>812864.61265312473</v>
          </cell>
        </row>
        <row r="8">
          <cell r="J8">
            <v>1</v>
          </cell>
          <cell r="K8">
            <v>872000</v>
          </cell>
          <cell r="L8">
            <v>860700</v>
          </cell>
          <cell r="M8">
            <v>877230</v>
          </cell>
          <cell r="N8">
            <v>889955.25</v>
          </cell>
          <cell r="O8">
            <v>899214.89999999991</v>
          </cell>
          <cell r="P8">
            <v>900681.01124999975</v>
          </cell>
          <cell r="Q8">
            <v>855646.96068749973</v>
          </cell>
          <cell r="R8">
            <v>812864.61265312473</v>
          </cell>
        </row>
        <row r="9">
          <cell r="J9">
            <v>1</v>
          </cell>
          <cell r="K9">
            <v>872000</v>
          </cell>
          <cell r="L9">
            <v>860700</v>
          </cell>
          <cell r="M9">
            <v>877230</v>
          </cell>
          <cell r="N9">
            <v>889955.25</v>
          </cell>
          <cell r="O9">
            <v>899214.89999999991</v>
          </cell>
          <cell r="P9">
            <v>900681.01124999975</v>
          </cell>
          <cell r="Q9">
            <v>855646.96068749973</v>
          </cell>
          <cell r="R9">
            <v>812864.61265312473</v>
          </cell>
        </row>
        <row r="10">
          <cell r="J10">
            <v>1</v>
          </cell>
          <cell r="K10">
            <v>872000</v>
          </cell>
          <cell r="L10">
            <v>860700</v>
          </cell>
          <cell r="M10">
            <v>877230</v>
          </cell>
          <cell r="N10">
            <v>889955.25</v>
          </cell>
          <cell r="O10">
            <v>899214.89999999991</v>
          </cell>
          <cell r="P10">
            <v>900681.01124999975</v>
          </cell>
          <cell r="Q10">
            <v>855646.96068749973</v>
          </cell>
          <cell r="R10">
            <v>812864.61265312473</v>
          </cell>
        </row>
        <row r="11">
          <cell r="J11">
            <v>1</v>
          </cell>
          <cell r="K11">
            <v>872000</v>
          </cell>
          <cell r="L11">
            <v>860700</v>
          </cell>
          <cell r="M11">
            <v>877230</v>
          </cell>
          <cell r="N11">
            <v>889955.25</v>
          </cell>
          <cell r="O11">
            <v>899214.89999999991</v>
          </cell>
          <cell r="P11">
            <v>900681.01124999975</v>
          </cell>
          <cell r="Q11">
            <v>855646.96068749973</v>
          </cell>
          <cell r="R11">
            <v>812864.61265312473</v>
          </cell>
        </row>
        <row r="12">
          <cell r="J12">
            <v>1</v>
          </cell>
          <cell r="K12">
            <v>872000</v>
          </cell>
          <cell r="L12">
            <v>860700</v>
          </cell>
          <cell r="M12">
            <v>877230</v>
          </cell>
          <cell r="N12">
            <v>889955.25</v>
          </cell>
          <cell r="O12">
            <v>899214.89999999991</v>
          </cell>
          <cell r="P12">
            <v>900681.01124999975</v>
          </cell>
          <cell r="Q12">
            <v>855646.96068749973</v>
          </cell>
          <cell r="R12">
            <v>812864.61265312473</v>
          </cell>
        </row>
        <row r="13">
          <cell r="J13">
            <v>1</v>
          </cell>
          <cell r="K13">
            <v>870000</v>
          </cell>
          <cell r="L13">
            <v>860700</v>
          </cell>
          <cell r="M13">
            <v>877230</v>
          </cell>
          <cell r="N13">
            <v>889955.25</v>
          </cell>
          <cell r="O13">
            <v>899214.89999999991</v>
          </cell>
          <cell r="P13">
            <v>900681.01124999975</v>
          </cell>
          <cell r="Q13">
            <v>855646.96068749973</v>
          </cell>
          <cell r="R13">
            <v>812864.61265312473</v>
          </cell>
        </row>
        <row r="14">
          <cell r="J14">
            <v>1</v>
          </cell>
          <cell r="K14">
            <v>876000</v>
          </cell>
          <cell r="L14">
            <v>860700</v>
          </cell>
          <cell r="M14">
            <v>877230</v>
          </cell>
          <cell r="N14">
            <v>889955.25</v>
          </cell>
          <cell r="O14">
            <v>899214.89999999991</v>
          </cell>
          <cell r="P14">
            <v>900681.01124999975</v>
          </cell>
          <cell r="Q14">
            <v>855646.96068749973</v>
          </cell>
          <cell r="R14">
            <v>812864.61265312473</v>
          </cell>
        </row>
        <row r="15">
          <cell r="J15">
            <v>1</v>
          </cell>
          <cell r="K15">
            <v>882000</v>
          </cell>
          <cell r="L15">
            <v>860700</v>
          </cell>
          <cell r="M15">
            <v>877230</v>
          </cell>
          <cell r="N15">
            <v>889955.25</v>
          </cell>
          <cell r="O15">
            <v>899214.89999999991</v>
          </cell>
          <cell r="P15">
            <v>900681.01124999975</v>
          </cell>
          <cell r="Q15">
            <v>855646.96068749973</v>
          </cell>
          <cell r="R15">
            <v>812864.61265312473</v>
          </cell>
        </row>
        <row r="16">
          <cell r="J16">
            <v>1</v>
          </cell>
          <cell r="K16">
            <v>888000</v>
          </cell>
          <cell r="L16">
            <v>860700</v>
          </cell>
          <cell r="M16">
            <v>877230</v>
          </cell>
          <cell r="N16">
            <v>889955.25</v>
          </cell>
          <cell r="O16">
            <v>899214.89999999991</v>
          </cell>
          <cell r="P16">
            <v>900681.01124999975</v>
          </cell>
          <cell r="Q16">
            <v>855646.96068749973</v>
          </cell>
          <cell r="R16">
            <v>812864.61265312473</v>
          </cell>
        </row>
        <row r="17">
          <cell r="J17">
            <v>1</v>
          </cell>
          <cell r="K17">
            <v>894000</v>
          </cell>
          <cell r="L17">
            <v>860700</v>
          </cell>
          <cell r="M17">
            <v>877230</v>
          </cell>
          <cell r="N17">
            <v>889955.25</v>
          </cell>
          <cell r="O17">
            <v>899214.89999999991</v>
          </cell>
          <cell r="P17">
            <v>900681.01124999975</v>
          </cell>
          <cell r="Q17">
            <v>855646.96068749973</v>
          </cell>
          <cell r="R17">
            <v>812864.61265312473</v>
          </cell>
        </row>
        <row r="18">
          <cell r="J18">
            <v>1</v>
          </cell>
          <cell r="K18">
            <v>900000</v>
          </cell>
          <cell r="L18">
            <v>860700</v>
          </cell>
          <cell r="M18">
            <v>877230</v>
          </cell>
          <cell r="N18">
            <v>889955.25</v>
          </cell>
          <cell r="O18">
            <v>899214.89999999991</v>
          </cell>
          <cell r="P18">
            <v>900681.01124999975</v>
          </cell>
          <cell r="Q18">
            <v>855646.96068749973</v>
          </cell>
          <cell r="R18">
            <v>812864.61265312473</v>
          </cell>
        </row>
        <row r="19">
          <cell r="J19" t="str">
            <v>1d</v>
          </cell>
          <cell r="K19">
            <v>10542000</v>
          </cell>
          <cell r="L19">
            <v>10328400</v>
          </cell>
          <cell r="M19">
            <v>10526760</v>
          </cell>
          <cell r="N19">
            <v>10679463</v>
          </cell>
          <cell r="O19">
            <v>10790578.800000003</v>
          </cell>
          <cell r="P19">
            <v>10808172.134999998</v>
          </cell>
          <cell r="Q19">
            <v>10267763.528249996</v>
          </cell>
          <cell r="R19">
            <v>9754375.3518374991</v>
          </cell>
        </row>
        <row r="21">
          <cell r="J21">
            <v>2</v>
          </cell>
          <cell r="K21">
            <v>0</v>
          </cell>
          <cell r="L21">
            <v>0</v>
          </cell>
          <cell r="M21">
            <v>0</v>
          </cell>
          <cell r="N21">
            <v>0</v>
          </cell>
          <cell r="O21">
            <v>0</v>
          </cell>
          <cell r="P21">
            <v>0</v>
          </cell>
          <cell r="Q21">
            <v>0</v>
          </cell>
          <cell r="R21">
            <v>0</v>
          </cell>
        </row>
        <row r="22">
          <cell r="J22">
            <v>2</v>
          </cell>
          <cell r="K22">
            <v>0</v>
          </cell>
          <cell r="L22">
            <v>0</v>
          </cell>
          <cell r="M22">
            <v>0</v>
          </cell>
          <cell r="N22">
            <v>0</v>
          </cell>
          <cell r="O22">
            <v>0</v>
          </cell>
          <cell r="P22">
            <v>0</v>
          </cell>
          <cell r="Q22">
            <v>0</v>
          </cell>
          <cell r="R22">
            <v>0</v>
          </cell>
        </row>
        <row r="23">
          <cell r="J23">
            <v>2</v>
          </cell>
          <cell r="K23">
            <v>0</v>
          </cell>
          <cell r="L23">
            <v>0</v>
          </cell>
          <cell r="M23">
            <v>0</v>
          </cell>
          <cell r="N23">
            <v>0</v>
          </cell>
          <cell r="O23">
            <v>0</v>
          </cell>
          <cell r="P23">
            <v>0</v>
          </cell>
          <cell r="Q23">
            <v>0</v>
          </cell>
          <cell r="R23">
            <v>0</v>
          </cell>
        </row>
        <row r="24">
          <cell r="J24">
            <v>2</v>
          </cell>
          <cell r="K24">
            <v>0</v>
          </cell>
          <cell r="L24">
            <v>0</v>
          </cell>
          <cell r="M24">
            <v>0</v>
          </cell>
          <cell r="N24">
            <v>0</v>
          </cell>
          <cell r="O24">
            <v>0</v>
          </cell>
          <cell r="P24">
            <v>0</v>
          </cell>
          <cell r="Q24">
            <v>0</v>
          </cell>
          <cell r="R24">
            <v>0</v>
          </cell>
        </row>
        <row r="25">
          <cell r="J25">
            <v>2</v>
          </cell>
          <cell r="K25">
            <v>0</v>
          </cell>
          <cell r="L25">
            <v>0</v>
          </cell>
          <cell r="M25">
            <v>0</v>
          </cell>
          <cell r="N25">
            <v>0</v>
          </cell>
          <cell r="O25">
            <v>0</v>
          </cell>
          <cell r="P25">
            <v>0</v>
          </cell>
          <cell r="Q25">
            <v>0</v>
          </cell>
          <cell r="R25">
            <v>0</v>
          </cell>
        </row>
        <row r="26">
          <cell r="J26">
            <v>2</v>
          </cell>
          <cell r="K26">
            <v>0</v>
          </cell>
          <cell r="L26">
            <v>0</v>
          </cell>
          <cell r="M26">
            <v>0</v>
          </cell>
          <cell r="N26">
            <v>0</v>
          </cell>
          <cell r="O26">
            <v>0</v>
          </cell>
          <cell r="P26">
            <v>0</v>
          </cell>
          <cell r="Q26">
            <v>0</v>
          </cell>
          <cell r="R26">
            <v>0</v>
          </cell>
        </row>
        <row r="27">
          <cell r="J27">
            <v>2</v>
          </cell>
          <cell r="K27">
            <v>0</v>
          </cell>
          <cell r="L27">
            <v>0</v>
          </cell>
          <cell r="M27">
            <v>0</v>
          </cell>
          <cell r="N27">
            <v>0</v>
          </cell>
          <cell r="O27">
            <v>0</v>
          </cell>
          <cell r="P27">
            <v>0</v>
          </cell>
          <cell r="Q27">
            <v>0</v>
          </cell>
          <cell r="R27">
            <v>0</v>
          </cell>
        </row>
        <row r="28">
          <cell r="J28">
            <v>2</v>
          </cell>
          <cell r="K28">
            <v>0</v>
          </cell>
          <cell r="L28">
            <v>0</v>
          </cell>
          <cell r="M28">
            <v>0</v>
          </cell>
          <cell r="N28">
            <v>0</v>
          </cell>
          <cell r="O28">
            <v>0</v>
          </cell>
          <cell r="P28">
            <v>0</v>
          </cell>
          <cell r="Q28">
            <v>0</v>
          </cell>
          <cell r="R28">
            <v>0</v>
          </cell>
        </row>
        <row r="29">
          <cell r="J29">
            <v>2</v>
          </cell>
          <cell r="K29">
            <v>0</v>
          </cell>
          <cell r="L29">
            <v>0</v>
          </cell>
          <cell r="M29">
            <v>0</v>
          </cell>
          <cell r="N29">
            <v>0</v>
          </cell>
          <cell r="O29">
            <v>0</v>
          </cell>
          <cell r="P29">
            <v>0</v>
          </cell>
          <cell r="Q29">
            <v>0</v>
          </cell>
          <cell r="R29">
            <v>0</v>
          </cell>
        </row>
        <row r="30">
          <cell r="J30">
            <v>2</v>
          </cell>
          <cell r="K30">
            <v>0</v>
          </cell>
          <cell r="L30">
            <v>0</v>
          </cell>
          <cell r="M30">
            <v>0</v>
          </cell>
          <cell r="N30">
            <v>0</v>
          </cell>
          <cell r="O30">
            <v>0</v>
          </cell>
          <cell r="P30">
            <v>0</v>
          </cell>
          <cell r="Q30">
            <v>0</v>
          </cell>
          <cell r="R30">
            <v>0</v>
          </cell>
        </row>
        <row r="31">
          <cell r="J31">
            <v>2</v>
          </cell>
          <cell r="K31">
            <v>0</v>
          </cell>
          <cell r="L31">
            <v>0</v>
          </cell>
          <cell r="M31">
            <v>0</v>
          </cell>
          <cell r="N31">
            <v>0</v>
          </cell>
          <cell r="O31">
            <v>0</v>
          </cell>
          <cell r="P31">
            <v>0</v>
          </cell>
          <cell r="Q31">
            <v>0</v>
          </cell>
          <cell r="R31">
            <v>0</v>
          </cell>
        </row>
        <row r="32">
          <cell r="J32">
            <v>2</v>
          </cell>
          <cell r="K32">
            <v>0</v>
          </cell>
          <cell r="L32">
            <v>0</v>
          </cell>
          <cell r="M32">
            <v>0</v>
          </cell>
          <cell r="N32">
            <v>0</v>
          </cell>
          <cell r="O32">
            <v>0</v>
          </cell>
          <cell r="P32">
            <v>0</v>
          </cell>
          <cell r="Q32">
            <v>0</v>
          </cell>
          <cell r="R32">
            <v>0</v>
          </cell>
        </row>
        <row r="33">
          <cell r="J33" t="str">
            <v>2d</v>
          </cell>
          <cell r="K33">
            <v>0</v>
          </cell>
          <cell r="L33">
            <v>0</v>
          </cell>
          <cell r="M33">
            <v>0</v>
          </cell>
          <cell r="N33">
            <v>0</v>
          </cell>
          <cell r="O33">
            <v>0</v>
          </cell>
          <cell r="P33">
            <v>0</v>
          </cell>
          <cell r="Q33">
            <v>0</v>
          </cell>
          <cell r="R33">
            <v>0</v>
          </cell>
        </row>
        <row r="35">
          <cell r="J35">
            <v>3</v>
          </cell>
          <cell r="K35">
            <v>372000</v>
          </cell>
          <cell r="L35">
            <v>538200</v>
          </cell>
          <cell r="M35">
            <v>535230</v>
          </cell>
          <cell r="N35">
            <v>508468.5</v>
          </cell>
          <cell r="O35">
            <v>483045.07499999995</v>
          </cell>
          <cell r="P35">
            <v>458892.82124999998</v>
          </cell>
          <cell r="Q35">
            <v>435948.18018749991</v>
          </cell>
          <cell r="R35">
            <v>414150.77117812494</v>
          </cell>
        </row>
        <row r="36">
          <cell r="J36">
            <v>3</v>
          </cell>
          <cell r="K36">
            <v>372000</v>
          </cell>
          <cell r="L36">
            <v>538200</v>
          </cell>
          <cell r="M36">
            <v>535230</v>
          </cell>
          <cell r="N36">
            <v>508468.5</v>
          </cell>
          <cell r="O36">
            <v>483045.07499999995</v>
          </cell>
          <cell r="P36">
            <v>458892.82124999998</v>
          </cell>
          <cell r="Q36">
            <v>435948.18018749991</v>
          </cell>
          <cell r="R36">
            <v>414150.77117812494</v>
          </cell>
        </row>
        <row r="37">
          <cell r="J37">
            <v>3</v>
          </cell>
          <cell r="K37">
            <v>372000</v>
          </cell>
          <cell r="L37">
            <v>538200</v>
          </cell>
          <cell r="M37">
            <v>535230</v>
          </cell>
          <cell r="N37">
            <v>508468.5</v>
          </cell>
          <cell r="O37">
            <v>483045.07499999995</v>
          </cell>
          <cell r="P37">
            <v>458892.82124999998</v>
          </cell>
          <cell r="Q37">
            <v>435948.18018749991</v>
          </cell>
          <cell r="R37">
            <v>414150.77117812494</v>
          </cell>
        </row>
        <row r="38">
          <cell r="J38">
            <v>3</v>
          </cell>
          <cell r="K38">
            <v>372000</v>
          </cell>
          <cell r="L38">
            <v>538200</v>
          </cell>
          <cell r="M38">
            <v>535230</v>
          </cell>
          <cell r="N38">
            <v>508468.5</v>
          </cell>
          <cell r="O38">
            <v>483045.07499999995</v>
          </cell>
          <cell r="P38">
            <v>458892.82124999998</v>
          </cell>
          <cell r="Q38">
            <v>435948.18018749991</v>
          </cell>
          <cell r="R38">
            <v>414150.77117812494</v>
          </cell>
        </row>
        <row r="39">
          <cell r="J39">
            <v>3</v>
          </cell>
          <cell r="K39">
            <v>372000</v>
          </cell>
          <cell r="L39">
            <v>538200</v>
          </cell>
          <cell r="M39">
            <v>535230</v>
          </cell>
          <cell r="N39">
            <v>508468.5</v>
          </cell>
          <cell r="O39">
            <v>483045.07499999995</v>
          </cell>
          <cell r="P39">
            <v>458892.82124999998</v>
          </cell>
          <cell r="Q39">
            <v>435948.18018749991</v>
          </cell>
          <cell r="R39">
            <v>414150.77117812494</v>
          </cell>
        </row>
        <row r="40">
          <cell r="J40">
            <v>3</v>
          </cell>
          <cell r="K40">
            <v>372000</v>
          </cell>
          <cell r="L40">
            <v>538200</v>
          </cell>
          <cell r="M40">
            <v>535230</v>
          </cell>
          <cell r="N40">
            <v>508468.5</v>
          </cell>
          <cell r="O40">
            <v>483045.07499999995</v>
          </cell>
          <cell r="P40">
            <v>458892.82124999998</v>
          </cell>
          <cell r="Q40">
            <v>435948.18018749991</v>
          </cell>
          <cell r="R40">
            <v>414150.77117812494</v>
          </cell>
        </row>
        <row r="41">
          <cell r="J41">
            <v>3</v>
          </cell>
          <cell r="K41">
            <v>547578.94736842101</v>
          </cell>
          <cell r="L41">
            <v>538200</v>
          </cell>
          <cell r="M41">
            <v>535230</v>
          </cell>
          <cell r="N41">
            <v>508468.5</v>
          </cell>
          <cell r="O41">
            <v>483045.07499999995</v>
          </cell>
          <cell r="P41">
            <v>458892.82124999998</v>
          </cell>
          <cell r="Q41">
            <v>435948.18018749991</v>
          </cell>
          <cell r="R41">
            <v>414150.77117812494</v>
          </cell>
        </row>
        <row r="42">
          <cell r="J42">
            <v>3</v>
          </cell>
          <cell r="K42">
            <v>547578.94736842101</v>
          </cell>
          <cell r="L42">
            <v>538200</v>
          </cell>
          <cell r="M42">
            <v>535230</v>
          </cell>
          <cell r="N42">
            <v>508468.5</v>
          </cell>
          <cell r="O42">
            <v>483045.07499999995</v>
          </cell>
          <cell r="P42">
            <v>458892.82124999998</v>
          </cell>
          <cell r="Q42">
            <v>435948.18018749991</v>
          </cell>
          <cell r="R42">
            <v>414150.77117812494</v>
          </cell>
        </row>
        <row r="43">
          <cell r="J43">
            <v>3</v>
          </cell>
          <cell r="K43">
            <v>547578.94736842101</v>
          </cell>
          <cell r="L43">
            <v>538200</v>
          </cell>
          <cell r="M43">
            <v>535230</v>
          </cell>
          <cell r="N43">
            <v>508468.5</v>
          </cell>
          <cell r="O43">
            <v>483045.07499999995</v>
          </cell>
          <cell r="P43">
            <v>458892.82124999998</v>
          </cell>
          <cell r="Q43">
            <v>435948.18018749991</v>
          </cell>
          <cell r="R43">
            <v>414150.77117812494</v>
          </cell>
        </row>
        <row r="44">
          <cell r="J44">
            <v>3</v>
          </cell>
          <cell r="K44">
            <v>555157.89473684214</v>
          </cell>
          <cell r="L44">
            <v>538200</v>
          </cell>
          <cell r="M44">
            <v>535230</v>
          </cell>
          <cell r="N44">
            <v>508468.5</v>
          </cell>
          <cell r="O44">
            <v>483045.07499999995</v>
          </cell>
          <cell r="P44">
            <v>458892.82124999998</v>
          </cell>
          <cell r="Q44">
            <v>435948.18018749991</v>
          </cell>
          <cell r="R44">
            <v>414150.77117812494</v>
          </cell>
        </row>
        <row r="45">
          <cell r="J45">
            <v>3</v>
          </cell>
          <cell r="K45">
            <v>555157.89473684214</v>
          </cell>
          <cell r="L45">
            <v>538200</v>
          </cell>
          <cell r="M45">
            <v>535230</v>
          </cell>
          <cell r="N45">
            <v>508468.5</v>
          </cell>
          <cell r="O45">
            <v>483045.07499999995</v>
          </cell>
          <cell r="P45">
            <v>458892.82124999998</v>
          </cell>
          <cell r="Q45">
            <v>435948.18018749991</v>
          </cell>
          <cell r="R45">
            <v>414150.77117812494</v>
          </cell>
        </row>
        <row r="46">
          <cell r="J46">
            <v>3</v>
          </cell>
          <cell r="K46">
            <v>558947.36842105258</v>
          </cell>
          <cell r="L46">
            <v>538200</v>
          </cell>
          <cell r="M46">
            <v>535230</v>
          </cell>
          <cell r="N46">
            <v>508468.5</v>
          </cell>
          <cell r="O46">
            <v>483045.07499999995</v>
          </cell>
          <cell r="P46">
            <v>458892.82124999998</v>
          </cell>
          <cell r="Q46">
            <v>435948.18018749991</v>
          </cell>
          <cell r="R46">
            <v>414150.77117812494</v>
          </cell>
        </row>
        <row r="47">
          <cell r="J47" t="str">
            <v>3d</v>
          </cell>
          <cell r="K47">
            <v>5544000</v>
          </cell>
          <cell r="L47">
            <v>6458400</v>
          </cell>
          <cell r="M47">
            <v>6422760</v>
          </cell>
          <cell r="N47">
            <v>6101622</v>
          </cell>
          <cell r="O47">
            <v>5796540.9000000013</v>
          </cell>
          <cell r="P47">
            <v>5506713.8549999995</v>
          </cell>
          <cell r="Q47">
            <v>5231378.1622500001</v>
          </cell>
          <cell r="R47">
            <v>4969809.2541374993</v>
          </cell>
        </row>
        <row r="49">
          <cell r="J49">
            <v>4</v>
          </cell>
          <cell r="K49">
            <v>145263.15789473683</v>
          </cell>
          <cell r="L49">
            <v>163200</v>
          </cell>
          <cell r="M49">
            <v>189240</v>
          </cell>
          <cell r="N49">
            <v>218766</v>
          </cell>
          <cell r="O49">
            <v>244866.3</v>
          </cell>
          <cell r="P49">
            <v>267809.65499999997</v>
          </cell>
          <cell r="Q49">
            <v>254419.17224999995</v>
          </cell>
          <cell r="R49">
            <v>241698.21363749995</v>
          </cell>
        </row>
        <row r="50">
          <cell r="J50">
            <v>4</v>
          </cell>
          <cell r="K50">
            <v>145263.15789473683</v>
          </cell>
          <cell r="L50">
            <v>163200</v>
          </cell>
          <cell r="M50">
            <v>189240</v>
          </cell>
          <cell r="N50">
            <v>218766</v>
          </cell>
          <cell r="O50">
            <v>244866.3</v>
          </cell>
          <cell r="P50">
            <v>267809.65499999997</v>
          </cell>
          <cell r="Q50">
            <v>254419.17224999995</v>
          </cell>
          <cell r="R50">
            <v>241698.21363749995</v>
          </cell>
        </row>
        <row r="51">
          <cell r="J51">
            <v>4</v>
          </cell>
          <cell r="K51">
            <v>145263.15789473683</v>
          </cell>
          <cell r="L51">
            <v>163200</v>
          </cell>
          <cell r="M51">
            <v>189240</v>
          </cell>
          <cell r="N51">
            <v>218766</v>
          </cell>
          <cell r="O51">
            <v>244866.3</v>
          </cell>
          <cell r="P51">
            <v>267809.65499999997</v>
          </cell>
          <cell r="Q51">
            <v>254419.17224999995</v>
          </cell>
          <cell r="R51">
            <v>241698.21363749995</v>
          </cell>
        </row>
        <row r="52">
          <cell r="J52">
            <v>4</v>
          </cell>
          <cell r="K52">
            <v>145263.15789473683</v>
          </cell>
          <cell r="L52">
            <v>163200</v>
          </cell>
          <cell r="M52">
            <v>189240</v>
          </cell>
          <cell r="N52">
            <v>218766</v>
          </cell>
          <cell r="O52">
            <v>244866.3</v>
          </cell>
          <cell r="P52">
            <v>267809.65499999997</v>
          </cell>
          <cell r="Q52">
            <v>254419.17224999995</v>
          </cell>
          <cell r="R52">
            <v>241698.21363749995</v>
          </cell>
        </row>
        <row r="53">
          <cell r="J53">
            <v>4</v>
          </cell>
          <cell r="K53">
            <v>145263.15789473683</v>
          </cell>
          <cell r="L53">
            <v>163200</v>
          </cell>
          <cell r="M53">
            <v>189240</v>
          </cell>
          <cell r="N53">
            <v>218766</v>
          </cell>
          <cell r="O53">
            <v>244866.3</v>
          </cell>
          <cell r="P53">
            <v>267809.65499999997</v>
          </cell>
          <cell r="Q53">
            <v>254419.17224999995</v>
          </cell>
          <cell r="R53">
            <v>241698.21363749995</v>
          </cell>
        </row>
        <row r="54">
          <cell r="J54">
            <v>4</v>
          </cell>
          <cell r="K54">
            <v>145263.15789473683</v>
          </cell>
          <cell r="L54">
            <v>163200</v>
          </cell>
          <cell r="M54">
            <v>189240</v>
          </cell>
          <cell r="N54">
            <v>218766</v>
          </cell>
          <cell r="O54">
            <v>244866.3</v>
          </cell>
          <cell r="P54">
            <v>267809.65499999997</v>
          </cell>
          <cell r="Q54">
            <v>254419.17224999995</v>
          </cell>
          <cell r="R54">
            <v>241698.21363749995</v>
          </cell>
        </row>
        <row r="55">
          <cell r="J55">
            <v>4</v>
          </cell>
          <cell r="K55">
            <v>141473.68421052632</v>
          </cell>
          <cell r="L55">
            <v>163200</v>
          </cell>
          <cell r="M55">
            <v>189240</v>
          </cell>
          <cell r="N55">
            <v>218766</v>
          </cell>
          <cell r="O55">
            <v>244866.3</v>
          </cell>
          <cell r="P55">
            <v>267809.65499999997</v>
          </cell>
          <cell r="Q55">
            <v>254419.17224999995</v>
          </cell>
          <cell r="R55">
            <v>241698.21363749995</v>
          </cell>
        </row>
        <row r="56">
          <cell r="J56">
            <v>4</v>
          </cell>
          <cell r="K56">
            <v>149052.63157894736</v>
          </cell>
          <cell r="L56">
            <v>163200</v>
          </cell>
          <cell r="M56">
            <v>189240</v>
          </cell>
          <cell r="N56">
            <v>218766</v>
          </cell>
          <cell r="O56">
            <v>244866.3</v>
          </cell>
          <cell r="P56">
            <v>267809.65499999997</v>
          </cell>
          <cell r="Q56">
            <v>254419.17224999995</v>
          </cell>
          <cell r="R56">
            <v>241698.21363749995</v>
          </cell>
        </row>
        <row r="57">
          <cell r="J57">
            <v>4</v>
          </cell>
          <cell r="K57">
            <v>149052.63157894736</v>
          </cell>
          <cell r="L57">
            <v>163200</v>
          </cell>
          <cell r="M57">
            <v>189240</v>
          </cell>
          <cell r="N57">
            <v>218766</v>
          </cell>
          <cell r="O57">
            <v>244866.3</v>
          </cell>
          <cell r="P57">
            <v>267809.65499999997</v>
          </cell>
          <cell r="Q57">
            <v>254419.17224999995</v>
          </cell>
          <cell r="R57">
            <v>241698.21363749995</v>
          </cell>
        </row>
        <row r="58">
          <cell r="J58">
            <v>4</v>
          </cell>
          <cell r="K58">
            <v>156631.57894736843</v>
          </cell>
          <cell r="L58">
            <v>163200</v>
          </cell>
          <cell r="M58">
            <v>189240</v>
          </cell>
          <cell r="N58">
            <v>218766</v>
          </cell>
          <cell r="O58">
            <v>244866.3</v>
          </cell>
          <cell r="P58">
            <v>267809.65499999997</v>
          </cell>
          <cell r="Q58">
            <v>254419.17224999995</v>
          </cell>
          <cell r="R58">
            <v>241698.21363749995</v>
          </cell>
        </row>
        <row r="59">
          <cell r="J59">
            <v>4</v>
          </cell>
          <cell r="K59">
            <v>156631.57894736843</v>
          </cell>
          <cell r="L59">
            <v>163200</v>
          </cell>
          <cell r="M59">
            <v>189240</v>
          </cell>
          <cell r="N59">
            <v>218766</v>
          </cell>
          <cell r="O59">
            <v>244866.3</v>
          </cell>
          <cell r="P59">
            <v>267809.65499999997</v>
          </cell>
          <cell r="Q59">
            <v>254419.17224999995</v>
          </cell>
          <cell r="R59">
            <v>241698.21363749995</v>
          </cell>
        </row>
        <row r="60">
          <cell r="J60">
            <v>4</v>
          </cell>
          <cell r="K60">
            <v>164210.52631578947</v>
          </cell>
          <cell r="L60">
            <v>163200</v>
          </cell>
          <cell r="M60">
            <v>189240</v>
          </cell>
          <cell r="N60">
            <v>218766</v>
          </cell>
          <cell r="O60">
            <v>244866.3</v>
          </cell>
          <cell r="P60">
            <v>267809.65499999997</v>
          </cell>
          <cell r="Q60">
            <v>254419.17224999995</v>
          </cell>
          <cell r="R60">
            <v>241698.21363749995</v>
          </cell>
        </row>
        <row r="61">
          <cell r="J61" t="str">
            <v>4d</v>
          </cell>
          <cell r="K61">
            <v>1788631.5789473683</v>
          </cell>
          <cell r="L61">
            <v>1958400</v>
          </cell>
          <cell r="M61">
            <v>2270880</v>
          </cell>
          <cell r="N61">
            <v>2625192</v>
          </cell>
          <cell r="O61">
            <v>2938395.5999999996</v>
          </cell>
          <cell r="P61">
            <v>3213715.8599999989</v>
          </cell>
          <cell r="Q61">
            <v>3053030.0669999984</v>
          </cell>
          <cell r="R61">
            <v>2900378.5636500004</v>
          </cell>
        </row>
        <row r="63">
          <cell r="J63">
            <v>5</v>
          </cell>
          <cell r="K63">
            <v>97894.736842105267</v>
          </cell>
          <cell r="L63">
            <v>81000</v>
          </cell>
          <cell r="M63">
            <v>159030</v>
          </cell>
          <cell r="N63">
            <v>216058.5</v>
          </cell>
          <cell r="O63">
            <v>279332.77499999997</v>
          </cell>
          <cell r="P63">
            <v>335739.47624999995</v>
          </cell>
          <cell r="Q63">
            <v>318952.50243749993</v>
          </cell>
          <cell r="R63">
            <v>303004.87731562497</v>
          </cell>
        </row>
        <row r="64">
          <cell r="J64">
            <v>5</v>
          </cell>
          <cell r="K64">
            <v>97894.736842105267</v>
          </cell>
          <cell r="L64">
            <v>81000</v>
          </cell>
          <cell r="M64">
            <v>159030</v>
          </cell>
          <cell r="N64">
            <v>216058.5</v>
          </cell>
          <cell r="O64">
            <v>279332.77499999997</v>
          </cell>
          <cell r="P64">
            <v>335739.47624999995</v>
          </cell>
          <cell r="Q64">
            <v>318952.50243749993</v>
          </cell>
          <cell r="R64">
            <v>303004.87731562497</v>
          </cell>
        </row>
        <row r="65">
          <cell r="J65">
            <v>5</v>
          </cell>
          <cell r="K65">
            <v>97894.736842105267</v>
          </cell>
          <cell r="L65">
            <v>81000</v>
          </cell>
          <cell r="M65">
            <v>159030</v>
          </cell>
          <cell r="N65">
            <v>216058.5</v>
          </cell>
          <cell r="O65">
            <v>279332.77499999997</v>
          </cell>
          <cell r="P65">
            <v>335739.47624999995</v>
          </cell>
          <cell r="Q65">
            <v>318952.50243749993</v>
          </cell>
          <cell r="R65">
            <v>303004.87731562497</v>
          </cell>
        </row>
        <row r="66">
          <cell r="J66">
            <v>5</v>
          </cell>
          <cell r="K66">
            <v>97894.736842105267</v>
          </cell>
          <cell r="L66">
            <v>81000</v>
          </cell>
          <cell r="M66">
            <v>159030</v>
          </cell>
          <cell r="N66">
            <v>216058.5</v>
          </cell>
          <cell r="O66">
            <v>279332.77499999997</v>
          </cell>
          <cell r="P66">
            <v>335739.47624999995</v>
          </cell>
          <cell r="Q66">
            <v>318952.50243749993</v>
          </cell>
          <cell r="R66">
            <v>303004.87731562497</v>
          </cell>
        </row>
        <row r="67">
          <cell r="J67">
            <v>5</v>
          </cell>
          <cell r="K67">
            <v>97894.736842105267</v>
          </cell>
          <cell r="L67">
            <v>81000</v>
          </cell>
          <cell r="M67">
            <v>159030</v>
          </cell>
          <cell r="N67">
            <v>216058.5</v>
          </cell>
          <cell r="O67">
            <v>279332.77499999997</v>
          </cell>
          <cell r="P67">
            <v>335739.47624999995</v>
          </cell>
          <cell r="Q67">
            <v>318952.50243749993</v>
          </cell>
          <cell r="R67">
            <v>303004.87731562497</v>
          </cell>
        </row>
        <row r="68">
          <cell r="J68">
            <v>5</v>
          </cell>
          <cell r="K68">
            <v>97894.736842105267</v>
          </cell>
          <cell r="L68">
            <v>81000</v>
          </cell>
          <cell r="M68">
            <v>159030</v>
          </cell>
          <cell r="N68">
            <v>216058.5</v>
          </cell>
          <cell r="O68">
            <v>279332.77499999997</v>
          </cell>
          <cell r="P68">
            <v>335739.47624999995</v>
          </cell>
          <cell r="Q68">
            <v>318952.50243749993</v>
          </cell>
          <cell r="R68">
            <v>303004.87731562497</v>
          </cell>
        </row>
        <row r="69">
          <cell r="J69">
            <v>5</v>
          </cell>
          <cell r="K69">
            <v>24631.57894736842</v>
          </cell>
          <cell r="L69">
            <v>81000</v>
          </cell>
          <cell r="M69">
            <v>159030</v>
          </cell>
          <cell r="N69">
            <v>216058.5</v>
          </cell>
          <cell r="O69">
            <v>279332.77499999997</v>
          </cell>
          <cell r="P69">
            <v>335739.47624999995</v>
          </cell>
          <cell r="Q69">
            <v>318952.50243749993</v>
          </cell>
          <cell r="R69">
            <v>303004.87731562497</v>
          </cell>
        </row>
        <row r="70">
          <cell r="J70">
            <v>5</v>
          </cell>
          <cell r="K70">
            <v>39789.473684210527</v>
          </cell>
          <cell r="L70">
            <v>81000</v>
          </cell>
          <cell r="M70">
            <v>159030</v>
          </cell>
          <cell r="N70">
            <v>216058.5</v>
          </cell>
          <cell r="O70">
            <v>279332.77499999997</v>
          </cell>
          <cell r="P70">
            <v>335739.47624999995</v>
          </cell>
          <cell r="Q70">
            <v>318952.50243749993</v>
          </cell>
          <cell r="R70">
            <v>303004.87731562497</v>
          </cell>
        </row>
        <row r="71">
          <cell r="J71">
            <v>5</v>
          </cell>
          <cell r="K71">
            <v>39789.473684210527</v>
          </cell>
          <cell r="L71">
            <v>81000</v>
          </cell>
          <cell r="M71">
            <v>159030</v>
          </cell>
          <cell r="N71">
            <v>216058.5</v>
          </cell>
          <cell r="O71">
            <v>279332.77499999997</v>
          </cell>
          <cell r="P71">
            <v>335739.47624999995</v>
          </cell>
          <cell r="Q71">
            <v>318952.50243749993</v>
          </cell>
          <cell r="R71">
            <v>303004.87731562497</v>
          </cell>
        </row>
        <row r="72">
          <cell r="J72">
            <v>5</v>
          </cell>
          <cell r="K72">
            <v>54947.368421052633</v>
          </cell>
          <cell r="L72">
            <v>81000</v>
          </cell>
          <cell r="M72">
            <v>159030</v>
          </cell>
          <cell r="N72">
            <v>216058.5</v>
          </cell>
          <cell r="O72">
            <v>279332.77499999997</v>
          </cell>
          <cell r="P72">
            <v>335739.47624999995</v>
          </cell>
          <cell r="Q72">
            <v>318952.50243749993</v>
          </cell>
          <cell r="R72">
            <v>303004.87731562497</v>
          </cell>
        </row>
        <row r="73">
          <cell r="J73">
            <v>5</v>
          </cell>
          <cell r="K73">
            <v>54947.368421052633</v>
          </cell>
          <cell r="L73">
            <v>81000</v>
          </cell>
          <cell r="M73">
            <v>159030</v>
          </cell>
          <cell r="N73">
            <v>216058.5</v>
          </cell>
          <cell r="O73">
            <v>279332.77499999997</v>
          </cell>
          <cell r="P73">
            <v>335739.47624999995</v>
          </cell>
          <cell r="Q73">
            <v>318952.50243749993</v>
          </cell>
          <cell r="R73">
            <v>303004.87731562497</v>
          </cell>
        </row>
        <row r="74">
          <cell r="J74">
            <v>5</v>
          </cell>
          <cell r="K74">
            <v>70105.263157894733</v>
          </cell>
          <cell r="L74">
            <v>81000</v>
          </cell>
          <cell r="M74">
            <v>159030</v>
          </cell>
          <cell r="N74">
            <v>216058.5</v>
          </cell>
          <cell r="O74">
            <v>279332.77499999997</v>
          </cell>
          <cell r="P74">
            <v>335739.47624999995</v>
          </cell>
          <cell r="Q74">
            <v>318952.50243749993</v>
          </cell>
          <cell r="R74">
            <v>303004.87731562497</v>
          </cell>
        </row>
        <row r="75">
          <cell r="J75" t="str">
            <v>5d</v>
          </cell>
          <cell r="K75">
            <v>871578.94736842101</v>
          </cell>
          <cell r="L75">
            <v>972000</v>
          </cell>
          <cell r="M75">
            <v>1908360</v>
          </cell>
          <cell r="N75">
            <v>2592702</v>
          </cell>
          <cell r="O75">
            <v>3351993.2999999993</v>
          </cell>
          <cell r="P75">
            <v>4028873.7149999985</v>
          </cell>
          <cell r="Q75">
            <v>3827430.0292499983</v>
          </cell>
          <cell r="R75">
            <v>3636058.5277875005</v>
          </cell>
        </row>
        <row r="77">
          <cell r="J77">
            <v>6</v>
          </cell>
          <cell r="K77">
            <v>380842.10526315792</v>
          </cell>
          <cell r="L77">
            <v>343440</v>
          </cell>
          <cell r="M77">
            <v>326268</v>
          </cell>
          <cell r="N77">
            <v>309954.59999999998</v>
          </cell>
          <cell r="O77">
            <v>294456.87</v>
          </cell>
          <cell r="P77">
            <v>279734.02649999998</v>
          </cell>
          <cell r="Q77">
            <v>265747.32517499995</v>
          </cell>
          <cell r="R77">
            <v>252459.95891624995</v>
          </cell>
        </row>
        <row r="78">
          <cell r="J78">
            <v>6</v>
          </cell>
          <cell r="K78">
            <v>380842.10526315792</v>
          </cell>
          <cell r="L78">
            <v>343440</v>
          </cell>
          <cell r="M78">
            <v>326268</v>
          </cell>
          <cell r="N78">
            <v>309954.59999999998</v>
          </cell>
          <cell r="O78">
            <v>294456.87</v>
          </cell>
          <cell r="P78">
            <v>279734.02649999998</v>
          </cell>
          <cell r="Q78">
            <v>265747.32517499995</v>
          </cell>
          <cell r="R78">
            <v>252459.95891624995</v>
          </cell>
        </row>
        <row r="79">
          <cell r="J79">
            <v>6</v>
          </cell>
          <cell r="K79">
            <v>380842.10526315792</v>
          </cell>
          <cell r="L79">
            <v>343440</v>
          </cell>
          <cell r="M79">
            <v>326268</v>
          </cell>
          <cell r="N79">
            <v>309954.59999999998</v>
          </cell>
          <cell r="O79">
            <v>294456.87</v>
          </cell>
          <cell r="P79">
            <v>279734.02649999998</v>
          </cell>
          <cell r="Q79">
            <v>265747.32517499995</v>
          </cell>
          <cell r="R79">
            <v>252459.95891624995</v>
          </cell>
        </row>
        <row r="80">
          <cell r="J80">
            <v>6</v>
          </cell>
          <cell r="K80">
            <v>380842.10526315792</v>
          </cell>
          <cell r="L80">
            <v>343440</v>
          </cell>
          <cell r="M80">
            <v>326268</v>
          </cell>
          <cell r="N80">
            <v>309954.59999999998</v>
          </cell>
          <cell r="O80">
            <v>294456.87</v>
          </cell>
          <cell r="P80">
            <v>279734.02649999998</v>
          </cell>
          <cell r="Q80">
            <v>265747.32517499995</v>
          </cell>
          <cell r="R80">
            <v>252459.95891624995</v>
          </cell>
        </row>
        <row r="81">
          <cell r="J81">
            <v>6</v>
          </cell>
          <cell r="K81">
            <v>380842.10526315792</v>
          </cell>
          <cell r="L81">
            <v>343440</v>
          </cell>
          <cell r="M81">
            <v>326268</v>
          </cell>
          <cell r="N81">
            <v>309954.59999999998</v>
          </cell>
          <cell r="O81">
            <v>294456.87</v>
          </cell>
          <cell r="P81">
            <v>279734.02649999998</v>
          </cell>
          <cell r="Q81">
            <v>265747.32517499995</v>
          </cell>
          <cell r="R81">
            <v>252459.95891624995</v>
          </cell>
        </row>
        <row r="82">
          <cell r="J82">
            <v>6</v>
          </cell>
          <cell r="K82">
            <v>380842.10526315792</v>
          </cell>
          <cell r="L82">
            <v>343440</v>
          </cell>
          <cell r="M82">
            <v>326268</v>
          </cell>
          <cell r="N82">
            <v>309954.59999999998</v>
          </cell>
          <cell r="O82">
            <v>294456.87</v>
          </cell>
          <cell r="P82">
            <v>279734.02649999998</v>
          </cell>
          <cell r="Q82">
            <v>265747.32517499995</v>
          </cell>
          <cell r="R82">
            <v>252459.95891624995</v>
          </cell>
        </row>
        <row r="83">
          <cell r="J83">
            <v>6</v>
          </cell>
          <cell r="K83">
            <v>361515.78947368421</v>
          </cell>
          <cell r="L83">
            <v>343440</v>
          </cell>
          <cell r="M83">
            <v>326268</v>
          </cell>
          <cell r="N83">
            <v>309954.59999999998</v>
          </cell>
          <cell r="O83">
            <v>294456.87</v>
          </cell>
          <cell r="P83">
            <v>279734.02649999998</v>
          </cell>
          <cell r="Q83">
            <v>265747.32517499995</v>
          </cell>
          <cell r="R83">
            <v>252459.95891624995</v>
          </cell>
        </row>
        <row r="84">
          <cell r="J84">
            <v>6</v>
          </cell>
          <cell r="K84">
            <v>361515.78947368421</v>
          </cell>
          <cell r="L84">
            <v>343440</v>
          </cell>
          <cell r="M84">
            <v>326268</v>
          </cell>
          <cell r="N84">
            <v>309954.59999999998</v>
          </cell>
          <cell r="O84">
            <v>294456.87</v>
          </cell>
          <cell r="P84">
            <v>279734.02649999998</v>
          </cell>
          <cell r="Q84">
            <v>265747.32517499995</v>
          </cell>
          <cell r="R84">
            <v>252459.95891624995</v>
          </cell>
        </row>
        <row r="85">
          <cell r="J85">
            <v>6</v>
          </cell>
          <cell r="K85">
            <v>361515.78947368421</v>
          </cell>
          <cell r="L85">
            <v>343440</v>
          </cell>
          <cell r="M85">
            <v>326268</v>
          </cell>
          <cell r="N85">
            <v>309954.59999999998</v>
          </cell>
          <cell r="O85">
            <v>294456.87</v>
          </cell>
          <cell r="P85">
            <v>279734.02649999998</v>
          </cell>
          <cell r="Q85">
            <v>265747.32517499995</v>
          </cell>
          <cell r="R85">
            <v>252459.95891624995</v>
          </cell>
        </row>
        <row r="86">
          <cell r="J86">
            <v>6</v>
          </cell>
          <cell r="K86">
            <v>361515.78947368421</v>
          </cell>
          <cell r="L86">
            <v>343440</v>
          </cell>
          <cell r="M86">
            <v>326268</v>
          </cell>
          <cell r="N86">
            <v>309954.59999999998</v>
          </cell>
          <cell r="O86">
            <v>294456.87</v>
          </cell>
          <cell r="P86">
            <v>279734.02649999998</v>
          </cell>
          <cell r="Q86">
            <v>265747.32517499995</v>
          </cell>
          <cell r="R86">
            <v>252459.95891624995</v>
          </cell>
        </row>
        <row r="87">
          <cell r="J87">
            <v>6</v>
          </cell>
          <cell r="K87">
            <v>361515.78947368421</v>
          </cell>
          <cell r="L87">
            <v>343440</v>
          </cell>
          <cell r="M87">
            <v>326268</v>
          </cell>
          <cell r="N87">
            <v>309954.59999999998</v>
          </cell>
          <cell r="O87">
            <v>294456.87</v>
          </cell>
          <cell r="P87">
            <v>279734.02649999998</v>
          </cell>
          <cell r="Q87">
            <v>265747.32517499995</v>
          </cell>
          <cell r="R87">
            <v>252459.95891624995</v>
          </cell>
        </row>
        <row r="88">
          <cell r="J88">
            <v>6</v>
          </cell>
          <cell r="K88">
            <v>361515.78947368421</v>
          </cell>
          <cell r="L88">
            <v>343440</v>
          </cell>
          <cell r="M88">
            <v>326268</v>
          </cell>
          <cell r="N88">
            <v>309954.59999999998</v>
          </cell>
          <cell r="O88">
            <v>294456.87</v>
          </cell>
          <cell r="P88">
            <v>279734.02649999998</v>
          </cell>
          <cell r="Q88">
            <v>265747.32517499995</v>
          </cell>
          <cell r="R88">
            <v>252459.95891624995</v>
          </cell>
        </row>
        <row r="89">
          <cell r="J89" t="str">
            <v>6d</v>
          </cell>
          <cell r="K89">
            <v>4454147.3684210517</v>
          </cell>
          <cell r="L89">
            <v>4121280</v>
          </cell>
          <cell r="M89">
            <v>3915216</v>
          </cell>
          <cell r="N89">
            <v>3719455.2000000007</v>
          </cell>
          <cell r="O89">
            <v>3533482.4400000009</v>
          </cell>
          <cell r="P89">
            <v>3356808.3180000004</v>
          </cell>
          <cell r="Q89">
            <v>3188967.9020999991</v>
          </cell>
          <cell r="R89">
            <v>3029519.5069949999</v>
          </cell>
        </row>
        <row r="91">
          <cell r="J91">
            <v>7</v>
          </cell>
          <cell r="K91">
            <v>67925</v>
          </cell>
          <cell r="L91">
            <v>0</v>
          </cell>
          <cell r="M91">
            <v>15432.75</v>
          </cell>
          <cell r="N91">
            <v>14661.112499999999</v>
          </cell>
          <cell r="O91">
            <v>13928.056874999998</v>
          </cell>
          <cell r="P91">
            <v>13231.654031249998</v>
          </cell>
          <cell r="Q91">
            <v>12570.071329687496</v>
          </cell>
          <cell r="R91">
            <v>11941.567763203122</v>
          </cell>
        </row>
        <row r="92">
          <cell r="J92">
            <v>7</v>
          </cell>
          <cell r="K92">
            <v>67925</v>
          </cell>
          <cell r="L92">
            <v>0</v>
          </cell>
          <cell r="M92">
            <v>15432.75</v>
          </cell>
          <cell r="N92">
            <v>14661.112499999999</v>
          </cell>
          <cell r="O92">
            <v>13928.056874999998</v>
          </cell>
          <cell r="P92">
            <v>13231.654031249998</v>
          </cell>
          <cell r="Q92">
            <v>12570.071329687496</v>
          </cell>
          <cell r="R92">
            <v>11941.567763203122</v>
          </cell>
        </row>
        <row r="93">
          <cell r="J93">
            <v>7</v>
          </cell>
          <cell r="K93">
            <v>67925</v>
          </cell>
          <cell r="L93">
            <v>0</v>
          </cell>
          <cell r="M93">
            <v>15432.75</v>
          </cell>
          <cell r="N93">
            <v>14661.112499999999</v>
          </cell>
          <cell r="O93">
            <v>13928.056874999998</v>
          </cell>
          <cell r="P93">
            <v>13231.654031249998</v>
          </cell>
          <cell r="Q93">
            <v>12570.071329687496</v>
          </cell>
          <cell r="R93">
            <v>11941.567763203122</v>
          </cell>
        </row>
        <row r="94">
          <cell r="J94">
            <v>7</v>
          </cell>
          <cell r="K94">
            <v>67925</v>
          </cell>
          <cell r="L94">
            <v>0</v>
          </cell>
          <cell r="M94">
            <v>15432.75</v>
          </cell>
          <cell r="N94">
            <v>14661.112499999999</v>
          </cell>
          <cell r="O94">
            <v>13928.056874999998</v>
          </cell>
          <cell r="P94">
            <v>13231.654031249998</v>
          </cell>
          <cell r="Q94">
            <v>12570.071329687496</v>
          </cell>
          <cell r="R94">
            <v>11941.567763203122</v>
          </cell>
        </row>
        <row r="95">
          <cell r="J95">
            <v>7</v>
          </cell>
          <cell r="K95">
            <v>67925</v>
          </cell>
          <cell r="L95">
            <v>0</v>
          </cell>
          <cell r="M95">
            <v>15432.75</v>
          </cell>
          <cell r="N95">
            <v>14661.112499999999</v>
          </cell>
          <cell r="O95">
            <v>13928.056874999998</v>
          </cell>
          <cell r="P95">
            <v>13231.654031249998</v>
          </cell>
          <cell r="Q95">
            <v>12570.071329687496</v>
          </cell>
          <cell r="R95">
            <v>11941.567763203122</v>
          </cell>
        </row>
        <row r="96">
          <cell r="J96">
            <v>7</v>
          </cell>
          <cell r="K96">
            <v>67925</v>
          </cell>
          <cell r="L96">
            <v>0</v>
          </cell>
          <cell r="M96">
            <v>15432.75</v>
          </cell>
          <cell r="N96">
            <v>14661.112499999999</v>
          </cell>
          <cell r="O96">
            <v>13928.056874999998</v>
          </cell>
          <cell r="P96">
            <v>13231.654031249998</v>
          </cell>
          <cell r="Q96">
            <v>12570.071329687496</v>
          </cell>
          <cell r="R96">
            <v>11941.567763203122</v>
          </cell>
        </row>
        <row r="97">
          <cell r="J97">
            <v>7</v>
          </cell>
          <cell r="K97">
            <v>0</v>
          </cell>
          <cell r="L97">
            <v>0</v>
          </cell>
          <cell r="M97">
            <v>15432.75</v>
          </cell>
          <cell r="N97">
            <v>14661.112499999999</v>
          </cell>
          <cell r="O97">
            <v>13928.056874999998</v>
          </cell>
          <cell r="P97">
            <v>13231.654031249998</v>
          </cell>
          <cell r="Q97">
            <v>12570.071329687496</v>
          </cell>
          <cell r="R97">
            <v>11941.567763203122</v>
          </cell>
        </row>
        <row r="98">
          <cell r="J98">
            <v>7</v>
          </cell>
          <cell r="K98">
            <v>0</v>
          </cell>
          <cell r="L98">
            <v>0</v>
          </cell>
          <cell r="M98">
            <v>15432.75</v>
          </cell>
          <cell r="N98">
            <v>14661.112499999999</v>
          </cell>
          <cell r="O98">
            <v>13928.056874999998</v>
          </cell>
          <cell r="P98">
            <v>13231.654031249998</v>
          </cell>
          <cell r="Q98">
            <v>12570.071329687496</v>
          </cell>
          <cell r="R98">
            <v>11941.567763203122</v>
          </cell>
        </row>
        <row r="99">
          <cell r="J99">
            <v>7</v>
          </cell>
          <cell r="K99">
            <v>0</v>
          </cell>
          <cell r="L99">
            <v>0</v>
          </cell>
          <cell r="M99">
            <v>15432.75</v>
          </cell>
          <cell r="N99">
            <v>14661.112499999999</v>
          </cell>
          <cell r="O99">
            <v>13928.056874999998</v>
          </cell>
          <cell r="P99">
            <v>13231.654031249998</v>
          </cell>
          <cell r="Q99">
            <v>12570.071329687496</v>
          </cell>
          <cell r="R99">
            <v>11941.567763203122</v>
          </cell>
        </row>
        <row r="100">
          <cell r="J100">
            <v>7</v>
          </cell>
          <cell r="K100">
            <v>0</v>
          </cell>
          <cell r="L100">
            <v>0</v>
          </cell>
          <cell r="M100">
            <v>15432.75</v>
          </cell>
          <cell r="N100">
            <v>14661.112499999999</v>
          </cell>
          <cell r="O100">
            <v>13928.056874999998</v>
          </cell>
          <cell r="P100">
            <v>13231.654031249998</v>
          </cell>
          <cell r="Q100">
            <v>12570.071329687496</v>
          </cell>
          <cell r="R100">
            <v>11941.567763203122</v>
          </cell>
        </row>
        <row r="101">
          <cell r="J101">
            <v>7</v>
          </cell>
          <cell r="K101">
            <v>0</v>
          </cell>
          <cell r="L101">
            <v>0</v>
          </cell>
          <cell r="M101">
            <v>15432.75</v>
          </cell>
          <cell r="N101">
            <v>14661.112499999999</v>
          </cell>
          <cell r="O101">
            <v>13928.056874999998</v>
          </cell>
          <cell r="P101">
            <v>13231.654031249998</v>
          </cell>
          <cell r="Q101">
            <v>12570.071329687496</v>
          </cell>
          <cell r="R101">
            <v>11941.567763203122</v>
          </cell>
        </row>
        <row r="102">
          <cell r="J102">
            <v>7</v>
          </cell>
          <cell r="K102">
            <v>0</v>
          </cell>
          <cell r="L102">
            <v>0</v>
          </cell>
          <cell r="M102">
            <v>15432.75</v>
          </cell>
          <cell r="N102">
            <v>14661.112499999999</v>
          </cell>
          <cell r="O102">
            <v>13928.056874999998</v>
          </cell>
          <cell r="P102">
            <v>13231.654031249998</v>
          </cell>
          <cell r="Q102">
            <v>12570.071329687496</v>
          </cell>
          <cell r="R102">
            <v>11941.567763203122</v>
          </cell>
        </row>
        <row r="103">
          <cell r="J103" t="str">
            <v>7d</v>
          </cell>
          <cell r="K103">
            <v>407550</v>
          </cell>
          <cell r="L103">
            <v>0</v>
          </cell>
          <cell r="M103">
            <v>185193</v>
          </cell>
          <cell r="N103">
            <v>175933.34999999998</v>
          </cell>
          <cell r="O103">
            <v>167136.6825</v>
          </cell>
          <cell r="P103">
            <v>158779.84837499994</v>
          </cell>
          <cell r="Q103">
            <v>150840.85595624993</v>
          </cell>
          <cell r="R103">
            <v>143298.81315843744</v>
          </cell>
        </row>
        <row r="105">
          <cell r="J105">
            <v>8</v>
          </cell>
          <cell r="K105">
            <v>0</v>
          </cell>
          <cell r="L105">
            <v>0</v>
          </cell>
          <cell r="M105">
            <v>0</v>
          </cell>
          <cell r="N105">
            <v>0</v>
          </cell>
          <cell r="O105">
            <v>0</v>
          </cell>
          <cell r="P105">
            <v>0</v>
          </cell>
          <cell r="Q105">
            <v>0</v>
          </cell>
          <cell r="R105">
            <v>0</v>
          </cell>
        </row>
        <row r="106">
          <cell r="J106">
            <v>8</v>
          </cell>
          <cell r="K106">
            <v>0</v>
          </cell>
          <cell r="L106">
            <v>0</v>
          </cell>
          <cell r="M106">
            <v>0</v>
          </cell>
          <cell r="N106">
            <v>0</v>
          </cell>
          <cell r="O106">
            <v>0</v>
          </cell>
          <cell r="P106">
            <v>0</v>
          </cell>
          <cell r="Q106">
            <v>0</v>
          </cell>
          <cell r="R106">
            <v>0</v>
          </cell>
        </row>
        <row r="107">
          <cell r="J107">
            <v>8</v>
          </cell>
          <cell r="K107">
            <v>0</v>
          </cell>
          <cell r="L107">
            <v>0</v>
          </cell>
          <cell r="M107">
            <v>0</v>
          </cell>
          <cell r="N107">
            <v>0</v>
          </cell>
          <cell r="O107">
            <v>0</v>
          </cell>
          <cell r="P107">
            <v>0</v>
          </cell>
          <cell r="Q107">
            <v>0</v>
          </cell>
          <cell r="R107">
            <v>0</v>
          </cell>
        </row>
        <row r="108">
          <cell r="J108">
            <v>8</v>
          </cell>
          <cell r="K108">
            <v>0</v>
          </cell>
          <cell r="L108">
            <v>0</v>
          </cell>
          <cell r="M108">
            <v>0</v>
          </cell>
          <cell r="N108">
            <v>0</v>
          </cell>
          <cell r="O108">
            <v>0</v>
          </cell>
          <cell r="P108">
            <v>0</v>
          </cell>
          <cell r="Q108">
            <v>0</v>
          </cell>
          <cell r="R108">
            <v>0</v>
          </cell>
        </row>
        <row r="109">
          <cell r="J109">
            <v>8</v>
          </cell>
          <cell r="K109">
            <v>0</v>
          </cell>
          <cell r="L109">
            <v>0</v>
          </cell>
          <cell r="M109">
            <v>0</v>
          </cell>
          <cell r="N109">
            <v>0</v>
          </cell>
          <cell r="O109">
            <v>0</v>
          </cell>
          <cell r="P109">
            <v>0</v>
          </cell>
          <cell r="Q109">
            <v>0</v>
          </cell>
          <cell r="R109">
            <v>0</v>
          </cell>
        </row>
        <row r="110">
          <cell r="J110">
            <v>8</v>
          </cell>
          <cell r="K110">
            <v>0</v>
          </cell>
          <cell r="L110">
            <v>0</v>
          </cell>
          <cell r="M110">
            <v>0</v>
          </cell>
          <cell r="N110">
            <v>0</v>
          </cell>
          <cell r="O110">
            <v>0</v>
          </cell>
          <cell r="P110">
            <v>0</v>
          </cell>
          <cell r="Q110">
            <v>0</v>
          </cell>
          <cell r="R110">
            <v>0</v>
          </cell>
        </row>
        <row r="111">
          <cell r="J111">
            <v>8</v>
          </cell>
          <cell r="K111">
            <v>0</v>
          </cell>
          <cell r="L111">
            <v>0</v>
          </cell>
          <cell r="M111">
            <v>0</v>
          </cell>
          <cell r="N111">
            <v>0</v>
          </cell>
          <cell r="O111">
            <v>0</v>
          </cell>
          <cell r="P111">
            <v>0</v>
          </cell>
          <cell r="Q111">
            <v>0</v>
          </cell>
          <cell r="R111">
            <v>0</v>
          </cell>
        </row>
        <row r="112">
          <cell r="J112">
            <v>8</v>
          </cell>
          <cell r="K112">
            <v>0</v>
          </cell>
          <cell r="L112">
            <v>0</v>
          </cell>
          <cell r="M112">
            <v>0</v>
          </cell>
          <cell r="N112">
            <v>0</v>
          </cell>
          <cell r="O112">
            <v>0</v>
          </cell>
          <cell r="P112">
            <v>0</v>
          </cell>
          <cell r="Q112">
            <v>0</v>
          </cell>
          <cell r="R112">
            <v>0</v>
          </cell>
        </row>
        <row r="113">
          <cell r="J113">
            <v>8</v>
          </cell>
          <cell r="K113">
            <v>0</v>
          </cell>
          <cell r="L113">
            <v>0</v>
          </cell>
          <cell r="M113">
            <v>0</v>
          </cell>
          <cell r="N113">
            <v>0</v>
          </cell>
          <cell r="O113">
            <v>0</v>
          </cell>
          <cell r="P113">
            <v>0</v>
          </cell>
          <cell r="Q113">
            <v>0</v>
          </cell>
          <cell r="R113">
            <v>0</v>
          </cell>
        </row>
        <row r="114">
          <cell r="J114">
            <v>8</v>
          </cell>
          <cell r="K114">
            <v>0</v>
          </cell>
          <cell r="L114">
            <v>0</v>
          </cell>
          <cell r="M114">
            <v>0</v>
          </cell>
          <cell r="N114">
            <v>0</v>
          </cell>
          <cell r="O114">
            <v>0</v>
          </cell>
          <cell r="P114">
            <v>0</v>
          </cell>
          <cell r="Q114">
            <v>0</v>
          </cell>
          <cell r="R114">
            <v>0</v>
          </cell>
        </row>
        <row r="115">
          <cell r="J115">
            <v>8</v>
          </cell>
          <cell r="K115">
            <v>0</v>
          </cell>
          <cell r="L115">
            <v>0</v>
          </cell>
          <cell r="M115">
            <v>0</v>
          </cell>
          <cell r="N115">
            <v>0</v>
          </cell>
          <cell r="O115">
            <v>0</v>
          </cell>
          <cell r="P115">
            <v>0</v>
          </cell>
          <cell r="Q115">
            <v>0</v>
          </cell>
          <cell r="R115">
            <v>0</v>
          </cell>
        </row>
        <row r="116">
          <cell r="J116">
            <v>8</v>
          </cell>
          <cell r="K116">
            <v>0</v>
          </cell>
          <cell r="L116">
            <v>0</v>
          </cell>
          <cell r="M116">
            <v>0</v>
          </cell>
          <cell r="N116">
            <v>0</v>
          </cell>
          <cell r="O116">
            <v>0</v>
          </cell>
          <cell r="P116">
            <v>0</v>
          </cell>
          <cell r="Q116">
            <v>0</v>
          </cell>
          <cell r="R116">
            <v>0</v>
          </cell>
        </row>
        <row r="117">
          <cell r="J117" t="str">
            <v>8d</v>
          </cell>
          <cell r="K117">
            <v>0</v>
          </cell>
          <cell r="L117">
            <v>0</v>
          </cell>
          <cell r="M117">
            <v>0</v>
          </cell>
          <cell r="N117">
            <v>0</v>
          </cell>
          <cell r="O117">
            <v>0</v>
          </cell>
          <cell r="P117">
            <v>0</v>
          </cell>
          <cell r="Q117">
            <v>0</v>
          </cell>
          <cell r="R117">
            <v>0</v>
          </cell>
        </row>
        <row r="119">
          <cell r="J119">
            <v>9</v>
          </cell>
          <cell r="K119">
            <v>0</v>
          </cell>
          <cell r="L119">
            <v>72200</v>
          </cell>
          <cell r="M119">
            <v>145753.75</v>
          </cell>
          <cell r="N119">
            <v>211771.625</v>
          </cell>
          <cell r="O119">
            <v>270823.328125</v>
          </cell>
          <cell r="P119">
            <v>330791.35078124993</v>
          </cell>
          <cell r="Q119">
            <v>314251.78324218746</v>
          </cell>
          <cell r="R119">
            <v>298539.19408007804</v>
          </cell>
        </row>
        <row r="120">
          <cell r="J120">
            <v>9</v>
          </cell>
          <cell r="K120">
            <v>0</v>
          </cell>
          <cell r="L120">
            <v>72200</v>
          </cell>
          <cell r="M120">
            <v>145753.75</v>
          </cell>
          <cell r="N120">
            <v>211771.625</v>
          </cell>
          <cell r="O120">
            <v>270823.328125</v>
          </cell>
          <cell r="P120">
            <v>330791.35078124993</v>
          </cell>
          <cell r="Q120">
            <v>314251.78324218746</v>
          </cell>
          <cell r="R120">
            <v>298539.19408007804</v>
          </cell>
        </row>
        <row r="121">
          <cell r="J121">
            <v>9</v>
          </cell>
          <cell r="K121">
            <v>0</v>
          </cell>
          <cell r="L121">
            <v>72200</v>
          </cell>
          <cell r="M121">
            <v>145753.75</v>
          </cell>
          <cell r="N121">
            <v>211771.625</v>
          </cell>
          <cell r="O121">
            <v>270823.328125</v>
          </cell>
          <cell r="P121">
            <v>330791.35078124993</v>
          </cell>
          <cell r="Q121">
            <v>314251.78324218746</v>
          </cell>
          <cell r="R121">
            <v>298539.19408007804</v>
          </cell>
        </row>
        <row r="122">
          <cell r="J122">
            <v>9</v>
          </cell>
          <cell r="K122">
            <v>0</v>
          </cell>
          <cell r="L122">
            <v>72200</v>
          </cell>
          <cell r="M122">
            <v>145753.75</v>
          </cell>
          <cell r="N122">
            <v>211771.625</v>
          </cell>
          <cell r="O122">
            <v>270823.328125</v>
          </cell>
          <cell r="P122">
            <v>330791.35078124993</v>
          </cell>
          <cell r="Q122">
            <v>314251.78324218746</v>
          </cell>
          <cell r="R122">
            <v>298539.19408007804</v>
          </cell>
        </row>
        <row r="123">
          <cell r="J123">
            <v>9</v>
          </cell>
          <cell r="K123">
            <v>0</v>
          </cell>
          <cell r="L123">
            <v>72200</v>
          </cell>
          <cell r="M123">
            <v>145753.75</v>
          </cell>
          <cell r="N123">
            <v>211771.625</v>
          </cell>
          <cell r="O123">
            <v>270823.328125</v>
          </cell>
          <cell r="P123">
            <v>330791.35078124993</v>
          </cell>
          <cell r="Q123">
            <v>314251.78324218746</v>
          </cell>
          <cell r="R123">
            <v>298539.19408007804</v>
          </cell>
        </row>
        <row r="124">
          <cell r="J124">
            <v>9</v>
          </cell>
          <cell r="K124">
            <v>0</v>
          </cell>
          <cell r="L124">
            <v>72200</v>
          </cell>
          <cell r="M124">
            <v>145753.75</v>
          </cell>
          <cell r="N124">
            <v>211771.625</v>
          </cell>
          <cell r="O124">
            <v>270823.328125</v>
          </cell>
          <cell r="P124">
            <v>330791.35078124993</v>
          </cell>
          <cell r="Q124">
            <v>314251.78324218746</v>
          </cell>
          <cell r="R124">
            <v>298539.19408007804</v>
          </cell>
        </row>
        <row r="125">
          <cell r="J125">
            <v>9</v>
          </cell>
          <cell r="K125">
            <v>38000</v>
          </cell>
          <cell r="L125">
            <v>72200</v>
          </cell>
          <cell r="M125">
            <v>145753.75</v>
          </cell>
          <cell r="N125">
            <v>211771.625</v>
          </cell>
          <cell r="O125">
            <v>270823.328125</v>
          </cell>
          <cell r="P125">
            <v>330791.35078124993</v>
          </cell>
          <cell r="Q125">
            <v>314251.78324218746</v>
          </cell>
          <cell r="R125">
            <v>298539.19408007804</v>
          </cell>
        </row>
        <row r="126">
          <cell r="J126">
            <v>9</v>
          </cell>
          <cell r="K126">
            <v>42750</v>
          </cell>
          <cell r="L126">
            <v>72200</v>
          </cell>
          <cell r="M126">
            <v>145753.75</v>
          </cell>
          <cell r="N126">
            <v>211771.625</v>
          </cell>
          <cell r="O126">
            <v>270823.328125</v>
          </cell>
          <cell r="P126">
            <v>330791.35078124993</v>
          </cell>
          <cell r="Q126">
            <v>314251.78324218746</v>
          </cell>
          <cell r="R126">
            <v>298539.19408007804</v>
          </cell>
        </row>
        <row r="127">
          <cell r="J127">
            <v>9</v>
          </cell>
          <cell r="K127">
            <v>47500</v>
          </cell>
          <cell r="L127">
            <v>72200</v>
          </cell>
          <cell r="M127">
            <v>145753.75</v>
          </cell>
          <cell r="N127">
            <v>211771.625</v>
          </cell>
          <cell r="O127">
            <v>270823.328125</v>
          </cell>
          <cell r="P127">
            <v>330791.35078124993</v>
          </cell>
          <cell r="Q127">
            <v>314251.78324218746</v>
          </cell>
          <cell r="R127">
            <v>298539.19408007804</v>
          </cell>
        </row>
        <row r="128">
          <cell r="J128">
            <v>9</v>
          </cell>
          <cell r="K128">
            <v>52250</v>
          </cell>
          <cell r="L128">
            <v>72200</v>
          </cell>
          <cell r="M128">
            <v>145753.75</v>
          </cell>
          <cell r="N128">
            <v>211771.625</v>
          </cell>
          <cell r="O128">
            <v>270823.328125</v>
          </cell>
          <cell r="P128">
            <v>330791.35078124993</v>
          </cell>
          <cell r="Q128">
            <v>314251.78324218746</v>
          </cell>
          <cell r="R128">
            <v>298539.19408007804</v>
          </cell>
        </row>
        <row r="129">
          <cell r="J129">
            <v>9</v>
          </cell>
          <cell r="K129">
            <v>57000</v>
          </cell>
          <cell r="L129">
            <v>72200</v>
          </cell>
          <cell r="M129">
            <v>145753.75</v>
          </cell>
          <cell r="N129">
            <v>211771.625</v>
          </cell>
          <cell r="O129">
            <v>270823.328125</v>
          </cell>
          <cell r="P129">
            <v>330791.35078124993</v>
          </cell>
          <cell r="Q129">
            <v>314251.78324218746</v>
          </cell>
          <cell r="R129">
            <v>298539.19408007804</v>
          </cell>
        </row>
        <row r="130">
          <cell r="J130">
            <v>9</v>
          </cell>
          <cell r="K130">
            <v>66500</v>
          </cell>
          <cell r="L130">
            <v>72200</v>
          </cell>
          <cell r="M130">
            <v>145753.75</v>
          </cell>
          <cell r="N130">
            <v>211771.625</v>
          </cell>
          <cell r="O130">
            <v>270823.328125</v>
          </cell>
          <cell r="P130">
            <v>330791.35078124993</v>
          </cell>
          <cell r="Q130">
            <v>314251.78324218746</v>
          </cell>
          <cell r="R130">
            <v>298539.19408007804</v>
          </cell>
        </row>
        <row r="131">
          <cell r="J131" t="str">
            <v>9d</v>
          </cell>
          <cell r="K131">
            <v>304000</v>
          </cell>
          <cell r="L131">
            <v>866400</v>
          </cell>
          <cell r="M131">
            <v>1749045</v>
          </cell>
          <cell r="N131">
            <v>2541259.5</v>
          </cell>
          <cell r="O131">
            <v>3249879.9375</v>
          </cell>
          <cell r="P131">
            <v>3969496.2093749982</v>
          </cell>
          <cell r="Q131">
            <v>3771021.3989062496</v>
          </cell>
          <cell r="R131">
            <v>3582470.3289609365</v>
          </cell>
        </row>
        <row r="133">
          <cell r="J133">
            <v>10</v>
          </cell>
          <cell r="K133">
            <v>0</v>
          </cell>
          <cell r="L133">
            <v>0</v>
          </cell>
          <cell r="M133">
            <v>0</v>
          </cell>
          <cell r="N133">
            <v>0</v>
          </cell>
          <cell r="O133">
            <v>0</v>
          </cell>
          <cell r="P133">
            <v>0</v>
          </cell>
          <cell r="Q133">
            <v>0</v>
          </cell>
          <cell r="R133">
            <v>0</v>
          </cell>
        </row>
        <row r="134">
          <cell r="J134">
            <v>10</v>
          </cell>
          <cell r="K134">
            <v>0</v>
          </cell>
          <cell r="L134">
            <v>0</v>
          </cell>
          <cell r="M134">
            <v>0</v>
          </cell>
          <cell r="N134">
            <v>0</v>
          </cell>
          <cell r="O134">
            <v>0</v>
          </cell>
          <cell r="P134">
            <v>0</v>
          </cell>
          <cell r="Q134">
            <v>0</v>
          </cell>
          <cell r="R134">
            <v>0</v>
          </cell>
        </row>
        <row r="135">
          <cell r="J135">
            <v>10</v>
          </cell>
          <cell r="K135">
            <v>0</v>
          </cell>
          <cell r="L135">
            <v>0</v>
          </cell>
          <cell r="M135">
            <v>0</v>
          </cell>
          <cell r="N135">
            <v>0</v>
          </cell>
          <cell r="O135">
            <v>0</v>
          </cell>
          <cell r="P135">
            <v>0</v>
          </cell>
          <cell r="Q135">
            <v>0</v>
          </cell>
          <cell r="R135">
            <v>0</v>
          </cell>
        </row>
        <row r="136">
          <cell r="J136">
            <v>10</v>
          </cell>
          <cell r="K136">
            <v>0</v>
          </cell>
          <cell r="L136">
            <v>0</v>
          </cell>
          <cell r="M136">
            <v>0</v>
          </cell>
          <cell r="N136">
            <v>0</v>
          </cell>
          <cell r="O136">
            <v>0</v>
          </cell>
          <cell r="P136">
            <v>0</v>
          </cell>
          <cell r="Q136">
            <v>0</v>
          </cell>
          <cell r="R136">
            <v>0</v>
          </cell>
        </row>
        <row r="137">
          <cell r="J137">
            <v>10</v>
          </cell>
          <cell r="K137">
            <v>0</v>
          </cell>
          <cell r="L137">
            <v>0</v>
          </cell>
          <cell r="M137">
            <v>0</v>
          </cell>
          <cell r="N137">
            <v>0</v>
          </cell>
          <cell r="O137">
            <v>0</v>
          </cell>
          <cell r="P137">
            <v>0</v>
          </cell>
          <cell r="Q137">
            <v>0</v>
          </cell>
          <cell r="R137">
            <v>0</v>
          </cell>
        </row>
        <row r="138">
          <cell r="J138">
            <v>10</v>
          </cell>
          <cell r="K138">
            <v>0</v>
          </cell>
          <cell r="L138">
            <v>0</v>
          </cell>
          <cell r="M138">
            <v>0</v>
          </cell>
          <cell r="N138">
            <v>0</v>
          </cell>
          <cell r="O138">
            <v>0</v>
          </cell>
          <cell r="P138">
            <v>0</v>
          </cell>
          <cell r="Q138">
            <v>0</v>
          </cell>
          <cell r="R138">
            <v>0</v>
          </cell>
        </row>
        <row r="139">
          <cell r="J139">
            <v>10</v>
          </cell>
          <cell r="K139">
            <v>0</v>
          </cell>
          <cell r="L139">
            <v>0</v>
          </cell>
          <cell r="M139">
            <v>0</v>
          </cell>
          <cell r="N139">
            <v>0</v>
          </cell>
          <cell r="O139">
            <v>0</v>
          </cell>
          <cell r="P139">
            <v>0</v>
          </cell>
          <cell r="Q139">
            <v>0</v>
          </cell>
          <cell r="R139">
            <v>0</v>
          </cell>
        </row>
        <row r="140">
          <cell r="J140">
            <v>10</v>
          </cell>
          <cell r="K140">
            <v>0</v>
          </cell>
          <cell r="L140">
            <v>0</v>
          </cell>
          <cell r="M140">
            <v>0</v>
          </cell>
          <cell r="N140">
            <v>0</v>
          </cell>
          <cell r="O140">
            <v>0</v>
          </cell>
          <cell r="P140">
            <v>0</v>
          </cell>
          <cell r="Q140">
            <v>0</v>
          </cell>
          <cell r="R140">
            <v>0</v>
          </cell>
        </row>
        <row r="141">
          <cell r="J141">
            <v>10</v>
          </cell>
          <cell r="K141">
            <v>0</v>
          </cell>
          <cell r="L141">
            <v>0</v>
          </cell>
          <cell r="M141">
            <v>0</v>
          </cell>
          <cell r="N141">
            <v>0</v>
          </cell>
          <cell r="O141">
            <v>0</v>
          </cell>
          <cell r="P141">
            <v>0</v>
          </cell>
          <cell r="Q141">
            <v>0</v>
          </cell>
          <cell r="R141">
            <v>0</v>
          </cell>
        </row>
        <row r="142">
          <cell r="J142">
            <v>10</v>
          </cell>
          <cell r="K142">
            <v>0</v>
          </cell>
          <cell r="L142">
            <v>0</v>
          </cell>
          <cell r="M142">
            <v>0</v>
          </cell>
          <cell r="N142">
            <v>0</v>
          </cell>
          <cell r="O142">
            <v>0</v>
          </cell>
          <cell r="P142">
            <v>0</v>
          </cell>
          <cell r="Q142">
            <v>0</v>
          </cell>
          <cell r="R142">
            <v>0</v>
          </cell>
        </row>
        <row r="143">
          <cell r="J143">
            <v>10</v>
          </cell>
          <cell r="K143">
            <v>0</v>
          </cell>
          <cell r="L143">
            <v>0</v>
          </cell>
          <cell r="M143">
            <v>0</v>
          </cell>
          <cell r="N143">
            <v>0</v>
          </cell>
          <cell r="O143">
            <v>0</v>
          </cell>
          <cell r="P143">
            <v>0</v>
          </cell>
          <cell r="Q143">
            <v>0</v>
          </cell>
          <cell r="R143">
            <v>0</v>
          </cell>
        </row>
        <row r="144">
          <cell r="J144">
            <v>10</v>
          </cell>
          <cell r="K144">
            <v>0</v>
          </cell>
          <cell r="L144">
            <v>0</v>
          </cell>
          <cell r="M144">
            <v>0</v>
          </cell>
          <cell r="N144">
            <v>0</v>
          </cell>
          <cell r="O144">
            <v>0</v>
          </cell>
          <cell r="P144">
            <v>0</v>
          </cell>
          <cell r="Q144">
            <v>0</v>
          </cell>
          <cell r="R144">
            <v>0</v>
          </cell>
        </row>
        <row r="145">
          <cell r="J145" t="str">
            <v>10d</v>
          </cell>
          <cell r="K145">
            <v>0</v>
          </cell>
          <cell r="L145">
            <v>0</v>
          </cell>
          <cell r="M145">
            <v>0</v>
          </cell>
          <cell r="N145">
            <v>0</v>
          </cell>
          <cell r="O145">
            <v>0</v>
          </cell>
          <cell r="P145">
            <v>0</v>
          </cell>
          <cell r="Q145">
            <v>0</v>
          </cell>
          <cell r="R145">
            <v>0</v>
          </cell>
        </row>
        <row r="147">
          <cell r="J147">
            <v>11</v>
          </cell>
          <cell r="K147">
            <v>21712</v>
          </cell>
          <cell r="L147">
            <v>19053.199999999997</v>
          </cell>
          <cell r="M147">
            <v>18930.839999999997</v>
          </cell>
          <cell r="N147">
            <v>17984.297999999999</v>
          </cell>
          <cell r="O147">
            <v>17085.083099999996</v>
          </cell>
          <cell r="P147">
            <v>16230.828944999996</v>
          </cell>
          <cell r="Q147">
            <v>15419.287497749992</v>
          </cell>
          <cell r="R147">
            <v>14648.323122862492</v>
          </cell>
        </row>
        <row r="148">
          <cell r="J148">
            <v>11</v>
          </cell>
          <cell r="K148">
            <v>21712</v>
          </cell>
          <cell r="L148">
            <v>19053.199999999997</v>
          </cell>
          <cell r="M148">
            <v>18930.839999999997</v>
          </cell>
          <cell r="N148">
            <v>17984.297999999999</v>
          </cell>
          <cell r="O148">
            <v>17085.083099999996</v>
          </cell>
          <cell r="P148">
            <v>16230.828944999996</v>
          </cell>
          <cell r="Q148">
            <v>15419.287497749992</v>
          </cell>
          <cell r="R148">
            <v>14648.323122862492</v>
          </cell>
        </row>
        <row r="149">
          <cell r="J149">
            <v>11</v>
          </cell>
          <cell r="K149">
            <v>21712</v>
          </cell>
          <cell r="L149">
            <v>19053.199999999997</v>
          </cell>
          <cell r="M149">
            <v>18930.839999999997</v>
          </cell>
          <cell r="N149">
            <v>17984.297999999999</v>
          </cell>
          <cell r="O149">
            <v>17085.083099999996</v>
          </cell>
          <cell r="P149">
            <v>16230.828944999996</v>
          </cell>
          <cell r="Q149">
            <v>15419.287497749992</v>
          </cell>
          <cell r="R149">
            <v>14648.323122862492</v>
          </cell>
        </row>
        <row r="150">
          <cell r="J150">
            <v>11</v>
          </cell>
          <cell r="K150">
            <v>21712</v>
          </cell>
          <cell r="L150">
            <v>19053.199999999997</v>
          </cell>
          <cell r="M150">
            <v>18930.839999999997</v>
          </cell>
          <cell r="N150">
            <v>17984.297999999999</v>
          </cell>
          <cell r="O150">
            <v>17085.083099999996</v>
          </cell>
          <cell r="P150">
            <v>16230.828944999996</v>
          </cell>
          <cell r="Q150">
            <v>15419.287497749992</v>
          </cell>
          <cell r="R150">
            <v>14648.323122862492</v>
          </cell>
        </row>
        <row r="151">
          <cell r="J151">
            <v>11</v>
          </cell>
          <cell r="K151">
            <v>21712</v>
          </cell>
          <cell r="L151">
            <v>19053.199999999997</v>
          </cell>
          <cell r="M151">
            <v>18930.839999999997</v>
          </cell>
          <cell r="N151">
            <v>17984.297999999999</v>
          </cell>
          <cell r="O151">
            <v>17085.083099999996</v>
          </cell>
          <cell r="P151">
            <v>16230.828944999996</v>
          </cell>
          <cell r="Q151">
            <v>15419.287497749992</v>
          </cell>
          <cell r="R151">
            <v>14648.323122862492</v>
          </cell>
        </row>
        <row r="152">
          <cell r="J152">
            <v>11</v>
          </cell>
          <cell r="K152">
            <v>21712</v>
          </cell>
          <cell r="L152">
            <v>19053.199999999997</v>
          </cell>
          <cell r="M152">
            <v>18930.839999999997</v>
          </cell>
          <cell r="N152">
            <v>17984.297999999999</v>
          </cell>
          <cell r="O152">
            <v>17085.083099999996</v>
          </cell>
          <cell r="P152">
            <v>16230.828944999996</v>
          </cell>
          <cell r="Q152">
            <v>15419.287497749992</v>
          </cell>
          <cell r="R152">
            <v>14648.323122862492</v>
          </cell>
        </row>
        <row r="153">
          <cell r="J153">
            <v>11</v>
          </cell>
          <cell r="K153">
            <v>18952</v>
          </cell>
          <cell r="L153">
            <v>19053.199999999997</v>
          </cell>
          <cell r="M153">
            <v>18930.839999999997</v>
          </cell>
          <cell r="N153">
            <v>17984.297999999999</v>
          </cell>
          <cell r="O153">
            <v>17085.083099999996</v>
          </cell>
          <cell r="P153">
            <v>16230.828944999996</v>
          </cell>
          <cell r="Q153">
            <v>15419.287497749992</v>
          </cell>
          <cell r="R153">
            <v>14648.323122862492</v>
          </cell>
        </row>
        <row r="154">
          <cell r="J154">
            <v>11</v>
          </cell>
          <cell r="K154">
            <v>18952</v>
          </cell>
          <cell r="L154">
            <v>19053.199999999997</v>
          </cell>
          <cell r="M154">
            <v>18930.839999999997</v>
          </cell>
          <cell r="N154">
            <v>17984.297999999999</v>
          </cell>
          <cell r="O154">
            <v>17085.083099999996</v>
          </cell>
          <cell r="P154">
            <v>16230.828944999996</v>
          </cell>
          <cell r="Q154">
            <v>15419.287497749992</v>
          </cell>
          <cell r="R154">
            <v>14648.323122862492</v>
          </cell>
        </row>
        <row r="155">
          <cell r="J155">
            <v>11</v>
          </cell>
          <cell r="K155">
            <v>18952</v>
          </cell>
          <cell r="L155">
            <v>19053.199999999997</v>
          </cell>
          <cell r="M155">
            <v>18930.839999999997</v>
          </cell>
          <cell r="N155">
            <v>17984.297999999999</v>
          </cell>
          <cell r="O155">
            <v>17085.083099999996</v>
          </cell>
          <cell r="P155">
            <v>16230.828944999996</v>
          </cell>
          <cell r="Q155">
            <v>15419.287497749992</v>
          </cell>
          <cell r="R155">
            <v>14648.323122862492</v>
          </cell>
        </row>
        <row r="156">
          <cell r="J156">
            <v>11</v>
          </cell>
          <cell r="K156">
            <v>19504</v>
          </cell>
          <cell r="L156">
            <v>19053.199999999997</v>
          </cell>
          <cell r="M156">
            <v>18930.839999999997</v>
          </cell>
          <cell r="N156">
            <v>17984.297999999999</v>
          </cell>
          <cell r="O156">
            <v>17085.083099999996</v>
          </cell>
          <cell r="P156">
            <v>16230.828944999996</v>
          </cell>
          <cell r="Q156">
            <v>15419.287497749992</v>
          </cell>
          <cell r="R156">
            <v>14648.323122862492</v>
          </cell>
        </row>
        <row r="157">
          <cell r="J157">
            <v>11</v>
          </cell>
          <cell r="K157">
            <v>19504</v>
          </cell>
          <cell r="L157">
            <v>19053.199999999997</v>
          </cell>
          <cell r="M157">
            <v>18930.839999999997</v>
          </cell>
          <cell r="N157">
            <v>17984.297999999999</v>
          </cell>
          <cell r="O157">
            <v>17085.083099999996</v>
          </cell>
          <cell r="P157">
            <v>16230.828944999996</v>
          </cell>
          <cell r="Q157">
            <v>15419.287497749992</v>
          </cell>
          <cell r="R157">
            <v>14648.323122862492</v>
          </cell>
        </row>
        <row r="158">
          <cell r="J158">
            <v>11</v>
          </cell>
          <cell r="K158">
            <v>19504</v>
          </cell>
          <cell r="L158">
            <v>19053.199999999997</v>
          </cell>
          <cell r="M158">
            <v>18930.839999999997</v>
          </cell>
          <cell r="N158">
            <v>17984.297999999999</v>
          </cell>
          <cell r="O158">
            <v>17085.083099999996</v>
          </cell>
          <cell r="P158">
            <v>16230.828944999996</v>
          </cell>
          <cell r="Q158">
            <v>15419.287497749992</v>
          </cell>
          <cell r="R158">
            <v>14648.323122862492</v>
          </cell>
        </row>
        <row r="159">
          <cell r="J159" t="str">
            <v>11d</v>
          </cell>
          <cell r="K159">
            <v>245640</v>
          </cell>
          <cell r="L159">
            <v>228638.40000000002</v>
          </cell>
          <cell r="M159">
            <v>227170.07999999996</v>
          </cell>
          <cell r="N159">
            <v>215811.57600000003</v>
          </cell>
          <cell r="O159">
            <v>205020.9971999999</v>
          </cell>
          <cell r="P159">
            <v>194769.94733999993</v>
          </cell>
          <cell r="Q159">
            <v>185031.44997299989</v>
          </cell>
          <cell r="R159">
            <v>175779.87747434989</v>
          </cell>
        </row>
        <row r="161">
          <cell r="J161">
            <v>12</v>
          </cell>
          <cell r="K161">
            <v>14250</v>
          </cell>
          <cell r="L161">
            <v>40612.5</v>
          </cell>
          <cell r="M161">
            <v>38581.875</v>
          </cell>
          <cell r="N161">
            <v>36652.78125</v>
          </cell>
          <cell r="O161">
            <v>34820.142187500001</v>
          </cell>
          <cell r="P161">
            <v>33079.135078124993</v>
          </cell>
          <cell r="Q161">
            <v>31425.178324218745</v>
          </cell>
          <cell r="R161">
            <v>29853.919408007805</v>
          </cell>
        </row>
        <row r="162">
          <cell r="J162">
            <v>12</v>
          </cell>
          <cell r="K162">
            <v>14250</v>
          </cell>
          <cell r="L162">
            <v>40612.5</v>
          </cell>
          <cell r="M162">
            <v>38581.875</v>
          </cell>
          <cell r="N162">
            <v>36652.78125</v>
          </cell>
          <cell r="O162">
            <v>34820.142187500001</v>
          </cell>
          <cell r="P162">
            <v>33079.135078124993</v>
          </cell>
          <cell r="Q162">
            <v>31425.178324218745</v>
          </cell>
          <cell r="R162">
            <v>29853.919408007805</v>
          </cell>
        </row>
        <row r="163">
          <cell r="J163">
            <v>12</v>
          </cell>
          <cell r="K163">
            <v>14250</v>
          </cell>
          <cell r="L163">
            <v>40612.5</v>
          </cell>
          <cell r="M163">
            <v>38581.875</v>
          </cell>
          <cell r="N163">
            <v>36652.78125</v>
          </cell>
          <cell r="O163">
            <v>34820.142187500001</v>
          </cell>
          <cell r="P163">
            <v>33079.135078124993</v>
          </cell>
          <cell r="Q163">
            <v>31425.178324218745</v>
          </cell>
          <cell r="R163">
            <v>29853.919408007805</v>
          </cell>
        </row>
        <row r="164">
          <cell r="J164">
            <v>12</v>
          </cell>
          <cell r="K164">
            <v>14250</v>
          </cell>
          <cell r="L164">
            <v>40612.5</v>
          </cell>
          <cell r="M164">
            <v>38581.875</v>
          </cell>
          <cell r="N164">
            <v>36652.78125</v>
          </cell>
          <cell r="O164">
            <v>34820.142187500001</v>
          </cell>
          <cell r="P164">
            <v>33079.135078124993</v>
          </cell>
          <cell r="Q164">
            <v>31425.178324218745</v>
          </cell>
          <cell r="R164">
            <v>29853.919408007805</v>
          </cell>
        </row>
        <row r="165">
          <cell r="J165">
            <v>12</v>
          </cell>
          <cell r="K165">
            <v>14250</v>
          </cell>
          <cell r="L165">
            <v>40612.5</v>
          </cell>
          <cell r="M165">
            <v>38581.875</v>
          </cell>
          <cell r="N165">
            <v>36652.78125</v>
          </cell>
          <cell r="O165">
            <v>34820.142187500001</v>
          </cell>
          <cell r="P165">
            <v>33079.135078124993</v>
          </cell>
          <cell r="Q165">
            <v>31425.178324218745</v>
          </cell>
          <cell r="R165">
            <v>29853.919408007805</v>
          </cell>
        </row>
        <row r="166">
          <cell r="J166">
            <v>12</v>
          </cell>
          <cell r="K166">
            <v>14250</v>
          </cell>
          <cell r="L166">
            <v>40612.5</v>
          </cell>
          <cell r="M166">
            <v>38581.875</v>
          </cell>
          <cell r="N166">
            <v>36652.78125</v>
          </cell>
          <cell r="O166">
            <v>34820.142187500001</v>
          </cell>
          <cell r="P166">
            <v>33079.135078124993</v>
          </cell>
          <cell r="Q166">
            <v>31425.178324218745</v>
          </cell>
          <cell r="R166">
            <v>29853.919408007805</v>
          </cell>
        </row>
        <row r="167">
          <cell r="J167">
            <v>12</v>
          </cell>
          <cell r="K167">
            <v>42750</v>
          </cell>
          <cell r="L167">
            <v>40612.5</v>
          </cell>
          <cell r="M167">
            <v>38581.875</v>
          </cell>
          <cell r="N167">
            <v>36652.78125</v>
          </cell>
          <cell r="O167">
            <v>34820.142187500001</v>
          </cell>
          <cell r="P167">
            <v>33079.135078124993</v>
          </cell>
          <cell r="Q167">
            <v>31425.178324218745</v>
          </cell>
          <cell r="R167">
            <v>29853.919408007805</v>
          </cell>
        </row>
        <row r="168">
          <cell r="J168">
            <v>12</v>
          </cell>
          <cell r="K168">
            <v>42750</v>
          </cell>
          <cell r="L168">
            <v>40612.5</v>
          </cell>
          <cell r="M168">
            <v>38581.875</v>
          </cell>
          <cell r="N168">
            <v>36652.78125</v>
          </cell>
          <cell r="O168">
            <v>34820.142187500001</v>
          </cell>
          <cell r="P168">
            <v>33079.135078124993</v>
          </cell>
          <cell r="Q168">
            <v>31425.178324218745</v>
          </cell>
          <cell r="R168">
            <v>29853.919408007805</v>
          </cell>
        </row>
        <row r="169">
          <cell r="J169">
            <v>12</v>
          </cell>
          <cell r="K169">
            <v>42750</v>
          </cell>
          <cell r="L169">
            <v>40612.5</v>
          </cell>
          <cell r="M169">
            <v>38581.875</v>
          </cell>
          <cell r="N169">
            <v>36652.78125</v>
          </cell>
          <cell r="O169">
            <v>34820.142187500001</v>
          </cell>
          <cell r="P169">
            <v>33079.135078124993</v>
          </cell>
          <cell r="Q169">
            <v>31425.178324218745</v>
          </cell>
          <cell r="R169">
            <v>29853.919408007805</v>
          </cell>
        </row>
        <row r="170">
          <cell r="J170">
            <v>12</v>
          </cell>
          <cell r="K170">
            <v>42750</v>
          </cell>
          <cell r="L170">
            <v>40612.5</v>
          </cell>
          <cell r="M170">
            <v>38581.875</v>
          </cell>
          <cell r="N170">
            <v>36652.78125</v>
          </cell>
          <cell r="O170">
            <v>34820.142187500001</v>
          </cell>
          <cell r="P170">
            <v>33079.135078124993</v>
          </cell>
          <cell r="Q170">
            <v>31425.178324218745</v>
          </cell>
          <cell r="R170">
            <v>29853.919408007805</v>
          </cell>
        </row>
        <row r="171">
          <cell r="J171">
            <v>12</v>
          </cell>
          <cell r="K171">
            <v>42750</v>
          </cell>
          <cell r="L171">
            <v>40612.5</v>
          </cell>
          <cell r="M171">
            <v>38581.875</v>
          </cell>
          <cell r="N171">
            <v>36652.78125</v>
          </cell>
          <cell r="O171">
            <v>34820.142187500001</v>
          </cell>
          <cell r="P171">
            <v>33079.135078124993</v>
          </cell>
          <cell r="Q171">
            <v>31425.178324218745</v>
          </cell>
          <cell r="R171">
            <v>29853.919408007805</v>
          </cell>
        </row>
        <row r="172">
          <cell r="J172">
            <v>12</v>
          </cell>
          <cell r="K172">
            <v>42750</v>
          </cell>
          <cell r="L172">
            <v>40612.5</v>
          </cell>
          <cell r="M172">
            <v>38581.875</v>
          </cell>
          <cell r="N172">
            <v>36652.78125</v>
          </cell>
          <cell r="O172">
            <v>34820.142187500001</v>
          </cell>
          <cell r="P172">
            <v>33079.135078124993</v>
          </cell>
          <cell r="Q172">
            <v>31425.178324218745</v>
          </cell>
          <cell r="R172">
            <v>29853.919408007805</v>
          </cell>
        </row>
        <row r="173">
          <cell r="J173" t="str">
            <v>12d</v>
          </cell>
          <cell r="K173">
            <v>342000</v>
          </cell>
          <cell r="L173">
            <v>487350</v>
          </cell>
          <cell r="M173">
            <v>462982.5</v>
          </cell>
          <cell r="N173">
            <v>439833.375</v>
          </cell>
          <cell r="O173">
            <v>417841.7062500001</v>
          </cell>
          <cell r="P173">
            <v>396949.62093749992</v>
          </cell>
          <cell r="Q173">
            <v>377102.13989062491</v>
          </cell>
          <cell r="R173">
            <v>358247.03289609373</v>
          </cell>
        </row>
        <row r="175">
          <cell r="J175">
            <v>13</v>
          </cell>
          <cell r="K175">
            <v>444600</v>
          </cell>
          <cell r="L175">
            <v>459420</v>
          </cell>
          <cell r="M175">
            <v>520923</v>
          </cell>
          <cell r="N175">
            <v>649204.35</v>
          </cell>
          <cell r="O175">
            <v>763355.25749999995</v>
          </cell>
          <cell r="P175">
            <v>853325.61787499988</v>
          </cell>
          <cell r="Q175">
            <v>810659.33698124986</v>
          </cell>
          <cell r="R175">
            <v>770126.37013218738</v>
          </cell>
        </row>
        <row r="176">
          <cell r="J176">
            <v>13</v>
          </cell>
          <cell r="K176">
            <v>444600</v>
          </cell>
          <cell r="L176">
            <v>459420</v>
          </cell>
          <cell r="M176">
            <v>520923</v>
          </cell>
          <cell r="N176">
            <v>649204.35</v>
          </cell>
          <cell r="O176">
            <v>763355.25749999995</v>
          </cell>
          <cell r="P176">
            <v>853325.61787499988</v>
          </cell>
          <cell r="Q176">
            <v>810659.33698124986</v>
          </cell>
          <cell r="R176">
            <v>770126.37013218738</v>
          </cell>
        </row>
        <row r="177">
          <cell r="J177">
            <v>13</v>
          </cell>
          <cell r="K177">
            <v>444600</v>
          </cell>
          <cell r="L177">
            <v>459420</v>
          </cell>
          <cell r="M177">
            <v>520923</v>
          </cell>
          <cell r="N177">
            <v>649204.35</v>
          </cell>
          <cell r="O177">
            <v>763355.25749999995</v>
          </cell>
          <cell r="P177">
            <v>853325.61787499988</v>
          </cell>
          <cell r="Q177">
            <v>810659.33698124986</v>
          </cell>
          <cell r="R177">
            <v>770126.37013218738</v>
          </cell>
        </row>
        <row r="178">
          <cell r="J178">
            <v>13</v>
          </cell>
          <cell r="K178">
            <v>444600</v>
          </cell>
          <cell r="L178">
            <v>459420</v>
          </cell>
          <cell r="M178">
            <v>520923</v>
          </cell>
          <cell r="N178">
            <v>649204.35</v>
          </cell>
          <cell r="O178">
            <v>763355.25749999995</v>
          </cell>
          <cell r="P178">
            <v>853325.61787499988</v>
          </cell>
          <cell r="Q178">
            <v>810659.33698124986</v>
          </cell>
          <cell r="R178">
            <v>770126.37013218738</v>
          </cell>
        </row>
        <row r="179">
          <cell r="J179">
            <v>13</v>
          </cell>
          <cell r="K179">
            <v>444600</v>
          </cell>
          <cell r="L179">
            <v>459420</v>
          </cell>
          <cell r="M179">
            <v>520923</v>
          </cell>
          <cell r="N179">
            <v>649204.35</v>
          </cell>
          <cell r="O179">
            <v>763355.25749999995</v>
          </cell>
          <cell r="P179">
            <v>853325.61787499988</v>
          </cell>
          <cell r="Q179">
            <v>810659.33698124986</v>
          </cell>
          <cell r="R179">
            <v>770126.37013218738</v>
          </cell>
        </row>
        <row r="180">
          <cell r="J180">
            <v>13</v>
          </cell>
          <cell r="K180">
            <v>444600</v>
          </cell>
          <cell r="L180">
            <v>459420</v>
          </cell>
          <cell r="M180">
            <v>520923</v>
          </cell>
          <cell r="N180">
            <v>649204.35</v>
          </cell>
          <cell r="O180">
            <v>763355.25749999995</v>
          </cell>
          <cell r="P180">
            <v>853325.61787499988</v>
          </cell>
          <cell r="Q180">
            <v>810659.33698124986</v>
          </cell>
          <cell r="R180">
            <v>770126.37013218738</v>
          </cell>
        </row>
        <row r="181">
          <cell r="J181">
            <v>13</v>
          </cell>
          <cell r="K181">
            <v>440400</v>
          </cell>
          <cell r="L181">
            <v>459420</v>
          </cell>
          <cell r="M181">
            <v>520923</v>
          </cell>
          <cell r="N181">
            <v>649204.35</v>
          </cell>
          <cell r="O181">
            <v>763355.25749999995</v>
          </cell>
          <cell r="P181">
            <v>853325.61787499988</v>
          </cell>
          <cell r="Q181">
            <v>810659.33698124986</v>
          </cell>
          <cell r="R181">
            <v>770126.37013218738</v>
          </cell>
        </row>
        <row r="182">
          <cell r="J182">
            <v>13</v>
          </cell>
          <cell r="K182">
            <v>447600</v>
          </cell>
          <cell r="L182">
            <v>459420</v>
          </cell>
          <cell r="M182">
            <v>520923</v>
          </cell>
          <cell r="N182">
            <v>649204.35</v>
          </cell>
          <cell r="O182">
            <v>763355.25749999995</v>
          </cell>
          <cell r="P182">
            <v>853325.61787499988</v>
          </cell>
          <cell r="Q182">
            <v>810659.33698124986</v>
          </cell>
          <cell r="R182">
            <v>770126.37013218738</v>
          </cell>
        </row>
        <row r="183">
          <cell r="J183">
            <v>13</v>
          </cell>
          <cell r="K183">
            <v>454800</v>
          </cell>
          <cell r="L183">
            <v>459420</v>
          </cell>
          <cell r="M183">
            <v>520923</v>
          </cell>
          <cell r="N183">
            <v>649204.35</v>
          </cell>
          <cell r="O183">
            <v>763355.25749999995</v>
          </cell>
          <cell r="P183">
            <v>853325.61787499988</v>
          </cell>
          <cell r="Q183">
            <v>810659.33698124986</v>
          </cell>
          <cell r="R183">
            <v>770126.37013218738</v>
          </cell>
        </row>
        <row r="184">
          <cell r="J184">
            <v>13</v>
          </cell>
          <cell r="K184">
            <v>462000</v>
          </cell>
          <cell r="L184">
            <v>459420</v>
          </cell>
          <cell r="M184">
            <v>520923</v>
          </cell>
          <cell r="N184">
            <v>649204.35</v>
          </cell>
          <cell r="O184">
            <v>763355.25749999995</v>
          </cell>
          <cell r="P184">
            <v>853325.61787499988</v>
          </cell>
          <cell r="Q184">
            <v>810659.33698124986</v>
          </cell>
          <cell r="R184">
            <v>770126.37013218738</v>
          </cell>
        </row>
        <row r="185">
          <cell r="J185">
            <v>13</v>
          </cell>
          <cell r="K185">
            <v>469200</v>
          </cell>
          <cell r="L185">
            <v>459420</v>
          </cell>
          <cell r="M185">
            <v>520923</v>
          </cell>
          <cell r="N185">
            <v>649204.35</v>
          </cell>
          <cell r="O185">
            <v>763355.25749999995</v>
          </cell>
          <cell r="P185">
            <v>853325.61787499988</v>
          </cell>
          <cell r="Q185">
            <v>810659.33698124986</v>
          </cell>
          <cell r="R185">
            <v>770126.37013218738</v>
          </cell>
        </row>
        <row r="186">
          <cell r="J186">
            <v>13</v>
          </cell>
          <cell r="K186">
            <v>476400</v>
          </cell>
          <cell r="L186">
            <v>459420</v>
          </cell>
          <cell r="M186">
            <v>520923</v>
          </cell>
          <cell r="N186">
            <v>649204.35</v>
          </cell>
          <cell r="O186">
            <v>763355.25749999995</v>
          </cell>
          <cell r="P186">
            <v>853325.61787499988</v>
          </cell>
          <cell r="Q186">
            <v>810659.33698124986</v>
          </cell>
          <cell r="R186">
            <v>770126.37013218738</v>
          </cell>
        </row>
        <row r="187">
          <cell r="J187" t="str">
            <v>13d</v>
          </cell>
          <cell r="K187">
            <v>5418000</v>
          </cell>
          <cell r="L187">
            <v>5513040</v>
          </cell>
          <cell r="M187">
            <v>6251076</v>
          </cell>
          <cell r="N187">
            <v>7790452.1999999983</v>
          </cell>
          <cell r="O187">
            <v>9160263.0900000017</v>
          </cell>
          <cell r="P187">
            <v>10239907.414499998</v>
          </cell>
          <cell r="Q187">
            <v>9727912.0437749978</v>
          </cell>
          <cell r="R187">
            <v>9241516.4415862486</v>
          </cell>
        </row>
      </sheetData>
      <sheetData sheetId="6">
        <row r="6">
          <cell r="J6" t="str">
            <v>c</v>
          </cell>
        </row>
      </sheetData>
      <sheetData sheetId="7">
        <row r="6">
          <cell r="J6" t="str">
            <v>b</v>
          </cell>
        </row>
      </sheetData>
      <sheetData sheetId="8" refreshError="1"/>
      <sheetData sheetId="9">
        <row r="6">
          <cell r="J6" t="str">
            <v>a</v>
          </cell>
        </row>
      </sheetData>
      <sheetData sheetId="10">
        <row r="12">
          <cell r="B12">
            <v>1</v>
          </cell>
        </row>
      </sheetData>
      <sheetData sheetId="11"/>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1"/>
      <sheetName val="S-2"/>
      <sheetName val="Sheet2"/>
      <sheetName val="Add-trans"/>
      <sheetName val="Tranponder"/>
      <sheetName val="Revenue"/>
      <sheetName val="Tot"/>
      <sheetName val="Add-rev"/>
      <sheetName val="Add"/>
      <sheetName val="Exist"/>
      <sheetName val="Pro-Base"/>
      <sheetName val="IS-CF-BS"/>
      <sheetName val="Procentage"/>
      <sheetName val="Sheet1"/>
      <sheetName val="Sensitif"/>
      <sheetName val="JKT"/>
      <sheetName val="PP"/>
      <sheetName val="datasheet"/>
      <sheetName val="5"/>
      <sheetName val="NERACA"/>
      <sheetName val="List"/>
      <sheetName val="JSiar"/>
      <sheetName val="As"/>
      <sheetName val="SM Bgn"/>
      <sheetName val="SM Tnh"/>
      <sheetName val="BCT"/>
      <sheetName val="Asumsi"/>
      <sheetName val="S_1"/>
      <sheetName val="S_2"/>
      <sheetName val="Add_trans"/>
      <sheetName val="Add_rev"/>
      <sheetName val="Pro_Base"/>
      <sheetName val="Ring"/>
      <sheetName val="data"/>
      <sheetName val="5 yr val"/>
      <sheetName val="Graphs"/>
      <sheetName val="Input"/>
      <sheetName val="Financials"/>
      <sheetName val=" Summ fin."/>
      <sheetName val="bct-PABRIK"/>
      <sheetName val="10 yr val"/>
      <sheetName val="Export"/>
      <sheetName val="Inv"/>
      <sheetName val="Biaya-Inv"/>
      <sheetName val="Gmd3"/>
      <sheetName val="T.material"/>
      <sheetName val="Res Ruko"/>
      <sheetName val="Isian"/>
      <sheetName val="Fixset"/>
      <sheetName val="Sheet2 (2)"/>
      <sheetName val="INPUT DATA"/>
      <sheetName val="Hit Bgn"/>
      <sheetName val="Gaji"/>
      <sheetName val="TERM OF PAYMENT"/>
      <sheetName val="Huruf-INV"/>
      <sheetName val="Bang-Non-St"/>
      <sheetName val="kurs"/>
      <sheetName val="Susut"/>
      <sheetName val="Std-Prod KS"/>
      <sheetName val="Des"/>
      <sheetName val="OE"/>
      <sheetName val="PO"/>
      <sheetName val="OLDMAP"/>
      <sheetName val="B-Ops-KS"/>
      <sheetName val="Bgn-Ingg PLANTATION"/>
      <sheetName val="JADI"/>
      <sheetName val="Material"/>
      <sheetName val="daf-3(OK)"/>
      <sheetName val="daf-7(OK)"/>
      <sheetName val="d2"/>
      <sheetName val="prg-old"/>
      <sheetName val="rab lt 2 bo"/>
      <sheetName val="BBM-03"/>
      <sheetName val="PUMP"/>
      <sheetName val="DATA UMUM"/>
      <sheetName val="Daftar No MAPPI"/>
      <sheetName val="Bangunan"/>
      <sheetName val="HRG BHN"/>
      <sheetName val="Detail"/>
      <sheetName val="DATA LTW"/>
      <sheetName val="daf_3_OK_"/>
      <sheetName val="daf_7_OK_"/>
      <sheetName val="U-EK"/>
      <sheetName val="GeneralInfo"/>
      <sheetName val="peb'03"/>
      <sheetName val="dft bns"/>
      <sheetName val="PL4"/>
      <sheetName val="Biaya"/>
      <sheetName val="ACTABLE"/>
      <sheetName val="OK"/>
      <sheetName val="CSM-200308-27b"/>
      <sheetName val="MASTER"/>
      <sheetName val="Account"/>
      <sheetName val="MAPP"/>
      <sheetName val="rek det 1-3"/>
      <sheetName val="IMM"/>
    </sheetNames>
    <sheetDataSet>
      <sheetData sheetId="0">
        <row r="7">
          <cell r="D7">
            <v>-1</v>
          </cell>
        </row>
      </sheetData>
      <sheetData sheetId="1">
        <row r="12">
          <cell r="B12">
            <v>1</v>
          </cell>
        </row>
      </sheetData>
      <sheetData sheetId="2" refreshError="1"/>
      <sheetData sheetId="3">
        <row r="6">
          <cell r="J6" t="str">
            <v>e</v>
          </cell>
        </row>
      </sheetData>
      <sheetData sheetId="4">
        <row r="6">
          <cell r="J6" t="str">
            <v>e</v>
          </cell>
        </row>
      </sheetData>
      <sheetData sheetId="5" refreshError="1">
        <row r="6">
          <cell r="J6" t="str">
            <v>c</v>
          </cell>
        </row>
        <row r="7">
          <cell r="J7">
            <v>1</v>
          </cell>
          <cell r="K7">
            <v>872000</v>
          </cell>
          <cell r="L7">
            <v>860700</v>
          </cell>
          <cell r="M7">
            <v>877230</v>
          </cell>
          <cell r="N7">
            <v>889955.25</v>
          </cell>
          <cell r="O7">
            <v>899214.89999999991</v>
          </cell>
          <cell r="P7">
            <v>900681.01124999975</v>
          </cell>
          <cell r="Q7">
            <v>855646.96068749973</v>
          </cell>
          <cell r="R7">
            <v>812864.61265312473</v>
          </cell>
        </row>
        <row r="8">
          <cell r="J8">
            <v>1</v>
          </cell>
          <cell r="K8">
            <v>872000</v>
          </cell>
          <cell r="L8">
            <v>860700</v>
          </cell>
          <cell r="M8">
            <v>877230</v>
          </cell>
          <cell r="N8">
            <v>889955.25</v>
          </cell>
          <cell r="O8">
            <v>899214.89999999991</v>
          </cell>
          <cell r="P8">
            <v>900681.01124999975</v>
          </cell>
          <cell r="Q8">
            <v>855646.96068749973</v>
          </cell>
          <cell r="R8">
            <v>812864.61265312473</v>
          </cell>
        </row>
        <row r="9">
          <cell r="J9">
            <v>1</v>
          </cell>
          <cell r="K9">
            <v>872000</v>
          </cell>
          <cell r="L9">
            <v>860700</v>
          </cell>
          <cell r="M9">
            <v>877230</v>
          </cell>
          <cell r="N9">
            <v>889955.25</v>
          </cell>
          <cell r="O9">
            <v>899214.89999999991</v>
          </cell>
          <cell r="P9">
            <v>900681.01124999975</v>
          </cell>
          <cell r="Q9">
            <v>855646.96068749973</v>
          </cell>
          <cell r="R9">
            <v>812864.61265312473</v>
          </cell>
        </row>
        <row r="10">
          <cell r="J10">
            <v>1</v>
          </cell>
          <cell r="K10">
            <v>872000</v>
          </cell>
          <cell r="L10">
            <v>860700</v>
          </cell>
          <cell r="M10">
            <v>877230</v>
          </cell>
          <cell r="N10">
            <v>889955.25</v>
          </cell>
          <cell r="O10">
            <v>899214.89999999991</v>
          </cell>
          <cell r="P10">
            <v>900681.01124999975</v>
          </cell>
          <cell r="Q10">
            <v>855646.96068749973</v>
          </cell>
          <cell r="R10">
            <v>812864.61265312473</v>
          </cell>
        </row>
        <row r="11">
          <cell r="J11">
            <v>1</v>
          </cell>
          <cell r="K11">
            <v>872000</v>
          </cell>
          <cell r="L11">
            <v>860700</v>
          </cell>
          <cell r="M11">
            <v>877230</v>
          </cell>
          <cell r="N11">
            <v>889955.25</v>
          </cell>
          <cell r="O11">
            <v>899214.89999999991</v>
          </cell>
          <cell r="P11">
            <v>900681.01124999975</v>
          </cell>
          <cell r="Q11">
            <v>855646.96068749973</v>
          </cell>
          <cell r="R11">
            <v>812864.61265312473</v>
          </cell>
        </row>
        <row r="12">
          <cell r="J12">
            <v>1</v>
          </cell>
          <cell r="K12">
            <v>872000</v>
          </cell>
          <cell r="L12">
            <v>860700</v>
          </cell>
          <cell r="M12">
            <v>877230</v>
          </cell>
          <cell r="N12">
            <v>889955.25</v>
          </cell>
          <cell r="O12">
            <v>899214.89999999991</v>
          </cell>
          <cell r="P12">
            <v>900681.01124999975</v>
          </cell>
          <cell r="Q12">
            <v>855646.96068749973</v>
          </cell>
          <cell r="R12">
            <v>812864.61265312473</v>
          </cell>
        </row>
        <row r="13">
          <cell r="J13">
            <v>1</v>
          </cell>
          <cell r="K13">
            <v>870000</v>
          </cell>
          <cell r="L13">
            <v>860700</v>
          </cell>
          <cell r="M13">
            <v>877230</v>
          </cell>
          <cell r="N13">
            <v>889955.25</v>
          </cell>
          <cell r="O13">
            <v>899214.89999999991</v>
          </cell>
          <cell r="P13">
            <v>900681.01124999975</v>
          </cell>
          <cell r="Q13">
            <v>855646.96068749973</v>
          </cell>
          <cell r="R13">
            <v>812864.61265312473</v>
          </cell>
        </row>
        <row r="14">
          <cell r="J14">
            <v>1</v>
          </cell>
          <cell r="K14">
            <v>876000</v>
          </cell>
          <cell r="L14">
            <v>860700</v>
          </cell>
          <cell r="M14">
            <v>877230</v>
          </cell>
          <cell r="N14">
            <v>889955.25</v>
          </cell>
          <cell r="O14">
            <v>899214.89999999991</v>
          </cell>
          <cell r="P14">
            <v>900681.01124999975</v>
          </cell>
          <cell r="Q14">
            <v>855646.96068749973</v>
          </cell>
          <cell r="R14">
            <v>812864.61265312473</v>
          </cell>
        </row>
        <row r="15">
          <cell r="J15">
            <v>1</v>
          </cell>
          <cell r="K15">
            <v>882000</v>
          </cell>
          <cell r="L15">
            <v>860700</v>
          </cell>
          <cell r="M15">
            <v>877230</v>
          </cell>
          <cell r="N15">
            <v>889955.25</v>
          </cell>
          <cell r="O15">
            <v>899214.89999999991</v>
          </cell>
          <cell r="P15">
            <v>900681.01124999975</v>
          </cell>
          <cell r="Q15">
            <v>855646.96068749973</v>
          </cell>
          <cell r="R15">
            <v>812864.61265312473</v>
          </cell>
        </row>
        <row r="16">
          <cell r="J16">
            <v>1</v>
          </cell>
          <cell r="K16">
            <v>888000</v>
          </cell>
          <cell r="L16">
            <v>860700</v>
          </cell>
          <cell r="M16">
            <v>877230</v>
          </cell>
          <cell r="N16">
            <v>889955.25</v>
          </cell>
          <cell r="O16">
            <v>899214.89999999991</v>
          </cell>
          <cell r="P16">
            <v>900681.01124999975</v>
          </cell>
          <cell r="Q16">
            <v>855646.96068749973</v>
          </cell>
          <cell r="R16">
            <v>812864.61265312473</v>
          </cell>
        </row>
        <row r="17">
          <cell r="J17">
            <v>1</v>
          </cell>
          <cell r="K17">
            <v>894000</v>
          </cell>
          <cell r="L17">
            <v>860700</v>
          </cell>
          <cell r="M17">
            <v>877230</v>
          </cell>
          <cell r="N17">
            <v>889955.25</v>
          </cell>
          <cell r="O17">
            <v>899214.89999999991</v>
          </cell>
          <cell r="P17">
            <v>900681.01124999975</v>
          </cell>
          <cell r="Q17">
            <v>855646.96068749973</v>
          </cell>
          <cell r="R17">
            <v>812864.61265312473</v>
          </cell>
        </row>
        <row r="18">
          <cell r="J18">
            <v>1</v>
          </cell>
          <cell r="K18">
            <v>900000</v>
          </cell>
          <cell r="L18">
            <v>860700</v>
          </cell>
          <cell r="M18">
            <v>877230</v>
          </cell>
          <cell r="N18">
            <v>889955.25</v>
          </cell>
          <cell r="O18">
            <v>899214.89999999991</v>
          </cell>
          <cell r="P18">
            <v>900681.01124999975</v>
          </cell>
          <cell r="Q18">
            <v>855646.96068749973</v>
          </cell>
          <cell r="R18">
            <v>812864.61265312473</v>
          </cell>
        </row>
        <row r="19">
          <cell r="J19" t="str">
            <v>1d</v>
          </cell>
          <cell r="K19">
            <v>10542000</v>
          </cell>
          <cell r="L19">
            <v>10328400</v>
          </cell>
          <cell r="M19">
            <v>10526760</v>
          </cell>
          <cell r="N19">
            <v>10679463</v>
          </cell>
          <cell r="O19">
            <v>10790578.800000003</v>
          </cell>
          <cell r="P19">
            <v>10808172.134999998</v>
          </cell>
          <cell r="Q19">
            <v>10267763.528249996</v>
          </cell>
          <cell r="R19">
            <v>9754375.3518374991</v>
          </cell>
        </row>
        <row r="21">
          <cell r="J21">
            <v>2</v>
          </cell>
          <cell r="K21">
            <v>0</v>
          </cell>
          <cell r="L21">
            <v>0</v>
          </cell>
          <cell r="M21">
            <v>0</v>
          </cell>
          <cell r="N21">
            <v>0</v>
          </cell>
          <cell r="O21">
            <v>0</v>
          </cell>
          <cell r="P21">
            <v>0</v>
          </cell>
          <cell r="Q21">
            <v>0</v>
          </cell>
          <cell r="R21">
            <v>0</v>
          </cell>
        </row>
        <row r="22">
          <cell r="J22">
            <v>2</v>
          </cell>
          <cell r="K22">
            <v>0</v>
          </cell>
          <cell r="L22">
            <v>0</v>
          </cell>
          <cell r="M22">
            <v>0</v>
          </cell>
          <cell r="N22">
            <v>0</v>
          </cell>
          <cell r="O22">
            <v>0</v>
          </cell>
          <cell r="P22">
            <v>0</v>
          </cell>
          <cell r="Q22">
            <v>0</v>
          </cell>
          <cell r="R22">
            <v>0</v>
          </cell>
        </row>
        <row r="23">
          <cell r="J23">
            <v>2</v>
          </cell>
          <cell r="K23">
            <v>0</v>
          </cell>
          <cell r="L23">
            <v>0</v>
          </cell>
          <cell r="M23">
            <v>0</v>
          </cell>
          <cell r="N23">
            <v>0</v>
          </cell>
          <cell r="O23">
            <v>0</v>
          </cell>
          <cell r="P23">
            <v>0</v>
          </cell>
          <cell r="Q23">
            <v>0</v>
          </cell>
          <cell r="R23">
            <v>0</v>
          </cell>
        </row>
        <row r="24">
          <cell r="J24">
            <v>2</v>
          </cell>
          <cell r="K24">
            <v>0</v>
          </cell>
          <cell r="L24">
            <v>0</v>
          </cell>
          <cell r="M24">
            <v>0</v>
          </cell>
          <cell r="N24">
            <v>0</v>
          </cell>
          <cell r="O24">
            <v>0</v>
          </cell>
          <cell r="P24">
            <v>0</v>
          </cell>
          <cell r="Q24">
            <v>0</v>
          </cell>
          <cell r="R24">
            <v>0</v>
          </cell>
        </row>
        <row r="25">
          <cell r="J25">
            <v>2</v>
          </cell>
          <cell r="K25">
            <v>0</v>
          </cell>
          <cell r="L25">
            <v>0</v>
          </cell>
          <cell r="M25">
            <v>0</v>
          </cell>
          <cell r="N25">
            <v>0</v>
          </cell>
          <cell r="O25">
            <v>0</v>
          </cell>
          <cell r="P25">
            <v>0</v>
          </cell>
          <cell r="Q25">
            <v>0</v>
          </cell>
          <cell r="R25">
            <v>0</v>
          </cell>
        </row>
        <row r="26">
          <cell r="J26">
            <v>2</v>
          </cell>
          <cell r="K26">
            <v>0</v>
          </cell>
          <cell r="L26">
            <v>0</v>
          </cell>
          <cell r="M26">
            <v>0</v>
          </cell>
          <cell r="N26">
            <v>0</v>
          </cell>
          <cell r="O26">
            <v>0</v>
          </cell>
          <cell r="P26">
            <v>0</v>
          </cell>
          <cell r="Q26">
            <v>0</v>
          </cell>
          <cell r="R26">
            <v>0</v>
          </cell>
        </row>
        <row r="27">
          <cell r="J27">
            <v>2</v>
          </cell>
          <cell r="K27">
            <v>0</v>
          </cell>
          <cell r="L27">
            <v>0</v>
          </cell>
          <cell r="M27">
            <v>0</v>
          </cell>
          <cell r="N27">
            <v>0</v>
          </cell>
          <cell r="O27">
            <v>0</v>
          </cell>
          <cell r="P27">
            <v>0</v>
          </cell>
          <cell r="Q27">
            <v>0</v>
          </cell>
          <cell r="R27">
            <v>0</v>
          </cell>
        </row>
        <row r="28">
          <cell r="J28">
            <v>2</v>
          </cell>
          <cell r="K28">
            <v>0</v>
          </cell>
          <cell r="L28">
            <v>0</v>
          </cell>
          <cell r="M28">
            <v>0</v>
          </cell>
          <cell r="N28">
            <v>0</v>
          </cell>
          <cell r="O28">
            <v>0</v>
          </cell>
          <cell r="P28">
            <v>0</v>
          </cell>
          <cell r="Q28">
            <v>0</v>
          </cell>
          <cell r="R28">
            <v>0</v>
          </cell>
        </row>
        <row r="29">
          <cell r="J29">
            <v>2</v>
          </cell>
          <cell r="K29">
            <v>0</v>
          </cell>
          <cell r="L29">
            <v>0</v>
          </cell>
          <cell r="M29">
            <v>0</v>
          </cell>
          <cell r="N29">
            <v>0</v>
          </cell>
          <cell r="O29">
            <v>0</v>
          </cell>
          <cell r="P29">
            <v>0</v>
          </cell>
          <cell r="Q29">
            <v>0</v>
          </cell>
          <cell r="R29">
            <v>0</v>
          </cell>
        </row>
        <row r="30">
          <cell r="J30">
            <v>2</v>
          </cell>
          <cell r="K30">
            <v>0</v>
          </cell>
          <cell r="L30">
            <v>0</v>
          </cell>
          <cell r="M30">
            <v>0</v>
          </cell>
          <cell r="N30">
            <v>0</v>
          </cell>
          <cell r="O30">
            <v>0</v>
          </cell>
          <cell r="P30">
            <v>0</v>
          </cell>
          <cell r="Q30">
            <v>0</v>
          </cell>
          <cell r="R30">
            <v>0</v>
          </cell>
        </row>
        <row r="31">
          <cell r="J31">
            <v>2</v>
          </cell>
          <cell r="K31">
            <v>0</v>
          </cell>
          <cell r="L31">
            <v>0</v>
          </cell>
          <cell r="M31">
            <v>0</v>
          </cell>
          <cell r="N31">
            <v>0</v>
          </cell>
          <cell r="O31">
            <v>0</v>
          </cell>
          <cell r="P31">
            <v>0</v>
          </cell>
          <cell r="Q31">
            <v>0</v>
          </cell>
          <cell r="R31">
            <v>0</v>
          </cell>
        </row>
        <row r="32">
          <cell r="J32">
            <v>2</v>
          </cell>
          <cell r="K32">
            <v>0</v>
          </cell>
          <cell r="L32">
            <v>0</v>
          </cell>
          <cell r="M32">
            <v>0</v>
          </cell>
          <cell r="N32">
            <v>0</v>
          </cell>
          <cell r="O32">
            <v>0</v>
          </cell>
          <cell r="P32">
            <v>0</v>
          </cell>
          <cell r="Q32">
            <v>0</v>
          </cell>
          <cell r="R32">
            <v>0</v>
          </cell>
        </row>
        <row r="33">
          <cell r="J33" t="str">
            <v>2d</v>
          </cell>
          <cell r="K33">
            <v>0</v>
          </cell>
          <cell r="L33">
            <v>0</v>
          </cell>
          <cell r="M33">
            <v>0</v>
          </cell>
          <cell r="N33">
            <v>0</v>
          </cell>
          <cell r="O33">
            <v>0</v>
          </cell>
          <cell r="P33">
            <v>0</v>
          </cell>
          <cell r="Q33">
            <v>0</v>
          </cell>
          <cell r="R33">
            <v>0</v>
          </cell>
        </row>
        <row r="35">
          <cell r="J35">
            <v>3</v>
          </cell>
          <cell r="K35">
            <v>372000</v>
          </cell>
          <cell r="L35">
            <v>538200</v>
          </cell>
          <cell r="M35">
            <v>535230</v>
          </cell>
          <cell r="N35">
            <v>508468.5</v>
          </cell>
          <cell r="O35">
            <v>483045.07499999995</v>
          </cell>
          <cell r="P35">
            <v>458892.82124999998</v>
          </cell>
          <cell r="Q35">
            <v>435948.18018749991</v>
          </cell>
          <cell r="R35">
            <v>414150.77117812494</v>
          </cell>
        </row>
        <row r="36">
          <cell r="J36">
            <v>3</v>
          </cell>
          <cell r="K36">
            <v>372000</v>
          </cell>
          <cell r="L36">
            <v>538200</v>
          </cell>
          <cell r="M36">
            <v>535230</v>
          </cell>
          <cell r="N36">
            <v>508468.5</v>
          </cell>
          <cell r="O36">
            <v>483045.07499999995</v>
          </cell>
          <cell r="P36">
            <v>458892.82124999998</v>
          </cell>
          <cell r="Q36">
            <v>435948.18018749991</v>
          </cell>
          <cell r="R36">
            <v>414150.77117812494</v>
          </cell>
        </row>
        <row r="37">
          <cell r="J37">
            <v>3</v>
          </cell>
          <cell r="K37">
            <v>372000</v>
          </cell>
          <cell r="L37">
            <v>538200</v>
          </cell>
          <cell r="M37">
            <v>535230</v>
          </cell>
          <cell r="N37">
            <v>508468.5</v>
          </cell>
          <cell r="O37">
            <v>483045.07499999995</v>
          </cell>
          <cell r="P37">
            <v>458892.82124999998</v>
          </cell>
          <cell r="Q37">
            <v>435948.18018749991</v>
          </cell>
          <cell r="R37">
            <v>414150.77117812494</v>
          </cell>
        </row>
        <row r="38">
          <cell r="J38">
            <v>3</v>
          </cell>
          <cell r="K38">
            <v>372000</v>
          </cell>
          <cell r="L38">
            <v>538200</v>
          </cell>
          <cell r="M38">
            <v>535230</v>
          </cell>
          <cell r="N38">
            <v>508468.5</v>
          </cell>
          <cell r="O38">
            <v>483045.07499999995</v>
          </cell>
          <cell r="P38">
            <v>458892.82124999998</v>
          </cell>
          <cell r="Q38">
            <v>435948.18018749991</v>
          </cell>
          <cell r="R38">
            <v>414150.77117812494</v>
          </cell>
        </row>
        <row r="39">
          <cell r="J39">
            <v>3</v>
          </cell>
          <cell r="K39">
            <v>372000</v>
          </cell>
          <cell r="L39">
            <v>538200</v>
          </cell>
          <cell r="M39">
            <v>535230</v>
          </cell>
          <cell r="N39">
            <v>508468.5</v>
          </cell>
          <cell r="O39">
            <v>483045.07499999995</v>
          </cell>
          <cell r="P39">
            <v>458892.82124999998</v>
          </cell>
          <cell r="Q39">
            <v>435948.18018749991</v>
          </cell>
          <cell r="R39">
            <v>414150.77117812494</v>
          </cell>
        </row>
        <row r="40">
          <cell r="J40">
            <v>3</v>
          </cell>
          <cell r="K40">
            <v>372000</v>
          </cell>
          <cell r="L40">
            <v>538200</v>
          </cell>
          <cell r="M40">
            <v>535230</v>
          </cell>
          <cell r="N40">
            <v>508468.5</v>
          </cell>
          <cell r="O40">
            <v>483045.07499999995</v>
          </cell>
          <cell r="P40">
            <v>458892.82124999998</v>
          </cell>
          <cell r="Q40">
            <v>435948.18018749991</v>
          </cell>
          <cell r="R40">
            <v>414150.77117812494</v>
          </cell>
        </row>
        <row r="41">
          <cell r="J41">
            <v>3</v>
          </cell>
          <cell r="K41">
            <v>547578.94736842101</v>
          </cell>
          <cell r="L41">
            <v>538200</v>
          </cell>
          <cell r="M41">
            <v>535230</v>
          </cell>
          <cell r="N41">
            <v>508468.5</v>
          </cell>
          <cell r="O41">
            <v>483045.07499999995</v>
          </cell>
          <cell r="P41">
            <v>458892.82124999998</v>
          </cell>
          <cell r="Q41">
            <v>435948.18018749991</v>
          </cell>
          <cell r="R41">
            <v>414150.77117812494</v>
          </cell>
        </row>
        <row r="42">
          <cell r="J42">
            <v>3</v>
          </cell>
          <cell r="K42">
            <v>547578.94736842101</v>
          </cell>
          <cell r="L42">
            <v>538200</v>
          </cell>
          <cell r="M42">
            <v>535230</v>
          </cell>
          <cell r="N42">
            <v>508468.5</v>
          </cell>
          <cell r="O42">
            <v>483045.07499999995</v>
          </cell>
          <cell r="P42">
            <v>458892.82124999998</v>
          </cell>
          <cell r="Q42">
            <v>435948.18018749991</v>
          </cell>
          <cell r="R42">
            <v>414150.77117812494</v>
          </cell>
        </row>
        <row r="43">
          <cell r="J43">
            <v>3</v>
          </cell>
          <cell r="K43">
            <v>547578.94736842101</v>
          </cell>
          <cell r="L43">
            <v>538200</v>
          </cell>
          <cell r="M43">
            <v>535230</v>
          </cell>
          <cell r="N43">
            <v>508468.5</v>
          </cell>
          <cell r="O43">
            <v>483045.07499999995</v>
          </cell>
          <cell r="P43">
            <v>458892.82124999998</v>
          </cell>
          <cell r="Q43">
            <v>435948.18018749991</v>
          </cell>
          <cell r="R43">
            <v>414150.77117812494</v>
          </cell>
        </row>
        <row r="44">
          <cell r="J44">
            <v>3</v>
          </cell>
          <cell r="K44">
            <v>555157.89473684214</v>
          </cell>
          <cell r="L44">
            <v>538200</v>
          </cell>
          <cell r="M44">
            <v>535230</v>
          </cell>
          <cell r="N44">
            <v>508468.5</v>
          </cell>
          <cell r="O44">
            <v>483045.07499999995</v>
          </cell>
          <cell r="P44">
            <v>458892.82124999998</v>
          </cell>
          <cell r="Q44">
            <v>435948.18018749991</v>
          </cell>
          <cell r="R44">
            <v>414150.77117812494</v>
          </cell>
        </row>
        <row r="45">
          <cell r="J45">
            <v>3</v>
          </cell>
          <cell r="K45">
            <v>555157.89473684214</v>
          </cell>
          <cell r="L45">
            <v>538200</v>
          </cell>
          <cell r="M45">
            <v>535230</v>
          </cell>
          <cell r="N45">
            <v>508468.5</v>
          </cell>
          <cell r="O45">
            <v>483045.07499999995</v>
          </cell>
          <cell r="P45">
            <v>458892.82124999998</v>
          </cell>
          <cell r="Q45">
            <v>435948.18018749991</v>
          </cell>
          <cell r="R45">
            <v>414150.77117812494</v>
          </cell>
        </row>
        <row r="46">
          <cell r="J46">
            <v>3</v>
          </cell>
          <cell r="K46">
            <v>558947.36842105258</v>
          </cell>
          <cell r="L46">
            <v>538200</v>
          </cell>
          <cell r="M46">
            <v>535230</v>
          </cell>
          <cell r="N46">
            <v>508468.5</v>
          </cell>
          <cell r="O46">
            <v>483045.07499999995</v>
          </cell>
          <cell r="P46">
            <v>458892.82124999998</v>
          </cell>
          <cell r="Q46">
            <v>435948.18018749991</v>
          </cell>
          <cell r="R46">
            <v>414150.77117812494</v>
          </cell>
        </row>
        <row r="47">
          <cell r="J47" t="str">
            <v>3d</v>
          </cell>
          <cell r="K47">
            <v>5544000</v>
          </cell>
          <cell r="L47">
            <v>6458400</v>
          </cell>
          <cell r="M47">
            <v>6422760</v>
          </cell>
          <cell r="N47">
            <v>6101622</v>
          </cell>
          <cell r="O47">
            <v>5796540.9000000013</v>
          </cell>
          <cell r="P47">
            <v>5506713.8549999995</v>
          </cell>
          <cell r="Q47">
            <v>5231378.1622500001</v>
          </cell>
          <cell r="R47">
            <v>4969809.2541374993</v>
          </cell>
        </row>
        <row r="49">
          <cell r="J49">
            <v>4</v>
          </cell>
          <cell r="K49">
            <v>145263.15789473683</v>
          </cell>
          <cell r="L49">
            <v>163200</v>
          </cell>
          <cell r="M49">
            <v>189240</v>
          </cell>
          <cell r="N49">
            <v>218766</v>
          </cell>
          <cell r="O49">
            <v>244866.3</v>
          </cell>
          <cell r="P49">
            <v>267809.65499999997</v>
          </cell>
          <cell r="Q49">
            <v>254419.17224999995</v>
          </cell>
          <cell r="R49">
            <v>241698.21363749995</v>
          </cell>
        </row>
        <row r="50">
          <cell r="J50">
            <v>4</v>
          </cell>
          <cell r="K50">
            <v>145263.15789473683</v>
          </cell>
          <cell r="L50">
            <v>163200</v>
          </cell>
          <cell r="M50">
            <v>189240</v>
          </cell>
          <cell r="N50">
            <v>218766</v>
          </cell>
          <cell r="O50">
            <v>244866.3</v>
          </cell>
          <cell r="P50">
            <v>267809.65499999997</v>
          </cell>
          <cell r="Q50">
            <v>254419.17224999995</v>
          </cell>
          <cell r="R50">
            <v>241698.21363749995</v>
          </cell>
        </row>
        <row r="51">
          <cell r="J51">
            <v>4</v>
          </cell>
          <cell r="K51">
            <v>145263.15789473683</v>
          </cell>
          <cell r="L51">
            <v>163200</v>
          </cell>
          <cell r="M51">
            <v>189240</v>
          </cell>
          <cell r="N51">
            <v>218766</v>
          </cell>
          <cell r="O51">
            <v>244866.3</v>
          </cell>
          <cell r="P51">
            <v>267809.65499999997</v>
          </cell>
          <cell r="Q51">
            <v>254419.17224999995</v>
          </cell>
          <cell r="R51">
            <v>241698.21363749995</v>
          </cell>
        </row>
        <row r="52">
          <cell r="J52">
            <v>4</v>
          </cell>
          <cell r="K52">
            <v>145263.15789473683</v>
          </cell>
          <cell r="L52">
            <v>163200</v>
          </cell>
          <cell r="M52">
            <v>189240</v>
          </cell>
          <cell r="N52">
            <v>218766</v>
          </cell>
          <cell r="O52">
            <v>244866.3</v>
          </cell>
          <cell r="P52">
            <v>267809.65499999997</v>
          </cell>
          <cell r="Q52">
            <v>254419.17224999995</v>
          </cell>
          <cell r="R52">
            <v>241698.21363749995</v>
          </cell>
        </row>
        <row r="53">
          <cell r="J53">
            <v>4</v>
          </cell>
          <cell r="K53">
            <v>145263.15789473683</v>
          </cell>
          <cell r="L53">
            <v>163200</v>
          </cell>
          <cell r="M53">
            <v>189240</v>
          </cell>
          <cell r="N53">
            <v>218766</v>
          </cell>
          <cell r="O53">
            <v>244866.3</v>
          </cell>
          <cell r="P53">
            <v>267809.65499999997</v>
          </cell>
          <cell r="Q53">
            <v>254419.17224999995</v>
          </cell>
          <cell r="R53">
            <v>241698.21363749995</v>
          </cell>
        </row>
        <row r="54">
          <cell r="J54">
            <v>4</v>
          </cell>
          <cell r="K54">
            <v>145263.15789473683</v>
          </cell>
          <cell r="L54">
            <v>163200</v>
          </cell>
          <cell r="M54">
            <v>189240</v>
          </cell>
          <cell r="N54">
            <v>218766</v>
          </cell>
          <cell r="O54">
            <v>244866.3</v>
          </cell>
          <cell r="P54">
            <v>267809.65499999997</v>
          </cell>
          <cell r="Q54">
            <v>254419.17224999995</v>
          </cell>
          <cell r="R54">
            <v>241698.21363749995</v>
          </cell>
        </row>
        <row r="55">
          <cell r="J55">
            <v>4</v>
          </cell>
          <cell r="K55">
            <v>141473.68421052632</v>
          </cell>
          <cell r="L55">
            <v>163200</v>
          </cell>
          <cell r="M55">
            <v>189240</v>
          </cell>
          <cell r="N55">
            <v>218766</v>
          </cell>
          <cell r="O55">
            <v>244866.3</v>
          </cell>
          <cell r="P55">
            <v>267809.65499999997</v>
          </cell>
          <cell r="Q55">
            <v>254419.17224999995</v>
          </cell>
          <cell r="R55">
            <v>241698.21363749995</v>
          </cell>
        </row>
        <row r="56">
          <cell r="J56">
            <v>4</v>
          </cell>
          <cell r="K56">
            <v>149052.63157894736</v>
          </cell>
          <cell r="L56">
            <v>163200</v>
          </cell>
          <cell r="M56">
            <v>189240</v>
          </cell>
          <cell r="N56">
            <v>218766</v>
          </cell>
          <cell r="O56">
            <v>244866.3</v>
          </cell>
          <cell r="P56">
            <v>267809.65499999997</v>
          </cell>
          <cell r="Q56">
            <v>254419.17224999995</v>
          </cell>
          <cell r="R56">
            <v>241698.21363749995</v>
          </cell>
        </row>
        <row r="57">
          <cell r="J57">
            <v>4</v>
          </cell>
          <cell r="K57">
            <v>149052.63157894736</v>
          </cell>
          <cell r="L57">
            <v>163200</v>
          </cell>
          <cell r="M57">
            <v>189240</v>
          </cell>
          <cell r="N57">
            <v>218766</v>
          </cell>
          <cell r="O57">
            <v>244866.3</v>
          </cell>
          <cell r="P57">
            <v>267809.65499999997</v>
          </cell>
          <cell r="Q57">
            <v>254419.17224999995</v>
          </cell>
          <cell r="R57">
            <v>241698.21363749995</v>
          </cell>
        </row>
        <row r="58">
          <cell r="J58">
            <v>4</v>
          </cell>
          <cell r="K58">
            <v>156631.57894736843</v>
          </cell>
          <cell r="L58">
            <v>163200</v>
          </cell>
          <cell r="M58">
            <v>189240</v>
          </cell>
          <cell r="N58">
            <v>218766</v>
          </cell>
          <cell r="O58">
            <v>244866.3</v>
          </cell>
          <cell r="P58">
            <v>267809.65499999997</v>
          </cell>
          <cell r="Q58">
            <v>254419.17224999995</v>
          </cell>
          <cell r="R58">
            <v>241698.21363749995</v>
          </cell>
        </row>
        <row r="59">
          <cell r="J59">
            <v>4</v>
          </cell>
          <cell r="K59">
            <v>156631.57894736843</v>
          </cell>
          <cell r="L59">
            <v>163200</v>
          </cell>
          <cell r="M59">
            <v>189240</v>
          </cell>
          <cell r="N59">
            <v>218766</v>
          </cell>
          <cell r="O59">
            <v>244866.3</v>
          </cell>
          <cell r="P59">
            <v>267809.65499999997</v>
          </cell>
          <cell r="Q59">
            <v>254419.17224999995</v>
          </cell>
          <cell r="R59">
            <v>241698.21363749995</v>
          </cell>
        </row>
        <row r="60">
          <cell r="J60">
            <v>4</v>
          </cell>
          <cell r="K60">
            <v>164210.52631578947</v>
          </cell>
          <cell r="L60">
            <v>163200</v>
          </cell>
          <cell r="M60">
            <v>189240</v>
          </cell>
          <cell r="N60">
            <v>218766</v>
          </cell>
          <cell r="O60">
            <v>244866.3</v>
          </cell>
          <cell r="P60">
            <v>267809.65499999997</v>
          </cell>
          <cell r="Q60">
            <v>254419.17224999995</v>
          </cell>
          <cell r="R60">
            <v>241698.21363749995</v>
          </cell>
        </row>
        <row r="61">
          <cell r="J61" t="str">
            <v>4d</v>
          </cell>
          <cell r="K61">
            <v>1788631.5789473683</v>
          </cell>
          <cell r="L61">
            <v>1958400</v>
          </cell>
          <cell r="M61">
            <v>2270880</v>
          </cell>
          <cell r="N61">
            <v>2625192</v>
          </cell>
          <cell r="O61">
            <v>2938395.5999999996</v>
          </cell>
          <cell r="P61">
            <v>3213715.8599999989</v>
          </cell>
          <cell r="Q61">
            <v>3053030.0669999984</v>
          </cell>
          <cell r="R61">
            <v>2900378.5636500004</v>
          </cell>
        </row>
        <row r="63">
          <cell r="J63">
            <v>5</v>
          </cell>
          <cell r="K63">
            <v>97894.736842105267</v>
          </cell>
          <cell r="L63">
            <v>81000</v>
          </cell>
          <cell r="M63">
            <v>159030</v>
          </cell>
          <cell r="N63">
            <v>216058.5</v>
          </cell>
          <cell r="O63">
            <v>279332.77499999997</v>
          </cell>
          <cell r="P63">
            <v>335739.47624999995</v>
          </cell>
          <cell r="Q63">
            <v>318952.50243749993</v>
          </cell>
          <cell r="R63">
            <v>303004.87731562497</v>
          </cell>
        </row>
        <row r="64">
          <cell r="J64">
            <v>5</v>
          </cell>
          <cell r="K64">
            <v>97894.736842105267</v>
          </cell>
          <cell r="L64">
            <v>81000</v>
          </cell>
          <cell r="M64">
            <v>159030</v>
          </cell>
          <cell r="N64">
            <v>216058.5</v>
          </cell>
          <cell r="O64">
            <v>279332.77499999997</v>
          </cell>
          <cell r="P64">
            <v>335739.47624999995</v>
          </cell>
          <cell r="Q64">
            <v>318952.50243749993</v>
          </cell>
          <cell r="R64">
            <v>303004.87731562497</v>
          </cell>
        </row>
        <row r="65">
          <cell r="J65">
            <v>5</v>
          </cell>
          <cell r="K65">
            <v>97894.736842105267</v>
          </cell>
          <cell r="L65">
            <v>81000</v>
          </cell>
          <cell r="M65">
            <v>159030</v>
          </cell>
          <cell r="N65">
            <v>216058.5</v>
          </cell>
          <cell r="O65">
            <v>279332.77499999997</v>
          </cell>
          <cell r="P65">
            <v>335739.47624999995</v>
          </cell>
          <cell r="Q65">
            <v>318952.50243749993</v>
          </cell>
          <cell r="R65">
            <v>303004.87731562497</v>
          </cell>
        </row>
        <row r="66">
          <cell r="J66">
            <v>5</v>
          </cell>
          <cell r="K66">
            <v>97894.736842105267</v>
          </cell>
          <cell r="L66">
            <v>81000</v>
          </cell>
          <cell r="M66">
            <v>159030</v>
          </cell>
          <cell r="N66">
            <v>216058.5</v>
          </cell>
          <cell r="O66">
            <v>279332.77499999997</v>
          </cell>
          <cell r="P66">
            <v>335739.47624999995</v>
          </cell>
          <cell r="Q66">
            <v>318952.50243749993</v>
          </cell>
          <cell r="R66">
            <v>303004.87731562497</v>
          </cell>
        </row>
        <row r="67">
          <cell r="J67">
            <v>5</v>
          </cell>
          <cell r="K67">
            <v>97894.736842105267</v>
          </cell>
          <cell r="L67">
            <v>81000</v>
          </cell>
          <cell r="M67">
            <v>159030</v>
          </cell>
          <cell r="N67">
            <v>216058.5</v>
          </cell>
          <cell r="O67">
            <v>279332.77499999997</v>
          </cell>
          <cell r="P67">
            <v>335739.47624999995</v>
          </cell>
          <cell r="Q67">
            <v>318952.50243749993</v>
          </cell>
          <cell r="R67">
            <v>303004.87731562497</v>
          </cell>
        </row>
        <row r="68">
          <cell r="J68">
            <v>5</v>
          </cell>
          <cell r="K68">
            <v>97894.736842105267</v>
          </cell>
          <cell r="L68">
            <v>81000</v>
          </cell>
          <cell r="M68">
            <v>159030</v>
          </cell>
          <cell r="N68">
            <v>216058.5</v>
          </cell>
          <cell r="O68">
            <v>279332.77499999997</v>
          </cell>
          <cell r="P68">
            <v>335739.47624999995</v>
          </cell>
          <cell r="Q68">
            <v>318952.50243749993</v>
          </cell>
          <cell r="R68">
            <v>303004.87731562497</v>
          </cell>
        </row>
        <row r="69">
          <cell r="J69">
            <v>5</v>
          </cell>
          <cell r="K69">
            <v>24631.57894736842</v>
          </cell>
          <cell r="L69">
            <v>81000</v>
          </cell>
          <cell r="M69">
            <v>159030</v>
          </cell>
          <cell r="N69">
            <v>216058.5</v>
          </cell>
          <cell r="O69">
            <v>279332.77499999997</v>
          </cell>
          <cell r="P69">
            <v>335739.47624999995</v>
          </cell>
          <cell r="Q69">
            <v>318952.50243749993</v>
          </cell>
          <cell r="R69">
            <v>303004.87731562497</v>
          </cell>
        </row>
        <row r="70">
          <cell r="J70">
            <v>5</v>
          </cell>
          <cell r="K70">
            <v>39789.473684210527</v>
          </cell>
          <cell r="L70">
            <v>81000</v>
          </cell>
          <cell r="M70">
            <v>159030</v>
          </cell>
          <cell r="N70">
            <v>216058.5</v>
          </cell>
          <cell r="O70">
            <v>279332.77499999997</v>
          </cell>
          <cell r="P70">
            <v>335739.47624999995</v>
          </cell>
          <cell r="Q70">
            <v>318952.50243749993</v>
          </cell>
          <cell r="R70">
            <v>303004.87731562497</v>
          </cell>
        </row>
        <row r="71">
          <cell r="J71">
            <v>5</v>
          </cell>
          <cell r="K71">
            <v>39789.473684210527</v>
          </cell>
          <cell r="L71">
            <v>81000</v>
          </cell>
          <cell r="M71">
            <v>159030</v>
          </cell>
          <cell r="N71">
            <v>216058.5</v>
          </cell>
          <cell r="O71">
            <v>279332.77499999997</v>
          </cell>
          <cell r="P71">
            <v>335739.47624999995</v>
          </cell>
          <cell r="Q71">
            <v>318952.50243749993</v>
          </cell>
          <cell r="R71">
            <v>303004.87731562497</v>
          </cell>
        </row>
        <row r="72">
          <cell r="J72">
            <v>5</v>
          </cell>
          <cell r="K72">
            <v>54947.368421052633</v>
          </cell>
          <cell r="L72">
            <v>81000</v>
          </cell>
          <cell r="M72">
            <v>159030</v>
          </cell>
          <cell r="N72">
            <v>216058.5</v>
          </cell>
          <cell r="O72">
            <v>279332.77499999997</v>
          </cell>
          <cell r="P72">
            <v>335739.47624999995</v>
          </cell>
          <cell r="Q72">
            <v>318952.50243749993</v>
          </cell>
          <cell r="R72">
            <v>303004.87731562497</v>
          </cell>
        </row>
        <row r="73">
          <cell r="J73">
            <v>5</v>
          </cell>
          <cell r="K73">
            <v>54947.368421052633</v>
          </cell>
          <cell r="L73">
            <v>81000</v>
          </cell>
          <cell r="M73">
            <v>159030</v>
          </cell>
          <cell r="N73">
            <v>216058.5</v>
          </cell>
          <cell r="O73">
            <v>279332.77499999997</v>
          </cell>
          <cell r="P73">
            <v>335739.47624999995</v>
          </cell>
          <cell r="Q73">
            <v>318952.50243749993</v>
          </cell>
          <cell r="R73">
            <v>303004.87731562497</v>
          </cell>
        </row>
        <row r="74">
          <cell r="J74">
            <v>5</v>
          </cell>
          <cell r="K74">
            <v>70105.263157894733</v>
          </cell>
          <cell r="L74">
            <v>81000</v>
          </cell>
          <cell r="M74">
            <v>159030</v>
          </cell>
          <cell r="N74">
            <v>216058.5</v>
          </cell>
          <cell r="O74">
            <v>279332.77499999997</v>
          </cell>
          <cell r="P74">
            <v>335739.47624999995</v>
          </cell>
          <cell r="Q74">
            <v>318952.50243749993</v>
          </cell>
          <cell r="R74">
            <v>303004.87731562497</v>
          </cell>
        </row>
        <row r="75">
          <cell r="J75" t="str">
            <v>5d</v>
          </cell>
          <cell r="K75">
            <v>871578.94736842101</v>
          </cell>
          <cell r="L75">
            <v>972000</v>
          </cell>
          <cell r="M75">
            <v>1908360</v>
          </cell>
          <cell r="N75">
            <v>2592702</v>
          </cell>
          <cell r="O75">
            <v>3351993.2999999993</v>
          </cell>
          <cell r="P75">
            <v>4028873.7149999985</v>
          </cell>
          <cell r="Q75">
            <v>3827430.0292499983</v>
          </cell>
          <cell r="R75">
            <v>3636058.5277875005</v>
          </cell>
        </row>
        <row r="77">
          <cell r="J77">
            <v>6</v>
          </cell>
          <cell r="K77">
            <v>380842.10526315792</v>
          </cell>
          <cell r="L77">
            <v>343440</v>
          </cell>
          <cell r="M77">
            <v>326268</v>
          </cell>
          <cell r="N77">
            <v>309954.59999999998</v>
          </cell>
          <cell r="O77">
            <v>294456.87</v>
          </cell>
          <cell r="P77">
            <v>279734.02649999998</v>
          </cell>
          <cell r="Q77">
            <v>265747.32517499995</v>
          </cell>
          <cell r="R77">
            <v>252459.95891624995</v>
          </cell>
        </row>
        <row r="78">
          <cell r="J78">
            <v>6</v>
          </cell>
          <cell r="K78">
            <v>380842.10526315792</v>
          </cell>
          <cell r="L78">
            <v>343440</v>
          </cell>
          <cell r="M78">
            <v>326268</v>
          </cell>
          <cell r="N78">
            <v>309954.59999999998</v>
          </cell>
          <cell r="O78">
            <v>294456.87</v>
          </cell>
          <cell r="P78">
            <v>279734.02649999998</v>
          </cell>
          <cell r="Q78">
            <v>265747.32517499995</v>
          </cell>
          <cell r="R78">
            <v>252459.95891624995</v>
          </cell>
        </row>
        <row r="79">
          <cell r="J79">
            <v>6</v>
          </cell>
          <cell r="K79">
            <v>380842.10526315792</v>
          </cell>
          <cell r="L79">
            <v>343440</v>
          </cell>
          <cell r="M79">
            <v>326268</v>
          </cell>
          <cell r="N79">
            <v>309954.59999999998</v>
          </cell>
          <cell r="O79">
            <v>294456.87</v>
          </cell>
          <cell r="P79">
            <v>279734.02649999998</v>
          </cell>
          <cell r="Q79">
            <v>265747.32517499995</v>
          </cell>
          <cell r="R79">
            <v>252459.95891624995</v>
          </cell>
        </row>
        <row r="80">
          <cell r="J80">
            <v>6</v>
          </cell>
          <cell r="K80">
            <v>380842.10526315792</v>
          </cell>
          <cell r="L80">
            <v>343440</v>
          </cell>
          <cell r="M80">
            <v>326268</v>
          </cell>
          <cell r="N80">
            <v>309954.59999999998</v>
          </cell>
          <cell r="O80">
            <v>294456.87</v>
          </cell>
          <cell r="P80">
            <v>279734.02649999998</v>
          </cell>
          <cell r="Q80">
            <v>265747.32517499995</v>
          </cell>
          <cell r="R80">
            <v>252459.95891624995</v>
          </cell>
        </row>
        <row r="81">
          <cell r="J81">
            <v>6</v>
          </cell>
          <cell r="K81">
            <v>380842.10526315792</v>
          </cell>
          <cell r="L81">
            <v>343440</v>
          </cell>
          <cell r="M81">
            <v>326268</v>
          </cell>
          <cell r="N81">
            <v>309954.59999999998</v>
          </cell>
          <cell r="O81">
            <v>294456.87</v>
          </cell>
          <cell r="P81">
            <v>279734.02649999998</v>
          </cell>
          <cell r="Q81">
            <v>265747.32517499995</v>
          </cell>
          <cell r="R81">
            <v>252459.95891624995</v>
          </cell>
        </row>
        <row r="82">
          <cell r="J82">
            <v>6</v>
          </cell>
          <cell r="K82">
            <v>380842.10526315792</v>
          </cell>
          <cell r="L82">
            <v>343440</v>
          </cell>
          <cell r="M82">
            <v>326268</v>
          </cell>
          <cell r="N82">
            <v>309954.59999999998</v>
          </cell>
          <cell r="O82">
            <v>294456.87</v>
          </cell>
          <cell r="P82">
            <v>279734.02649999998</v>
          </cell>
          <cell r="Q82">
            <v>265747.32517499995</v>
          </cell>
          <cell r="R82">
            <v>252459.95891624995</v>
          </cell>
        </row>
        <row r="83">
          <cell r="J83">
            <v>6</v>
          </cell>
          <cell r="K83">
            <v>361515.78947368421</v>
          </cell>
          <cell r="L83">
            <v>343440</v>
          </cell>
          <cell r="M83">
            <v>326268</v>
          </cell>
          <cell r="N83">
            <v>309954.59999999998</v>
          </cell>
          <cell r="O83">
            <v>294456.87</v>
          </cell>
          <cell r="P83">
            <v>279734.02649999998</v>
          </cell>
          <cell r="Q83">
            <v>265747.32517499995</v>
          </cell>
          <cell r="R83">
            <v>252459.95891624995</v>
          </cell>
        </row>
        <row r="84">
          <cell r="J84">
            <v>6</v>
          </cell>
          <cell r="K84">
            <v>361515.78947368421</v>
          </cell>
          <cell r="L84">
            <v>343440</v>
          </cell>
          <cell r="M84">
            <v>326268</v>
          </cell>
          <cell r="N84">
            <v>309954.59999999998</v>
          </cell>
          <cell r="O84">
            <v>294456.87</v>
          </cell>
          <cell r="P84">
            <v>279734.02649999998</v>
          </cell>
          <cell r="Q84">
            <v>265747.32517499995</v>
          </cell>
          <cell r="R84">
            <v>252459.95891624995</v>
          </cell>
        </row>
        <row r="85">
          <cell r="J85">
            <v>6</v>
          </cell>
          <cell r="K85">
            <v>361515.78947368421</v>
          </cell>
          <cell r="L85">
            <v>343440</v>
          </cell>
          <cell r="M85">
            <v>326268</v>
          </cell>
          <cell r="N85">
            <v>309954.59999999998</v>
          </cell>
          <cell r="O85">
            <v>294456.87</v>
          </cell>
          <cell r="P85">
            <v>279734.02649999998</v>
          </cell>
          <cell r="Q85">
            <v>265747.32517499995</v>
          </cell>
          <cell r="R85">
            <v>252459.95891624995</v>
          </cell>
        </row>
        <row r="86">
          <cell r="J86">
            <v>6</v>
          </cell>
          <cell r="K86">
            <v>361515.78947368421</v>
          </cell>
          <cell r="L86">
            <v>343440</v>
          </cell>
          <cell r="M86">
            <v>326268</v>
          </cell>
          <cell r="N86">
            <v>309954.59999999998</v>
          </cell>
          <cell r="O86">
            <v>294456.87</v>
          </cell>
          <cell r="P86">
            <v>279734.02649999998</v>
          </cell>
          <cell r="Q86">
            <v>265747.32517499995</v>
          </cell>
          <cell r="R86">
            <v>252459.95891624995</v>
          </cell>
        </row>
        <row r="87">
          <cell r="J87">
            <v>6</v>
          </cell>
          <cell r="K87">
            <v>361515.78947368421</v>
          </cell>
          <cell r="L87">
            <v>343440</v>
          </cell>
          <cell r="M87">
            <v>326268</v>
          </cell>
          <cell r="N87">
            <v>309954.59999999998</v>
          </cell>
          <cell r="O87">
            <v>294456.87</v>
          </cell>
          <cell r="P87">
            <v>279734.02649999998</v>
          </cell>
          <cell r="Q87">
            <v>265747.32517499995</v>
          </cell>
          <cell r="R87">
            <v>252459.95891624995</v>
          </cell>
        </row>
        <row r="88">
          <cell r="J88">
            <v>6</v>
          </cell>
          <cell r="K88">
            <v>361515.78947368421</v>
          </cell>
          <cell r="L88">
            <v>343440</v>
          </cell>
          <cell r="M88">
            <v>326268</v>
          </cell>
          <cell r="N88">
            <v>309954.59999999998</v>
          </cell>
          <cell r="O88">
            <v>294456.87</v>
          </cell>
          <cell r="P88">
            <v>279734.02649999998</v>
          </cell>
          <cell r="Q88">
            <v>265747.32517499995</v>
          </cell>
          <cell r="R88">
            <v>252459.95891624995</v>
          </cell>
        </row>
        <row r="89">
          <cell r="J89" t="str">
            <v>6d</v>
          </cell>
          <cell r="K89">
            <v>4454147.3684210517</v>
          </cell>
          <cell r="L89">
            <v>4121280</v>
          </cell>
          <cell r="M89">
            <v>3915216</v>
          </cell>
          <cell r="N89">
            <v>3719455.2000000007</v>
          </cell>
          <cell r="O89">
            <v>3533482.4400000009</v>
          </cell>
          <cell r="P89">
            <v>3356808.3180000004</v>
          </cell>
          <cell r="Q89">
            <v>3188967.9020999991</v>
          </cell>
          <cell r="R89">
            <v>3029519.5069949999</v>
          </cell>
        </row>
        <row r="91">
          <cell r="J91">
            <v>7</v>
          </cell>
          <cell r="K91">
            <v>67925</v>
          </cell>
          <cell r="L91">
            <v>0</v>
          </cell>
          <cell r="M91">
            <v>15432.75</v>
          </cell>
          <cell r="N91">
            <v>14661.112499999999</v>
          </cell>
          <cell r="O91">
            <v>13928.056874999998</v>
          </cell>
          <cell r="P91">
            <v>13231.654031249998</v>
          </cell>
          <cell r="Q91">
            <v>12570.071329687496</v>
          </cell>
          <cell r="R91">
            <v>11941.567763203122</v>
          </cell>
        </row>
        <row r="92">
          <cell r="J92">
            <v>7</v>
          </cell>
          <cell r="K92">
            <v>67925</v>
          </cell>
          <cell r="L92">
            <v>0</v>
          </cell>
          <cell r="M92">
            <v>15432.75</v>
          </cell>
          <cell r="N92">
            <v>14661.112499999999</v>
          </cell>
          <cell r="O92">
            <v>13928.056874999998</v>
          </cell>
          <cell r="P92">
            <v>13231.654031249998</v>
          </cell>
          <cell r="Q92">
            <v>12570.071329687496</v>
          </cell>
          <cell r="R92">
            <v>11941.567763203122</v>
          </cell>
        </row>
        <row r="93">
          <cell r="J93">
            <v>7</v>
          </cell>
          <cell r="K93">
            <v>67925</v>
          </cell>
          <cell r="L93">
            <v>0</v>
          </cell>
          <cell r="M93">
            <v>15432.75</v>
          </cell>
          <cell r="N93">
            <v>14661.112499999999</v>
          </cell>
          <cell r="O93">
            <v>13928.056874999998</v>
          </cell>
          <cell r="P93">
            <v>13231.654031249998</v>
          </cell>
          <cell r="Q93">
            <v>12570.071329687496</v>
          </cell>
          <cell r="R93">
            <v>11941.567763203122</v>
          </cell>
        </row>
        <row r="94">
          <cell r="J94">
            <v>7</v>
          </cell>
          <cell r="K94">
            <v>67925</v>
          </cell>
          <cell r="L94">
            <v>0</v>
          </cell>
          <cell r="M94">
            <v>15432.75</v>
          </cell>
          <cell r="N94">
            <v>14661.112499999999</v>
          </cell>
          <cell r="O94">
            <v>13928.056874999998</v>
          </cell>
          <cell r="P94">
            <v>13231.654031249998</v>
          </cell>
          <cell r="Q94">
            <v>12570.071329687496</v>
          </cell>
          <cell r="R94">
            <v>11941.567763203122</v>
          </cell>
        </row>
        <row r="95">
          <cell r="J95">
            <v>7</v>
          </cell>
          <cell r="K95">
            <v>67925</v>
          </cell>
          <cell r="L95">
            <v>0</v>
          </cell>
          <cell r="M95">
            <v>15432.75</v>
          </cell>
          <cell r="N95">
            <v>14661.112499999999</v>
          </cell>
          <cell r="O95">
            <v>13928.056874999998</v>
          </cell>
          <cell r="P95">
            <v>13231.654031249998</v>
          </cell>
          <cell r="Q95">
            <v>12570.071329687496</v>
          </cell>
          <cell r="R95">
            <v>11941.567763203122</v>
          </cell>
        </row>
        <row r="96">
          <cell r="J96">
            <v>7</v>
          </cell>
          <cell r="K96">
            <v>67925</v>
          </cell>
          <cell r="L96">
            <v>0</v>
          </cell>
          <cell r="M96">
            <v>15432.75</v>
          </cell>
          <cell r="N96">
            <v>14661.112499999999</v>
          </cell>
          <cell r="O96">
            <v>13928.056874999998</v>
          </cell>
          <cell r="P96">
            <v>13231.654031249998</v>
          </cell>
          <cell r="Q96">
            <v>12570.071329687496</v>
          </cell>
          <cell r="R96">
            <v>11941.567763203122</v>
          </cell>
        </row>
        <row r="97">
          <cell r="J97">
            <v>7</v>
          </cell>
          <cell r="K97">
            <v>0</v>
          </cell>
          <cell r="L97">
            <v>0</v>
          </cell>
          <cell r="M97">
            <v>15432.75</v>
          </cell>
          <cell r="N97">
            <v>14661.112499999999</v>
          </cell>
          <cell r="O97">
            <v>13928.056874999998</v>
          </cell>
          <cell r="P97">
            <v>13231.654031249998</v>
          </cell>
          <cell r="Q97">
            <v>12570.071329687496</v>
          </cell>
          <cell r="R97">
            <v>11941.567763203122</v>
          </cell>
        </row>
        <row r="98">
          <cell r="J98">
            <v>7</v>
          </cell>
          <cell r="K98">
            <v>0</v>
          </cell>
          <cell r="L98">
            <v>0</v>
          </cell>
          <cell r="M98">
            <v>15432.75</v>
          </cell>
          <cell r="N98">
            <v>14661.112499999999</v>
          </cell>
          <cell r="O98">
            <v>13928.056874999998</v>
          </cell>
          <cell r="P98">
            <v>13231.654031249998</v>
          </cell>
          <cell r="Q98">
            <v>12570.071329687496</v>
          </cell>
          <cell r="R98">
            <v>11941.567763203122</v>
          </cell>
        </row>
        <row r="99">
          <cell r="J99">
            <v>7</v>
          </cell>
          <cell r="K99">
            <v>0</v>
          </cell>
          <cell r="L99">
            <v>0</v>
          </cell>
          <cell r="M99">
            <v>15432.75</v>
          </cell>
          <cell r="N99">
            <v>14661.112499999999</v>
          </cell>
          <cell r="O99">
            <v>13928.056874999998</v>
          </cell>
          <cell r="P99">
            <v>13231.654031249998</v>
          </cell>
          <cell r="Q99">
            <v>12570.071329687496</v>
          </cell>
          <cell r="R99">
            <v>11941.567763203122</v>
          </cell>
        </row>
        <row r="100">
          <cell r="J100">
            <v>7</v>
          </cell>
          <cell r="K100">
            <v>0</v>
          </cell>
          <cell r="L100">
            <v>0</v>
          </cell>
          <cell r="M100">
            <v>15432.75</v>
          </cell>
          <cell r="N100">
            <v>14661.112499999999</v>
          </cell>
          <cell r="O100">
            <v>13928.056874999998</v>
          </cell>
          <cell r="P100">
            <v>13231.654031249998</v>
          </cell>
          <cell r="Q100">
            <v>12570.071329687496</v>
          </cell>
          <cell r="R100">
            <v>11941.567763203122</v>
          </cell>
        </row>
        <row r="101">
          <cell r="J101">
            <v>7</v>
          </cell>
          <cell r="K101">
            <v>0</v>
          </cell>
          <cell r="L101">
            <v>0</v>
          </cell>
          <cell r="M101">
            <v>15432.75</v>
          </cell>
          <cell r="N101">
            <v>14661.112499999999</v>
          </cell>
          <cell r="O101">
            <v>13928.056874999998</v>
          </cell>
          <cell r="P101">
            <v>13231.654031249998</v>
          </cell>
          <cell r="Q101">
            <v>12570.071329687496</v>
          </cell>
          <cell r="R101">
            <v>11941.567763203122</v>
          </cell>
        </row>
        <row r="102">
          <cell r="J102">
            <v>7</v>
          </cell>
          <cell r="K102">
            <v>0</v>
          </cell>
          <cell r="L102">
            <v>0</v>
          </cell>
          <cell r="M102">
            <v>15432.75</v>
          </cell>
          <cell r="N102">
            <v>14661.112499999999</v>
          </cell>
          <cell r="O102">
            <v>13928.056874999998</v>
          </cell>
          <cell r="P102">
            <v>13231.654031249998</v>
          </cell>
          <cell r="Q102">
            <v>12570.071329687496</v>
          </cell>
          <cell r="R102">
            <v>11941.567763203122</v>
          </cell>
        </row>
        <row r="103">
          <cell r="J103" t="str">
            <v>7d</v>
          </cell>
          <cell r="K103">
            <v>407550</v>
          </cell>
          <cell r="L103">
            <v>0</v>
          </cell>
          <cell r="M103">
            <v>185193</v>
          </cell>
          <cell r="N103">
            <v>175933.34999999998</v>
          </cell>
          <cell r="O103">
            <v>167136.6825</v>
          </cell>
          <cell r="P103">
            <v>158779.84837499994</v>
          </cell>
          <cell r="Q103">
            <v>150840.85595624993</v>
          </cell>
          <cell r="R103">
            <v>143298.81315843744</v>
          </cell>
        </row>
        <row r="105">
          <cell r="J105">
            <v>8</v>
          </cell>
          <cell r="K105">
            <v>0</v>
          </cell>
          <cell r="L105">
            <v>0</v>
          </cell>
          <cell r="M105">
            <v>0</v>
          </cell>
          <cell r="N105">
            <v>0</v>
          </cell>
          <cell r="O105">
            <v>0</v>
          </cell>
          <cell r="P105">
            <v>0</v>
          </cell>
          <cell r="Q105">
            <v>0</v>
          </cell>
          <cell r="R105">
            <v>0</v>
          </cell>
        </row>
        <row r="106">
          <cell r="J106">
            <v>8</v>
          </cell>
          <cell r="K106">
            <v>0</v>
          </cell>
          <cell r="L106">
            <v>0</v>
          </cell>
          <cell r="M106">
            <v>0</v>
          </cell>
          <cell r="N106">
            <v>0</v>
          </cell>
          <cell r="O106">
            <v>0</v>
          </cell>
          <cell r="P106">
            <v>0</v>
          </cell>
          <cell r="Q106">
            <v>0</v>
          </cell>
          <cell r="R106">
            <v>0</v>
          </cell>
        </row>
        <row r="107">
          <cell r="J107">
            <v>8</v>
          </cell>
          <cell r="K107">
            <v>0</v>
          </cell>
          <cell r="L107">
            <v>0</v>
          </cell>
          <cell r="M107">
            <v>0</v>
          </cell>
          <cell r="N107">
            <v>0</v>
          </cell>
          <cell r="O107">
            <v>0</v>
          </cell>
          <cell r="P107">
            <v>0</v>
          </cell>
          <cell r="Q107">
            <v>0</v>
          </cell>
          <cell r="R107">
            <v>0</v>
          </cell>
        </row>
        <row r="108">
          <cell r="J108">
            <v>8</v>
          </cell>
          <cell r="K108">
            <v>0</v>
          </cell>
          <cell r="L108">
            <v>0</v>
          </cell>
          <cell r="M108">
            <v>0</v>
          </cell>
          <cell r="N108">
            <v>0</v>
          </cell>
          <cell r="O108">
            <v>0</v>
          </cell>
          <cell r="P108">
            <v>0</v>
          </cell>
          <cell r="Q108">
            <v>0</v>
          </cell>
          <cell r="R108">
            <v>0</v>
          </cell>
        </row>
        <row r="109">
          <cell r="J109">
            <v>8</v>
          </cell>
          <cell r="K109">
            <v>0</v>
          </cell>
          <cell r="L109">
            <v>0</v>
          </cell>
          <cell r="M109">
            <v>0</v>
          </cell>
          <cell r="N109">
            <v>0</v>
          </cell>
          <cell r="O109">
            <v>0</v>
          </cell>
          <cell r="P109">
            <v>0</v>
          </cell>
          <cell r="Q109">
            <v>0</v>
          </cell>
          <cell r="R109">
            <v>0</v>
          </cell>
        </row>
        <row r="110">
          <cell r="J110">
            <v>8</v>
          </cell>
          <cell r="K110">
            <v>0</v>
          </cell>
          <cell r="L110">
            <v>0</v>
          </cell>
          <cell r="M110">
            <v>0</v>
          </cell>
          <cell r="N110">
            <v>0</v>
          </cell>
          <cell r="O110">
            <v>0</v>
          </cell>
          <cell r="P110">
            <v>0</v>
          </cell>
          <cell r="Q110">
            <v>0</v>
          </cell>
          <cell r="R110">
            <v>0</v>
          </cell>
        </row>
        <row r="111">
          <cell r="J111">
            <v>8</v>
          </cell>
          <cell r="K111">
            <v>0</v>
          </cell>
          <cell r="L111">
            <v>0</v>
          </cell>
          <cell r="M111">
            <v>0</v>
          </cell>
          <cell r="N111">
            <v>0</v>
          </cell>
          <cell r="O111">
            <v>0</v>
          </cell>
          <cell r="P111">
            <v>0</v>
          </cell>
          <cell r="Q111">
            <v>0</v>
          </cell>
          <cell r="R111">
            <v>0</v>
          </cell>
        </row>
        <row r="112">
          <cell r="J112">
            <v>8</v>
          </cell>
          <cell r="K112">
            <v>0</v>
          </cell>
          <cell r="L112">
            <v>0</v>
          </cell>
          <cell r="M112">
            <v>0</v>
          </cell>
          <cell r="N112">
            <v>0</v>
          </cell>
          <cell r="O112">
            <v>0</v>
          </cell>
          <cell r="P112">
            <v>0</v>
          </cell>
          <cell r="Q112">
            <v>0</v>
          </cell>
          <cell r="R112">
            <v>0</v>
          </cell>
        </row>
        <row r="113">
          <cell r="J113">
            <v>8</v>
          </cell>
          <cell r="K113">
            <v>0</v>
          </cell>
          <cell r="L113">
            <v>0</v>
          </cell>
          <cell r="M113">
            <v>0</v>
          </cell>
          <cell r="N113">
            <v>0</v>
          </cell>
          <cell r="O113">
            <v>0</v>
          </cell>
          <cell r="P113">
            <v>0</v>
          </cell>
          <cell r="Q113">
            <v>0</v>
          </cell>
          <cell r="R113">
            <v>0</v>
          </cell>
        </row>
        <row r="114">
          <cell r="J114">
            <v>8</v>
          </cell>
          <cell r="K114">
            <v>0</v>
          </cell>
          <cell r="L114">
            <v>0</v>
          </cell>
          <cell r="M114">
            <v>0</v>
          </cell>
          <cell r="N114">
            <v>0</v>
          </cell>
          <cell r="O114">
            <v>0</v>
          </cell>
          <cell r="P114">
            <v>0</v>
          </cell>
          <cell r="Q114">
            <v>0</v>
          </cell>
          <cell r="R114">
            <v>0</v>
          </cell>
        </row>
        <row r="115">
          <cell r="J115">
            <v>8</v>
          </cell>
          <cell r="K115">
            <v>0</v>
          </cell>
          <cell r="L115">
            <v>0</v>
          </cell>
          <cell r="M115">
            <v>0</v>
          </cell>
          <cell r="N115">
            <v>0</v>
          </cell>
          <cell r="O115">
            <v>0</v>
          </cell>
          <cell r="P115">
            <v>0</v>
          </cell>
          <cell r="Q115">
            <v>0</v>
          </cell>
          <cell r="R115">
            <v>0</v>
          </cell>
        </row>
        <row r="116">
          <cell r="J116">
            <v>8</v>
          </cell>
          <cell r="K116">
            <v>0</v>
          </cell>
          <cell r="L116">
            <v>0</v>
          </cell>
          <cell r="M116">
            <v>0</v>
          </cell>
          <cell r="N116">
            <v>0</v>
          </cell>
          <cell r="O116">
            <v>0</v>
          </cell>
          <cell r="P116">
            <v>0</v>
          </cell>
          <cell r="Q116">
            <v>0</v>
          </cell>
          <cell r="R116">
            <v>0</v>
          </cell>
        </row>
        <row r="117">
          <cell r="J117" t="str">
            <v>8d</v>
          </cell>
          <cell r="K117">
            <v>0</v>
          </cell>
          <cell r="L117">
            <v>0</v>
          </cell>
          <cell r="M117">
            <v>0</v>
          </cell>
          <cell r="N117">
            <v>0</v>
          </cell>
          <cell r="O117">
            <v>0</v>
          </cell>
          <cell r="P117">
            <v>0</v>
          </cell>
          <cell r="Q117">
            <v>0</v>
          </cell>
          <cell r="R117">
            <v>0</v>
          </cell>
        </row>
        <row r="119">
          <cell r="J119">
            <v>9</v>
          </cell>
          <cell r="K119">
            <v>0</v>
          </cell>
          <cell r="L119">
            <v>72200</v>
          </cell>
          <cell r="M119">
            <v>145753.75</v>
          </cell>
          <cell r="N119">
            <v>211771.625</v>
          </cell>
          <cell r="O119">
            <v>270823.328125</v>
          </cell>
          <cell r="P119">
            <v>330791.35078124993</v>
          </cell>
          <cell r="Q119">
            <v>314251.78324218746</v>
          </cell>
          <cell r="R119">
            <v>298539.19408007804</v>
          </cell>
        </row>
        <row r="120">
          <cell r="J120">
            <v>9</v>
          </cell>
          <cell r="K120">
            <v>0</v>
          </cell>
          <cell r="L120">
            <v>72200</v>
          </cell>
          <cell r="M120">
            <v>145753.75</v>
          </cell>
          <cell r="N120">
            <v>211771.625</v>
          </cell>
          <cell r="O120">
            <v>270823.328125</v>
          </cell>
          <cell r="P120">
            <v>330791.35078124993</v>
          </cell>
          <cell r="Q120">
            <v>314251.78324218746</v>
          </cell>
          <cell r="R120">
            <v>298539.19408007804</v>
          </cell>
        </row>
        <row r="121">
          <cell r="J121">
            <v>9</v>
          </cell>
          <cell r="K121">
            <v>0</v>
          </cell>
          <cell r="L121">
            <v>72200</v>
          </cell>
          <cell r="M121">
            <v>145753.75</v>
          </cell>
          <cell r="N121">
            <v>211771.625</v>
          </cell>
          <cell r="O121">
            <v>270823.328125</v>
          </cell>
          <cell r="P121">
            <v>330791.35078124993</v>
          </cell>
          <cell r="Q121">
            <v>314251.78324218746</v>
          </cell>
          <cell r="R121">
            <v>298539.19408007804</v>
          </cell>
        </row>
        <row r="122">
          <cell r="J122">
            <v>9</v>
          </cell>
          <cell r="K122">
            <v>0</v>
          </cell>
          <cell r="L122">
            <v>72200</v>
          </cell>
          <cell r="M122">
            <v>145753.75</v>
          </cell>
          <cell r="N122">
            <v>211771.625</v>
          </cell>
          <cell r="O122">
            <v>270823.328125</v>
          </cell>
          <cell r="P122">
            <v>330791.35078124993</v>
          </cell>
          <cell r="Q122">
            <v>314251.78324218746</v>
          </cell>
          <cell r="R122">
            <v>298539.19408007804</v>
          </cell>
        </row>
        <row r="123">
          <cell r="J123">
            <v>9</v>
          </cell>
          <cell r="K123">
            <v>0</v>
          </cell>
          <cell r="L123">
            <v>72200</v>
          </cell>
          <cell r="M123">
            <v>145753.75</v>
          </cell>
          <cell r="N123">
            <v>211771.625</v>
          </cell>
          <cell r="O123">
            <v>270823.328125</v>
          </cell>
          <cell r="P123">
            <v>330791.35078124993</v>
          </cell>
          <cell r="Q123">
            <v>314251.78324218746</v>
          </cell>
          <cell r="R123">
            <v>298539.19408007804</v>
          </cell>
        </row>
        <row r="124">
          <cell r="J124">
            <v>9</v>
          </cell>
          <cell r="K124">
            <v>0</v>
          </cell>
          <cell r="L124">
            <v>72200</v>
          </cell>
          <cell r="M124">
            <v>145753.75</v>
          </cell>
          <cell r="N124">
            <v>211771.625</v>
          </cell>
          <cell r="O124">
            <v>270823.328125</v>
          </cell>
          <cell r="P124">
            <v>330791.35078124993</v>
          </cell>
          <cell r="Q124">
            <v>314251.78324218746</v>
          </cell>
          <cell r="R124">
            <v>298539.19408007804</v>
          </cell>
        </row>
        <row r="125">
          <cell r="J125">
            <v>9</v>
          </cell>
          <cell r="K125">
            <v>38000</v>
          </cell>
          <cell r="L125">
            <v>72200</v>
          </cell>
          <cell r="M125">
            <v>145753.75</v>
          </cell>
          <cell r="N125">
            <v>211771.625</v>
          </cell>
          <cell r="O125">
            <v>270823.328125</v>
          </cell>
          <cell r="P125">
            <v>330791.35078124993</v>
          </cell>
          <cell r="Q125">
            <v>314251.78324218746</v>
          </cell>
          <cell r="R125">
            <v>298539.19408007804</v>
          </cell>
        </row>
        <row r="126">
          <cell r="J126">
            <v>9</v>
          </cell>
          <cell r="K126">
            <v>42750</v>
          </cell>
          <cell r="L126">
            <v>72200</v>
          </cell>
          <cell r="M126">
            <v>145753.75</v>
          </cell>
          <cell r="N126">
            <v>211771.625</v>
          </cell>
          <cell r="O126">
            <v>270823.328125</v>
          </cell>
          <cell r="P126">
            <v>330791.35078124993</v>
          </cell>
          <cell r="Q126">
            <v>314251.78324218746</v>
          </cell>
          <cell r="R126">
            <v>298539.19408007804</v>
          </cell>
        </row>
        <row r="127">
          <cell r="J127">
            <v>9</v>
          </cell>
          <cell r="K127">
            <v>47500</v>
          </cell>
          <cell r="L127">
            <v>72200</v>
          </cell>
          <cell r="M127">
            <v>145753.75</v>
          </cell>
          <cell r="N127">
            <v>211771.625</v>
          </cell>
          <cell r="O127">
            <v>270823.328125</v>
          </cell>
          <cell r="P127">
            <v>330791.35078124993</v>
          </cell>
          <cell r="Q127">
            <v>314251.78324218746</v>
          </cell>
          <cell r="R127">
            <v>298539.19408007804</v>
          </cell>
        </row>
        <row r="128">
          <cell r="J128">
            <v>9</v>
          </cell>
          <cell r="K128">
            <v>52250</v>
          </cell>
          <cell r="L128">
            <v>72200</v>
          </cell>
          <cell r="M128">
            <v>145753.75</v>
          </cell>
          <cell r="N128">
            <v>211771.625</v>
          </cell>
          <cell r="O128">
            <v>270823.328125</v>
          </cell>
          <cell r="P128">
            <v>330791.35078124993</v>
          </cell>
          <cell r="Q128">
            <v>314251.78324218746</v>
          </cell>
          <cell r="R128">
            <v>298539.19408007804</v>
          </cell>
        </row>
        <row r="129">
          <cell r="J129">
            <v>9</v>
          </cell>
          <cell r="K129">
            <v>57000</v>
          </cell>
          <cell r="L129">
            <v>72200</v>
          </cell>
          <cell r="M129">
            <v>145753.75</v>
          </cell>
          <cell r="N129">
            <v>211771.625</v>
          </cell>
          <cell r="O129">
            <v>270823.328125</v>
          </cell>
          <cell r="P129">
            <v>330791.35078124993</v>
          </cell>
          <cell r="Q129">
            <v>314251.78324218746</v>
          </cell>
          <cell r="R129">
            <v>298539.19408007804</v>
          </cell>
        </row>
        <row r="130">
          <cell r="J130">
            <v>9</v>
          </cell>
          <cell r="K130">
            <v>66500</v>
          </cell>
          <cell r="L130">
            <v>72200</v>
          </cell>
          <cell r="M130">
            <v>145753.75</v>
          </cell>
          <cell r="N130">
            <v>211771.625</v>
          </cell>
          <cell r="O130">
            <v>270823.328125</v>
          </cell>
          <cell r="P130">
            <v>330791.35078124993</v>
          </cell>
          <cell r="Q130">
            <v>314251.78324218746</v>
          </cell>
          <cell r="R130">
            <v>298539.19408007804</v>
          </cell>
        </row>
        <row r="131">
          <cell r="J131" t="str">
            <v>9d</v>
          </cell>
          <cell r="K131">
            <v>304000</v>
          </cell>
          <cell r="L131">
            <v>866400</v>
          </cell>
          <cell r="M131">
            <v>1749045</v>
          </cell>
          <cell r="N131">
            <v>2541259.5</v>
          </cell>
          <cell r="O131">
            <v>3249879.9375</v>
          </cell>
          <cell r="P131">
            <v>3969496.2093749982</v>
          </cell>
          <cell r="Q131">
            <v>3771021.3989062496</v>
          </cell>
          <cell r="R131">
            <v>3582470.3289609365</v>
          </cell>
        </row>
        <row r="133">
          <cell r="J133">
            <v>10</v>
          </cell>
          <cell r="K133">
            <v>0</v>
          </cell>
          <cell r="L133">
            <v>0</v>
          </cell>
          <cell r="M133">
            <v>0</v>
          </cell>
          <cell r="N133">
            <v>0</v>
          </cell>
          <cell r="O133">
            <v>0</v>
          </cell>
          <cell r="P133">
            <v>0</v>
          </cell>
          <cell r="Q133">
            <v>0</v>
          </cell>
          <cell r="R133">
            <v>0</v>
          </cell>
        </row>
        <row r="134">
          <cell r="J134">
            <v>10</v>
          </cell>
          <cell r="K134">
            <v>0</v>
          </cell>
          <cell r="L134">
            <v>0</v>
          </cell>
          <cell r="M134">
            <v>0</v>
          </cell>
          <cell r="N134">
            <v>0</v>
          </cell>
          <cell r="O134">
            <v>0</v>
          </cell>
          <cell r="P134">
            <v>0</v>
          </cell>
          <cell r="Q134">
            <v>0</v>
          </cell>
          <cell r="R134">
            <v>0</v>
          </cell>
        </row>
        <row r="135">
          <cell r="J135">
            <v>10</v>
          </cell>
          <cell r="K135">
            <v>0</v>
          </cell>
          <cell r="L135">
            <v>0</v>
          </cell>
          <cell r="M135">
            <v>0</v>
          </cell>
          <cell r="N135">
            <v>0</v>
          </cell>
          <cell r="O135">
            <v>0</v>
          </cell>
          <cell r="P135">
            <v>0</v>
          </cell>
          <cell r="Q135">
            <v>0</v>
          </cell>
          <cell r="R135">
            <v>0</v>
          </cell>
        </row>
        <row r="136">
          <cell r="J136">
            <v>10</v>
          </cell>
          <cell r="K136">
            <v>0</v>
          </cell>
          <cell r="L136">
            <v>0</v>
          </cell>
          <cell r="M136">
            <v>0</v>
          </cell>
          <cell r="N136">
            <v>0</v>
          </cell>
          <cell r="O136">
            <v>0</v>
          </cell>
          <cell r="P136">
            <v>0</v>
          </cell>
          <cell r="Q136">
            <v>0</v>
          </cell>
          <cell r="R136">
            <v>0</v>
          </cell>
        </row>
        <row r="137">
          <cell r="J137">
            <v>10</v>
          </cell>
          <cell r="K137">
            <v>0</v>
          </cell>
          <cell r="L137">
            <v>0</v>
          </cell>
          <cell r="M137">
            <v>0</v>
          </cell>
          <cell r="N137">
            <v>0</v>
          </cell>
          <cell r="O137">
            <v>0</v>
          </cell>
          <cell r="P137">
            <v>0</v>
          </cell>
          <cell r="Q137">
            <v>0</v>
          </cell>
          <cell r="R137">
            <v>0</v>
          </cell>
        </row>
        <row r="138">
          <cell r="J138">
            <v>10</v>
          </cell>
          <cell r="K138">
            <v>0</v>
          </cell>
          <cell r="L138">
            <v>0</v>
          </cell>
          <cell r="M138">
            <v>0</v>
          </cell>
          <cell r="N138">
            <v>0</v>
          </cell>
          <cell r="O138">
            <v>0</v>
          </cell>
          <cell r="P138">
            <v>0</v>
          </cell>
          <cell r="Q138">
            <v>0</v>
          </cell>
          <cell r="R138">
            <v>0</v>
          </cell>
        </row>
        <row r="139">
          <cell r="J139">
            <v>10</v>
          </cell>
          <cell r="K139">
            <v>0</v>
          </cell>
          <cell r="L139">
            <v>0</v>
          </cell>
          <cell r="M139">
            <v>0</v>
          </cell>
          <cell r="N139">
            <v>0</v>
          </cell>
          <cell r="O139">
            <v>0</v>
          </cell>
          <cell r="P139">
            <v>0</v>
          </cell>
          <cell r="Q139">
            <v>0</v>
          </cell>
          <cell r="R139">
            <v>0</v>
          </cell>
        </row>
        <row r="140">
          <cell r="J140">
            <v>10</v>
          </cell>
          <cell r="K140">
            <v>0</v>
          </cell>
          <cell r="L140">
            <v>0</v>
          </cell>
          <cell r="M140">
            <v>0</v>
          </cell>
          <cell r="N140">
            <v>0</v>
          </cell>
          <cell r="O140">
            <v>0</v>
          </cell>
          <cell r="P140">
            <v>0</v>
          </cell>
          <cell r="Q140">
            <v>0</v>
          </cell>
          <cell r="R140">
            <v>0</v>
          </cell>
        </row>
        <row r="141">
          <cell r="J141">
            <v>10</v>
          </cell>
          <cell r="K141">
            <v>0</v>
          </cell>
          <cell r="L141">
            <v>0</v>
          </cell>
          <cell r="M141">
            <v>0</v>
          </cell>
          <cell r="N141">
            <v>0</v>
          </cell>
          <cell r="O141">
            <v>0</v>
          </cell>
          <cell r="P141">
            <v>0</v>
          </cell>
          <cell r="Q141">
            <v>0</v>
          </cell>
          <cell r="R141">
            <v>0</v>
          </cell>
        </row>
        <row r="142">
          <cell r="J142">
            <v>10</v>
          </cell>
          <cell r="K142">
            <v>0</v>
          </cell>
          <cell r="L142">
            <v>0</v>
          </cell>
          <cell r="M142">
            <v>0</v>
          </cell>
          <cell r="N142">
            <v>0</v>
          </cell>
          <cell r="O142">
            <v>0</v>
          </cell>
          <cell r="P142">
            <v>0</v>
          </cell>
          <cell r="Q142">
            <v>0</v>
          </cell>
          <cell r="R142">
            <v>0</v>
          </cell>
        </row>
        <row r="143">
          <cell r="J143">
            <v>10</v>
          </cell>
          <cell r="K143">
            <v>0</v>
          </cell>
          <cell r="L143">
            <v>0</v>
          </cell>
          <cell r="M143">
            <v>0</v>
          </cell>
          <cell r="N143">
            <v>0</v>
          </cell>
          <cell r="O143">
            <v>0</v>
          </cell>
          <cell r="P143">
            <v>0</v>
          </cell>
          <cell r="Q143">
            <v>0</v>
          </cell>
          <cell r="R143">
            <v>0</v>
          </cell>
        </row>
        <row r="144">
          <cell r="J144">
            <v>10</v>
          </cell>
          <cell r="K144">
            <v>0</v>
          </cell>
          <cell r="L144">
            <v>0</v>
          </cell>
          <cell r="M144">
            <v>0</v>
          </cell>
          <cell r="N144">
            <v>0</v>
          </cell>
          <cell r="O144">
            <v>0</v>
          </cell>
          <cell r="P144">
            <v>0</v>
          </cell>
          <cell r="Q144">
            <v>0</v>
          </cell>
          <cell r="R144">
            <v>0</v>
          </cell>
        </row>
        <row r="145">
          <cell r="J145" t="str">
            <v>10d</v>
          </cell>
          <cell r="K145">
            <v>0</v>
          </cell>
          <cell r="L145">
            <v>0</v>
          </cell>
          <cell r="M145">
            <v>0</v>
          </cell>
          <cell r="N145">
            <v>0</v>
          </cell>
          <cell r="O145">
            <v>0</v>
          </cell>
          <cell r="P145">
            <v>0</v>
          </cell>
          <cell r="Q145">
            <v>0</v>
          </cell>
          <cell r="R145">
            <v>0</v>
          </cell>
        </row>
        <row r="147">
          <cell r="J147">
            <v>11</v>
          </cell>
          <cell r="K147">
            <v>21712</v>
          </cell>
          <cell r="L147">
            <v>19053.199999999997</v>
          </cell>
          <cell r="M147">
            <v>18930.839999999997</v>
          </cell>
          <cell r="N147">
            <v>17984.297999999999</v>
          </cell>
          <cell r="O147">
            <v>17085.083099999996</v>
          </cell>
          <cell r="P147">
            <v>16230.828944999996</v>
          </cell>
          <cell r="Q147">
            <v>15419.287497749992</v>
          </cell>
          <cell r="R147">
            <v>14648.323122862492</v>
          </cell>
        </row>
        <row r="148">
          <cell r="J148">
            <v>11</v>
          </cell>
          <cell r="K148">
            <v>21712</v>
          </cell>
          <cell r="L148">
            <v>19053.199999999997</v>
          </cell>
          <cell r="M148">
            <v>18930.839999999997</v>
          </cell>
          <cell r="N148">
            <v>17984.297999999999</v>
          </cell>
          <cell r="O148">
            <v>17085.083099999996</v>
          </cell>
          <cell r="P148">
            <v>16230.828944999996</v>
          </cell>
          <cell r="Q148">
            <v>15419.287497749992</v>
          </cell>
          <cell r="R148">
            <v>14648.323122862492</v>
          </cell>
        </row>
        <row r="149">
          <cell r="J149">
            <v>11</v>
          </cell>
          <cell r="K149">
            <v>21712</v>
          </cell>
          <cell r="L149">
            <v>19053.199999999997</v>
          </cell>
          <cell r="M149">
            <v>18930.839999999997</v>
          </cell>
          <cell r="N149">
            <v>17984.297999999999</v>
          </cell>
          <cell r="O149">
            <v>17085.083099999996</v>
          </cell>
          <cell r="P149">
            <v>16230.828944999996</v>
          </cell>
          <cell r="Q149">
            <v>15419.287497749992</v>
          </cell>
          <cell r="R149">
            <v>14648.323122862492</v>
          </cell>
        </row>
        <row r="150">
          <cell r="J150">
            <v>11</v>
          </cell>
          <cell r="K150">
            <v>21712</v>
          </cell>
          <cell r="L150">
            <v>19053.199999999997</v>
          </cell>
          <cell r="M150">
            <v>18930.839999999997</v>
          </cell>
          <cell r="N150">
            <v>17984.297999999999</v>
          </cell>
          <cell r="O150">
            <v>17085.083099999996</v>
          </cell>
          <cell r="P150">
            <v>16230.828944999996</v>
          </cell>
          <cell r="Q150">
            <v>15419.287497749992</v>
          </cell>
          <cell r="R150">
            <v>14648.323122862492</v>
          </cell>
        </row>
        <row r="151">
          <cell r="J151">
            <v>11</v>
          </cell>
          <cell r="K151">
            <v>21712</v>
          </cell>
          <cell r="L151">
            <v>19053.199999999997</v>
          </cell>
          <cell r="M151">
            <v>18930.839999999997</v>
          </cell>
          <cell r="N151">
            <v>17984.297999999999</v>
          </cell>
          <cell r="O151">
            <v>17085.083099999996</v>
          </cell>
          <cell r="P151">
            <v>16230.828944999996</v>
          </cell>
          <cell r="Q151">
            <v>15419.287497749992</v>
          </cell>
          <cell r="R151">
            <v>14648.323122862492</v>
          </cell>
        </row>
        <row r="152">
          <cell r="J152">
            <v>11</v>
          </cell>
          <cell r="K152">
            <v>21712</v>
          </cell>
          <cell r="L152">
            <v>19053.199999999997</v>
          </cell>
          <cell r="M152">
            <v>18930.839999999997</v>
          </cell>
          <cell r="N152">
            <v>17984.297999999999</v>
          </cell>
          <cell r="O152">
            <v>17085.083099999996</v>
          </cell>
          <cell r="P152">
            <v>16230.828944999996</v>
          </cell>
          <cell r="Q152">
            <v>15419.287497749992</v>
          </cell>
          <cell r="R152">
            <v>14648.323122862492</v>
          </cell>
        </row>
        <row r="153">
          <cell r="J153">
            <v>11</v>
          </cell>
          <cell r="K153">
            <v>18952</v>
          </cell>
          <cell r="L153">
            <v>19053.199999999997</v>
          </cell>
          <cell r="M153">
            <v>18930.839999999997</v>
          </cell>
          <cell r="N153">
            <v>17984.297999999999</v>
          </cell>
          <cell r="O153">
            <v>17085.083099999996</v>
          </cell>
          <cell r="P153">
            <v>16230.828944999996</v>
          </cell>
          <cell r="Q153">
            <v>15419.287497749992</v>
          </cell>
          <cell r="R153">
            <v>14648.323122862492</v>
          </cell>
        </row>
        <row r="154">
          <cell r="J154">
            <v>11</v>
          </cell>
          <cell r="K154">
            <v>18952</v>
          </cell>
          <cell r="L154">
            <v>19053.199999999997</v>
          </cell>
          <cell r="M154">
            <v>18930.839999999997</v>
          </cell>
          <cell r="N154">
            <v>17984.297999999999</v>
          </cell>
          <cell r="O154">
            <v>17085.083099999996</v>
          </cell>
          <cell r="P154">
            <v>16230.828944999996</v>
          </cell>
          <cell r="Q154">
            <v>15419.287497749992</v>
          </cell>
          <cell r="R154">
            <v>14648.323122862492</v>
          </cell>
        </row>
        <row r="155">
          <cell r="J155">
            <v>11</v>
          </cell>
          <cell r="K155">
            <v>18952</v>
          </cell>
          <cell r="L155">
            <v>19053.199999999997</v>
          </cell>
          <cell r="M155">
            <v>18930.839999999997</v>
          </cell>
          <cell r="N155">
            <v>17984.297999999999</v>
          </cell>
          <cell r="O155">
            <v>17085.083099999996</v>
          </cell>
          <cell r="P155">
            <v>16230.828944999996</v>
          </cell>
          <cell r="Q155">
            <v>15419.287497749992</v>
          </cell>
          <cell r="R155">
            <v>14648.323122862492</v>
          </cell>
        </row>
        <row r="156">
          <cell r="J156">
            <v>11</v>
          </cell>
          <cell r="K156">
            <v>19504</v>
          </cell>
          <cell r="L156">
            <v>19053.199999999997</v>
          </cell>
          <cell r="M156">
            <v>18930.839999999997</v>
          </cell>
          <cell r="N156">
            <v>17984.297999999999</v>
          </cell>
          <cell r="O156">
            <v>17085.083099999996</v>
          </cell>
          <cell r="P156">
            <v>16230.828944999996</v>
          </cell>
          <cell r="Q156">
            <v>15419.287497749992</v>
          </cell>
          <cell r="R156">
            <v>14648.323122862492</v>
          </cell>
        </row>
        <row r="157">
          <cell r="J157">
            <v>11</v>
          </cell>
          <cell r="K157">
            <v>19504</v>
          </cell>
          <cell r="L157">
            <v>19053.199999999997</v>
          </cell>
          <cell r="M157">
            <v>18930.839999999997</v>
          </cell>
          <cell r="N157">
            <v>17984.297999999999</v>
          </cell>
          <cell r="O157">
            <v>17085.083099999996</v>
          </cell>
          <cell r="P157">
            <v>16230.828944999996</v>
          </cell>
          <cell r="Q157">
            <v>15419.287497749992</v>
          </cell>
          <cell r="R157">
            <v>14648.323122862492</v>
          </cell>
        </row>
        <row r="158">
          <cell r="J158">
            <v>11</v>
          </cell>
          <cell r="K158">
            <v>19504</v>
          </cell>
          <cell r="L158">
            <v>19053.199999999997</v>
          </cell>
          <cell r="M158">
            <v>18930.839999999997</v>
          </cell>
          <cell r="N158">
            <v>17984.297999999999</v>
          </cell>
          <cell r="O158">
            <v>17085.083099999996</v>
          </cell>
          <cell r="P158">
            <v>16230.828944999996</v>
          </cell>
          <cell r="Q158">
            <v>15419.287497749992</v>
          </cell>
          <cell r="R158">
            <v>14648.323122862492</v>
          </cell>
        </row>
        <row r="159">
          <cell r="J159" t="str">
            <v>11d</v>
          </cell>
          <cell r="K159">
            <v>245640</v>
          </cell>
          <cell r="L159">
            <v>228638.40000000002</v>
          </cell>
          <cell r="M159">
            <v>227170.07999999996</v>
          </cell>
          <cell r="N159">
            <v>215811.57600000003</v>
          </cell>
          <cell r="O159">
            <v>205020.9971999999</v>
          </cell>
          <cell r="P159">
            <v>194769.94733999993</v>
          </cell>
          <cell r="Q159">
            <v>185031.44997299989</v>
          </cell>
          <cell r="R159">
            <v>175779.87747434989</v>
          </cell>
        </row>
        <row r="161">
          <cell r="J161">
            <v>12</v>
          </cell>
          <cell r="K161">
            <v>14250</v>
          </cell>
          <cell r="L161">
            <v>40612.5</v>
          </cell>
          <cell r="M161">
            <v>38581.875</v>
          </cell>
          <cell r="N161">
            <v>36652.78125</v>
          </cell>
          <cell r="O161">
            <v>34820.142187500001</v>
          </cell>
          <cell r="P161">
            <v>33079.135078124993</v>
          </cell>
          <cell r="Q161">
            <v>31425.178324218745</v>
          </cell>
          <cell r="R161">
            <v>29853.919408007805</v>
          </cell>
        </row>
        <row r="162">
          <cell r="J162">
            <v>12</v>
          </cell>
          <cell r="K162">
            <v>14250</v>
          </cell>
          <cell r="L162">
            <v>40612.5</v>
          </cell>
          <cell r="M162">
            <v>38581.875</v>
          </cell>
          <cell r="N162">
            <v>36652.78125</v>
          </cell>
          <cell r="O162">
            <v>34820.142187500001</v>
          </cell>
          <cell r="P162">
            <v>33079.135078124993</v>
          </cell>
          <cell r="Q162">
            <v>31425.178324218745</v>
          </cell>
          <cell r="R162">
            <v>29853.919408007805</v>
          </cell>
        </row>
        <row r="163">
          <cell r="J163">
            <v>12</v>
          </cell>
          <cell r="K163">
            <v>14250</v>
          </cell>
          <cell r="L163">
            <v>40612.5</v>
          </cell>
          <cell r="M163">
            <v>38581.875</v>
          </cell>
          <cell r="N163">
            <v>36652.78125</v>
          </cell>
          <cell r="O163">
            <v>34820.142187500001</v>
          </cell>
          <cell r="P163">
            <v>33079.135078124993</v>
          </cell>
          <cell r="Q163">
            <v>31425.178324218745</v>
          </cell>
          <cell r="R163">
            <v>29853.919408007805</v>
          </cell>
        </row>
        <row r="164">
          <cell r="J164">
            <v>12</v>
          </cell>
          <cell r="K164">
            <v>14250</v>
          </cell>
          <cell r="L164">
            <v>40612.5</v>
          </cell>
          <cell r="M164">
            <v>38581.875</v>
          </cell>
          <cell r="N164">
            <v>36652.78125</v>
          </cell>
          <cell r="O164">
            <v>34820.142187500001</v>
          </cell>
          <cell r="P164">
            <v>33079.135078124993</v>
          </cell>
          <cell r="Q164">
            <v>31425.178324218745</v>
          </cell>
          <cell r="R164">
            <v>29853.919408007805</v>
          </cell>
        </row>
        <row r="165">
          <cell r="J165">
            <v>12</v>
          </cell>
          <cell r="K165">
            <v>14250</v>
          </cell>
          <cell r="L165">
            <v>40612.5</v>
          </cell>
          <cell r="M165">
            <v>38581.875</v>
          </cell>
          <cell r="N165">
            <v>36652.78125</v>
          </cell>
          <cell r="O165">
            <v>34820.142187500001</v>
          </cell>
          <cell r="P165">
            <v>33079.135078124993</v>
          </cell>
          <cell r="Q165">
            <v>31425.178324218745</v>
          </cell>
          <cell r="R165">
            <v>29853.919408007805</v>
          </cell>
        </row>
        <row r="166">
          <cell r="J166">
            <v>12</v>
          </cell>
          <cell r="K166">
            <v>14250</v>
          </cell>
          <cell r="L166">
            <v>40612.5</v>
          </cell>
          <cell r="M166">
            <v>38581.875</v>
          </cell>
          <cell r="N166">
            <v>36652.78125</v>
          </cell>
          <cell r="O166">
            <v>34820.142187500001</v>
          </cell>
          <cell r="P166">
            <v>33079.135078124993</v>
          </cell>
          <cell r="Q166">
            <v>31425.178324218745</v>
          </cell>
          <cell r="R166">
            <v>29853.919408007805</v>
          </cell>
        </row>
        <row r="167">
          <cell r="J167">
            <v>12</v>
          </cell>
          <cell r="K167">
            <v>42750</v>
          </cell>
          <cell r="L167">
            <v>40612.5</v>
          </cell>
          <cell r="M167">
            <v>38581.875</v>
          </cell>
          <cell r="N167">
            <v>36652.78125</v>
          </cell>
          <cell r="O167">
            <v>34820.142187500001</v>
          </cell>
          <cell r="P167">
            <v>33079.135078124993</v>
          </cell>
          <cell r="Q167">
            <v>31425.178324218745</v>
          </cell>
          <cell r="R167">
            <v>29853.919408007805</v>
          </cell>
        </row>
        <row r="168">
          <cell r="J168">
            <v>12</v>
          </cell>
          <cell r="K168">
            <v>42750</v>
          </cell>
          <cell r="L168">
            <v>40612.5</v>
          </cell>
          <cell r="M168">
            <v>38581.875</v>
          </cell>
          <cell r="N168">
            <v>36652.78125</v>
          </cell>
          <cell r="O168">
            <v>34820.142187500001</v>
          </cell>
          <cell r="P168">
            <v>33079.135078124993</v>
          </cell>
          <cell r="Q168">
            <v>31425.178324218745</v>
          </cell>
          <cell r="R168">
            <v>29853.919408007805</v>
          </cell>
        </row>
        <row r="169">
          <cell r="J169">
            <v>12</v>
          </cell>
          <cell r="K169">
            <v>42750</v>
          </cell>
          <cell r="L169">
            <v>40612.5</v>
          </cell>
          <cell r="M169">
            <v>38581.875</v>
          </cell>
          <cell r="N169">
            <v>36652.78125</v>
          </cell>
          <cell r="O169">
            <v>34820.142187500001</v>
          </cell>
          <cell r="P169">
            <v>33079.135078124993</v>
          </cell>
          <cell r="Q169">
            <v>31425.178324218745</v>
          </cell>
          <cell r="R169">
            <v>29853.919408007805</v>
          </cell>
        </row>
        <row r="170">
          <cell r="J170">
            <v>12</v>
          </cell>
          <cell r="K170">
            <v>42750</v>
          </cell>
          <cell r="L170">
            <v>40612.5</v>
          </cell>
          <cell r="M170">
            <v>38581.875</v>
          </cell>
          <cell r="N170">
            <v>36652.78125</v>
          </cell>
          <cell r="O170">
            <v>34820.142187500001</v>
          </cell>
          <cell r="P170">
            <v>33079.135078124993</v>
          </cell>
          <cell r="Q170">
            <v>31425.178324218745</v>
          </cell>
          <cell r="R170">
            <v>29853.919408007805</v>
          </cell>
        </row>
        <row r="171">
          <cell r="J171">
            <v>12</v>
          </cell>
          <cell r="K171">
            <v>42750</v>
          </cell>
          <cell r="L171">
            <v>40612.5</v>
          </cell>
          <cell r="M171">
            <v>38581.875</v>
          </cell>
          <cell r="N171">
            <v>36652.78125</v>
          </cell>
          <cell r="O171">
            <v>34820.142187500001</v>
          </cell>
          <cell r="P171">
            <v>33079.135078124993</v>
          </cell>
          <cell r="Q171">
            <v>31425.178324218745</v>
          </cell>
          <cell r="R171">
            <v>29853.919408007805</v>
          </cell>
        </row>
        <row r="172">
          <cell r="J172">
            <v>12</v>
          </cell>
          <cell r="K172">
            <v>42750</v>
          </cell>
          <cell r="L172">
            <v>40612.5</v>
          </cell>
          <cell r="M172">
            <v>38581.875</v>
          </cell>
          <cell r="N172">
            <v>36652.78125</v>
          </cell>
          <cell r="O172">
            <v>34820.142187500001</v>
          </cell>
          <cell r="P172">
            <v>33079.135078124993</v>
          </cell>
          <cell r="Q172">
            <v>31425.178324218745</v>
          </cell>
          <cell r="R172">
            <v>29853.919408007805</v>
          </cell>
        </row>
        <row r="173">
          <cell r="J173" t="str">
            <v>12d</v>
          </cell>
          <cell r="K173">
            <v>342000</v>
          </cell>
          <cell r="L173">
            <v>487350</v>
          </cell>
          <cell r="M173">
            <v>462982.5</v>
          </cell>
          <cell r="N173">
            <v>439833.375</v>
          </cell>
          <cell r="O173">
            <v>417841.7062500001</v>
          </cell>
          <cell r="P173">
            <v>396949.62093749992</v>
          </cell>
          <cell r="Q173">
            <v>377102.13989062491</v>
          </cell>
          <cell r="R173">
            <v>358247.03289609373</v>
          </cell>
        </row>
        <row r="175">
          <cell r="J175">
            <v>13</v>
          </cell>
          <cell r="K175">
            <v>444600</v>
          </cell>
          <cell r="L175">
            <v>459420</v>
          </cell>
          <cell r="M175">
            <v>520923</v>
          </cell>
          <cell r="N175">
            <v>649204.35</v>
          </cell>
          <cell r="O175">
            <v>763355.25749999995</v>
          </cell>
          <cell r="P175">
            <v>853325.61787499988</v>
          </cell>
          <cell r="Q175">
            <v>810659.33698124986</v>
          </cell>
          <cell r="R175">
            <v>770126.37013218738</v>
          </cell>
        </row>
        <row r="176">
          <cell r="J176">
            <v>13</v>
          </cell>
          <cell r="K176">
            <v>444600</v>
          </cell>
          <cell r="L176">
            <v>459420</v>
          </cell>
          <cell r="M176">
            <v>520923</v>
          </cell>
          <cell r="N176">
            <v>649204.35</v>
          </cell>
          <cell r="O176">
            <v>763355.25749999995</v>
          </cell>
          <cell r="P176">
            <v>853325.61787499988</v>
          </cell>
          <cell r="Q176">
            <v>810659.33698124986</v>
          </cell>
          <cell r="R176">
            <v>770126.37013218738</v>
          </cell>
        </row>
        <row r="177">
          <cell r="J177">
            <v>13</v>
          </cell>
          <cell r="K177">
            <v>444600</v>
          </cell>
          <cell r="L177">
            <v>459420</v>
          </cell>
          <cell r="M177">
            <v>520923</v>
          </cell>
          <cell r="N177">
            <v>649204.35</v>
          </cell>
          <cell r="O177">
            <v>763355.25749999995</v>
          </cell>
          <cell r="P177">
            <v>853325.61787499988</v>
          </cell>
          <cell r="Q177">
            <v>810659.33698124986</v>
          </cell>
          <cell r="R177">
            <v>770126.37013218738</v>
          </cell>
        </row>
        <row r="178">
          <cell r="J178">
            <v>13</v>
          </cell>
          <cell r="K178">
            <v>444600</v>
          </cell>
          <cell r="L178">
            <v>459420</v>
          </cell>
          <cell r="M178">
            <v>520923</v>
          </cell>
          <cell r="N178">
            <v>649204.35</v>
          </cell>
          <cell r="O178">
            <v>763355.25749999995</v>
          </cell>
          <cell r="P178">
            <v>853325.61787499988</v>
          </cell>
          <cell r="Q178">
            <v>810659.33698124986</v>
          </cell>
          <cell r="R178">
            <v>770126.37013218738</v>
          </cell>
        </row>
        <row r="179">
          <cell r="J179">
            <v>13</v>
          </cell>
          <cell r="K179">
            <v>444600</v>
          </cell>
          <cell r="L179">
            <v>459420</v>
          </cell>
          <cell r="M179">
            <v>520923</v>
          </cell>
          <cell r="N179">
            <v>649204.35</v>
          </cell>
          <cell r="O179">
            <v>763355.25749999995</v>
          </cell>
          <cell r="P179">
            <v>853325.61787499988</v>
          </cell>
          <cell r="Q179">
            <v>810659.33698124986</v>
          </cell>
          <cell r="R179">
            <v>770126.37013218738</v>
          </cell>
        </row>
        <row r="180">
          <cell r="J180">
            <v>13</v>
          </cell>
          <cell r="K180">
            <v>444600</v>
          </cell>
          <cell r="L180">
            <v>459420</v>
          </cell>
          <cell r="M180">
            <v>520923</v>
          </cell>
          <cell r="N180">
            <v>649204.35</v>
          </cell>
          <cell r="O180">
            <v>763355.25749999995</v>
          </cell>
          <cell r="P180">
            <v>853325.61787499988</v>
          </cell>
          <cell r="Q180">
            <v>810659.33698124986</v>
          </cell>
          <cell r="R180">
            <v>770126.37013218738</v>
          </cell>
        </row>
        <row r="181">
          <cell r="J181">
            <v>13</v>
          </cell>
          <cell r="K181">
            <v>440400</v>
          </cell>
          <cell r="L181">
            <v>459420</v>
          </cell>
          <cell r="M181">
            <v>520923</v>
          </cell>
          <cell r="N181">
            <v>649204.35</v>
          </cell>
          <cell r="O181">
            <v>763355.25749999995</v>
          </cell>
          <cell r="P181">
            <v>853325.61787499988</v>
          </cell>
          <cell r="Q181">
            <v>810659.33698124986</v>
          </cell>
          <cell r="R181">
            <v>770126.37013218738</v>
          </cell>
        </row>
        <row r="182">
          <cell r="J182">
            <v>13</v>
          </cell>
          <cell r="K182">
            <v>447600</v>
          </cell>
          <cell r="L182">
            <v>459420</v>
          </cell>
          <cell r="M182">
            <v>520923</v>
          </cell>
          <cell r="N182">
            <v>649204.35</v>
          </cell>
          <cell r="O182">
            <v>763355.25749999995</v>
          </cell>
          <cell r="P182">
            <v>853325.61787499988</v>
          </cell>
          <cell r="Q182">
            <v>810659.33698124986</v>
          </cell>
          <cell r="R182">
            <v>770126.37013218738</v>
          </cell>
        </row>
        <row r="183">
          <cell r="J183">
            <v>13</v>
          </cell>
          <cell r="K183">
            <v>454800</v>
          </cell>
          <cell r="L183">
            <v>459420</v>
          </cell>
          <cell r="M183">
            <v>520923</v>
          </cell>
          <cell r="N183">
            <v>649204.35</v>
          </cell>
          <cell r="O183">
            <v>763355.25749999995</v>
          </cell>
          <cell r="P183">
            <v>853325.61787499988</v>
          </cell>
          <cell r="Q183">
            <v>810659.33698124986</v>
          </cell>
          <cell r="R183">
            <v>770126.37013218738</v>
          </cell>
        </row>
        <row r="184">
          <cell r="J184">
            <v>13</v>
          </cell>
          <cell r="K184">
            <v>462000</v>
          </cell>
          <cell r="L184">
            <v>459420</v>
          </cell>
          <cell r="M184">
            <v>520923</v>
          </cell>
          <cell r="N184">
            <v>649204.35</v>
          </cell>
          <cell r="O184">
            <v>763355.25749999995</v>
          </cell>
          <cell r="P184">
            <v>853325.61787499988</v>
          </cell>
          <cell r="Q184">
            <v>810659.33698124986</v>
          </cell>
          <cell r="R184">
            <v>770126.37013218738</v>
          </cell>
        </row>
        <row r="185">
          <cell r="J185">
            <v>13</v>
          </cell>
          <cell r="K185">
            <v>469200</v>
          </cell>
          <cell r="L185">
            <v>459420</v>
          </cell>
          <cell r="M185">
            <v>520923</v>
          </cell>
          <cell r="N185">
            <v>649204.35</v>
          </cell>
          <cell r="O185">
            <v>763355.25749999995</v>
          </cell>
          <cell r="P185">
            <v>853325.61787499988</v>
          </cell>
          <cell r="Q185">
            <v>810659.33698124986</v>
          </cell>
          <cell r="R185">
            <v>770126.37013218738</v>
          </cell>
        </row>
        <row r="186">
          <cell r="J186">
            <v>13</v>
          </cell>
          <cell r="K186">
            <v>476400</v>
          </cell>
          <cell r="L186">
            <v>459420</v>
          </cell>
          <cell r="M186">
            <v>520923</v>
          </cell>
          <cell r="N186">
            <v>649204.35</v>
          </cell>
          <cell r="O186">
            <v>763355.25749999995</v>
          </cell>
          <cell r="P186">
            <v>853325.61787499988</v>
          </cell>
          <cell r="Q186">
            <v>810659.33698124986</v>
          </cell>
          <cell r="R186">
            <v>770126.37013218738</v>
          </cell>
        </row>
        <row r="187">
          <cell r="J187" t="str">
            <v>13d</v>
          </cell>
          <cell r="K187">
            <v>5418000</v>
          </cell>
          <cell r="L187">
            <v>5513040</v>
          </cell>
          <cell r="M187">
            <v>6251076</v>
          </cell>
          <cell r="N187">
            <v>7790452.1999999983</v>
          </cell>
          <cell r="O187">
            <v>9160263.0900000017</v>
          </cell>
          <cell r="P187">
            <v>10239907.414499998</v>
          </cell>
          <cell r="Q187">
            <v>9727912.0437749978</v>
          </cell>
          <cell r="R187">
            <v>9241516.4415862486</v>
          </cell>
        </row>
      </sheetData>
      <sheetData sheetId="6">
        <row r="6">
          <cell r="J6" t="str">
            <v>c</v>
          </cell>
        </row>
      </sheetData>
      <sheetData sheetId="7">
        <row r="6">
          <cell r="J6" t="str">
            <v>b</v>
          </cell>
        </row>
      </sheetData>
      <sheetData sheetId="8" refreshError="1"/>
      <sheetData sheetId="9">
        <row r="6">
          <cell r="J6" t="str">
            <v>a</v>
          </cell>
        </row>
      </sheetData>
      <sheetData sheetId="10">
        <row r="12">
          <cell r="B12">
            <v>1</v>
          </cell>
        </row>
      </sheetData>
      <sheetData sheetId="11"/>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put"/>
      <sheetName val="Financials"/>
      <sheetName val="10 yr val"/>
      <sheetName val="5 yr val"/>
      <sheetName val="Graphs"/>
      <sheetName val=" Summ fin."/>
      <sheetName val="Ring"/>
      <sheetName val="Gaji"/>
      <sheetName val="As"/>
      <sheetName val="SM Bgn"/>
      <sheetName val="SM Tnh"/>
      <sheetName val="Isian"/>
      <sheetName val="Pen.Tan. 2 (2)"/>
      <sheetName val="Data Psr. 4 (2)"/>
      <sheetName val="Bangunan  RT"/>
      <sheetName val="Pen.Bang. RT"/>
      <sheetName val="Revenue"/>
      <sheetName val="BBM-03"/>
      <sheetName val="prg-old"/>
      <sheetName val=""/>
      <sheetName val="Isian_ Kertas Kerja"/>
      <sheetName val="JSiar"/>
      <sheetName val=" Summ6!}w8"/>
      <sheetName val="Analisa Bangunan"/>
      <sheetName val="BCT"/>
      <sheetName val="NERACA"/>
      <sheetName val=" Summ finç"/>
      <sheetName val="Analisa Tanah-4"/>
      <sheetName val="JKT"/>
      <sheetName val="PP"/>
      <sheetName val="10_yr_val"/>
      <sheetName val="5_yr_val"/>
      <sheetName val="_Summ_fin_"/>
      <sheetName val="SM_Bgn"/>
      <sheetName val="SM_Tnh"/>
      <sheetName val="Pen_Tan__2_(2)"/>
      <sheetName val="Data_Psr__4_(2)"/>
      <sheetName val="Bangunan__RT"/>
      <sheetName val="Pen_Bang__RT"/>
      <sheetName val="Isian__Kertas_Kerja"/>
      <sheetName val="List"/>
      <sheetName val="PUMP"/>
      <sheetName val="Bangunan"/>
      <sheetName val="FORM-X-1"/>
      <sheetName val="Data"/>
      <sheetName val="LR"/>
      <sheetName val="Hit Bgn"/>
      <sheetName val="rot"/>
      <sheetName val="hkborong"/>
      <sheetName val="hkdinas"/>
      <sheetName val="INDEKS"/>
      <sheetName val="jjgbgt"/>
      <sheetName val="jjgborong"/>
      <sheetName val="jjgdinas"/>
      <sheetName val="prdbgt"/>
      <sheetName val="prdtbs"/>
      <sheetName val="PK RM"/>
      <sheetName val="Olah"/>
      <sheetName val="Avail Bap2"/>
      <sheetName val="FS-FORECAST"/>
      <sheetName val="LEADSCHEDULE"/>
      <sheetName val="_Summ fin_"/>
      <sheetName val="Fixset"/>
      <sheetName val="Rupiah"/>
      <sheetName val="HK&amp;Mat"/>
      <sheetName val="Bang-Non-St"/>
      <sheetName val="8LT 12"/>
      <sheetName val="MHPP"/>
      <sheetName val="Asumsi"/>
      <sheetName val="Daftar No MAPPI"/>
      <sheetName val="_Summ_fin_1"/>
      <sheetName val="8LT_12"/>
      <sheetName val="Inv"/>
      <sheetName val="Biaya-Inv"/>
      <sheetName val=" Summ fin"/>
      <sheetName val="_Summ6!}w8"/>
      <sheetName val="Analisa_Bangunan"/>
      <sheetName val="Rinci-Biaya"/>
      <sheetName val="Rinci-Pendapatan"/>
      <sheetName val="Pro-Base"/>
      <sheetName val="Sheet1 (3)"/>
      <sheetName val="Gmd3"/>
      <sheetName val="BEKASI"/>
      <sheetName val="y-900"/>
      <sheetName val="DATA LTW"/>
      <sheetName val="Data SRL"/>
      <sheetName val="Data Prod_Graf"/>
      <sheetName val="Input Data Survey"/>
      <sheetName val="Basic Price"/>
      <sheetName val="Umur Bgn"/>
      <sheetName val="BAG-2"/>
      <sheetName val="Huruf-INV"/>
      <sheetName val="rab_50"/>
      <sheetName val="TUG"/>
      <sheetName val="10_yr_val1"/>
      <sheetName val="5_yr_val1"/>
      <sheetName val="SM_Bgn1"/>
      <sheetName val="SM_Tnh1"/>
      <sheetName val="Pen_Tan__2_(2)1"/>
      <sheetName val="Data_Psr__4_(2)1"/>
      <sheetName val="Bangunan__RT1"/>
      <sheetName val="Pen_Bang__RT1"/>
      <sheetName val="10_yr_val2"/>
      <sheetName val="5_yr_val2"/>
      <sheetName val="_Summ_fin_2"/>
      <sheetName val="SM_Bgn2"/>
      <sheetName val="SM_Tnh2"/>
      <sheetName val="Pen_Tan__2_(2)2"/>
      <sheetName val="Data_Psr__4_(2)2"/>
      <sheetName val="Bangunan__RT2"/>
      <sheetName val="Pen_Bang__RT2"/>
      <sheetName val="ANALISA TANAH (2)"/>
      <sheetName val="Export"/>
      <sheetName val="IKK New"/>
      <sheetName val="Add-trans"/>
      <sheetName val="S-2"/>
      <sheetName val="S-1"/>
      <sheetName val="Add-rev"/>
      <sheetName val="Exist"/>
      <sheetName val="Tot"/>
      <sheetName val="Tranponder"/>
      <sheetName val="AOP-SK"/>
      <sheetName val="Kolom UT"/>
      <sheetName val=" Summ fin®"/>
      <sheetName val="Equity"/>
      <sheetName val="OLDMAP"/>
      <sheetName val="ISI"/>
      <sheetName val="Income"/>
      <sheetName val="Personnel"/>
      <sheetName val="CGSgm2"/>
      <sheetName val="CGSsp"/>
      <sheetName val="Sales"/>
      <sheetName val="DAF-1"/>
      <sheetName val="Daftar_No_MAPPI"/>
      <sheetName val="Cover &gt; 1"/>
      <sheetName val="FPlamp IB lbr 1 "/>
      <sheetName val="FPlamp IB lbr 2"/>
      <sheetName val="FPExtracopy"/>
      <sheetName val="Tarif"/>
      <sheetName val="Invoice"/>
      <sheetName val="cover"/>
      <sheetName val="SP"/>
      <sheetName val="DProp"/>
      <sheetName val="Dtnh1.1"/>
      <sheetName val="Dtnh1.2"/>
      <sheetName val="Dtnh1.3"/>
      <sheetName val="Dpn"/>
      <sheetName val="Penilaian"/>
      <sheetName val="DCM TNH"/>
      <sheetName val="Rumah Tinggal (2)"/>
      <sheetName val="b1"/>
      <sheetName val="A. Gazebo"/>
      <sheetName val="MAP"/>
      <sheetName val="M1"/>
      <sheetName val="C.SPL"/>
      <sheetName val="MAP (2)"/>
      <sheetName val="Kel. ALL"/>
      <sheetName val="Sheet1"/>
      <sheetName val="Form DP TNH"/>
      <sheetName val="Sheet2"/>
      <sheetName val="Sheet3"/>
      <sheetName val="Hrg.Sat"/>
      <sheetName val="RATE"/>
      <sheetName val="WT"/>
      <sheetName val="ANALISA"/>
      <sheetName val="IKK"/>
      <sheetName val="BSHO Report"/>
      <sheetName val="T.material"/>
      <sheetName val="10_yr_val3"/>
      <sheetName val="5_yr_val3"/>
      <sheetName val="_Summ_fin_6"/>
      <sheetName val="SM_Bgn3"/>
      <sheetName val="SM_Tnh3"/>
      <sheetName val="Pen_Tan__2_(2)3"/>
      <sheetName val="Data_Psr__4_(2)3"/>
      <sheetName val="Bangunan__RT3"/>
      <sheetName val="Pen_Bang__RT3"/>
      <sheetName val="Isian__Kertas_Kerja3"/>
      <sheetName val="_Summ6!}w83"/>
      <sheetName val="Analisa_Bangunan3"/>
      <sheetName val="_Summ_finç2"/>
      <sheetName val="Analisa_Tanah-42"/>
      <sheetName val="_Summ_fin2"/>
      <sheetName val="Hit_Bgn2"/>
      <sheetName val="PK_RM2"/>
      <sheetName val="_Summ_fin_7"/>
      <sheetName val="8LT_123"/>
      <sheetName val="Daftar_No_MAPPI2"/>
      <sheetName val="Avail_Bap22"/>
      <sheetName val="DATA_LTW1"/>
      <sheetName val="Data_SRL1"/>
      <sheetName val="Data_Prod_Graf1"/>
      <sheetName val="Input_Data_Survey1"/>
      <sheetName val="_Summ_fin_4"/>
      <sheetName val="Isian__Kertas_Kerja2"/>
      <sheetName val="_Summ6!}w82"/>
      <sheetName val="Analisa_Bangunan2"/>
      <sheetName val="_Summ_finç1"/>
      <sheetName val="Analisa_Tanah-41"/>
      <sheetName val="_Summ_fin1"/>
      <sheetName val="Hit_Bgn1"/>
      <sheetName val="PK_RM1"/>
      <sheetName val="_Summ_fin_5"/>
      <sheetName val="8LT_122"/>
      <sheetName val="Daftar_No_MAPPI1"/>
      <sheetName val="Avail_Bap21"/>
      <sheetName val="Isian__Kertas_Kerja1"/>
      <sheetName val="_Summ6!}w81"/>
      <sheetName val="Analisa_Bangunan1"/>
      <sheetName val="_Summ_finç"/>
      <sheetName val="Analisa_Tanah-4"/>
      <sheetName val="_Summ_fin"/>
      <sheetName val="Hit_Bgn"/>
      <sheetName val="PK_RM"/>
      <sheetName val="_Summ_fin_3"/>
      <sheetName val="8LT_121"/>
      <sheetName val="Avail_Bap2"/>
      <sheetName val="DATA_LTW"/>
      <sheetName val="Data_SRL"/>
      <sheetName val="Data_Prod_Graf"/>
      <sheetName val="Input_Data_Survey"/>
      <sheetName val="10_yr_val4"/>
      <sheetName val="5_yr_val4"/>
      <sheetName val="_Summ_fin_8"/>
      <sheetName val="SM_Bgn4"/>
      <sheetName val="SM_Tnh4"/>
      <sheetName val="Pen_Tan__2_(2)4"/>
      <sheetName val="Data_Psr__4_(2)4"/>
      <sheetName val="Bangunan__RT4"/>
      <sheetName val="Pen_Bang__RT4"/>
      <sheetName val="Isian__Kertas_Kerja4"/>
      <sheetName val="_Summ6!}w84"/>
      <sheetName val="Analisa_Bangunan4"/>
      <sheetName val="_Summ_finç3"/>
      <sheetName val="Analisa_Tanah-43"/>
      <sheetName val="_Summ_fin3"/>
      <sheetName val="Hit_Bgn3"/>
      <sheetName val="PK_RM3"/>
      <sheetName val="_Summ_fin_9"/>
      <sheetName val="8LT_124"/>
      <sheetName val="Daftar_No_MAPPI3"/>
      <sheetName val="Avail_Bap23"/>
      <sheetName val="DATA_LTW2"/>
      <sheetName val="Data_SRL2"/>
      <sheetName val="Data_Prod_Graf2"/>
      <sheetName val="Input_Data_Survey2"/>
      <sheetName val="Premi Iuran"/>
      <sheetName val="Rincian Iuran"/>
      <sheetName val="Dumtk"/>
      <sheetName val="RAB AR&amp;STR"/>
      <sheetName val="RESIDU-3"/>
      <sheetName val="upah"/>
      <sheetName val="SAP"/>
      <sheetName val="Mobilisasi"/>
      <sheetName val="Exc. Rate"/>
      <sheetName val="N Tnh"/>
      <sheetName val="Tnh Iwan T."/>
      <sheetName val="TERBILANG"/>
      <sheetName val="Cashflow (2)"/>
      <sheetName val="Pk prod"/>
      <sheetName val="Harga"/>
      <sheetName val="Biaya"/>
      <sheetName val="tt-biaya"/>
      <sheetName val="Cash-print"/>
      <sheetName val="sensitivity"/>
      <sheetName val="SAT-BHN"/>
      <sheetName val="A"/>
      <sheetName val="HarSat"/>
      <sheetName val="bill_8 Ceiling mb"/>
      <sheetName val="Sheet1_(3)2"/>
      <sheetName val="Sheet1_(3)1"/>
      <sheetName val="Sheet1_(3)"/>
      <sheetName val="10_yr_val6"/>
      <sheetName val="5_yr_val6"/>
      <sheetName val="_Summ_fin_12"/>
      <sheetName val="_Summ_fin_13"/>
      <sheetName val="8LT_126"/>
      <sheetName val="Daftar_No_MAPPI6"/>
      <sheetName val="Sheet1_(3)5"/>
      <sheetName val="10_yr_val5"/>
      <sheetName val="5_yr_val5"/>
      <sheetName val="_Summ_fin_10"/>
      <sheetName val="_Summ_fin_11"/>
      <sheetName val="8LT_125"/>
      <sheetName val="Daftar_No_MAPPI5"/>
      <sheetName val="Sheet1_(3)4"/>
      <sheetName val="Daftar_No_MAPPI4"/>
      <sheetName val="Sheet1_(3)3"/>
      <sheetName val="10_yr_val7"/>
      <sheetName val="5_yr_val7"/>
      <sheetName val="_Summ_fin_14"/>
      <sheetName val="_Summ_fin_15"/>
      <sheetName val="8LT_127"/>
      <sheetName val="Daftar_No_MAPPI7"/>
      <sheetName val="Sheet1_(3)6"/>
      <sheetName val="SM_Bgn5"/>
      <sheetName val="SM_Tnh5"/>
      <sheetName val="Pen_Tan__2_(2)5"/>
      <sheetName val="Data_Psr__4_(2)5"/>
      <sheetName val="Bangunan__RT5"/>
      <sheetName val="Pen_Bang__RT5"/>
      <sheetName val="Isian__Kertas_Kerja5"/>
      <sheetName val="_Summ_finç4"/>
      <sheetName val="Analisa_Tanah-44"/>
      <sheetName val="BTB A"/>
      <sheetName val="data-hujan"/>
      <sheetName val="FORM X COST"/>
      <sheetName val="AKTIVA"/>
      <sheetName val="Input sheet on Prices"/>
      <sheetName val="Capex"/>
      <sheetName val="Assumptions"/>
      <sheetName val="Ten"/>
      <sheetName val="Re-Mill Building  "/>
      <sheetName val="pek tanah utk irigasi"/>
      <sheetName val="Bahan"/>
      <sheetName val="RENPEN"/>
      <sheetName val="PT.GENTA"/>
      <sheetName val="ANA"/>
      <sheetName val="GENERATOR SETS"/>
      <sheetName val="Umur_Bgn2"/>
      <sheetName val="Basic_Price2"/>
      <sheetName val="IKK_New2"/>
      <sheetName val="Hrg_Sat2"/>
      <sheetName val="ANALISA_TANAH_(2)2"/>
      <sheetName val="Kolom_UT"/>
      <sheetName val="_Summ_fin®"/>
      <sheetName val="Umur_Bgn"/>
      <sheetName val="Basic_Price"/>
      <sheetName val="IKK_New"/>
      <sheetName val="ANALISA_TANAH_(2)"/>
      <sheetName val="Hrg_Sat"/>
      <sheetName val="Umur_Bgn1"/>
      <sheetName val="Basic_Price1"/>
      <sheetName val="IKK_New1"/>
      <sheetName val="ANALISA_TANAH_(2)1"/>
      <sheetName val="Hrg_Sat1"/>
      <sheetName val="Input_Data_Survey3"/>
      <sheetName val="Umur_Bgn3"/>
      <sheetName val="DATA_LTW3"/>
      <sheetName val="Data_SRL3"/>
      <sheetName val="Data_Prod_Graf3"/>
      <sheetName val="Basic_Price3"/>
      <sheetName val="IKK_New3"/>
      <sheetName val="Hrg_Sat3"/>
      <sheetName val="ANALISA_TANAH_(2)3"/>
      <sheetName val="Kolom_UT1"/>
      <sheetName val="_Summ_fin®1"/>
      <sheetName val="Hitung Bangunan"/>
      <sheetName val="datateknis"/>
      <sheetName val="TK1"/>
      <sheetName val="IM"/>
      <sheetName val="chitimc"/>
      <sheetName val="dongia (2)"/>
      <sheetName val="giathanh1"/>
      <sheetName val="LKVL-CK-HT-GD1"/>
      <sheetName val="THPDMoi  (2)"/>
      <sheetName val="gtrinh"/>
      <sheetName val="phuluc1"/>
      <sheetName val="TONG HOP VL-NC"/>
      <sheetName val="lam-moi"/>
      <sheetName val="chitiet"/>
      <sheetName val="TONGKE3p "/>
      <sheetName val="TH VL, NC, DDHT Thanhphuoc"/>
      <sheetName val="#REF"/>
      <sheetName val="DONGIA"/>
      <sheetName val="thao-go"/>
      <sheetName val="DON GIA"/>
      <sheetName val="TONGKE-HT"/>
      <sheetName val="DG"/>
      <sheetName val="dtxl"/>
      <sheetName val="t-h HA THE"/>
      <sheetName val="CHITIET VL-NC-TT -1p"/>
      <sheetName val="TONG HOP VL-NC TT"/>
      <sheetName val="TNHCHINH"/>
      <sheetName val="TH XL"/>
      <sheetName val="CHITIET VL-NC"/>
      <sheetName val="VC"/>
      <sheetName val="Tiepdia"/>
      <sheetName val="CHITIET VL-NC-TT-3p"/>
      <sheetName val="TDTKP"/>
      <sheetName val="TDTKP1"/>
      <sheetName val="KPVC-BD "/>
      <sheetName val="VCV-BE-TONG"/>
      <sheetName val="CH_FL_QUAR"/>
      <sheetName val="BALANCE"/>
      <sheetName val="DATA_feed"/>
      <sheetName val="CH_FL_YEAR"/>
      <sheetName val="INC_FUN_FIN"/>
      <sheetName val="RAB"/>
      <sheetName val="Machine"/>
      <sheetName val="Div2"/>
      <sheetName val="Div3"/>
      <sheetName val="Div4"/>
    </sheetNames>
    <sheetDataSet>
      <sheetData sheetId="0" refreshError="1">
        <row r="5">
          <cell r="C5" t="str">
            <v xml:space="preserve">HOTEL, </v>
          </cell>
        </row>
      </sheetData>
      <sheetData sheetId="1" refreshError="1">
        <row r="3">
          <cell r="C3" t="str">
            <v xml:space="preserve">HOTEL, </v>
          </cell>
        </row>
        <row r="5">
          <cell r="C5" t="str">
            <v>ACCOUNTS PROVIDED in rupiah</v>
          </cell>
          <cell r="I5" t="str">
            <v>VALUATION DATE</v>
          </cell>
          <cell r="K5">
            <v>35246</v>
          </cell>
          <cell r="M5" t="str">
            <v>PROJECTIONS (in US$)</v>
          </cell>
          <cell r="S5" t="str">
            <v>VALUATION DATE</v>
          </cell>
          <cell r="U5">
            <v>35246</v>
          </cell>
          <cell r="W5" t="str">
            <v>PROJECTIONS</v>
          </cell>
          <cell r="AC5" t="str">
            <v>VALUATION DATE</v>
          </cell>
          <cell r="AE5">
            <v>35246</v>
          </cell>
        </row>
        <row r="6">
          <cell r="C6" t="str">
            <v>YEAR COMMENCING JANUARY</v>
          </cell>
          <cell r="G6" t="str">
            <v>Exchange Rate</v>
          </cell>
          <cell r="H6" t="str">
            <v>Rp 2350</v>
          </cell>
          <cell r="I6" t="str">
            <v>AMOUNTS SHOWN IN</v>
          </cell>
          <cell r="K6" t="str">
            <v>US $</v>
          </cell>
          <cell r="M6" t="str">
            <v>YEAR COMMENCING JULY</v>
          </cell>
          <cell r="S6" t="str">
            <v>AMOUNTS SHOWN IN</v>
          </cell>
          <cell r="U6" t="str">
            <v>US $</v>
          </cell>
          <cell r="W6" t="str">
            <v>YEAR COMMENCING JULY</v>
          </cell>
          <cell r="AC6" t="str">
            <v>AMOUNTS SHOWN IN</v>
          </cell>
          <cell r="AE6" t="str">
            <v>US $</v>
          </cell>
        </row>
        <row r="7">
          <cell r="C7" t="str">
            <v>(ACTUAL)</v>
          </cell>
          <cell r="E7" t="str">
            <v>(ACTUAL DRAFT)</v>
          </cell>
          <cell r="G7" t="str">
            <v>(6 MTH ACTUAL)</v>
          </cell>
          <cell r="H7" t="str">
            <v>US $</v>
          </cell>
          <cell r="I7" t="str">
            <v>(ANNUALISED)</v>
          </cell>
          <cell r="K7" t="str">
            <v>(BUDGETED not provided)</v>
          </cell>
          <cell r="M7">
            <v>0.5</v>
          </cell>
          <cell r="N7">
            <v>140.63191489361702</v>
          </cell>
        </row>
        <row r="8">
          <cell r="C8">
            <v>1994</v>
          </cell>
          <cell r="D8">
            <v>365</v>
          </cell>
          <cell r="E8">
            <v>1995</v>
          </cell>
          <cell r="F8">
            <v>365</v>
          </cell>
          <cell r="G8">
            <v>1996</v>
          </cell>
          <cell r="H8">
            <v>182</v>
          </cell>
          <cell r="I8">
            <v>1996</v>
          </cell>
          <cell r="J8">
            <v>366</v>
          </cell>
          <cell r="K8">
            <v>1997</v>
          </cell>
          <cell r="L8">
            <v>365</v>
          </cell>
          <cell r="M8">
            <v>1996</v>
          </cell>
          <cell r="N8">
            <v>366</v>
          </cell>
          <cell r="O8">
            <v>1997</v>
          </cell>
          <cell r="P8">
            <v>365</v>
          </cell>
          <cell r="Q8">
            <v>1998</v>
          </cell>
          <cell r="R8">
            <v>365</v>
          </cell>
          <cell r="S8">
            <v>1999</v>
          </cell>
          <cell r="T8">
            <v>365</v>
          </cell>
          <cell r="U8">
            <v>2000</v>
          </cell>
          <cell r="V8">
            <v>366</v>
          </cell>
          <cell r="W8">
            <v>2001</v>
          </cell>
          <cell r="X8">
            <v>365</v>
          </cell>
          <cell r="Y8">
            <v>2002</v>
          </cell>
          <cell r="Z8">
            <v>365</v>
          </cell>
          <cell r="AA8">
            <v>2003</v>
          </cell>
          <cell r="AB8">
            <v>365</v>
          </cell>
          <cell r="AC8">
            <v>2004</v>
          </cell>
          <cell r="AD8">
            <v>366</v>
          </cell>
          <cell r="AE8">
            <v>2005</v>
          </cell>
          <cell r="AF8">
            <v>365</v>
          </cell>
        </row>
        <row r="9">
          <cell r="C9" t="str">
            <v>1 (in Rupiahs)</v>
          </cell>
          <cell r="D9">
            <v>18615</v>
          </cell>
          <cell r="E9" t="str">
            <v>2 (in Rupiahs)</v>
          </cell>
          <cell r="F9">
            <v>18615</v>
          </cell>
          <cell r="G9" t="str">
            <v>3 (in Rupiahs)</v>
          </cell>
          <cell r="H9">
            <v>9282</v>
          </cell>
          <cell r="I9" t="str">
            <v>3 (in Rupiahs)</v>
          </cell>
          <cell r="J9">
            <v>18666</v>
          </cell>
          <cell r="K9">
            <v>1</v>
          </cell>
          <cell r="L9">
            <v>18615</v>
          </cell>
          <cell r="M9">
            <v>1</v>
          </cell>
          <cell r="N9">
            <v>18666</v>
          </cell>
          <cell r="O9">
            <v>2</v>
          </cell>
          <cell r="P9">
            <v>18615</v>
          </cell>
          <cell r="Q9">
            <v>3</v>
          </cell>
          <cell r="R9">
            <v>18615</v>
          </cell>
          <cell r="S9">
            <v>4</v>
          </cell>
          <cell r="T9">
            <v>18615</v>
          </cell>
          <cell r="U9">
            <v>5</v>
          </cell>
          <cell r="V9">
            <v>18666</v>
          </cell>
          <cell r="W9">
            <v>6</v>
          </cell>
          <cell r="X9">
            <v>18615</v>
          </cell>
          <cell r="Y9">
            <v>7</v>
          </cell>
          <cell r="Z9">
            <v>18615</v>
          </cell>
          <cell r="AA9">
            <v>8</v>
          </cell>
          <cell r="AB9">
            <v>18615</v>
          </cell>
          <cell r="AC9">
            <v>9</v>
          </cell>
          <cell r="AD9">
            <v>18666</v>
          </cell>
          <cell r="AE9">
            <v>10</v>
          </cell>
          <cell r="AF9">
            <v>18615</v>
          </cell>
        </row>
        <row r="10">
          <cell r="C10">
            <v>51</v>
          </cell>
          <cell r="D10">
            <v>7071.0943068469987</v>
          </cell>
          <cell r="E10">
            <v>51</v>
          </cell>
          <cell r="F10">
            <v>8521.3030334205796</v>
          </cell>
          <cell r="G10">
            <v>51</v>
          </cell>
          <cell r="H10">
            <v>4650.2820000000002</v>
          </cell>
          <cell r="I10">
            <v>51</v>
          </cell>
          <cell r="J10">
            <v>9351.6659999999993</v>
          </cell>
          <cell r="K10">
            <v>51</v>
          </cell>
          <cell r="L10">
            <v>0</v>
          </cell>
          <cell r="M10">
            <v>51</v>
          </cell>
          <cell r="N10">
            <v>10266.300000000001</v>
          </cell>
          <cell r="O10">
            <v>51</v>
          </cell>
          <cell r="P10">
            <v>11169</v>
          </cell>
          <cell r="Q10">
            <v>51</v>
          </cell>
          <cell r="R10">
            <v>11169</v>
          </cell>
          <cell r="S10">
            <v>51</v>
          </cell>
          <cell r="T10">
            <v>11169</v>
          </cell>
          <cell r="U10">
            <v>51</v>
          </cell>
          <cell r="V10">
            <v>11199.6</v>
          </cell>
          <cell r="W10">
            <v>51</v>
          </cell>
          <cell r="X10">
            <v>11169</v>
          </cell>
          <cell r="Y10">
            <v>51</v>
          </cell>
          <cell r="Z10">
            <v>11169</v>
          </cell>
          <cell r="AA10">
            <v>51</v>
          </cell>
          <cell r="AB10">
            <v>11169</v>
          </cell>
          <cell r="AC10">
            <v>51</v>
          </cell>
          <cell r="AD10">
            <v>11199.6</v>
          </cell>
          <cell r="AE10">
            <v>51</v>
          </cell>
          <cell r="AF10">
            <v>11169</v>
          </cell>
        </row>
        <row r="11">
          <cell r="C11">
            <v>236600</v>
          </cell>
          <cell r="E11">
            <v>330485</v>
          </cell>
          <cell r="F11">
            <v>0.39680896027049872</v>
          </cell>
          <cell r="G11">
            <v>319498.26268600486</v>
          </cell>
          <cell r="H11">
            <v>-3.3244284351771299E-2</v>
          </cell>
          <cell r="I11">
            <v>319498.26268600486</v>
          </cell>
          <cell r="J11">
            <v>0</v>
          </cell>
          <cell r="K11">
            <v>0</v>
          </cell>
          <cell r="L11">
            <v>-1</v>
          </cell>
          <cell r="M11">
            <v>150.4761489361702</v>
          </cell>
          <cell r="N11">
            <v>7.0000000000000007E-2</v>
          </cell>
          <cell r="O11">
            <v>161.00947936170212</v>
          </cell>
          <cell r="P11">
            <v>7.0000000000000007E-2</v>
          </cell>
          <cell r="Q11">
            <v>172.28014291702127</v>
          </cell>
          <cell r="R11">
            <v>7.0000000000000007E-2</v>
          </cell>
          <cell r="S11">
            <v>184.33975292121278</v>
          </cell>
          <cell r="T11">
            <v>7.0000000000000007E-2</v>
          </cell>
          <cell r="U11">
            <v>197.24353562569769</v>
          </cell>
          <cell r="V11">
            <v>7.0000000000000007E-2</v>
          </cell>
          <cell r="W11">
            <v>211.05058311949654</v>
          </cell>
          <cell r="X11">
            <v>7.0000000000000007E-2</v>
          </cell>
          <cell r="Y11">
            <v>225.82412393786132</v>
          </cell>
          <cell r="Z11">
            <v>7.0000000000000007E-2</v>
          </cell>
          <cell r="AA11">
            <v>241.63181261351161</v>
          </cell>
          <cell r="AB11">
            <v>7.0000000000000007E-2</v>
          </cell>
          <cell r="AC11">
            <v>258.54603949645747</v>
          </cell>
          <cell r="AD11">
            <v>7.0000000000000007E-2</v>
          </cell>
          <cell r="AE11">
            <v>276.64426226120952</v>
          </cell>
          <cell r="AF11">
            <v>7.0000000000000007E-2</v>
          </cell>
        </row>
        <row r="12">
          <cell r="C12">
            <v>0.37986002185586887</v>
          </cell>
          <cell r="E12">
            <v>0.45776540603924681</v>
          </cell>
          <cell r="F12">
            <v>0.20508971647702837</v>
          </cell>
          <cell r="G12">
            <v>0.501</v>
          </cell>
          <cell r="H12">
            <v>9.4447053862882865E-2</v>
          </cell>
          <cell r="I12">
            <v>0.501</v>
          </cell>
          <cell r="J12">
            <v>0</v>
          </cell>
          <cell r="K12">
            <v>0</v>
          </cell>
          <cell r="L12">
            <v>-1</v>
          </cell>
          <cell r="M12">
            <v>0.55000000000000004</v>
          </cell>
          <cell r="O12">
            <v>0.6</v>
          </cell>
          <cell r="Q12">
            <v>0.6</v>
          </cell>
          <cell r="S12">
            <v>0.6</v>
          </cell>
          <cell r="U12">
            <v>0.6</v>
          </cell>
          <cell r="W12">
            <v>0.6</v>
          </cell>
          <cell r="Y12">
            <v>0.6</v>
          </cell>
          <cell r="AA12">
            <v>0.6</v>
          </cell>
          <cell r="AC12">
            <v>0.6</v>
          </cell>
          <cell r="AE12">
            <v>0.6</v>
          </cell>
        </row>
        <row r="13">
          <cell r="C13">
            <v>89874.881171098576</v>
          </cell>
          <cell r="E13">
            <v>151284.60021488048</v>
          </cell>
          <cell r="F13">
            <v>0.68328011390494803</v>
          </cell>
          <cell r="G13">
            <v>160068.62960568845</v>
          </cell>
          <cell r="H13">
            <v>5.8062944796306887E-2</v>
          </cell>
          <cell r="I13">
            <v>160068.62960568845</v>
          </cell>
          <cell r="J13">
            <v>0</v>
          </cell>
          <cell r="K13">
            <v>0</v>
          </cell>
          <cell r="L13">
            <v>-1</v>
          </cell>
          <cell r="M13">
            <v>82.761881914893621</v>
          </cell>
          <cell r="O13">
            <v>96.605687617021275</v>
          </cell>
          <cell r="P13">
            <v>0.16727272727272718</v>
          </cell>
          <cell r="Q13">
            <v>103.36808575021276</v>
          </cell>
          <cell r="R13">
            <v>6.9999999999999923E-2</v>
          </cell>
          <cell r="S13">
            <v>110.60385175272766</v>
          </cell>
          <cell r="T13">
            <v>7.0000000000000145E-2</v>
          </cell>
          <cell r="U13">
            <v>118.3461213754186</v>
          </cell>
          <cell r="V13">
            <v>7.0000000000000034E-2</v>
          </cell>
          <cell r="W13">
            <v>126.63034987169792</v>
          </cell>
          <cell r="X13">
            <v>7.0000000000000076E-2</v>
          </cell>
          <cell r="Y13">
            <v>135.49447436271677</v>
          </cell>
          <cell r="Z13">
            <v>7.0000000000000021E-2</v>
          </cell>
          <cell r="AA13">
            <v>144.97908756810696</v>
          </cell>
          <cell r="AB13">
            <v>7.0000000000000118E-2</v>
          </cell>
          <cell r="AC13">
            <v>155.12762369787447</v>
          </cell>
          <cell r="AD13">
            <v>7.0000000000000132E-2</v>
          </cell>
          <cell r="AE13">
            <v>165.98655735672571</v>
          </cell>
          <cell r="AF13">
            <v>7.0000000000000187E-2</v>
          </cell>
        </row>
        <row r="14">
          <cell r="C14">
            <v>1673020913</v>
          </cell>
          <cell r="E14">
            <v>2816162833</v>
          </cell>
          <cell r="G14">
            <v>1485757020.0000002</v>
          </cell>
          <cell r="I14">
            <v>2987841040.2197804</v>
          </cell>
          <cell r="K14">
            <v>0</v>
          </cell>
        </row>
        <row r="15">
          <cell r="C15">
            <v>1673020913</v>
          </cell>
          <cell r="D15">
            <v>0.52124922826830689</v>
          </cell>
          <cell r="E15">
            <v>2816162833</v>
          </cell>
          <cell r="F15">
            <v>0.55455852516340465</v>
          </cell>
          <cell r="G15">
            <v>1485757020.0000002</v>
          </cell>
          <cell r="H15">
            <v>0.54964529175399934</v>
          </cell>
          <cell r="I15">
            <v>2987841040.2197804</v>
          </cell>
          <cell r="J15">
            <v>0.54964529175399934</v>
          </cell>
          <cell r="K15">
            <v>0</v>
          </cell>
          <cell r="L15" t="e">
            <v>#DIV/0!</v>
          </cell>
          <cell r="M15">
            <v>1544833.2878234044</v>
          </cell>
          <cell r="N15">
            <v>0.57887120115774249</v>
          </cell>
          <cell r="O15">
            <v>1798314.8749908509</v>
          </cell>
          <cell r="P15">
            <v>0.57887120115774249</v>
          </cell>
          <cell r="Q15">
            <v>1924196.9162402104</v>
          </cell>
          <cell r="R15">
            <v>0.57887120115774238</v>
          </cell>
          <cell r="S15">
            <v>2058890.7003770254</v>
          </cell>
          <cell r="T15">
            <v>0.57887120115774238</v>
          </cell>
          <cell r="U15">
            <v>2209048.7015935639</v>
          </cell>
          <cell r="V15">
            <v>0.57887120115774227</v>
          </cell>
          <cell r="W15">
            <v>2357223.9628616567</v>
          </cell>
          <cell r="X15">
            <v>0.57887120115774238</v>
          </cell>
          <cell r="Y15">
            <v>2522229.6402619728</v>
          </cell>
          <cell r="Z15">
            <v>0.57887120115774249</v>
          </cell>
          <cell r="AA15">
            <v>2698785.7150803111</v>
          </cell>
          <cell r="AB15">
            <v>0.57887120115774238</v>
          </cell>
          <cell r="AC15">
            <v>2895612.2239445248</v>
          </cell>
          <cell r="AD15">
            <v>0.57887120115774249</v>
          </cell>
          <cell r="AE15">
            <v>3089839.7651954489</v>
          </cell>
          <cell r="AF15">
            <v>0.57887120115774227</v>
          </cell>
        </row>
        <row r="16">
          <cell r="C16">
            <v>1240554305</v>
          </cell>
          <cell r="D16">
            <v>0.38650919966484348</v>
          </cell>
          <cell r="E16">
            <v>1703431845</v>
          </cell>
          <cell r="F16">
            <v>0.33543964170326696</v>
          </cell>
          <cell r="G16">
            <v>923785928</v>
          </cell>
          <cell r="H16">
            <v>0.3417480645077477</v>
          </cell>
          <cell r="I16">
            <v>1857723349.7142856</v>
          </cell>
          <cell r="J16">
            <v>0.3417480645077477</v>
          </cell>
          <cell r="K16">
            <v>0</v>
          </cell>
          <cell r="L16" t="e">
            <v>#DIV/0!</v>
          </cell>
          <cell r="M16">
            <v>926899.9726940426</v>
          </cell>
          <cell r="N16">
            <v>0.34732272069464548</v>
          </cell>
          <cell r="O16">
            <v>1078988.9249945106</v>
          </cell>
          <cell r="P16">
            <v>0.34732272069464548</v>
          </cell>
          <cell r="Q16">
            <v>1154518.1497441262</v>
          </cell>
          <cell r="R16">
            <v>0.34732272069464543</v>
          </cell>
          <cell r="S16">
            <v>1235334.4202262152</v>
          </cell>
          <cell r="T16">
            <v>0.34732272069464543</v>
          </cell>
          <cell r="U16">
            <v>1325429.2209561383</v>
          </cell>
          <cell r="V16">
            <v>0.34732272069464537</v>
          </cell>
          <cell r="W16">
            <v>1414334.3777169939</v>
          </cell>
          <cell r="X16">
            <v>0.34732272069464543</v>
          </cell>
          <cell r="Y16">
            <v>1513337.7841571837</v>
          </cell>
          <cell r="Z16">
            <v>0.34732272069464554</v>
          </cell>
          <cell r="AA16">
            <v>1619271.4290481866</v>
          </cell>
          <cell r="AB16">
            <v>0.34732272069464543</v>
          </cell>
          <cell r="AC16">
            <v>1737367.3343667148</v>
          </cell>
          <cell r="AD16">
            <v>0.34732272069464548</v>
          </cell>
          <cell r="AE16">
            <v>1853903.8591172693</v>
          </cell>
          <cell r="AF16">
            <v>0.34732272069464537</v>
          </cell>
        </row>
        <row r="17">
          <cell r="C17">
            <v>296061981</v>
          </cell>
          <cell r="D17">
            <v>9.2241572066849659E-2</v>
          </cell>
          <cell r="E17">
            <v>558612049</v>
          </cell>
          <cell r="F17">
            <v>0.11000183313332844</v>
          </cell>
          <cell r="G17">
            <v>293576759</v>
          </cell>
          <cell r="H17">
            <v>0.10860664373825306</v>
          </cell>
          <cell r="I17">
            <v>590379636.23076928</v>
          </cell>
          <cell r="J17">
            <v>0.10860664373825307</v>
          </cell>
          <cell r="K17">
            <v>0</v>
          </cell>
          <cell r="L17" t="e">
            <v>#DIV/0!</v>
          </cell>
          <cell r="M17">
            <v>92689.997269404266</v>
          </cell>
          <cell r="N17">
            <v>3.4732272069464547E-2</v>
          </cell>
          <cell r="O17">
            <v>107898.89249945105</v>
          </cell>
          <cell r="P17">
            <v>3.4732272069464547E-2</v>
          </cell>
          <cell r="Q17">
            <v>115451.81497441263</v>
          </cell>
          <cell r="R17">
            <v>3.473227206946454E-2</v>
          </cell>
          <cell r="S17">
            <v>123533.44202262152</v>
          </cell>
          <cell r="T17">
            <v>3.473227206946454E-2</v>
          </cell>
          <cell r="U17">
            <v>132542.92209561382</v>
          </cell>
          <cell r="V17">
            <v>3.4732272069464533E-2</v>
          </cell>
          <cell r="W17">
            <v>141433.43777169939</v>
          </cell>
          <cell r="X17">
            <v>3.473227206946454E-2</v>
          </cell>
          <cell r="Y17">
            <v>151333.77841571835</v>
          </cell>
          <cell r="Z17">
            <v>3.4732272069464547E-2</v>
          </cell>
          <cell r="AA17">
            <v>161927.14290481867</v>
          </cell>
          <cell r="AB17">
            <v>3.473227206946454E-2</v>
          </cell>
          <cell r="AC17">
            <v>173736.73343667149</v>
          </cell>
          <cell r="AD17">
            <v>3.4732272069464547E-2</v>
          </cell>
          <cell r="AE17">
            <v>185390.38591172692</v>
          </cell>
          <cell r="AF17">
            <v>3.4732272069464533E-2</v>
          </cell>
        </row>
        <row r="18">
          <cell r="D18">
            <v>1997</v>
          </cell>
          <cell r="E18">
            <v>877089.26469651691</v>
          </cell>
          <cell r="F18">
            <v>1.05</v>
          </cell>
          <cell r="G18">
            <v>835323.10923477798</v>
          </cell>
          <cell r="H18">
            <v>1.2544000000000002</v>
          </cell>
          <cell r="I18">
            <v>665914.46845884714</v>
          </cell>
          <cell r="M18">
            <v>92689.997269404266</v>
          </cell>
          <cell r="N18">
            <v>3.4732272069464547E-2</v>
          </cell>
          <cell r="O18">
            <v>107898.89249945105</v>
          </cell>
          <cell r="P18">
            <v>3.4732272069464547E-2</v>
          </cell>
          <cell r="Q18">
            <v>115451.81497441263</v>
          </cell>
          <cell r="R18">
            <v>3.473227206946454E-2</v>
          </cell>
          <cell r="S18">
            <v>123533.44202262152</v>
          </cell>
          <cell r="T18">
            <v>3.473227206946454E-2</v>
          </cell>
          <cell r="U18">
            <v>132542.92209561382</v>
          </cell>
          <cell r="V18">
            <v>3.4732272069464533E-2</v>
          </cell>
          <cell r="W18">
            <v>141433.43777169939</v>
          </cell>
          <cell r="X18">
            <v>3.473227206946454E-2</v>
          </cell>
          <cell r="Y18">
            <v>151333.77841571835</v>
          </cell>
          <cell r="Z18">
            <v>3.4732272069464547E-2</v>
          </cell>
          <cell r="AA18">
            <v>161927.14290481867</v>
          </cell>
          <cell r="AB18">
            <v>3.473227206946454E-2</v>
          </cell>
          <cell r="AC18">
            <v>173736.73343667149</v>
          </cell>
          <cell r="AD18">
            <v>3.4732272069464547E-2</v>
          </cell>
          <cell r="AE18">
            <v>185390.38591172692</v>
          </cell>
          <cell r="AF18">
            <v>3.4732272069464533E-2</v>
          </cell>
        </row>
        <row r="19">
          <cell r="D19">
            <v>1998</v>
          </cell>
          <cell r="E19">
            <v>1085474.5250721639</v>
          </cell>
          <cell r="F19">
            <v>1.1025</v>
          </cell>
          <cell r="G19">
            <v>984557.39235570421</v>
          </cell>
          <cell r="H19">
            <v>1.4049280000000004</v>
          </cell>
          <cell r="I19">
            <v>700788.50471746875</v>
          </cell>
          <cell r="M19">
            <v>0</v>
          </cell>
          <cell r="N19">
            <v>0</v>
          </cell>
          <cell r="O19">
            <v>0</v>
          </cell>
          <cell r="P19">
            <v>0</v>
          </cell>
          <cell r="Q19">
            <v>0</v>
          </cell>
          <cell r="R19">
            <v>0</v>
          </cell>
          <cell r="S19">
            <v>0</v>
          </cell>
          <cell r="T19">
            <v>0</v>
          </cell>
          <cell r="U19">
            <v>0</v>
          </cell>
          <cell r="V19">
            <v>0</v>
          </cell>
          <cell r="W19">
            <v>0</v>
          </cell>
          <cell r="X19">
            <v>0</v>
          </cell>
          <cell r="Y19">
            <v>0</v>
          </cell>
          <cell r="Z19">
            <v>0</v>
          </cell>
          <cell r="AA19">
            <v>0</v>
          </cell>
          <cell r="AB19">
            <v>0</v>
          </cell>
          <cell r="AC19">
            <v>0</v>
          </cell>
          <cell r="AD19">
            <v>0</v>
          </cell>
          <cell r="AE19">
            <v>0</v>
          </cell>
          <cell r="AF19">
            <v>0</v>
          </cell>
        </row>
        <row r="20">
          <cell r="D20">
            <v>1999</v>
          </cell>
          <cell r="E20">
            <v>1200733.4320957211</v>
          </cell>
          <cell r="F20">
            <v>1.1576250000000001</v>
          </cell>
          <cell r="G20">
            <v>1037238.6844580248</v>
          </cell>
          <cell r="H20">
            <v>1.5735193600000004</v>
          </cell>
          <cell r="I20">
            <v>659183.9355939189</v>
          </cell>
          <cell r="M20">
            <v>11586.249658675533</v>
          </cell>
          <cell r="N20">
            <v>4.3415340086830683E-3</v>
          </cell>
          <cell r="O20">
            <v>13487.361562431381</v>
          </cell>
          <cell r="P20">
            <v>4.3415340086830683E-3</v>
          </cell>
          <cell r="Q20">
            <v>14431.476871801578</v>
          </cell>
          <cell r="R20">
            <v>4.3415340086830675E-3</v>
          </cell>
          <cell r="S20">
            <v>15441.680252827689</v>
          </cell>
          <cell r="T20">
            <v>4.3415340086830675E-3</v>
          </cell>
          <cell r="U20">
            <v>16567.865261951727</v>
          </cell>
          <cell r="V20">
            <v>4.3415340086830666E-3</v>
          </cell>
          <cell r="W20">
            <v>17679.179721462424</v>
          </cell>
          <cell r="X20">
            <v>4.3415340086830675E-3</v>
          </cell>
          <cell r="Y20">
            <v>18916.722301964794</v>
          </cell>
          <cell r="Z20">
            <v>4.3415340086830683E-3</v>
          </cell>
          <cell r="AA20">
            <v>20240.892863102334</v>
          </cell>
          <cell r="AB20">
            <v>4.3415340086830675E-3</v>
          </cell>
          <cell r="AC20">
            <v>21717.091679583937</v>
          </cell>
          <cell r="AD20">
            <v>4.3415340086830683E-3</v>
          </cell>
          <cell r="AE20">
            <v>23173.798238965865</v>
          </cell>
          <cell r="AF20">
            <v>4.3415340086830666E-3</v>
          </cell>
        </row>
        <row r="21">
          <cell r="C21">
            <v>3209637199</v>
          </cell>
          <cell r="D21">
            <v>1</v>
          </cell>
          <cell r="E21">
            <v>5078206727</v>
          </cell>
          <cell r="F21">
            <v>1</v>
          </cell>
          <cell r="G21">
            <v>2703119707</v>
          </cell>
          <cell r="H21">
            <v>1.0000000000000002</v>
          </cell>
          <cell r="I21">
            <v>5435944026.164835</v>
          </cell>
          <cell r="J21">
            <v>1.0000000000000002</v>
          </cell>
          <cell r="K21">
            <v>0</v>
          </cell>
          <cell r="L21" t="e">
            <v>#DIV/0!</v>
          </cell>
          <cell r="M21">
            <v>2668699.5047149309</v>
          </cell>
          <cell r="N21">
            <v>1</v>
          </cell>
          <cell r="O21">
            <v>3106588.9465466947</v>
          </cell>
          <cell r="P21">
            <v>1</v>
          </cell>
          <cell r="Q21">
            <v>3324050.1728049638</v>
          </cell>
          <cell r="R21">
            <v>0.99999999999999989</v>
          </cell>
          <cell r="S21">
            <v>3556733.6849013115</v>
          </cell>
          <cell r="T21">
            <v>0.99999999999999989</v>
          </cell>
          <cell r="U21">
            <v>3816131.6320028822</v>
          </cell>
          <cell r="V21">
            <v>0.99999999999999967</v>
          </cell>
          <cell r="W21">
            <v>4072104.3958435119</v>
          </cell>
          <cell r="X21">
            <v>0.99999999999999989</v>
          </cell>
          <cell r="Y21">
            <v>4357151.7035525572</v>
          </cell>
          <cell r="Z21">
            <v>1</v>
          </cell>
          <cell r="AA21">
            <v>4662152.3228012379</v>
          </cell>
          <cell r="AB21">
            <v>0.99999999999999989</v>
          </cell>
          <cell r="AC21">
            <v>5002170.1168641662</v>
          </cell>
          <cell r="AD21">
            <v>1</v>
          </cell>
          <cell r="AE21">
            <v>5337698.1943751387</v>
          </cell>
          <cell r="AF21">
            <v>0.99999999999999967</v>
          </cell>
        </row>
        <row r="22">
          <cell r="D22">
            <v>2001</v>
          </cell>
          <cell r="E22">
            <v>1425607.7634699894</v>
          </cell>
          <cell r="F22">
            <v>1.2762815625000004</v>
          </cell>
          <cell r="G22">
            <v>1117000.9857993142</v>
          </cell>
          <cell r="H22">
            <v>1.9738226851840008</v>
          </cell>
          <cell r="I22">
            <v>565907.46179167903</v>
          </cell>
        </row>
        <row r="23">
          <cell r="D23">
            <v>2002</v>
          </cell>
          <cell r="E23">
            <v>1531741.3893936193</v>
          </cell>
          <cell r="F23">
            <v>1.3400956406250004</v>
          </cell>
          <cell r="G23">
            <v>1143009.0084310984</v>
          </cell>
          <cell r="H23">
            <v>2.210681407406081</v>
          </cell>
          <cell r="I23">
            <v>517039.228086808</v>
          </cell>
        </row>
        <row r="24">
          <cell r="C24">
            <v>0</v>
          </cell>
          <cell r="D24">
            <v>0</v>
          </cell>
          <cell r="E24">
            <v>0</v>
          </cell>
          <cell r="F24">
            <v>0</v>
          </cell>
          <cell r="G24">
            <v>0</v>
          </cell>
          <cell r="H24">
            <v>0</v>
          </cell>
          <cell r="I24">
            <v>0</v>
          </cell>
          <cell r="J24">
            <v>0</v>
          </cell>
          <cell r="K24">
            <v>0</v>
          </cell>
          <cell r="L24" t="e">
            <v>#DIV/0!</v>
          </cell>
          <cell r="M24">
            <v>308966.65756468091</v>
          </cell>
          <cell r="N24">
            <v>0.2</v>
          </cell>
          <cell r="O24">
            <v>341679.82624826167</v>
          </cell>
          <cell r="P24">
            <v>0.19</v>
          </cell>
          <cell r="Q24">
            <v>346355.44492323784</v>
          </cell>
          <cell r="R24">
            <v>0.18</v>
          </cell>
          <cell r="S24">
            <v>370600.32606786455</v>
          </cell>
          <cell r="T24">
            <v>0.18</v>
          </cell>
          <cell r="U24">
            <v>397628.76628684148</v>
          </cell>
          <cell r="V24">
            <v>0.18</v>
          </cell>
          <cell r="W24">
            <v>424300.31331509817</v>
          </cell>
          <cell r="X24">
            <v>0.18</v>
          </cell>
          <cell r="Y24">
            <v>454001.3352471551</v>
          </cell>
          <cell r="Z24">
            <v>0.18</v>
          </cell>
          <cell r="AA24">
            <v>485781.42871445598</v>
          </cell>
          <cell r="AB24">
            <v>0.18</v>
          </cell>
          <cell r="AC24">
            <v>521210.20031001442</v>
          </cell>
          <cell r="AD24">
            <v>0.18</v>
          </cell>
          <cell r="AE24">
            <v>556171.15773518081</v>
          </cell>
          <cell r="AF24">
            <v>0.18</v>
          </cell>
        </row>
        <row r="25">
          <cell r="C25">
            <v>444005157</v>
          </cell>
          <cell r="D25">
            <v>0.35790868260297559</v>
          </cell>
          <cell r="E25">
            <v>510866533</v>
          </cell>
          <cell r="F25">
            <v>0.29990429878337749</v>
          </cell>
          <cell r="G25">
            <v>297805608</v>
          </cell>
          <cell r="H25">
            <v>0.3223751293167566</v>
          </cell>
          <cell r="I25">
            <v>598883805.09890103</v>
          </cell>
          <cell r="J25">
            <v>0.3223751293167566</v>
          </cell>
          <cell r="K25">
            <v>0</v>
          </cell>
          <cell r="L25" t="e">
            <v>#DIV/0!</v>
          </cell>
          <cell r="M25">
            <v>602484.98225112772</v>
          </cell>
          <cell r="N25">
            <v>0.65</v>
          </cell>
          <cell r="O25">
            <v>647393.35499670636</v>
          </cell>
          <cell r="P25">
            <v>0.6</v>
          </cell>
          <cell r="Q25">
            <v>634984.98235926952</v>
          </cell>
          <cell r="R25">
            <v>0.55000000000000004</v>
          </cell>
          <cell r="S25">
            <v>679433.93112441839</v>
          </cell>
          <cell r="T25">
            <v>0.55000000000000004</v>
          </cell>
          <cell r="U25">
            <v>728986.07152587618</v>
          </cell>
          <cell r="V25">
            <v>0.55000000000000004</v>
          </cell>
          <cell r="W25">
            <v>777883.90774434677</v>
          </cell>
          <cell r="X25">
            <v>0.55000000000000004</v>
          </cell>
          <cell r="Y25">
            <v>832335.78128645115</v>
          </cell>
          <cell r="Z25">
            <v>0.55000000000000004</v>
          </cell>
          <cell r="AA25">
            <v>890599.2859765027</v>
          </cell>
          <cell r="AB25">
            <v>0.55000000000000004</v>
          </cell>
          <cell r="AC25">
            <v>955552.03390169318</v>
          </cell>
          <cell r="AD25">
            <v>0.55000000000000004</v>
          </cell>
          <cell r="AE25">
            <v>1019647.1225144982</v>
          </cell>
          <cell r="AF25">
            <v>0.55000000000000004</v>
          </cell>
        </row>
        <row r="26">
          <cell r="C26">
            <v>177868335</v>
          </cell>
          <cell r="D26">
            <v>0.60078073651746589</v>
          </cell>
          <cell r="E26">
            <v>290742951</v>
          </cell>
          <cell r="F26">
            <v>0.52047382708710599</v>
          </cell>
          <cell r="G26">
            <v>158962572</v>
          </cell>
          <cell r="H26">
            <v>0.54146851590523892</v>
          </cell>
          <cell r="I26">
            <v>319671985.45054942</v>
          </cell>
          <cell r="J26">
            <v>0.54146851590523881</v>
          </cell>
          <cell r="K26">
            <v>0</v>
          </cell>
          <cell r="L26" t="e">
            <v>#DIV/0!</v>
          </cell>
          <cell r="M26">
            <v>55613.99836164256</v>
          </cell>
          <cell r="N26">
            <v>0.6</v>
          </cell>
          <cell r="O26">
            <v>64739.335499670626</v>
          </cell>
          <cell r="P26">
            <v>0.6</v>
          </cell>
          <cell r="Q26">
            <v>63498.498235926949</v>
          </cell>
          <cell r="R26">
            <v>0.55000000000000004</v>
          </cell>
          <cell r="S26">
            <v>67943.393112441845</v>
          </cell>
          <cell r="T26">
            <v>0.55000000000000004</v>
          </cell>
          <cell r="U26">
            <v>72898.607152587603</v>
          </cell>
          <cell r="V26">
            <v>0.55000000000000004</v>
          </cell>
          <cell r="W26">
            <v>77788.390774434665</v>
          </cell>
          <cell r="X26">
            <v>0.55000000000000004</v>
          </cell>
          <cell r="Y26">
            <v>83233.578128645095</v>
          </cell>
          <cell r="Z26">
            <v>0.55000000000000004</v>
          </cell>
          <cell r="AA26">
            <v>89059.928597650272</v>
          </cell>
          <cell r="AB26">
            <v>0.55000000000000004</v>
          </cell>
          <cell r="AC26">
            <v>95555.203390169336</v>
          </cell>
          <cell r="AD26">
            <v>0.55000000000000004</v>
          </cell>
          <cell r="AE26">
            <v>101964.71225144982</v>
          </cell>
          <cell r="AF26">
            <v>0.55000000000000004</v>
          </cell>
        </row>
        <row r="27">
          <cell r="C27">
            <v>424290205</v>
          </cell>
          <cell r="D27">
            <v>0.13219257464120635</v>
          </cell>
          <cell r="E27">
            <v>507928131</v>
          </cell>
          <cell r="F27">
            <v>0.10002116067851839</v>
          </cell>
          <cell r="G27">
            <v>267846769</v>
          </cell>
          <cell r="H27">
            <v>9.9088016082448688E-2</v>
          </cell>
          <cell r="I27">
            <v>538636909.08791208</v>
          </cell>
          <cell r="J27">
            <v>9.9088016082448702E-2</v>
          </cell>
          <cell r="K27">
            <v>0</v>
          </cell>
          <cell r="L27" t="e">
            <v>#DIV/0!</v>
          </cell>
          <cell r="M27">
            <v>50979.498498172354</v>
          </cell>
          <cell r="N27">
            <v>0.55000000000000004</v>
          </cell>
          <cell r="O27">
            <v>59344.390874698081</v>
          </cell>
          <cell r="P27">
            <v>0.55000000000000004</v>
          </cell>
          <cell r="Q27">
            <v>63498.498235926949</v>
          </cell>
          <cell r="R27">
            <v>0.55000000000000004</v>
          </cell>
          <cell r="S27">
            <v>67943.393112441845</v>
          </cell>
          <cell r="T27">
            <v>0.55000000000000004</v>
          </cell>
          <cell r="U27">
            <v>72898.607152587603</v>
          </cell>
          <cell r="V27">
            <v>0.55000000000000004</v>
          </cell>
          <cell r="W27">
            <v>77788.390774434665</v>
          </cell>
          <cell r="X27">
            <v>0.55000000000000004</v>
          </cell>
          <cell r="Y27">
            <v>83233.578128645095</v>
          </cell>
          <cell r="Z27">
            <v>0.55000000000000004</v>
          </cell>
          <cell r="AA27">
            <v>89059.928597650272</v>
          </cell>
          <cell r="AB27">
            <v>0.55000000000000004</v>
          </cell>
          <cell r="AC27">
            <v>95555.203390169336</v>
          </cell>
          <cell r="AD27">
            <v>0.55000000000000004</v>
          </cell>
          <cell r="AE27">
            <v>101964.71225144982</v>
          </cell>
          <cell r="AF27">
            <v>0.55000000000000004</v>
          </cell>
        </row>
        <row r="28">
          <cell r="C28">
            <v>429746330</v>
          </cell>
          <cell r="D28">
            <v>0.13389249418404439</v>
          </cell>
          <cell r="E28">
            <v>589722021</v>
          </cell>
          <cell r="F28">
            <v>0.11612800594834863</v>
          </cell>
          <cell r="G28">
            <v>292370482</v>
          </cell>
          <cell r="H28">
            <v>0.10816039010143623</v>
          </cell>
          <cell r="I28">
            <v>587953826.43956041</v>
          </cell>
          <cell r="J28">
            <v>0.10816039010143623</v>
          </cell>
          <cell r="K28">
            <v>0</v>
          </cell>
          <cell r="L28" t="e">
            <v>#DIV/0!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row>
        <row r="29">
          <cell r="M29">
            <v>347.58748976026601</v>
          </cell>
          <cell r="N29">
            <v>0.03</v>
          </cell>
          <cell r="O29">
            <v>404.6208468729414</v>
          </cell>
          <cell r="P29">
            <v>0.03</v>
          </cell>
          <cell r="Q29">
            <v>432.94430615404735</v>
          </cell>
          <cell r="R29">
            <v>0.03</v>
          </cell>
          <cell r="S29">
            <v>463.25040758483067</v>
          </cell>
          <cell r="T29">
            <v>0.03</v>
          </cell>
          <cell r="U29">
            <v>497.0359578585518</v>
          </cell>
          <cell r="V29">
            <v>0.03</v>
          </cell>
          <cell r="W29">
            <v>530.37539164387272</v>
          </cell>
          <cell r="X29">
            <v>0.03</v>
          </cell>
          <cell r="Y29">
            <v>567.50166905894378</v>
          </cell>
          <cell r="Z29">
            <v>0.03</v>
          </cell>
          <cell r="AA29">
            <v>607.22678589306997</v>
          </cell>
          <cell r="AB29">
            <v>0.03</v>
          </cell>
          <cell r="AC29">
            <v>651.51275038751805</v>
          </cell>
          <cell r="AD29">
            <v>0.03</v>
          </cell>
          <cell r="AE29">
            <v>695.21394716897589</v>
          </cell>
          <cell r="AF29">
            <v>0.03</v>
          </cell>
        </row>
        <row r="30">
          <cell r="C30">
            <v>1475910027</v>
          </cell>
          <cell r="D30">
            <v>0.45983702689507616</v>
          </cell>
          <cell r="E30">
            <v>1899259636</v>
          </cell>
          <cell r="F30">
            <v>0.37400203223353334</v>
          </cell>
          <cell r="G30">
            <v>1016985431</v>
          </cell>
          <cell r="H30">
            <v>0.37622656087572226</v>
          </cell>
          <cell r="I30">
            <v>2045146526.0769229</v>
          </cell>
          <cell r="J30">
            <v>0.3762265608757222</v>
          </cell>
          <cell r="K30">
            <v>0</v>
          </cell>
          <cell r="L30" t="e">
            <v>#DIV/0!</v>
          </cell>
          <cell r="M30">
            <v>1018392.7241653838</v>
          </cell>
          <cell r="N30">
            <v>0.38160636758321281</v>
          </cell>
          <cell r="O30">
            <v>1113561.5284662095</v>
          </cell>
          <cell r="P30">
            <v>0.35845151953690302</v>
          </cell>
          <cell r="Q30">
            <v>1108770.3680605153</v>
          </cell>
          <cell r="R30">
            <v>0.33356005788712006</v>
          </cell>
          <cell r="S30">
            <v>1186384.2938247514</v>
          </cell>
          <cell r="T30">
            <v>0.33356005788712006</v>
          </cell>
          <cell r="U30">
            <v>1272909.0880757512</v>
          </cell>
          <cell r="V30">
            <v>0.33356005788712001</v>
          </cell>
          <cell r="W30">
            <v>1358291.3779999581</v>
          </cell>
          <cell r="X30">
            <v>0.33356005788712012</v>
          </cell>
          <cell r="Y30">
            <v>1453371.7744599557</v>
          </cell>
          <cell r="Z30">
            <v>0.33356005788712029</v>
          </cell>
          <cell r="AA30">
            <v>1555107.7986721522</v>
          </cell>
          <cell r="AB30">
            <v>0.33356005788712006</v>
          </cell>
          <cell r="AC30">
            <v>1668524.1537424338</v>
          </cell>
          <cell r="AD30">
            <v>0.33356005788712012</v>
          </cell>
          <cell r="AE30">
            <v>1780442.9186997479</v>
          </cell>
          <cell r="AF30">
            <v>0.33356005788712012</v>
          </cell>
        </row>
        <row r="31">
          <cell r="C31">
            <v>1733727172</v>
          </cell>
          <cell r="D31">
            <v>0.54016297310492378</v>
          </cell>
          <cell r="E31">
            <v>3178947091</v>
          </cell>
          <cell r="F31">
            <v>0.62599796776646666</v>
          </cell>
          <cell r="G31">
            <v>1686134276</v>
          </cell>
          <cell r="H31">
            <v>0.62377343912427774</v>
          </cell>
          <cell r="I31">
            <v>3390797500.0879121</v>
          </cell>
          <cell r="J31">
            <v>0.62377343912427774</v>
          </cell>
          <cell r="K31">
            <v>0</v>
          </cell>
          <cell r="L31" t="e">
            <v>#DIV/0!</v>
          </cell>
          <cell r="M31">
            <v>1650306.7805495472</v>
          </cell>
          <cell r="N31">
            <v>0.61839363241678724</v>
          </cell>
          <cell r="O31">
            <v>1993027.4180804852</v>
          </cell>
          <cell r="P31">
            <v>0.64154848046309698</v>
          </cell>
          <cell r="Q31">
            <v>2215279.8047444485</v>
          </cell>
          <cell r="R31">
            <v>0.66643994211287994</v>
          </cell>
          <cell r="S31">
            <v>2370349.3910765601</v>
          </cell>
          <cell r="T31">
            <v>0.66643994211287994</v>
          </cell>
          <cell r="U31">
            <v>2543222.5439271312</v>
          </cell>
          <cell r="V31">
            <v>0.66643994211288005</v>
          </cell>
          <cell r="W31">
            <v>2713813.0178435538</v>
          </cell>
          <cell r="X31">
            <v>0.66643994211287994</v>
          </cell>
          <cell r="Y31">
            <v>2903779.9290926014</v>
          </cell>
          <cell r="Z31">
            <v>0.66643994211287971</v>
          </cell>
          <cell r="AA31">
            <v>3107044.5241290857</v>
          </cell>
          <cell r="AB31">
            <v>0.66643994211287994</v>
          </cell>
          <cell r="AC31">
            <v>3333645.9631217327</v>
          </cell>
          <cell r="AD31">
            <v>0.66643994211287994</v>
          </cell>
          <cell r="AE31">
            <v>3557255.2756753908</v>
          </cell>
          <cell r="AF31">
            <v>0.66643994211287982</v>
          </cell>
        </row>
        <row r="32">
          <cell r="F32">
            <v>-9200000</v>
          </cell>
          <cell r="G32">
            <v>-9200000</v>
          </cell>
        </row>
        <row r="33">
          <cell r="D33">
            <v>1996</v>
          </cell>
          <cell r="E33">
            <v>619825.66879232915</v>
          </cell>
          <cell r="G33" t="str">
            <v>guess</v>
          </cell>
          <cell r="H33">
            <v>6.7372355303514042E-2</v>
          </cell>
        </row>
        <row r="34">
          <cell r="C34">
            <v>1340508825</v>
          </cell>
          <cell r="D34">
            <v>0.41765119915037474</v>
          </cell>
          <cell r="E34">
            <v>1160712867</v>
          </cell>
          <cell r="F34">
            <v>0.22856747064444585</v>
          </cell>
          <cell r="G34">
            <v>580356433.5</v>
          </cell>
          <cell r="H34">
            <v>0.21469875418284612</v>
          </cell>
          <cell r="I34">
            <v>1167090410.2252748</v>
          </cell>
          <cell r="J34">
            <v>0.21469875418284612</v>
          </cell>
          <cell r="K34">
            <v>0</v>
          </cell>
          <cell r="L34" t="e">
            <v>#DIV/0!</v>
          </cell>
          <cell r="M34">
            <v>400304.9257072396</v>
          </cell>
          <cell r="N34">
            <v>0.15</v>
          </cell>
          <cell r="O34">
            <v>434922.45251653728</v>
          </cell>
          <cell r="P34">
            <v>0.14000000000000001</v>
          </cell>
          <cell r="Q34">
            <v>432126.52246464533</v>
          </cell>
          <cell r="R34">
            <v>0.13</v>
          </cell>
          <cell r="S34">
            <v>426808.04218815739</v>
          </cell>
          <cell r="T34">
            <v>0.12</v>
          </cell>
          <cell r="U34">
            <v>419774.47952031705</v>
          </cell>
          <cell r="V34">
            <v>0.11</v>
          </cell>
          <cell r="W34">
            <v>447931.48354278633</v>
          </cell>
          <cell r="X34">
            <v>0.11</v>
          </cell>
          <cell r="Y34">
            <v>479286.6873907813</v>
          </cell>
          <cell r="Z34">
            <v>0.11</v>
          </cell>
          <cell r="AA34">
            <v>512836.75550813618</v>
          </cell>
          <cell r="AB34">
            <v>0.11</v>
          </cell>
          <cell r="AC34">
            <v>550238.71285505826</v>
          </cell>
          <cell r="AD34">
            <v>0.11</v>
          </cell>
          <cell r="AE34">
            <v>587146.80138126528</v>
          </cell>
          <cell r="AF34">
            <v>0.11</v>
          </cell>
        </row>
        <row r="35">
          <cell r="C35">
            <v>370146189</v>
          </cell>
          <cell r="D35">
            <v>0.11532337334429056</v>
          </cell>
          <cell r="E35">
            <v>328974172</v>
          </cell>
          <cell r="F35">
            <v>6.4781563588362359E-2</v>
          </cell>
          <cell r="G35">
            <v>140213476</v>
          </cell>
          <cell r="H35">
            <v>5.1870982863579114E-2</v>
          </cell>
          <cell r="I35">
            <v>281967759.4285714</v>
          </cell>
          <cell r="J35">
            <v>5.1870982863579114E-2</v>
          </cell>
          <cell r="K35">
            <v>0</v>
          </cell>
          <cell r="L35" t="e">
            <v>#DIV/0!</v>
          </cell>
          <cell r="M35">
            <v>173465.46780647052</v>
          </cell>
          <cell r="N35">
            <v>6.5000000000000002E-2</v>
          </cell>
          <cell r="O35">
            <v>170862.3920600682</v>
          </cell>
          <cell r="P35">
            <v>5.5E-2</v>
          </cell>
          <cell r="Q35">
            <v>149582.25777622336</v>
          </cell>
          <cell r="R35">
            <v>4.4999999999999998E-2</v>
          </cell>
          <cell r="S35">
            <v>160053.01582055903</v>
          </cell>
          <cell r="T35">
            <v>4.4999999999999998E-2</v>
          </cell>
          <cell r="U35">
            <v>171725.9234401297</v>
          </cell>
          <cell r="V35">
            <v>4.4999999999999998E-2</v>
          </cell>
          <cell r="W35">
            <v>183244.69781295804</v>
          </cell>
          <cell r="X35">
            <v>4.4999999999999998E-2</v>
          </cell>
          <cell r="Y35">
            <v>196071.82665986507</v>
          </cell>
          <cell r="Z35">
            <v>4.4999999999999998E-2</v>
          </cell>
          <cell r="AA35">
            <v>209796.85452605569</v>
          </cell>
          <cell r="AB35">
            <v>4.4999999999999998E-2</v>
          </cell>
          <cell r="AC35">
            <v>225097.65525888748</v>
          </cell>
          <cell r="AD35">
            <v>4.4999999999999998E-2</v>
          </cell>
          <cell r="AE35">
            <v>240196.41874688125</v>
          </cell>
          <cell r="AF35">
            <v>4.4999999999999998E-2</v>
          </cell>
        </row>
        <row r="36">
          <cell r="C36">
            <v>0</v>
          </cell>
          <cell r="D36">
            <v>0</v>
          </cell>
          <cell r="E36">
            <v>0</v>
          </cell>
          <cell r="F36">
            <v>0</v>
          </cell>
          <cell r="G36">
            <v>0</v>
          </cell>
          <cell r="H36">
            <v>0</v>
          </cell>
          <cell r="I36">
            <v>0</v>
          </cell>
          <cell r="J36">
            <v>0</v>
          </cell>
          <cell r="K36">
            <v>0</v>
          </cell>
          <cell r="L36" t="e">
            <v>#DIV/0!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row>
        <row r="37">
          <cell r="C37">
            <v>0</v>
          </cell>
          <cell r="D37">
            <v>0</v>
          </cell>
          <cell r="E37">
            <v>0</v>
          </cell>
          <cell r="F37">
            <v>0</v>
          </cell>
          <cell r="G37">
            <v>0</v>
          </cell>
          <cell r="H37">
            <v>0</v>
          </cell>
          <cell r="I37">
            <v>0</v>
          </cell>
          <cell r="J37">
            <v>0</v>
          </cell>
          <cell r="K37">
            <v>0</v>
          </cell>
          <cell r="L37" t="e">
            <v>#DIV/0!</v>
          </cell>
          <cell r="M37">
            <v>240182.95542434376</v>
          </cell>
          <cell r="N37">
            <v>0.09</v>
          </cell>
          <cell r="O37">
            <v>252192.10319556095</v>
          </cell>
          <cell r="P37">
            <v>8.1179746511330184E-2</v>
          </cell>
          <cell r="Q37">
            <v>264801.70835533901</v>
          </cell>
          <cell r="R37">
            <v>7.9662368071866066E-2</v>
          </cell>
          <cell r="S37">
            <v>278041.79377310595</v>
          </cell>
          <cell r="T37">
            <v>7.817335184622369E-2</v>
          </cell>
          <cell r="U37">
            <v>291943.88346176129</v>
          </cell>
          <cell r="V37">
            <v>7.650257161295447E-2</v>
          </cell>
          <cell r="W37">
            <v>306541.07763484935</v>
          </cell>
          <cell r="X37">
            <v>7.5278295406115497E-2</v>
          </cell>
          <cell r="Y37">
            <v>321868.13151659182</v>
          </cell>
          <cell r="Z37">
            <v>7.3871224463945118E-2</v>
          </cell>
          <cell r="AA37">
            <v>337961.53809242143</v>
          </cell>
          <cell r="AB37">
            <v>7.2490453913217151E-2</v>
          </cell>
          <cell r="AC37">
            <v>354859.61499704252</v>
          </cell>
          <cell r="AD37">
            <v>7.094113288963913E-2</v>
          </cell>
          <cell r="AE37">
            <v>372602.59574689466</v>
          </cell>
          <cell r="AF37">
            <v>6.9805856790393833E-2</v>
          </cell>
        </row>
        <row r="38">
          <cell r="C38">
            <v>1710655014</v>
          </cell>
          <cell r="D38">
            <v>0.53297457249466529</v>
          </cell>
          <cell r="E38">
            <v>1489687039</v>
          </cell>
          <cell r="F38">
            <v>0.29334903423280823</v>
          </cell>
          <cell r="G38">
            <v>720569909.5</v>
          </cell>
          <cell r="H38">
            <v>0.26656973704642523</v>
          </cell>
          <cell r="I38">
            <v>1449058169.6538463</v>
          </cell>
          <cell r="J38">
            <v>0.26656973704642523</v>
          </cell>
          <cell r="K38">
            <v>0</v>
          </cell>
          <cell r="L38" t="e">
            <v>#DIV/0!</v>
          </cell>
          <cell r="M38">
            <v>813953.34893805394</v>
          </cell>
          <cell r="N38">
            <v>0.30499999999999999</v>
          </cell>
          <cell r="O38">
            <v>857976.94777216646</v>
          </cell>
          <cell r="P38">
            <v>0.2761797465113302</v>
          </cell>
          <cell r="Q38">
            <v>846510.4885962077</v>
          </cell>
          <cell r="R38">
            <v>0.25466236807186604</v>
          </cell>
          <cell r="S38">
            <v>864902.85178182239</v>
          </cell>
          <cell r="T38">
            <v>0.24317335184622371</v>
          </cell>
          <cell r="U38">
            <v>883444.28642220807</v>
          </cell>
          <cell r="V38">
            <v>0.23150257161295448</v>
          </cell>
          <cell r="W38">
            <v>937717.25899059372</v>
          </cell>
          <cell r="X38">
            <v>0.2302782954061155</v>
          </cell>
          <cell r="Y38">
            <v>997226.6455672381</v>
          </cell>
          <cell r="Z38">
            <v>0.22887122446394509</v>
          </cell>
          <cell r="AA38">
            <v>1060595.1481266133</v>
          </cell>
          <cell r="AB38">
            <v>0.22749045391321715</v>
          </cell>
          <cell r="AC38">
            <v>1130195.9831109883</v>
          </cell>
          <cell r="AD38">
            <v>0.22594113288963913</v>
          </cell>
          <cell r="AE38">
            <v>1199945.8158750411</v>
          </cell>
          <cell r="AF38">
            <v>0.2248058567903938</v>
          </cell>
        </row>
        <row r="39">
          <cell r="C39">
            <v>23072158</v>
          </cell>
          <cell r="D39">
            <v>7.1884006102584941E-3</v>
          </cell>
          <cell r="E39">
            <v>1689260052</v>
          </cell>
          <cell r="F39">
            <v>0.33264893353365843</v>
          </cell>
          <cell r="G39">
            <v>965564366.5</v>
          </cell>
          <cell r="H39">
            <v>0.35720370207785251</v>
          </cell>
          <cell r="I39">
            <v>1941739330.4340658</v>
          </cell>
          <cell r="J39">
            <v>0.35720370207785251</v>
          </cell>
          <cell r="K39">
            <v>0</v>
          </cell>
          <cell r="L39" t="e">
            <v>#DIV/0!</v>
          </cell>
          <cell r="M39">
            <v>836353.43161149323</v>
          </cell>
          <cell r="N39">
            <v>0.31339363241678725</v>
          </cell>
          <cell r="O39">
            <v>1135050.4703083187</v>
          </cell>
          <cell r="P39">
            <v>0.36536873395176678</v>
          </cell>
          <cell r="Q39">
            <v>1368769.3161482408</v>
          </cell>
          <cell r="R39">
            <v>0.41177757404101384</v>
          </cell>
          <cell r="S39">
            <v>1505446.5392947379</v>
          </cell>
          <cell r="T39">
            <v>0.42326659026665625</v>
          </cell>
          <cell r="U39">
            <v>1659778.2575049233</v>
          </cell>
          <cell r="V39">
            <v>0.43493737049992559</v>
          </cell>
          <cell r="W39">
            <v>1776095.7588529601</v>
          </cell>
          <cell r="X39">
            <v>0.43616164670676438</v>
          </cell>
          <cell r="Y39">
            <v>1906553.2835253633</v>
          </cell>
          <cell r="Z39">
            <v>0.43756871764893462</v>
          </cell>
          <cell r="AA39">
            <v>2046449.3760024724</v>
          </cell>
          <cell r="AB39">
            <v>0.43894948819966279</v>
          </cell>
          <cell r="AC39">
            <v>2203449.9800107442</v>
          </cell>
          <cell r="AD39">
            <v>0.44049880922324075</v>
          </cell>
          <cell r="AE39">
            <v>2357309.4598003495</v>
          </cell>
          <cell r="AF39">
            <v>0.44163408532248599</v>
          </cell>
        </row>
        <row r="40">
          <cell r="D40">
            <v>2003</v>
          </cell>
          <cell r="E40">
            <v>1645618.0982559426</v>
          </cell>
          <cell r="G40">
            <v>1645618.0982559426</v>
          </cell>
          <cell r="H40">
            <v>0.17887153241912418</v>
          </cell>
        </row>
        <row r="41">
          <cell r="D41">
            <v>2004</v>
          </cell>
          <cell r="E41">
            <v>1773636.4862079928</v>
          </cell>
          <cell r="G41">
            <v>1773636.4862079928</v>
          </cell>
          <cell r="H41">
            <v>0.1927865745878253</v>
          </cell>
          <cell r="M41">
            <v>146755</v>
          </cell>
        </row>
        <row r="42">
          <cell r="C42">
            <v>129279341</v>
          </cell>
          <cell r="D42">
            <v>4.0278490366536905E-2</v>
          </cell>
          <cell r="E42">
            <v>350998295</v>
          </cell>
          <cell r="F42">
            <v>6.9118551856859056E-2</v>
          </cell>
          <cell r="G42">
            <v>156895826</v>
          </cell>
          <cell r="H42">
            <v>5.8042500150364225E-2</v>
          </cell>
          <cell r="I42">
            <v>315515781.95604396</v>
          </cell>
          <cell r="J42">
            <v>5.8042500150364225E-2</v>
          </cell>
          <cell r="K42">
            <v>0</v>
          </cell>
          <cell r="L42" t="e">
            <v>#DIV/0!</v>
          </cell>
          <cell r="M42">
            <v>81060.98514144792</v>
          </cell>
          <cell r="N42">
            <v>3.0374714349904602E-2</v>
          </cell>
          <cell r="O42">
            <v>94197.668396400841</v>
          </cell>
          <cell r="P42">
            <v>3.032189646496734E-2</v>
          </cell>
          <cell r="Q42">
            <v>100721.5051841489</v>
          </cell>
          <cell r="R42">
            <v>3.0300837817726484E-2</v>
          </cell>
          <cell r="S42">
            <v>107702.01054703935</v>
          </cell>
          <cell r="T42">
            <v>3.0281156838996719E-2</v>
          </cell>
          <cell r="U42">
            <v>115483.94896008646</v>
          </cell>
          <cell r="V42">
            <v>3.0262045468142082E-2</v>
          </cell>
          <cell r="W42">
            <v>123163.13187530535</v>
          </cell>
          <cell r="X42">
            <v>3.0245573271898606E-2</v>
          </cell>
          <cell r="Y42">
            <v>131714.55110657669</v>
          </cell>
          <cell r="Z42">
            <v>3.0229507730746358E-2</v>
          </cell>
          <cell r="AA42">
            <v>140864.56968403712</v>
          </cell>
          <cell r="AB42">
            <v>3.021449320630501E-2</v>
          </cell>
          <cell r="AC42">
            <v>151065.10350592498</v>
          </cell>
          <cell r="AD42">
            <v>3.0199913232984345E-2</v>
          </cell>
          <cell r="AE42">
            <v>161130.94583125415</v>
          </cell>
          <cell r="AF42">
            <v>3.0187346673338292E-2</v>
          </cell>
        </row>
        <row r="43">
          <cell r="C43">
            <v>0</v>
          </cell>
          <cell r="D43">
            <v>0</v>
          </cell>
          <cell r="E43">
            <v>0</v>
          </cell>
          <cell r="F43">
            <v>0</v>
          </cell>
          <cell r="G43">
            <v>0</v>
          </cell>
          <cell r="H43">
            <v>0</v>
          </cell>
          <cell r="I43">
            <v>0</v>
          </cell>
          <cell r="J43">
            <v>0</v>
          </cell>
          <cell r="K43">
            <v>0</v>
          </cell>
          <cell r="L43" t="e">
            <v>#DIV/0!</v>
          </cell>
          <cell r="M43">
            <v>37764.622323502263</v>
          </cell>
          <cell r="N43">
            <v>1.415094590334413E-2</v>
          </cell>
          <cell r="O43">
            <v>52042.640095595896</v>
          </cell>
          <cell r="P43">
            <v>1.6752341874339972E-2</v>
          </cell>
          <cell r="Q43">
            <v>63402.390548204596</v>
          </cell>
          <cell r="R43">
            <v>1.9073836811164369E-2</v>
          </cell>
          <cell r="S43">
            <v>69887.226437384932</v>
          </cell>
          <cell r="T43">
            <v>1.9649271671382976E-2</v>
          </cell>
          <cell r="U43">
            <v>77214.715427241841</v>
          </cell>
          <cell r="V43">
            <v>2.0233766251589177E-2</v>
          </cell>
          <cell r="W43">
            <v>82646.631348882744</v>
          </cell>
          <cell r="X43">
            <v>2.0295803671743291E-2</v>
          </cell>
          <cell r="Y43">
            <v>88741.936620939348</v>
          </cell>
          <cell r="Z43">
            <v>2.0366960495909418E-2</v>
          </cell>
          <cell r="AA43">
            <v>95279.240315921779</v>
          </cell>
          <cell r="AB43">
            <v>2.0436749749667891E-2</v>
          </cell>
          <cell r="AC43">
            <v>102619.24382524096</v>
          </cell>
          <cell r="AD43">
            <v>2.0514944799512821E-2</v>
          </cell>
          <cell r="AE43">
            <v>109808.92569845478</v>
          </cell>
          <cell r="AF43">
            <v>2.0572336932457389E-2</v>
          </cell>
        </row>
        <row r="44">
          <cell r="C44">
            <v>129279341</v>
          </cell>
          <cell r="D44">
            <v>4.0278490366536905E-2</v>
          </cell>
          <cell r="E44">
            <v>350998295</v>
          </cell>
          <cell r="F44">
            <v>6.9118551856859056E-2</v>
          </cell>
          <cell r="G44">
            <v>156895826</v>
          </cell>
          <cell r="H44">
            <v>5.8042500150364225E-2</v>
          </cell>
          <cell r="I44">
            <v>315515781.95604396</v>
          </cell>
          <cell r="J44">
            <v>5.8042500150364225E-2</v>
          </cell>
          <cell r="K44">
            <v>0</v>
          </cell>
          <cell r="L44" t="e">
            <v>#DIV/0!</v>
          </cell>
          <cell r="M44">
            <v>118825.60746495018</v>
          </cell>
          <cell r="N44">
            <v>4.4525660253248736E-2</v>
          </cell>
          <cell r="O44">
            <v>146240.30849199672</v>
          </cell>
          <cell r="P44">
            <v>4.7074238339307309E-2</v>
          </cell>
          <cell r="Q44">
            <v>164123.8957323535</v>
          </cell>
          <cell r="R44">
            <v>4.9374674628890849E-2</v>
          </cell>
          <cell r="S44">
            <v>177589.23698442429</v>
          </cell>
          <cell r="T44">
            <v>4.9930428510379703E-2</v>
          </cell>
          <cell r="U44">
            <v>192698.66438732832</v>
          </cell>
          <cell r="V44">
            <v>5.0495811719731262E-2</v>
          </cell>
          <cell r="W44">
            <v>205809.76322418809</v>
          </cell>
          <cell r="X44">
            <v>5.05413769436419E-2</v>
          </cell>
          <cell r="Y44">
            <v>220456.48772751604</v>
          </cell>
          <cell r="Z44">
            <v>5.0596468226655776E-2</v>
          </cell>
          <cell r="AA44">
            <v>236143.8099999589</v>
          </cell>
          <cell r="AB44">
            <v>5.0651242955972904E-2</v>
          </cell>
          <cell r="AC44">
            <v>253684.34733116595</v>
          </cell>
          <cell r="AD44">
            <v>5.0714858032497166E-2</v>
          </cell>
          <cell r="AE44">
            <v>270939.87152970897</v>
          </cell>
          <cell r="AF44">
            <v>5.0759683605795684E-2</v>
          </cell>
        </row>
        <row r="45">
          <cell r="M45">
            <v>717527.82414654305</v>
          </cell>
          <cell r="O45">
            <v>988810.16181632201</v>
          </cell>
          <cell r="Q45">
            <v>1204645.4204158874</v>
          </cell>
          <cell r="S45">
            <v>1327857.3023103136</v>
          </cell>
          <cell r="U45">
            <v>1467079.593117595</v>
          </cell>
          <cell r="W45">
            <v>1570285.9956287721</v>
          </cell>
          <cell r="Y45">
            <v>1686096.7957978472</v>
          </cell>
          <cell r="AA45">
            <v>1810305.5660025135</v>
          </cell>
          <cell r="AC45">
            <v>1949765.6326795781</v>
          </cell>
          <cell r="AE45">
            <v>2086369.5882706405</v>
          </cell>
        </row>
        <row r="46">
          <cell r="C46">
            <v>0</v>
          </cell>
          <cell r="D46">
            <v>0</v>
          </cell>
          <cell r="E46">
            <v>0</v>
          </cell>
          <cell r="F46">
            <v>0</v>
          </cell>
          <cell r="G46">
            <v>0</v>
          </cell>
          <cell r="H46">
            <v>0</v>
          </cell>
          <cell r="I46">
            <v>0</v>
          </cell>
          <cell r="J46">
            <v>0</v>
          </cell>
          <cell r="K46">
            <v>0</v>
          </cell>
          <cell r="L46" t="e">
            <v>#DIV/0!</v>
          </cell>
          <cell r="M46">
            <v>4255.3191489361698</v>
          </cell>
          <cell r="N46">
            <v>1.5945291485302392E-3</v>
          </cell>
          <cell r="O46">
            <v>4468.0851063829787</v>
          </cell>
          <cell r="P46">
            <v>1.438260800917911E-3</v>
          </cell>
          <cell r="Q46">
            <v>4691.489361702128</v>
          </cell>
          <cell r="R46">
            <v>1.4113774214615014E-3</v>
          </cell>
          <cell r="S46">
            <v>4926.0638297872347</v>
          </cell>
          <cell r="T46">
            <v>1.3849965350790435E-3</v>
          </cell>
          <cell r="U46">
            <v>5172.3670212765965</v>
          </cell>
          <cell r="V46">
            <v>1.3553953374930883E-3</v>
          </cell>
          <cell r="W46">
            <v>5430.9853723404267</v>
          </cell>
          <cell r="X46">
            <v>1.3337048475191243E-3</v>
          </cell>
          <cell r="Y46">
            <v>5702.5346409574486</v>
          </cell>
          <cell r="Z46">
            <v>1.3087757849486736E-3</v>
          </cell>
          <cell r="AA46">
            <v>5987.6613730053214</v>
          </cell>
          <cell r="AB46">
            <v>1.2843126861645858E-3</v>
          </cell>
          <cell r="AC46">
            <v>6287.0444416555874</v>
          </cell>
          <cell r="AD46">
            <v>1.2568633802476318E-3</v>
          </cell>
          <cell r="AE46">
            <v>6601.3966637383674</v>
          </cell>
          <cell r="AF46">
            <v>1.2367497043378947E-3</v>
          </cell>
        </row>
        <row r="47">
          <cell r="C47">
            <v>0</v>
          </cell>
          <cell r="D47">
            <v>0</v>
          </cell>
          <cell r="E47">
            <v>0</v>
          </cell>
          <cell r="F47">
            <v>0</v>
          </cell>
          <cell r="G47">
            <v>0</v>
          </cell>
          <cell r="H47">
            <v>0</v>
          </cell>
          <cell r="I47">
            <v>0</v>
          </cell>
          <cell r="J47">
            <v>0</v>
          </cell>
          <cell r="K47">
            <v>0</v>
          </cell>
          <cell r="L47" t="e">
            <v>#DIV/0!</v>
          </cell>
          <cell r="M47">
            <v>13385.851063829787</v>
          </cell>
          <cell r="N47">
            <v>5.0158704793028608E-3</v>
          </cell>
          <cell r="O47">
            <v>14055.143617021276</v>
          </cell>
          <cell r="P47">
            <v>4.5243010449274495E-3</v>
          </cell>
          <cell r="Q47">
            <v>14757.90079787234</v>
          </cell>
          <cell r="R47">
            <v>4.4397346702559079E-3</v>
          </cell>
          <cell r="S47">
            <v>15495.795837765958</v>
          </cell>
          <cell r="T47">
            <v>4.356748975484769E-3</v>
          </cell>
          <cell r="U47">
            <v>16270.585629654257</v>
          </cell>
          <cell r="V47">
            <v>4.2636332282685709E-3</v>
          </cell>
          <cell r="W47">
            <v>17084.11491113697</v>
          </cell>
          <cell r="X47">
            <v>4.1954019962197209E-3</v>
          </cell>
          <cell r="Y47">
            <v>17938.320656693821</v>
          </cell>
          <cell r="Z47">
            <v>4.1169832673184185E-3</v>
          </cell>
          <cell r="AA47">
            <v>18835.236689528512</v>
          </cell>
          <cell r="AB47">
            <v>4.0400303090507832E-3</v>
          </cell>
          <cell r="AC47">
            <v>19776.998524004939</v>
          </cell>
          <cell r="AD47">
            <v>3.9536837136604688E-3</v>
          </cell>
          <cell r="AE47">
            <v>20765.848450205187</v>
          </cell>
          <cell r="AF47">
            <v>3.8904126261931067E-3</v>
          </cell>
        </row>
        <row r="48">
          <cell r="C48">
            <v>0</v>
          </cell>
          <cell r="D48">
            <v>0</v>
          </cell>
          <cell r="E48">
            <v>0</v>
          </cell>
          <cell r="F48">
            <v>0</v>
          </cell>
          <cell r="G48">
            <v>0</v>
          </cell>
          <cell r="H48">
            <v>0</v>
          </cell>
          <cell r="I48">
            <v>0</v>
          </cell>
          <cell r="J48">
            <v>0</v>
          </cell>
          <cell r="K48">
            <v>0</v>
          </cell>
          <cell r="L48" t="e">
            <v>#DIV/0!</v>
          </cell>
          <cell r="M48">
            <v>0</v>
          </cell>
          <cell r="N48">
            <v>0</v>
          </cell>
          <cell r="O48">
            <v>0</v>
          </cell>
          <cell r="P48">
            <v>0</v>
          </cell>
          <cell r="Q48">
            <v>0</v>
          </cell>
          <cell r="R48">
            <v>0</v>
          </cell>
          <cell r="S48">
            <v>0</v>
          </cell>
          <cell r="T48">
            <v>0</v>
          </cell>
          <cell r="U48">
            <v>0</v>
          </cell>
          <cell r="V48">
            <v>0</v>
          </cell>
          <cell r="W48">
            <v>0</v>
          </cell>
          <cell r="X48">
            <v>0</v>
          </cell>
          <cell r="Y48">
            <v>0</v>
          </cell>
          <cell r="Z48">
            <v>0</v>
          </cell>
          <cell r="AA48">
            <v>0</v>
          </cell>
          <cell r="AB48">
            <v>0</v>
          </cell>
          <cell r="AC48">
            <v>0</v>
          </cell>
          <cell r="AD48">
            <v>0</v>
          </cell>
          <cell r="AE48">
            <v>0</v>
          </cell>
          <cell r="AF48">
            <v>0</v>
          </cell>
        </row>
        <row r="49">
          <cell r="C49">
            <v>0</v>
          </cell>
          <cell r="D49">
            <v>0</v>
          </cell>
          <cell r="E49">
            <v>0</v>
          </cell>
          <cell r="F49">
            <v>0</v>
          </cell>
          <cell r="G49">
            <v>0</v>
          </cell>
          <cell r="H49">
            <v>0</v>
          </cell>
          <cell r="I49">
            <v>0</v>
          </cell>
          <cell r="J49">
            <v>0</v>
          </cell>
          <cell r="K49">
            <v>0</v>
          </cell>
          <cell r="L49" t="e">
            <v>#DIV/0!</v>
          </cell>
          <cell r="M49">
            <v>80060.98514144792</v>
          </cell>
          <cell r="N49">
            <v>0.03</v>
          </cell>
          <cell r="O49">
            <v>93197.668396400841</v>
          </cell>
          <cell r="P49">
            <v>0.03</v>
          </cell>
          <cell r="Q49">
            <v>99721.505184148904</v>
          </cell>
          <cell r="R49">
            <v>0.03</v>
          </cell>
          <cell r="S49">
            <v>106702.01054703935</v>
          </cell>
          <cell r="T49">
            <v>0.03</v>
          </cell>
          <cell r="U49">
            <v>114483.94896008646</v>
          </cell>
          <cell r="V49">
            <v>0.03</v>
          </cell>
          <cell r="W49">
            <v>122163.13187530535</v>
          </cell>
          <cell r="X49">
            <v>0.03</v>
          </cell>
          <cell r="Y49">
            <v>130714.55110657671</v>
          </cell>
          <cell r="Z49">
            <v>0.03</v>
          </cell>
          <cell r="AA49">
            <v>139864.56968403712</v>
          </cell>
          <cell r="AB49">
            <v>0.03</v>
          </cell>
          <cell r="AC49">
            <v>150065.10350592498</v>
          </cell>
          <cell r="AD49">
            <v>0.03</v>
          </cell>
          <cell r="AE49">
            <v>160130.94583125415</v>
          </cell>
          <cell r="AF49">
            <v>0.03</v>
          </cell>
        </row>
        <row r="50">
          <cell r="C50">
            <v>0</v>
          </cell>
          <cell r="D50">
            <v>0</v>
          </cell>
          <cell r="E50">
            <v>0</v>
          </cell>
          <cell r="F50">
            <v>0</v>
          </cell>
          <cell r="G50">
            <v>0</v>
          </cell>
          <cell r="H50">
            <v>0</v>
          </cell>
          <cell r="I50">
            <v>0</v>
          </cell>
          <cell r="J50">
            <v>0</v>
          </cell>
          <cell r="K50">
            <v>0</v>
          </cell>
          <cell r="L50" t="e">
            <v>#DIV/0!</v>
          </cell>
          <cell r="M50">
            <v>97702.155354213872</v>
          </cell>
          <cell r="N50">
            <v>3.6610399627833093E-2</v>
          </cell>
          <cell r="O50">
            <v>111720.8971198051</v>
          </cell>
          <cell r="P50">
            <v>3.5962561845845363E-2</v>
          </cell>
          <cell r="Q50">
            <v>119170.89534372337</v>
          </cell>
          <cell r="R50">
            <v>3.5851112091717409E-2</v>
          </cell>
          <cell r="S50">
            <v>127123.87021459253</v>
          </cell>
          <cell r="T50">
            <v>3.5741745510563812E-2</v>
          </cell>
          <cell r="U50">
            <v>135926.90161101733</v>
          </cell>
          <cell r="V50">
            <v>3.5619028565761664E-2</v>
          </cell>
          <cell r="W50">
            <v>144678.23215878275</v>
          </cell>
          <cell r="X50">
            <v>3.552910684373884E-2</v>
          </cell>
          <cell r="Y50">
            <v>154355.40640422798</v>
          </cell>
          <cell r="Z50">
            <v>3.5425759052267095E-2</v>
          </cell>
          <cell r="AA50">
            <v>164687.46774657097</v>
          </cell>
          <cell r="AB50">
            <v>3.532434299521537E-2</v>
          </cell>
          <cell r="AC50">
            <v>176129.1464715855</v>
          </cell>
          <cell r="AD50">
            <v>3.5210547093908098E-2</v>
          </cell>
          <cell r="AE50">
            <v>187498.19094519771</v>
          </cell>
          <cell r="AF50">
            <v>3.5127162330531002E-2</v>
          </cell>
        </row>
        <row r="51">
          <cell r="D51">
            <v>0.11499999999999999</v>
          </cell>
          <cell r="E51">
            <v>9500000</v>
          </cell>
          <cell r="F51">
            <v>186274.50980392157</v>
          </cell>
          <cell r="H51">
            <v>3</v>
          </cell>
          <cell r="I51">
            <v>0.17181969583541559</v>
          </cell>
        </row>
        <row r="52">
          <cell r="C52">
            <v>-106207183</v>
          </cell>
          <cell r="D52">
            <v>-3.3090089756278404E-2</v>
          </cell>
          <cell r="E52">
            <v>1338261757</v>
          </cell>
          <cell r="F52">
            <v>0.26353038167679937</v>
          </cell>
          <cell r="G52">
            <v>808668540.5</v>
          </cell>
          <cell r="H52">
            <v>0.2991612019274883</v>
          </cell>
          <cell r="I52">
            <v>1626223548.4780219</v>
          </cell>
          <cell r="J52">
            <v>0.2991612019274883</v>
          </cell>
          <cell r="K52">
            <v>0</v>
          </cell>
          <cell r="L52" t="e">
            <v>#DIV/0!</v>
          </cell>
          <cell r="M52">
            <v>619825.66879232915</v>
          </cell>
          <cell r="N52">
            <v>0.23225757253570539</v>
          </cell>
          <cell r="O52">
            <v>877089.26469651691</v>
          </cell>
          <cell r="P52">
            <v>0.28233193376661408</v>
          </cell>
          <cell r="Q52">
            <v>1085474.5250721639</v>
          </cell>
          <cell r="R52">
            <v>0.32655178732040557</v>
          </cell>
          <cell r="S52">
            <v>1200733.4320957211</v>
          </cell>
          <cell r="T52">
            <v>0.33759441624571274</v>
          </cell>
          <cell r="U52">
            <v>1331152.6915065777</v>
          </cell>
          <cell r="V52">
            <v>0.34882253021443266</v>
          </cell>
          <cell r="W52">
            <v>1425607.7634699894</v>
          </cell>
          <cell r="X52">
            <v>0.35009116291938369</v>
          </cell>
          <cell r="Y52">
            <v>1531741.3893936193</v>
          </cell>
          <cell r="Z52">
            <v>0.35154649037001173</v>
          </cell>
          <cell r="AA52">
            <v>1645618.0982559426</v>
          </cell>
          <cell r="AB52">
            <v>0.35297390224847452</v>
          </cell>
          <cell r="AC52">
            <v>1773636.4862079928</v>
          </cell>
          <cell r="AD52">
            <v>0.35457340409683547</v>
          </cell>
          <cell r="AE52">
            <v>1898871.3973254426</v>
          </cell>
          <cell r="AF52">
            <v>0.35574723938615926</v>
          </cell>
        </row>
        <row r="53">
          <cell r="D53">
            <v>0.12</v>
          </cell>
          <cell r="E53">
            <v>9200000</v>
          </cell>
          <cell r="F53">
            <v>180392.15686274509</v>
          </cell>
          <cell r="H53" t="str">
            <v>Say</v>
          </cell>
          <cell r="I53">
            <v>9200000</v>
          </cell>
          <cell r="M53" t="str">
            <v>WE MUST ADVISE THAT PROJECTIONS ARE INHERENTLY MORE UNCERTAIN THAN OPINIONS OF CURRENT VALUE.  THE EXERCISE OF MAKING PROJECTIONS IS</v>
          </cell>
          <cell r="W53" t="str">
            <v>WE MUST ADVISE THAT PROJECTIONS ARE INHERENTLY MORE UNCERTAIN THAN OPINIONS OF CURRENT VALUE.  THE EXERCISE OF MAKING PROJECTIONS IS</v>
          </cell>
        </row>
        <row r="54">
          <cell r="D54">
            <v>0.1225</v>
          </cell>
          <cell r="E54">
            <v>9100000</v>
          </cell>
          <cell r="F54">
            <v>178431.37254901961</v>
          </cell>
          <cell r="H54" t="str">
            <v>Less Costs</v>
          </cell>
          <cell r="I54">
            <v>0</v>
          </cell>
          <cell r="M54" t="str">
            <v>NECESSARILY PROBLEMATIC AND THE RESULTANT VALUES SHOULD BE REGARDED AS AN INDICATIVE ESTIMATE OF PROBABILITY RATHER THAN CERTAINTY.</v>
          </cell>
          <cell r="W54" t="str">
            <v>NECESSARILY PROBLEMATIC AND THE RESULTANT VALUES SHOULD BE REGARDED AS AN INDICATIVE ESTIMATE OF PROBABILITY RATHER THAN CERTAINTY.</v>
          </cell>
        </row>
        <row r="55">
          <cell r="C55">
            <v>1994</v>
          </cell>
          <cell r="D55">
            <v>0.125</v>
          </cell>
          <cell r="E55">
            <v>1995</v>
          </cell>
          <cell r="F55">
            <v>176470.58823529413</v>
          </cell>
          <cell r="G55">
            <v>1996</v>
          </cell>
          <cell r="H55" t="str">
            <v>Say</v>
          </cell>
          <cell r="I55">
            <v>1996</v>
          </cell>
          <cell r="K55">
            <v>1997</v>
          </cell>
          <cell r="M55">
            <v>1996</v>
          </cell>
          <cell r="O55">
            <v>1997</v>
          </cell>
          <cell r="Q55">
            <v>1998</v>
          </cell>
          <cell r="S55">
            <v>1999</v>
          </cell>
          <cell r="U55">
            <v>2000</v>
          </cell>
          <cell r="W55">
            <v>2001</v>
          </cell>
          <cell r="Y55">
            <v>2002</v>
          </cell>
          <cell r="AA55">
            <v>2003</v>
          </cell>
          <cell r="AC55">
            <v>2004</v>
          </cell>
          <cell r="AE55">
            <v>2005</v>
          </cell>
        </row>
        <row r="56">
          <cell r="C56" t="str">
            <v>AMOUNT</v>
          </cell>
          <cell r="D56">
            <v>0.1275</v>
          </cell>
          <cell r="E56" t="str">
            <v>AMOUNT</v>
          </cell>
          <cell r="F56" t="str">
            <v>CHANGE</v>
          </cell>
          <cell r="G56" t="str">
            <v>AMOUNT</v>
          </cell>
          <cell r="H56" t="str">
            <v>CHANGE</v>
          </cell>
          <cell r="I56" t="str">
            <v>AMOUNT</v>
          </cell>
          <cell r="J56" t="str">
            <v>CHANGE</v>
          </cell>
          <cell r="K56" t="str">
            <v>AMOUNT</v>
          </cell>
          <cell r="L56" t="str">
            <v>CHANGE</v>
          </cell>
          <cell r="M56" t="str">
            <v>AMOUNT</v>
          </cell>
          <cell r="N56" t="str">
            <v>CHANGE</v>
          </cell>
          <cell r="O56" t="str">
            <v>AMOUNT</v>
          </cell>
          <cell r="P56" t="str">
            <v>CHANGE</v>
          </cell>
          <cell r="Q56" t="str">
            <v>AMOUNT</v>
          </cell>
          <cell r="R56" t="str">
            <v>CHANGE</v>
          </cell>
          <cell r="S56" t="str">
            <v>AMOUNT</v>
          </cell>
          <cell r="T56" t="str">
            <v>CHANGE</v>
          </cell>
          <cell r="U56" t="str">
            <v>AMOUNT</v>
          </cell>
          <cell r="V56" t="str">
            <v>CHANGE</v>
          </cell>
          <cell r="W56" t="str">
            <v>AMOUNT</v>
          </cell>
          <cell r="X56" t="str">
            <v>CHANGE</v>
          </cell>
          <cell r="Y56" t="str">
            <v>AMOUNT</v>
          </cell>
          <cell r="Z56" t="str">
            <v>CHANGE</v>
          </cell>
          <cell r="AA56" t="str">
            <v>AMOUNT</v>
          </cell>
          <cell r="AB56" t="str">
            <v>CHANGE</v>
          </cell>
          <cell r="AC56" t="str">
            <v>AMOUNT</v>
          </cell>
          <cell r="AD56" t="str">
            <v>CHANGE</v>
          </cell>
          <cell r="AE56" t="str">
            <v>AMOUNT</v>
          </cell>
          <cell r="AF56" t="str">
            <v>CHANGE</v>
          </cell>
        </row>
        <row r="57">
          <cell r="H57" t="str">
            <v>Initial Yield</v>
          </cell>
          <cell r="I57">
            <v>6.7372355303514042E-2</v>
          </cell>
        </row>
        <row r="59">
          <cell r="C59">
            <v>0.74150555761761716</v>
          </cell>
          <cell r="E59">
            <v>0.60487690024137175</v>
          </cell>
          <cell r="F59">
            <v>-0.18425844010558678</v>
          </cell>
          <cell r="G59">
            <v>0.62176110599834145</v>
          </cell>
          <cell r="H59">
            <v>2.7913457680781351E-2</v>
          </cell>
          <cell r="I59">
            <v>0.62176110599834145</v>
          </cell>
          <cell r="J59">
            <v>0</v>
          </cell>
          <cell r="K59" t="e">
            <v>#DIV/0!</v>
          </cell>
          <cell r="L59" t="e">
            <v>#DIV/0!</v>
          </cell>
          <cell r="M59">
            <v>0.6</v>
          </cell>
          <cell r="N59" t="e">
            <v>#DIV/0!</v>
          </cell>
          <cell r="O59">
            <v>0.6</v>
          </cell>
          <cell r="P59">
            <v>0</v>
          </cell>
          <cell r="Q59">
            <v>0.6</v>
          </cell>
          <cell r="R59">
            <v>0</v>
          </cell>
          <cell r="S59">
            <v>0.6</v>
          </cell>
          <cell r="T59">
            <v>0</v>
          </cell>
          <cell r="U59">
            <v>0.6</v>
          </cell>
          <cell r="V59">
            <v>0</v>
          </cell>
          <cell r="W59">
            <v>0.6</v>
          </cell>
          <cell r="X59">
            <v>0</v>
          </cell>
          <cell r="Y59">
            <v>0.6</v>
          </cell>
          <cell r="Z59">
            <v>0</v>
          </cell>
          <cell r="AA59">
            <v>0.6</v>
          </cell>
          <cell r="AB59">
            <v>0</v>
          </cell>
          <cell r="AC59">
            <v>0.6</v>
          </cell>
          <cell r="AD59">
            <v>0</v>
          </cell>
          <cell r="AE59">
            <v>0.6</v>
          </cell>
          <cell r="AF59">
            <v>0</v>
          </cell>
        </row>
        <row r="60">
          <cell r="C60">
            <v>0.17696251056964521</v>
          </cell>
          <cell r="E60">
            <v>0.19835928606618322</v>
          </cell>
          <cell r="F60">
            <v>0.12091134685906879</v>
          </cell>
          <cell r="G60">
            <v>0.19759405814552367</v>
          </cell>
          <cell r="H60">
            <v>-3.8577872296043925E-3</v>
          </cell>
          <cell r="I60">
            <v>0.19759405814552369</v>
          </cell>
          <cell r="J60">
            <v>0</v>
          </cell>
          <cell r="K60" t="e">
            <v>#DIV/0!</v>
          </cell>
          <cell r="L60" t="e">
            <v>#DIV/0!</v>
          </cell>
          <cell r="M60">
            <v>0.06</v>
          </cell>
          <cell r="N60" t="e">
            <v>#DIV/0!</v>
          </cell>
          <cell r="O60">
            <v>0.06</v>
          </cell>
          <cell r="P60">
            <v>0</v>
          </cell>
          <cell r="Q60">
            <v>6.0000000000000005E-2</v>
          </cell>
          <cell r="R60">
            <v>0</v>
          </cell>
          <cell r="S60">
            <v>0.06</v>
          </cell>
          <cell r="T60">
            <v>0</v>
          </cell>
          <cell r="U60">
            <v>5.9999999999999991E-2</v>
          </cell>
          <cell r="V60">
            <v>0</v>
          </cell>
          <cell r="W60">
            <v>0.06</v>
          </cell>
          <cell r="X60">
            <v>0</v>
          </cell>
          <cell r="Y60">
            <v>5.9999999999999991E-2</v>
          </cell>
          <cell r="Z60">
            <v>0</v>
          </cell>
          <cell r="AA60">
            <v>6.0000000000000005E-2</v>
          </cell>
          <cell r="AB60">
            <v>0</v>
          </cell>
          <cell r="AC60">
            <v>6.0000000000000005E-2</v>
          </cell>
          <cell r="AD60">
            <v>0</v>
          </cell>
          <cell r="AE60">
            <v>0.06</v>
          </cell>
          <cell r="AF60">
            <v>0</v>
          </cell>
        </row>
        <row r="61">
          <cell r="C61">
            <v>0</v>
          </cell>
          <cell r="E61">
            <v>0</v>
          </cell>
          <cell r="F61" t="e">
            <v>#DIV/0!</v>
          </cell>
          <cell r="G61">
            <v>0</v>
          </cell>
          <cell r="H61" t="e">
            <v>#DIV/0!</v>
          </cell>
          <cell r="I61">
            <v>0</v>
          </cell>
          <cell r="J61" t="e">
            <v>#DIV/0!</v>
          </cell>
          <cell r="K61" t="e">
            <v>#DIV/0!</v>
          </cell>
          <cell r="L61" t="e">
            <v>#DIV/0!</v>
          </cell>
          <cell r="M61">
            <v>0.06</v>
          </cell>
          <cell r="N61" t="e">
            <v>#DIV/0!</v>
          </cell>
          <cell r="O61">
            <v>0.06</v>
          </cell>
          <cell r="P61">
            <v>0</v>
          </cell>
          <cell r="Q61">
            <v>6.0000000000000005E-2</v>
          </cell>
          <cell r="R61">
            <v>0</v>
          </cell>
          <cell r="S61">
            <v>0.06</v>
          </cell>
          <cell r="T61">
            <v>0</v>
          </cell>
          <cell r="U61">
            <v>5.9999999999999991E-2</v>
          </cell>
          <cell r="V61">
            <v>0</v>
          </cell>
          <cell r="W61">
            <v>0.06</v>
          </cell>
          <cell r="X61">
            <v>0</v>
          </cell>
          <cell r="Y61">
            <v>5.9999999999999991E-2</v>
          </cell>
          <cell r="Z61">
            <v>0</v>
          </cell>
          <cell r="AA61">
            <v>6.0000000000000005E-2</v>
          </cell>
          <cell r="AB61">
            <v>0</v>
          </cell>
          <cell r="AC61">
            <v>6.0000000000000005E-2</v>
          </cell>
          <cell r="AD61">
            <v>0</v>
          </cell>
          <cell r="AE61">
            <v>0.06</v>
          </cell>
          <cell r="AF61">
            <v>0</v>
          </cell>
        </row>
        <row r="62">
          <cell r="C62">
            <v>0</v>
          </cell>
          <cell r="E62">
            <v>0</v>
          </cell>
          <cell r="F62" t="e">
            <v>#DIV/0!</v>
          </cell>
          <cell r="G62">
            <v>0</v>
          </cell>
          <cell r="H62" t="e">
            <v>#DIV/0!</v>
          </cell>
          <cell r="I62">
            <v>0</v>
          </cell>
          <cell r="J62" t="e">
            <v>#DIV/0!</v>
          </cell>
          <cell r="K62" t="e">
            <v>#DIV/0!</v>
          </cell>
          <cell r="L62" t="e">
            <v>#DIV/0!</v>
          </cell>
          <cell r="M62">
            <v>0</v>
          </cell>
          <cell r="N62" t="e">
            <v>#DIV/0!</v>
          </cell>
          <cell r="O62">
            <v>0</v>
          </cell>
          <cell r="P62" t="e">
            <v>#DIV/0!</v>
          </cell>
          <cell r="Q62">
            <v>0</v>
          </cell>
          <cell r="R62" t="e">
            <v>#DIV/0!</v>
          </cell>
          <cell r="S62">
            <v>0</v>
          </cell>
          <cell r="T62" t="e">
            <v>#DIV/0!</v>
          </cell>
          <cell r="U62">
            <v>0</v>
          </cell>
          <cell r="V62" t="e">
            <v>#DIV/0!</v>
          </cell>
          <cell r="W62">
            <v>0</v>
          </cell>
          <cell r="X62" t="e">
            <v>#DIV/0!</v>
          </cell>
          <cell r="Y62">
            <v>0</v>
          </cell>
          <cell r="Z62" t="e">
            <v>#DIV/0!</v>
          </cell>
          <cell r="AA62">
            <v>0</v>
          </cell>
          <cell r="AB62" t="e">
            <v>#DIV/0!</v>
          </cell>
          <cell r="AC62">
            <v>0</v>
          </cell>
          <cell r="AD62" t="e">
            <v>#DIV/0!</v>
          </cell>
          <cell r="AE62">
            <v>0</v>
          </cell>
          <cell r="AF62" t="e">
            <v>#DIV/0!</v>
          </cell>
        </row>
        <row r="63">
          <cell r="C63">
            <v>0</v>
          </cell>
          <cell r="E63">
            <v>0</v>
          </cell>
          <cell r="F63" t="e">
            <v>#DIV/0!</v>
          </cell>
          <cell r="G63">
            <v>0</v>
          </cell>
          <cell r="H63" t="e">
            <v>#DIV/0!</v>
          </cell>
          <cell r="I63">
            <v>0</v>
          </cell>
          <cell r="J63" t="e">
            <v>#DIV/0!</v>
          </cell>
          <cell r="K63" t="e">
            <v>#DIV/0!</v>
          </cell>
          <cell r="L63" t="e">
            <v>#DIV/0!</v>
          </cell>
          <cell r="M63">
            <v>7.4999999999999997E-3</v>
          </cell>
          <cell r="N63" t="e">
            <v>#DIV/0!</v>
          </cell>
          <cell r="O63">
            <v>7.4999999999999997E-3</v>
          </cell>
          <cell r="P63">
            <v>0</v>
          </cell>
          <cell r="Q63">
            <v>7.5000000000000006E-3</v>
          </cell>
          <cell r="R63">
            <v>0</v>
          </cell>
          <cell r="S63">
            <v>7.4999999999999997E-3</v>
          </cell>
          <cell r="T63">
            <v>0</v>
          </cell>
          <cell r="U63">
            <v>7.4999999999999989E-3</v>
          </cell>
          <cell r="V63">
            <v>0</v>
          </cell>
          <cell r="W63">
            <v>7.4999999999999997E-3</v>
          </cell>
          <cell r="X63">
            <v>0</v>
          </cell>
          <cell r="Y63">
            <v>7.4999999999999989E-3</v>
          </cell>
          <cell r="Z63">
            <v>0</v>
          </cell>
          <cell r="AA63">
            <v>7.5000000000000006E-3</v>
          </cell>
          <cell r="AB63">
            <v>0</v>
          </cell>
          <cell r="AC63">
            <v>7.5000000000000006E-3</v>
          </cell>
          <cell r="AD63">
            <v>0</v>
          </cell>
          <cell r="AE63">
            <v>7.4999999999999997E-3</v>
          </cell>
          <cell r="AF63">
            <v>0</v>
          </cell>
        </row>
        <row r="65">
          <cell r="C65">
            <v>89874.881171098576</v>
          </cell>
          <cell r="E65">
            <v>151284.60021488048</v>
          </cell>
          <cell r="F65">
            <v>0.68328011390494803</v>
          </cell>
          <cell r="G65">
            <v>160068.62960568845</v>
          </cell>
          <cell r="H65">
            <v>5.8062944796306803E-2</v>
          </cell>
          <cell r="I65">
            <v>160068.62960568845</v>
          </cell>
          <cell r="J65">
            <v>0</v>
          </cell>
          <cell r="K65">
            <v>0</v>
          </cell>
          <cell r="L65">
            <v>-1</v>
          </cell>
          <cell r="M65">
            <v>82.761881914893621</v>
          </cell>
          <cell r="N65" t="e">
            <v>#DIV/0!</v>
          </cell>
          <cell r="O65">
            <v>96.605687617021275</v>
          </cell>
          <cell r="P65">
            <v>0.16727272727272724</v>
          </cell>
          <cell r="Q65">
            <v>103.36808575021276</v>
          </cell>
          <cell r="R65">
            <v>6.999999999999984E-2</v>
          </cell>
          <cell r="S65">
            <v>110.60385175272766</v>
          </cell>
          <cell r="T65">
            <v>7.0000000000000062E-2</v>
          </cell>
          <cell r="U65">
            <v>118.34612137541862</v>
          </cell>
          <cell r="V65">
            <v>7.0000000000000062E-2</v>
          </cell>
          <cell r="W65">
            <v>126.63034987169792</v>
          </cell>
          <cell r="X65">
            <v>6.999999999999984E-2</v>
          </cell>
          <cell r="Y65">
            <v>135.49447436271677</v>
          </cell>
          <cell r="Z65">
            <v>7.0000000000000062E-2</v>
          </cell>
          <cell r="AA65">
            <v>144.97908756810696</v>
          </cell>
          <cell r="AB65">
            <v>7.0000000000000062E-2</v>
          </cell>
          <cell r="AC65">
            <v>155.12762369787447</v>
          </cell>
          <cell r="AD65">
            <v>7.0000000000000062E-2</v>
          </cell>
          <cell r="AE65">
            <v>165.98655735672571</v>
          </cell>
          <cell r="AF65">
            <v>7.0000000000000284E-2</v>
          </cell>
        </row>
        <row r="66">
          <cell r="C66">
            <v>66642.723878592529</v>
          </cell>
          <cell r="E66">
            <v>91508.560032232068</v>
          </cell>
          <cell r="F66">
            <v>0.37312154585606794</v>
          </cell>
          <cell r="G66">
            <v>99524.448179271712</v>
          </cell>
          <cell r="H66">
            <v>8.7597140029481491E-2</v>
          </cell>
          <cell r="I66">
            <v>99524.448179271698</v>
          </cell>
          <cell r="J66">
            <v>0</v>
          </cell>
          <cell r="K66">
            <v>0</v>
          </cell>
          <cell r="L66">
            <v>-1</v>
          </cell>
          <cell r="M66">
            <v>49.657129148936171</v>
          </cell>
          <cell r="N66" t="e">
            <v>#DIV/0!</v>
          </cell>
          <cell r="O66">
            <v>57.96341257021276</v>
          </cell>
          <cell r="P66">
            <v>0.16727272727272724</v>
          </cell>
          <cell r="Q66">
            <v>62.020851450127651</v>
          </cell>
          <cell r="R66">
            <v>7.0000000000000062E-2</v>
          </cell>
          <cell r="S66">
            <v>66.362311051636595</v>
          </cell>
          <cell r="T66">
            <v>7.0000000000000062E-2</v>
          </cell>
          <cell r="U66">
            <v>71.007672825251163</v>
          </cell>
          <cell r="V66">
            <v>7.0000000000000062E-2</v>
          </cell>
          <cell r="W66">
            <v>75.978209923018738</v>
          </cell>
          <cell r="X66">
            <v>6.999999999999984E-2</v>
          </cell>
          <cell r="Y66">
            <v>81.296684617630063</v>
          </cell>
          <cell r="Z66">
            <v>7.0000000000000284E-2</v>
          </cell>
          <cell r="AA66">
            <v>86.987452540864169</v>
          </cell>
          <cell r="AB66">
            <v>7.0000000000000062E-2</v>
          </cell>
          <cell r="AC66">
            <v>93.076574218724673</v>
          </cell>
          <cell r="AD66">
            <v>7.0000000000000062E-2</v>
          </cell>
          <cell r="AE66">
            <v>99.591934414035421</v>
          </cell>
          <cell r="AF66">
            <v>7.0000000000000284E-2</v>
          </cell>
        </row>
        <row r="67">
          <cell r="C67">
            <v>15904.48460918614</v>
          </cell>
          <cell r="E67">
            <v>30008.705291431641</v>
          </cell>
          <cell r="F67">
            <v>0.88680777961828205</v>
          </cell>
          <cell r="G67">
            <v>31628.610105580694</v>
          </cell>
          <cell r="H67">
            <v>5.3981163079754202E-2</v>
          </cell>
          <cell r="I67">
            <v>31628.610105580698</v>
          </cell>
          <cell r="J67">
            <v>0</v>
          </cell>
          <cell r="K67">
            <v>0</v>
          </cell>
          <cell r="L67">
            <v>-1</v>
          </cell>
          <cell r="M67">
            <v>4.9657129148936177</v>
          </cell>
          <cell r="N67" t="e">
            <v>#DIV/0!</v>
          </cell>
          <cell r="O67">
            <v>5.7963412570212753</v>
          </cell>
          <cell r="P67">
            <v>0.1672727272727268</v>
          </cell>
          <cell r="Q67">
            <v>6.2020851450127656</v>
          </cell>
          <cell r="R67">
            <v>7.0000000000000284E-2</v>
          </cell>
          <cell r="S67">
            <v>6.6362311051636595</v>
          </cell>
          <cell r="T67">
            <v>7.0000000000000062E-2</v>
          </cell>
          <cell r="U67">
            <v>7.1007672825251165</v>
          </cell>
          <cell r="V67">
            <v>7.0000000000000062E-2</v>
          </cell>
          <cell r="W67">
            <v>7.597820992301874</v>
          </cell>
          <cell r="X67">
            <v>6.999999999999984E-2</v>
          </cell>
          <cell r="Y67">
            <v>8.1296684617630053</v>
          </cell>
          <cell r="Z67">
            <v>7.0000000000000062E-2</v>
          </cell>
          <cell r="AA67">
            <v>8.6987452540864183</v>
          </cell>
          <cell r="AB67">
            <v>7.0000000000000284E-2</v>
          </cell>
          <cell r="AC67">
            <v>9.3076574218724684</v>
          </cell>
          <cell r="AD67">
            <v>7.0000000000000062E-2</v>
          </cell>
          <cell r="AE67">
            <v>9.9591934414035403</v>
          </cell>
          <cell r="AF67">
            <v>6.999999999999984E-2</v>
          </cell>
        </row>
        <row r="68">
          <cell r="C68">
            <v>0</v>
          </cell>
          <cell r="E68">
            <v>0</v>
          </cell>
          <cell r="F68" t="e">
            <v>#DIV/0!</v>
          </cell>
          <cell r="G68">
            <v>0</v>
          </cell>
          <cell r="H68" t="e">
            <v>#DIV/0!</v>
          </cell>
          <cell r="I68">
            <v>0</v>
          </cell>
          <cell r="J68" t="e">
            <v>#DIV/0!</v>
          </cell>
          <cell r="K68">
            <v>0</v>
          </cell>
          <cell r="L68" t="e">
            <v>#DIV/0!</v>
          </cell>
          <cell r="M68">
            <v>4.9657129148936177</v>
          </cell>
          <cell r="N68" t="e">
            <v>#DIV/0!</v>
          </cell>
          <cell r="O68">
            <v>5.7963412570212753</v>
          </cell>
          <cell r="P68">
            <v>0.1672727272727268</v>
          </cell>
          <cell r="Q68">
            <v>6.2020851450127656</v>
          </cell>
          <cell r="R68">
            <v>7.0000000000000284E-2</v>
          </cell>
          <cell r="S68">
            <v>6.6362311051636595</v>
          </cell>
          <cell r="T68">
            <v>7.0000000000000062E-2</v>
          </cell>
          <cell r="U68">
            <v>7.1007672825251165</v>
          </cell>
          <cell r="V68">
            <v>7.0000000000000062E-2</v>
          </cell>
          <cell r="W68">
            <v>7.597820992301874</v>
          </cell>
          <cell r="X68">
            <v>6.999999999999984E-2</v>
          </cell>
          <cell r="Y68">
            <v>8.1296684617630053</v>
          </cell>
          <cell r="Z68">
            <v>7.0000000000000062E-2</v>
          </cell>
          <cell r="AA68">
            <v>8.6987452540864183</v>
          </cell>
          <cell r="AB68">
            <v>7.0000000000000284E-2</v>
          </cell>
          <cell r="AC68">
            <v>9.3076574218724684</v>
          </cell>
          <cell r="AD68">
            <v>7.0000000000000062E-2</v>
          </cell>
          <cell r="AE68">
            <v>9.9591934414035403</v>
          </cell>
          <cell r="AF68">
            <v>6.999999999999984E-2</v>
          </cell>
        </row>
        <row r="69">
          <cell r="C69">
            <v>0</v>
          </cell>
          <cell r="E69">
            <v>0</v>
          </cell>
          <cell r="F69" t="e">
            <v>#DIV/0!</v>
          </cell>
          <cell r="G69">
            <v>0</v>
          </cell>
          <cell r="H69" t="e">
            <v>#DIV/0!</v>
          </cell>
          <cell r="I69">
            <v>0</v>
          </cell>
          <cell r="J69" t="e">
            <v>#DIV/0!</v>
          </cell>
          <cell r="K69">
            <v>0</v>
          </cell>
          <cell r="L69" t="e">
            <v>#DIV/0!</v>
          </cell>
          <cell r="M69">
            <v>0</v>
          </cell>
          <cell r="N69" t="e">
            <v>#DIV/0!</v>
          </cell>
          <cell r="O69">
            <v>0</v>
          </cell>
          <cell r="P69" t="e">
            <v>#DIV/0!</v>
          </cell>
          <cell r="Q69">
            <v>0</v>
          </cell>
          <cell r="R69" t="e">
            <v>#DIV/0!</v>
          </cell>
          <cell r="S69">
            <v>0</v>
          </cell>
          <cell r="T69" t="e">
            <v>#DIV/0!</v>
          </cell>
          <cell r="U69">
            <v>0</v>
          </cell>
          <cell r="V69" t="e">
            <v>#DIV/0!</v>
          </cell>
          <cell r="W69">
            <v>0</v>
          </cell>
          <cell r="X69" t="e">
            <v>#DIV/0!</v>
          </cell>
          <cell r="Y69">
            <v>0</v>
          </cell>
          <cell r="Z69" t="e">
            <v>#DIV/0!</v>
          </cell>
          <cell r="AA69">
            <v>0</v>
          </cell>
          <cell r="AB69" t="e">
            <v>#DIV/0!</v>
          </cell>
          <cell r="AC69">
            <v>0</v>
          </cell>
          <cell r="AD69" t="e">
            <v>#DIV/0!</v>
          </cell>
          <cell r="AE69">
            <v>0</v>
          </cell>
          <cell r="AF69" t="e">
            <v>#DIV/0!</v>
          </cell>
        </row>
        <row r="70">
          <cell r="C70">
            <v>0</v>
          </cell>
          <cell r="E70">
            <v>0</v>
          </cell>
          <cell r="F70" t="e">
            <v>#DIV/0!</v>
          </cell>
          <cell r="G70">
            <v>0</v>
          </cell>
          <cell r="H70" t="e">
            <v>#DIV/0!</v>
          </cell>
          <cell r="I70">
            <v>0</v>
          </cell>
          <cell r="J70" t="e">
            <v>#DIV/0!</v>
          </cell>
          <cell r="K70">
            <v>0</v>
          </cell>
          <cell r="L70" t="e">
            <v>#DIV/0!</v>
          </cell>
          <cell r="M70">
            <v>0.62071411436170221</v>
          </cell>
          <cell r="N70" t="e">
            <v>#DIV/0!</v>
          </cell>
          <cell r="O70">
            <v>0.72454265712765942</v>
          </cell>
          <cell r="P70">
            <v>0.1672727272727268</v>
          </cell>
          <cell r="Q70">
            <v>0.77526064312659571</v>
          </cell>
          <cell r="R70">
            <v>7.0000000000000284E-2</v>
          </cell>
          <cell r="S70">
            <v>0.82952888814545744</v>
          </cell>
          <cell r="T70">
            <v>7.0000000000000062E-2</v>
          </cell>
          <cell r="U70">
            <v>0.88759591031563956</v>
          </cell>
          <cell r="V70">
            <v>7.0000000000000062E-2</v>
          </cell>
          <cell r="W70">
            <v>0.94972762403773425</v>
          </cell>
          <cell r="X70">
            <v>6.999999999999984E-2</v>
          </cell>
          <cell r="Y70">
            <v>1.0162085577203757</v>
          </cell>
          <cell r="Z70">
            <v>7.0000000000000062E-2</v>
          </cell>
          <cell r="AA70">
            <v>1.0873431567608023</v>
          </cell>
          <cell r="AB70">
            <v>7.0000000000000284E-2</v>
          </cell>
          <cell r="AC70">
            <v>1.1634571777340585</v>
          </cell>
          <cell r="AD70">
            <v>7.0000000000000062E-2</v>
          </cell>
          <cell r="AE70">
            <v>1.2448991801754425</v>
          </cell>
          <cell r="AF70">
            <v>6.999999999999984E-2</v>
          </cell>
        </row>
        <row r="71">
          <cell r="C71">
            <v>172422.08965887726</v>
          </cell>
          <cell r="E71">
            <v>272801.8655385442</v>
          </cell>
          <cell r="F71">
            <v>0.5821746858436756</v>
          </cell>
          <cell r="G71">
            <v>291221.68789054081</v>
          </cell>
          <cell r="H71">
            <v>6.7520881192046245E-2</v>
          </cell>
          <cell r="I71">
            <v>291221.68789054081</v>
          </cell>
          <cell r="J71">
            <v>0</v>
          </cell>
          <cell r="K71">
            <v>0</v>
          </cell>
          <cell r="L71">
            <v>-1</v>
          </cell>
          <cell r="M71">
            <v>142.97115100797873</v>
          </cell>
          <cell r="N71" t="e">
            <v>#DIV/0!</v>
          </cell>
          <cell r="O71">
            <v>166.88632535840424</v>
          </cell>
          <cell r="P71">
            <v>0.16727272727272702</v>
          </cell>
          <cell r="Q71">
            <v>178.56836813349256</v>
          </cell>
          <cell r="R71">
            <v>7.0000000000000062E-2</v>
          </cell>
          <cell r="S71">
            <v>191.06815390283705</v>
          </cell>
          <cell r="T71">
            <v>7.0000000000000062E-2</v>
          </cell>
          <cell r="U71">
            <v>204.44292467603569</v>
          </cell>
          <cell r="V71">
            <v>7.0000000000000284E-2</v>
          </cell>
          <cell r="W71">
            <v>218.75392940335814</v>
          </cell>
          <cell r="X71">
            <v>6.999999999999984E-2</v>
          </cell>
          <cell r="Y71">
            <v>234.06670446159319</v>
          </cell>
          <cell r="Z71">
            <v>6.999999999999984E-2</v>
          </cell>
          <cell r="AA71">
            <v>250.45137377390481</v>
          </cell>
          <cell r="AB71">
            <v>7.0000000000000284E-2</v>
          </cell>
          <cell r="AC71">
            <v>267.9829699380781</v>
          </cell>
          <cell r="AD71">
            <v>6.999999999999984E-2</v>
          </cell>
          <cell r="AE71">
            <v>286.7417778337437</v>
          </cell>
          <cell r="AF71">
            <v>7.0000000000000506E-2</v>
          </cell>
        </row>
        <row r="72">
          <cell r="C72">
            <v>1239.43905452592</v>
          </cell>
          <cell r="E72">
            <v>90747.249637389206</v>
          </cell>
          <cell r="F72">
            <v>72.21638712772338</v>
          </cell>
          <cell r="G72">
            <v>104025.4650398621</v>
          </cell>
          <cell r="H72">
            <v>0.14632085771778658</v>
          </cell>
          <cell r="I72">
            <v>104025.46503986209</v>
          </cell>
          <cell r="J72">
            <v>-1.1102230246251565E-16</v>
          </cell>
          <cell r="K72">
            <v>0</v>
          </cell>
          <cell r="L72">
            <v>-1</v>
          </cell>
          <cell r="M72">
            <v>44.806248345199464</v>
          </cell>
          <cell r="N72" t="e">
            <v>#DIV/0!</v>
          </cell>
          <cell r="O72">
            <v>60.975045410062783</v>
          </cell>
          <cell r="P72">
            <v>0.36086031886210446</v>
          </cell>
          <cell r="Q72">
            <v>73.530449430472245</v>
          </cell>
          <cell r="R72">
            <v>0.2059105316933052</v>
          </cell>
          <cell r="S72">
            <v>80.872766010998546</v>
          </cell>
          <cell r="T72">
            <v>9.985409632874509E-2</v>
          </cell>
          <cell r="U72">
            <v>88.919868075909321</v>
          </cell>
          <cell r="V72">
            <v>9.9503237762591068E-2</v>
          </cell>
          <cell r="W72">
            <v>95.41207407214398</v>
          </cell>
          <cell r="X72">
            <v>7.3011871662836736E-2</v>
          </cell>
          <cell r="Y72">
            <v>102.4202677155715</v>
          </cell>
          <cell r="Z72">
            <v>7.3451853044599114E-2</v>
          </cell>
          <cell r="AA72">
            <v>109.93550233695795</v>
          </cell>
          <cell r="AB72">
            <v>7.3376439927464343E-2</v>
          </cell>
          <cell r="AC72">
            <v>118.04617914983093</v>
          </cell>
          <cell r="AD72">
            <v>7.3776683968872492E-2</v>
          </cell>
          <cell r="AE72">
            <v>126.63494277734888</v>
          </cell>
          <cell r="AF72">
            <v>7.2757658819406545E-2</v>
          </cell>
        </row>
        <row r="73">
          <cell r="C73">
            <v>-5705.4624227773302</v>
          </cell>
          <cell r="E73">
            <v>71891.57974751544</v>
          </cell>
          <cell r="F73">
            <v>13.6004825586985</v>
          </cell>
          <cell r="G73">
            <v>87122.230176686062</v>
          </cell>
          <cell r="H73">
            <v>0.21185583183261447</v>
          </cell>
          <cell r="I73">
            <v>87122.230176686047</v>
          </cell>
          <cell r="J73">
            <v>-2.2204460492503131E-16</v>
          </cell>
          <cell r="K73">
            <v>0</v>
          </cell>
          <cell r="L73">
            <v>-1</v>
          </cell>
          <cell r="M73">
            <v>33.206132475748909</v>
          </cell>
          <cell r="N73" t="e">
            <v>#DIV/0!</v>
          </cell>
          <cell r="O73">
            <v>47.117338957642595</v>
          </cell>
          <cell r="P73">
            <v>0.41893486066326191</v>
          </cell>
          <cell r="Q73">
            <v>58.311819772880142</v>
          </cell>
          <cell r="R73">
            <v>0.23758728873252211</v>
          </cell>
          <cell r="S73">
            <v>64.503541879974279</v>
          </cell>
          <cell r="T73">
            <v>0.10618296824229456</v>
          </cell>
          <cell r="U73">
            <v>71.314298269933445</v>
          </cell>
          <cell r="V73">
            <v>0.1055873242221701</v>
          </cell>
          <cell r="W73">
            <v>76.583817538006414</v>
          </cell>
          <cell r="X73">
            <v>7.3891483137465519E-2</v>
          </cell>
          <cell r="Y73">
            <v>82.285328465947856</v>
          </cell>
          <cell r="Z73">
            <v>7.4447985373828462E-2</v>
          </cell>
          <cell r="AA73">
            <v>88.402798724466436</v>
          </cell>
          <cell r="AB73">
            <v>7.4344605199579084E-2</v>
          </cell>
          <cell r="AC73">
            <v>95.019633890924283</v>
          </cell>
          <cell r="AD73">
            <v>7.4848706850121127E-2</v>
          </cell>
          <cell r="AE73">
            <v>102.00759588103372</v>
          </cell>
          <cell r="AF73">
            <v>7.3542295460021556E-2</v>
          </cell>
        </row>
        <row r="75">
          <cell r="C75">
            <v>236600</v>
          </cell>
          <cell r="E75">
            <v>330485</v>
          </cell>
          <cell r="F75">
            <v>0.39680896027049872</v>
          </cell>
          <cell r="G75">
            <v>319498.26268600486</v>
          </cell>
          <cell r="H75">
            <v>-3.3244284351771292E-2</v>
          </cell>
          <cell r="I75">
            <v>319498.26268600492</v>
          </cell>
          <cell r="J75">
            <v>0</v>
          </cell>
          <cell r="K75" t="e">
            <v>#DIV/0!</v>
          </cell>
          <cell r="L75" t="e">
            <v>#DIV/0!</v>
          </cell>
          <cell r="M75">
            <v>150.4761489361702</v>
          </cell>
          <cell r="N75" t="e">
            <v>#DIV/0!</v>
          </cell>
          <cell r="O75">
            <v>161.00947936170212</v>
          </cell>
          <cell r="P75">
            <v>7.0000000000000062E-2</v>
          </cell>
          <cell r="Q75">
            <v>172.28014291702127</v>
          </cell>
          <cell r="R75">
            <v>7.0000000000000062E-2</v>
          </cell>
          <cell r="S75">
            <v>184.33975292121278</v>
          </cell>
          <cell r="T75">
            <v>7.0000000000000062E-2</v>
          </cell>
          <cell r="U75">
            <v>197.24353562569769</v>
          </cell>
          <cell r="V75">
            <v>7.0000000000000062E-2</v>
          </cell>
          <cell r="W75">
            <v>211.05058311949654</v>
          </cell>
          <cell r="X75">
            <v>7.0000000000000062E-2</v>
          </cell>
          <cell r="Y75">
            <v>225.82412393786129</v>
          </cell>
          <cell r="Z75">
            <v>7.0000000000000062E-2</v>
          </cell>
          <cell r="AA75">
            <v>241.63181261351161</v>
          </cell>
          <cell r="AB75">
            <v>7.0000000000000062E-2</v>
          </cell>
          <cell r="AC75">
            <v>258.54603949645741</v>
          </cell>
          <cell r="AD75">
            <v>6.999999999999984E-2</v>
          </cell>
          <cell r="AE75">
            <v>276.64426226120952</v>
          </cell>
          <cell r="AF75">
            <v>7.0000000000000284E-2</v>
          </cell>
        </row>
        <row r="76">
          <cell r="C76">
            <v>175440.21493232824</v>
          </cell>
          <cell r="E76">
            <v>199902.74237626974</v>
          </cell>
          <cell r="F76">
            <v>0.13943512012555015</v>
          </cell>
          <cell r="G76">
            <v>198651.59317219901</v>
          </cell>
          <cell r="H76">
            <v>-6.2587895953710726E-3</v>
          </cell>
          <cell r="I76">
            <v>198651.59317219903</v>
          </cell>
          <cell r="J76">
            <v>0</v>
          </cell>
          <cell r="K76" t="e">
            <v>#DIV/0!</v>
          </cell>
          <cell r="L76" t="e">
            <v>#DIV/0!</v>
          </cell>
          <cell r="M76">
            <v>90.285689361702126</v>
          </cell>
          <cell r="N76" t="e">
            <v>#DIV/0!</v>
          </cell>
          <cell r="O76">
            <v>96.605687617021275</v>
          </cell>
          <cell r="P76">
            <v>7.0000000000000062E-2</v>
          </cell>
          <cell r="Q76">
            <v>103.36808575021276</v>
          </cell>
          <cell r="R76">
            <v>6.999999999999984E-2</v>
          </cell>
          <cell r="S76">
            <v>110.60385175272765</v>
          </cell>
          <cell r="T76">
            <v>7.0000000000000062E-2</v>
          </cell>
          <cell r="U76">
            <v>118.34612137541862</v>
          </cell>
          <cell r="V76">
            <v>7.0000000000000284E-2</v>
          </cell>
          <cell r="W76">
            <v>126.6303498716979</v>
          </cell>
          <cell r="X76">
            <v>6.999999999999984E-2</v>
          </cell>
          <cell r="Y76">
            <v>135.49447436271677</v>
          </cell>
          <cell r="Z76">
            <v>7.0000000000000062E-2</v>
          </cell>
          <cell r="AA76">
            <v>144.97908756810696</v>
          </cell>
          <cell r="AB76">
            <v>7.0000000000000062E-2</v>
          </cell>
          <cell r="AC76">
            <v>155.12762369787447</v>
          </cell>
          <cell r="AD76">
            <v>7.0000000000000062E-2</v>
          </cell>
          <cell r="AE76">
            <v>165.98655735672568</v>
          </cell>
          <cell r="AF76">
            <v>7.0000000000000062E-2</v>
          </cell>
        </row>
        <row r="77">
          <cell r="C77">
            <v>41869.330000778064</v>
          </cell>
          <cell r="E77">
            <v>65554.768655582564</v>
          </cell>
          <cell r="F77">
            <v>0.56569901296162017</v>
          </cell>
          <cell r="G77">
            <v>63130.958294572243</v>
          </cell>
          <cell r="H77">
            <v>-3.6973822205745965E-2</v>
          </cell>
          <cell r="I77">
            <v>63130.95829457225</v>
          </cell>
          <cell r="J77">
            <v>0</v>
          </cell>
          <cell r="K77" t="e">
            <v>#DIV/0!</v>
          </cell>
          <cell r="L77" t="e">
            <v>#DIV/0!</v>
          </cell>
          <cell r="M77">
            <v>9.0285689361702133</v>
          </cell>
          <cell r="N77" t="e">
            <v>#DIV/0!</v>
          </cell>
          <cell r="O77">
            <v>9.6605687617021267</v>
          </cell>
          <cell r="P77">
            <v>6.999999999999984E-2</v>
          </cell>
          <cell r="Q77">
            <v>10.336808575021276</v>
          </cell>
          <cell r="R77">
            <v>7.0000000000000062E-2</v>
          </cell>
          <cell r="S77">
            <v>11.060385175272765</v>
          </cell>
          <cell r="T77">
            <v>7.0000000000000062E-2</v>
          </cell>
          <cell r="U77">
            <v>11.83461213754186</v>
          </cell>
          <cell r="V77">
            <v>7.0000000000000062E-2</v>
          </cell>
          <cell r="W77">
            <v>12.663034987169791</v>
          </cell>
          <cell r="X77">
            <v>7.0000000000000062E-2</v>
          </cell>
          <cell r="Y77">
            <v>13.549447436271675</v>
          </cell>
          <cell r="Z77">
            <v>6.999999999999984E-2</v>
          </cell>
          <cell r="AA77">
            <v>14.497908756810697</v>
          </cell>
          <cell r="AB77">
            <v>7.0000000000000284E-2</v>
          </cell>
          <cell r="AC77">
            <v>15.512762369787447</v>
          </cell>
          <cell r="AD77">
            <v>7.0000000000000062E-2</v>
          </cell>
          <cell r="AE77">
            <v>16.598655735672569</v>
          </cell>
          <cell r="AF77">
            <v>7.0000000000000062E-2</v>
          </cell>
        </row>
        <row r="78">
          <cell r="C78">
            <v>0</v>
          </cell>
          <cell r="E78">
            <v>0</v>
          </cell>
          <cell r="F78" t="e">
            <v>#DIV/0!</v>
          </cell>
          <cell r="G78">
            <v>0</v>
          </cell>
          <cell r="H78" t="e">
            <v>#DIV/0!</v>
          </cell>
          <cell r="I78">
            <v>0</v>
          </cell>
          <cell r="J78" t="e">
            <v>#DIV/0!</v>
          </cell>
          <cell r="K78" t="e">
            <v>#DIV/0!</v>
          </cell>
          <cell r="L78" t="e">
            <v>#DIV/0!</v>
          </cell>
          <cell r="M78">
            <v>9.0285689361702133</v>
          </cell>
          <cell r="N78" t="e">
            <v>#DIV/0!</v>
          </cell>
          <cell r="O78">
            <v>9.6605687617021267</v>
          </cell>
          <cell r="P78">
            <v>6.999999999999984E-2</v>
          </cell>
          <cell r="Q78">
            <v>10.336808575021276</v>
          </cell>
          <cell r="R78">
            <v>7.0000000000000062E-2</v>
          </cell>
          <cell r="S78">
            <v>11.060385175272765</v>
          </cell>
          <cell r="T78">
            <v>7.0000000000000062E-2</v>
          </cell>
          <cell r="U78">
            <v>11.83461213754186</v>
          </cell>
          <cell r="V78">
            <v>7.0000000000000062E-2</v>
          </cell>
          <cell r="W78">
            <v>12.663034987169791</v>
          </cell>
          <cell r="X78">
            <v>7.0000000000000062E-2</v>
          </cell>
          <cell r="Y78">
            <v>13.549447436271675</v>
          </cell>
          <cell r="Z78">
            <v>6.999999999999984E-2</v>
          </cell>
          <cell r="AA78">
            <v>14.497908756810697</v>
          </cell>
          <cell r="AB78">
            <v>7.0000000000000284E-2</v>
          </cell>
          <cell r="AC78">
            <v>15.512762369787447</v>
          </cell>
          <cell r="AD78">
            <v>7.0000000000000062E-2</v>
          </cell>
          <cell r="AE78">
            <v>16.598655735672569</v>
          </cell>
          <cell r="AF78">
            <v>7.0000000000000062E-2</v>
          </cell>
        </row>
        <row r="79">
          <cell r="C79">
            <v>0</v>
          </cell>
          <cell r="E79">
            <v>0</v>
          </cell>
          <cell r="F79" t="e">
            <v>#DIV/0!</v>
          </cell>
          <cell r="G79">
            <v>0</v>
          </cell>
          <cell r="H79" t="e">
            <v>#DIV/0!</v>
          </cell>
          <cell r="I79">
            <v>0</v>
          </cell>
          <cell r="J79" t="e">
            <v>#DIV/0!</v>
          </cell>
          <cell r="K79" t="e">
            <v>#DIV/0!</v>
          </cell>
          <cell r="L79" t="e">
            <v>#DIV/0!</v>
          </cell>
          <cell r="M79">
            <v>0</v>
          </cell>
          <cell r="N79" t="e">
            <v>#DIV/0!</v>
          </cell>
          <cell r="O79">
            <v>0</v>
          </cell>
          <cell r="P79" t="e">
            <v>#DIV/0!</v>
          </cell>
          <cell r="Q79">
            <v>0</v>
          </cell>
          <cell r="R79" t="e">
            <v>#DIV/0!</v>
          </cell>
          <cell r="S79">
            <v>0</v>
          </cell>
          <cell r="T79" t="e">
            <v>#DIV/0!</v>
          </cell>
          <cell r="U79">
            <v>0</v>
          </cell>
          <cell r="V79" t="e">
            <v>#DIV/0!</v>
          </cell>
          <cell r="W79">
            <v>0</v>
          </cell>
          <cell r="X79" t="e">
            <v>#DIV/0!</v>
          </cell>
          <cell r="Y79">
            <v>0</v>
          </cell>
          <cell r="Z79" t="e">
            <v>#DIV/0!</v>
          </cell>
          <cell r="AA79">
            <v>0</v>
          </cell>
          <cell r="AB79" t="e">
            <v>#DIV/0!</v>
          </cell>
          <cell r="AC79">
            <v>0</v>
          </cell>
          <cell r="AD79" t="e">
            <v>#DIV/0!</v>
          </cell>
          <cell r="AE79">
            <v>0</v>
          </cell>
          <cell r="AF79" t="e">
            <v>#DIV/0!</v>
          </cell>
        </row>
        <row r="80">
          <cell r="C80">
            <v>0</v>
          </cell>
          <cell r="E80">
            <v>0</v>
          </cell>
          <cell r="F80" t="e">
            <v>#DIV/0!</v>
          </cell>
          <cell r="G80">
            <v>0</v>
          </cell>
          <cell r="H80" t="e">
            <v>#DIV/0!</v>
          </cell>
          <cell r="I80">
            <v>0</v>
          </cell>
          <cell r="J80" t="e">
            <v>#DIV/0!</v>
          </cell>
          <cell r="K80" t="e">
            <v>#DIV/0!</v>
          </cell>
          <cell r="L80" t="e">
            <v>#DIV/0!</v>
          </cell>
          <cell r="M80">
            <v>1.1285711170212767</v>
          </cell>
          <cell r="N80" t="e">
            <v>#DIV/0!</v>
          </cell>
          <cell r="O80">
            <v>1.2075710952127658</v>
          </cell>
          <cell r="P80">
            <v>6.999999999999984E-2</v>
          </cell>
          <cell r="Q80">
            <v>1.2921010718776595</v>
          </cell>
          <cell r="R80">
            <v>7.0000000000000062E-2</v>
          </cell>
          <cell r="S80">
            <v>1.3825481469090957</v>
          </cell>
          <cell r="T80">
            <v>7.0000000000000062E-2</v>
          </cell>
          <cell r="U80">
            <v>1.4793265171927326</v>
          </cell>
          <cell r="V80">
            <v>7.0000000000000062E-2</v>
          </cell>
          <cell r="W80">
            <v>1.5828793733962239</v>
          </cell>
          <cell r="X80">
            <v>7.0000000000000062E-2</v>
          </cell>
          <cell r="Y80">
            <v>1.6936809295339594</v>
          </cell>
          <cell r="Z80">
            <v>6.999999999999984E-2</v>
          </cell>
          <cell r="AA80">
            <v>1.8122385946013371</v>
          </cell>
          <cell r="AB80">
            <v>7.0000000000000284E-2</v>
          </cell>
          <cell r="AC80">
            <v>1.9390952962234309</v>
          </cell>
          <cell r="AD80">
            <v>7.0000000000000062E-2</v>
          </cell>
          <cell r="AE80">
            <v>2.0748319669590711</v>
          </cell>
          <cell r="AF80">
            <v>7.0000000000000062E-2</v>
          </cell>
        </row>
        <row r="81">
          <cell r="C81">
            <v>453909.54493310628</v>
          </cell>
          <cell r="E81">
            <v>595942.51103185222</v>
          </cell>
          <cell r="F81">
            <v>0.31291028726808912</v>
          </cell>
          <cell r="G81">
            <v>581280.81415277615</v>
          </cell>
          <cell r="H81">
            <v>-2.4602535660176117E-2</v>
          </cell>
          <cell r="I81">
            <v>581280.81415277615</v>
          </cell>
          <cell r="J81">
            <v>0</v>
          </cell>
          <cell r="K81" t="e">
            <v>#DIV/0!</v>
          </cell>
          <cell r="L81" t="e">
            <v>#DIV/0!</v>
          </cell>
          <cell r="M81">
            <v>259.94754728723404</v>
          </cell>
          <cell r="N81" t="e">
            <v>#DIV/0!</v>
          </cell>
          <cell r="O81">
            <v>278.14387559734035</v>
          </cell>
          <cell r="P81">
            <v>6.9999999999999618E-2</v>
          </cell>
          <cell r="Q81">
            <v>297.61394688915425</v>
          </cell>
          <cell r="R81">
            <v>7.0000000000000284E-2</v>
          </cell>
          <cell r="S81">
            <v>318.44692317139504</v>
          </cell>
          <cell r="T81">
            <v>7.0000000000000062E-2</v>
          </cell>
          <cell r="U81">
            <v>340.7382077933928</v>
          </cell>
          <cell r="V81">
            <v>7.0000000000000284E-2</v>
          </cell>
          <cell r="W81">
            <v>364.58988233893024</v>
          </cell>
          <cell r="X81">
            <v>6.999999999999984E-2</v>
          </cell>
          <cell r="Y81">
            <v>390.1111741026553</v>
          </cell>
          <cell r="Z81">
            <v>6.999999999999984E-2</v>
          </cell>
          <cell r="AA81">
            <v>417.41895628984133</v>
          </cell>
          <cell r="AB81">
            <v>7.0000000000000506E-2</v>
          </cell>
          <cell r="AC81">
            <v>446.63828323013018</v>
          </cell>
          <cell r="AD81">
            <v>6.999999999999984E-2</v>
          </cell>
          <cell r="AE81">
            <v>477.90296305623946</v>
          </cell>
          <cell r="AF81">
            <v>7.0000000000000284E-2</v>
          </cell>
        </row>
        <row r="82">
          <cell r="C82">
            <v>3262.883649799302</v>
          </cell>
          <cell r="E82">
            <v>198239.64074211611</v>
          </cell>
          <cell r="F82">
            <v>59.755963748296608</v>
          </cell>
          <cell r="G82">
            <v>207635.6587621998</v>
          </cell>
          <cell r="H82">
            <v>4.7397271226427895E-2</v>
          </cell>
          <cell r="I82">
            <v>207635.6587621998</v>
          </cell>
          <cell r="J82">
            <v>0</v>
          </cell>
          <cell r="K82" t="e">
            <v>#DIV/0!</v>
          </cell>
          <cell r="L82" t="e">
            <v>#DIV/0!</v>
          </cell>
          <cell r="M82">
            <v>81.465906082180837</v>
          </cell>
          <cell r="N82" t="e">
            <v>#DIV/0!</v>
          </cell>
          <cell r="O82">
            <v>101.62507568343797</v>
          </cell>
          <cell r="P82">
            <v>0.24745529229026242</v>
          </cell>
          <cell r="Q82">
            <v>122.55074905078708</v>
          </cell>
          <cell r="R82">
            <v>0.20591053169330542</v>
          </cell>
          <cell r="S82">
            <v>134.78794335166424</v>
          </cell>
          <cell r="T82">
            <v>9.985409632874509E-2</v>
          </cell>
          <cell r="U82">
            <v>148.19978012651552</v>
          </cell>
          <cell r="V82">
            <v>9.9503237762590846E-2</v>
          </cell>
          <cell r="W82">
            <v>159.02012345357329</v>
          </cell>
          <cell r="X82">
            <v>7.3011871662836736E-2</v>
          </cell>
          <cell r="Y82">
            <v>170.70044619261915</v>
          </cell>
          <cell r="Z82">
            <v>7.3451853044599114E-2</v>
          </cell>
          <cell r="AA82">
            <v>183.22583722826326</v>
          </cell>
          <cell r="AB82">
            <v>7.3376439927464565E-2</v>
          </cell>
          <cell r="AC82">
            <v>196.74363191638489</v>
          </cell>
          <cell r="AD82">
            <v>7.377668396887227E-2</v>
          </cell>
          <cell r="AE82">
            <v>211.05823796224814</v>
          </cell>
          <cell r="AF82">
            <v>7.2757658819406545E-2</v>
          </cell>
        </row>
        <row r="83">
          <cell r="C83">
            <v>-15019.907583067972</v>
          </cell>
          <cell r="E83">
            <v>157048.95738965424</v>
          </cell>
          <cell r="F83">
            <v>11.456053509057302</v>
          </cell>
          <cell r="G83">
            <v>173896.66701933346</v>
          </cell>
          <cell r="H83">
            <v>0.1072768002392932</v>
          </cell>
          <cell r="I83">
            <v>173896.66701933346</v>
          </cell>
          <cell r="J83">
            <v>0</v>
          </cell>
          <cell r="K83" t="e">
            <v>#DIV/0!</v>
          </cell>
          <cell r="L83" t="e">
            <v>#DIV/0!</v>
          </cell>
          <cell r="M83">
            <v>60.374786319543468</v>
          </cell>
          <cell r="N83" t="e">
            <v>#DIV/0!</v>
          </cell>
          <cell r="O83">
            <v>78.528898262737656</v>
          </cell>
          <cell r="P83">
            <v>0.30069028894132344</v>
          </cell>
          <cell r="Q83">
            <v>97.18636628813357</v>
          </cell>
          <cell r="R83">
            <v>0.23758728873252233</v>
          </cell>
          <cell r="S83">
            <v>107.50590313329046</v>
          </cell>
          <cell r="T83">
            <v>0.10618296824229456</v>
          </cell>
          <cell r="U83">
            <v>118.8571637832224</v>
          </cell>
          <cell r="V83">
            <v>0.1055873242221701</v>
          </cell>
          <cell r="W83">
            <v>127.63969589667735</v>
          </cell>
          <cell r="X83">
            <v>7.3891483137465519E-2</v>
          </cell>
          <cell r="Y83">
            <v>137.14221410991308</v>
          </cell>
          <cell r="Z83">
            <v>7.444798537382824E-2</v>
          </cell>
          <cell r="AA83">
            <v>147.33799787411073</v>
          </cell>
          <cell r="AB83">
            <v>7.4344605199579084E-2</v>
          </cell>
          <cell r="AC83">
            <v>158.36605648487381</v>
          </cell>
          <cell r="AD83">
            <v>7.4848706850121127E-2</v>
          </cell>
          <cell r="AE83">
            <v>170.01265980172286</v>
          </cell>
          <cell r="AF83">
            <v>7.3542295460021556E-2</v>
          </cell>
        </row>
        <row r="86">
          <cell r="C86">
            <v>0</v>
          </cell>
          <cell r="E86">
            <v>0</v>
          </cell>
          <cell r="F86" t="e">
            <v>#DIV/0!</v>
          </cell>
          <cell r="G86">
            <v>0</v>
          </cell>
          <cell r="H86" t="e">
            <v>#DIV/0!</v>
          </cell>
          <cell r="I86">
            <v>0</v>
          </cell>
          <cell r="J86" t="e">
            <v>#DIV/0!</v>
          </cell>
          <cell r="K86">
            <v>0</v>
          </cell>
          <cell r="L86" t="e">
            <v>#DIV/0!</v>
          </cell>
          <cell r="M86">
            <v>16.552376382978725</v>
          </cell>
          <cell r="N86" t="e">
            <v>#DIV/0!</v>
          </cell>
          <cell r="O86">
            <v>18.35508064723404</v>
          </cell>
          <cell r="P86">
            <v>0.10890909090909062</v>
          </cell>
          <cell r="Q86">
            <v>18.606255435038292</v>
          </cell>
          <cell r="R86">
            <v>1.3684210526315743E-2</v>
          </cell>
          <cell r="S86">
            <v>19.908693315490979</v>
          </cell>
          <cell r="T86">
            <v>7.0000000000000284E-2</v>
          </cell>
          <cell r="U86">
            <v>21.30230184757535</v>
          </cell>
          <cell r="V86">
            <v>7.0000000000000062E-2</v>
          </cell>
          <cell r="W86">
            <v>22.793462976905623</v>
          </cell>
          <cell r="X86">
            <v>6.999999999999984E-2</v>
          </cell>
          <cell r="Y86">
            <v>24.389005385289021</v>
          </cell>
          <cell r="Z86">
            <v>7.0000000000000284E-2</v>
          </cell>
          <cell r="AA86">
            <v>26.096235762259251</v>
          </cell>
          <cell r="AB86">
            <v>6.999999999999984E-2</v>
          </cell>
          <cell r="AC86">
            <v>27.922972265617403</v>
          </cell>
          <cell r="AD86">
            <v>7.0000000000000062E-2</v>
          </cell>
          <cell r="AE86">
            <v>29.877580324210626</v>
          </cell>
          <cell r="AF86">
            <v>7.0000000000000062E-2</v>
          </cell>
        </row>
        <row r="87">
          <cell r="C87">
            <v>72012.292506043508</v>
          </cell>
          <cell r="E87">
            <v>62353.632393231266</v>
          </cell>
          <cell r="F87">
            <v>-0.13412515803467384</v>
          </cell>
          <cell r="G87">
            <v>62524.933581124758</v>
          </cell>
          <cell r="H87">
            <v>2.7472527472527375E-3</v>
          </cell>
          <cell r="I87">
            <v>62524.933581124758</v>
          </cell>
          <cell r="J87">
            <v>0</v>
          </cell>
          <cell r="K87">
            <v>0</v>
          </cell>
          <cell r="L87">
            <v>-1</v>
          </cell>
          <cell r="M87">
            <v>21.445672651196809</v>
          </cell>
          <cell r="N87" t="e">
            <v>#DIV/0!</v>
          </cell>
          <cell r="O87">
            <v>23.364085550176593</v>
          </cell>
          <cell r="P87">
            <v>8.9454545454545453E-2</v>
          </cell>
          <cell r="Q87">
            <v>23.213887857354035</v>
          </cell>
          <cell r="R87">
            <v>-6.4285714285712281E-3</v>
          </cell>
          <cell r="S87">
            <v>22.928178468340445</v>
          </cell>
          <cell r="T87">
            <v>-1.2307692307692353E-2</v>
          </cell>
          <cell r="U87">
            <v>22.488721714363926</v>
          </cell>
          <cell r="V87">
            <v>-1.9166666666666332E-2</v>
          </cell>
          <cell r="W87">
            <v>24.062932234369399</v>
          </cell>
          <cell r="X87">
            <v>6.999999999999984E-2</v>
          </cell>
          <cell r="Y87">
            <v>25.747337490775251</v>
          </cell>
          <cell r="Z87">
            <v>6.999999999999984E-2</v>
          </cell>
          <cell r="AA87">
            <v>27.549651115129528</v>
          </cell>
          <cell r="AB87">
            <v>7.0000000000000284E-2</v>
          </cell>
          <cell r="AC87">
            <v>29.478126693188592</v>
          </cell>
          <cell r="AD87">
            <v>6.999999999999984E-2</v>
          </cell>
          <cell r="AE87">
            <v>31.541595561711805</v>
          </cell>
          <cell r="AF87">
            <v>7.0000000000000284E-2</v>
          </cell>
        </row>
        <row r="88">
          <cell r="C88">
            <v>19884.297018533442</v>
          </cell>
          <cell r="E88">
            <v>17672.531399409079</v>
          </cell>
          <cell r="F88">
            <v>-0.11123177334671952</v>
          </cell>
          <cell r="G88">
            <v>15105.955182072828</v>
          </cell>
          <cell r="H88">
            <v>-0.14522968777535006</v>
          </cell>
          <cell r="I88">
            <v>15105.955182072828</v>
          </cell>
          <cell r="J88">
            <v>0</v>
          </cell>
          <cell r="K88">
            <v>0</v>
          </cell>
          <cell r="L88">
            <v>-1</v>
          </cell>
          <cell r="M88">
            <v>9.2931248155186186</v>
          </cell>
          <cell r="N88" t="e">
            <v>#DIV/0!</v>
          </cell>
          <cell r="O88">
            <v>9.1787478947122327</v>
          </cell>
          <cell r="P88">
            <v>-1.2307692307692575E-2</v>
          </cell>
          <cell r="Q88">
            <v>8.0355765660071636</v>
          </cell>
          <cell r="R88">
            <v>-0.12454545454545451</v>
          </cell>
          <cell r="S88">
            <v>8.5980669256276681</v>
          </cell>
          <cell r="T88">
            <v>7.0000000000000284E-2</v>
          </cell>
          <cell r="U88">
            <v>9.199931610421606</v>
          </cell>
          <cell r="V88">
            <v>7.0000000000000062E-2</v>
          </cell>
          <cell r="W88">
            <v>9.8439268231511168</v>
          </cell>
          <cell r="X88">
            <v>6.999999999999984E-2</v>
          </cell>
          <cell r="Y88">
            <v>10.533001700771694</v>
          </cell>
          <cell r="Z88">
            <v>6.999999999999984E-2</v>
          </cell>
          <cell r="AA88">
            <v>11.270311819825714</v>
          </cell>
          <cell r="AB88">
            <v>7.0000000000000284E-2</v>
          </cell>
          <cell r="AC88">
            <v>12.059233647213516</v>
          </cell>
          <cell r="AD88">
            <v>7.0000000000000062E-2</v>
          </cell>
          <cell r="AE88">
            <v>12.903380002518466</v>
          </cell>
          <cell r="AF88">
            <v>7.0000000000000284E-2</v>
          </cell>
        </row>
        <row r="89">
          <cell r="C89">
            <v>0</v>
          </cell>
          <cell r="E89">
            <v>0</v>
          </cell>
          <cell r="F89" t="e">
            <v>#DIV/0!</v>
          </cell>
          <cell r="G89">
            <v>0</v>
          </cell>
          <cell r="H89" t="e">
            <v>#DIV/0!</v>
          </cell>
          <cell r="I89">
            <v>0</v>
          </cell>
          <cell r="J89" t="e">
            <v>#DIV/0!</v>
          </cell>
          <cell r="K89">
            <v>0</v>
          </cell>
          <cell r="L89" t="e">
            <v>#DIV/0!</v>
          </cell>
          <cell r="M89">
            <v>0</v>
          </cell>
          <cell r="N89" t="e">
            <v>#DIV/0!</v>
          </cell>
          <cell r="O89">
            <v>0</v>
          </cell>
          <cell r="P89" t="e">
            <v>#DIV/0!</v>
          </cell>
          <cell r="Q89">
            <v>0</v>
          </cell>
          <cell r="R89" t="e">
            <v>#DIV/0!</v>
          </cell>
          <cell r="S89">
            <v>0</v>
          </cell>
          <cell r="T89" t="e">
            <v>#DIV/0!</v>
          </cell>
          <cell r="U89">
            <v>0</v>
          </cell>
          <cell r="V89" t="e">
            <v>#DIV/0!</v>
          </cell>
          <cell r="W89">
            <v>0</v>
          </cell>
          <cell r="X89" t="e">
            <v>#DIV/0!</v>
          </cell>
          <cell r="Y89">
            <v>0</v>
          </cell>
          <cell r="Z89" t="e">
            <v>#DIV/0!</v>
          </cell>
          <cell r="AA89">
            <v>0</v>
          </cell>
          <cell r="AB89" t="e">
            <v>#DIV/0!</v>
          </cell>
          <cell r="AC89">
            <v>0</v>
          </cell>
          <cell r="AD89" t="e">
            <v>#DIV/0!</v>
          </cell>
          <cell r="AE89">
            <v>0</v>
          </cell>
          <cell r="AF89" t="e">
            <v>#DIV/0!</v>
          </cell>
        </row>
        <row r="90">
          <cell r="C90">
            <v>0</v>
          </cell>
          <cell r="E90">
            <v>0</v>
          </cell>
          <cell r="F90" t="e">
            <v>#DIV/0!</v>
          </cell>
          <cell r="G90">
            <v>0</v>
          </cell>
          <cell r="H90" t="e">
            <v>#DIV/0!</v>
          </cell>
          <cell r="I90">
            <v>0</v>
          </cell>
          <cell r="J90" t="e">
            <v>#DIV/0!</v>
          </cell>
          <cell r="K90">
            <v>0</v>
          </cell>
          <cell r="L90" t="e">
            <v>#DIV/0!</v>
          </cell>
          <cell r="M90">
            <v>12.867403590718084</v>
          </cell>
          <cell r="N90" t="e">
            <v>#DIV/0!</v>
          </cell>
          <cell r="O90">
            <v>13.54778958880263</v>
          </cell>
          <cell r="P90">
            <v>5.2876712328767228E-2</v>
          </cell>
          <cell r="Q90">
            <v>14.225179068242761</v>
          </cell>
          <cell r="R90">
            <v>5.0000000000000044E-2</v>
          </cell>
          <cell r="S90">
            <v>14.936438021654899</v>
          </cell>
          <cell r="T90">
            <v>5.0000000000000044E-2</v>
          </cell>
          <cell r="U90">
            <v>15.640409485790276</v>
          </cell>
          <cell r="V90">
            <v>4.7131147540983687E-2</v>
          </cell>
          <cell r="W90">
            <v>16.467422918874529</v>
          </cell>
          <cell r="X90">
            <v>5.2876712328767228E-2</v>
          </cell>
          <cell r="Y90">
            <v>17.290794064818254</v>
          </cell>
          <cell r="Z90">
            <v>4.9999999999999822E-2</v>
          </cell>
          <cell r="AA90">
            <v>18.155333768059169</v>
          </cell>
          <cell r="AB90">
            <v>5.0000000000000044E-2</v>
          </cell>
          <cell r="AC90">
            <v>19.011015482537367</v>
          </cell>
          <cell r="AD90">
            <v>4.7131147540983687E-2</v>
          </cell>
          <cell r="AE90">
            <v>20.016255479285235</v>
          </cell>
          <cell r="AF90">
            <v>5.2876712328767228E-2</v>
          </cell>
        </row>
        <row r="91">
          <cell r="C91">
            <v>91896.58952457695</v>
          </cell>
          <cell r="E91">
            <v>80026.163792640349</v>
          </cell>
          <cell r="F91">
            <v>-0.12917155895934485</v>
          </cell>
          <cell r="G91">
            <v>77630.888763197581</v>
          </cell>
          <cell r="H91">
            <v>-2.9931148963347587E-2</v>
          </cell>
          <cell r="I91">
            <v>77630.888763197596</v>
          </cell>
          <cell r="J91">
            <v>0</v>
          </cell>
          <cell r="K91">
            <v>0</v>
          </cell>
          <cell r="L91">
            <v>-1</v>
          </cell>
          <cell r="M91">
            <v>43.606201057433509</v>
          </cell>
          <cell r="N91" t="e">
            <v>#DIV/0!</v>
          </cell>
          <cell r="O91">
            <v>46.090623033691458</v>
          </cell>
          <cell r="P91">
            <v>5.6974052222199534E-2</v>
          </cell>
          <cell r="Q91">
            <v>45.474643491603956</v>
          </cell>
          <cell r="R91">
            <v>-1.3364530603919844E-2</v>
          </cell>
          <cell r="S91">
            <v>46.462683415623012</v>
          </cell>
          <cell r="T91">
            <v>2.1727271467262277E-2</v>
          </cell>
          <cell r="U91">
            <v>47.329062810575813</v>
          </cell>
          <cell r="V91">
            <v>1.8646779119552148E-2</v>
          </cell>
          <cell r="W91">
            <v>50.374281976395039</v>
          </cell>
          <cell r="X91">
            <v>6.4341421211044247E-2</v>
          </cell>
          <cell r="Y91">
            <v>53.571133256365194</v>
          </cell>
          <cell r="Z91">
            <v>6.3461972152142554E-2</v>
          </cell>
          <cell r="AA91">
            <v>56.975296703014415</v>
          </cell>
          <cell r="AB91">
            <v>6.3544734630842425E-2</v>
          </cell>
          <cell r="AC91">
            <v>60.548375822939477</v>
          </cell>
          <cell r="AD91">
            <v>6.2712777759629024E-2</v>
          </cell>
          <cell r="AE91">
            <v>64.461231043515497</v>
          </cell>
          <cell r="AF91">
            <v>6.4623619831162937E-2</v>
          </cell>
        </row>
        <row r="92">
          <cell r="C92">
            <v>0</v>
          </cell>
          <cell r="E92">
            <v>0</v>
          </cell>
          <cell r="F92" t="e">
            <v>#DIV/0!</v>
          </cell>
          <cell r="G92">
            <v>0</v>
          </cell>
          <cell r="H92" t="e">
            <v>#DIV/0!</v>
          </cell>
          <cell r="I92">
            <v>0</v>
          </cell>
          <cell r="J92" t="e">
            <v>#DIV/0!</v>
          </cell>
          <cell r="K92">
            <v>0</v>
          </cell>
          <cell r="L92" t="e">
            <v>#DIV/0!</v>
          </cell>
          <cell r="M92">
            <v>0.22797166768114058</v>
          </cell>
          <cell r="N92" t="e">
            <v>#DIV/0!</v>
          </cell>
          <cell r="O92">
            <v>0.24002605997222556</v>
          </cell>
          <cell r="P92">
            <v>5.2876712328767228E-2</v>
          </cell>
          <cell r="Q92">
            <v>0.25202736297083683</v>
          </cell>
          <cell r="R92">
            <v>5.0000000000000044E-2</v>
          </cell>
          <cell r="S92">
            <v>0.26462873111937874</v>
          </cell>
          <cell r="T92">
            <v>5.0000000000000266E-2</v>
          </cell>
          <cell r="U92">
            <v>0.27710098688934942</v>
          </cell>
          <cell r="V92">
            <v>4.7131147540983465E-2</v>
          </cell>
          <cell r="W92">
            <v>0.29175317605911505</v>
          </cell>
          <cell r="X92">
            <v>5.2876712328767228E-2</v>
          </cell>
          <cell r="Y92">
            <v>0.30634083486207081</v>
          </cell>
          <cell r="Z92">
            <v>5.0000000000000044E-2</v>
          </cell>
          <cell r="AA92">
            <v>0.32165787660517442</v>
          </cell>
          <cell r="AB92">
            <v>5.0000000000000266E-2</v>
          </cell>
          <cell r="AC92">
            <v>0.33681798144517239</v>
          </cell>
          <cell r="AD92">
            <v>4.7131147540983687E-2</v>
          </cell>
          <cell r="AE92">
            <v>0.3546278089572048</v>
          </cell>
          <cell r="AF92">
            <v>5.2876712328767228E-2</v>
          </cell>
        </row>
        <row r="93">
          <cell r="C93">
            <v>0</v>
          </cell>
          <cell r="E93">
            <v>0</v>
          </cell>
          <cell r="F93" t="e">
            <v>#DIV/0!</v>
          </cell>
          <cell r="G93">
            <v>0</v>
          </cell>
          <cell r="H93" t="e">
            <v>#DIV/0!</v>
          </cell>
          <cell r="I93">
            <v>0</v>
          </cell>
          <cell r="J93" t="e">
            <v>#DIV/0!</v>
          </cell>
          <cell r="K93">
            <v>0</v>
          </cell>
          <cell r="L93" t="e">
            <v>#DIV/0!</v>
          </cell>
          <cell r="M93">
            <v>0.71712477573287192</v>
          </cell>
          <cell r="N93" t="e">
            <v>#DIV/0!</v>
          </cell>
          <cell r="O93">
            <v>0.75504397620313057</v>
          </cell>
          <cell r="P93">
            <v>5.2876712328767006E-2</v>
          </cell>
          <cell r="Q93">
            <v>0.79279617501328714</v>
          </cell>
          <cell r="R93">
            <v>5.0000000000000044E-2</v>
          </cell>
          <cell r="S93">
            <v>0.83243598376395156</v>
          </cell>
          <cell r="T93">
            <v>5.0000000000000044E-2</v>
          </cell>
          <cell r="U93">
            <v>0.87166964693315419</v>
          </cell>
          <cell r="V93">
            <v>4.7131147540983687E-2</v>
          </cell>
          <cell r="W93">
            <v>0.91776067209975665</v>
          </cell>
          <cell r="X93">
            <v>5.2876712328767228E-2</v>
          </cell>
          <cell r="Y93">
            <v>0.96364870570474459</v>
          </cell>
          <cell r="Z93">
            <v>5.0000000000000044E-2</v>
          </cell>
          <cell r="AA93">
            <v>1.0118311409899818</v>
          </cell>
          <cell r="AB93">
            <v>5.0000000000000044E-2</v>
          </cell>
          <cell r="AC93">
            <v>1.0595199037825425</v>
          </cell>
          <cell r="AD93">
            <v>4.7131147540983687E-2</v>
          </cell>
          <cell r="AE93">
            <v>1.1155438329414551</v>
          </cell>
          <cell r="AF93">
            <v>5.2876712328767228E-2</v>
          </cell>
        </row>
        <row r="94">
          <cell r="C94">
            <v>0</v>
          </cell>
          <cell r="E94">
            <v>0</v>
          </cell>
          <cell r="F94" t="e">
            <v>#DIV/0!</v>
          </cell>
          <cell r="G94">
            <v>0</v>
          </cell>
          <cell r="H94" t="e">
            <v>#DIV/0!</v>
          </cell>
          <cell r="I94">
            <v>0</v>
          </cell>
          <cell r="J94" t="e">
            <v>#DIV/0!</v>
          </cell>
          <cell r="K94">
            <v>0</v>
          </cell>
          <cell r="L94" t="e">
            <v>#DIV/0!</v>
          </cell>
          <cell r="M94">
            <v>0</v>
          </cell>
          <cell r="N94" t="e">
            <v>#DIV/0!</v>
          </cell>
          <cell r="O94">
            <v>0</v>
          </cell>
          <cell r="P94" t="e">
            <v>#DIV/0!</v>
          </cell>
          <cell r="Q94">
            <v>0</v>
          </cell>
          <cell r="R94" t="e">
            <v>#DIV/0!</v>
          </cell>
          <cell r="S94">
            <v>0</v>
          </cell>
          <cell r="T94" t="e">
            <v>#DIV/0!</v>
          </cell>
          <cell r="U94">
            <v>0</v>
          </cell>
          <cell r="V94" t="e">
            <v>#DIV/0!</v>
          </cell>
          <cell r="W94">
            <v>0</v>
          </cell>
          <cell r="X94" t="e">
            <v>#DIV/0!</v>
          </cell>
          <cell r="Y94">
            <v>0</v>
          </cell>
          <cell r="Z94" t="e">
            <v>#DIV/0!</v>
          </cell>
          <cell r="AA94">
            <v>0</v>
          </cell>
          <cell r="AB94" t="e">
            <v>#DIV/0!</v>
          </cell>
          <cell r="AC94">
            <v>0</v>
          </cell>
          <cell r="AD94" t="e">
            <v>#DIV/0!</v>
          </cell>
          <cell r="AE94">
            <v>0</v>
          </cell>
          <cell r="AF94" t="e">
            <v>#DIV/0!</v>
          </cell>
        </row>
        <row r="95">
          <cell r="C95">
            <v>0</v>
          </cell>
          <cell r="E95">
            <v>0</v>
          </cell>
          <cell r="F95" t="e">
            <v>#DIV/0!</v>
          </cell>
          <cell r="G95">
            <v>0</v>
          </cell>
          <cell r="H95" t="e">
            <v>#DIV/0!</v>
          </cell>
          <cell r="I95">
            <v>0</v>
          </cell>
          <cell r="J95" t="e">
            <v>#DIV/0!</v>
          </cell>
          <cell r="K95">
            <v>0</v>
          </cell>
          <cell r="L95" t="e">
            <v>#DIV/0!</v>
          </cell>
          <cell r="M95">
            <v>4.2891345302393615</v>
          </cell>
          <cell r="N95" t="e">
            <v>#DIV/0!</v>
          </cell>
          <cell r="O95">
            <v>5.006589760752127</v>
          </cell>
          <cell r="P95">
            <v>0.16727272727272724</v>
          </cell>
          <cell r="Q95">
            <v>5.3570510440047761</v>
          </cell>
          <cell r="R95">
            <v>7.0000000000000062E-2</v>
          </cell>
          <cell r="S95">
            <v>5.7320446170851111</v>
          </cell>
          <cell r="T95">
            <v>7.0000000000000062E-2</v>
          </cell>
          <cell r="U95">
            <v>6.1332877402810704</v>
          </cell>
          <cell r="V95">
            <v>7.0000000000000284E-2</v>
          </cell>
          <cell r="W95">
            <v>6.5626178821007439</v>
          </cell>
          <cell r="X95">
            <v>6.999999999999984E-2</v>
          </cell>
          <cell r="Y95">
            <v>7.0220011338477955</v>
          </cell>
          <cell r="Z95">
            <v>6.999999999999984E-2</v>
          </cell>
          <cell r="AA95">
            <v>7.5135412132171435</v>
          </cell>
          <cell r="AB95">
            <v>7.0000000000000284E-2</v>
          </cell>
          <cell r="AC95">
            <v>8.0394890981423437</v>
          </cell>
          <cell r="AD95">
            <v>7.0000000000000062E-2</v>
          </cell>
          <cell r="AE95">
            <v>8.6022533350123105</v>
          </cell>
          <cell r="AF95">
            <v>7.0000000000000284E-2</v>
          </cell>
        </row>
        <row r="97">
          <cell r="C97">
            <v>0</v>
          </cell>
          <cell r="E97">
            <v>0</v>
          </cell>
          <cell r="F97" t="e">
            <v>#DIV/0!</v>
          </cell>
          <cell r="G97">
            <v>0</v>
          </cell>
          <cell r="H97" t="e">
            <v>#DIV/0!</v>
          </cell>
          <cell r="I97">
            <v>0</v>
          </cell>
          <cell r="J97" t="e">
            <v>#DIV/0!</v>
          </cell>
          <cell r="K97" t="e">
            <v>#DIV/0!</v>
          </cell>
          <cell r="L97" t="e">
            <v>#DIV/0!</v>
          </cell>
          <cell r="M97">
            <v>30.095229787234043</v>
          </cell>
          <cell r="N97" t="e">
            <v>#DIV/0!</v>
          </cell>
          <cell r="O97">
            <v>30.591801078723403</v>
          </cell>
          <cell r="P97">
            <v>1.6499999999999959E-2</v>
          </cell>
          <cell r="Q97">
            <v>31.010425725063822</v>
          </cell>
          <cell r="R97">
            <v>1.3684210526315521E-2</v>
          </cell>
          <cell r="S97">
            <v>33.181155525818298</v>
          </cell>
          <cell r="T97">
            <v>7.0000000000000284E-2</v>
          </cell>
          <cell r="U97">
            <v>35.503836412625581</v>
          </cell>
          <cell r="V97">
            <v>7.0000000000000062E-2</v>
          </cell>
          <cell r="W97">
            <v>37.989104961509369</v>
          </cell>
          <cell r="X97">
            <v>6.999999999999984E-2</v>
          </cell>
          <cell r="Y97">
            <v>40.648342308815032</v>
          </cell>
          <cell r="Z97">
            <v>7.0000000000000284E-2</v>
          </cell>
          <cell r="AA97">
            <v>43.493726270432084</v>
          </cell>
          <cell r="AB97">
            <v>7.0000000000000062E-2</v>
          </cell>
          <cell r="AC97">
            <v>46.538287109362336</v>
          </cell>
          <cell r="AD97">
            <v>7.0000000000000062E-2</v>
          </cell>
          <cell r="AE97">
            <v>49.795967207017711</v>
          </cell>
          <cell r="AF97">
            <v>7.0000000000000284E-2</v>
          </cell>
        </row>
        <row r="98">
          <cell r="C98">
            <v>189575.86574711275</v>
          </cell>
          <cell r="E98">
            <v>136213.07239605024</v>
          </cell>
          <cell r="F98">
            <v>-0.28148516236896171</v>
          </cell>
          <cell r="G98">
            <v>124800.26662899152</v>
          </cell>
          <cell r="H98">
            <v>-8.3786420541745676E-2</v>
          </cell>
          <cell r="I98">
            <v>124800.26662899155</v>
          </cell>
          <cell r="J98">
            <v>0</v>
          </cell>
          <cell r="K98" t="e">
            <v>#DIV/0!</v>
          </cell>
          <cell r="L98" t="e">
            <v>#DIV/0!</v>
          </cell>
          <cell r="M98">
            <v>38.992132093085097</v>
          </cell>
          <cell r="N98" t="e">
            <v>#DIV/0!</v>
          </cell>
          <cell r="O98">
            <v>38.940142583627654</v>
          </cell>
          <cell r="P98">
            <v>-1.3333333333331865E-3</v>
          </cell>
          <cell r="Q98">
            <v>38.689813095590054</v>
          </cell>
          <cell r="R98">
            <v>-6.4285714285712281E-3</v>
          </cell>
          <cell r="S98">
            <v>38.213630780567406</v>
          </cell>
          <cell r="T98">
            <v>-1.2307692307692353E-2</v>
          </cell>
          <cell r="U98">
            <v>37.48120285727321</v>
          </cell>
          <cell r="V98">
            <v>-1.9166666666666332E-2</v>
          </cell>
          <cell r="W98">
            <v>40.104887057282326</v>
          </cell>
          <cell r="X98">
            <v>6.999999999999984E-2</v>
          </cell>
          <cell r="Y98">
            <v>42.912229151292088</v>
          </cell>
          <cell r="Z98">
            <v>7.0000000000000062E-2</v>
          </cell>
          <cell r="AA98">
            <v>45.916085191882551</v>
          </cell>
          <cell r="AB98">
            <v>7.0000000000000506E-2</v>
          </cell>
          <cell r="AC98">
            <v>49.130211155314321</v>
          </cell>
          <cell r="AD98">
            <v>6.999999999999984E-2</v>
          </cell>
          <cell r="AE98">
            <v>52.569325936186345</v>
          </cell>
          <cell r="AF98">
            <v>7.0000000000000506E-2</v>
          </cell>
        </row>
        <row r="99">
          <cell r="C99">
            <v>52346.379914857651</v>
          </cell>
          <cell r="E99">
            <v>38606.087673418275</v>
          </cell>
          <cell r="F99">
            <v>-0.26248791728842025</v>
          </cell>
          <cell r="G99">
            <v>30151.607149845964</v>
          </cell>
          <cell r="H99">
            <v>-0.21899345499838185</v>
          </cell>
          <cell r="I99">
            <v>30151.607149845968</v>
          </cell>
          <cell r="J99">
            <v>0</v>
          </cell>
          <cell r="K99" t="e">
            <v>#DIV/0!</v>
          </cell>
          <cell r="L99" t="e">
            <v>#DIV/0!</v>
          </cell>
          <cell r="M99">
            <v>16.896590573670213</v>
          </cell>
          <cell r="N99" t="e">
            <v>#DIV/0!</v>
          </cell>
          <cell r="O99">
            <v>15.297913157853721</v>
          </cell>
          <cell r="P99">
            <v>-9.4615384615384768E-2</v>
          </cell>
          <cell r="Q99">
            <v>13.392627610011941</v>
          </cell>
          <cell r="R99">
            <v>-0.1245454545454544</v>
          </cell>
          <cell r="S99">
            <v>14.330111542712778</v>
          </cell>
          <cell r="T99">
            <v>7.0000000000000062E-2</v>
          </cell>
          <cell r="U99">
            <v>15.333219350702675</v>
          </cell>
          <cell r="V99">
            <v>7.0000000000000284E-2</v>
          </cell>
          <cell r="W99">
            <v>16.406544705251861</v>
          </cell>
          <cell r="X99">
            <v>6.999999999999984E-2</v>
          </cell>
          <cell r="Y99">
            <v>17.55500283461949</v>
          </cell>
          <cell r="Z99">
            <v>6.999999999999984E-2</v>
          </cell>
          <cell r="AA99">
            <v>18.78385303304286</v>
          </cell>
          <cell r="AB99">
            <v>7.0000000000000284E-2</v>
          </cell>
          <cell r="AC99">
            <v>20.098722745355857</v>
          </cell>
          <cell r="AD99">
            <v>6.999999999999984E-2</v>
          </cell>
          <cell r="AE99">
            <v>21.505633337530778</v>
          </cell>
          <cell r="AF99">
            <v>7.0000000000000506E-2</v>
          </cell>
        </row>
        <row r="100">
          <cell r="C100">
            <v>0</v>
          </cell>
          <cell r="E100">
            <v>0</v>
          </cell>
          <cell r="F100" t="e">
            <v>#DIV/0!</v>
          </cell>
          <cell r="G100">
            <v>0</v>
          </cell>
          <cell r="H100" t="e">
            <v>#DIV/0!</v>
          </cell>
          <cell r="I100">
            <v>0</v>
          </cell>
          <cell r="J100" t="e">
            <v>#DIV/0!</v>
          </cell>
          <cell r="K100" t="e">
            <v>#DIV/0!</v>
          </cell>
          <cell r="L100" t="e">
            <v>#DIV/0!</v>
          </cell>
          <cell r="M100">
            <v>0</v>
          </cell>
          <cell r="N100" t="e">
            <v>#DIV/0!</v>
          </cell>
          <cell r="O100">
            <v>0</v>
          </cell>
          <cell r="P100" t="e">
            <v>#DIV/0!</v>
          </cell>
          <cell r="Q100">
            <v>0</v>
          </cell>
          <cell r="R100" t="e">
            <v>#DIV/0!</v>
          </cell>
          <cell r="S100">
            <v>0</v>
          </cell>
          <cell r="T100" t="e">
            <v>#DIV/0!</v>
          </cell>
          <cell r="U100">
            <v>0</v>
          </cell>
          <cell r="V100" t="e">
            <v>#DIV/0!</v>
          </cell>
          <cell r="W100">
            <v>0</v>
          </cell>
          <cell r="X100" t="e">
            <v>#DIV/0!</v>
          </cell>
          <cell r="Y100">
            <v>0</v>
          </cell>
          <cell r="Z100" t="e">
            <v>#DIV/0!</v>
          </cell>
          <cell r="AA100">
            <v>0</v>
          </cell>
          <cell r="AB100" t="e">
            <v>#DIV/0!</v>
          </cell>
          <cell r="AC100">
            <v>0</v>
          </cell>
          <cell r="AD100" t="e">
            <v>#DIV/0!</v>
          </cell>
          <cell r="AE100">
            <v>0</v>
          </cell>
          <cell r="AF100" t="e">
            <v>#DIV/0!</v>
          </cell>
        </row>
        <row r="101">
          <cell r="C101">
            <v>0</v>
          </cell>
          <cell r="E101">
            <v>0</v>
          </cell>
          <cell r="F101" t="e">
            <v>#DIV/0!</v>
          </cell>
          <cell r="G101">
            <v>0</v>
          </cell>
          <cell r="H101" t="e">
            <v>#DIV/0!</v>
          </cell>
          <cell r="I101">
            <v>0</v>
          </cell>
          <cell r="J101" t="e">
            <v>#DIV/0!</v>
          </cell>
          <cell r="K101" t="e">
            <v>#DIV/0!</v>
          </cell>
          <cell r="L101" t="e">
            <v>#DIV/0!</v>
          </cell>
          <cell r="M101">
            <v>23.395279255851058</v>
          </cell>
          <cell r="N101" t="e">
            <v>#DIV/0!</v>
          </cell>
          <cell r="O101">
            <v>22.579649314671048</v>
          </cell>
          <cell r="P101">
            <v>-3.4863013698629985E-2</v>
          </cell>
          <cell r="Q101">
            <v>23.708631780404602</v>
          </cell>
          <cell r="R101">
            <v>5.0000000000000044E-2</v>
          </cell>
          <cell r="S101">
            <v>24.894063369424831</v>
          </cell>
          <cell r="T101">
            <v>5.0000000000000044E-2</v>
          </cell>
          <cell r="U101">
            <v>26.067349142983794</v>
          </cell>
          <cell r="V101">
            <v>4.7131147540983909E-2</v>
          </cell>
          <cell r="W101">
            <v>27.44570486479088</v>
          </cell>
          <cell r="X101">
            <v>5.2876712328767006E-2</v>
          </cell>
          <cell r="Y101">
            <v>28.817990108030425</v>
          </cell>
          <cell r="Z101">
            <v>5.0000000000000044E-2</v>
          </cell>
          <cell r="AA101">
            <v>30.258889613431947</v>
          </cell>
          <cell r="AB101">
            <v>5.0000000000000044E-2</v>
          </cell>
          <cell r="AC101">
            <v>31.685025804228946</v>
          </cell>
          <cell r="AD101">
            <v>4.7131147540983687E-2</v>
          </cell>
          <cell r="AE101">
            <v>33.360425798808727</v>
          </cell>
          <cell r="AF101">
            <v>5.2876712328767228E-2</v>
          </cell>
        </row>
        <row r="102">
          <cell r="C102">
            <v>241922.2456619704</v>
          </cell>
          <cell r="E102">
            <v>174819.16006946852</v>
          </cell>
          <cell r="F102">
            <v>-0.27737459781297957</v>
          </cell>
          <cell r="G102">
            <v>154951.8737788375</v>
          </cell>
          <cell r="H102">
            <v>-0.11364478746343532</v>
          </cell>
          <cell r="I102">
            <v>154951.87377883753</v>
          </cell>
          <cell r="J102">
            <v>0</v>
          </cell>
          <cell r="K102" t="e">
            <v>#DIV/0!</v>
          </cell>
          <cell r="L102" t="e">
            <v>#DIV/0!</v>
          </cell>
          <cell r="M102">
            <v>79.284001922606379</v>
          </cell>
          <cell r="N102" t="e">
            <v>#DIV/0!</v>
          </cell>
          <cell r="O102">
            <v>76.817705056152434</v>
          </cell>
          <cell r="P102">
            <v>-3.1107118796317001E-2</v>
          </cell>
          <cell r="Q102">
            <v>75.791072486006598</v>
          </cell>
          <cell r="R102">
            <v>-1.3364530603919844E-2</v>
          </cell>
          <cell r="S102">
            <v>77.437805692705027</v>
          </cell>
          <cell r="T102">
            <v>2.1727271467262499E-2</v>
          </cell>
          <cell r="U102">
            <v>78.881771350959681</v>
          </cell>
          <cell r="V102">
            <v>1.8646779119551926E-2</v>
          </cell>
          <cell r="W102">
            <v>83.95713662732507</v>
          </cell>
          <cell r="X102">
            <v>6.4341421211044469E-2</v>
          </cell>
          <cell r="Y102">
            <v>89.285222093941996</v>
          </cell>
          <cell r="Z102">
            <v>6.3461972152142554E-2</v>
          </cell>
          <cell r="AA102">
            <v>94.958827838357365</v>
          </cell>
          <cell r="AB102">
            <v>6.3544734630842425E-2</v>
          </cell>
          <cell r="AC102">
            <v>100.91395970489913</v>
          </cell>
          <cell r="AD102">
            <v>6.2712777759628802E-2</v>
          </cell>
          <cell r="AE102">
            <v>107.43538507252583</v>
          </cell>
          <cell r="AF102">
            <v>6.4623619831162937E-2</v>
          </cell>
        </row>
      </sheetData>
      <sheetData sheetId="2" refreshError="1">
        <row r="5">
          <cell r="I5" t="str">
            <v>VALUATION DATE</v>
          </cell>
        </row>
        <row r="6">
          <cell r="G6" t="str">
            <v>VALUATION DATE</v>
          </cell>
          <cell r="H6">
            <v>35246</v>
          </cell>
          <cell r="I6" t="str">
            <v>AMOUNTS SHOWN IN</v>
          </cell>
        </row>
        <row r="7">
          <cell r="E7" t="str">
            <v>(ACTUAL DRAFT)</v>
          </cell>
          <cell r="G7" t="str">
            <v>AMOUNTS SHOWN IN</v>
          </cell>
          <cell r="H7" t="str">
            <v>US $</v>
          </cell>
          <cell r="I7" t="str">
            <v>(ANNUALISED)</v>
          </cell>
        </row>
        <row r="8">
          <cell r="D8">
            <v>365</v>
          </cell>
          <cell r="E8">
            <v>1995</v>
          </cell>
          <cell r="F8">
            <v>365</v>
          </cell>
          <cell r="G8">
            <v>1996</v>
          </cell>
          <cell r="H8">
            <v>182</v>
          </cell>
          <cell r="I8">
            <v>1996</v>
          </cell>
        </row>
        <row r="9">
          <cell r="D9">
            <v>18615</v>
          </cell>
          <cell r="E9" t="str">
            <v>2 (in Rupiahs)</v>
          </cell>
          <cell r="F9">
            <v>18615</v>
          </cell>
          <cell r="G9" t="str">
            <v>3 (in Rupiahs)</v>
          </cell>
          <cell r="H9">
            <v>9282</v>
          </cell>
          <cell r="I9" t="str">
            <v>3 (in Rupiahs)</v>
          </cell>
        </row>
        <row r="10">
          <cell r="D10">
            <v>7071.0943068469987</v>
          </cell>
          <cell r="E10">
            <v>51</v>
          </cell>
          <cell r="F10" t="str">
            <v>Fifth Year's Income (in current $)</v>
          </cell>
          <cell r="G10">
            <v>51</v>
          </cell>
          <cell r="H10">
            <v>1095142.6136283358</v>
          </cell>
          <cell r="I10">
            <v>51</v>
          </cell>
        </row>
        <row r="11">
          <cell r="E11">
            <v>330485</v>
          </cell>
          <cell r="F11" t="str">
            <v>Capitalised @</v>
          </cell>
          <cell r="G11">
            <v>0.105</v>
          </cell>
          <cell r="H11">
            <v>9.5238095238095237</v>
          </cell>
          <cell r="I11" t="str">
            <v>Years Purchase</v>
          </cell>
        </row>
        <row r="12">
          <cell r="E12">
            <v>0.45776540603924681</v>
          </cell>
          <cell r="F12">
            <v>0.20508971647702837</v>
          </cell>
          <cell r="G12">
            <v>0.501</v>
          </cell>
          <cell r="H12">
            <v>10429929.653603198</v>
          </cell>
          <cell r="I12">
            <v>0.501</v>
          </cell>
        </row>
        <row r="13">
          <cell r="E13">
            <v>151284.60021488048</v>
          </cell>
          <cell r="F13">
            <v>0.68328011390494803</v>
          </cell>
          <cell r="G13">
            <v>160068.62960568845</v>
          </cell>
          <cell r="H13">
            <v>5.8062944796306887E-2</v>
          </cell>
          <cell r="I13">
            <v>160068.62960568845</v>
          </cell>
        </row>
        <row r="14">
          <cell r="E14">
            <v>2816162833</v>
          </cell>
          <cell r="G14">
            <v>1485757020.0000002</v>
          </cell>
          <cell r="I14">
            <v>2987841040.2197804</v>
          </cell>
        </row>
        <row r="15">
          <cell r="D15" t="str">
            <v>Year</v>
          </cell>
          <cell r="E15" t="str">
            <v>Income</v>
          </cell>
          <cell r="F15" t="str">
            <v>Inflation</v>
          </cell>
          <cell r="G15" t="str">
            <v>In 1996</v>
          </cell>
          <cell r="H15" t="str">
            <v>P.V. Factor</v>
          </cell>
          <cell r="I15" t="str">
            <v>P.V. OF</v>
          </cell>
        </row>
        <row r="16">
          <cell r="D16">
            <v>0.38650919966484348</v>
          </cell>
          <cell r="E16">
            <v>1703431845</v>
          </cell>
          <cell r="F16" t="str">
            <v>Factor</v>
          </cell>
          <cell r="G16" t="str">
            <v>Currency</v>
          </cell>
          <cell r="H16">
            <v>0.3417480645077477</v>
          </cell>
          <cell r="I16" t="str">
            <v>Income</v>
          </cell>
        </row>
        <row r="17">
          <cell r="D17">
            <v>1996</v>
          </cell>
          <cell r="E17">
            <v>619825.66879232915</v>
          </cell>
          <cell r="F17">
            <v>1</v>
          </cell>
          <cell r="G17">
            <v>619825.66879232915</v>
          </cell>
          <cell r="H17">
            <v>1.1200000000000001</v>
          </cell>
          <cell r="I17">
            <v>553415.77570743673</v>
          </cell>
        </row>
        <row r="18">
          <cell r="D18">
            <v>1997</v>
          </cell>
          <cell r="E18">
            <v>877089.26469651691</v>
          </cell>
          <cell r="F18">
            <v>1.05</v>
          </cell>
          <cell r="G18">
            <v>835323.10923477798</v>
          </cell>
          <cell r="H18">
            <v>1.2544000000000002</v>
          </cell>
          <cell r="I18">
            <v>665914.46845884714</v>
          </cell>
        </row>
        <row r="19">
          <cell r="D19">
            <v>1998</v>
          </cell>
          <cell r="E19">
            <v>1085474.5250721639</v>
          </cell>
          <cell r="F19">
            <v>1.1025</v>
          </cell>
          <cell r="G19">
            <v>984557.39235570421</v>
          </cell>
          <cell r="H19">
            <v>1.4049280000000004</v>
          </cell>
          <cell r="I19">
            <v>700788.50471746875</v>
          </cell>
        </row>
        <row r="20">
          <cell r="D20">
            <v>1999</v>
          </cell>
          <cell r="E20">
            <v>1200733.4320957211</v>
          </cell>
          <cell r="F20">
            <v>1.1576250000000001</v>
          </cell>
          <cell r="G20">
            <v>1037238.6844580248</v>
          </cell>
          <cell r="H20">
            <v>1.5735193600000004</v>
          </cell>
          <cell r="I20">
            <v>659183.9355939189</v>
          </cell>
        </row>
        <row r="21">
          <cell r="D21">
            <v>2000</v>
          </cell>
          <cell r="E21">
            <v>1331152.6915065777</v>
          </cell>
          <cell r="F21">
            <v>1.2155062500000002</v>
          </cell>
          <cell r="G21">
            <v>1095142.6136283358</v>
          </cell>
          <cell r="H21">
            <v>1.7623416832000005</v>
          </cell>
          <cell r="I21">
            <v>621413.32981457538</v>
          </cell>
        </row>
        <row r="22">
          <cell r="D22">
            <v>2001</v>
          </cell>
          <cell r="E22">
            <v>1425607.7634699894</v>
          </cell>
          <cell r="F22">
            <v>1.2762815625000004</v>
          </cell>
          <cell r="G22">
            <v>1117000.9857993142</v>
          </cell>
          <cell r="H22">
            <v>1.9738226851840008</v>
          </cell>
          <cell r="I22">
            <v>565907.46179167903</v>
          </cell>
        </row>
        <row r="23">
          <cell r="D23">
            <v>2002</v>
          </cell>
          <cell r="E23">
            <v>1531741.3893936193</v>
          </cell>
          <cell r="F23">
            <v>1.3400956406250004</v>
          </cell>
          <cell r="G23">
            <v>1143009.0084310984</v>
          </cell>
          <cell r="H23">
            <v>2.210681407406081</v>
          </cell>
          <cell r="I23">
            <v>517039.228086808</v>
          </cell>
        </row>
        <row r="24">
          <cell r="D24">
            <v>2003</v>
          </cell>
          <cell r="E24">
            <v>1645618.0982559426</v>
          </cell>
          <cell r="F24">
            <v>1.4071004226562505</v>
          </cell>
          <cell r="G24">
            <v>1169510.0589547339</v>
          </cell>
          <cell r="H24">
            <v>2.4759631762948109</v>
          </cell>
          <cell r="I24">
            <v>472345.49776498019</v>
          </cell>
        </row>
        <row r="25">
          <cell r="D25">
            <v>2004</v>
          </cell>
          <cell r="E25">
            <v>1773636.4862079928</v>
          </cell>
          <cell r="F25">
            <v>1.477455443789063</v>
          </cell>
          <cell r="G25">
            <v>1200466.98779582</v>
          </cell>
          <cell r="H25">
            <v>2.7730787574501883</v>
          </cell>
          <cell r="I25">
            <v>432900.43045861222</v>
          </cell>
        </row>
        <row r="26">
          <cell r="D26">
            <v>2005</v>
          </cell>
          <cell r="E26">
            <v>1898871.3973254426</v>
          </cell>
          <cell r="F26">
            <v>1.5513282159785162</v>
          </cell>
          <cell r="G26">
            <v>1224029.4334669276</v>
          </cell>
          <cell r="H26">
            <v>3.1058482083442112</v>
          </cell>
          <cell r="I26">
            <v>394104.7183756227</v>
          </cell>
        </row>
        <row r="27">
          <cell r="D27">
            <v>2006</v>
          </cell>
          <cell r="E27">
            <v>2032949.0352837951</v>
          </cell>
          <cell r="F27">
            <v>1.628894626777442</v>
          </cell>
          <cell r="G27">
            <v>1248054.3565336221</v>
          </cell>
          <cell r="H27">
            <v>3.1058482083442112</v>
          </cell>
          <cell r="I27">
            <v>3653091.8237658981</v>
          </cell>
        </row>
        <row r="28">
          <cell r="D28">
            <v>0.13389249418404439</v>
          </cell>
          <cell r="E28">
            <v>589722021</v>
          </cell>
          <cell r="F28">
            <v>0.11612800594834863</v>
          </cell>
          <cell r="G28">
            <v>292370482</v>
          </cell>
          <cell r="H28">
            <v>0.10816039010143623</v>
          </cell>
          <cell r="I28">
            <v>9236105.1745358463</v>
          </cell>
        </row>
        <row r="30">
          <cell r="D30" t="str">
            <v>Year</v>
          </cell>
          <cell r="E30" t="str">
            <v xml:space="preserve">Income   </v>
          </cell>
          <cell r="F30" t="str">
            <v xml:space="preserve">Value   </v>
          </cell>
          <cell r="G30" t="str">
            <v xml:space="preserve">Cashflow   </v>
          </cell>
          <cell r="H30" t="str">
            <v>Running</v>
          </cell>
          <cell r="I30">
            <v>2045146526.0769229</v>
          </cell>
        </row>
        <row r="31">
          <cell r="D31">
            <v>0.54016297310492378</v>
          </cell>
          <cell r="E31">
            <v>3178947091</v>
          </cell>
          <cell r="F31">
            <v>0.62599796776646666</v>
          </cell>
          <cell r="G31">
            <v>1686134276</v>
          </cell>
          <cell r="H31" t="str">
            <v>Yield</v>
          </cell>
          <cell r="I31">
            <v>3390797500.0879121</v>
          </cell>
        </row>
        <row r="32">
          <cell r="F32">
            <v>-9200000</v>
          </cell>
          <cell r="G32">
            <v>-9200000</v>
          </cell>
        </row>
        <row r="33">
          <cell r="D33">
            <v>1996</v>
          </cell>
          <cell r="E33">
            <v>619825.66879232915</v>
          </cell>
          <cell r="G33">
            <v>619825.66879232915</v>
          </cell>
          <cell r="H33">
            <v>6.7372355303514042E-2</v>
          </cell>
        </row>
        <row r="34">
          <cell r="D34">
            <v>1997</v>
          </cell>
          <cell r="E34">
            <v>877089.26469651691</v>
          </cell>
          <cell r="F34">
            <v>0.22856747064444585</v>
          </cell>
          <cell r="G34">
            <v>877089.26469651691</v>
          </cell>
          <cell r="H34">
            <v>9.5335789640925747E-2</v>
          </cell>
          <cell r="I34">
            <v>1167090410.2252748</v>
          </cell>
        </row>
        <row r="35">
          <cell r="D35">
            <v>1998</v>
          </cell>
          <cell r="E35">
            <v>1085474.5250721639</v>
          </cell>
          <cell r="F35">
            <v>6.4781563588362359E-2</v>
          </cell>
          <cell r="G35">
            <v>1085474.5250721639</v>
          </cell>
          <cell r="H35">
            <v>0.11798636142088738</v>
          </cell>
          <cell r="I35">
            <v>281967759.4285714</v>
          </cell>
        </row>
        <row r="36">
          <cell r="D36">
            <v>1999</v>
          </cell>
          <cell r="E36">
            <v>1200733.4320957211</v>
          </cell>
          <cell r="F36">
            <v>0</v>
          </cell>
          <cell r="G36">
            <v>1200733.4320957211</v>
          </cell>
          <cell r="H36">
            <v>0.13051450348866533</v>
          </cell>
          <cell r="I36">
            <v>0</v>
          </cell>
        </row>
        <row r="37">
          <cell r="D37">
            <v>2000</v>
          </cell>
          <cell r="E37">
            <v>1331152.6915065777</v>
          </cell>
          <cell r="F37">
            <v>0</v>
          </cell>
          <cell r="G37">
            <v>1331152.6915065777</v>
          </cell>
          <cell r="H37">
            <v>0.14469050994636715</v>
          </cell>
          <cell r="I37">
            <v>0</v>
          </cell>
        </row>
        <row r="38">
          <cell r="D38">
            <v>2001</v>
          </cell>
          <cell r="E38">
            <v>1425607.7634699894</v>
          </cell>
          <cell r="F38">
            <v>0.29334903423280823</v>
          </cell>
          <cell r="G38">
            <v>1425607.7634699894</v>
          </cell>
          <cell r="H38">
            <v>0.15495736559456408</v>
          </cell>
          <cell r="I38">
            <v>1449058169.6538463</v>
          </cell>
        </row>
        <row r="39">
          <cell r="D39">
            <v>2002</v>
          </cell>
          <cell r="E39">
            <v>1531741.3893936193</v>
          </cell>
          <cell r="F39">
            <v>0.33264893353365843</v>
          </cell>
          <cell r="G39">
            <v>1531741.3893936193</v>
          </cell>
          <cell r="H39">
            <v>0.16649362928191513</v>
          </cell>
          <cell r="I39">
            <v>1941739330.4340658</v>
          </cell>
        </row>
        <row r="40">
          <cell r="D40">
            <v>2003</v>
          </cell>
          <cell r="E40">
            <v>1645618.0982559426</v>
          </cell>
          <cell r="G40">
            <v>1645618.0982559426</v>
          </cell>
          <cell r="H40">
            <v>0.17887153241912418</v>
          </cell>
        </row>
        <row r="41">
          <cell r="D41">
            <v>2004</v>
          </cell>
          <cell r="E41">
            <v>1773636.4862079928</v>
          </cell>
          <cell r="G41">
            <v>1773636.4862079928</v>
          </cell>
          <cell r="H41">
            <v>0.1927865745878253</v>
          </cell>
        </row>
        <row r="42">
          <cell r="D42">
            <v>2005</v>
          </cell>
          <cell r="E42">
            <v>1898871.3973254426</v>
          </cell>
          <cell r="F42">
            <v>18481354.866216321</v>
          </cell>
          <cell r="G42">
            <v>20380226.263541762</v>
          </cell>
          <cell r="H42">
            <v>0.20639906492667856</v>
          </cell>
          <cell r="I42">
            <v>315515781.95604396</v>
          </cell>
        </row>
        <row r="43">
          <cell r="D43">
            <v>0</v>
          </cell>
          <cell r="E43">
            <v>0</v>
          </cell>
          <cell r="F43" t="str">
            <v>I.R.R.</v>
          </cell>
          <cell r="G43">
            <v>0.17181969583541559</v>
          </cell>
          <cell r="H43">
            <v>0</v>
          </cell>
          <cell r="I43">
            <v>0</v>
          </cell>
        </row>
        <row r="44">
          <cell r="D44">
            <v>4.0278490366536905E-2</v>
          </cell>
          <cell r="E44">
            <v>350998295</v>
          </cell>
          <cell r="F44">
            <v>6.9118551856859056E-2</v>
          </cell>
          <cell r="G44">
            <v>156895826</v>
          </cell>
          <cell r="H44">
            <v>5.8042500150364225E-2</v>
          </cell>
          <cell r="I44">
            <v>315515781.95604396</v>
          </cell>
        </row>
        <row r="46">
          <cell r="D46">
            <v>0</v>
          </cell>
          <cell r="E46">
            <v>0</v>
          </cell>
          <cell r="F46">
            <v>0</v>
          </cell>
          <cell r="G46">
            <v>0</v>
          </cell>
          <cell r="H46" t="str">
            <v>SUMMARY</v>
          </cell>
          <cell r="I46">
            <v>0</v>
          </cell>
        </row>
        <row r="47">
          <cell r="D47">
            <v>0</v>
          </cell>
          <cell r="E47">
            <v>0</v>
          </cell>
          <cell r="F47" t="str">
            <v xml:space="preserve">Value  </v>
          </cell>
          <cell r="G47">
            <v>0</v>
          </cell>
          <cell r="H47">
            <v>0</v>
          </cell>
          <cell r="I47">
            <v>0</v>
          </cell>
        </row>
        <row r="48">
          <cell r="D48" t="str">
            <v xml:space="preserve">Yield </v>
          </cell>
          <cell r="E48" t="str">
            <v xml:space="preserve">Value     </v>
          </cell>
          <cell r="F48" t="str">
            <v>Per Rm</v>
          </cell>
          <cell r="G48">
            <v>0</v>
          </cell>
          <cell r="H48">
            <v>0</v>
          </cell>
          <cell r="I48">
            <v>0</v>
          </cell>
        </row>
        <row r="49">
          <cell r="D49">
            <v>0</v>
          </cell>
          <cell r="E49">
            <v>9200000</v>
          </cell>
          <cell r="F49">
            <v>0</v>
          </cell>
          <cell r="G49">
            <v>0</v>
          </cell>
          <cell r="H49" t="str">
            <v xml:space="preserve">Method 1  </v>
          </cell>
          <cell r="I49">
            <v>10429929.653603198</v>
          </cell>
        </row>
        <row r="50">
          <cell r="D50">
            <v>0.11249999999999999</v>
          </cell>
          <cell r="E50">
            <v>9700000</v>
          </cell>
          <cell r="F50">
            <v>190196.07843137256</v>
          </cell>
          <cell r="G50">
            <v>0</v>
          </cell>
          <cell r="H50">
            <v>2</v>
          </cell>
          <cell r="I50">
            <v>9236105.1745358463</v>
          </cell>
        </row>
        <row r="51">
          <cell r="D51">
            <v>0.11499999999999999</v>
          </cell>
          <cell r="E51">
            <v>9500000</v>
          </cell>
          <cell r="F51">
            <v>186274.50980392157</v>
          </cell>
          <cell r="H51">
            <v>3</v>
          </cell>
          <cell r="I51">
            <v>0.17181969583541559</v>
          </cell>
        </row>
        <row r="52">
          <cell r="D52">
            <v>0.11749999999999999</v>
          </cell>
          <cell r="E52">
            <v>9400000</v>
          </cell>
          <cell r="F52">
            <v>184313.72549019608</v>
          </cell>
          <cell r="G52">
            <v>808668540.5</v>
          </cell>
          <cell r="H52" t="str">
            <v>Adopt 2</v>
          </cell>
          <cell r="I52">
            <v>9236105.1745358463</v>
          </cell>
        </row>
        <row r="53">
          <cell r="D53">
            <v>0.12</v>
          </cell>
          <cell r="E53">
            <v>9200000</v>
          </cell>
          <cell r="F53">
            <v>180392.15686274509</v>
          </cell>
          <cell r="H53" t="str">
            <v>Say</v>
          </cell>
          <cell r="I53">
            <v>9200000</v>
          </cell>
        </row>
        <row r="54">
          <cell r="D54">
            <v>0.1225</v>
          </cell>
          <cell r="E54">
            <v>9100000</v>
          </cell>
          <cell r="F54">
            <v>178431.37254901961</v>
          </cell>
          <cell r="H54" t="str">
            <v>Less Costs</v>
          </cell>
          <cell r="I54">
            <v>0</v>
          </cell>
        </row>
        <row r="55">
          <cell r="D55">
            <v>0.125</v>
          </cell>
          <cell r="E55">
            <v>9000000</v>
          </cell>
          <cell r="F55">
            <v>176470.58823529413</v>
          </cell>
          <cell r="G55">
            <v>1996</v>
          </cell>
          <cell r="H55" t="str">
            <v>Say</v>
          </cell>
          <cell r="I55">
            <v>9200000</v>
          </cell>
        </row>
        <row r="56">
          <cell r="D56">
            <v>0.1275</v>
          </cell>
          <cell r="E56">
            <v>8800000</v>
          </cell>
          <cell r="F56">
            <v>172549.01960784313</v>
          </cell>
          <cell r="G56" t="str">
            <v>AMOUNT</v>
          </cell>
          <cell r="H56" t="str">
            <v>Per Room</v>
          </cell>
          <cell r="I56">
            <v>180392.15686274509</v>
          </cell>
        </row>
        <row r="57">
          <cell r="H57" t="str">
            <v>Initial Yield</v>
          </cell>
          <cell r="I57">
            <v>6.7372355303514042E-2</v>
          </cell>
        </row>
        <row r="59">
          <cell r="E59">
            <v>0.60487690024137175</v>
          </cell>
          <cell r="F59">
            <v>-0.18425844010558678</v>
          </cell>
          <cell r="G59">
            <v>0.62176110599834145</v>
          </cell>
          <cell r="H59">
            <v>2.7913457680781351E-2</v>
          </cell>
          <cell r="I59">
            <v>0.62176110599834145</v>
          </cell>
        </row>
        <row r="60">
          <cell r="E60">
            <v>0.19835928606618322</v>
          </cell>
          <cell r="F60">
            <v>0.12091134685906879</v>
          </cell>
          <cell r="G60">
            <v>0.19759405814552367</v>
          </cell>
          <cell r="H60">
            <v>-3.8577872296043925E-3</v>
          </cell>
          <cell r="I60">
            <v>0.19759405814552369</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2"/>
      <sheetName val="Gmd1"/>
      <sheetName val="Gmd2"/>
      <sheetName val="Sensitif"/>
      <sheetName val="Gmd3"/>
      <sheetName val="Gmd4"/>
      <sheetName val="Gmd5"/>
      <sheetName val="Katar"/>
      <sheetName val="Bab6"/>
      <sheetName val="Sheet1"/>
      <sheetName val="Hal 1"/>
      <sheetName val="TERM OF PAYMENT"/>
      <sheetName val="Sarana"/>
      <sheetName val="Peralatan juli 2009"/>
      <sheetName val="Hal_1"/>
      <sheetName val="List"/>
      <sheetName val="JSiar"/>
      <sheetName val="NERACA"/>
      <sheetName val="Gmd-e"/>
      <sheetName val="TBSP (fisik) (2)"/>
      <sheetName val="5 yr val"/>
      <sheetName val="Graphs"/>
      <sheetName val="Input"/>
      <sheetName val="10 yr val"/>
      <sheetName val="Financials"/>
      <sheetName val=" Summ fin."/>
      <sheetName val="Market Positioning"/>
      <sheetName val="Fixset"/>
      <sheetName val="Data"/>
      <sheetName val="FORM X COST"/>
      <sheetName val="BBM-03"/>
      <sheetName val="Analisa Nilai Properti"/>
      <sheetName val="Sheet01S"/>
      <sheetName val="Ner-KIE"/>
      <sheetName val="Peta _ Denah 6 (2)"/>
      <sheetName val="LKH"/>
      <sheetName val="prg-old"/>
      <sheetName val="As"/>
      <sheetName val="PABRIK (2)"/>
      <sheetName val="PO"/>
      <sheetName val="JADI"/>
      <sheetName val="KKTanah "/>
      <sheetName val="RATE"/>
      <sheetName val="Exc. Rate"/>
      <sheetName val="Inputs"/>
      <sheetName val="UPAH &amp; BAHAN"/>
      <sheetName val="Kolom UT"/>
      <sheetName val="Hal_11"/>
      <sheetName val="TERM_OF_PAYMENT"/>
      <sheetName val="Peralatan_juli_2009"/>
      <sheetName val="TBSP_(fisik)_(2)"/>
      <sheetName val="5_yr_val"/>
      <sheetName val="10_yr_val"/>
      <sheetName val="_Summ_fin_"/>
      <sheetName val="Market_Positioning"/>
      <sheetName val="FORM_X_COST"/>
      <sheetName val="Analisa_Nilai_Properti"/>
      <sheetName val="Revenue"/>
      <sheetName val="datasheet"/>
      <sheetName val="B-Ops-KS"/>
      <sheetName val="LCC"/>
      <sheetName val="Prod-_Plasma"/>
      <sheetName val="PUMP"/>
      <sheetName val="Peta___Denah_6_(2)"/>
      <sheetName val="CP TARGET"/>
      <sheetName val="CP PROYEK"/>
      <sheetName val="Valuation"/>
      <sheetName val="REKAP"/>
      <sheetName val="deposito"/>
      <sheetName val="Hal_12"/>
      <sheetName val="TERM_OF_PAYMENT1"/>
      <sheetName val="Peralatan_juli_20091"/>
      <sheetName val="TBSP_(fisik)_(2)1"/>
      <sheetName val="5_yr_val1"/>
      <sheetName val="10_yr_val1"/>
      <sheetName val="_Summ_fin_1"/>
      <sheetName val="Market_Positioning1"/>
      <sheetName val="FORM_X_COST1"/>
      <sheetName val="Analisa_Nilai_Properti1"/>
      <sheetName val="Peta___Denah_6_(2)1"/>
      <sheetName val="Input-Expected Case"/>
      <sheetName val="Asumsi"/>
      <sheetName val="Mar"/>
      <sheetName val="RKP PLUMBING"/>
      <sheetName val="rab_50"/>
      <sheetName val="Primayudha"/>
      <sheetName val="SUM"/>
      <sheetName val="Kolom"/>
      <sheetName val="Analisa"/>
      <sheetName val="Bill of Quantity"/>
      <sheetName val="PileCap"/>
      <sheetName val="TB"/>
      <sheetName val="Bill_2"/>
      <sheetName val="FORM-X-1"/>
      <sheetName val="SM-Insan 07"/>
      <sheetName val="Hit"/>
      <sheetName val="Analisa Bangunan"/>
      <sheetName val="Report Tanah"/>
      <sheetName val="Report Bangunan"/>
      <sheetName val="Report Sarana Pelengkap"/>
      <sheetName val="Resume "/>
      <sheetName val="GAMBAR 2"/>
      <sheetName val="Peta"/>
      <sheetName val="JKT"/>
      <sheetName val="fin pro centers"/>
      <sheetName val="HSP"/>
      <sheetName val="Matrix"/>
      <sheetName val="Olah"/>
      <sheetName val="Cvr"/>
      <sheetName val="SM Bgn"/>
      <sheetName val="SM Tnh"/>
      <sheetName val="REG.INV "/>
      <sheetName val="KKTanah_"/>
      <sheetName val="PABRIK_(2)"/>
      <sheetName val="Kolom_UT"/>
      <sheetName val="Exc__Rate"/>
      <sheetName val="UPAH_&amp;_BAHAN"/>
      <sheetName val="Investment Valuation"/>
      <sheetName val="Parameter (Jangan di edit)"/>
      <sheetName val="ISIAN"/>
      <sheetName val="PK RM"/>
      <sheetName val="Penjumlahan"/>
      <sheetName val="U-EK"/>
      <sheetName val="Detail-PARENT"/>
      <sheetName val="WBS"/>
      <sheetName val="H-Dasar"/>
      <sheetName val="Analisa-H"/>
      <sheetName val="Rkp-Jdwl"/>
      <sheetName val="Tan"/>
      <sheetName val="RencanaKerja"/>
      <sheetName val="Cadang-Pangian Timur"/>
      <sheetName val="REKAB NON-TANAM"/>
      <sheetName val="rekap harga satuan pek"/>
      <sheetName val="pek. tanah"/>
      <sheetName val="cat"/>
      <sheetName val="PEK.PONDASI"/>
      <sheetName val="pek.dinding"/>
      <sheetName val="Rincian"/>
      <sheetName val="HB "/>
      <sheetName val="DETIL PKS"/>
      <sheetName val="exf"/>
      <sheetName val="Sheet8"/>
      <sheetName val="Export"/>
      <sheetName val="bobot"/>
      <sheetName val="Profit Loss"/>
      <sheetName val="Prog Kend. Msn TJE"/>
      <sheetName val="Prog Non Tan New"/>
      <sheetName val="_x0000__x0000__x0000_"/>
      <sheetName val="Instalasi,Kendaraan,Inventaris"/>
      <sheetName val="chemcal"/>
      <sheetName val="droplist"/>
      <sheetName val="Sheet1 (3)"/>
      <sheetName val="OLDMAP"/>
      <sheetName val="BSHO Report"/>
      <sheetName val="SAT-BHN"/>
      <sheetName val="CMLS"/>
      <sheetName val="RKP_PLUMBING"/>
      <sheetName val="Mesin"/>
      <sheetName val="TON  per Jam"/>
      <sheetName val=""/>
      <sheetName val="PPC"/>
      <sheetName val="_x005f_x0000__x005f_x0000__x005f_x0000_"/>
      <sheetName val="2-asi-00"/>
      <sheetName val="Bag_1"/>
      <sheetName val="Bag_2"/>
      <sheetName val="Bag_9"/>
      <sheetName val="Hal_15"/>
      <sheetName val="TERM_OF_PAYMENT4"/>
      <sheetName val="Peralatan_juli_20094"/>
      <sheetName val="TBSP_(fisik)_(2)4"/>
      <sheetName val="5_yr_val4"/>
      <sheetName val="10_yr_val4"/>
      <sheetName val="_Summ_fin_5"/>
      <sheetName val="Market_Positioning4"/>
      <sheetName val="Analisa_Nilai_Properti4"/>
      <sheetName val="FORM_X_COST4"/>
      <sheetName val="Peta___Denah_6_(2)4"/>
      <sheetName val="KKTanah_3"/>
      <sheetName val="Kolom_UT3"/>
      <sheetName val="PABRIK_(2)3"/>
      <sheetName val="Exc__Rate3"/>
      <sheetName val="RKP_PLUMBING2"/>
      <sheetName val="UPAH_&amp;_BAHAN3"/>
      <sheetName val="CP_TARGET2"/>
      <sheetName val="CP_PROYEK2"/>
      <sheetName val="Bill_of_Quantity2"/>
      <sheetName val="Input-Expected_Case2"/>
      <sheetName val="SM-Insan_072"/>
      <sheetName val="Analisa_Bangunan2"/>
      <sheetName val="Report_Tanah2"/>
      <sheetName val="Report_Bangunan2"/>
      <sheetName val="Report_Sarana_Pelengkap2"/>
      <sheetName val="Resume_2"/>
      <sheetName val="GAMBAR_22"/>
      <sheetName val="fin_pro_centers2"/>
      <sheetName val="REG_INV_2"/>
      <sheetName val="SM_Bgn2"/>
      <sheetName val="SM_Tnh2"/>
      <sheetName val="PK_RM2"/>
      <sheetName val="Parameter_(Jangan_di_edit)2"/>
      <sheetName val="DETIL_PKS2"/>
      <sheetName val="Cadang-Pangian_Timur2"/>
      <sheetName val="REKAB_NON-TANAM2"/>
      <sheetName val="rekap_harga_satuan_pek2"/>
      <sheetName val="pek__tanah2"/>
      <sheetName val="PEK_PONDASI2"/>
      <sheetName val="pek_dinding2"/>
      <sheetName val="Prog_Kend__Msn_TJE2"/>
      <sheetName val="Prog_Non_Tan_New2"/>
      <sheetName val="Hal_13"/>
      <sheetName val="TERM_OF_PAYMENT2"/>
      <sheetName val="Peralatan_juli_20092"/>
      <sheetName val="TBSP_(fisik)_(2)2"/>
      <sheetName val="5_yr_val2"/>
      <sheetName val="10_yr_val2"/>
      <sheetName val="_Summ_fin_2"/>
      <sheetName val="Analisa_Nilai_Properti2"/>
      <sheetName val="Market_Positioning2"/>
      <sheetName val="FORM_X_COST2"/>
      <sheetName val="Peta___Denah_6_(2)2"/>
      <sheetName val="KKTanah_1"/>
      <sheetName val="PABRIK_(2)1"/>
      <sheetName val="Kolom_UT1"/>
      <sheetName val="Exc__Rate1"/>
      <sheetName val="UPAH_&amp;_BAHAN1"/>
      <sheetName val="CP_TARGET"/>
      <sheetName val="CP_PROYEK"/>
      <sheetName val="Bill_of_Quantity"/>
      <sheetName val="Input-Expected_Case"/>
      <sheetName val="SM-Insan_07"/>
      <sheetName val="Analisa_Bangunan"/>
      <sheetName val="Report_Tanah"/>
      <sheetName val="Report_Bangunan"/>
      <sheetName val="Report_Sarana_Pelengkap"/>
      <sheetName val="Resume_"/>
      <sheetName val="GAMBAR_2"/>
      <sheetName val="fin_pro_centers"/>
      <sheetName val="PK_RM"/>
      <sheetName val="Parameter_(Jangan_di_edit)"/>
      <sheetName val="REG_INV_"/>
      <sheetName val="SM_Bgn"/>
      <sheetName val="SM_Tnh"/>
      <sheetName val="DETIL_PKS"/>
      <sheetName val="Cadang-Pangian_Timur"/>
      <sheetName val="REKAB_NON-TANAM"/>
      <sheetName val="rekap_harga_satuan_pek"/>
      <sheetName val="pek__tanah"/>
      <sheetName val="PEK_PONDASI"/>
      <sheetName val="pek_dinding"/>
      <sheetName val="Prog_Kend__Msn_TJE"/>
      <sheetName val="Prog_Non_Tan_New"/>
      <sheetName val="Hal_14"/>
      <sheetName val="TERM_OF_PAYMENT3"/>
      <sheetName val="Peralatan_juli_20093"/>
      <sheetName val="TBSP_(fisik)_(2)3"/>
      <sheetName val="5_yr_val3"/>
      <sheetName val="10_yr_val3"/>
      <sheetName val="_Summ_fin_3"/>
      <sheetName val="Analisa_Nilai_Properti3"/>
      <sheetName val="Market_Positioning3"/>
      <sheetName val="FORM_X_COST3"/>
      <sheetName val="Peta___Denah_6_(2)3"/>
      <sheetName val="KKTanah_2"/>
      <sheetName val="PABRIK_(2)2"/>
      <sheetName val="Kolom_UT2"/>
      <sheetName val="Exc__Rate2"/>
      <sheetName val="RKP_PLUMBING1"/>
      <sheetName val="UPAH_&amp;_BAHAN2"/>
      <sheetName val="CP_TARGET1"/>
      <sheetName val="CP_PROYEK1"/>
      <sheetName val="Bill_of_Quantity1"/>
      <sheetName val="Input-Expected_Case1"/>
      <sheetName val="SM-Insan_071"/>
      <sheetName val="Analisa_Bangunan1"/>
      <sheetName val="Report_Tanah1"/>
      <sheetName val="Report_Bangunan1"/>
      <sheetName val="Report_Sarana_Pelengkap1"/>
      <sheetName val="Resume_1"/>
      <sheetName val="GAMBAR_21"/>
      <sheetName val="fin_pro_centers1"/>
      <sheetName val="PK_RM1"/>
      <sheetName val="Parameter_(Jangan_di_edit)1"/>
      <sheetName val="REG_INV_1"/>
      <sheetName val="SM_Bgn1"/>
      <sheetName val="SM_Tnh1"/>
      <sheetName val="DETIL_PKS1"/>
      <sheetName val="Cadang-Pangian_Timur1"/>
      <sheetName val="REKAB_NON-TANAM1"/>
      <sheetName val="rekap_harga_satuan_pek1"/>
      <sheetName val="pek__tanah1"/>
      <sheetName val="PEK_PONDASI1"/>
      <sheetName val="pek_dinding1"/>
      <sheetName val="Prog_Kend__Msn_TJE1"/>
      <sheetName val="Prog_Non_Tan_New1"/>
      <sheetName val="_Summ_fin_4"/>
      <sheetName val="_Summ_fin_6"/>
      <sheetName val="Hal_16"/>
      <sheetName val="TERM_OF_PAYMENT5"/>
      <sheetName val="Peralatan_juli_20095"/>
      <sheetName val="TBSP_(fisik)_(2)5"/>
      <sheetName val="5_yr_val5"/>
      <sheetName val="10_yr_val5"/>
      <sheetName val="_Summ_fin_7"/>
      <sheetName val="Market_Positioning5"/>
      <sheetName val="Analisa_Nilai_Properti5"/>
      <sheetName val="FORM_X_COST5"/>
      <sheetName val="Peta___Denah_6_(2)5"/>
      <sheetName val="KKTanah_4"/>
      <sheetName val="Kolom_UT4"/>
      <sheetName val="PABRIK_(2)4"/>
      <sheetName val="Exc__Rate4"/>
      <sheetName val="RKP_PLUMBING3"/>
      <sheetName val="UPAH_&amp;_BAHAN4"/>
      <sheetName val="CP_TARGET3"/>
      <sheetName val="CP_PROYEK3"/>
      <sheetName val="Bill_of_Quantity3"/>
      <sheetName val="Input-Expected_Case3"/>
      <sheetName val="SM-Insan_073"/>
      <sheetName val="Analisa_Bangunan3"/>
      <sheetName val="Report_Tanah3"/>
      <sheetName val="Report_Bangunan3"/>
      <sheetName val="Report_Sarana_Pelengkap3"/>
      <sheetName val="Resume_3"/>
      <sheetName val="GAMBAR_23"/>
      <sheetName val="fin_pro_centers3"/>
      <sheetName val="REG_INV_3"/>
      <sheetName val="SM_Bgn3"/>
      <sheetName val="SM_Tnh3"/>
      <sheetName val="PK_RM3"/>
      <sheetName val="Parameter_(Jangan_di_edit)3"/>
      <sheetName val="DETIL_PKS3"/>
      <sheetName val="Cadang-Pangian_Timur3"/>
      <sheetName val="REKAB_NON-TANAM3"/>
      <sheetName val="rekap_harga_satuan_pek3"/>
      <sheetName val="pek__tanah3"/>
      <sheetName val="PEK_PONDASI3"/>
      <sheetName val="pek_dinding3"/>
      <sheetName val="Prog_Kend__Msn_TJE3"/>
      <sheetName val="Prog_Non_Tan_New3"/>
      <sheetName val="RUKO TYPE 1"/>
      <sheetName val="Rinci-Biaya"/>
      <sheetName val="Rinci-Pendapatan"/>
      <sheetName val="analisa tea"/>
      <sheetName val="bill_8 Ceiling mb"/>
      <sheetName val="BCT"/>
      <sheetName val="PT.GENTA"/>
      <sheetName val="Harga Satuan"/>
      <sheetName val="HARGA ALAT &amp; BAHAN"/>
      <sheetName val="Ring"/>
      <sheetName val="BQ-E20-02(Rp)"/>
      <sheetName val="pek tanah utk irigasi"/>
      <sheetName val="Bahan"/>
      <sheetName val="BY6"/>
      <sheetName val="Comps"/>
      <sheetName val="Val-sum"/>
      <sheetName val="P04-02"/>
      <sheetName val="RESIDU-3"/>
      <sheetName val="cost recovery"/>
      <sheetName val="ocean voyage"/>
      <sheetName val="___"/>
      <sheetName val="Cover"/>
      <sheetName val="BUT DKI 2018"/>
      <sheetName val="datateknis"/>
      <sheetName val="OE"/>
      <sheetName val="Des"/>
      <sheetName val="Analisa Harga"/>
      <sheetName val="Summary"/>
      <sheetName val="Premi Iuran"/>
      <sheetName val="_x005f_x0000__x005f_x0000__x005"/>
      <sheetName val="_x005f_x005f_x005f_x0000__x005f_x005f_x005f_x0000__x005"/>
      <sheetName val="ESCON"/>
      <sheetName val=" 45KVA-1"/>
      <sheetName val="I-KAMAR"/>
      <sheetName val="BGN"/>
      <sheetName val="XXXXXXXXXXXX"/>
      <sheetName val="Noodles (assumptions)"/>
      <sheetName val="Cutleries"/>
      <sheetName val="upah"/>
      <sheetName val="ANALISA PEK.UMUM"/>
      <sheetName val="BEKASI"/>
      <sheetName val="FASILITAS"/>
      <sheetName val="Add-trans"/>
      <sheetName val="S-2"/>
      <sheetName val="Pro-Base"/>
      <sheetName val="S-1"/>
      <sheetName val="HARGA"/>
      <sheetName val="Add-rev"/>
      <sheetName val="Exist"/>
      <sheetName val="Tot"/>
      <sheetName val="Tranponder"/>
      <sheetName val="DAF-1"/>
      <sheetName val="FINISHING"/>
      <sheetName val="PLUMBING"/>
      <sheetName val="STRUKTUR"/>
      <sheetName val="AC"/>
      <sheetName val="Cash-print"/>
      <sheetName val="Tanaman"/>
      <sheetName val="rab lt 2 bo"/>
      <sheetName val="Umur Ekonomis"/>
      <sheetName val="351BQMCN"/>
      <sheetName val="Mapping Kode"/>
      <sheetName val="harsat"/>
      <sheetName val="Cashflow"/>
      <sheetName val="Sat-Tan"/>
      <sheetName val="Infrastruktur"/>
      <sheetName val="translate"/>
      <sheetName val="Karung"/>
      <sheetName val="Assump"/>
      <sheetName val="LOADDAT"/>
      <sheetName val="Hrg.Sat"/>
      <sheetName val="H.Satuan"/>
      <sheetName val="BAG-2"/>
      <sheetName val="AOP-SK"/>
      <sheetName val="TAN-COST"/>
      <sheetName val="NAME"/>
      <sheetName val="B-BS"/>
      <sheetName val="???"/>
      <sheetName val="HALAMAN 1-60"/>
      <sheetName val="AT"/>
      <sheetName val="REKAP OMZET KAPAL"/>
      <sheetName val="Bang-Non-St"/>
      <sheetName val="Investment_Valuation"/>
      <sheetName val="BSHO_Report"/>
      <sheetName val="PT_GENTA"/>
      <sheetName val="Harga_Satuan"/>
      <sheetName val="Hrg_Sat"/>
      <sheetName val="Profit_Loss"/>
      <sheetName val="DATA LTW"/>
      <sheetName val="Bank"/>
      <sheetName val="Sg-4.1"/>
      <sheetName val="KAS $"/>
      <sheetName val="."/>
      <sheetName val="NORMA"/>
      <sheetName val="MacPro"/>
      <sheetName val="e-th"/>
      <sheetName val="1"/>
      <sheetName val="2"/>
      <sheetName val="3"/>
      <sheetName val="4"/>
      <sheetName val="5"/>
      <sheetName val="6"/>
      <sheetName val="7"/>
      <sheetName val="8"/>
      <sheetName val="9"/>
      <sheetName val="10"/>
      <sheetName val="11"/>
      <sheetName val="12"/>
      <sheetName val="21"/>
      <sheetName val="data (2)"/>
      <sheetName val="PC-1"/>
      <sheetName val="SSP-1"/>
      <sheetName val="Wil 1"/>
      <sheetName val="OWP Farm"/>
      <sheetName val="Scorecard ER - HRBP"/>
      <sheetName val="#REF!"/>
      <sheetName val="2.1"/>
      <sheetName val="1.1"/>
      <sheetName val="KK"/>
      <sheetName val="Hutang"/>
      <sheetName val="DCF_VDF"/>
      <sheetName val="NOPAT_VDF"/>
      <sheetName val="Invested capital_VDF"/>
      <sheetName val="PV of Op Leases_VDF"/>
      <sheetName val="Income Statement_VDF"/>
      <sheetName val="WACC_VDF"/>
      <sheetName val="Hatchery TOR"/>
      <sheetName val="Price"/>
      <sheetName val="Usul Pnn"/>
      <sheetName val="tabel"/>
      <sheetName val="PC_1"/>
      <sheetName val="PC_2"/>
      <sheetName val="ASSUM-COMB-Prop"/>
      <sheetName val="Assumption"/>
      <sheetName val="Action Plan"/>
      <sheetName val="rumusas"/>
      <sheetName val="#REF"/>
      <sheetName val="tab"/>
      <sheetName val="Budget 2002"/>
      <sheetName val="tr-28202"/>
      <sheetName val="Kode Akun"/>
      <sheetName val="Kode Bantu"/>
      <sheetName val="Asumsi Harga"/>
      <sheetName val="Nilai Bibitan "/>
      <sheetName val="INPUT HARGA"/>
      <sheetName val="kumpulan"/>
      <sheetName val="BQ_E20_02_Rp_"/>
      <sheetName val="TBS"/>
      <sheetName val="Bill rekap"/>
      <sheetName val="HARSAT_BAH"/>
      <sheetName val="Agregat Halus &amp; Kasar"/>
      <sheetName val="PRLKP BNGN"/>
      <sheetName val="villa"/>
      <sheetName val="January"/>
      <sheetName val="Q-PC1"/>
      <sheetName val="Q-PC2"/>
      <sheetName val="CIPA"/>
      <sheetName val="Sale-Leaseback (2)"/>
      <sheetName val="Mobilisasi"/>
      <sheetName val="PP"/>
      <sheetName val="PLL"/>
      <sheetName val="2002"/>
      <sheetName val="IC."/>
      <sheetName val="2011"/>
      <sheetName val="UMGR-KPR"/>
      <sheetName val="A"/>
      <sheetName val="BTB 2018"/>
      <sheetName val="LBO_MAN"/>
      <sheetName val="Variables"/>
      <sheetName val="Key"/>
      <sheetName val="Metodology (2)"/>
      <sheetName val="RT"/>
      <sheetName val="budgetsched1-17"/>
      <sheetName val="BOQ"/>
      <sheetName val="5-ALAT(1)"/>
      <sheetName val="4-Basic Price"/>
      <sheetName val="D7(1)"/>
      <sheetName val="PETUNJUK"/>
      <sheetName val="IKK 2018"/>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sheetData sheetId="9" refreshError="1"/>
      <sheetData sheetId="10" refreshError="1"/>
      <sheetData sheetId="11" refreshError="1"/>
      <sheetData sheetId="12" refreshError="1"/>
      <sheetData sheetId="13" refreshError="1"/>
      <sheetData sheetId="14" refreshError="1"/>
      <sheetData sheetId="15"/>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sheetData sheetId="162"/>
      <sheetData sheetId="163" refreshError="1"/>
      <sheetData sheetId="164" refreshError="1"/>
      <sheetData sheetId="165" refreshError="1"/>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sheetData sheetId="248"/>
      <sheetData sheetId="249"/>
      <sheetData sheetId="250"/>
      <sheetData sheetId="251"/>
      <sheetData sheetId="252"/>
      <sheetData sheetId="253"/>
      <sheetData sheetId="254"/>
      <sheetData sheetId="255"/>
      <sheetData sheetId="256"/>
      <sheetData sheetId="257"/>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shflow"/>
      <sheetName val="Assumption"/>
      <sheetName val="Revmari"/>
      <sheetName val="Commsize"/>
      <sheetName val="Fixset"/>
      <sheetName val="Amort"/>
      <sheetName val="Capex"/>
      <sheetName val="Financing"/>
      <sheetName val="Loan"/>
      <sheetName val="Timedepo"/>
      <sheetName val="IS"/>
      <sheetName val="BS"/>
      <sheetName val="CF"/>
      <sheetName val="Valuation"/>
      <sheetName val="Sensitivity"/>
      <sheetName val="Financials"/>
      <sheetName val="10 yr val"/>
      <sheetName val="Input"/>
      <sheetName val="JSiar"/>
      <sheetName val="LIST"/>
      <sheetName val="cost recovery"/>
      <sheetName val="8LT 12"/>
      <sheetName val="Revenue"/>
      <sheetName val="JKT"/>
      <sheetName val="PP"/>
      <sheetName val="As"/>
      <sheetName val="DETIL PKS"/>
      <sheetName val="NERACA"/>
      <sheetName val="Gaji"/>
      <sheetName val="BBM-03"/>
      <sheetName val="10_yr_val"/>
      <sheetName val="cost_recovery"/>
      <sheetName val="8LT_12"/>
      <sheetName val="5 yr val"/>
      <sheetName val="Graphs"/>
      <sheetName val=" Summ fin."/>
      <sheetName val="Exc. Rate"/>
      <sheetName val="prg-old"/>
      <sheetName val="Scenario"/>
      <sheetName val="BEKASI"/>
      <sheetName val="Sheet1"/>
      <sheetName val="Gmd3"/>
      <sheetName val="U-EK"/>
      <sheetName val="RINCIAN NRC"/>
      <sheetName val="R-1"/>
      <sheetName val="SAT-BHN"/>
      <sheetName val="Rkp-Jdwl"/>
      <sheetName val="Tan"/>
      <sheetName val="RencanaKerja"/>
      <sheetName val="Market Positioning"/>
      <sheetName val="14.BCT"/>
      <sheetName val="12.IMM"/>
      <sheetName val="17. SARANA"/>
      <sheetName val="HARGA ALAT &amp; BAHAN"/>
      <sheetName val="rab_50"/>
      <sheetName val="HSP"/>
      <sheetName val="B-BS"/>
      <sheetName val="BQ-E20-02(Rp)"/>
      <sheetName val="Sheet8"/>
      <sheetName val="TB98,oct99&amp;sap99-WPL"/>
      <sheetName val="A u g"/>
      <sheetName val="mapping2"/>
      <sheetName val="Export"/>
      <sheetName val="RUKO TYPE 1"/>
      <sheetName val="ISIAN"/>
      <sheetName val="Std-Prod KS"/>
      <sheetName val="ANALISA"/>
      <sheetName val="DAFTAR UPAH"/>
      <sheetName val="bill_8 Ceiling mb"/>
      <sheetName val="FA FISKAL"/>
      <sheetName val="ANALISA ME"/>
      <sheetName val="datateknis"/>
      <sheetName val="Pemadatan Tanah (Jalan)"/>
      <sheetName val="Data SRL"/>
      <sheetName val="Data Prod_Graf"/>
      <sheetName val="RAB2008 Mineral"/>
      <sheetName val="Bgn-Ingg PLANTATION"/>
      <sheetName val="SETTING"/>
      <sheetName val="Detail_Asset"/>
      <sheetName val="ANLS_ BETON R. KELAS"/>
      <sheetName val="Assumptions"/>
      <sheetName val="J u l"/>
      <sheetName val="O c t"/>
      <sheetName val="A p r"/>
      <sheetName val="M a y"/>
      <sheetName val="S e p"/>
      <sheetName val="00 received in 01"/>
      <sheetName val="F e b"/>
      <sheetName val="Per GL J a n"/>
      <sheetName val="J u n"/>
      <sheetName val="M a r"/>
      <sheetName val="RESIDU-3"/>
      <sheetName val="B-Ops-Sawit"/>
      <sheetName val="Inv"/>
      <sheetName val="Biaya-Inv"/>
      <sheetName val="Asumsi"/>
      <sheetName val="Premises"/>
      <sheetName val="GeneralInfo"/>
      <sheetName val="Primayudha"/>
      <sheetName val="ANALISA PEK.UMUM"/>
      <sheetName val="BAHAN"/>
      <sheetName val="PT.GENTA"/>
      <sheetName val="BCT"/>
      <sheetName val="s006-⑤ (1)"/>
      <sheetName val="AA.1.1 BNI"/>
      <sheetName val="TON  per Jam"/>
      <sheetName val="Upah"/>
      <sheetName val="SM Bgn"/>
      <sheetName val="SM Tnh"/>
      <sheetName val="Cash-print"/>
      <sheetName val="DCF"/>
      <sheetName val="SATTAN"/>
      <sheetName val="Data"/>
      <sheetName val="datasheet"/>
      <sheetName val="H.Satuan"/>
      <sheetName val="Ring"/>
      <sheetName val="Rinci-Biaya"/>
      <sheetName val="Rinci-Pendapatan"/>
      <sheetName val="HB "/>
      <sheetName val="Illustrative Value"/>
      <sheetName val="Facilities"/>
      <sheetName val="Stock Price Performance"/>
      <sheetName val="LBO S&amp;U &amp; Cap Table"/>
      <sheetName val="LBO Model"/>
      <sheetName val="Firm Value"/>
      <sheetName val="EPS Analysis"/>
      <sheetName val="ROI Analysis"/>
      <sheetName val="Synergy Analysis"/>
      <sheetName val="10_yr_val1"/>
      <sheetName val="cost_recovery1"/>
      <sheetName val="8LT_121"/>
      <sheetName val="5_yr_val"/>
      <sheetName val="_Summ_fin_"/>
      <sheetName val="Exc__Rate"/>
      <sheetName val="DETIL_PKS"/>
      <sheetName val="Resume"/>
      <sheetName val="Perhit Bangun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put"/>
      <sheetName val="Financials"/>
      <sheetName val="10 yr val"/>
      <sheetName val="5 yr val"/>
      <sheetName val="Graphs"/>
      <sheetName val=" Summ fin."/>
      <sheetName val="_Summ fin_"/>
      <sheetName val="Fixset"/>
      <sheetName val="List"/>
      <sheetName val="Rupiah"/>
      <sheetName val="HK&amp;Mat"/>
      <sheetName val="As"/>
      <sheetName val="Bang-Non-St"/>
      <sheetName val="FORM-X-1"/>
      <sheetName val="8LT 12"/>
      <sheetName val="MHPP"/>
      <sheetName val="Asumsi"/>
      <sheetName val="Bangunan"/>
      <sheetName val="Daftar No MAPPI"/>
      <sheetName val="BBM-03"/>
      <sheetName val="10_yr_val"/>
      <sheetName val="5_yr_val"/>
      <sheetName val="_Summ_fin_"/>
      <sheetName val="_Summ_fin_1"/>
      <sheetName val="8LT_12"/>
      <sheetName val="Inv"/>
      <sheetName val="Biaya-Inv"/>
      <sheetName val="Data"/>
      <sheetName val="Ring"/>
      <sheetName val="Rinci-Biaya"/>
      <sheetName val="Rinci-Pendapatan"/>
      <sheetName val="Pro-Base"/>
      <sheetName val="Sheet1 (3)"/>
      <sheetName val="Gmd3"/>
      <sheetName val="BEKASI"/>
      <sheetName val="Revenue"/>
      <sheetName val="Gaji"/>
      <sheetName val="SM Bgn"/>
      <sheetName val="SM Tnh"/>
      <sheetName val="Isian"/>
      <sheetName val="Pen.Tan. 2 (2)"/>
      <sheetName val="Data Psr. 4 (2)"/>
      <sheetName val="Bangunan  RT"/>
      <sheetName val="Pen.Bang. RT"/>
      <sheetName val=""/>
      <sheetName val="prg-old"/>
      <sheetName val="JSiar"/>
      <sheetName val="Isian_ Kertas Kerja"/>
      <sheetName val=" Summ6!}w8"/>
      <sheetName val="Analisa Bangunan"/>
      <sheetName val="NERACA"/>
      <sheetName val=" Summ finç"/>
      <sheetName val="Analisa Tanah-4"/>
      <sheetName val="JKT"/>
      <sheetName val="PP"/>
      <sheetName val="SM_Bgn"/>
      <sheetName val="SM_Tnh"/>
      <sheetName val="Pen_Tan__2_(2)"/>
      <sheetName val="Data_Psr__4_(2)"/>
      <sheetName val="Bangunan__RT"/>
      <sheetName val="Pen_Bang__RT"/>
      <sheetName val="Isian__Kertas_Kerja"/>
      <sheetName val="PUMP"/>
      <sheetName val="BCT"/>
      <sheetName val="Equity"/>
      <sheetName val="OLDMAP"/>
      <sheetName val="DAF-1"/>
      <sheetName val="ISI"/>
      <sheetName val="Income"/>
      <sheetName val="Personnel"/>
      <sheetName val="CGSgm2"/>
      <sheetName val="CGSsp"/>
      <sheetName val="Sales"/>
      <sheetName val="Avail Bap2"/>
      <sheetName val="FS-FORECAST"/>
      <sheetName val="LEADSCHEDULE"/>
      <sheetName val="Daftar_No_MAPPI"/>
      <sheetName val="Harga"/>
      <sheetName val="Cover &gt; 1"/>
      <sheetName val="FPlamp IB lbr 1 "/>
      <sheetName val="FPlamp IB lbr 2"/>
      <sheetName val="FPExtracopy"/>
      <sheetName val="Tarif"/>
      <sheetName val="Invoice"/>
      <sheetName val="cover"/>
      <sheetName val="SP"/>
      <sheetName val="DProp"/>
      <sheetName val="Dtnh1.1"/>
      <sheetName val="Dtnh1.2"/>
      <sheetName val="Dtnh1.3"/>
      <sheetName val="Dpn"/>
      <sheetName val="Penilaian"/>
      <sheetName val="DCM TNH"/>
      <sheetName val="Rumah Tinggal (2)"/>
      <sheetName val="b1"/>
      <sheetName val="A. Gazebo"/>
      <sheetName val="MAP"/>
      <sheetName val="M1"/>
      <sheetName val="C.SPL"/>
      <sheetName val="MAP (2)"/>
      <sheetName val="Kel. ALL"/>
      <sheetName val="Sheet1"/>
      <sheetName val="Form DP TNH"/>
      <sheetName val="Sheet2"/>
      <sheetName val="Sheet3"/>
      <sheetName val="Biaya"/>
      <sheetName val="tt-biaya"/>
      <sheetName val="Cash-print"/>
      <sheetName val="sensitivity"/>
      <sheetName val="HarSat"/>
      <sheetName val="RAB AR&amp;STR"/>
      <sheetName val="Export"/>
      <sheetName val="Pk prod"/>
      <sheetName val="LR"/>
      <sheetName val="Hit Bgn"/>
      <sheetName val="rot"/>
      <sheetName val="hkborong"/>
      <sheetName val="hkdinas"/>
      <sheetName val="INDEKS"/>
      <sheetName val="jjgbgt"/>
      <sheetName val="jjgborong"/>
      <sheetName val="jjgdinas"/>
      <sheetName val="prdbgt"/>
      <sheetName val="prdtbs"/>
      <sheetName val="PK RM"/>
      <sheetName val="Olah"/>
      <sheetName val=" Summ fin"/>
      <sheetName val="y-900"/>
      <sheetName val="DATA LTW"/>
      <sheetName val="Data SRL"/>
      <sheetName val="Data Prod_Graf"/>
      <sheetName val="Basic Price"/>
      <sheetName val="_Summ6!}w8"/>
      <sheetName val="Analisa_Bangunan"/>
      <sheetName val="A"/>
      <sheetName val="Input Data Survey"/>
      <sheetName val="Add-trans"/>
      <sheetName val="S-2"/>
      <sheetName val="S-1"/>
      <sheetName val="Add-rev"/>
      <sheetName val="Exist"/>
      <sheetName val="Tot"/>
      <sheetName val="Tranponder"/>
      <sheetName val="bill_8 Ceiling mb"/>
      <sheetName val="RATE"/>
      <sheetName val="SAT-BHN"/>
      <sheetName val="ocean voyage"/>
      <sheetName val="Mob"/>
      <sheetName val="Cashflow (2)"/>
      <sheetName val="Gambar (2)"/>
      <sheetName val="INDIRECT DETAIL"/>
      <sheetName val="DIRECT COST"/>
      <sheetName val="SDMPROG"/>
      <sheetName val="ROE-2"/>
      <sheetName val="ROI"/>
      <sheetName val="10_yr_val3"/>
      <sheetName val="5_yr_val3"/>
      <sheetName val="_Summ_fin_6"/>
      <sheetName val="_Summ_fin_7"/>
      <sheetName val="8LT_123"/>
      <sheetName val="Daftar_No_MAPPI3"/>
      <sheetName val="Sheet1_(3)2"/>
      <sheetName val="SM_Bgn2"/>
      <sheetName val="SM_Tnh2"/>
      <sheetName val="Pen_Tan__2_(2)2"/>
      <sheetName val="Data_Psr__4_(2)2"/>
      <sheetName val="Bangunan__RT2"/>
      <sheetName val="Pen_Bang__RT2"/>
      <sheetName val="Isian__Kertas_Kerja2"/>
      <sheetName val="_Summ6!}w81"/>
      <sheetName val="Analisa_Bangunan1"/>
      <sheetName val="_Summ_finç1"/>
      <sheetName val="Analisa_Tanah-41"/>
      <sheetName val="10_yr_val2"/>
      <sheetName val="5_yr_val2"/>
      <sheetName val="_Summ_fin_4"/>
      <sheetName val="_Summ_fin_5"/>
      <sheetName val="8LT_122"/>
      <sheetName val="Daftar_No_MAPPI2"/>
      <sheetName val="Sheet1_(3)1"/>
      <sheetName val="10_yr_val1"/>
      <sheetName val="5_yr_val1"/>
      <sheetName val="_Summ_fin_2"/>
      <sheetName val="_Summ_fin_3"/>
      <sheetName val="8LT_121"/>
      <sheetName val="Daftar_No_MAPPI1"/>
      <sheetName val="Sheet1_(3)"/>
      <sheetName val="SM_Bgn1"/>
      <sheetName val="SM_Tnh1"/>
      <sheetName val="Pen_Tan__2_(2)1"/>
      <sheetName val="Data_Psr__4_(2)1"/>
      <sheetName val="Bangunan__RT1"/>
      <sheetName val="Pen_Bang__RT1"/>
      <sheetName val="Isian__Kertas_Kerja1"/>
      <sheetName val="_Summ_finç"/>
      <sheetName val="Analisa_Tanah-4"/>
      <sheetName val="10_yr_val6"/>
      <sheetName val="5_yr_val6"/>
      <sheetName val="_Summ_fin_12"/>
      <sheetName val="_Summ_fin_13"/>
      <sheetName val="8LT_126"/>
      <sheetName val="Daftar_No_MAPPI6"/>
      <sheetName val="Sheet1_(3)5"/>
      <sheetName val="10_yr_val5"/>
      <sheetName val="5_yr_val5"/>
      <sheetName val="_Summ_fin_10"/>
      <sheetName val="_Summ_fin_11"/>
      <sheetName val="8LT_125"/>
      <sheetName val="Daftar_No_MAPPI5"/>
      <sheetName val="Sheet1_(3)4"/>
      <sheetName val="SM_Bgn4"/>
      <sheetName val="SM_Tnh4"/>
      <sheetName val="Pen_Tan__2_(2)4"/>
      <sheetName val="Data_Psr__4_(2)4"/>
      <sheetName val="Bangunan__RT4"/>
      <sheetName val="Pen_Bang__RT4"/>
      <sheetName val="Isian__Kertas_Kerja4"/>
      <sheetName val="_Summ6!}w83"/>
      <sheetName val="Analisa_Bangunan3"/>
      <sheetName val="_Summ_finç3"/>
      <sheetName val="Analisa_Tanah-43"/>
      <sheetName val="10_yr_val4"/>
      <sheetName val="5_yr_val4"/>
      <sheetName val="_Summ_fin_8"/>
      <sheetName val="_Summ_fin_9"/>
      <sheetName val="8LT_124"/>
      <sheetName val="Daftar_No_MAPPI4"/>
      <sheetName val="Sheet1_(3)3"/>
      <sheetName val="SM_Bgn3"/>
      <sheetName val="SM_Tnh3"/>
      <sheetName val="Pen_Tan__2_(2)3"/>
      <sheetName val="Data_Psr__4_(2)3"/>
      <sheetName val="Bangunan__RT3"/>
      <sheetName val="Pen_Bang__RT3"/>
      <sheetName val="Isian__Kertas_Kerja3"/>
      <sheetName val="_Summ6!}w82"/>
      <sheetName val="Analisa_Bangunan2"/>
      <sheetName val="_Summ_finç2"/>
      <sheetName val="Analisa_Tanah-42"/>
      <sheetName val="10_yr_val7"/>
      <sheetName val="5_yr_val7"/>
      <sheetName val="_Summ_fin_14"/>
      <sheetName val="_Summ_fin_15"/>
      <sheetName val="8LT_127"/>
      <sheetName val="Daftar_No_MAPPI7"/>
      <sheetName val="Sheet1_(3)6"/>
      <sheetName val="SM_Bgn5"/>
      <sheetName val="SM_Tnh5"/>
      <sheetName val="Pen_Tan__2_(2)5"/>
      <sheetName val="Data_Psr__4_(2)5"/>
      <sheetName val="Bangunan__RT5"/>
      <sheetName val="Pen_Bang__RT5"/>
      <sheetName val="Isian__Kertas_Kerja5"/>
      <sheetName val="_Summ6!}w84"/>
      <sheetName val="Analisa_Bangunan4"/>
      <sheetName val="_Summ_finç4"/>
      <sheetName val="Analisa_Tanah-44"/>
      <sheetName val="Material"/>
      <sheetName val="Bahan "/>
      <sheetName val="Upah"/>
      <sheetName val="rumus"/>
      <sheetName val="SAP"/>
      <sheetName val="Mobilisasi"/>
      <sheetName val="premi iuran"/>
      <sheetName val="Exc. Rate"/>
      <sheetName val="BTB A"/>
      <sheetName val="Analisa"/>
      <sheetName val="Performance_Assumptions"/>
      <sheetName val="Analisa BCT"/>
      <sheetName val="B-Sut"/>
      <sheetName val="ANALISA ME"/>
      <sheetName val="PRICE"/>
      <sheetName val="Price NS"/>
      <sheetName val="chemcal"/>
      <sheetName val="(43)9.1"/>
      <sheetName val="BAG-2"/>
      <sheetName val="chitimc"/>
      <sheetName val="dongia (2)"/>
      <sheetName val="giathanh1"/>
      <sheetName val="LKVL-CK-HT-GD1"/>
      <sheetName val="THPDMoi  (2)"/>
      <sheetName val="gtrinh"/>
      <sheetName val="phuluc1"/>
      <sheetName val="TONG HOP VL-NC"/>
      <sheetName val="lam-moi"/>
      <sheetName val="chitiet"/>
      <sheetName val="TONGKE3p "/>
      <sheetName val="TH VL, NC, DDHT Thanhphuoc"/>
      <sheetName val="#REF"/>
      <sheetName val="DONGIA"/>
      <sheetName val="thao-go"/>
      <sheetName val="DON GIA"/>
      <sheetName val="TONGKE-HT"/>
      <sheetName val="DG"/>
      <sheetName val="dtxl"/>
      <sheetName val="t-h HA THE"/>
      <sheetName val="CHITIET VL-NC-TT -1p"/>
      <sheetName val="TONG HOP VL-NC TT"/>
      <sheetName val="TNHCHINH"/>
      <sheetName val="TH XL"/>
      <sheetName val="CHITIET VL-NC"/>
      <sheetName val="VC"/>
      <sheetName val="Tiepdia"/>
      <sheetName val="CHITIET VL-NC-TT-3p"/>
      <sheetName val="TDTKP"/>
      <sheetName val="TDTKP1"/>
      <sheetName val="KPVC-BD "/>
      <sheetName val="VCV-BE-TONG"/>
      <sheetName val="MM.PAGE-2.X"/>
      <sheetName val="Machine"/>
      <sheetName val="DKH"/>
      <sheetName val="AGREGAT"/>
      <sheetName val="A.Div10"/>
      <sheetName val="A.Div3"/>
      <sheetName val="A.Div 2"/>
      <sheetName val="A.Div 4"/>
      <sheetName val="A.Div5"/>
      <sheetName val="A.Div7"/>
      <sheetName val="RAB"/>
      <sheetName val="A.Alat"/>
      <sheetName val="R-1"/>
      <sheetName val="Hrg.Sat"/>
      <sheetName val="BAG_2"/>
    </sheetNames>
    <sheetDataSet>
      <sheetData sheetId="0" refreshError="1">
        <row r="5">
          <cell r="C5" t="str">
            <v xml:space="preserve">HOTEL, </v>
          </cell>
        </row>
        <row r="10">
          <cell r="C10">
            <v>35246</v>
          </cell>
        </row>
        <row r="37">
          <cell r="A37">
            <v>1995</v>
          </cell>
          <cell r="B37">
            <v>0.05</v>
          </cell>
          <cell r="C37">
            <v>4.0741237836483535E-3</v>
          </cell>
        </row>
        <row r="38">
          <cell r="A38">
            <v>1996</v>
          </cell>
          <cell r="B38">
            <v>0.05</v>
          </cell>
          <cell r="C38">
            <v>4.0741237836483535E-3</v>
          </cell>
          <cell r="D38">
            <v>0.05</v>
          </cell>
        </row>
        <row r="39">
          <cell r="A39">
            <v>1997</v>
          </cell>
          <cell r="B39">
            <v>0.05</v>
          </cell>
          <cell r="C39">
            <v>4.0741237836483535E-3</v>
          </cell>
          <cell r="D39">
            <v>0.05</v>
          </cell>
        </row>
        <row r="40">
          <cell r="A40">
            <v>1998</v>
          </cell>
          <cell r="B40">
            <v>0.05</v>
          </cell>
          <cell r="C40">
            <v>4.0741237836483535E-3</v>
          </cell>
          <cell r="D40">
            <v>0.05</v>
          </cell>
        </row>
        <row r="41">
          <cell r="A41">
            <v>1999</v>
          </cell>
          <cell r="B41">
            <v>0.05</v>
          </cell>
          <cell r="C41">
            <v>4.0741237836483535E-3</v>
          </cell>
          <cell r="D41">
            <v>0.05</v>
          </cell>
        </row>
        <row r="42">
          <cell r="A42">
            <v>2000</v>
          </cell>
          <cell r="B42">
            <v>0.05</v>
          </cell>
          <cell r="C42">
            <v>4.0741237836483535E-3</v>
          </cell>
          <cell r="D42">
            <v>0.05</v>
          </cell>
        </row>
        <row r="43">
          <cell r="A43">
            <v>2001</v>
          </cell>
          <cell r="B43">
            <v>0.05</v>
          </cell>
          <cell r="C43">
            <v>4.0741237836483535E-3</v>
          </cell>
          <cell r="D43">
            <v>0.05</v>
          </cell>
        </row>
        <row r="44">
          <cell r="A44">
            <v>2002</v>
          </cell>
          <cell r="B44">
            <v>0.05</v>
          </cell>
          <cell r="C44">
            <v>4.0741237836483535E-3</v>
          </cell>
          <cell r="D44">
            <v>0.05</v>
          </cell>
        </row>
        <row r="45">
          <cell r="A45">
            <v>2003</v>
          </cell>
          <cell r="B45">
            <v>0.05</v>
          </cell>
          <cell r="C45">
            <v>4.0741237836483535E-3</v>
          </cell>
          <cell r="D45">
            <v>0.05</v>
          </cell>
        </row>
        <row r="46">
          <cell r="A46">
            <v>2004</v>
          </cell>
          <cell r="B46">
            <v>0.05</v>
          </cell>
          <cell r="C46">
            <v>4.0741237836483535E-3</v>
          </cell>
          <cell r="D46">
            <v>0.05</v>
          </cell>
        </row>
        <row r="47">
          <cell r="A47">
            <v>2005</v>
          </cell>
          <cell r="B47">
            <v>0.05</v>
          </cell>
          <cell r="C47">
            <v>4.0741237836483535E-3</v>
          </cell>
          <cell r="D47">
            <v>0.05</v>
          </cell>
        </row>
        <row r="48">
          <cell r="A48">
            <v>2006</v>
          </cell>
          <cell r="B48">
            <v>0.05</v>
          </cell>
          <cell r="C48">
            <v>4.0741237836483535E-3</v>
          </cell>
          <cell r="D48">
            <v>0.05</v>
          </cell>
        </row>
        <row r="49">
          <cell r="A49">
            <v>2007</v>
          </cell>
          <cell r="B49">
            <v>0.05</v>
          </cell>
          <cell r="C49">
            <v>4.0741237836483535E-3</v>
          </cell>
          <cell r="D49">
            <v>0.05</v>
          </cell>
        </row>
        <row r="50">
          <cell r="A50">
            <v>2008</v>
          </cell>
          <cell r="B50">
            <v>0.05</v>
          </cell>
          <cell r="C50">
            <v>4.0741237836483535E-3</v>
          </cell>
          <cell r="D50">
            <v>0.05</v>
          </cell>
        </row>
        <row r="51">
          <cell r="A51">
            <v>2009</v>
          </cell>
          <cell r="B51">
            <v>0.05</v>
          </cell>
          <cell r="C51">
            <v>4.0741237836483535E-3</v>
          </cell>
        </row>
      </sheetData>
      <sheetData sheetId="1" refreshError="1">
        <row r="3">
          <cell r="C3" t="str">
            <v xml:space="preserve">HOTEL, </v>
          </cell>
        </row>
        <row r="8">
          <cell r="Y8">
            <v>2002</v>
          </cell>
          <cell r="Z8">
            <v>365</v>
          </cell>
          <cell r="AA8">
            <v>2003</v>
          </cell>
          <cell r="AB8">
            <v>365</v>
          </cell>
          <cell r="AC8">
            <v>2004</v>
          </cell>
        </row>
        <row r="12">
          <cell r="Y12">
            <v>0.6</v>
          </cell>
          <cell r="AA12">
            <v>0.6</v>
          </cell>
          <cell r="AC12">
            <v>0.6</v>
          </cell>
        </row>
        <row r="15">
          <cell r="Y15">
            <v>2522229.6402619728</v>
          </cell>
          <cell r="Z15">
            <v>0.57887120115774249</v>
          </cell>
          <cell r="AA15">
            <v>2698785.7150803111</v>
          </cell>
          <cell r="AB15">
            <v>0.57887120115774238</v>
          </cell>
          <cell r="AC15">
            <v>2895612.2239445248</v>
          </cell>
        </row>
      </sheetData>
      <sheetData sheetId="2" refreshError="1"/>
      <sheetData sheetId="3" refreshError="1">
        <row r="5">
          <cell r="D5">
            <v>1994</v>
          </cell>
          <cell r="E5">
            <v>1995</v>
          </cell>
          <cell r="F5">
            <v>1996</v>
          </cell>
          <cell r="G5">
            <v>1996</v>
          </cell>
          <cell r="H5">
            <v>1997</v>
          </cell>
          <cell r="I5">
            <v>1996</v>
          </cell>
        </row>
        <row r="6">
          <cell r="D6">
            <v>236600</v>
          </cell>
          <cell r="E6">
            <v>330485</v>
          </cell>
          <cell r="F6">
            <v>319498.26268600486</v>
          </cell>
          <cell r="G6" t="str">
            <v>VALUATION DATE</v>
          </cell>
          <cell r="H6">
            <v>35246</v>
          </cell>
          <cell r="I6">
            <v>150.4761489361702</v>
          </cell>
        </row>
        <row r="7">
          <cell r="D7">
            <v>0.37986002185586887</v>
          </cell>
          <cell r="E7">
            <v>0.45776540603924681</v>
          </cell>
          <cell r="F7">
            <v>0.501</v>
          </cell>
          <cell r="G7" t="str">
            <v>AMOUNTS SHOWN IN</v>
          </cell>
          <cell r="H7" t="str">
            <v>US $</v>
          </cell>
          <cell r="I7">
            <v>0.55000000000000004</v>
          </cell>
        </row>
        <row r="8">
          <cell r="D8">
            <v>89874.881171098576</v>
          </cell>
          <cell r="E8">
            <v>151284.60021488048</v>
          </cell>
          <cell r="F8">
            <v>160068.62960568845</v>
          </cell>
          <cell r="G8">
            <v>160068.62960568845</v>
          </cell>
          <cell r="H8">
            <v>0</v>
          </cell>
          <cell r="I8">
            <v>82.761881914893621</v>
          </cell>
        </row>
        <row r="10">
          <cell r="F10" t="str">
            <v>Fifth Year's Income (in current $)</v>
          </cell>
          <cell r="H10">
            <v>1095142.6136283358</v>
          </cell>
        </row>
        <row r="11">
          <cell r="F11" t="str">
            <v>Capitalised @</v>
          </cell>
          <cell r="G11">
            <v>0.105</v>
          </cell>
          <cell r="H11">
            <v>9.5238095238095237</v>
          </cell>
          <cell r="I11" t="str">
            <v>Years Purchase</v>
          </cell>
        </row>
        <row r="12">
          <cell r="H12">
            <v>10429929.653603198</v>
          </cell>
        </row>
        <row r="15">
          <cell r="D15" t="str">
            <v>Year</v>
          </cell>
          <cell r="E15" t="str">
            <v>Income</v>
          </cell>
          <cell r="F15" t="str">
            <v>Inflation</v>
          </cell>
          <cell r="G15" t="str">
            <v>In 1996</v>
          </cell>
          <cell r="H15" t="str">
            <v>P.V. Factor</v>
          </cell>
          <cell r="I15" t="str">
            <v>P.V. of</v>
          </cell>
        </row>
        <row r="16">
          <cell r="F16" t="str">
            <v>Factor</v>
          </cell>
          <cell r="G16" t="str">
            <v>Currency</v>
          </cell>
          <cell r="I16" t="str">
            <v>Income</v>
          </cell>
        </row>
        <row r="17">
          <cell r="D17">
            <v>1996</v>
          </cell>
          <cell r="E17">
            <v>619825.66879232915</v>
          </cell>
          <cell r="F17">
            <v>1</v>
          </cell>
          <cell r="G17">
            <v>619825.66879232915</v>
          </cell>
          <cell r="H17">
            <v>1.1200000000000001</v>
          </cell>
          <cell r="I17">
            <v>553415.77570743673</v>
          </cell>
        </row>
        <row r="18">
          <cell r="D18">
            <v>1997</v>
          </cell>
          <cell r="E18">
            <v>877089.26469651691</v>
          </cell>
          <cell r="F18">
            <v>1.05</v>
          </cell>
          <cell r="G18">
            <v>835323.10923477798</v>
          </cell>
          <cell r="H18">
            <v>1.2544000000000002</v>
          </cell>
          <cell r="I18">
            <v>665914.46845884714</v>
          </cell>
        </row>
        <row r="19">
          <cell r="D19">
            <v>1998</v>
          </cell>
          <cell r="E19">
            <v>1085474.5250721639</v>
          </cell>
          <cell r="F19">
            <v>1.1025</v>
          </cell>
          <cell r="G19">
            <v>984557.39235570421</v>
          </cell>
          <cell r="H19">
            <v>1.4049280000000004</v>
          </cell>
          <cell r="I19">
            <v>700788.50471746875</v>
          </cell>
        </row>
        <row r="20">
          <cell r="D20">
            <v>1999</v>
          </cell>
          <cell r="E20">
            <v>1200733.4320957211</v>
          </cell>
          <cell r="F20">
            <v>1.1576250000000001</v>
          </cell>
          <cell r="G20">
            <v>1037238.6844580248</v>
          </cell>
          <cell r="H20">
            <v>1.5735193600000004</v>
          </cell>
          <cell r="I20">
            <v>659183.9355939189</v>
          </cell>
        </row>
        <row r="21">
          <cell r="D21">
            <v>2000</v>
          </cell>
          <cell r="E21">
            <v>1331152.6915065777</v>
          </cell>
          <cell r="F21">
            <v>1.2155062500000002</v>
          </cell>
          <cell r="G21">
            <v>1095142.6136283358</v>
          </cell>
          <cell r="H21">
            <v>1.7623416832000005</v>
          </cell>
          <cell r="I21">
            <v>621413.32981457538</v>
          </cell>
        </row>
        <row r="22">
          <cell r="D22">
            <v>2001</v>
          </cell>
          <cell r="E22">
            <v>1475737.6123128938</v>
          </cell>
          <cell r="F22">
            <v>1.2762815625000004</v>
          </cell>
          <cell r="G22">
            <v>1156279.0340888384</v>
          </cell>
          <cell r="H22">
            <v>1.7623416832000005</v>
          </cell>
          <cell r="I22">
            <v>5964579.7876942595</v>
          </cell>
        </row>
        <row r="23">
          <cell r="I23">
            <v>9165295.8019865062</v>
          </cell>
        </row>
        <row r="25">
          <cell r="D25" t="str">
            <v>Year</v>
          </cell>
          <cell r="E25" t="str">
            <v>Income</v>
          </cell>
          <cell r="F25" t="str">
            <v>Value</v>
          </cell>
          <cell r="G25" t="str">
            <v>Cashflow</v>
          </cell>
          <cell r="H25" t="str">
            <v>Running</v>
          </cell>
        </row>
        <row r="26">
          <cell r="H26" t="str">
            <v>Yield</v>
          </cell>
        </row>
        <row r="27">
          <cell r="F27">
            <v>-9200000</v>
          </cell>
          <cell r="G27">
            <v>-9200000</v>
          </cell>
        </row>
        <row r="28">
          <cell r="D28">
            <v>1996</v>
          </cell>
          <cell r="E28">
            <v>619825.66879232915</v>
          </cell>
          <cell r="G28">
            <v>619825.66879232915</v>
          </cell>
          <cell r="H28">
            <v>6.7372355303514042E-2</v>
          </cell>
        </row>
        <row r="29">
          <cell r="D29">
            <v>1997</v>
          </cell>
          <cell r="E29">
            <v>877089.26469651691</v>
          </cell>
          <cell r="G29">
            <v>877089.26469651691</v>
          </cell>
          <cell r="H29">
            <v>9.5335789640925747E-2</v>
          </cell>
        </row>
        <row r="30">
          <cell r="D30">
            <v>1998</v>
          </cell>
          <cell r="E30">
            <v>1085474.5250721639</v>
          </cell>
          <cell r="G30">
            <v>1085474.5250721639</v>
          </cell>
          <cell r="H30">
            <v>0.11798636142088738</v>
          </cell>
        </row>
        <row r="31">
          <cell r="D31">
            <v>1999</v>
          </cell>
          <cell r="E31">
            <v>1200733.4320957211</v>
          </cell>
          <cell r="G31">
            <v>1200733.4320957211</v>
          </cell>
          <cell r="H31">
            <v>0.13051450348866533</v>
          </cell>
        </row>
        <row r="32">
          <cell r="D32">
            <v>2000</v>
          </cell>
          <cell r="E32">
            <v>1331152.6915065777</v>
          </cell>
          <cell r="F32">
            <v>13415796.475571763</v>
          </cell>
          <cell r="G32">
            <v>14746949.16707834</v>
          </cell>
          <cell r="H32">
            <v>0.14469050994636715</v>
          </cell>
        </row>
        <row r="33">
          <cell r="F33" t="str">
            <v>I.R.R.</v>
          </cell>
          <cell r="G33">
            <v>0.17044608126393632</v>
          </cell>
        </row>
        <row r="36">
          <cell r="H36" t="str">
            <v>SUMMARY</v>
          </cell>
        </row>
        <row r="37">
          <cell r="F37" t="str">
            <v xml:space="preserve">Value  </v>
          </cell>
        </row>
        <row r="38">
          <cell r="D38" t="str">
            <v xml:space="preserve">Yield   </v>
          </cell>
          <cell r="E38" t="str">
            <v xml:space="preserve">Value     </v>
          </cell>
          <cell r="F38" t="str">
            <v>Per Rm</v>
          </cell>
        </row>
        <row r="39">
          <cell r="D39">
            <v>0.05</v>
          </cell>
          <cell r="E39">
            <v>9200000</v>
          </cell>
          <cell r="H39" t="str">
            <v xml:space="preserve">Method 1 </v>
          </cell>
          <cell r="I39">
            <v>10429929.653603198</v>
          </cell>
        </row>
        <row r="40">
          <cell r="D40">
            <v>0.105</v>
          </cell>
          <cell r="E40">
            <v>9700000</v>
          </cell>
          <cell r="F40">
            <v>190196.07843137256</v>
          </cell>
          <cell r="H40">
            <v>2</v>
          </cell>
          <cell r="I40">
            <v>9165295.8019865062</v>
          </cell>
        </row>
        <row r="41">
          <cell r="D41">
            <v>0.11</v>
          </cell>
          <cell r="E41">
            <v>9500000</v>
          </cell>
          <cell r="F41">
            <v>186274.50980392157</v>
          </cell>
          <cell r="H41">
            <v>3</v>
          </cell>
          <cell r="I41">
            <v>0.17044608126393632</v>
          </cell>
        </row>
        <row r="42">
          <cell r="D42">
            <v>0.115</v>
          </cell>
          <cell r="E42">
            <v>9300000</v>
          </cell>
          <cell r="F42">
            <v>182352.9411764706</v>
          </cell>
          <cell r="H42" t="str">
            <v>Adopt 2</v>
          </cell>
          <cell r="I42">
            <v>9165295.8019865062</v>
          </cell>
        </row>
        <row r="43">
          <cell r="D43">
            <v>0.12000000000000001</v>
          </cell>
          <cell r="E43">
            <v>9200000</v>
          </cell>
          <cell r="F43">
            <v>180392.15686274509</v>
          </cell>
          <cell r="H43" t="str">
            <v>Say</v>
          </cell>
          <cell r="I43">
            <v>9200000</v>
          </cell>
        </row>
        <row r="44">
          <cell r="D44">
            <v>0.125</v>
          </cell>
          <cell r="E44">
            <v>9000000</v>
          </cell>
          <cell r="F44">
            <v>176470.58823529413</v>
          </cell>
          <cell r="H44" t="str">
            <v>Less Costs</v>
          </cell>
          <cell r="I44">
            <v>0</v>
          </cell>
        </row>
        <row r="45">
          <cell r="D45">
            <v>0.13</v>
          </cell>
          <cell r="E45">
            <v>8800000</v>
          </cell>
          <cell r="F45">
            <v>172549.01960784313</v>
          </cell>
          <cell r="H45" t="str">
            <v>Say</v>
          </cell>
          <cell r="I45">
            <v>9200000</v>
          </cell>
        </row>
        <row r="46">
          <cell r="D46">
            <v>0.13500000000000001</v>
          </cell>
          <cell r="E46">
            <v>8700000</v>
          </cell>
          <cell r="F46">
            <v>170588.23529411765</v>
          </cell>
          <cell r="H46" t="str">
            <v>Per Room</v>
          </cell>
          <cell r="I46">
            <v>180392.15686274509</v>
          </cell>
        </row>
        <row r="47">
          <cell r="D47">
            <v>0.05</v>
          </cell>
          <cell r="H47" t="str">
            <v>Initial Yield</v>
          </cell>
          <cell r="I47">
            <v>6.7372355303514042E-2</v>
          </cell>
        </row>
        <row r="48">
          <cell r="D48">
            <v>0.05</v>
          </cell>
        </row>
        <row r="49">
          <cell r="D49">
            <v>0.05</v>
          </cell>
        </row>
        <row r="50">
          <cell r="D50">
            <v>0.05</v>
          </cell>
        </row>
      </sheetData>
      <sheetData sheetId="4" refreshError="1">
        <row r="5">
          <cell r="D5">
            <v>1994</v>
          </cell>
          <cell r="E5">
            <v>1995</v>
          </cell>
          <cell r="F5">
            <v>1996</v>
          </cell>
          <cell r="G5">
            <v>1996</v>
          </cell>
          <cell r="H5">
            <v>1997</v>
          </cell>
          <cell r="I5">
            <v>1996</v>
          </cell>
          <cell r="J5">
            <v>1997</v>
          </cell>
          <cell r="K5">
            <v>1998</v>
          </cell>
        </row>
        <row r="6">
          <cell r="B6" t="str">
            <v>A.R.R.</v>
          </cell>
          <cell r="D6">
            <v>236600</v>
          </cell>
          <cell r="E6">
            <v>330485</v>
          </cell>
          <cell r="F6">
            <v>319498.26268600486</v>
          </cell>
          <cell r="G6">
            <v>319498.26268600486</v>
          </cell>
          <cell r="H6">
            <v>0</v>
          </cell>
          <cell r="I6">
            <v>150.4761489361702</v>
          </cell>
          <cell r="J6">
            <v>161.00947936170212</v>
          </cell>
          <cell r="K6">
            <v>172.28014291702127</v>
          </cell>
        </row>
        <row r="7">
          <cell r="B7" t="str">
            <v>OCCUPANCY</v>
          </cell>
          <cell r="D7">
            <v>0.37986002185586887</v>
          </cell>
          <cell r="E7">
            <v>0.45776540603924681</v>
          </cell>
          <cell r="F7">
            <v>0.501</v>
          </cell>
          <cell r="G7">
            <v>0.501</v>
          </cell>
          <cell r="H7">
            <v>0</v>
          </cell>
          <cell r="I7">
            <v>0.55000000000000004</v>
          </cell>
          <cell r="J7">
            <v>0.6</v>
          </cell>
          <cell r="K7">
            <v>0.6</v>
          </cell>
        </row>
        <row r="8">
          <cell r="B8" t="str">
            <v>ROOM YIELD</v>
          </cell>
          <cell r="D8">
            <v>89874.881171098576</v>
          </cell>
          <cell r="E8">
            <v>151284.60021488048</v>
          </cell>
          <cell r="F8">
            <v>160068.62960568845</v>
          </cell>
          <cell r="G8">
            <v>160068.62960568845</v>
          </cell>
          <cell r="H8">
            <v>0</v>
          </cell>
          <cell r="I8">
            <v>82.761881914893621</v>
          </cell>
          <cell r="J8">
            <v>96.605687617021275</v>
          </cell>
          <cell r="K8">
            <v>103.36808575021276</v>
          </cell>
        </row>
        <row r="10">
          <cell r="F10" t="str">
            <v>Fifth Year's Income (in current $)</v>
          </cell>
          <cell r="H10">
            <v>1095142.6136283358</v>
          </cell>
        </row>
        <row r="11">
          <cell r="F11" t="str">
            <v>Capitalised @</v>
          </cell>
          <cell r="G11">
            <v>0.105</v>
          </cell>
          <cell r="H11">
            <v>9.5238095238095237</v>
          </cell>
          <cell r="I11" t="str">
            <v>Years Purchase</v>
          </cell>
        </row>
        <row r="12">
          <cell r="H12">
            <v>10429929.653603198</v>
          </cell>
        </row>
        <row r="15">
          <cell r="D15" t="str">
            <v>Year</v>
          </cell>
          <cell r="E15" t="str">
            <v>Income</v>
          </cell>
          <cell r="F15" t="str">
            <v>Inflation</v>
          </cell>
          <cell r="G15" t="str">
            <v>In 1996</v>
          </cell>
          <cell r="H15" t="str">
            <v>P.V. Factor</v>
          </cell>
          <cell r="I15" t="str">
            <v>P.V. of</v>
          </cell>
        </row>
        <row r="16">
          <cell r="F16" t="str">
            <v>Factor</v>
          </cell>
          <cell r="G16" t="str">
            <v>Currency</v>
          </cell>
          <cell r="I16" t="str">
            <v>Income</v>
          </cell>
        </row>
        <row r="17">
          <cell r="D17">
            <v>1996</v>
          </cell>
          <cell r="E17">
            <v>619825.66879232915</v>
          </cell>
          <cell r="F17">
            <v>1</v>
          </cell>
          <cell r="G17">
            <v>619825.66879232915</v>
          </cell>
          <cell r="H17">
            <v>1.1200000000000001</v>
          </cell>
          <cell r="I17">
            <v>553415.77570743673</v>
          </cell>
        </row>
        <row r="18">
          <cell r="D18">
            <v>1997</v>
          </cell>
          <cell r="E18">
            <v>877089.26469651691</v>
          </cell>
          <cell r="F18">
            <v>1.05</v>
          </cell>
          <cell r="G18">
            <v>835323.10923477798</v>
          </cell>
          <cell r="H18">
            <v>1.2544000000000002</v>
          </cell>
          <cell r="I18">
            <v>665914.46845884714</v>
          </cell>
        </row>
        <row r="19">
          <cell r="D19">
            <v>1998</v>
          </cell>
          <cell r="E19">
            <v>1085474.5250721639</v>
          </cell>
          <cell r="F19">
            <v>1.1025</v>
          </cell>
          <cell r="G19">
            <v>984557.39235570421</v>
          </cell>
          <cell r="H19">
            <v>1.4049280000000004</v>
          </cell>
          <cell r="I19">
            <v>700788.50471746875</v>
          </cell>
        </row>
        <row r="20">
          <cell r="D20">
            <v>1999</v>
          </cell>
          <cell r="E20">
            <v>1200733.4320957211</v>
          </cell>
          <cell r="F20">
            <v>1.1576250000000001</v>
          </cell>
          <cell r="G20">
            <v>1037238.6844580248</v>
          </cell>
          <cell r="H20">
            <v>1.5735193600000004</v>
          </cell>
          <cell r="I20">
            <v>659183.9355939189</v>
          </cell>
        </row>
        <row r="21">
          <cell r="D21">
            <v>2000</v>
          </cell>
          <cell r="E21">
            <v>1331152.6915065777</v>
          </cell>
          <cell r="F21">
            <v>1.2155062500000002</v>
          </cell>
          <cell r="G21">
            <v>1095142.6136283358</v>
          </cell>
          <cell r="H21">
            <v>1.7623416832000005</v>
          </cell>
          <cell r="I21">
            <v>621413.32981457538</v>
          </cell>
        </row>
        <row r="22">
          <cell r="D22">
            <v>2001</v>
          </cell>
          <cell r="E22">
            <v>1475737.6123128938</v>
          </cell>
          <cell r="F22">
            <v>1.2762815625000004</v>
          </cell>
          <cell r="G22">
            <v>1156279.0340888384</v>
          </cell>
          <cell r="H22">
            <v>1.7623416832000005</v>
          </cell>
          <cell r="I22">
            <v>5964579.7876942595</v>
          </cell>
        </row>
        <row r="23">
          <cell r="I23">
            <v>9165295.8019865062</v>
          </cell>
        </row>
        <row r="25">
          <cell r="D25" t="str">
            <v>Year</v>
          </cell>
          <cell r="E25" t="str">
            <v>Income</v>
          </cell>
          <cell r="F25" t="str">
            <v>Value</v>
          </cell>
          <cell r="G25" t="str">
            <v>Cashflow</v>
          </cell>
          <cell r="H25" t="str">
            <v>Running</v>
          </cell>
        </row>
        <row r="26">
          <cell r="H26" t="str">
            <v>Yield</v>
          </cell>
        </row>
        <row r="27">
          <cell r="F27">
            <v>-9200000</v>
          </cell>
          <cell r="G27">
            <v>-9200000</v>
          </cell>
        </row>
        <row r="28">
          <cell r="D28">
            <v>1996</v>
          </cell>
          <cell r="E28">
            <v>619825.66879232915</v>
          </cell>
          <cell r="G28">
            <v>619825.66879232915</v>
          </cell>
          <cell r="H28">
            <v>6.7372355303514042E-2</v>
          </cell>
        </row>
        <row r="29">
          <cell r="D29">
            <v>1997</v>
          </cell>
          <cell r="E29">
            <v>877089.26469651691</v>
          </cell>
          <cell r="G29">
            <v>877089.26469651691</v>
          </cell>
          <cell r="H29">
            <v>9.5335789640925747E-2</v>
          </cell>
        </row>
      </sheetData>
      <sheetData sheetId="5" refreshError="1">
        <row r="5">
          <cell r="D5">
            <v>1994</v>
          </cell>
          <cell r="E5">
            <v>1995</v>
          </cell>
          <cell r="F5">
            <v>1996</v>
          </cell>
          <cell r="G5">
            <v>1996</v>
          </cell>
          <cell r="H5">
            <v>1997</v>
          </cell>
          <cell r="I5">
            <v>1996</v>
          </cell>
          <cell r="J5">
            <v>1997</v>
          </cell>
          <cell r="K5">
            <v>1998</v>
          </cell>
          <cell r="L5">
            <v>1999</v>
          </cell>
          <cell r="M5">
            <v>2000</v>
          </cell>
          <cell r="N5">
            <v>2001</v>
          </cell>
          <cell r="O5">
            <v>2002</v>
          </cell>
          <cell r="P5">
            <v>2003</v>
          </cell>
          <cell r="Q5">
            <v>2004</v>
          </cell>
          <cell r="R5">
            <v>2005</v>
          </cell>
        </row>
        <row r="6">
          <cell r="B6" t="str">
            <v>A.R.R.</v>
          </cell>
          <cell r="D6">
            <v>236600</v>
          </cell>
          <cell r="E6">
            <v>330485</v>
          </cell>
          <cell r="F6">
            <v>319498.26268600486</v>
          </cell>
          <cell r="G6">
            <v>319498.26268600486</v>
          </cell>
          <cell r="H6">
            <v>0</v>
          </cell>
          <cell r="I6">
            <v>150.4761489361702</v>
          </cell>
          <cell r="J6">
            <v>161.00947936170212</v>
          </cell>
          <cell r="K6">
            <v>172.28014291702127</v>
          </cell>
          <cell r="L6">
            <v>184.33975292121278</v>
          </cell>
          <cell r="M6">
            <v>197.24353562569769</v>
          </cell>
          <cell r="N6">
            <v>211.05058311949654</v>
          </cell>
          <cell r="O6">
            <v>225.82412393786132</v>
          </cell>
          <cell r="P6">
            <v>241.63181261351161</v>
          </cell>
          <cell r="Q6">
            <v>258.54603949645747</v>
          </cell>
          <cell r="R6">
            <v>276.64426226120952</v>
          </cell>
        </row>
        <row r="7">
          <cell r="B7" t="str">
            <v>OCCUPANCY</v>
          </cell>
          <cell r="D7">
            <v>0.37986002185586887</v>
          </cell>
          <cell r="E7">
            <v>0.45776540603924681</v>
          </cell>
          <cell r="F7">
            <v>0.501</v>
          </cell>
          <cell r="G7">
            <v>0.501</v>
          </cell>
          <cell r="H7">
            <v>0</v>
          </cell>
          <cell r="I7">
            <v>0.55000000000000004</v>
          </cell>
          <cell r="J7">
            <v>0.6</v>
          </cell>
          <cell r="K7">
            <v>0.6</v>
          </cell>
          <cell r="L7">
            <v>0.6</v>
          </cell>
          <cell r="M7">
            <v>0.6</v>
          </cell>
          <cell r="N7">
            <v>0.6</v>
          </cell>
          <cell r="O7">
            <v>0.6</v>
          </cell>
          <cell r="P7">
            <v>0.6</v>
          </cell>
          <cell r="Q7">
            <v>0.6</v>
          </cell>
          <cell r="R7">
            <v>0.6</v>
          </cell>
        </row>
        <row r="8">
          <cell r="B8" t="str">
            <v>ROOM YIELD</v>
          </cell>
          <cell r="D8">
            <v>89874.881171098576</v>
          </cell>
          <cell r="E8">
            <v>151284.60021488048</v>
          </cell>
          <cell r="F8">
            <v>160068.62960568845</v>
          </cell>
          <cell r="G8">
            <v>160068.62960568845</v>
          </cell>
          <cell r="H8">
            <v>0</v>
          </cell>
          <cell r="I8">
            <v>82.761881914893621</v>
          </cell>
          <cell r="J8">
            <v>96.605687617021275</v>
          </cell>
          <cell r="K8">
            <v>103.36808575021276</v>
          </cell>
          <cell r="L8">
            <v>110.60385175272766</v>
          </cell>
          <cell r="M8">
            <v>118.3461213754186</v>
          </cell>
          <cell r="N8">
            <v>126.63034987169792</v>
          </cell>
          <cell r="O8">
            <v>135.49447436271677</v>
          </cell>
          <cell r="P8">
            <v>144.97908756810696</v>
          </cell>
          <cell r="Q8">
            <v>155.12762369787447</v>
          </cell>
          <cell r="R8">
            <v>165.98655735672571</v>
          </cell>
        </row>
      </sheetData>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sheetName val="As"/>
      <sheetName val="Inv"/>
      <sheetName val="LK"/>
      <sheetName val="PB"/>
      <sheetName val="BTK"/>
      <sheetName val="Kap"/>
      <sheetName val="Jad"/>
      <sheetName val="Ratio"/>
      <sheetName val="AP-Ebitda"/>
      <sheetName val="AP-Ebitda (2)"/>
      <sheetName val="Other"/>
      <sheetName val="Sheet1"/>
      <sheetName val="Outlet"/>
      <sheetName val="Outlet (2)"/>
      <sheetName val="AP-Ebitda_(2)"/>
      <sheetName val="Outlet_(2)"/>
      <sheetName val="JKT"/>
      <sheetName val="PP"/>
      <sheetName val="8LT 12"/>
      <sheetName val="data"/>
      <sheetName val="FAK"/>
      <sheetName val="JSiar"/>
      <sheetName val="Revenue"/>
      <sheetName val="Prod- Plasma"/>
      <sheetName val="FINISHING"/>
      <sheetName val="Bang-Non-St"/>
      <sheetName val="List"/>
      <sheetName val="Gaji"/>
      <sheetName val="Fixset"/>
      <sheetName val="R"/>
      <sheetName val="Depres"/>
      <sheetName val="5 yr val"/>
      <sheetName val="Graphs"/>
      <sheetName val="Input"/>
      <sheetName val="Financials"/>
      <sheetName val=" Summ fin."/>
      <sheetName val="SAA"/>
      <sheetName val="OLDMAP"/>
      <sheetName val="BBM-03"/>
      <sheetName val="KODEREKG"/>
      <sheetName val="Cover"/>
      <sheetName val="DETAIL"/>
      <sheetName val="SUMMARY"/>
      <sheetName val="L.BA blok"/>
      <sheetName val="rab lt 2 bo"/>
      <sheetName val="Resume "/>
      <sheetName val="Asumsi"/>
      <sheetName val="NERACA"/>
      <sheetName val="AP-Ebitda_(2)1"/>
      <sheetName val="Outlet_(2)1"/>
      <sheetName val="8LT_12"/>
      <sheetName val="Prod-_Plasma"/>
      <sheetName val="5_yr_val"/>
      <sheetName val="_Summ_fin_"/>
      <sheetName val="Isian"/>
      <sheetName val="C-1"/>
      <sheetName val="Ring"/>
      <sheetName val="I"/>
      <sheetName val="cost recovery"/>
      <sheetName val="lokasari-el"/>
      <sheetName val="Bangunan"/>
      <sheetName val="HPP"/>
      <sheetName val="Lap. bangunan"/>
      <sheetName val="kki"/>
      <sheetName val="fin pro centers"/>
      <sheetName val="Rekap Direct Cost"/>
      <sheetName val="LCC"/>
      <sheetName val="L_BA_blok"/>
      <sheetName val="Projections(05-08-02)"/>
      <sheetName val="Market Positioning"/>
      <sheetName val="BCT"/>
      <sheetName val="datateknis"/>
      <sheetName val="may'03"/>
      <sheetName val="datasheet"/>
      <sheetName val="SM Bgn"/>
      <sheetName val="FORM-B1"/>
      <sheetName val="PLUMBING"/>
      <sheetName val="STRUKTUR"/>
      <sheetName val="FORM X COST"/>
      <sheetName val="SERUYAN"/>
      <sheetName val="Income Statement"/>
      <sheetName val="Asumsi (APE)"/>
      <sheetName val="Project Details"/>
      <sheetName val="rab 4"/>
      <sheetName val="DETIL PKS"/>
      <sheetName val="HARSAT"/>
      <sheetName val="SM Tnh"/>
      <sheetName val="Rkp-Jdwl"/>
      <sheetName val="FORM-X-1"/>
      <sheetName val="All Material "/>
      <sheetName val="IKK"/>
      <sheetName val="Data Sarana"/>
      <sheetName val="TERM OF PAYMENT"/>
      <sheetName val="Gmd3"/>
      <sheetName val="An. Beton"/>
      <sheetName val="Analysis"/>
      <sheetName val="DAF_1"/>
      <sheetName val="Exc. Rate"/>
      <sheetName val="M"/>
      <sheetName val="RATE"/>
      <sheetName val="Sat. Pek."/>
      <sheetName val="peb'03"/>
      <sheetName val="AF "/>
      <sheetName val="Resume"/>
      <sheetName val="U-EK"/>
      <sheetName val="Indeks"/>
      <sheetName val="Huruf-INV"/>
      <sheetName val="CMLS"/>
      <sheetName val="HRG BHN"/>
      <sheetName val="RBSB"/>
      <sheetName val="Inputs"/>
      <sheetName val="Analisa Harga satuan Alat"/>
      <sheetName val="EndBalanceStock"/>
      <sheetName val="BDStock"/>
      <sheetName val="PUMP"/>
      <sheetName val="JD"/>
      <sheetName val="Pipe"/>
      <sheetName val="12"/>
      <sheetName val="Biaya PKS"/>
      <sheetName val="Project Cost"/>
      <sheetName val="Balance"/>
      <sheetName val="Risk Analisis"/>
      <sheetName val="BEP"/>
      <sheetName val="Depre"/>
      <sheetName val="PINJAMAN-Bank"/>
      <sheetName val="INCOME"/>
      <sheetName val="Pemeliharaan"/>
      <sheetName val="Upah"/>
      <sheetName val="Bahan"/>
      <sheetName val="Cash-flow"/>
      <sheetName val="IRR"/>
      <sheetName val="IRR ALL"/>
      <sheetName val="Lab&amp;Bengkel"/>
      <sheetName val="Produksi &amp; Scedule"/>
      <sheetName val="Analisa"/>
      <sheetName val="HALAMAN 1-60"/>
      <sheetName val="Shareholders' Equity"/>
      <sheetName val="Sketsa"/>
      <sheetName val="REMUNERASISTANDAR"/>
      <sheetName val="TABEL_DETASIR"/>
      <sheetName val="Premi Iuran"/>
      <sheetName val="Palm Prod"/>
      <sheetName val="4-09"/>
      <sheetName val="1"/>
      <sheetName val="Data Kar"/>
      <sheetName val="Customize"/>
      <sheetName val="BBT-12'00"/>
      <sheetName val="RAB "/>
      <sheetName val="Proyeksi"/>
      <sheetName val="Other charges (income)"/>
      <sheetName val="JADI"/>
      <sheetName val="Options"/>
      <sheetName val="Rekap Piutang"/>
      <sheetName val="B _ Norelec"/>
      <sheetName val="10 yr val"/>
      <sheetName val="REKAP"/>
      <sheetName val="Factory Sukabumi"/>
      <sheetName val="Cost_Of_Fund"/>
      <sheetName val="H.Satuan"/>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ses-tnh"/>
      <sheetName val="Input-tanah"/>
      <sheetName val="input"/>
      <sheetName val="General"/>
      <sheetName val="Bang-Non-St"/>
      <sheetName val="prg"/>
      <sheetName val="5 yr val"/>
      <sheetName val="Graphs"/>
      <sheetName val="Financials"/>
      <sheetName val=" Summ fin."/>
      <sheetName val="10 yr val"/>
      <sheetName val="bct-PABRIK"/>
      <sheetName val="Bang_Non_St"/>
      <sheetName val="As"/>
      <sheetName val="HARGA ALAT &amp; BAHAN"/>
      <sheetName val="Fixset"/>
      <sheetName val="Revenue"/>
      <sheetName val="Daftar No MAPPI"/>
      <sheetName val="Sheet1"/>
      <sheetName val="DAF-5"/>
      <sheetName val="JSiar"/>
      <sheetName val="5_yr_val"/>
      <sheetName val="_Summ_fin_"/>
      <sheetName val="10_yr_val"/>
      <sheetName val="TERM_OF_PAYMENT"/>
      <sheetName val="Data"/>
      <sheetName val="Ring"/>
      <sheetName val="TERM OF PAYMENT"/>
      <sheetName val="Rkp-Jdwl"/>
      <sheetName val="B-BS"/>
      <sheetName val="Gmd3"/>
      <sheetName val="NERACA"/>
      <sheetName val="SAT-BHN"/>
      <sheetName val="Olah"/>
      <sheetName val="analisa"/>
      <sheetName val="bobot"/>
      <sheetName val="RAB"/>
      <sheetName val="N Tnh"/>
      <sheetName val="Market Positioning"/>
      <sheetName val="U-EK"/>
      <sheetName val="Kesimpulan"/>
      <sheetName val="DATA UMUM"/>
      <sheetName val="cost recovery"/>
      <sheetName val="Harga Bahan"/>
      <sheetName val="FS-FORECAST"/>
      <sheetName val="LEADSCHEDULE"/>
      <sheetName val="Mesin"/>
      <sheetName val="FORM-X-1"/>
      <sheetName val="komen3-jul"/>
      <sheetName val="pprod"/>
      <sheetName val="prg-old"/>
      <sheetName val="JAN~DEC'06"/>
      <sheetName val="Noodles (assumptions)"/>
      <sheetName val="Tan"/>
      <sheetName val="RencanaKerja"/>
      <sheetName val="harga"/>
      <sheetName val="Asumsi"/>
      <sheetName val="Exc. Rate"/>
      <sheetName val="HB "/>
      <sheetName val="H.Satuan"/>
      <sheetName val="Detail-PARENT"/>
      <sheetName val="KEU"/>
      <sheetName val="INV"/>
      <sheetName val="Profit Loss"/>
      <sheetName val="US007"/>
      <sheetName val="Project Details"/>
      <sheetName val="Div.5"/>
      <sheetName val="Quary"/>
      <sheetName val="Basic"/>
      <sheetName val="Div.8"/>
      <sheetName val="bill_8 Ceiling mb"/>
      <sheetName val="PB(B)"/>
      <sheetName val="Anal-Banci"/>
      <sheetName val="List"/>
      <sheetName val="ANALISA PEK.UMUM"/>
      <sheetName val="BAHAN"/>
      <sheetName val="5_yr_val2"/>
      <sheetName val="_Summ_fin_2"/>
      <sheetName val="Daftar_No_MAPPI1"/>
      <sheetName val="HARGA_ALAT_&amp;_BAHAN1"/>
      <sheetName val="10_yr_val2"/>
      <sheetName val="TERM_OF_PAYMENT2"/>
      <sheetName val="N_Tnh1"/>
      <sheetName val="Market_Positioning1"/>
      <sheetName val="5_yr_val1"/>
      <sheetName val="_Summ_fin_1"/>
      <sheetName val="Daftar_No_MAPPI"/>
      <sheetName val="HARGA_ALAT_&amp;_BAHAN"/>
      <sheetName val="10_yr_val1"/>
      <sheetName val="TERM_OF_PAYMENT1"/>
      <sheetName val="N_Tnh"/>
      <sheetName val="Market_Positioning"/>
      <sheetName val="Isian"/>
      <sheetName val="5_yr_val3"/>
      <sheetName val="_Summ_fin_3"/>
      <sheetName val="Daftar_No_MAPPI2"/>
      <sheetName val="HARGA_ALAT_&amp;_BAHAN2"/>
      <sheetName val="10_yr_val3"/>
      <sheetName val="TERM_OF_PAYMENT3"/>
      <sheetName val="N_Tnh2"/>
      <sheetName val="Market_Positioning2"/>
      <sheetName val="Mar"/>
      <sheetName val="T.material"/>
      <sheetName val="Analisa Tend (2)"/>
      <sheetName val="FreshWater"/>
      <sheetName val="WIL 1"/>
      <sheetName val="RT"/>
      <sheetName val="VALUATION-10-30-90"/>
    </sheetNames>
    <sheetDataSet>
      <sheetData sheetId="0"/>
      <sheetData sheetId="1"/>
      <sheetData sheetId="2"/>
      <sheetData sheetId="3"/>
      <sheetData sheetId="4"/>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1"/>
      <sheetName val="S-2"/>
      <sheetName val="Sheet2"/>
      <sheetName val="Add-trans"/>
      <sheetName val="Tranponder"/>
      <sheetName val="Revenue"/>
      <sheetName val="Tot"/>
      <sheetName val="Add-rev"/>
      <sheetName val="Add"/>
      <sheetName val="Exist"/>
      <sheetName val="Pro-Base"/>
      <sheetName val="IS-CF-BS"/>
      <sheetName val="Procentage"/>
      <sheetName val="Sheet1"/>
      <sheetName val="Sensitif"/>
      <sheetName val="S_1"/>
      <sheetName val="S_2"/>
      <sheetName val="Add_trans"/>
      <sheetName val="Add_rev"/>
      <sheetName val="Pro_Base"/>
      <sheetName val="As"/>
      <sheetName val="datasheet"/>
      <sheetName val="List"/>
      <sheetName val="Inv"/>
      <sheetName val="Biaya-Inv"/>
      <sheetName val="Asumsi"/>
      <sheetName val="Gmd3"/>
      <sheetName val="INPUT DATA"/>
      <sheetName val="Hit Bgn"/>
      <sheetName val="daf-3(OK)"/>
      <sheetName val="daf-7(OK)"/>
      <sheetName val="Material"/>
      <sheetName val="10 yr val"/>
      <sheetName val="Input"/>
      <sheetName val="JSiar"/>
      <sheetName val="data"/>
      <sheetName val="Huruf-INV"/>
      <sheetName val="BCT"/>
      <sheetName val="Bang-Non-St"/>
      <sheetName val="Fixset"/>
      <sheetName val="JKT"/>
      <sheetName val="PP"/>
      <sheetName val="5"/>
      <sheetName val="NERACA"/>
      <sheetName val="SM Bgn"/>
      <sheetName val="SM Tnh"/>
      <sheetName val="TERM OF PAYMENT"/>
      <sheetName val="Bgn-Ingg PLANTATION"/>
      <sheetName val="JADI"/>
      <sheetName val="Ring"/>
      <sheetName val="Gaji"/>
      <sheetName val="kurs"/>
      <sheetName val="Susut"/>
      <sheetName val="Std-Prod KS"/>
      <sheetName val="Des"/>
      <sheetName val="OE"/>
      <sheetName val="bct-PABRIK"/>
      <sheetName val="PO"/>
      <sheetName val="5 yr val"/>
      <sheetName val="Graphs"/>
      <sheetName val="Financials"/>
      <sheetName val=" Summ fin."/>
      <sheetName val="OLDMAP"/>
      <sheetName val="B-Ops-KS"/>
      <sheetName val="HRG BHN"/>
      <sheetName val="DATA LTW"/>
      <sheetName val="T.material"/>
      <sheetName val="U-EK"/>
      <sheetName val="daf_3_OK_"/>
      <sheetName val="daf_7_OK_"/>
      <sheetName val="GeneralInfo"/>
      <sheetName val="peb'03"/>
      <sheetName val="FS-FORECAST"/>
      <sheetName val="LEADSCHEDULE"/>
      <sheetName val="Export"/>
      <sheetName val="dft bns"/>
      <sheetName val="PL4"/>
      <sheetName val="FORM-X-1"/>
      <sheetName val="Biaya"/>
      <sheetName val="ANALISIS"/>
      <sheetName val="MASTER"/>
      <sheetName val="kki"/>
      <sheetName val="fin pro centers"/>
      <sheetName val="SUMMARY"/>
      <sheetName val="hasil nilai"/>
      <sheetName val="Investment Valuation"/>
      <sheetName val="R"/>
      <sheetName val="UPAH &amp; BAHAN"/>
      <sheetName val="PT.GENTA"/>
      <sheetName val="BBM-03"/>
      <sheetName val="Isian"/>
      <sheetName val="Cover"/>
      <sheetName val="1200"/>
      <sheetName val="Rekap Piutang"/>
      <sheetName val="PL"/>
      <sheetName val="upah"/>
      <sheetName val="ANALISA"/>
      <sheetName val="CSM-200308-27b"/>
      <sheetName val="FA FISKAL 2003"/>
      <sheetName val="AKTIVA"/>
      <sheetName val="PKB"/>
      <sheetName val="Div2"/>
      <sheetName val="I-KAMAR"/>
      <sheetName val="DCF"/>
      <sheetName val="RBSB"/>
      <sheetName val="Input O&amp;M"/>
      <sheetName val="DATA1"/>
      <sheetName val="FASILITAS"/>
      <sheetName val="HARGA"/>
      <sheetName val="1"/>
      <sheetName val="bhn_upah"/>
      <sheetName val="BQ_E20_02_Rp_"/>
      <sheetName val="BQ-E20-02(Rp)"/>
      <sheetName val="Ana"/>
      <sheetName val="Hit_Bgn"/>
      <sheetName val="Hit_Bgn1"/>
      <sheetName val="Hit_Bgn2"/>
      <sheetName val="Hit_Bgn3"/>
      <sheetName val="Hit_Bgn4"/>
      <sheetName val="Hit_Bgn5"/>
      <sheetName val="Hit_Bgn7"/>
      <sheetName val="Hit_Bgn6"/>
      <sheetName val="Hit_Bgn8"/>
      <sheetName val="Valuation"/>
      <sheetName val="Credit_22"/>
      <sheetName val="Contents"/>
      <sheetName val="Health"/>
      <sheetName val="#Lookup"/>
      <sheetName val="HSP"/>
      <sheetName val="Analisa tambahan"/>
      <sheetName val="Prod- Plasma"/>
      <sheetName val="Res Ruko"/>
      <sheetName val="Sheet2 (2)"/>
      <sheetName val="bill_8 Ceiling mb"/>
      <sheetName val="FORM X COST"/>
      <sheetName val="Analisa BCT Permanen"/>
      <sheetName val="Act"/>
      <sheetName val="IF"/>
      <sheetName val="VH"/>
      <sheetName val="Pemadatan Tanah (Jalan)"/>
      <sheetName val="Cutleries"/>
      <sheetName val="LPJ-Bm"/>
      <sheetName val="analisa tea"/>
      <sheetName val="Reklpj"/>
      <sheetName val="LOG 11"/>
      <sheetName val="IKK 2018"/>
      <sheetName val="IS Dec 06"/>
      <sheetName val="d2"/>
      <sheetName val="prg-old"/>
      <sheetName val="rab lt 2 bo"/>
      <sheetName val="PUMP"/>
      <sheetName val="administrasi"/>
      <sheetName val="GS Tanah Kalimas Baru (2)"/>
      <sheetName val="Rinci-Biaya"/>
      <sheetName val="Rinci-Pendapatan"/>
      <sheetName val="HB "/>
      <sheetName val="RT"/>
      <sheetName val="DAF-2"/>
      <sheetName val="Elektrikal"/>
      <sheetName val="AT"/>
      <sheetName val="Tabel"/>
      <sheetName val="VLOOK"/>
      <sheetName val="Production"/>
      <sheetName val="H.Satuan"/>
      <sheetName val="GS"/>
      <sheetName val="TNH"/>
      <sheetName val="Sarana"/>
      <sheetName val="A"/>
      <sheetName val="INPUT_DATA"/>
      <sheetName val="10_yr_val"/>
      <sheetName val="SM_Bgn"/>
      <sheetName val="SM_Tnh"/>
      <sheetName val="TERM_OF_PAYMENT"/>
      <sheetName val="Bgn-Ingg_PLANTATION"/>
      <sheetName val="HRG_BHN"/>
      <sheetName val="Std-Prod_KS"/>
      <sheetName val="5_yr_val"/>
      <sheetName val="_Summ_fin_"/>
      <sheetName val="DATA_LTW"/>
      <sheetName val="T_material"/>
      <sheetName val="INPUT_DATA1"/>
      <sheetName val="10_yr_val1"/>
      <sheetName val="SM_Bgn1"/>
      <sheetName val="SM_Tnh1"/>
      <sheetName val="TERM_OF_PAYMENT1"/>
      <sheetName val="Bgn-Ingg_PLANTATION1"/>
      <sheetName val="HRG_BHN1"/>
      <sheetName val="Std-Prod_KS1"/>
      <sheetName val="5_yr_val1"/>
      <sheetName val="_Summ_fin_1"/>
      <sheetName val="DATA_LTW1"/>
      <sheetName val="T_material1"/>
      <sheetName val="INPUT_DATA4"/>
      <sheetName val="10_yr_val4"/>
      <sheetName val="SM_Bgn4"/>
      <sheetName val="SM_Tnh4"/>
      <sheetName val="TERM_OF_PAYMENT4"/>
      <sheetName val="Bgn-Ingg_PLANTATION4"/>
      <sheetName val="HRG_BHN4"/>
      <sheetName val="Std-Prod_KS4"/>
      <sheetName val="5_yr_val4"/>
      <sheetName val="_Summ_fin_4"/>
      <sheetName val="DATA_LTW4"/>
      <sheetName val="T_material4"/>
      <sheetName val="INPUT_DATA2"/>
      <sheetName val="10_yr_val2"/>
      <sheetName val="SM_Bgn2"/>
      <sheetName val="SM_Tnh2"/>
      <sheetName val="TERM_OF_PAYMENT2"/>
      <sheetName val="Bgn-Ingg_PLANTATION2"/>
      <sheetName val="HRG_BHN2"/>
      <sheetName val="Std-Prod_KS2"/>
      <sheetName val="5_yr_val2"/>
      <sheetName val="_Summ_fin_2"/>
      <sheetName val="DATA_LTW2"/>
      <sheetName val="T_material2"/>
      <sheetName val="INPUT_DATA3"/>
      <sheetName val="10_yr_val3"/>
      <sheetName val="SM_Bgn3"/>
      <sheetName val="SM_Tnh3"/>
      <sheetName val="TERM_OF_PAYMENT3"/>
      <sheetName val="Bgn-Ingg_PLANTATION3"/>
      <sheetName val="HRG_BHN3"/>
      <sheetName val="Std-Prod_KS3"/>
      <sheetName val="5_yr_val3"/>
      <sheetName val="_Summ_fin_3"/>
      <sheetName val="DATA_LTW3"/>
      <sheetName val="T_material3"/>
      <sheetName val="Based Data_wacc"/>
      <sheetName val="BBM"/>
      <sheetName val="Transport "/>
      <sheetName val="Rekap"/>
      <sheetName val="DAFTAR UPAH"/>
      <sheetName val="RESIDU"/>
      <sheetName val="10"/>
      <sheetName val="Indirect"/>
      <sheetName val="index"/>
      <sheetName val="Tan"/>
      <sheetName val="DATA UMUM"/>
      <sheetName val="analisa me"/>
      <sheetName val="304-06"/>
      <sheetName val="Account"/>
      <sheetName val="COV 1"/>
      <sheetName val="LOAN &amp; INT_LampI.2-6,LampIII.9"/>
      <sheetName val="BCR"/>
      <sheetName val="Sheet1 (3)"/>
    </sheetNames>
    <sheetDataSet>
      <sheetData sheetId="0" refreshError="1">
        <row r="6">
          <cell r="J6" t="str">
            <v>e</v>
          </cell>
        </row>
        <row r="7">
          <cell r="D7">
            <v>-1</v>
          </cell>
          <cell r="E7">
            <v>37621</v>
          </cell>
          <cell r="F7" t="str">
            <v/>
          </cell>
        </row>
        <row r="8">
          <cell r="D8">
            <v>0</v>
          </cell>
          <cell r="E8">
            <v>37986</v>
          </cell>
          <cell r="F8" t="str">
            <v/>
          </cell>
        </row>
        <row r="9">
          <cell r="D9">
            <v>1</v>
          </cell>
          <cell r="E9">
            <v>38352</v>
          </cell>
          <cell r="F9" t="str">
            <v/>
          </cell>
        </row>
        <row r="10">
          <cell r="D10">
            <v>2</v>
          </cell>
          <cell r="E10">
            <v>38717</v>
          </cell>
          <cell r="F10" t="str">
            <v/>
          </cell>
        </row>
        <row r="11">
          <cell r="D11">
            <v>3</v>
          </cell>
          <cell r="E11">
            <v>39082</v>
          </cell>
          <cell r="F11" t="str">
            <v/>
          </cell>
        </row>
        <row r="12">
          <cell r="D12">
            <v>4</v>
          </cell>
          <cell r="E12">
            <v>39447</v>
          </cell>
          <cell r="F12" t="str">
            <v/>
          </cell>
        </row>
        <row r="13">
          <cell r="D13">
            <v>5</v>
          </cell>
          <cell r="E13">
            <v>39813</v>
          </cell>
          <cell r="F13" t="str">
            <v/>
          </cell>
        </row>
        <row r="14">
          <cell r="D14">
            <v>6</v>
          </cell>
          <cell r="E14">
            <v>40178</v>
          </cell>
          <cell r="F14" t="str">
            <v/>
          </cell>
        </row>
        <row r="15">
          <cell r="D15">
            <v>7</v>
          </cell>
          <cell r="E15">
            <v>40543</v>
          </cell>
          <cell r="F15" t="str">
            <v>( US$ )</v>
          </cell>
        </row>
        <row r="16">
          <cell r="D16">
            <v>8</v>
          </cell>
          <cell r="E16">
            <v>40908</v>
          </cell>
          <cell r="F16" t="str">
            <v/>
          </cell>
        </row>
        <row r="17">
          <cell r="D17">
            <v>9</v>
          </cell>
          <cell r="E17">
            <v>41274</v>
          </cell>
          <cell r="F17" t="str">
            <v/>
          </cell>
        </row>
        <row r="18">
          <cell r="D18">
            <v>10</v>
          </cell>
          <cell r="E18">
            <v>41639</v>
          </cell>
          <cell r="F18" t="str">
            <v/>
          </cell>
        </row>
        <row r="19">
          <cell r="D19">
            <v>11</v>
          </cell>
          <cell r="E19">
            <v>42004</v>
          </cell>
          <cell r="F19" t="str">
            <v/>
          </cell>
        </row>
        <row r="20">
          <cell r="D20">
            <v>12</v>
          </cell>
          <cell r="E20">
            <v>42369</v>
          </cell>
          <cell r="F20" t="str">
            <v/>
          </cell>
        </row>
        <row r="21">
          <cell r="D21">
            <v>13</v>
          </cell>
          <cell r="E21">
            <v>42735</v>
          </cell>
          <cell r="F21" t="str">
            <v/>
          </cell>
        </row>
        <row r="22">
          <cell r="D22">
            <v>14</v>
          </cell>
          <cell r="E22">
            <v>43100</v>
          </cell>
          <cell r="F22" t="str">
            <v/>
          </cell>
        </row>
        <row r="23">
          <cell r="D23">
            <v>15</v>
          </cell>
          <cell r="E23">
            <v>43465</v>
          </cell>
          <cell r="F23" t="str">
            <v/>
          </cell>
        </row>
        <row r="31">
          <cell r="D31" t="str">
            <v>PT  CITRA  SARI  MAKMUR</v>
          </cell>
        </row>
      </sheetData>
      <sheetData sheetId="1" refreshError="1">
        <row r="6">
          <cell r="J6" t="str">
            <v>e</v>
          </cell>
        </row>
        <row r="12">
          <cell r="B12">
            <v>1</v>
          </cell>
          <cell r="C12" t="str">
            <v>ASUMSI - ASUMSI</v>
          </cell>
        </row>
        <row r="13">
          <cell r="B13">
            <v>2</v>
          </cell>
          <cell r="C13" t="str">
            <v>PROYEKSI  UNIT TERMINAL</v>
          </cell>
        </row>
        <row r="14">
          <cell r="B14">
            <v>3</v>
          </cell>
          <cell r="C14" t="str">
            <v>PROYEKSI  TARIF PELAYANAN</v>
          </cell>
        </row>
        <row r="15">
          <cell r="B15">
            <v>4</v>
          </cell>
          <cell r="C15" t="str">
            <v>PROYEKSI  PENDAPATAN</v>
          </cell>
        </row>
        <row r="16">
          <cell r="B16">
            <v>5</v>
          </cell>
          <cell r="C16" t="str">
            <v>PROYEKSI  PENGGUNAAN TRANSPONDER</v>
          </cell>
        </row>
        <row r="17">
          <cell r="B17">
            <v>6</v>
          </cell>
          <cell r="C17" t="str">
            <v>PROYEKSI  SEWA TRANSPONDER</v>
          </cell>
        </row>
        <row r="18">
          <cell r="B18">
            <v>7</v>
          </cell>
          <cell r="C18" t="str">
            <v>PROYEKSI  BEBAN  PELAYANAN</v>
          </cell>
        </row>
        <row r="19">
          <cell r="B19">
            <v>8</v>
          </cell>
          <cell r="C19" t="str">
            <v>PROYEKSI  BIAYA  OPERASIONAL</v>
          </cell>
        </row>
        <row r="20">
          <cell r="B20">
            <v>9</v>
          </cell>
          <cell r="C20" t="str">
            <v>PROYEKSI  KEBUTUHAN  MODAL  KERJA</v>
          </cell>
        </row>
        <row r="21">
          <cell r="B21">
            <v>10</v>
          </cell>
          <cell r="C21" t="str">
            <v>PROYEKSI  AKTIVA  TETAP</v>
          </cell>
        </row>
        <row r="22">
          <cell r="B22">
            <v>11</v>
          </cell>
          <cell r="C22" t="str">
            <v>PROYEKSI  PENYUSUTAN  AKTIVA  TETAP</v>
          </cell>
        </row>
        <row r="23">
          <cell r="B23">
            <v>12</v>
          </cell>
          <cell r="C23" t="str">
            <v>PROYEKSI  CAPITAL  EXPENDITURE</v>
          </cell>
        </row>
        <row r="24">
          <cell r="B24">
            <v>13</v>
          </cell>
          <cell r="C24" t="str">
            <v>PROYEKSI  HUTANG  USAHA</v>
          </cell>
        </row>
        <row r="25">
          <cell r="B25">
            <v>14</v>
          </cell>
          <cell r="C25" t="str">
            <v>PROYEKSI  RUGI  LABA</v>
          </cell>
        </row>
        <row r="26">
          <cell r="B26">
            <v>15</v>
          </cell>
          <cell r="C26" t="str">
            <v>PROYEKSI  ARUS  KAS</v>
          </cell>
        </row>
        <row r="27">
          <cell r="B27">
            <v>16</v>
          </cell>
          <cell r="C27" t="str">
            <v>PROYEKSI  NERACA</v>
          </cell>
        </row>
        <row r="28">
          <cell r="B28">
            <v>17</v>
          </cell>
          <cell r="C28" t="str">
            <v>PROYEKSI  PINJAMAN  DAN  PEMBAYARAN</v>
          </cell>
        </row>
        <row r="29">
          <cell r="B29">
            <v>18</v>
          </cell>
          <cell r="C29" t="str">
            <v>ANALISA  PROYEK</v>
          </cell>
        </row>
        <row r="30">
          <cell r="B30">
            <v>19</v>
          </cell>
          <cell r="C30" t="str">
            <v>ANALISA  BREAK EVEN  POINT</v>
          </cell>
        </row>
        <row r="31">
          <cell r="B31">
            <v>20</v>
          </cell>
          <cell r="C31" t="str">
            <v>ANALISA  RASIO</v>
          </cell>
        </row>
        <row r="32">
          <cell r="B32">
            <v>21</v>
          </cell>
          <cell r="C32" t="str">
            <v>PROYEKSI  RUGI  LABA  DALAM  PERSEN</v>
          </cell>
        </row>
        <row r="33">
          <cell r="B33">
            <v>22</v>
          </cell>
          <cell r="C33" t="str">
            <v>ANALISA  SENSITIVITAS</v>
          </cell>
        </row>
        <row r="34">
          <cell r="B34">
            <v>23</v>
          </cell>
          <cell r="C34" t="str">
            <v>ANALISA  INKREMENTAL PROYEK</v>
          </cell>
        </row>
        <row r="35">
          <cell r="B35">
            <v>24</v>
          </cell>
          <cell r="C35" t="str">
            <v>ANALISA  SENSITIVITAS</v>
          </cell>
        </row>
        <row r="36">
          <cell r="B36">
            <v>25</v>
          </cell>
          <cell r="C36" t="str">
            <v>ANALISA  BREAK EVEN  POINT</v>
          </cell>
        </row>
        <row r="37">
          <cell r="B37">
            <v>26</v>
          </cell>
          <cell r="C37" t="str">
            <v>ANALISA  RASIO</v>
          </cell>
        </row>
        <row r="38">
          <cell r="B38">
            <v>27</v>
          </cell>
          <cell r="C38" t="str">
            <v>ANALISA  SENSITIVITAS</v>
          </cell>
        </row>
        <row r="39">
          <cell r="B39">
            <v>28</v>
          </cell>
          <cell r="C39" t="str">
            <v>ANALISA  SENSITIVITAS</v>
          </cell>
        </row>
      </sheetData>
      <sheetData sheetId="2" refreshError="1"/>
      <sheetData sheetId="3" refreshError="1">
        <row r="6">
          <cell r="J6" t="str">
            <v>e</v>
          </cell>
        </row>
        <row r="7">
          <cell r="J7">
            <v>1</v>
          </cell>
          <cell r="K7">
            <v>0</v>
          </cell>
          <cell r="L7">
            <v>149</v>
          </cell>
          <cell r="M7">
            <v>182</v>
          </cell>
          <cell r="N7">
            <v>215</v>
          </cell>
          <cell r="O7">
            <v>248</v>
          </cell>
          <cell r="P7">
            <v>278</v>
          </cell>
          <cell r="Q7">
            <v>278</v>
          </cell>
          <cell r="R7">
            <v>278</v>
          </cell>
        </row>
        <row r="8">
          <cell r="J8">
            <v>1</v>
          </cell>
          <cell r="K8">
            <v>0</v>
          </cell>
          <cell r="L8">
            <v>152</v>
          </cell>
          <cell r="M8">
            <v>185</v>
          </cell>
          <cell r="N8">
            <v>218</v>
          </cell>
          <cell r="O8">
            <v>251</v>
          </cell>
          <cell r="P8">
            <v>278</v>
          </cell>
          <cell r="Q8">
            <v>278</v>
          </cell>
          <cell r="R8">
            <v>278</v>
          </cell>
        </row>
        <row r="9">
          <cell r="J9">
            <v>1</v>
          </cell>
          <cell r="K9">
            <v>0</v>
          </cell>
          <cell r="L9">
            <v>155</v>
          </cell>
          <cell r="M9">
            <v>188</v>
          </cell>
          <cell r="N9">
            <v>221</v>
          </cell>
          <cell r="O9">
            <v>254</v>
          </cell>
          <cell r="P9">
            <v>278</v>
          </cell>
          <cell r="Q9">
            <v>278</v>
          </cell>
          <cell r="R9">
            <v>278</v>
          </cell>
        </row>
        <row r="10">
          <cell r="J10">
            <v>1</v>
          </cell>
          <cell r="K10">
            <v>0</v>
          </cell>
          <cell r="L10">
            <v>157</v>
          </cell>
          <cell r="M10">
            <v>190</v>
          </cell>
          <cell r="N10">
            <v>223</v>
          </cell>
          <cell r="O10">
            <v>256</v>
          </cell>
          <cell r="P10">
            <v>278</v>
          </cell>
          <cell r="Q10">
            <v>278</v>
          </cell>
          <cell r="R10">
            <v>278</v>
          </cell>
        </row>
        <row r="11">
          <cell r="J11">
            <v>1</v>
          </cell>
          <cell r="K11">
            <v>0</v>
          </cell>
          <cell r="L11">
            <v>160</v>
          </cell>
          <cell r="M11">
            <v>193</v>
          </cell>
          <cell r="N11">
            <v>226</v>
          </cell>
          <cell r="O11">
            <v>259</v>
          </cell>
          <cell r="P11">
            <v>278</v>
          </cell>
          <cell r="Q11">
            <v>278</v>
          </cell>
          <cell r="R11">
            <v>278</v>
          </cell>
        </row>
        <row r="12">
          <cell r="J12">
            <v>1</v>
          </cell>
          <cell r="K12">
            <v>0</v>
          </cell>
          <cell r="L12">
            <v>163</v>
          </cell>
          <cell r="M12">
            <v>196</v>
          </cell>
          <cell r="N12">
            <v>229</v>
          </cell>
          <cell r="O12">
            <v>262</v>
          </cell>
          <cell r="P12">
            <v>278</v>
          </cell>
          <cell r="Q12">
            <v>278</v>
          </cell>
          <cell r="R12">
            <v>278</v>
          </cell>
        </row>
        <row r="13">
          <cell r="J13">
            <v>1</v>
          </cell>
          <cell r="K13">
            <v>10</v>
          </cell>
          <cell r="L13">
            <v>165</v>
          </cell>
          <cell r="M13">
            <v>198</v>
          </cell>
          <cell r="N13">
            <v>231</v>
          </cell>
          <cell r="O13">
            <v>264</v>
          </cell>
          <cell r="P13">
            <v>278</v>
          </cell>
          <cell r="Q13">
            <v>278</v>
          </cell>
          <cell r="R13">
            <v>278</v>
          </cell>
        </row>
        <row r="14">
          <cell r="J14">
            <v>1</v>
          </cell>
          <cell r="K14">
            <v>20</v>
          </cell>
          <cell r="L14">
            <v>168</v>
          </cell>
          <cell r="M14">
            <v>201</v>
          </cell>
          <cell r="N14">
            <v>234</v>
          </cell>
          <cell r="O14">
            <v>267</v>
          </cell>
          <cell r="P14">
            <v>278</v>
          </cell>
          <cell r="Q14">
            <v>278</v>
          </cell>
          <cell r="R14">
            <v>278</v>
          </cell>
        </row>
        <row r="15">
          <cell r="J15">
            <v>1</v>
          </cell>
          <cell r="K15">
            <v>30</v>
          </cell>
          <cell r="L15">
            <v>171</v>
          </cell>
          <cell r="M15">
            <v>204</v>
          </cell>
          <cell r="N15">
            <v>237</v>
          </cell>
          <cell r="O15">
            <v>270</v>
          </cell>
          <cell r="P15">
            <v>278</v>
          </cell>
          <cell r="Q15">
            <v>278</v>
          </cell>
          <cell r="R15">
            <v>278</v>
          </cell>
        </row>
        <row r="16">
          <cell r="J16">
            <v>1</v>
          </cell>
          <cell r="K16">
            <v>40</v>
          </cell>
          <cell r="L16">
            <v>173</v>
          </cell>
          <cell r="M16">
            <v>206</v>
          </cell>
          <cell r="N16">
            <v>239</v>
          </cell>
          <cell r="O16">
            <v>272</v>
          </cell>
          <cell r="P16">
            <v>278</v>
          </cell>
          <cell r="Q16">
            <v>278</v>
          </cell>
          <cell r="R16">
            <v>278</v>
          </cell>
        </row>
        <row r="17">
          <cell r="J17">
            <v>1</v>
          </cell>
          <cell r="K17">
            <v>50</v>
          </cell>
          <cell r="L17">
            <v>176</v>
          </cell>
          <cell r="M17">
            <v>209</v>
          </cell>
          <cell r="N17">
            <v>242</v>
          </cell>
          <cell r="O17">
            <v>275</v>
          </cell>
          <cell r="P17">
            <v>278</v>
          </cell>
          <cell r="Q17">
            <v>278</v>
          </cell>
          <cell r="R17">
            <v>278</v>
          </cell>
        </row>
        <row r="18">
          <cell r="J18">
            <v>1</v>
          </cell>
          <cell r="K18">
            <v>60</v>
          </cell>
          <cell r="L18">
            <v>179</v>
          </cell>
          <cell r="M18">
            <v>212</v>
          </cell>
          <cell r="N18">
            <v>245</v>
          </cell>
          <cell r="O18">
            <v>278</v>
          </cell>
          <cell r="P18">
            <v>278</v>
          </cell>
          <cell r="Q18">
            <v>278</v>
          </cell>
          <cell r="R18">
            <v>278</v>
          </cell>
        </row>
        <row r="19">
          <cell r="J19" t="str">
            <v>1f</v>
          </cell>
          <cell r="K19">
            <v>60</v>
          </cell>
          <cell r="L19">
            <v>179</v>
          </cell>
          <cell r="M19">
            <v>212</v>
          </cell>
          <cell r="N19">
            <v>245</v>
          </cell>
          <cell r="O19">
            <v>278</v>
          </cell>
          <cell r="P19">
            <v>278</v>
          </cell>
          <cell r="Q19">
            <v>278</v>
          </cell>
          <cell r="R19">
            <v>278</v>
          </cell>
        </row>
        <row r="21">
          <cell r="J21">
            <v>2</v>
          </cell>
          <cell r="K21">
            <v>0</v>
          </cell>
          <cell r="L21">
            <v>0</v>
          </cell>
          <cell r="M21">
            <v>0</v>
          </cell>
          <cell r="N21">
            <v>0</v>
          </cell>
          <cell r="O21">
            <v>0</v>
          </cell>
          <cell r="P21">
            <v>0</v>
          </cell>
          <cell r="Q21">
            <v>0</v>
          </cell>
          <cell r="R21">
            <v>0</v>
          </cell>
        </row>
        <row r="22">
          <cell r="J22">
            <v>2</v>
          </cell>
          <cell r="K22">
            <v>0</v>
          </cell>
          <cell r="L22">
            <v>0</v>
          </cell>
          <cell r="M22">
            <v>0</v>
          </cell>
          <cell r="N22">
            <v>0</v>
          </cell>
          <cell r="O22">
            <v>0</v>
          </cell>
          <cell r="P22">
            <v>0</v>
          </cell>
          <cell r="Q22">
            <v>0</v>
          </cell>
          <cell r="R22">
            <v>0</v>
          </cell>
        </row>
        <row r="23">
          <cell r="J23">
            <v>2</v>
          </cell>
          <cell r="K23">
            <v>0</v>
          </cell>
          <cell r="L23">
            <v>0</v>
          </cell>
          <cell r="M23">
            <v>0</v>
          </cell>
          <cell r="N23">
            <v>0</v>
          </cell>
          <cell r="O23">
            <v>0</v>
          </cell>
          <cell r="P23">
            <v>0</v>
          </cell>
          <cell r="Q23">
            <v>0</v>
          </cell>
          <cell r="R23">
            <v>0</v>
          </cell>
        </row>
        <row r="24">
          <cell r="J24">
            <v>2</v>
          </cell>
          <cell r="K24">
            <v>0</v>
          </cell>
          <cell r="L24">
            <v>0</v>
          </cell>
          <cell r="M24">
            <v>0</v>
          </cell>
          <cell r="N24">
            <v>0</v>
          </cell>
          <cell r="O24">
            <v>0</v>
          </cell>
          <cell r="P24">
            <v>0</v>
          </cell>
          <cell r="Q24">
            <v>0</v>
          </cell>
          <cell r="R24">
            <v>0</v>
          </cell>
        </row>
        <row r="25">
          <cell r="J25">
            <v>2</v>
          </cell>
          <cell r="K25">
            <v>0</v>
          </cell>
          <cell r="L25">
            <v>0</v>
          </cell>
          <cell r="M25">
            <v>0</v>
          </cell>
          <cell r="N25">
            <v>0</v>
          </cell>
          <cell r="O25">
            <v>0</v>
          </cell>
          <cell r="P25">
            <v>0</v>
          </cell>
          <cell r="Q25">
            <v>0</v>
          </cell>
          <cell r="R25">
            <v>0</v>
          </cell>
        </row>
        <row r="26">
          <cell r="J26">
            <v>2</v>
          </cell>
          <cell r="K26">
            <v>0</v>
          </cell>
          <cell r="L26">
            <v>0</v>
          </cell>
          <cell r="M26">
            <v>0</v>
          </cell>
          <cell r="N26">
            <v>0</v>
          </cell>
          <cell r="O26">
            <v>0</v>
          </cell>
          <cell r="P26">
            <v>0</v>
          </cell>
          <cell r="Q26">
            <v>0</v>
          </cell>
          <cell r="R26">
            <v>0</v>
          </cell>
        </row>
        <row r="27">
          <cell r="J27">
            <v>2</v>
          </cell>
          <cell r="K27">
            <v>0</v>
          </cell>
          <cell r="L27">
            <v>0</v>
          </cell>
          <cell r="M27">
            <v>0</v>
          </cell>
          <cell r="N27">
            <v>0</v>
          </cell>
          <cell r="O27">
            <v>0</v>
          </cell>
          <cell r="P27">
            <v>0</v>
          </cell>
          <cell r="Q27">
            <v>0</v>
          </cell>
          <cell r="R27">
            <v>0</v>
          </cell>
        </row>
        <row r="28">
          <cell r="J28">
            <v>2</v>
          </cell>
          <cell r="K28">
            <v>0</v>
          </cell>
          <cell r="L28">
            <v>0</v>
          </cell>
          <cell r="M28">
            <v>0</v>
          </cell>
          <cell r="N28">
            <v>0</v>
          </cell>
          <cell r="O28">
            <v>0</v>
          </cell>
          <cell r="P28">
            <v>0</v>
          </cell>
          <cell r="Q28">
            <v>0</v>
          </cell>
          <cell r="R28">
            <v>0</v>
          </cell>
        </row>
        <row r="29">
          <cell r="J29">
            <v>2</v>
          </cell>
          <cell r="K29">
            <v>0</v>
          </cell>
          <cell r="L29">
            <v>0</v>
          </cell>
          <cell r="M29">
            <v>0</v>
          </cell>
          <cell r="N29">
            <v>0</v>
          </cell>
          <cell r="O29">
            <v>0</v>
          </cell>
          <cell r="P29">
            <v>0</v>
          </cell>
          <cell r="Q29">
            <v>0</v>
          </cell>
          <cell r="R29">
            <v>0</v>
          </cell>
        </row>
        <row r="30">
          <cell r="J30">
            <v>2</v>
          </cell>
          <cell r="K30">
            <v>0</v>
          </cell>
          <cell r="L30">
            <v>0</v>
          </cell>
          <cell r="M30">
            <v>0</v>
          </cell>
          <cell r="N30">
            <v>0</v>
          </cell>
          <cell r="O30">
            <v>0</v>
          </cell>
          <cell r="P30">
            <v>0</v>
          </cell>
          <cell r="Q30">
            <v>0</v>
          </cell>
          <cell r="R30">
            <v>0</v>
          </cell>
        </row>
        <row r="31">
          <cell r="J31">
            <v>2</v>
          </cell>
          <cell r="K31">
            <v>0</v>
          </cell>
          <cell r="L31">
            <v>0</v>
          </cell>
          <cell r="M31">
            <v>0</v>
          </cell>
          <cell r="N31">
            <v>0</v>
          </cell>
          <cell r="O31">
            <v>0</v>
          </cell>
          <cell r="P31">
            <v>0</v>
          </cell>
          <cell r="Q31">
            <v>0</v>
          </cell>
          <cell r="R31">
            <v>0</v>
          </cell>
        </row>
        <row r="32">
          <cell r="J32">
            <v>2</v>
          </cell>
          <cell r="K32">
            <v>0</v>
          </cell>
          <cell r="L32">
            <v>0</v>
          </cell>
          <cell r="M32">
            <v>0</v>
          </cell>
          <cell r="N32">
            <v>0</v>
          </cell>
          <cell r="O32">
            <v>0</v>
          </cell>
          <cell r="P32">
            <v>0</v>
          </cell>
          <cell r="Q32">
            <v>0</v>
          </cell>
          <cell r="R32">
            <v>0</v>
          </cell>
        </row>
        <row r="33">
          <cell r="J33" t="str">
            <v>2f</v>
          </cell>
          <cell r="K33">
            <v>0</v>
          </cell>
          <cell r="L33">
            <v>0</v>
          </cell>
          <cell r="M33">
            <v>0</v>
          </cell>
          <cell r="N33">
            <v>0</v>
          </cell>
          <cell r="O33">
            <v>0</v>
          </cell>
          <cell r="P33">
            <v>0</v>
          </cell>
          <cell r="Q33">
            <v>0</v>
          </cell>
          <cell r="R33">
            <v>0</v>
          </cell>
        </row>
        <row r="35">
          <cell r="J35">
            <v>3</v>
          </cell>
          <cell r="K35">
            <v>0</v>
          </cell>
          <cell r="L35">
            <v>297</v>
          </cell>
          <cell r="M35">
            <v>339</v>
          </cell>
          <cell r="N35">
            <v>339</v>
          </cell>
          <cell r="O35">
            <v>339</v>
          </cell>
          <cell r="P35">
            <v>339</v>
          </cell>
          <cell r="Q35">
            <v>339</v>
          </cell>
          <cell r="R35">
            <v>339</v>
          </cell>
        </row>
        <row r="36">
          <cell r="J36">
            <v>3</v>
          </cell>
          <cell r="K36">
            <v>0</v>
          </cell>
          <cell r="L36">
            <v>297</v>
          </cell>
          <cell r="M36">
            <v>339</v>
          </cell>
          <cell r="N36">
            <v>339</v>
          </cell>
          <cell r="O36">
            <v>339</v>
          </cell>
          <cell r="P36">
            <v>339</v>
          </cell>
          <cell r="Q36">
            <v>339</v>
          </cell>
          <cell r="R36">
            <v>339</v>
          </cell>
        </row>
        <row r="37">
          <cell r="J37">
            <v>3</v>
          </cell>
          <cell r="K37">
            <v>0</v>
          </cell>
          <cell r="L37">
            <v>303</v>
          </cell>
          <cell r="M37">
            <v>339</v>
          </cell>
          <cell r="N37">
            <v>339</v>
          </cell>
          <cell r="O37">
            <v>339</v>
          </cell>
          <cell r="P37">
            <v>339</v>
          </cell>
          <cell r="Q37">
            <v>339</v>
          </cell>
          <cell r="R37">
            <v>339</v>
          </cell>
        </row>
        <row r="38">
          <cell r="J38">
            <v>3</v>
          </cell>
          <cell r="K38">
            <v>0</v>
          </cell>
          <cell r="L38">
            <v>303</v>
          </cell>
          <cell r="M38">
            <v>339</v>
          </cell>
          <cell r="N38">
            <v>339</v>
          </cell>
          <cell r="O38">
            <v>339</v>
          </cell>
          <cell r="P38">
            <v>339</v>
          </cell>
          <cell r="Q38">
            <v>339</v>
          </cell>
          <cell r="R38">
            <v>339</v>
          </cell>
        </row>
        <row r="39">
          <cell r="J39">
            <v>3</v>
          </cell>
          <cell r="K39">
            <v>0</v>
          </cell>
          <cell r="L39">
            <v>309</v>
          </cell>
          <cell r="M39">
            <v>339</v>
          </cell>
          <cell r="N39">
            <v>339</v>
          </cell>
          <cell r="O39">
            <v>339</v>
          </cell>
          <cell r="P39">
            <v>339</v>
          </cell>
          <cell r="Q39">
            <v>339</v>
          </cell>
          <cell r="R39">
            <v>339</v>
          </cell>
        </row>
        <row r="40">
          <cell r="J40">
            <v>3</v>
          </cell>
          <cell r="K40">
            <v>0</v>
          </cell>
          <cell r="L40">
            <v>309</v>
          </cell>
          <cell r="M40">
            <v>339</v>
          </cell>
          <cell r="N40">
            <v>339</v>
          </cell>
          <cell r="O40">
            <v>339</v>
          </cell>
          <cell r="P40">
            <v>339</v>
          </cell>
          <cell r="Q40">
            <v>339</v>
          </cell>
          <cell r="R40">
            <v>339</v>
          </cell>
        </row>
        <row r="41">
          <cell r="J41">
            <v>3</v>
          </cell>
          <cell r="K41">
            <v>40</v>
          </cell>
          <cell r="L41">
            <v>321</v>
          </cell>
          <cell r="M41">
            <v>339</v>
          </cell>
          <cell r="N41">
            <v>339</v>
          </cell>
          <cell r="O41">
            <v>339</v>
          </cell>
          <cell r="P41">
            <v>339</v>
          </cell>
          <cell r="Q41">
            <v>339</v>
          </cell>
          <cell r="R41">
            <v>339</v>
          </cell>
        </row>
        <row r="42">
          <cell r="J42">
            <v>3</v>
          </cell>
          <cell r="K42">
            <v>40</v>
          </cell>
          <cell r="L42">
            <v>321</v>
          </cell>
          <cell r="M42">
            <v>339</v>
          </cell>
          <cell r="N42">
            <v>339</v>
          </cell>
          <cell r="O42">
            <v>339</v>
          </cell>
          <cell r="P42">
            <v>339</v>
          </cell>
          <cell r="Q42">
            <v>339</v>
          </cell>
          <cell r="R42">
            <v>339</v>
          </cell>
        </row>
        <row r="43">
          <cell r="J43">
            <v>3</v>
          </cell>
          <cell r="K43">
            <v>40</v>
          </cell>
          <cell r="L43">
            <v>321</v>
          </cell>
          <cell r="M43">
            <v>339</v>
          </cell>
          <cell r="N43">
            <v>339</v>
          </cell>
          <cell r="O43">
            <v>339</v>
          </cell>
          <cell r="P43">
            <v>339</v>
          </cell>
          <cell r="Q43">
            <v>339</v>
          </cell>
          <cell r="R43">
            <v>339</v>
          </cell>
        </row>
        <row r="44">
          <cell r="J44">
            <v>3</v>
          </cell>
          <cell r="K44">
            <v>80</v>
          </cell>
          <cell r="L44">
            <v>333</v>
          </cell>
          <cell r="M44">
            <v>339</v>
          </cell>
          <cell r="N44">
            <v>339</v>
          </cell>
          <cell r="O44">
            <v>339</v>
          </cell>
          <cell r="P44">
            <v>339</v>
          </cell>
          <cell r="Q44">
            <v>339</v>
          </cell>
          <cell r="R44">
            <v>339</v>
          </cell>
        </row>
        <row r="45">
          <cell r="J45">
            <v>3</v>
          </cell>
          <cell r="K45">
            <v>80</v>
          </cell>
          <cell r="L45">
            <v>333</v>
          </cell>
          <cell r="M45">
            <v>339</v>
          </cell>
          <cell r="N45">
            <v>339</v>
          </cell>
          <cell r="O45">
            <v>339</v>
          </cell>
          <cell r="P45">
            <v>339</v>
          </cell>
          <cell r="Q45">
            <v>339</v>
          </cell>
          <cell r="R45">
            <v>339</v>
          </cell>
        </row>
        <row r="46">
          <cell r="J46">
            <v>3</v>
          </cell>
          <cell r="K46">
            <v>100</v>
          </cell>
          <cell r="L46">
            <v>339</v>
          </cell>
          <cell r="M46">
            <v>339</v>
          </cell>
          <cell r="N46">
            <v>339</v>
          </cell>
          <cell r="O46">
            <v>339</v>
          </cell>
          <cell r="P46">
            <v>339</v>
          </cell>
          <cell r="Q46">
            <v>339</v>
          </cell>
          <cell r="R46">
            <v>339</v>
          </cell>
        </row>
        <row r="47">
          <cell r="J47" t="str">
            <v>3f</v>
          </cell>
          <cell r="K47">
            <v>100</v>
          </cell>
          <cell r="L47">
            <v>339</v>
          </cell>
          <cell r="M47">
            <v>339</v>
          </cell>
          <cell r="N47">
            <v>339</v>
          </cell>
          <cell r="O47">
            <v>339</v>
          </cell>
          <cell r="P47">
            <v>339</v>
          </cell>
          <cell r="Q47">
            <v>339</v>
          </cell>
          <cell r="R47">
            <v>339</v>
          </cell>
        </row>
        <row r="49">
          <cell r="J49">
            <v>4</v>
          </cell>
          <cell r="K49">
            <v>0</v>
          </cell>
          <cell r="L49">
            <v>764</v>
          </cell>
          <cell r="M49">
            <v>884</v>
          </cell>
          <cell r="N49">
            <v>1028</v>
          </cell>
          <cell r="O49">
            <v>1172</v>
          </cell>
          <cell r="P49">
            <v>1316</v>
          </cell>
          <cell r="Q49">
            <v>1316</v>
          </cell>
          <cell r="R49">
            <v>1316</v>
          </cell>
        </row>
        <row r="50">
          <cell r="J50">
            <v>4</v>
          </cell>
          <cell r="K50">
            <v>0</v>
          </cell>
          <cell r="L50">
            <v>764</v>
          </cell>
          <cell r="M50">
            <v>908</v>
          </cell>
          <cell r="N50">
            <v>1052</v>
          </cell>
          <cell r="O50">
            <v>1196</v>
          </cell>
          <cell r="P50">
            <v>1316</v>
          </cell>
          <cell r="Q50">
            <v>1316</v>
          </cell>
          <cell r="R50">
            <v>1316</v>
          </cell>
        </row>
        <row r="51">
          <cell r="J51">
            <v>4</v>
          </cell>
          <cell r="K51">
            <v>0</v>
          </cell>
          <cell r="L51">
            <v>788</v>
          </cell>
          <cell r="M51">
            <v>908</v>
          </cell>
          <cell r="N51">
            <v>1052</v>
          </cell>
          <cell r="O51">
            <v>1196</v>
          </cell>
          <cell r="P51">
            <v>1316</v>
          </cell>
          <cell r="Q51">
            <v>1316</v>
          </cell>
          <cell r="R51">
            <v>1316</v>
          </cell>
        </row>
        <row r="52">
          <cell r="J52">
            <v>4</v>
          </cell>
          <cell r="K52">
            <v>0</v>
          </cell>
          <cell r="L52">
            <v>788</v>
          </cell>
          <cell r="M52">
            <v>932</v>
          </cell>
          <cell r="N52">
            <v>1076</v>
          </cell>
          <cell r="O52">
            <v>1220</v>
          </cell>
          <cell r="P52">
            <v>1316</v>
          </cell>
          <cell r="Q52">
            <v>1316</v>
          </cell>
          <cell r="R52">
            <v>1316</v>
          </cell>
        </row>
        <row r="53">
          <cell r="J53">
            <v>4</v>
          </cell>
          <cell r="K53">
            <v>0</v>
          </cell>
          <cell r="L53">
            <v>812</v>
          </cell>
          <cell r="M53">
            <v>932</v>
          </cell>
          <cell r="N53">
            <v>1076</v>
          </cell>
          <cell r="O53">
            <v>1220</v>
          </cell>
          <cell r="P53">
            <v>1316</v>
          </cell>
          <cell r="Q53">
            <v>1316</v>
          </cell>
          <cell r="R53">
            <v>1316</v>
          </cell>
        </row>
        <row r="54">
          <cell r="J54">
            <v>4</v>
          </cell>
          <cell r="K54">
            <v>0</v>
          </cell>
          <cell r="L54">
            <v>812</v>
          </cell>
          <cell r="M54">
            <v>956</v>
          </cell>
          <cell r="N54">
            <v>1100</v>
          </cell>
          <cell r="O54">
            <v>1244</v>
          </cell>
          <cell r="P54">
            <v>1316</v>
          </cell>
          <cell r="Q54">
            <v>1316</v>
          </cell>
          <cell r="R54">
            <v>1316</v>
          </cell>
        </row>
        <row r="55">
          <cell r="J55">
            <v>4</v>
          </cell>
          <cell r="K55">
            <v>0</v>
          </cell>
          <cell r="L55">
            <v>836</v>
          </cell>
          <cell r="M55">
            <v>956</v>
          </cell>
          <cell r="N55">
            <v>1100</v>
          </cell>
          <cell r="O55">
            <v>1244</v>
          </cell>
          <cell r="P55">
            <v>1316</v>
          </cell>
          <cell r="Q55">
            <v>1316</v>
          </cell>
          <cell r="R55">
            <v>1316</v>
          </cell>
        </row>
        <row r="56">
          <cell r="J56">
            <v>4</v>
          </cell>
          <cell r="K56">
            <v>80</v>
          </cell>
          <cell r="L56">
            <v>836</v>
          </cell>
          <cell r="M56">
            <v>980</v>
          </cell>
          <cell r="N56">
            <v>1124</v>
          </cell>
          <cell r="O56">
            <v>1268</v>
          </cell>
          <cell r="P56">
            <v>1316</v>
          </cell>
          <cell r="Q56">
            <v>1316</v>
          </cell>
          <cell r="R56">
            <v>1316</v>
          </cell>
        </row>
        <row r="57">
          <cell r="J57">
            <v>4</v>
          </cell>
          <cell r="K57">
            <v>80</v>
          </cell>
          <cell r="L57">
            <v>860</v>
          </cell>
          <cell r="M57">
            <v>980</v>
          </cell>
          <cell r="N57">
            <v>1124</v>
          </cell>
          <cell r="O57">
            <v>1268</v>
          </cell>
          <cell r="P57">
            <v>1316</v>
          </cell>
          <cell r="Q57">
            <v>1316</v>
          </cell>
          <cell r="R57">
            <v>1316</v>
          </cell>
        </row>
        <row r="58">
          <cell r="J58">
            <v>4</v>
          </cell>
          <cell r="K58">
            <v>160</v>
          </cell>
          <cell r="L58">
            <v>860</v>
          </cell>
          <cell r="M58">
            <v>1004</v>
          </cell>
          <cell r="N58">
            <v>1148</v>
          </cell>
          <cell r="O58">
            <v>1292</v>
          </cell>
          <cell r="P58">
            <v>1316</v>
          </cell>
          <cell r="Q58">
            <v>1316</v>
          </cell>
          <cell r="R58">
            <v>1316</v>
          </cell>
        </row>
        <row r="59">
          <cell r="J59">
            <v>4</v>
          </cell>
          <cell r="K59">
            <v>160</v>
          </cell>
          <cell r="L59">
            <v>884</v>
          </cell>
          <cell r="M59">
            <v>1004</v>
          </cell>
          <cell r="N59">
            <v>1148</v>
          </cell>
          <cell r="O59">
            <v>1292</v>
          </cell>
          <cell r="P59">
            <v>1316</v>
          </cell>
          <cell r="Q59">
            <v>1316</v>
          </cell>
          <cell r="R59">
            <v>1316</v>
          </cell>
        </row>
        <row r="60">
          <cell r="J60">
            <v>4</v>
          </cell>
          <cell r="K60">
            <v>240</v>
          </cell>
          <cell r="L60">
            <v>884</v>
          </cell>
          <cell r="M60">
            <v>1028</v>
          </cell>
          <cell r="N60">
            <v>1172</v>
          </cell>
          <cell r="O60">
            <v>1316</v>
          </cell>
          <cell r="P60">
            <v>1316</v>
          </cell>
          <cell r="Q60">
            <v>1316</v>
          </cell>
          <cell r="R60">
            <v>1316</v>
          </cell>
        </row>
        <row r="61">
          <cell r="J61" t="str">
            <v>4f</v>
          </cell>
          <cell r="K61">
            <v>240</v>
          </cell>
          <cell r="L61">
            <v>884</v>
          </cell>
          <cell r="M61">
            <v>1028</v>
          </cell>
          <cell r="N61">
            <v>1172</v>
          </cell>
          <cell r="O61">
            <v>1316</v>
          </cell>
          <cell r="P61">
            <v>1316</v>
          </cell>
          <cell r="Q61">
            <v>1316</v>
          </cell>
          <cell r="R61">
            <v>1316</v>
          </cell>
        </row>
        <row r="63">
          <cell r="J63">
            <v>5</v>
          </cell>
          <cell r="K63">
            <v>0</v>
          </cell>
          <cell r="L63">
            <v>764</v>
          </cell>
          <cell r="M63">
            <v>908</v>
          </cell>
          <cell r="N63">
            <v>1028</v>
          </cell>
          <cell r="O63">
            <v>1172</v>
          </cell>
          <cell r="P63">
            <v>1316</v>
          </cell>
          <cell r="Q63">
            <v>1316</v>
          </cell>
          <cell r="R63">
            <v>1316</v>
          </cell>
        </row>
        <row r="64">
          <cell r="J64">
            <v>5</v>
          </cell>
          <cell r="K64">
            <v>0</v>
          </cell>
          <cell r="L64">
            <v>764</v>
          </cell>
          <cell r="M64">
            <v>908</v>
          </cell>
          <cell r="N64">
            <v>1052</v>
          </cell>
          <cell r="O64">
            <v>1196</v>
          </cell>
          <cell r="P64">
            <v>1316</v>
          </cell>
          <cell r="Q64">
            <v>1316</v>
          </cell>
          <cell r="R64">
            <v>1316</v>
          </cell>
        </row>
        <row r="65">
          <cell r="J65">
            <v>5</v>
          </cell>
          <cell r="K65">
            <v>0</v>
          </cell>
          <cell r="L65">
            <v>788</v>
          </cell>
          <cell r="M65">
            <v>932</v>
          </cell>
          <cell r="N65">
            <v>1052</v>
          </cell>
          <cell r="O65">
            <v>1196</v>
          </cell>
          <cell r="P65">
            <v>1316</v>
          </cell>
          <cell r="Q65">
            <v>1316</v>
          </cell>
          <cell r="R65">
            <v>1316</v>
          </cell>
        </row>
        <row r="66">
          <cell r="J66">
            <v>5</v>
          </cell>
          <cell r="K66">
            <v>0</v>
          </cell>
          <cell r="L66">
            <v>788</v>
          </cell>
          <cell r="M66">
            <v>932</v>
          </cell>
          <cell r="N66">
            <v>1076</v>
          </cell>
          <cell r="O66">
            <v>1220</v>
          </cell>
          <cell r="P66">
            <v>1316</v>
          </cell>
          <cell r="Q66">
            <v>1316</v>
          </cell>
          <cell r="R66">
            <v>1316</v>
          </cell>
        </row>
        <row r="67">
          <cell r="J67">
            <v>5</v>
          </cell>
          <cell r="K67">
            <v>0</v>
          </cell>
          <cell r="L67">
            <v>812</v>
          </cell>
          <cell r="M67">
            <v>956</v>
          </cell>
          <cell r="N67">
            <v>1076</v>
          </cell>
          <cell r="O67">
            <v>1220</v>
          </cell>
          <cell r="P67">
            <v>1316</v>
          </cell>
          <cell r="Q67">
            <v>1316</v>
          </cell>
          <cell r="R67">
            <v>1316</v>
          </cell>
        </row>
        <row r="68">
          <cell r="J68">
            <v>5</v>
          </cell>
          <cell r="K68">
            <v>0</v>
          </cell>
          <cell r="L68">
            <v>812</v>
          </cell>
          <cell r="M68">
            <v>956</v>
          </cell>
          <cell r="N68">
            <v>1100</v>
          </cell>
          <cell r="O68">
            <v>1244</v>
          </cell>
          <cell r="P68">
            <v>1316</v>
          </cell>
          <cell r="Q68">
            <v>1316</v>
          </cell>
          <cell r="R68">
            <v>1316</v>
          </cell>
        </row>
        <row r="69">
          <cell r="J69">
            <v>5</v>
          </cell>
          <cell r="K69">
            <v>0</v>
          </cell>
          <cell r="L69">
            <v>836</v>
          </cell>
          <cell r="M69">
            <v>980</v>
          </cell>
          <cell r="N69">
            <v>1100</v>
          </cell>
          <cell r="O69">
            <v>1244</v>
          </cell>
          <cell r="P69">
            <v>1316</v>
          </cell>
          <cell r="Q69">
            <v>1316</v>
          </cell>
          <cell r="R69">
            <v>1316</v>
          </cell>
        </row>
        <row r="70">
          <cell r="J70">
            <v>5</v>
          </cell>
          <cell r="K70">
            <v>80</v>
          </cell>
          <cell r="L70">
            <v>836</v>
          </cell>
          <cell r="M70">
            <v>980</v>
          </cell>
          <cell r="N70">
            <v>1124</v>
          </cell>
          <cell r="O70">
            <v>1268</v>
          </cell>
          <cell r="P70">
            <v>1316</v>
          </cell>
          <cell r="Q70">
            <v>1316</v>
          </cell>
          <cell r="R70">
            <v>1316</v>
          </cell>
        </row>
        <row r="71">
          <cell r="J71">
            <v>5</v>
          </cell>
          <cell r="K71">
            <v>80</v>
          </cell>
          <cell r="L71">
            <v>860</v>
          </cell>
          <cell r="M71">
            <v>1004</v>
          </cell>
          <cell r="N71">
            <v>1124</v>
          </cell>
          <cell r="O71">
            <v>1268</v>
          </cell>
          <cell r="P71">
            <v>1316</v>
          </cell>
          <cell r="Q71">
            <v>1316</v>
          </cell>
          <cell r="R71">
            <v>1316</v>
          </cell>
        </row>
        <row r="72">
          <cell r="J72">
            <v>5</v>
          </cell>
          <cell r="K72">
            <v>160</v>
          </cell>
          <cell r="L72">
            <v>860</v>
          </cell>
          <cell r="M72">
            <v>1004</v>
          </cell>
          <cell r="N72">
            <v>1148</v>
          </cell>
          <cell r="O72">
            <v>1292</v>
          </cell>
          <cell r="P72">
            <v>1316</v>
          </cell>
          <cell r="Q72">
            <v>1316</v>
          </cell>
          <cell r="R72">
            <v>1316</v>
          </cell>
        </row>
        <row r="73">
          <cell r="J73">
            <v>5</v>
          </cell>
          <cell r="K73">
            <v>160</v>
          </cell>
          <cell r="L73">
            <v>884</v>
          </cell>
          <cell r="M73">
            <v>1028</v>
          </cell>
          <cell r="N73">
            <v>1148</v>
          </cell>
          <cell r="O73">
            <v>1292</v>
          </cell>
          <cell r="P73">
            <v>1316</v>
          </cell>
          <cell r="Q73">
            <v>1316</v>
          </cell>
          <cell r="R73">
            <v>1316</v>
          </cell>
        </row>
        <row r="74">
          <cell r="J74">
            <v>5</v>
          </cell>
          <cell r="K74">
            <v>240</v>
          </cell>
          <cell r="L74">
            <v>884</v>
          </cell>
          <cell r="M74">
            <v>1028</v>
          </cell>
          <cell r="N74">
            <v>1172</v>
          </cell>
          <cell r="O74">
            <v>1316</v>
          </cell>
          <cell r="P74">
            <v>1316</v>
          </cell>
          <cell r="Q74">
            <v>1316</v>
          </cell>
          <cell r="R74">
            <v>1316</v>
          </cell>
        </row>
        <row r="75">
          <cell r="J75" t="str">
            <v>5f</v>
          </cell>
          <cell r="K75">
            <v>240</v>
          </cell>
          <cell r="L75">
            <v>884</v>
          </cell>
          <cell r="M75">
            <v>1028</v>
          </cell>
          <cell r="N75">
            <v>1172</v>
          </cell>
          <cell r="O75">
            <v>1316</v>
          </cell>
          <cell r="P75">
            <v>1316</v>
          </cell>
          <cell r="Q75">
            <v>1316</v>
          </cell>
          <cell r="R75">
            <v>1316</v>
          </cell>
        </row>
        <row r="77">
          <cell r="J77">
            <v>6</v>
          </cell>
          <cell r="K77">
            <v>0</v>
          </cell>
          <cell r="L77">
            <v>0</v>
          </cell>
          <cell r="M77">
            <v>0</v>
          </cell>
          <cell r="N77">
            <v>0</v>
          </cell>
          <cell r="O77">
            <v>0</v>
          </cell>
          <cell r="P77">
            <v>0</v>
          </cell>
          <cell r="Q77">
            <v>0</v>
          </cell>
          <cell r="R77">
            <v>0</v>
          </cell>
        </row>
        <row r="78">
          <cell r="J78">
            <v>6</v>
          </cell>
          <cell r="K78">
            <v>0</v>
          </cell>
          <cell r="L78">
            <v>0</v>
          </cell>
          <cell r="M78">
            <v>0</v>
          </cell>
          <cell r="N78">
            <v>0</v>
          </cell>
          <cell r="O78">
            <v>0</v>
          </cell>
          <cell r="P78">
            <v>0</v>
          </cell>
          <cell r="Q78">
            <v>0</v>
          </cell>
          <cell r="R78">
            <v>0</v>
          </cell>
        </row>
        <row r="79">
          <cell r="J79">
            <v>6</v>
          </cell>
          <cell r="K79">
            <v>0</v>
          </cell>
          <cell r="L79">
            <v>0</v>
          </cell>
          <cell r="M79">
            <v>0</v>
          </cell>
          <cell r="N79">
            <v>0</v>
          </cell>
          <cell r="O79">
            <v>0</v>
          </cell>
          <cell r="P79">
            <v>0</v>
          </cell>
          <cell r="Q79">
            <v>0</v>
          </cell>
          <cell r="R79">
            <v>0</v>
          </cell>
        </row>
        <row r="80">
          <cell r="J80">
            <v>6</v>
          </cell>
          <cell r="K80">
            <v>0</v>
          </cell>
          <cell r="L80">
            <v>0</v>
          </cell>
          <cell r="M80">
            <v>0</v>
          </cell>
          <cell r="N80">
            <v>0</v>
          </cell>
          <cell r="O80">
            <v>0</v>
          </cell>
          <cell r="P80">
            <v>0</v>
          </cell>
          <cell r="Q80">
            <v>0</v>
          </cell>
          <cell r="R80">
            <v>0</v>
          </cell>
        </row>
        <row r="81">
          <cell r="J81">
            <v>6</v>
          </cell>
          <cell r="K81">
            <v>0</v>
          </cell>
          <cell r="L81">
            <v>0</v>
          </cell>
          <cell r="M81">
            <v>0</v>
          </cell>
          <cell r="N81">
            <v>0</v>
          </cell>
          <cell r="O81">
            <v>0</v>
          </cell>
          <cell r="P81">
            <v>0</v>
          </cell>
          <cell r="Q81">
            <v>0</v>
          </cell>
          <cell r="R81">
            <v>0</v>
          </cell>
        </row>
        <row r="82">
          <cell r="J82">
            <v>6</v>
          </cell>
          <cell r="K82">
            <v>0</v>
          </cell>
          <cell r="L82">
            <v>0</v>
          </cell>
          <cell r="M82">
            <v>0</v>
          </cell>
          <cell r="N82">
            <v>0</v>
          </cell>
          <cell r="O82">
            <v>0</v>
          </cell>
          <cell r="P82">
            <v>0</v>
          </cell>
          <cell r="Q82">
            <v>0</v>
          </cell>
          <cell r="R82">
            <v>0</v>
          </cell>
        </row>
        <row r="83">
          <cell r="J83">
            <v>6</v>
          </cell>
          <cell r="K83">
            <v>0</v>
          </cell>
          <cell r="L83">
            <v>0</v>
          </cell>
          <cell r="M83">
            <v>0</v>
          </cell>
          <cell r="N83">
            <v>0</v>
          </cell>
          <cell r="O83">
            <v>0</v>
          </cell>
          <cell r="P83">
            <v>0</v>
          </cell>
          <cell r="Q83">
            <v>0</v>
          </cell>
          <cell r="R83">
            <v>0</v>
          </cell>
        </row>
        <row r="84">
          <cell r="J84">
            <v>6</v>
          </cell>
          <cell r="K84">
            <v>0</v>
          </cell>
          <cell r="L84">
            <v>0</v>
          </cell>
          <cell r="M84">
            <v>0</v>
          </cell>
          <cell r="N84">
            <v>0</v>
          </cell>
          <cell r="O84">
            <v>0</v>
          </cell>
          <cell r="P84">
            <v>0</v>
          </cell>
          <cell r="Q84">
            <v>0</v>
          </cell>
          <cell r="R84">
            <v>0</v>
          </cell>
        </row>
        <row r="85">
          <cell r="J85">
            <v>6</v>
          </cell>
          <cell r="K85">
            <v>0</v>
          </cell>
          <cell r="L85">
            <v>0</v>
          </cell>
          <cell r="M85">
            <v>0</v>
          </cell>
          <cell r="N85">
            <v>0</v>
          </cell>
          <cell r="O85">
            <v>0</v>
          </cell>
          <cell r="P85">
            <v>0</v>
          </cell>
          <cell r="Q85">
            <v>0</v>
          </cell>
          <cell r="R85">
            <v>0</v>
          </cell>
        </row>
        <row r="86">
          <cell r="J86">
            <v>6</v>
          </cell>
          <cell r="K86">
            <v>0</v>
          </cell>
          <cell r="L86">
            <v>0</v>
          </cell>
          <cell r="M86">
            <v>0</v>
          </cell>
          <cell r="N86">
            <v>0</v>
          </cell>
          <cell r="O86">
            <v>0</v>
          </cell>
          <cell r="P86">
            <v>0</v>
          </cell>
          <cell r="Q86">
            <v>0</v>
          </cell>
          <cell r="R86">
            <v>0</v>
          </cell>
        </row>
        <row r="87">
          <cell r="J87">
            <v>6</v>
          </cell>
          <cell r="K87">
            <v>0</v>
          </cell>
          <cell r="L87">
            <v>0</v>
          </cell>
          <cell r="M87">
            <v>0</v>
          </cell>
          <cell r="N87">
            <v>0</v>
          </cell>
          <cell r="O87">
            <v>0</v>
          </cell>
          <cell r="P87">
            <v>0</v>
          </cell>
          <cell r="Q87">
            <v>0</v>
          </cell>
          <cell r="R87">
            <v>0</v>
          </cell>
        </row>
        <row r="88">
          <cell r="J88">
            <v>6</v>
          </cell>
          <cell r="K88">
            <v>0</v>
          </cell>
          <cell r="L88">
            <v>0</v>
          </cell>
          <cell r="M88">
            <v>0</v>
          </cell>
          <cell r="N88">
            <v>0</v>
          </cell>
          <cell r="O88">
            <v>0</v>
          </cell>
          <cell r="P88">
            <v>0</v>
          </cell>
          <cell r="Q88">
            <v>0</v>
          </cell>
          <cell r="R88">
            <v>0</v>
          </cell>
        </row>
        <row r="89">
          <cell r="J89" t="str">
            <v>6f</v>
          </cell>
          <cell r="K89">
            <v>0</v>
          </cell>
          <cell r="L89">
            <v>0</v>
          </cell>
          <cell r="M89">
            <v>0</v>
          </cell>
          <cell r="N89">
            <v>0</v>
          </cell>
          <cell r="O89">
            <v>0</v>
          </cell>
          <cell r="P89">
            <v>0</v>
          </cell>
          <cell r="Q89">
            <v>0</v>
          </cell>
          <cell r="R89">
            <v>0</v>
          </cell>
        </row>
        <row r="91">
          <cell r="J91">
            <v>7</v>
          </cell>
          <cell r="K91">
            <v>0</v>
          </cell>
          <cell r="L91">
            <v>47.6666666666667</v>
          </cell>
          <cell r="M91">
            <v>59.6666666666667</v>
          </cell>
          <cell r="N91">
            <v>59.6666666666667</v>
          </cell>
          <cell r="O91">
            <v>59.6666666666667</v>
          </cell>
          <cell r="P91">
            <v>59.6666666666667</v>
          </cell>
          <cell r="Q91">
            <v>59.6666666666667</v>
          </cell>
          <cell r="R91">
            <v>59.6666666666667</v>
          </cell>
        </row>
        <row r="92">
          <cell r="J92">
            <v>7</v>
          </cell>
          <cell r="K92">
            <v>0</v>
          </cell>
          <cell r="L92">
            <v>49.6666666666667</v>
          </cell>
          <cell r="M92">
            <v>59.6666666666667</v>
          </cell>
          <cell r="N92">
            <v>59.6666666666667</v>
          </cell>
          <cell r="O92">
            <v>59.6666666666667</v>
          </cell>
          <cell r="P92">
            <v>59.6666666666667</v>
          </cell>
          <cell r="Q92">
            <v>59.6666666666667</v>
          </cell>
          <cell r="R92">
            <v>59.6666666666667</v>
          </cell>
        </row>
        <row r="93">
          <cell r="J93">
            <v>7</v>
          </cell>
          <cell r="K93">
            <v>0</v>
          </cell>
          <cell r="L93">
            <v>50.6666666666667</v>
          </cell>
          <cell r="M93">
            <v>59.6666666666667</v>
          </cell>
          <cell r="N93">
            <v>59.6666666666667</v>
          </cell>
          <cell r="O93">
            <v>59.6666666666667</v>
          </cell>
          <cell r="P93">
            <v>59.6666666666667</v>
          </cell>
          <cell r="Q93">
            <v>59.6666666666667</v>
          </cell>
          <cell r="R93">
            <v>59.6666666666667</v>
          </cell>
        </row>
        <row r="94">
          <cell r="J94">
            <v>7</v>
          </cell>
          <cell r="K94">
            <v>0</v>
          </cell>
          <cell r="L94">
            <v>51.6666666666667</v>
          </cell>
          <cell r="M94">
            <v>59.6666666666667</v>
          </cell>
          <cell r="N94">
            <v>59.6666666666667</v>
          </cell>
          <cell r="O94">
            <v>59.6666666666667</v>
          </cell>
          <cell r="P94">
            <v>59.6666666666667</v>
          </cell>
          <cell r="Q94">
            <v>59.6666666666667</v>
          </cell>
          <cell r="R94">
            <v>59.6666666666667</v>
          </cell>
        </row>
        <row r="95">
          <cell r="J95">
            <v>7</v>
          </cell>
          <cell r="K95">
            <v>0</v>
          </cell>
          <cell r="L95">
            <v>52.6666666666667</v>
          </cell>
          <cell r="M95">
            <v>59.6666666666667</v>
          </cell>
          <cell r="N95">
            <v>59.6666666666667</v>
          </cell>
          <cell r="O95">
            <v>59.6666666666667</v>
          </cell>
          <cell r="P95">
            <v>59.6666666666667</v>
          </cell>
          <cell r="Q95">
            <v>59.6666666666667</v>
          </cell>
          <cell r="R95">
            <v>59.6666666666667</v>
          </cell>
        </row>
        <row r="96">
          <cell r="J96">
            <v>7</v>
          </cell>
          <cell r="K96">
            <v>0</v>
          </cell>
          <cell r="L96">
            <v>53.6666666666667</v>
          </cell>
          <cell r="M96">
            <v>59.6666666666667</v>
          </cell>
          <cell r="N96">
            <v>59.6666666666667</v>
          </cell>
          <cell r="O96">
            <v>59.6666666666667</v>
          </cell>
          <cell r="P96">
            <v>59.6666666666667</v>
          </cell>
          <cell r="Q96">
            <v>59.6666666666667</v>
          </cell>
          <cell r="R96">
            <v>59.6666666666667</v>
          </cell>
        </row>
        <row r="97">
          <cell r="J97">
            <v>7</v>
          </cell>
          <cell r="K97">
            <v>0</v>
          </cell>
          <cell r="L97">
            <v>55.6666666666667</v>
          </cell>
          <cell r="M97">
            <v>59.6666666666667</v>
          </cell>
          <cell r="N97">
            <v>59.6666666666667</v>
          </cell>
          <cell r="O97">
            <v>59.6666666666667</v>
          </cell>
          <cell r="P97">
            <v>59.6666666666667</v>
          </cell>
          <cell r="Q97">
            <v>59.6666666666667</v>
          </cell>
          <cell r="R97">
            <v>59.6666666666667</v>
          </cell>
        </row>
        <row r="98">
          <cell r="J98">
            <v>7</v>
          </cell>
          <cell r="K98">
            <v>0</v>
          </cell>
          <cell r="L98">
            <v>56.6666666666667</v>
          </cell>
          <cell r="M98">
            <v>59.6666666666667</v>
          </cell>
          <cell r="N98">
            <v>59.6666666666667</v>
          </cell>
          <cell r="O98">
            <v>59.6666666666667</v>
          </cell>
          <cell r="P98">
            <v>59.6666666666667</v>
          </cell>
          <cell r="Q98">
            <v>59.6666666666667</v>
          </cell>
          <cell r="R98">
            <v>59.6666666666667</v>
          </cell>
        </row>
        <row r="99">
          <cell r="J99">
            <v>7</v>
          </cell>
          <cell r="K99">
            <v>0</v>
          </cell>
          <cell r="L99">
            <v>57.6666666666667</v>
          </cell>
          <cell r="M99">
            <v>59.6666666666667</v>
          </cell>
          <cell r="N99">
            <v>59.6666666666667</v>
          </cell>
          <cell r="O99">
            <v>59.6666666666667</v>
          </cell>
          <cell r="P99">
            <v>59.6666666666667</v>
          </cell>
          <cell r="Q99">
            <v>59.6666666666667</v>
          </cell>
          <cell r="R99">
            <v>59.6666666666667</v>
          </cell>
        </row>
        <row r="100">
          <cell r="J100">
            <v>7</v>
          </cell>
          <cell r="K100">
            <v>0</v>
          </cell>
          <cell r="L100">
            <v>58.6666666666667</v>
          </cell>
          <cell r="M100">
            <v>59.6666666666667</v>
          </cell>
          <cell r="N100">
            <v>59.6666666666667</v>
          </cell>
          <cell r="O100">
            <v>59.6666666666667</v>
          </cell>
          <cell r="P100">
            <v>59.6666666666667</v>
          </cell>
          <cell r="Q100">
            <v>59.6666666666667</v>
          </cell>
          <cell r="R100">
            <v>59.6666666666667</v>
          </cell>
        </row>
        <row r="101">
          <cell r="J101">
            <v>7</v>
          </cell>
          <cell r="K101">
            <v>0</v>
          </cell>
          <cell r="L101">
            <v>59.6666666666667</v>
          </cell>
          <cell r="M101">
            <v>59.6666666666667</v>
          </cell>
          <cell r="N101">
            <v>59.6666666666667</v>
          </cell>
          <cell r="O101">
            <v>59.6666666666667</v>
          </cell>
          <cell r="P101">
            <v>59.6666666666667</v>
          </cell>
          <cell r="Q101">
            <v>59.6666666666667</v>
          </cell>
          <cell r="R101">
            <v>59.6666666666667</v>
          </cell>
        </row>
        <row r="102">
          <cell r="J102">
            <v>7</v>
          </cell>
          <cell r="K102">
            <v>0</v>
          </cell>
          <cell r="L102">
            <v>59.6666666666667</v>
          </cell>
          <cell r="M102">
            <v>59.6666666666667</v>
          </cell>
          <cell r="N102">
            <v>59.6666666666667</v>
          </cell>
          <cell r="O102">
            <v>59.6666666666667</v>
          </cell>
          <cell r="P102">
            <v>59.6666666666667</v>
          </cell>
          <cell r="Q102">
            <v>59.6666666666667</v>
          </cell>
          <cell r="R102">
            <v>59.6666666666667</v>
          </cell>
        </row>
        <row r="103">
          <cell r="J103" t="str">
            <v>7f</v>
          </cell>
          <cell r="K103">
            <v>0</v>
          </cell>
          <cell r="L103">
            <v>59.6666666666667</v>
          </cell>
          <cell r="M103">
            <v>59.6666666666667</v>
          </cell>
          <cell r="N103">
            <v>59.6666666666667</v>
          </cell>
          <cell r="O103">
            <v>59.6666666666667</v>
          </cell>
          <cell r="P103">
            <v>59.6666666666667</v>
          </cell>
          <cell r="Q103">
            <v>59.6666666666667</v>
          </cell>
          <cell r="R103">
            <v>59.6666666666667</v>
          </cell>
        </row>
        <row r="105">
          <cell r="J105">
            <v>8</v>
          </cell>
          <cell r="K105">
            <v>0</v>
          </cell>
          <cell r="L105">
            <v>0</v>
          </cell>
          <cell r="M105">
            <v>0</v>
          </cell>
          <cell r="N105">
            <v>0</v>
          </cell>
          <cell r="O105">
            <v>0</v>
          </cell>
          <cell r="P105">
            <v>0</v>
          </cell>
          <cell r="Q105">
            <v>0</v>
          </cell>
          <cell r="R105">
            <v>0</v>
          </cell>
        </row>
        <row r="106">
          <cell r="J106">
            <v>8</v>
          </cell>
          <cell r="K106">
            <v>0</v>
          </cell>
          <cell r="L106">
            <v>0</v>
          </cell>
          <cell r="M106">
            <v>0</v>
          </cell>
          <cell r="N106">
            <v>0</v>
          </cell>
          <cell r="O106">
            <v>0</v>
          </cell>
          <cell r="P106">
            <v>0</v>
          </cell>
          <cell r="Q106">
            <v>0</v>
          </cell>
          <cell r="R106">
            <v>0</v>
          </cell>
        </row>
        <row r="107">
          <cell r="J107">
            <v>8</v>
          </cell>
          <cell r="K107">
            <v>0</v>
          </cell>
          <cell r="L107">
            <v>0</v>
          </cell>
          <cell r="M107">
            <v>0</v>
          </cell>
          <cell r="N107">
            <v>0</v>
          </cell>
          <cell r="O107">
            <v>0</v>
          </cell>
          <cell r="P107">
            <v>0</v>
          </cell>
          <cell r="Q107">
            <v>0</v>
          </cell>
          <cell r="R107">
            <v>0</v>
          </cell>
        </row>
        <row r="108">
          <cell r="J108">
            <v>8</v>
          </cell>
          <cell r="K108">
            <v>0</v>
          </cell>
          <cell r="L108">
            <v>0</v>
          </cell>
          <cell r="M108">
            <v>0</v>
          </cell>
          <cell r="N108">
            <v>0</v>
          </cell>
          <cell r="O108">
            <v>0</v>
          </cell>
          <cell r="P108">
            <v>0</v>
          </cell>
          <cell r="Q108">
            <v>0</v>
          </cell>
          <cell r="R108">
            <v>0</v>
          </cell>
        </row>
        <row r="109">
          <cell r="J109">
            <v>8</v>
          </cell>
          <cell r="K109">
            <v>0</v>
          </cell>
          <cell r="L109">
            <v>0</v>
          </cell>
          <cell r="M109">
            <v>0</v>
          </cell>
          <cell r="N109">
            <v>0</v>
          </cell>
          <cell r="O109">
            <v>0</v>
          </cell>
          <cell r="P109">
            <v>0</v>
          </cell>
          <cell r="Q109">
            <v>0</v>
          </cell>
          <cell r="R109">
            <v>0</v>
          </cell>
        </row>
        <row r="110">
          <cell r="J110">
            <v>8</v>
          </cell>
          <cell r="K110">
            <v>0</v>
          </cell>
          <cell r="L110">
            <v>0</v>
          </cell>
          <cell r="M110">
            <v>0</v>
          </cell>
          <cell r="N110">
            <v>0</v>
          </cell>
          <cell r="O110">
            <v>0</v>
          </cell>
          <cell r="P110">
            <v>0</v>
          </cell>
          <cell r="Q110">
            <v>0</v>
          </cell>
          <cell r="R110">
            <v>0</v>
          </cell>
        </row>
        <row r="111">
          <cell r="J111">
            <v>8</v>
          </cell>
          <cell r="K111">
            <v>0</v>
          </cell>
          <cell r="L111">
            <v>0</v>
          </cell>
          <cell r="M111">
            <v>0</v>
          </cell>
          <cell r="N111">
            <v>0</v>
          </cell>
          <cell r="O111">
            <v>0</v>
          </cell>
          <cell r="P111">
            <v>0</v>
          </cell>
          <cell r="Q111">
            <v>0</v>
          </cell>
          <cell r="R111">
            <v>0</v>
          </cell>
        </row>
        <row r="112">
          <cell r="J112">
            <v>8</v>
          </cell>
          <cell r="K112">
            <v>0</v>
          </cell>
          <cell r="L112">
            <v>0</v>
          </cell>
          <cell r="M112">
            <v>0</v>
          </cell>
          <cell r="N112">
            <v>0</v>
          </cell>
          <cell r="O112">
            <v>0</v>
          </cell>
          <cell r="P112">
            <v>0</v>
          </cell>
          <cell r="Q112">
            <v>0</v>
          </cell>
          <cell r="R112">
            <v>0</v>
          </cell>
        </row>
        <row r="113">
          <cell r="J113">
            <v>8</v>
          </cell>
          <cell r="K113">
            <v>0</v>
          </cell>
          <cell r="L113">
            <v>0</v>
          </cell>
          <cell r="M113">
            <v>0</v>
          </cell>
          <cell r="N113">
            <v>0</v>
          </cell>
          <cell r="O113">
            <v>0</v>
          </cell>
          <cell r="P113">
            <v>0</v>
          </cell>
          <cell r="Q113">
            <v>0</v>
          </cell>
          <cell r="R113">
            <v>0</v>
          </cell>
        </row>
        <row r="114">
          <cell r="J114">
            <v>8</v>
          </cell>
          <cell r="K114">
            <v>0</v>
          </cell>
          <cell r="L114">
            <v>0</v>
          </cell>
          <cell r="M114">
            <v>0</v>
          </cell>
          <cell r="N114">
            <v>0</v>
          </cell>
          <cell r="O114">
            <v>0</v>
          </cell>
          <cell r="P114">
            <v>0</v>
          </cell>
          <cell r="Q114">
            <v>0</v>
          </cell>
          <cell r="R114">
            <v>0</v>
          </cell>
        </row>
        <row r="115">
          <cell r="J115">
            <v>8</v>
          </cell>
          <cell r="K115">
            <v>0</v>
          </cell>
          <cell r="L115">
            <v>0</v>
          </cell>
          <cell r="M115">
            <v>0</v>
          </cell>
          <cell r="N115">
            <v>0</v>
          </cell>
          <cell r="O115">
            <v>0</v>
          </cell>
          <cell r="P115">
            <v>0</v>
          </cell>
          <cell r="Q115">
            <v>0</v>
          </cell>
          <cell r="R115">
            <v>0</v>
          </cell>
        </row>
        <row r="116">
          <cell r="J116">
            <v>8</v>
          </cell>
          <cell r="K116">
            <v>0</v>
          </cell>
          <cell r="L116">
            <v>0</v>
          </cell>
          <cell r="M116">
            <v>0</v>
          </cell>
          <cell r="N116">
            <v>0</v>
          </cell>
          <cell r="O116">
            <v>0</v>
          </cell>
          <cell r="P116">
            <v>0</v>
          </cell>
          <cell r="Q116">
            <v>0</v>
          </cell>
          <cell r="R116">
            <v>0</v>
          </cell>
        </row>
        <row r="117">
          <cell r="J117" t="str">
            <v>8f</v>
          </cell>
          <cell r="K117">
            <v>0</v>
          </cell>
          <cell r="L117">
            <v>0</v>
          </cell>
          <cell r="M117">
            <v>0</v>
          </cell>
          <cell r="N117">
            <v>0</v>
          </cell>
          <cell r="O117">
            <v>0</v>
          </cell>
          <cell r="P117">
            <v>0</v>
          </cell>
          <cell r="Q117">
            <v>0</v>
          </cell>
          <cell r="R117">
            <v>0</v>
          </cell>
        </row>
        <row r="118">
          <cell r="J118">
            <v>9</v>
          </cell>
          <cell r="K118">
            <v>4750</v>
          </cell>
          <cell r="L118">
            <v>4512.5</v>
          </cell>
          <cell r="M118">
            <v>4286.875</v>
          </cell>
          <cell r="N118">
            <v>4072.53125</v>
          </cell>
          <cell r="O118">
            <v>3868.9046874999999</v>
          </cell>
          <cell r="P118">
            <v>3675.4594531249995</v>
          </cell>
          <cell r="Q118">
            <v>3491.6864804687493</v>
          </cell>
          <cell r="R118">
            <v>3317.1021564453117</v>
          </cell>
        </row>
        <row r="119">
          <cell r="J119">
            <v>9</v>
          </cell>
          <cell r="K119">
            <v>0</v>
          </cell>
          <cell r="L119">
            <v>32</v>
          </cell>
          <cell r="M119">
            <v>50</v>
          </cell>
          <cell r="N119">
            <v>68</v>
          </cell>
          <cell r="O119">
            <v>86</v>
          </cell>
          <cell r="P119">
            <v>106</v>
          </cell>
          <cell r="Q119">
            <v>106</v>
          </cell>
          <cell r="R119">
            <v>106</v>
          </cell>
        </row>
        <row r="120">
          <cell r="J120">
            <v>9</v>
          </cell>
          <cell r="K120">
            <v>0</v>
          </cell>
          <cell r="L120">
            <v>33</v>
          </cell>
          <cell r="M120">
            <v>51</v>
          </cell>
          <cell r="N120">
            <v>69</v>
          </cell>
          <cell r="O120">
            <v>88</v>
          </cell>
          <cell r="P120">
            <v>106</v>
          </cell>
          <cell r="Q120">
            <v>106</v>
          </cell>
          <cell r="R120">
            <v>106</v>
          </cell>
        </row>
        <row r="121">
          <cell r="J121">
            <v>9</v>
          </cell>
          <cell r="K121">
            <v>0</v>
          </cell>
          <cell r="L121">
            <v>35</v>
          </cell>
          <cell r="M121">
            <v>53</v>
          </cell>
          <cell r="N121">
            <v>71</v>
          </cell>
          <cell r="O121">
            <v>90</v>
          </cell>
          <cell r="P121">
            <v>106</v>
          </cell>
          <cell r="Q121">
            <v>106</v>
          </cell>
          <cell r="R121">
            <v>106</v>
          </cell>
        </row>
        <row r="122">
          <cell r="J122">
            <v>9</v>
          </cell>
          <cell r="K122">
            <v>0</v>
          </cell>
          <cell r="L122">
            <v>36</v>
          </cell>
          <cell r="M122">
            <v>54</v>
          </cell>
          <cell r="N122">
            <v>72</v>
          </cell>
          <cell r="O122">
            <v>92</v>
          </cell>
          <cell r="P122">
            <v>106</v>
          </cell>
          <cell r="Q122">
            <v>106</v>
          </cell>
          <cell r="R122">
            <v>106</v>
          </cell>
        </row>
        <row r="123">
          <cell r="J123">
            <v>9</v>
          </cell>
          <cell r="K123">
            <v>0</v>
          </cell>
          <cell r="L123">
            <v>38</v>
          </cell>
          <cell r="M123">
            <v>56</v>
          </cell>
          <cell r="N123">
            <v>74</v>
          </cell>
          <cell r="O123">
            <v>93</v>
          </cell>
          <cell r="P123">
            <v>106</v>
          </cell>
          <cell r="Q123">
            <v>106</v>
          </cell>
          <cell r="R123">
            <v>106</v>
          </cell>
        </row>
        <row r="124">
          <cell r="J124">
            <v>9</v>
          </cell>
          <cell r="K124">
            <v>0</v>
          </cell>
          <cell r="L124">
            <v>39</v>
          </cell>
          <cell r="M124">
            <v>57</v>
          </cell>
          <cell r="N124">
            <v>75</v>
          </cell>
          <cell r="O124">
            <v>95</v>
          </cell>
          <cell r="P124">
            <v>106</v>
          </cell>
          <cell r="Q124">
            <v>106</v>
          </cell>
          <cell r="R124">
            <v>106</v>
          </cell>
        </row>
        <row r="125">
          <cell r="J125">
            <v>9</v>
          </cell>
          <cell r="K125">
            <v>4</v>
          </cell>
          <cell r="L125">
            <v>41</v>
          </cell>
          <cell r="M125">
            <v>59</v>
          </cell>
          <cell r="N125">
            <v>77</v>
          </cell>
          <cell r="O125">
            <v>97</v>
          </cell>
          <cell r="P125">
            <v>106</v>
          </cell>
          <cell r="Q125">
            <v>106</v>
          </cell>
          <cell r="R125">
            <v>106</v>
          </cell>
        </row>
        <row r="126">
          <cell r="J126">
            <v>9</v>
          </cell>
          <cell r="K126">
            <v>8</v>
          </cell>
          <cell r="L126">
            <v>42</v>
          </cell>
          <cell r="M126">
            <v>60</v>
          </cell>
          <cell r="N126">
            <v>78</v>
          </cell>
          <cell r="O126">
            <v>99</v>
          </cell>
          <cell r="P126">
            <v>106</v>
          </cell>
          <cell r="Q126">
            <v>106</v>
          </cell>
          <cell r="R126">
            <v>106</v>
          </cell>
        </row>
        <row r="127">
          <cell r="J127">
            <v>9</v>
          </cell>
          <cell r="K127">
            <v>12</v>
          </cell>
          <cell r="L127">
            <v>44</v>
          </cell>
          <cell r="M127">
            <v>62</v>
          </cell>
          <cell r="N127">
            <v>80</v>
          </cell>
          <cell r="O127">
            <v>101</v>
          </cell>
          <cell r="P127">
            <v>106</v>
          </cell>
          <cell r="Q127">
            <v>106</v>
          </cell>
          <cell r="R127">
            <v>106</v>
          </cell>
        </row>
        <row r="128">
          <cell r="J128">
            <v>9</v>
          </cell>
          <cell r="K128">
            <v>16</v>
          </cell>
          <cell r="L128">
            <v>45</v>
          </cell>
          <cell r="M128">
            <v>63</v>
          </cell>
          <cell r="N128">
            <v>81</v>
          </cell>
          <cell r="O128">
            <v>102</v>
          </cell>
          <cell r="P128">
            <v>106</v>
          </cell>
          <cell r="Q128">
            <v>106</v>
          </cell>
          <cell r="R128">
            <v>106</v>
          </cell>
        </row>
        <row r="129">
          <cell r="J129">
            <v>9</v>
          </cell>
          <cell r="K129">
            <v>20</v>
          </cell>
          <cell r="L129">
            <v>47</v>
          </cell>
          <cell r="M129">
            <v>65</v>
          </cell>
          <cell r="N129">
            <v>83</v>
          </cell>
          <cell r="O129">
            <v>104</v>
          </cell>
          <cell r="P129">
            <v>106</v>
          </cell>
          <cell r="Q129">
            <v>106</v>
          </cell>
          <cell r="R129">
            <v>106</v>
          </cell>
        </row>
        <row r="130">
          <cell r="J130">
            <v>9</v>
          </cell>
          <cell r="K130">
            <v>24</v>
          </cell>
          <cell r="L130">
            <v>48</v>
          </cell>
          <cell r="M130">
            <v>66</v>
          </cell>
          <cell r="N130">
            <v>84</v>
          </cell>
          <cell r="O130">
            <v>106</v>
          </cell>
          <cell r="P130">
            <v>106</v>
          </cell>
          <cell r="Q130">
            <v>106</v>
          </cell>
          <cell r="R130">
            <v>106</v>
          </cell>
        </row>
        <row r="131">
          <cell r="J131" t="str">
            <v>9f</v>
          </cell>
          <cell r="K131">
            <v>24</v>
          </cell>
          <cell r="L131">
            <v>48</v>
          </cell>
          <cell r="M131">
            <v>66</v>
          </cell>
          <cell r="N131">
            <v>84</v>
          </cell>
          <cell r="O131">
            <v>106</v>
          </cell>
          <cell r="P131">
            <v>106</v>
          </cell>
          <cell r="Q131">
            <v>106</v>
          </cell>
          <cell r="R131">
            <v>106</v>
          </cell>
        </row>
        <row r="133">
          <cell r="J133">
            <v>10</v>
          </cell>
          <cell r="K133">
            <v>0</v>
          </cell>
          <cell r="L133">
            <v>0</v>
          </cell>
          <cell r="M133">
            <v>0</v>
          </cell>
          <cell r="N133">
            <v>0</v>
          </cell>
          <cell r="O133">
            <v>0</v>
          </cell>
          <cell r="P133">
            <v>0</v>
          </cell>
          <cell r="Q133">
            <v>0</v>
          </cell>
          <cell r="R133">
            <v>0</v>
          </cell>
        </row>
        <row r="134">
          <cell r="J134">
            <v>10</v>
          </cell>
          <cell r="K134">
            <v>0</v>
          </cell>
          <cell r="L134">
            <v>0</v>
          </cell>
          <cell r="M134">
            <v>0</v>
          </cell>
          <cell r="N134">
            <v>0</v>
          </cell>
          <cell r="O134">
            <v>0</v>
          </cell>
          <cell r="P134">
            <v>0</v>
          </cell>
          <cell r="Q134">
            <v>0</v>
          </cell>
          <cell r="R134">
            <v>0</v>
          </cell>
        </row>
        <row r="135">
          <cell r="J135">
            <v>10</v>
          </cell>
          <cell r="K135">
            <v>0</v>
          </cell>
          <cell r="L135">
            <v>0</v>
          </cell>
          <cell r="M135">
            <v>0</v>
          </cell>
          <cell r="N135">
            <v>0</v>
          </cell>
          <cell r="O135">
            <v>0</v>
          </cell>
          <cell r="P135">
            <v>0</v>
          </cell>
          <cell r="Q135">
            <v>0</v>
          </cell>
          <cell r="R135">
            <v>0</v>
          </cell>
        </row>
        <row r="136">
          <cell r="J136">
            <v>10</v>
          </cell>
          <cell r="K136">
            <v>0</v>
          </cell>
          <cell r="L136">
            <v>0</v>
          </cell>
          <cell r="M136">
            <v>0</v>
          </cell>
          <cell r="N136">
            <v>0</v>
          </cell>
          <cell r="O136">
            <v>0</v>
          </cell>
          <cell r="P136">
            <v>0</v>
          </cell>
          <cell r="Q136">
            <v>0</v>
          </cell>
          <cell r="R136">
            <v>0</v>
          </cell>
        </row>
        <row r="137">
          <cell r="J137">
            <v>10</v>
          </cell>
          <cell r="K137">
            <v>0</v>
          </cell>
          <cell r="L137">
            <v>0</v>
          </cell>
          <cell r="M137">
            <v>0</v>
          </cell>
          <cell r="N137">
            <v>0</v>
          </cell>
          <cell r="O137">
            <v>0</v>
          </cell>
          <cell r="P137">
            <v>0</v>
          </cell>
          <cell r="Q137">
            <v>0</v>
          </cell>
          <cell r="R137">
            <v>0</v>
          </cell>
        </row>
        <row r="138">
          <cell r="J138">
            <v>10</v>
          </cell>
          <cell r="K138">
            <v>0</v>
          </cell>
          <cell r="L138">
            <v>0</v>
          </cell>
          <cell r="M138">
            <v>0</v>
          </cell>
          <cell r="N138">
            <v>0</v>
          </cell>
          <cell r="O138">
            <v>0</v>
          </cell>
          <cell r="P138">
            <v>0</v>
          </cell>
          <cell r="Q138">
            <v>0</v>
          </cell>
          <cell r="R138">
            <v>0</v>
          </cell>
        </row>
        <row r="139">
          <cell r="J139">
            <v>10</v>
          </cell>
          <cell r="K139">
            <v>0</v>
          </cell>
          <cell r="L139">
            <v>0</v>
          </cell>
          <cell r="M139">
            <v>0</v>
          </cell>
          <cell r="N139">
            <v>0</v>
          </cell>
          <cell r="O139">
            <v>0</v>
          </cell>
          <cell r="P139">
            <v>0</v>
          </cell>
          <cell r="Q139">
            <v>0</v>
          </cell>
          <cell r="R139">
            <v>0</v>
          </cell>
        </row>
        <row r="140">
          <cell r="J140">
            <v>10</v>
          </cell>
          <cell r="K140">
            <v>0</v>
          </cell>
          <cell r="L140">
            <v>0</v>
          </cell>
          <cell r="M140">
            <v>0</v>
          </cell>
          <cell r="N140">
            <v>0</v>
          </cell>
          <cell r="O140">
            <v>0</v>
          </cell>
          <cell r="P140">
            <v>0</v>
          </cell>
          <cell r="Q140">
            <v>0</v>
          </cell>
          <cell r="R140">
            <v>0</v>
          </cell>
        </row>
        <row r="141">
          <cell r="J141">
            <v>10</v>
          </cell>
          <cell r="K141">
            <v>0</v>
          </cell>
          <cell r="L141">
            <v>0</v>
          </cell>
          <cell r="M141">
            <v>0</v>
          </cell>
          <cell r="N141">
            <v>0</v>
          </cell>
          <cell r="O141">
            <v>0</v>
          </cell>
          <cell r="P141">
            <v>0</v>
          </cell>
          <cell r="Q141">
            <v>0</v>
          </cell>
          <cell r="R141">
            <v>0</v>
          </cell>
        </row>
        <row r="142">
          <cell r="J142">
            <v>10</v>
          </cell>
          <cell r="K142">
            <v>0</v>
          </cell>
          <cell r="L142">
            <v>0</v>
          </cell>
          <cell r="M142">
            <v>0</v>
          </cell>
          <cell r="N142">
            <v>0</v>
          </cell>
          <cell r="O142">
            <v>0</v>
          </cell>
          <cell r="P142">
            <v>0</v>
          </cell>
          <cell r="Q142">
            <v>0</v>
          </cell>
          <cell r="R142">
            <v>0</v>
          </cell>
        </row>
        <row r="143">
          <cell r="J143">
            <v>10</v>
          </cell>
          <cell r="K143">
            <v>0</v>
          </cell>
          <cell r="L143">
            <v>0</v>
          </cell>
          <cell r="M143">
            <v>0</v>
          </cell>
          <cell r="N143">
            <v>0</v>
          </cell>
          <cell r="O143">
            <v>0</v>
          </cell>
          <cell r="P143">
            <v>0</v>
          </cell>
          <cell r="Q143">
            <v>0</v>
          </cell>
          <cell r="R143">
            <v>0</v>
          </cell>
        </row>
        <row r="144">
          <cell r="J144">
            <v>10</v>
          </cell>
          <cell r="K144">
            <v>0</v>
          </cell>
          <cell r="L144">
            <v>0</v>
          </cell>
          <cell r="M144">
            <v>0</v>
          </cell>
          <cell r="N144">
            <v>0</v>
          </cell>
          <cell r="O144">
            <v>0</v>
          </cell>
          <cell r="P144">
            <v>0</v>
          </cell>
          <cell r="Q144">
            <v>0</v>
          </cell>
          <cell r="R144">
            <v>0</v>
          </cell>
        </row>
        <row r="145">
          <cell r="J145" t="str">
            <v>10f</v>
          </cell>
          <cell r="K145">
            <v>0</v>
          </cell>
          <cell r="L145">
            <v>0</v>
          </cell>
          <cell r="M145">
            <v>0</v>
          </cell>
          <cell r="N145">
            <v>0</v>
          </cell>
          <cell r="O145">
            <v>0</v>
          </cell>
          <cell r="P145">
            <v>0</v>
          </cell>
          <cell r="Q145">
            <v>0</v>
          </cell>
          <cell r="R145">
            <v>0</v>
          </cell>
        </row>
        <row r="147">
          <cell r="J147">
            <v>11</v>
          </cell>
          <cell r="K147">
            <v>0</v>
          </cell>
          <cell r="L147">
            <v>61</v>
          </cell>
          <cell r="M147">
            <v>66</v>
          </cell>
          <cell r="N147">
            <v>66</v>
          </cell>
          <cell r="O147">
            <v>66</v>
          </cell>
          <cell r="P147">
            <v>66</v>
          </cell>
          <cell r="Q147">
            <v>66</v>
          </cell>
          <cell r="R147">
            <v>66</v>
          </cell>
        </row>
        <row r="148">
          <cell r="J148">
            <v>11</v>
          </cell>
          <cell r="K148">
            <v>0</v>
          </cell>
          <cell r="L148">
            <v>61</v>
          </cell>
          <cell r="M148">
            <v>66</v>
          </cell>
          <cell r="N148">
            <v>66</v>
          </cell>
          <cell r="O148">
            <v>66</v>
          </cell>
          <cell r="P148">
            <v>66</v>
          </cell>
          <cell r="Q148">
            <v>66</v>
          </cell>
          <cell r="R148">
            <v>66</v>
          </cell>
        </row>
        <row r="149">
          <cell r="J149">
            <v>11</v>
          </cell>
          <cell r="K149">
            <v>0</v>
          </cell>
          <cell r="L149">
            <v>61</v>
          </cell>
          <cell r="M149">
            <v>66</v>
          </cell>
          <cell r="N149">
            <v>66</v>
          </cell>
          <cell r="O149">
            <v>66</v>
          </cell>
          <cell r="P149">
            <v>66</v>
          </cell>
          <cell r="Q149">
            <v>66</v>
          </cell>
          <cell r="R149">
            <v>66</v>
          </cell>
        </row>
        <row r="150">
          <cell r="J150">
            <v>11</v>
          </cell>
          <cell r="K150">
            <v>0</v>
          </cell>
          <cell r="L150">
            <v>61</v>
          </cell>
          <cell r="M150">
            <v>66</v>
          </cell>
          <cell r="N150">
            <v>66</v>
          </cell>
          <cell r="O150">
            <v>66</v>
          </cell>
          <cell r="P150">
            <v>66</v>
          </cell>
          <cell r="Q150">
            <v>66</v>
          </cell>
          <cell r="R150">
            <v>66</v>
          </cell>
        </row>
        <row r="151">
          <cell r="J151">
            <v>11</v>
          </cell>
          <cell r="K151">
            <v>0</v>
          </cell>
          <cell r="L151">
            <v>61</v>
          </cell>
          <cell r="M151">
            <v>66</v>
          </cell>
          <cell r="N151">
            <v>66</v>
          </cell>
          <cell r="O151">
            <v>66</v>
          </cell>
          <cell r="P151">
            <v>66</v>
          </cell>
          <cell r="Q151">
            <v>66</v>
          </cell>
          <cell r="R151">
            <v>66</v>
          </cell>
        </row>
        <row r="152">
          <cell r="J152">
            <v>11</v>
          </cell>
          <cell r="K152">
            <v>0</v>
          </cell>
          <cell r="L152">
            <v>64</v>
          </cell>
          <cell r="M152">
            <v>66</v>
          </cell>
          <cell r="N152">
            <v>66</v>
          </cell>
          <cell r="O152">
            <v>66</v>
          </cell>
          <cell r="P152">
            <v>66</v>
          </cell>
          <cell r="Q152">
            <v>66</v>
          </cell>
          <cell r="R152">
            <v>66</v>
          </cell>
        </row>
        <row r="153">
          <cell r="J153">
            <v>11</v>
          </cell>
          <cell r="K153">
            <v>0</v>
          </cell>
          <cell r="L153">
            <v>64</v>
          </cell>
          <cell r="M153">
            <v>66</v>
          </cell>
          <cell r="N153">
            <v>66</v>
          </cell>
          <cell r="O153">
            <v>66</v>
          </cell>
          <cell r="P153">
            <v>66</v>
          </cell>
          <cell r="Q153">
            <v>66</v>
          </cell>
          <cell r="R153">
            <v>66</v>
          </cell>
        </row>
        <row r="154">
          <cell r="J154">
            <v>11</v>
          </cell>
          <cell r="K154">
            <v>0</v>
          </cell>
          <cell r="L154">
            <v>64</v>
          </cell>
          <cell r="M154">
            <v>66</v>
          </cell>
          <cell r="N154">
            <v>66</v>
          </cell>
          <cell r="O154">
            <v>66</v>
          </cell>
          <cell r="P154">
            <v>66</v>
          </cell>
          <cell r="Q154">
            <v>66</v>
          </cell>
          <cell r="R154">
            <v>66</v>
          </cell>
        </row>
        <row r="155">
          <cell r="J155">
            <v>11</v>
          </cell>
          <cell r="K155">
            <v>0</v>
          </cell>
          <cell r="L155">
            <v>64</v>
          </cell>
          <cell r="M155">
            <v>66</v>
          </cell>
          <cell r="N155">
            <v>66</v>
          </cell>
          <cell r="O155">
            <v>66</v>
          </cell>
          <cell r="P155">
            <v>66</v>
          </cell>
          <cell r="Q155">
            <v>66</v>
          </cell>
          <cell r="R155">
            <v>66</v>
          </cell>
        </row>
        <row r="156">
          <cell r="J156">
            <v>11</v>
          </cell>
          <cell r="K156">
            <v>8</v>
          </cell>
          <cell r="L156">
            <v>66</v>
          </cell>
          <cell r="M156">
            <v>66</v>
          </cell>
          <cell r="N156">
            <v>66</v>
          </cell>
          <cell r="O156">
            <v>66</v>
          </cell>
          <cell r="P156">
            <v>66</v>
          </cell>
          <cell r="Q156">
            <v>66</v>
          </cell>
          <cell r="R156">
            <v>66</v>
          </cell>
        </row>
        <row r="157">
          <cell r="J157">
            <v>11</v>
          </cell>
          <cell r="K157">
            <v>8</v>
          </cell>
          <cell r="L157">
            <v>66</v>
          </cell>
          <cell r="M157">
            <v>66</v>
          </cell>
          <cell r="N157">
            <v>66</v>
          </cell>
          <cell r="O157">
            <v>66</v>
          </cell>
          <cell r="P157">
            <v>66</v>
          </cell>
          <cell r="Q157">
            <v>66</v>
          </cell>
          <cell r="R157">
            <v>66</v>
          </cell>
        </row>
        <row r="158">
          <cell r="J158">
            <v>11</v>
          </cell>
          <cell r="K158">
            <v>8</v>
          </cell>
          <cell r="L158">
            <v>66</v>
          </cell>
          <cell r="M158">
            <v>66</v>
          </cell>
          <cell r="N158">
            <v>66</v>
          </cell>
          <cell r="O158">
            <v>66</v>
          </cell>
          <cell r="P158">
            <v>66</v>
          </cell>
          <cell r="Q158">
            <v>66</v>
          </cell>
          <cell r="R158">
            <v>66</v>
          </cell>
        </row>
        <row r="159">
          <cell r="J159" t="str">
            <v>11f</v>
          </cell>
          <cell r="K159">
            <v>8</v>
          </cell>
          <cell r="L159">
            <v>66</v>
          </cell>
          <cell r="M159">
            <v>66</v>
          </cell>
          <cell r="N159">
            <v>66</v>
          </cell>
          <cell r="O159">
            <v>66</v>
          </cell>
          <cell r="P159">
            <v>66</v>
          </cell>
          <cell r="Q159">
            <v>66</v>
          </cell>
          <cell r="R159">
            <v>66</v>
          </cell>
        </row>
        <row r="161">
          <cell r="J161">
            <v>12</v>
          </cell>
          <cell r="K161">
            <v>0</v>
          </cell>
          <cell r="L161">
            <v>0</v>
          </cell>
          <cell r="M161">
            <v>0</v>
          </cell>
          <cell r="N161">
            <v>0</v>
          </cell>
          <cell r="O161">
            <v>0</v>
          </cell>
          <cell r="P161">
            <v>0</v>
          </cell>
          <cell r="Q161">
            <v>0</v>
          </cell>
          <cell r="R161">
            <v>0</v>
          </cell>
        </row>
        <row r="162">
          <cell r="J162">
            <v>12</v>
          </cell>
          <cell r="K162">
            <v>0</v>
          </cell>
          <cell r="L162">
            <v>0</v>
          </cell>
          <cell r="M162">
            <v>0</v>
          </cell>
          <cell r="N162">
            <v>0</v>
          </cell>
          <cell r="O162">
            <v>0</v>
          </cell>
          <cell r="P162">
            <v>0</v>
          </cell>
          <cell r="Q162">
            <v>0</v>
          </cell>
          <cell r="R162">
            <v>0</v>
          </cell>
        </row>
        <row r="163">
          <cell r="J163">
            <v>12</v>
          </cell>
          <cell r="K163">
            <v>0</v>
          </cell>
          <cell r="L163">
            <v>0</v>
          </cell>
          <cell r="M163">
            <v>0</v>
          </cell>
          <cell r="N163">
            <v>0</v>
          </cell>
          <cell r="O163">
            <v>0</v>
          </cell>
          <cell r="P163">
            <v>0</v>
          </cell>
          <cell r="Q163">
            <v>0</v>
          </cell>
          <cell r="R163">
            <v>0</v>
          </cell>
        </row>
        <row r="164">
          <cell r="J164">
            <v>12</v>
          </cell>
          <cell r="K164">
            <v>0</v>
          </cell>
          <cell r="L164">
            <v>0</v>
          </cell>
          <cell r="M164">
            <v>0</v>
          </cell>
          <cell r="N164">
            <v>0</v>
          </cell>
          <cell r="O164">
            <v>0</v>
          </cell>
          <cell r="P164">
            <v>0</v>
          </cell>
          <cell r="Q164">
            <v>0</v>
          </cell>
          <cell r="R164">
            <v>0</v>
          </cell>
        </row>
        <row r="165">
          <cell r="J165">
            <v>12</v>
          </cell>
          <cell r="K165">
            <v>0</v>
          </cell>
          <cell r="L165">
            <v>0</v>
          </cell>
          <cell r="M165">
            <v>0</v>
          </cell>
          <cell r="N165">
            <v>0</v>
          </cell>
          <cell r="O165">
            <v>0</v>
          </cell>
          <cell r="P165">
            <v>0</v>
          </cell>
          <cell r="Q165">
            <v>0</v>
          </cell>
          <cell r="R165">
            <v>0</v>
          </cell>
        </row>
        <row r="166">
          <cell r="J166">
            <v>12</v>
          </cell>
          <cell r="K166">
            <v>0</v>
          </cell>
          <cell r="L166">
            <v>0</v>
          </cell>
          <cell r="M166">
            <v>0</v>
          </cell>
          <cell r="N166">
            <v>0</v>
          </cell>
          <cell r="O166">
            <v>0</v>
          </cell>
          <cell r="P166">
            <v>0</v>
          </cell>
          <cell r="Q166">
            <v>0</v>
          </cell>
          <cell r="R166">
            <v>0</v>
          </cell>
        </row>
        <row r="167">
          <cell r="J167">
            <v>12</v>
          </cell>
          <cell r="K167">
            <v>0</v>
          </cell>
          <cell r="L167">
            <v>0</v>
          </cell>
          <cell r="M167">
            <v>0</v>
          </cell>
          <cell r="N167">
            <v>0</v>
          </cell>
          <cell r="O167">
            <v>0</v>
          </cell>
          <cell r="P167">
            <v>0</v>
          </cell>
          <cell r="Q167">
            <v>0</v>
          </cell>
          <cell r="R167">
            <v>0</v>
          </cell>
        </row>
        <row r="168">
          <cell r="J168">
            <v>12</v>
          </cell>
          <cell r="K168">
            <v>0</v>
          </cell>
          <cell r="L168">
            <v>0</v>
          </cell>
          <cell r="M168">
            <v>0</v>
          </cell>
          <cell r="N168">
            <v>0</v>
          </cell>
          <cell r="O168">
            <v>0</v>
          </cell>
          <cell r="P168">
            <v>0</v>
          </cell>
          <cell r="Q168">
            <v>0</v>
          </cell>
          <cell r="R168">
            <v>0</v>
          </cell>
        </row>
        <row r="169">
          <cell r="J169">
            <v>12</v>
          </cell>
          <cell r="K169">
            <v>0</v>
          </cell>
          <cell r="L169">
            <v>0</v>
          </cell>
          <cell r="M169">
            <v>0</v>
          </cell>
          <cell r="N169">
            <v>0</v>
          </cell>
          <cell r="O169">
            <v>0</v>
          </cell>
          <cell r="P169">
            <v>0</v>
          </cell>
          <cell r="Q169">
            <v>0</v>
          </cell>
          <cell r="R169">
            <v>0</v>
          </cell>
        </row>
        <row r="170">
          <cell r="J170">
            <v>12</v>
          </cell>
          <cell r="K170">
            <v>0</v>
          </cell>
          <cell r="L170">
            <v>0</v>
          </cell>
          <cell r="M170">
            <v>0</v>
          </cell>
          <cell r="N170">
            <v>0</v>
          </cell>
          <cell r="O170">
            <v>0</v>
          </cell>
          <cell r="P170">
            <v>0</v>
          </cell>
          <cell r="Q170">
            <v>0</v>
          </cell>
          <cell r="R170">
            <v>0</v>
          </cell>
        </row>
        <row r="171">
          <cell r="J171">
            <v>12</v>
          </cell>
          <cell r="K171">
            <v>0</v>
          </cell>
          <cell r="L171">
            <v>0</v>
          </cell>
          <cell r="M171">
            <v>0</v>
          </cell>
          <cell r="N171">
            <v>0</v>
          </cell>
          <cell r="O171">
            <v>0</v>
          </cell>
          <cell r="P171">
            <v>0</v>
          </cell>
          <cell r="Q171">
            <v>0</v>
          </cell>
          <cell r="R171">
            <v>0</v>
          </cell>
        </row>
        <row r="172">
          <cell r="J172">
            <v>12</v>
          </cell>
          <cell r="K172">
            <v>0</v>
          </cell>
          <cell r="L172">
            <v>0</v>
          </cell>
          <cell r="M172">
            <v>0</v>
          </cell>
          <cell r="N172">
            <v>0</v>
          </cell>
          <cell r="O172">
            <v>0</v>
          </cell>
          <cell r="P172">
            <v>0</v>
          </cell>
          <cell r="Q172">
            <v>0</v>
          </cell>
          <cell r="R172">
            <v>0</v>
          </cell>
        </row>
        <row r="173">
          <cell r="J173" t="str">
            <v>12f</v>
          </cell>
          <cell r="K173">
            <v>0</v>
          </cell>
          <cell r="L173">
            <v>0</v>
          </cell>
          <cell r="M173">
            <v>0</v>
          </cell>
          <cell r="N173">
            <v>0</v>
          </cell>
          <cell r="O173">
            <v>0</v>
          </cell>
          <cell r="P173">
            <v>0</v>
          </cell>
          <cell r="Q173">
            <v>0</v>
          </cell>
          <cell r="R173">
            <v>0</v>
          </cell>
        </row>
        <row r="175">
          <cell r="J175">
            <v>13</v>
          </cell>
          <cell r="K175">
            <v>0</v>
          </cell>
          <cell r="L175">
            <v>752</v>
          </cell>
          <cell r="M175">
            <v>908</v>
          </cell>
          <cell r="N175">
            <v>1208</v>
          </cell>
          <cell r="O175">
            <v>1508</v>
          </cell>
          <cell r="P175">
            <v>1784</v>
          </cell>
          <cell r="Q175">
            <v>1784</v>
          </cell>
          <cell r="R175">
            <v>1784</v>
          </cell>
        </row>
        <row r="176">
          <cell r="J176">
            <v>13</v>
          </cell>
          <cell r="K176">
            <v>0</v>
          </cell>
          <cell r="L176">
            <v>764</v>
          </cell>
          <cell r="M176">
            <v>932</v>
          </cell>
          <cell r="N176">
            <v>1232</v>
          </cell>
          <cell r="O176">
            <v>1532</v>
          </cell>
          <cell r="P176">
            <v>1784</v>
          </cell>
          <cell r="Q176">
            <v>1784</v>
          </cell>
          <cell r="R176">
            <v>1784</v>
          </cell>
        </row>
        <row r="177">
          <cell r="J177">
            <v>13</v>
          </cell>
          <cell r="K177">
            <v>0</v>
          </cell>
          <cell r="L177">
            <v>776</v>
          </cell>
          <cell r="M177">
            <v>956</v>
          </cell>
          <cell r="N177">
            <v>1256</v>
          </cell>
          <cell r="O177">
            <v>1556</v>
          </cell>
          <cell r="P177">
            <v>1784</v>
          </cell>
          <cell r="Q177">
            <v>1784</v>
          </cell>
          <cell r="R177">
            <v>1784</v>
          </cell>
        </row>
        <row r="178">
          <cell r="J178">
            <v>13</v>
          </cell>
          <cell r="K178">
            <v>0</v>
          </cell>
          <cell r="L178">
            <v>788</v>
          </cell>
          <cell r="M178">
            <v>980</v>
          </cell>
          <cell r="N178">
            <v>1280</v>
          </cell>
          <cell r="O178">
            <v>1580</v>
          </cell>
          <cell r="P178">
            <v>1784</v>
          </cell>
          <cell r="Q178">
            <v>1784</v>
          </cell>
          <cell r="R178">
            <v>1784</v>
          </cell>
        </row>
        <row r="179">
          <cell r="J179">
            <v>13</v>
          </cell>
          <cell r="K179">
            <v>0</v>
          </cell>
          <cell r="L179">
            <v>800</v>
          </cell>
          <cell r="M179">
            <v>1004</v>
          </cell>
          <cell r="N179">
            <v>1304</v>
          </cell>
          <cell r="O179">
            <v>1604</v>
          </cell>
          <cell r="P179">
            <v>1784</v>
          </cell>
          <cell r="Q179">
            <v>1784</v>
          </cell>
          <cell r="R179">
            <v>1784</v>
          </cell>
        </row>
        <row r="180">
          <cell r="J180">
            <v>13</v>
          </cell>
          <cell r="K180">
            <v>0</v>
          </cell>
          <cell r="L180">
            <v>812</v>
          </cell>
          <cell r="M180">
            <v>1034</v>
          </cell>
          <cell r="N180">
            <v>1334</v>
          </cell>
          <cell r="O180">
            <v>1634</v>
          </cell>
          <cell r="P180">
            <v>1784</v>
          </cell>
          <cell r="Q180">
            <v>1784</v>
          </cell>
          <cell r="R180">
            <v>1784</v>
          </cell>
        </row>
        <row r="181">
          <cell r="J181">
            <v>13</v>
          </cell>
          <cell r="K181">
            <v>40</v>
          </cell>
          <cell r="L181">
            <v>824</v>
          </cell>
          <cell r="M181">
            <v>1058</v>
          </cell>
          <cell r="N181">
            <v>1358</v>
          </cell>
          <cell r="O181">
            <v>1658</v>
          </cell>
          <cell r="P181">
            <v>1784</v>
          </cell>
          <cell r="Q181">
            <v>1784</v>
          </cell>
          <cell r="R181">
            <v>1784</v>
          </cell>
        </row>
        <row r="182">
          <cell r="J182">
            <v>13</v>
          </cell>
          <cell r="K182">
            <v>80</v>
          </cell>
          <cell r="L182">
            <v>836</v>
          </cell>
          <cell r="M182">
            <v>1082</v>
          </cell>
          <cell r="N182">
            <v>1382</v>
          </cell>
          <cell r="O182">
            <v>1682</v>
          </cell>
          <cell r="P182">
            <v>1784</v>
          </cell>
          <cell r="Q182">
            <v>1784</v>
          </cell>
          <cell r="R182">
            <v>1784</v>
          </cell>
        </row>
        <row r="183">
          <cell r="J183">
            <v>13</v>
          </cell>
          <cell r="K183">
            <v>120</v>
          </cell>
          <cell r="L183">
            <v>848</v>
          </cell>
          <cell r="M183">
            <v>1106</v>
          </cell>
          <cell r="N183">
            <v>1406</v>
          </cell>
          <cell r="O183">
            <v>1706</v>
          </cell>
          <cell r="P183">
            <v>1784</v>
          </cell>
          <cell r="Q183">
            <v>1784</v>
          </cell>
          <cell r="R183">
            <v>1784</v>
          </cell>
        </row>
        <row r="184">
          <cell r="J184">
            <v>13</v>
          </cell>
          <cell r="K184">
            <v>160</v>
          </cell>
          <cell r="L184">
            <v>860</v>
          </cell>
          <cell r="M184">
            <v>1130</v>
          </cell>
          <cell r="N184">
            <v>1430</v>
          </cell>
          <cell r="O184">
            <v>1730</v>
          </cell>
          <cell r="P184">
            <v>1784</v>
          </cell>
          <cell r="Q184">
            <v>1784</v>
          </cell>
          <cell r="R184">
            <v>1784</v>
          </cell>
        </row>
        <row r="185">
          <cell r="J185">
            <v>13</v>
          </cell>
          <cell r="K185">
            <v>200</v>
          </cell>
          <cell r="L185">
            <v>872</v>
          </cell>
          <cell r="M185">
            <v>1154</v>
          </cell>
          <cell r="N185">
            <v>1454</v>
          </cell>
          <cell r="O185">
            <v>1754</v>
          </cell>
          <cell r="P185">
            <v>1784</v>
          </cell>
          <cell r="Q185">
            <v>1784</v>
          </cell>
          <cell r="R185">
            <v>1784</v>
          </cell>
        </row>
        <row r="186">
          <cell r="J186">
            <v>13</v>
          </cell>
          <cell r="K186">
            <v>240</v>
          </cell>
          <cell r="L186">
            <v>884</v>
          </cell>
          <cell r="M186">
            <v>1184</v>
          </cell>
          <cell r="N186">
            <v>1484</v>
          </cell>
          <cell r="O186">
            <v>1784</v>
          </cell>
          <cell r="P186">
            <v>1784</v>
          </cell>
          <cell r="Q186">
            <v>1784</v>
          </cell>
          <cell r="R186">
            <v>1784</v>
          </cell>
        </row>
        <row r="187">
          <cell r="J187" t="str">
            <v>13f</v>
          </cell>
          <cell r="K187">
            <v>240</v>
          </cell>
          <cell r="L187">
            <v>884</v>
          </cell>
          <cell r="M187">
            <v>1184</v>
          </cell>
          <cell r="N187">
            <v>1484</v>
          </cell>
          <cell r="O187">
            <v>1784</v>
          </cell>
          <cell r="P187">
            <v>1784</v>
          </cell>
          <cell r="Q187">
            <v>1784</v>
          </cell>
          <cell r="R187">
            <v>1784</v>
          </cell>
        </row>
      </sheetData>
      <sheetData sheetId="4" refreshError="1">
        <row r="6">
          <cell r="J6" t="str">
            <v>e</v>
          </cell>
        </row>
        <row r="7">
          <cell r="J7">
            <v>1</v>
          </cell>
          <cell r="K7">
            <v>0</v>
          </cell>
          <cell r="L7">
            <v>29800</v>
          </cell>
          <cell r="M7">
            <v>36400</v>
          </cell>
          <cell r="N7">
            <v>43000</v>
          </cell>
          <cell r="O7">
            <v>49600</v>
          </cell>
          <cell r="P7">
            <v>55600</v>
          </cell>
          <cell r="Q7">
            <v>55600</v>
          </cell>
          <cell r="R7">
            <v>55600</v>
          </cell>
        </row>
        <row r="8">
          <cell r="J8">
            <v>1</v>
          </cell>
          <cell r="K8">
            <v>0</v>
          </cell>
          <cell r="L8">
            <v>30400</v>
          </cell>
          <cell r="M8">
            <v>37000</v>
          </cell>
          <cell r="N8">
            <v>43600</v>
          </cell>
          <cell r="O8">
            <v>50200</v>
          </cell>
          <cell r="P8">
            <v>55600</v>
          </cell>
          <cell r="Q8">
            <v>55600</v>
          </cell>
          <cell r="R8">
            <v>55600</v>
          </cell>
        </row>
        <row r="9">
          <cell r="J9">
            <v>1</v>
          </cell>
          <cell r="K9">
            <v>0</v>
          </cell>
          <cell r="L9">
            <v>31000</v>
          </cell>
          <cell r="M9">
            <v>37600</v>
          </cell>
          <cell r="N9">
            <v>44200</v>
          </cell>
          <cell r="O9">
            <v>50800</v>
          </cell>
          <cell r="P9">
            <v>55600</v>
          </cell>
          <cell r="Q9">
            <v>55600</v>
          </cell>
          <cell r="R9">
            <v>55600</v>
          </cell>
        </row>
        <row r="10">
          <cell r="J10">
            <v>1</v>
          </cell>
          <cell r="K10">
            <v>0</v>
          </cell>
          <cell r="L10">
            <v>31400</v>
          </cell>
          <cell r="M10">
            <v>38000</v>
          </cell>
          <cell r="N10">
            <v>44600</v>
          </cell>
          <cell r="O10">
            <v>51200</v>
          </cell>
          <cell r="P10">
            <v>55600</v>
          </cell>
          <cell r="Q10">
            <v>55600</v>
          </cell>
          <cell r="R10">
            <v>55600</v>
          </cell>
        </row>
        <row r="11">
          <cell r="J11">
            <v>1</v>
          </cell>
          <cell r="K11">
            <v>0</v>
          </cell>
          <cell r="L11">
            <v>32000</v>
          </cell>
          <cell r="M11">
            <v>38600</v>
          </cell>
          <cell r="N11">
            <v>45200</v>
          </cell>
          <cell r="O11">
            <v>51800</v>
          </cell>
          <cell r="P11">
            <v>55600</v>
          </cell>
          <cell r="Q11">
            <v>55600</v>
          </cell>
          <cell r="R11">
            <v>55600</v>
          </cell>
        </row>
        <row r="12">
          <cell r="J12">
            <v>1</v>
          </cell>
          <cell r="K12">
            <v>0</v>
          </cell>
          <cell r="L12">
            <v>32600</v>
          </cell>
          <cell r="M12">
            <v>39200</v>
          </cell>
          <cell r="N12">
            <v>45800</v>
          </cell>
          <cell r="O12">
            <v>52400</v>
          </cell>
          <cell r="P12">
            <v>55600</v>
          </cell>
          <cell r="Q12">
            <v>55600</v>
          </cell>
          <cell r="R12">
            <v>55600</v>
          </cell>
        </row>
        <row r="13">
          <cell r="J13">
            <v>1</v>
          </cell>
          <cell r="K13">
            <v>2000</v>
          </cell>
          <cell r="L13">
            <v>33000</v>
          </cell>
          <cell r="M13">
            <v>39600</v>
          </cell>
          <cell r="N13">
            <v>46200</v>
          </cell>
          <cell r="O13">
            <v>52800</v>
          </cell>
          <cell r="P13">
            <v>55600</v>
          </cell>
          <cell r="Q13">
            <v>55600</v>
          </cell>
          <cell r="R13">
            <v>55600</v>
          </cell>
        </row>
        <row r="14">
          <cell r="J14">
            <v>1</v>
          </cell>
          <cell r="K14">
            <v>4000</v>
          </cell>
          <cell r="L14">
            <v>33600</v>
          </cell>
          <cell r="M14">
            <v>40200</v>
          </cell>
          <cell r="N14">
            <v>46800</v>
          </cell>
          <cell r="O14">
            <v>53400</v>
          </cell>
          <cell r="P14">
            <v>55600</v>
          </cell>
          <cell r="Q14">
            <v>55600</v>
          </cell>
          <cell r="R14">
            <v>55600</v>
          </cell>
        </row>
        <row r="15">
          <cell r="J15">
            <v>1</v>
          </cell>
          <cell r="K15">
            <v>6000</v>
          </cell>
          <cell r="L15">
            <v>34200</v>
          </cell>
          <cell r="M15">
            <v>40800</v>
          </cell>
          <cell r="N15">
            <v>47400</v>
          </cell>
          <cell r="O15">
            <v>54000</v>
          </cell>
          <cell r="P15">
            <v>55600</v>
          </cell>
          <cell r="Q15">
            <v>55600</v>
          </cell>
          <cell r="R15">
            <v>55600</v>
          </cell>
        </row>
        <row r="16">
          <cell r="J16">
            <v>1</v>
          </cell>
          <cell r="K16">
            <v>8000</v>
          </cell>
          <cell r="L16">
            <v>34600</v>
          </cell>
          <cell r="M16">
            <v>41200</v>
          </cell>
          <cell r="N16">
            <v>47800</v>
          </cell>
          <cell r="O16">
            <v>54400</v>
          </cell>
          <cell r="P16">
            <v>55600</v>
          </cell>
          <cell r="Q16">
            <v>55600</v>
          </cell>
          <cell r="R16">
            <v>55600</v>
          </cell>
        </row>
        <row r="17">
          <cell r="J17">
            <v>1</v>
          </cell>
          <cell r="K17">
            <v>10000</v>
          </cell>
          <cell r="L17">
            <v>35200</v>
          </cell>
          <cell r="M17">
            <v>41800</v>
          </cell>
          <cell r="N17">
            <v>48400</v>
          </cell>
          <cell r="O17">
            <v>55000</v>
          </cell>
          <cell r="P17">
            <v>55600</v>
          </cell>
          <cell r="Q17">
            <v>55600</v>
          </cell>
          <cell r="R17">
            <v>55600</v>
          </cell>
        </row>
        <row r="18">
          <cell r="J18">
            <v>1</v>
          </cell>
          <cell r="K18">
            <v>12000</v>
          </cell>
          <cell r="L18">
            <v>35800</v>
          </cell>
          <cell r="M18">
            <v>42400</v>
          </cell>
          <cell r="N18">
            <v>49000</v>
          </cell>
          <cell r="O18">
            <v>55600</v>
          </cell>
          <cell r="P18">
            <v>55600</v>
          </cell>
          <cell r="Q18">
            <v>55600</v>
          </cell>
          <cell r="R18">
            <v>55600</v>
          </cell>
        </row>
        <row r="19">
          <cell r="J19" t="str">
            <v>1e</v>
          </cell>
          <cell r="K19">
            <v>42000</v>
          </cell>
          <cell r="L19">
            <v>393600</v>
          </cell>
          <cell r="M19">
            <v>472800</v>
          </cell>
          <cell r="N19">
            <v>552000</v>
          </cell>
          <cell r="O19">
            <v>631200</v>
          </cell>
          <cell r="P19">
            <v>667200</v>
          </cell>
          <cell r="Q19">
            <v>667200</v>
          </cell>
          <cell r="R19">
            <v>667200</v>
          </cell>
        </row>
        <row r="21">
          <cell r="J21">
            <v>2</v>
          </cell>
          <cell r="K21">
            <v>0</v>
          </cell>
          <cell r="L21">
            <v>0</v>
          </cell>
          <cell r="M21">
            <v>0</v>
          </cell>
          <cell r="N21">
            <v>0</v>
          </cell>
          <cell r="O21">
            <v>0</v>
          </cell>
          <cell r="P21">
            <v>0</v>
          </cell>
          <cell r="Q21">
            <v>0</v>
          </cell>
          <cell r="R21">
            <v>0</v>
          </cell>
        </row>
        <row r="22">
          <cell r="J22">
            <v>2</v>
          </cell>
          <cell r="K22">
            <v>0</v>
          </cell>
          <cell r="L22">
            <v>0</v>
          </cell>
          <cell r="M22">
            <v>0</v>
          </cell>
          <cell r="N22">
            <v>0</v>
          </cell>
          <cell r="O22">
            <v>0</v>
          </cell>
          <cell r="P22">
            <v>0</v>
          </cell>
          <cell r="Q22">
            <v>0</v>
          </cell>
          <cell r="R22">
            <v>0</v>
          </cell>
        </row>
        <row r="23">
          <cell r="J23">
            <v>2</v>
          </cell>
          <cell r="K23">
            <v>0</v>
          </cell>
          <cell r="L23">
            <v>0</v>
          </cell>
          <cell r="M23">
            <v>0</v>
          </cell>
          <cell r="N23">
            <v>0</v>
          </cell>
          <cell r="O23">
            <v>0</v>
          </cell>
          <cell r="P23">
            <v>0</v>
          </cell>
          <cell r="Q23">
            <v>0</v>
          </cell>
          <cell r="R23">
            <v>0</v>
          </cell>
        </row>
        <row r="24">
          <cell r="J24">
            <v>2</v>
          </cell>
          <cell r="K24">
            <v>0</v>
          </cell>
          <cell r="L24">
            <v>0</v>
          </cell>
          <cell r="M24">
            <v>0</v>
          </cell>
          <cell r="N24">
            <v>0</v>
          </cell>
          <cell r="O24">
            <v>0</v>
          </cell>
          <cell r="P24">
            <v>0</v>
          </cell>
          <cell r="Q24">
            <v>0</v>
          </cell>
          <cell r="R24">
            <v>0</v>
          </cell>
        </row>
        <row r="25">
          <cell r="J25">
            <v>2</v>
          </cell>
          <cell r="K25">
            <v>0</v>
          </cell>
          <cell r="L25">
            <v>0</v>
          </cell>
          <cell r="M25">
            <v>0</v>
          </cell>
          <cell r="N25">
            <v>0</v>
          </cell>
          <cell r="O25">
            <v>0</v>
          </cell>
          <cell r="P25">
            <v>0</v>
          </cell>
          <cell r="Q25">
            <v>0</v>
          </cell>
          <cell r="R25">
            <v>0</v>
          </cell>
        </row>
        <row r="26">
          <cell r="J26">
            <v>2</v>
          </cell>
          <cell r="K26">
            <v>0</v>
          </cell>
          <cell r="L26">
            <v>0</v>
          </cell>
          <cell r="M26">
            <v>0</v>
          </cell>
          <cell r="N26">
            <v>0</v>
          </cell>
          <cell r="O26">
            <v>0</v>
          </cell>
          <cell r="P26">
            <v>0</v>
          </cell>
          <cell r="Q26">
            <v>0</v>
          </cell>
          <cell r="R26">
            <v>0</v>
          </cell>
        </row>
        <row r="27">
          <cell r="J27">
            <v>2</v>
          </cell>
          <cell r="K27">
            <v>0</v>
          </cell>
          <cell r="L27">
            <v>0</v>
          </cell>
          <cell r="M27">
            <v>0</v>
          </cell>
          <cell r="N27">
            <v>0</v>
          </cell>
          <cell r="O27">
            <v>0</v>
          </cell>
          <cell r="P27">
            <v>0</v>
          </cell>
          <cell r="Q27">
            <v>0</v>
          </cell>
          <cell r="R27">
            <v>0</v>
          </cell>
        </row>
        <row r="28">
          <cell r="J28">
            <v>2</v>
          </cell>
          <cell r="K28">
            <v>0</v>
          </cell>
          <cell r="L28">
            <v>0</v>
          </cell>
          <cell r="M28">
            <v>0</v>
          </cell>
          <cell r="N28">
            <v>0</v>
          </cell>
          <cell r="O28">
            <v>0</v>
          </cell>
          <cell r="P28">
            <v>0</v>
          </cell>
          <cell r="Q28">
            <v>0</v>
          </cell>
          <cell r="R28">
            <v>0</v>
          </cell>
        </row>
        <row r="29">
          <cell r="J29">
            <v>2</v>
          </cell>
          <cell r="K29">
            <v>0</v>
          </cell>
          <cell r="L29">
            <v>0</v>
          </cell>
          <cell r="M29">
            <v>0</v>
          </cell>
          <cell r="N29">
            <v>0</v>
          </cell>
          <cell r="O29">
            <v>0</v>
          </cell>
          <cell r="P29">
            <v>0</v>
          </cell>
          <cell r="Q29">
            <v>0</v>
          </cell>
          <cell r="R29">
            <v>0</v>
          </cell>
        </row>
        <row r="30">
          <cell r="J30">
            <v>2</v>
          </cell>
          <cell r="K30">
            <v>0</v>
          </cell>
          <cell r="L30">
            <v>0</v>
          </cell>
          <cell r="M30">
            <v>0</v>
          </cell>
          <cell r="N30">
            <v>0</v>
          </cell>
          <cell r="O30">
            <v>0</v>
          </cell>
          <cell r="P30">
            <v>0</v>
          </cell>
          <cell r="Q30">
            <v>0</v>
          </cell>
          <cell r="R30">
            <v>0</v>
          </cell>
        </row>
        <row r="31">
          <cell r="J31">
            <v>2</v>
          </cell>
          <cell r="K31">
            <v>0</v>
          </cell>
          <cell r="L31">
            <v>0</v>
          </cell>
          <cell r="M31">
            <v>0</v>
          </cell>
          <cell r="N31">
            <v>0</v>
          </cell>
          <cell r="O31">
            <v>0</v>
          </cell>
          <cell r="P31">
            <v>0</v>
          </cell>
          <cell r="Q31">
            <v>0</v>
          </cell>
          <cell r="R31">
            <v>0</v>
          </cell>
        </row>
        <row r="32">
          <cell r="J32">
            <v>2</v>
          </cell>
          <cell r="K32">
            <v>0</v>
          </cell>
          <cell r="L32">
            <v>0</v>
          </cell>
          <cell r="M32">
            <v>0</v>
          </cell>
          <cell r="N32">
            <v>0</v>
          </cell>
          <cell r="O32">
            <v>0</v>
          </cell>
          <cell r="P32">
            <v>0</v>
          </cell>
          <cell r="Q32">
            <v>0</v>
          </cell>
          <cell r="R32">
            <v>0</v>
          </cell>
        </row>
        <row r="33">
          <cell r="J33" t="str">
            <v>2e</v>
          </cell>
          <cell r="K33">
            <v>0</v>
          </cell>
          <cell r="L33">
            <v>0</v>
          </cell>
          <cell r="M33">
            <v>0</v>
          </cell>
          <cell r="N33">
            <v>0</v>
          </cell>
          <cell r="O33">
            <v>0</v>
          </cell>
          <cell r="P33">
            <v>0</v>
          </cell>
          <cell r="Q33">
            <v>0</v>
          </cell>
          <cell r="R33">
            <v>0</v>
          </cell>
        </row>
        <row r="35">
          <cell r="J35">
            <v>3</v>
          </cell>
          <cell r="K35">
            <v>0</v>
          </cell>
          <cell r="L35">
            <v>14850</v>
          </cell>
          <cell r="M35">
            <v>16950</v>
          </cell>
          <cell r="N35">
            <v>16950</v>
          </cell>
          <cell r="O35">
            <v>16950</v>
          </cell>
          <cell r="P35">
            <v>16950</v>
          </cell>
          <cell r="Q35">
            <v>16950</v>
          </cell>
          <cell r="R35">
            <v>16950</v>
          </cell>
        </row>
        <row r="36">
          <cell r="J36">
            <v>3</v>
          </cell>
          <cell r="K36">
            <v>0</v>
          </cell>
          <cell r="L36">
            <v>14850</v>
          </cell>
          <cell r="M36">
            <v>16950</v>
          </cell>
          <cell r="N36">
            <v>16950</v>
          </cell>
          <cell r="O36">
            <v>16950</v>
          </cell>
          <cell r="P36">
            <v>16950</v>
          </cell>
          <cell r="Q36">
            <v>16950</v>
          </cell>
          <cell r="R36">
            <v>16950</v>
          </cell>
        </row>
        <row r="37">
          <cell r="J37">
            <v>3</v>
          </cell>
          <cell r="K37">
            <v>0</v>
          </cell>
          <cell r="L37">
            <v>15150</v>
          </cell>
          <cell r="M37">
            <v>16950</v>
          </cell>
          <cell r="N37">
            <v>16950</v>
          </cell>
          <cell r="O37">
            <v>16950</v>
          </cell>
          <cell r="P37">
            <v>16950</v>
          </cell>
          <cell r="Q37">
            <v>16950</v>
          </cell>
          <cell r="R37">
            <v>16950</v>
          </cell>
        </row>
        <row r="38">
          <cell r="J38">
            <v>3</v>
          </cell>
          <cell r="K38">
            <v>0</v>
          </cell>
          <cell r="L38">
            <v>15150</v>
          </cell>
          <cell r="M38">
            <v>16950</v>
          </cell>
          <cell r="N38">
            <v>16950</v>
          </cell>
          <cell r="O38">
            <v>16950</v>
          </cell>
          <cell r="P38">
            <v>16950</v>
          </cell>
          <cell r="Q38">
            <v>16950</v>
          </cell>
          <cell r="R38">
            <v>16950</v>
          </cell>
        </row>
        <row r="39">
          <cell r="J39">
            <v>3</v>
          </cell>
          <cell r="K39">
            <v>0</v>
          </cell>
          <cell r="L39">
            <v>15450</v>
          </cell>
          <cell r="M39">
            <v>16950</v>
          </cell>
          <cell r="N39">
            <v>16950</v>
          </cell>
          <cell r="O39">
            <v>16950</v>
          </cell>
          <cell r="P39">
            <v>16950</v>
          </cell>
          <cell r="Q39">
            <v>16950</v>
          </cell>
          <cell r="R39">
            <v>16950</v>
          </cell>
        </row>
        <row r="40">
          <cell r="J40">
            <v>3</v>
          </cell>
          <cell r="K40">
            <v>0</v>
          </cell>
          <cell r="L40">
            <v>15450</v>
          </cell>
          <cell r="M40">
            <v>16950</v>
          </cell>
          <cell r="N40">
            <v>16950</v>
          </cell>
          <cell r="O40">
            <v>16950</v>
          </cell>
          <cell r="P40">
            <v>16950</v>
          </cell>
          <cell r="Q40">
            <v>16950</v>
          </cell>
          <cell r="R40">
            <v>16950</v>
          </cell>
        </row>
        <row r="41">
          <cell r="J41">
            <v>3</v>
          </cell>
          <cell r="K41">
            <v>2000</v>
          </cell>
          <cell r="L41">
            <v>16050</v>
          </cell>
          <cell r="M41">
            <v>16950</v>
          </cell>
          <cell r="N41">
            <v>16950</v>
          </cell>
          <cell r="O41">
            <v>16950</v>
          </cell>
          <cell r="P41">
            <v>16950</v>
          </cell>
          <cell r="Q41">
            <v>16950</v>
          </cell>
          <cell r="R41">
            <v>16950</v>
          </cell>
        </row>
        <row r="42">
          <cell r="J42">
            <v>3</v>
          </cell>
          <cell r="K42">
            <v>2000</v>
          </cell>
          <cell r="L42">
            <v>16050</v>
          </cell>
          <cell r="M42">
            <v>16950</v>
          </cell>
          <cell r="N42">
            <v>16950</v>
          </cell>
          <cell r="O42">
            <v>16950</v>
          </cell>
          <cell r="P42">
            <v>16950</v>
          </cell>
          <cell r="Q42">
            <v>16950</v>
          </cell>
          <cell r="R42">
            <v>16950</v>
          </cell>
        </row>
        <row r="43">
          <cell r="J43">
            <v>3</v>
          </cell>
          <cell r="K43">
            <v>2000</v>
          </cell>
          <cell r="L43">
            <v>16050</v>
          </cell>
          <cell r="M43">
            <v>16950</v>
          </cell>
          <cell r="N43">
            <v>16950</v>
          </cell>
          <cell r="O43">
            <v>16950</v>
          </cell>
          <cell r="P43">
            <v>16950</v>
          </cell>
          <cell r="Q43">
            <v>16950</v>
          </cell>
          <cell r="R43">
            <v>16950</v>
          </cell>
        </row>
        <row r="44">
          <cell r="J44">
            <v>3</v>
          </cell>
          <cell r="K44">
            <v>4000</v>
          </cell>
          <cell r="L44">
            <v>16650</v>
          </cell>
          <cell r="M44">
            <v>16950</v>
          </cell>
          <cell r="N44">
            <v>16950</v>
          </cell>
          <cell r="O44">
            <v>16950</v>
          </cell>
          <cell r="P44">
            <v>16950</v>
          </cell>
          <cell r="Q44">
            <v>16950</v>
          </cell>
          <cell r="R44">
            <v>16950</v>
          </cell>
        </row>
        <row r="45">
          <cell r="J45">
            <v>3</v>
          </cell>
          <cell r="K45">
            <v>4000</v>
          </cell>
          <cell r="L45">
            <v>16650</v>
          </cell>
          <cell r="M45">
            <v>16950</v>
          </cell>
          <cell r="N45">
            <v>16950</v>
          </cell>
          <cell r="O45">
            <v>16950</v>
          </cell>
          <cell r="P45">
            <v>16950</v>
          </cell>
          <cell r="Q45">
            <v>16950</v>
          </cell>
          <cell r="R45">
            <v>16950</v>
          </cell>
        </row>
        <row r="46">
          <cell r="J46">
            <v>3</v>
          </cell>
          <cell r="K46">
            <v>5000</v>
          </cell>
          <cell r="L46">
            <v>16950</v>
          </cell>
          <cell r="M46">
            <v>16950</v>
          </cell>
          <cell r="N46">
            <v>16950</v>
          </cell>
          <cell r="O46">
            <v>16950</v>
          </cell>
          <cell r="P46">
            <v>16950</v>
          </cell>
          <cell r="Q46">
            <v>16950</v>
          </cell>
          <cell r="R46">
            <v>16950</v>
          </cell>
        </row>
        <row r="47">
          <cell r="J47" t="str">
            <v>3e</v>
          </cell>
          <cell r="K47">
            <v>19000</v>
          </cell>
          <cell r="L47">
            <v>189300</v>
          </cell>
          <cell r="M47">
            <v>203400</v>
          </cell>
          <cell r="N47">
            <v>203400</v>
          </cell>
          <cell r="O47">
            <v>203400</v>
          </cell>
          <cell r="P47">
            <v>203400</v>
          </cell>
          <cell r="Q47">
            <v>203400</v>
          </cell>
          <cell r="R47">
            <v>203400</v>
          </cell>
        </row>
        <row r="49">
          <cell r="J49">
            <v>4</v>
          </cell>
          <cell r="K49">
            <v>0</v>
          </cell>
          <cell r="L49">
            <v>19100</v>
          </cell>
          <cell r="M49">
            <v>22100</v>
          </cell>
          <cell r="N49">
            <v>25700</v>
          </cell>
          <cell r="O49">
            <v>29300</v>
          </cell>
          <cell r="P49">
            <v>32900</v>
          </cell>
          <cell r="Q49">
            <v>32900</v>
          </cell>
          <cell r="R49">
            <v>32900</v>
          </cell>
        </row>
        <row r="50">
          <cell r="J50">
            <v>4</v>
          </cell>
          <cell r="K50">
            <v>0</v>
          </cell>
          <cell r="L50">
            <v>19100</v>
          </cell>
          <cell r="M50">
            <v>22700</v>
          </cell>
          <cell r="N50">
            <v>26300</v>
          </cell>
          <cell r="O50">
            <v>29900</v>
          </cell>
          <cell r="P50">
            <v>32900</v>
          </cell>
          <cell r="Q50">
            <v>32900</v>
          </cell>
          <cell r="R50">
            <v>32900</v>
          </cell>
        </row>
        <row r="51">
          <cell r="J51">
            <v>4</v>
          </cell>
          <cell r="K51">
            <v>0</v>
          </cell>
          <cell r="L51">
            <v>19700</v>
          </cell>
          <cell r="M51">
            <v>22700</v>
          </cell>
          <cell r="N51">
            <v>26300</v>
          </cell>
          <cell r="O51">
            <v>29900</v>
          </cell>
          <cell r="P51">
            <v>32900</v>
          </cell>
          <cell r="Q51">
            <v>32900</v>
          </cell>
          <cell r="R51">
            <v>32900</v>
          </cell>
        </row>
        <row r="52">
          <cell r="J52">
            <v>4</v>
          </cell>
          <cell r="K52">
            <v>0</v>
          </cell>
          <cell r="L52">
            <v>19700</v>
          </cell>
          <cell r="M52">
            <v>23300</v>
          </cell>
          <cell r="N52">
            <v>26900</v>
          </cell>
          <cell r="O52">
            <v>30500</v>
          </cell>
          <cell r="P52">
            <v>32900</v>
          </cell>
          <cell r="Q52">
            <v>32900</v>
          </cell>
          <cell r="R52">
            <v>32900</v>
          </cell>
        </row>
        <row r="53">
          <cell r="J53">
            <v>4</v>
          </cell>
          <cell r="K53">
            <v>0</v>
          </cell>
          <cell r="L53">
            <v>20300</v>
          </cell>
          <cell r="M53">
            <v>23300</v>
          </cell>
          <cell r="N53">
            <v>26900</v>
          </cell>
          <cell r="O53">
            <v>30500</v>
          </cell>
          <cell r="P53">
            <v>32900</v>
          </cell>
          <cell r="Q53">
            <v>32900</v>
          </cell>
          <cell r="R53">
            <v>32900</v>
          </cell>
        </row>
        <row r="54">
          <cell r="J54">
            <v>4</v>
          </cell>
          <cell r="K54">
            <v>0</v>
          </cell>
          <cell r="L54">
            <v>20300</v>
          </cell>
          <cell r="M54">
            <v>23900</v>
          </cell>
          <cell r="N54">
            <v>27500</v>
          </cell>
          <cell r="O54">
            <v>31100</v>
          </cell>
          <cell r="P54">
            <v>32900</v>
          </cell>
          <cell r="Q54">
            <v>32900</v>
          </cell>
          <cell r="R54">
            <v>32900</v>
          </cell>
        </row>
        <row r="55">
          <cell r="J55">
            <v>4</v>
          </cell>
          <cell r="K55">
            <v>0</v>
          </cell>
          <cell r="L55">
            <v>20900</v>
          </cell>
          <cell r="M55">
            <v>23900</v>
          </cell>
          <cell r="N55">
            <v>27500</v>
          </cell>
          <cell r="O55">
            <v>31100</v>
          </cell>
          <cell r="P55">
            <v>32900</v>
          </cell>
          <cell r="Q55">
            <v>32900</v>
          </cell>
          <cell r="R55">
            <v>32900</v>
          </cell>
        </row>
        <row r="56">
          <cell r="J56">
            <v>4</v>
          </cell>
          <cell r="K56">
            <v>2000</v>
          </cell>
          <cell r="L56">
            <v>20900</v>
          </cell>
          <cell r="M56">
            <v>24500</v>
          </cell>
          <cell r="N56">
            <v>28100</v>
          </cell>
          <cell r="O56">
            <v>31700</v>
          </cell>
          <cell r="P56">
            <v>32900</v>
          </cell>
          <cell r="Q56">
            <v>32900</v>
          </cell>
          <cell r="R56">
            <v>32900</v>
          </cell>
        </row>
        <row r="57">
          <cell r="J57">
            <v>4</v>
          </cell>
          <cell r="K57">
            <v>2000</v>
          </cell>
          <cell r="L57">
            <v>21500</v>
          </cell>
          <cell r="M57">
            <v>24500</v>
          </cell>
          <cell r="N57">
            <v>28100</v>
          </cell>
          <cell r="O57">
            <v>31700</v>
          </cell>
          <cell r="P57">
            <v>32900</v>
          </cell>
          <cell r="Q57">
            <v>32900</v>
          </cell>
          <cell r="R57">
            <v>32900</v>
          </cell>
        </row>
        <row r="58">
          <cell r="J58">
            <v>4</v>
          </cell>
          <cell r="K58">
            <v>4000</v>
          </cell>
          <cell r="L58">
            <v>21500</v>
          </cell>
          <cell r="M58">
            <v>25100</v>
          </cell>
          <cell r="N58">
            <v>28700</v>
          </cell>
          <cell r="O58">
            <v>32300</v>
          </cell>
          <cell r="P58">
            <v>32900</v>
          </cell>
          <cell r="Q58">
            <v>32900</v>
          </cell>
          <cell r="R58">
            <v>32900</v>
          </cell>
        </row>
        <row r="59">
          <cell r="J59">
            <v>4</v>
          </cell>
          <cell r="K59">
            <v>4000</v>
          </cell>
          <cell r="L59">
            <v>22100</v>
          </cell>
          <cell r="M59">
            <v>25100</v>
          </cell>
          <cell r="N59">
            <v>28700</v>
          </cell>
          <cell r="O59">
            <v>32300</v>
          </cell>
          <cell r="P59">
            <v>32900</v>
          </cell>
          <cell r="Q59">
            <v>32900</v>
          </cell>
          <cell r="R59">
            <v>32900</v>
          </cell>
        </row>
        <row r="60">
          <cell r="J60">
            <v>4</v>
          </cell>
          <cell r="K60">
            <v>6000</v>
          </cell>
          <cell r="L60">
            <v>22100</v>
          </cell>
          <cell r="M60">
            <v>25700</v>
          </cell>
          <cell r="N60">
            <v>29300</v>
          </cell>
          <cell r="O60">
            <v>32900</v>
          </cell>
          <cell r="P60">
            <v>32900</v>
          </cell>
          <cell r="Q60">
            <v>32900</v>
          </cell>
          <cell r="R60">
            <v>32900</v>
          </cell>
        </row>
        <row r="61">
          <cell r="J61" t="str">
            <v>4e</v>
          </cell>
          <cell r="K61">
            <v>18000</v>
          </cell>
          <cell r="L61">
            <v>247200</v>
          </cell>
          <cell r="M61">
            <v>286800</v>
          </cell>
          <cell r="N61">
            <v>330000</v>
          </cell>
          <cell r="O61">
            <v>373200</v>
          </cell>
          <cell r="P61">
            <v>394800</v>
          </cell>
          <cell r="Q61">
            <v>394800</v>
          </cell>
          <cell r="R61">
            <v>394800</v>
          </cell>
        </row>
        <row r="63">
          <cell r="J63">
            <v>5</v>
          </cell>
          <cell r="K63">
            <v>0</v>
          </cell>
          <cell r="L63">
            <v>38200</v>
          </cell>
          <cell r="M63">
            <v>45400</v>
          </cell>
          <cell r="N63">
            <v>51400</v>
          </cell>
          <cell r="O63">
            <v>58600</v>
          </cell>
          <cell r="P63">
            <v>65800</v>
          </cell>
          <cell r="Q63">
            <v>65800</v>
          </cell>
          <cell r="R63">
            <v>65800</v>
          </cell>
        </row>
        <row r="64">
          <cell r="J64">
            <v>5</v>
          </cell>
          <cell r="K64">
            <v>0</v>
          </cell>
          <cell r="L64">
            <v>38200</v>
          </cell>
          <cell r="M64">
            <v>45400</v>
          </cell>
          <cell r="N64">
            <v>52600</v>
          </cell>
          <cell r="O64">
            <v>59800</v>
          </cell>
          <cell r="P64">
            <v>65800</v>
          </cell>
          <cell r="Q64">
            <v>65800</v>
          </cell>
          <cell r="R64">
            <v>65800</v>
          </cell>
        </row>
        <row r="65">
          <cell r="J65">
            <v>5</v>
          </cell>
          <cell r="K65">
            <v>0</v>
          </cell>
          <cell r="L65">
            <v>39400</v>
          </cell>
          <cell r="M65">
            <v>46600</v>
          </cell>
          <cell r="N65">
            <v>52600</v>
          </cell>
          <cell r="O65">
            <v>59800</v>
          </cell>
          <cell r="P65">
            <v>65800</v>
          </cell>
          <cell r="Q65">
            <v>65800</v>
          </cell>
          <cell r="R65">
            <v>65800</v>
          </cell>
        </row>
        <row r="66">
          <cell r="J66">
            <v>5</v>
          </cell>
          <cell r="K66">
            <v>0</v>
          </cell>
          <cell r="L66">
            <v>39400</v>
          </cell>
          <cell r="M66">
            <v>46600</v>
          </cell>
          <cell r="N66">
            <v>53800</v>
          </cell>
          <cell r="O66">
            <v>61000</v>
          </cell>
          <cell r="P66">
            <v>65800</v>
          </cell>
          <cell r="Q66">
            <v>65800</v>
          </cell>
          <cell r="R66">
            <v>65800</v>
          </cell>
        </row>
        <row r="67">
          <cell r="J67">
            <v>5</v>
          </cell>
          <cell r="K67">
            <v>0</v>
          </cell>
          <cell r="L67">
            <v>40600</v>
          </cell>
          <cell r="M67">
            <v>47800</v>
          </cell>
          <cell r="N67">
            <v>53800</v>
          </cell>
          <cell r="O67">
            <v>61000</v>
          </cell>
          <cell r="P67">
            <v>65800</v>
          </cell>
          <cell r="Q67">
            <v>65800</v>
          </cell>
          <cell r="R67">
            <v>65800</v>
          </cell>
        </row>
        <row r="68">
          <cell r="J68">
            <v>5</v>
          </cell>
          <cell r="K68">
            <v>0</v>
          </cell>
          <cell r="L68">
            <v>40600</v>
          </cell>
          <cell r="M68">
            <v>47800</v>
          </cell>
          <cell r="N68">
            <v>55000</v>
          </cell>
          <cell r="O68">
            <v>62200</v>
          </cell>
          <cell r="P68">
            <v>65800</v>
          </cell>
          <cell r="Q68">
            <v>65800</v>
          </cell>
          <cell r="R68">
            <v>65800</v>
          </cell>
        </row>
        <row r="69">
          <cell r="J69">
            <v>5</v>
          </cell>
          <cell r="K69">
            <v>0</v>
          </cell>
          <cell r="L69">
            <v>41800</v>
          </cell>
          <cell r="M69">
            <v>49000</v>
          </cell>
          <cell r="N69">
            <v>55000</v>
          </cell>
          <cell r="O69">
            <v>62200</v>
          </cell>
          <cell r="P69">
            <v>65800</v>
          </cell>
          <cell r="Q69">
            <v>65800</v>
          </cell>
          <cell r="R69">
            <v>65800</v>
          </cell>
        </row>
        <row r="70">
          <cell r="J70">
            <v>5</v>
          </cell>
          <cell r="K70">
            <v>4000</v>
          </cell>
          <cell r="L70">
            <v>41800</v>
          </cell>
          <cell r="M70">
            <v>49000</v>
          </cell>
          <cell r="N70">
            <v>56200</v>
          </cell>
          <cell r="O70">
            <v>63400</v>
          </cell>
          <cell r="P70">
            <v>65800</v>
          </cell>
          <cell r="Q70">
            <v>65800</v>
          </cell>
          <cell r="R70">
            <v>65800</v>
          </cell>
        </row>
        <row r="71">
          <cell r="J71">
            <v>5</v>
          </cell>
          <cell r="K71">
            <v>4000</v>
          </cell>
          <cell r="L71">
            <v>43000</v>
          </cell>
          <cell r="M71">
            <v>50200</v>
          </cell>
          <cell r="N71">
            <v>56200</v>
          </cell>
          <cell r="O71">
            <v>63400</v>
          </cell>
          <cell r="P71">
            <v>65800</v>
          </cell>
          <cell r="Q71">
            <v>65800</v>
          </cell>
          <cell r="R71">
            <v>65800</v>
          </cell>
        </row>
        <row r="72">
          <cell r="J72">
            <v>5</v>
          </cell>
          <cell r="K72">
            <v>8000</v>
          </cell>
          <cell r="L72">
            <v>43000</v>
          </cell>
          <cell r="M72">
            <v>50200</v>
          </cell>
          <cell r="N72">
            <v>57400</v>
          </cell>
          <cell r="O72">
            <v>64600</v>
          </cell>
          <cell r="P72">
            <v>65800</v>
          </cell>
          <cell r="Q72">
            <v>65800</v>
          </cell>
          <cell r="R72">
            <v>65800</v>
          </cell>
        </row>
        <row r="73">
          <cell r="J73">
            <v>5</v>
          </cell>
          <cell r="K73">
            <v>8000</v>
          </cell>
          <cell r="L73">
            <v>44200</v>
          </cell>
          <cell r="M73">
            <v>51400</v>
          </cell>
          <cell r="N73">
            <v>57400</v>
          </cell>
          <cell r="O73">
            <v>64600</v>
          </cell>
          <cell r="P73">
            <v>65800</v>
          </cell>
          <cell r="Q73">
            <v>65800</v>
          </cell>
          <cell r="R73">
            <v>65800</v>
          </cell>
        </row>
        <row r="74">
          <cell r="J74">
            <v>5</v>
          </cell>
          <cell r="K74">
            <v>12000</v>
          </cell>
          <cell r="L74">
            <v>44200</v>
          </cell>
          <cell r="M74">
            <v>51400</v>
          </cell>
          <cell r="N74">
            <v>58600</v>
          </cell>
          <cell r="O74">
            <v>65800</v>
          </cell>
          <cell r="P74">
            <v>65800</v>
          </cell>
          <cell r="Q74">
            <v>65800</v>
          </cell>
          <cell r="R74">
            <v>65800</v>
          </cell>
        </row>
        <row r="75">
          <cell r="J75" t="str">
            <v>5e</v>
          </cell>
          <cell r="K75">
            <v>36000</v>
          </cell>
          <cell r="L75">
            <v>494400</v>
          </cell>
          <cell r="M75">
            <v>580800</v>
          </cell>
          <cell r="N75">
            <v>660000</v>
          </cell>
          <cell r="O75">
            <v>746400</v>
          </cell>
          <cell r="P75">
            <v>789600</v>
          </cell>
          <cell r="Q75">
            <v>789600</v>
          </cell>
          <cell r="R75">
            <v>789600</v>
          </cell>
        </row>
        <row r="77">
          <cell r="J77">
            <v>6</v>
          </cell>
          <cell r="K77">
            <v>0</v>
          </cell>
          <cell r="L77">
            <v>0</v>
          </cell>
          <cell r="M77">
            <v>0</v>
          </cell>
          <cell r="N77">
            <v>0</v>
          </cell>
          <cell r="O77">
            <v>0</v>
          </cell>
          <cell r="P77">
            <v>0</v>
          </cell>
          <cell r="Q77">
            <v>0</v>
          </cell>
          <cell r="R77">
            <v>0</v>
          </cell>
        </row>
        <row r="78">
          <cell r="J78">
            <v>6</v>
          </cell>
          <cell r="K78">
            <v>0</v>
          </cell>
          <cell r="L78">
            <v>0</v>
          </cell>
          <cell r="M78">
            <v>0</v>
          </cell>
          <cell r="N78">
            <v>0</v>
          </cell>
          <cell r="O78">
            <v>0</v>
          </cell>
          <cell r="P78">
            <v>0</v>
          </cell>
          <cell r="Q78">
            <v>0</v>
          </cell>
          <cell r="R78">
            <v>0</v>
          </cell>
        </row>
        <row r="79">
          <cell r="J79">
            <v>6</v>
          </cell>
          <cell r="K79">
            <v>0</v>
          </cell>
          <cell r="L79">
            <v>0</v>
          </cell>
          <cell r="M79">
            <v>0</v>
          </cell>
          <cell r="N79">
            <v>0</v>
          </cell>
          <cell r="O79">
            <v>0</v>
          </cell>
          <cell r="P79">
            <v>0</v>
          </cell>
          <cell r="Q79">
            <v>0</v>
          </cell>
          <cell r="R79">
            <v>0</v>
          </cell>
        </row>
        <row r="80">
          <cell r="J80">
            <v>6</v>
          </cell>
          <cell r="K80">
            <v>0</v>
          </cell>
          <cell r="L80">
            <v>0</v>
          </cell>
          <cell r="M80">
            <v>0</v>
          </cell>
          <cell r="N80">
            <v>0</v>
          </cell>
          <cell r="O80">
            <v>0</v>
          </cell>
          <cell r="P80">
            <v>0</v>
          </cell>
          <cell r="Q80">
            <v>0</v>
          </cell>
          <cell r="R80">
            <v>0</v>
          </cell>
        </row>
        <row r="81">
          <cell r="J81">
            <v>6</v>
          </cell>
          <cell r="K81">
            <v>0</v>
          </cell>
          <cell r="L81">
            <v>0</v>
          </cell>
          <cell r="M81">
            <v>0</v>
          </cell>
          <cell r="N81">
            <v>0</v>
          </cell>
          <cell r="O81">
            <v>0</v>
          </cell>
          <cell r="P81">
            <v>0</v>
          </cell>
          <cell r="Q81">
            <v>0</v>
          </cell>
          <cell r="R81">
            <v>0</v>
          </cell>
        </row>
        <row r="82">
          <cell r="J82">
            <v>6</v>
          </cell>
          <cell r="K82">
            <v>0</v>
          </cell>
          <cell r="L82">
            <v>0</v>
          </cell>
          <cell r="M82">
            <v>0</v>
          </cell>
          <cell r="N82">
            <v>0</v>
          </cell>
          <cell r="O82">
            <v>0</v>
          </cell>
          <cell r="P82">
            <v>0</v>
          </cell>
          <cell r="Q82">
            <v>0</v>
          </cell>
          <cell r="R82">
            <v>0</v>
          </cell>
        </row>
        <row r="83">
          <cell r="J83">
            <v>6</v>
          </cell>
          <cell r="K83">
            <v>0</v>
          </cell>
          <cell r="L83">
            <v>0</v>
          </cell>
          <cell r="M83">
            <v>0</v>
          </cell>
          <cell r="N83">
            <v>0</v>
          </cell>
          <cell r="O83">
            <v>0</v>
          </cell>
          <cell r="P83">
            <v>0</v>
          </cell>
          <cell r="Q83">
            <v>0</v>
          </cell>
          <cell r="R83">
            <v>0</v>
          </cell>
        </row>
        <row r="84">
          <cell r="J84">
            <v>6</v>
          </cell>
          <cell r="K84">
            <v>0</v>
          </cell>
          <cell r="L84">
            <v>0</v>
          </cell>
          <cell r="M84">
            <v>0</v>
          </cell>
          <cell r="N84">
            <v>0</v>
          </cell>
          <cell r="O84">
            <v>0</v>
          </cell>
          <cell r="P84">
            <v>0</v>
          </cell>
          <cell r="Q84">
            <v>0</v>
          </cell>
          <cell r="R84">
            <v>0</v>
          </cell>
        </row>
        <row r="85">
          <cell r="J85">
            <v>6</v>
          </cell>
          <cell r="K85">
            <v>0</v>
          </cell>
          <cell r="L85">
            <v>0</v>
          </cell>
          <cell r="M85">
            <v>0</v>
          </cell>
          <cell r="N85">
            <v>0</v>
          </cell>
          <cell r="O85">
            <v>0</v>
          </cell>
          <cell r="P85">
            <v>0</v>
          </cell>
          <cell r="Q85">
            <v>0</v>
          </cell>
          <cell r="R85">
            <v>0</v>
          </cell>
        </row>
        <row r="86">
          <cell r="J86">
            <v>6</v>
          </cell>
          <cell r="K86">
            <v>0</v>
          </cell>
          <cell r="L86">
            <v>0</v>
          </cell>
          <cell r="M86">
            <v>0</v>
          </cell>
          <cell r="N86">
            <v>0</v>
          </cell>
          <cell r="O86">
            <v>0</v>
          </cell>
          <cell r="P86">
            <v>0</v>
          </cell>
          <cell r="Q86">
            <v>0</v>
          </cell>
          <cell r="R86">
            <v>0</v>
          </cell>
        </row>
        <row r="87">
          <cell r="J87">
            <v>6</v>
          </cell>
          <cell r="K87">
            <v>0</v>
          </cell>
          <cell r="L87">
            <v>0</v>
          </cell>
          <cell r="M87">
            <v>0</v>
          </cell>
          <cell r="N87">
            <v>0</v>
          </cell>
          <cell r="O87">
            <v>0</v>
          </cell>
          <cell r="P87">
            <v>0</v>
          </cell>
          <cell r="Q87">
            <v>0</v>
          </cell>
          <cell r="R87">
            <v>0</v>
          </cell>
        </row>
        <row r="88">
          <cell r="J88">
            <v>6</v>
          </cell>
          <cell r="K88">
            <v>0</v>
          </cell>
          <cell r="L88">
            <v>0</v>
          </cell>
          <cell r="M88">
            <v>0</v>
          </cell>
          <cell r="N88">
            <v>0</v>
          </cell>
          <cell r="O88">
            <v>0</v>
          </cell>
          <cell r="P88">
            <v>0</v>
          </cell>
          <cell r="Q88">
            <v>0</v>
          </cell>
          <cell r="R88">
            <v>0</v>
          </cell>
        </row>
        <row r="89">
          <cell r="J89" t="str">
            <v>6e</v>
          </cell>
          <cell r="K89">
            <v>0</v>
          </cell>
          <cell r="L89">
            <v>0</v>
          </cell>
          <cell r="M89">
            <v>0</v>
          </cell>
          <cell r="N89">
            <v>0</v>
          </cell>
          <cell r="O89">
            <v>0</v>
          </cell>
          <cell r="P89">
            <v>0</v>
          </cell>
          <cell r="Q89">
            <v>0</v>
          </cell>
          <cell r="R89">
            <v>0</v>
          </cell>
        </row>
        <row r="91">
          <cell r="J91">
            <v>7</v>
          </cell>
          <cell r="K91">
            <v>0</v>
          </cell>
          <cell r="L91">
            <v>0</v>
          </cell>
          <cell r="M91">
            <v>0</v>
          </cell>
          <cell r="N91">
            <v>0</v>
          </cell>
          <cell r="O91">
            <v>0</v>
          </cell>
          <cell r="P91">
            <v>0</v>
          </cell>
          <cell r="Q91">
            <v>0</v>
          </cell>
          <cell r="R91">
            <v>0</v>
          </cell>
        </row>
        <row r="92">
          <cell r="J92">
            <v>7</v>
          </cell>
          <cell r="K92">
            <v>0</v>
          </cell>
          <cell r="L92">
            <v>0</v>
          </cell>
          <cell r="M92">
            <v>0</v>
          </cell>
          <cell r="N92">
            <v>0</v>
          </cell>
          <cell r="O92">
            <v>0</v>
          </cell>
          <cell r="P92">
            <v>0</v>
          </cell>
          <cell r="Q92">
            <v>0</v>
          </cell>
          <cell r="R92">
            <v>0</v>
          </cell>
        </row>
        <row r="93">
          <cell r="J93">
            <v>7</v>
          </cell>
          <cell r="K93">
            <v>0</v>
          </cell>
          <cell r="L93">
            <v>0</v>
          </cell>
          <cell r="M93">
            <v>0</v>
          </cell>
          <cell r="N93">
            <v>0</v>
          </cell>
          <cell r="O93">
            <v>0</v>
          </cell>
          <cell r="P93">
            <v>0</v>
          </cell>
          <cell r="Q93">
            <v>0</v>
          </cell>
          <cell r="R93">
            <v>0</v>
          </cell>
        </row>
        <row r="94">
          <cell r="J94">
            <v>7</v>
          </cell>
          <cell r="K94">
            <v>0</v>
          </cell>
          <cell r="L94">
            <v>0</v>
          </cell>
          <cell r="M94">
            <v>0</v>
          </cell>
          <cell r="N94">
            <v>0</v>
          </cell>
          <cell r="O94">
            <v>0</v>
          </cell>
          <cell r="P94">
            <v>0</v>
          </cell>
          <cell r="Q94">
            <v>0</v>
          </cell>
          <cell r="R94">
            <v>0</v>
          </cell>
        </row>
        <row r="95">
          <cell r="J95">
            <v>7</v>
          </cell>
          <cell r="K95">
            <v>0</v>
          </cell>
          <cell r="L95">
            <v>0</v>
          </cell>
          <cell r="M95">
            <v>0</v>
          </cell>
          <cell r="N95">
            <v>0</v>
          </cell>
          <cell r="O95">
            <v>0</v>
          </cell>
          <cell r="P95">
            <v>0</v>
          </cell>
          <cell r="Q95">
            <v>0</v>
          </cell>
          <cell r="R95">
            <v>0</v>
          </cell>
        </row>
        <row r="96">
          <cell r="J96">
            <v>7</v>
          </cell>
          <cell r="K96">
            <v>0</v>
          </cell>
          <cell r="L96">
            <v>0</v>
          </cell>
          <cell r="M96">
            <v>0</v>
          </cell>
          <cell r="N96">
            <v>0</v>
          </cell>
          <cell r="O96">
            <v>0</v>
          </cell>
          <cell r="P96">
            <v>0</v>
          </cell>
          <cell r="Q96">
            <v>0</v>
          </cell>
          <cell r="R96">
            <v>0</v>
          </cell>
        </row>
        <row r="97">
          <cell r="J97">
            <v>7</v>
          </cell>
          <cell r="K97">
            <v>0</v>
          </cell>
          <cell r="L97">
            <v>0</v>
          </cell>
          <cell r="M97">
            <v>0</v>
          </cell>
          <cell r="N97">
            <v>0</v>
          </cell>
          <cell r="O97">
            <v>0</v>
          </cell>
          <cell r="P97">
            <v>0</v>
          </cell>
          <cell r="Q97">
            <v>0</v>
          </cell>
          <cell r="R97">
            <v>0</v>
          </cell>
        </row>
        <row r="98">
          <cell r="J98">
            <v>7</v>
          </cell>
          <cell r="K98">
            <v>0</v>
          </cell>
          <cell r="L98">
            <v>0</v>
          </cell>
          <cell r="M98">
            <v>0</v>
          </cell>
          <cell r="N98">
            <v>0</v>
          </cell>
          <cell r="O98">
            <v>0</v>
          </cell>
          <cell r="P98">
            <v>0</v>
          </cell>
          <cell r="Q98">
            <v>0</v>
          </cell>
          <cell r="R98">
            <v>0</v>
          </cell>
        </row>
        <row r="99">
          <cell r="J99">
            <v>7</v>
          </cell>
          <cell r="K99">
            <v>0</v>
          </cell>
          <cell r="L99">
            <v>0</v>
          </cell>
          <cell r="M99">
            <v>0</v>
          </cell>
          <cell r="N99">
            <v>0</v>
          </cell>
          <cell r="O99">
            <v>0</v>
          </cell>
          <cell r="P99">
            <v>0</v>
          </cell>
          <cell r="Q99">
            <v>0</v>
          </cell>
          <cell r="R99">
            <v>0</v>
          </cell>
        </row>
        <row r="100">
          <cell r="J100">
            <v>7</v>
          </cell>
          <cell r="K100">
            <v>0</v>
          </cell>
          <cell r="L100">
            <v>0</v>
          </cell>
          <cell r="M100">
            <v>0</v>
          </cell>
          <cell r="N100">
            <v>0</v>
          </cell>
          <cell r="O100">
            <v>0</v>
          </cell>
          <cell r="P100">
            <v>0</v>
          </cell>
          <cell r="Q100">
            <v>0</v>
          </cell>
          <cell r="R100">
            <v>0</v>
          </cell>
        </row>
        <row r="101">
          <cell r="J101">
            <v>7</v>
          </cell>
          <cell r="K101">
            <v>0</v>
          </cell>
          <cell r="L101">
            <v>0</v>
          </cell>
          <cell r="M101">
            <v>0</v>
          </cell>
          <cell r="N101">
            <v>0</v>
          </cell>
          <cell r="O101">
            <v>0</v>
          </cell>
          <cell r="P101">
            <v>0</v>
          </cell>
          <cell r="Q101">
            <v>0</v>
          </cell>
          <cell r="R101">
            <v>0</v>
          </cell>
        </row>
        <row r="102">
          <cell r="J102">
            <v>7</v>
          </cell>
          <cell r="K102">
            <v>0</v>
          </cell>
          <cell r="L102">
            <v>0</v>
          </cell>
          <cell r="M102">
            <v>0</v>
          </cell>
          <cell r="N102">
            <v>0</v>
          </cell>
          <cell r="O102">
            <v>0</v>
          </cell>
          <cell r="P102">
            <v>0</v>
          </cell>
          <cell r="Q102">
            <v>0</v>
          </cell>
          <cell r="R102">
            <v>0</v>
          </cell>
        </row>
        <row r="103">
          <cell r="J103" t="str">
            <v>7e</v>
          </cell>
          <cell r="K103">
            <v>0</v>
          </cell>
          <cell r="L103">
            <v>0</v>
          </cell>
          <cell r="M103">
            <v>0</v>
          </cell>
          <cell r="N103">
            <v>0</v>
          </cell>
          <cell r="O103">
            <v>0</v>
          </cell>
          <cell r="P103">
            <v>0</v>
          </cell>
          <cell r="Q103">
            <v>0</v>
          </cell>
          <cell r="R103">
            <v>0</v>
          </cell>
        </row>
        <row r="105">
          <cell r="J105">
            <v>8</v>
          </cell>
          <cell r="K105">
            <v>0</v>
          </cell>
          <cell r="L105">
            <v>0</v>
          </cell>
          <cell r="M105">
            <v>0</v>
          </cell>
          <cell r="N105">
            <v>0</v>
          </cell>
          <cell r="O105">
            <v>0</v>
          </cell>
          <cell r="P105">
            <v>0</v>
          </cell>
          <cell r="Q105">
            <v>0</v>
          </cell>
          <cell r="R105">
            <v>0</v>
          </cell>
        </row>
        <row r="106">
          <cell r="J106">
            <v>8</v>
          </cell>
          <cell r="K106">
            <v>0</v>
          </cell>
          <cell r="L106">
            <v>0</v>
          </cell>
          <cell r="M106">
            <v>0</v>
          </cell>
          <cell r="N106">
            <v>0</v>
          </cell>
          <cell r="O106">
            <v>0</v>
          </cell>
          <cell r="P106">
            <v>0</v>
          </cell>
          <cell r="Q106">
            <v>0</v>
          </cell>
          <cell r="R106">
            <v>0</v>
          </cell>
        </row>
        <row r="107">
          <cell r="J107">
            <v>8</v>
          </cell>
          <cell r="K107">
            <v>0</v>
          </cell>
          <cell r="L107">
            <v>0</v>
          </cell>
          <cell r="M107">
            <v>0</v>
          </cell>
          <cell r="N107">
            <v>0</v>
          </cell>
          <cell r="O107">
            <v>0</v>
          </cell>
          <cell r="P107">
            <v>0</v>
          </cell>
          <cell r="Q107">
            <v>0</v>
          </cell>
          <cell r="R107">
            <v>0</v>
          </cell>
        </row>
        <row r="108">
          <cell r="J108">
            <v>8</v>
          </cell>
          <cell r="K108">
            <v>0</v>
          </cell>
          <cell r="L108">
            <v>0</v>
          </cell>
          <cell r="M108">
            <v>0</v>
          </cell>
          <cell r="N108">
            <v>0</v>
          </cell>
          <cell r="O108">
            <v>0</v>
          </cell>
          <cell r="P108">
            <v>0</v>
          </cell>
          <cell r="Q108">
            <v>0</v>
          </cell>
          <cell r="R108">
            <v>0</v>
          </cell>
        </row>
        <row r="109">
          <cell r="J109">
            <v>8</v>
          </cell>
          <cell r="K109">
            <v>0</v>
          </cell>
          <cell r="L109">
            <v>0</v>
          </cell>
          <cell r="M109">
            <v>0</v>
          </cell>
          <cell r="N109">
            <v>0</v>
          </cell>
          <cell r="O109">
            <v>0</v>
          </cell>
          <cell r="P109">
            <v>0</v>
          </cell>
          <cell r="Q109">
            <v>0</v>
          </cell>
          <cell r="R109">
            <v>0</v>
          </cell>
        </row>
        <row r="110">
          <cell r="J110">
            <v>8</v>
          </cell>
          <cell r="K110">
            <v>0</v>
          </cell>
          <cell r="L110">
            <v>0</v>
          </cell>
          <cell r="M110">
            <v>0</v>
          </cell>
          <cell r="N110">
            <v>0</v>
          </cell>
          <cell r="O110">
            <v>0</v>
          </cell>
          <cell r="P110">
            <v>0</v>
          </cell>
          <cell r="Q110">
            <v>0</v>
          </cell>
          <cell r="R110">
            <v>0</v>
          </cell>
        </row>
        <row r="111">
          <cell r="J111">
            <v>8</v>
          </cell>
          <cell r="K111">
            <v>0</v>
          </cell>
          <cell r="L111">
            <v>0</v>
          </cell>
          <cell r="M111">
            <v>0</v>
          </cell>
          <cell r="N111">
            <v>0</v>
          </cell>
          <cell r="O111">
            <v>0</v>
          </cell>
          <cell r="P111">
            <v>0</v>
          </cell>
          <cell r="Q111">
            <v>0</v>
          </cell>
          <cell r="R111">
            <v>0</v>
          </cell>
        </row>
        <row r="112">
          <cell r="J112">
            <v>8</v>
          </cell>
          <cell r="K112">
            <v>0</v>
          </cell>
          <cell r="L112">
            <v>0</v>
          </cell>
          <cell r="M112">
            <v>0</v>
          </cell>
          <cell r="N112">
            <v>0</v>
          </cell>
          <cell r="O112">
            <v>0</v>
          </cell>
          <cell r="P112">
            <v>0</v>
          </cell>
          <cell r="Q112">
            <v>0</v>
          </cell>
          <cell r="R112">
            <v>0</v>
          </cell>
        </row>
        <row r="113">
          <cell r="J113">
            <v>8</v>
          </cell>
          <cell r="K113">
            <v>0</v>
          </cell>
          <cell r="L113">
            <v>0</v>
          </cell>
          <cell r="M113">
            <v>0</v>
          </cell>
          <cell r="N113">
            <v>0</v>
          </cell>
          <cell r="O113">
            <v>0</v>
          </cell>
          <cell r="P113">
            <v>0</v>
          </cell>
          <cell r="Q113">
            <v>0</v>
          </cell>
          <cell r="R113">
            <v>0</v>
          </cell>
        </row>
        <row r="114">
          <cell r="J114">
            <v>8</v>
          </cell>
          <cell r="K114">
            <v>0</v>
          </cell>
          <cell r="L114">
            <v>0</v>
          </cell>
          <cell r="M114">
            <v>0</v>
          </cell>
          <cell r="N114">
            <v>0</v>
          </cell>
          <cell r="O114">
            <v>0</v>
          </cell>
          <cell r="P114">
            <v>0</v>
          </cell>
          <cell r="Q114">
            <v>0</v>
          </cell>
          <cell r="R114">
            <v>0</v>
          </cell>
        </row>
        <row r="115">
          <cell r="J115">
            <v>8</v>
          </cell>
          <cell r="K115">
            <v>0</v>
          </cell>
          <cell r="L115">
            <v>0</v>
          </cell>
          <cell r="M115">
            <v>0</v>
          </cell>
          <cell r="N115">
            <v>0</v>
          </cell>
          <cell r="O115">
            <v>0</v>
          </cell>
          <cell r="P115">
            <v>0</v>
          </cell>
          <cell r="Q115">
            <v>0</v>
          </cell>
          <cell r="R115">
            <v>0</v>
          </cell>
        </row>
        <row r="116">
          <cell r="J116">
            <v>8</v>
          </cell>
          <cell r="K116">
            <v>0</v>
          </cell>
          <cell r="L116">
            <v>0</v>
          </cell>
          <cell r="M116">
            <v>0</v>
          </cell>
          <cell r="N116">
            <v>0</v>
          </cell>
          <cell r="O116">
            <v>0</v>
          </cell>
          <cell r="P116">
            <v>0</v>
          </cell>
          <cell r="Q116">
            <v>0</v>
          </cell>
          <cell r="R116">
            <v>0</v>
          </cell>
        </row>
        <row r="117">
          <cell r="J117" t="str">
            <v>8e</v>
          </cell>
          <cell r="K117">
            <v>0</v>
          </cell>
          <cell r="L117">
            <v>0</v>
          </cell>
          <cell r="M117">
            <v>0</v>
          </cell>
          <cell r="N117">
            <v>0</v>
          </cell>
          <cell r="O117">
            <v>0</v>
          </cell>
          <cell r="P117">
            <v>0</v>
          </cell>
          <cell r="Q117">
            <v>0</v>
          </cell>
          <cell r="R117">
            <v>0</v>
          </cell>
        </row>
        <row r="118">
          <cell r="J118">
            <v>9</v>
          </cell>
          <cell r="K118">
            <v>4750</v>
          </cell>
          <cell r="L118">
            <v>4512.5</v>
          </cell>
          <cell r="M118">
            <v>4286.875</v>
          </cell>
          <cell r="N118">
            <v>4072.53125</v>
          </cell>
          <cell r="O118">
            <v>3868.9046874999999</v>
          </cell>
          <cell r="P118">
            <v>3675.4594531249995</v>
          </cell>
          <cell r="Q118">
            <v>3491.6864804687493</v>
          </cell>
          <cell r="R118">
            <v>3317.1021564453117</v>
          </cell>
        </row>
        <row r="119">
          <cell r="J119">
            <v>9</v>
          </cell>
          <cell r="K119">
            <v>0</v>
          </cell>
          <cell r="L119">
            <v>32000</v>
          </cell>
          <cell r="M119">
            <v>50000</v>
          </cell>
          <cell r="N119">
            <v>68000</v>
          </cell>
          <cell r="O119">
            <v>86000</v>
          </cell>
          <cell r="P119">
            <v>106000</v>
          </cell>
          <cell r="Q119">
            <v>106000</v>
          </cell>
          <cell r="R119">
            <v>106000</v>
          </cell>
        </row>
        <row r="120">
          <cell r="J120">
            <v>9</v>
          </cell>
          <cell r="K120">
            <v>0</v>
          </cell>
          <cell r="L120">
            <v>33000</v>
          </cell>
          <cell r="M120">
            <v>51000</v>
          </cell>
          <cell r="N120">
            <v>69000</v>
          </cell>
          <cell r="O120">
            <v>88000</v>
          </cell>
          <cell r="P120">
            <v>106000</v>
          </cell>
          <cell r="Q120">
            <v>106000</v>
          </cell>
          <cell r="R120">
            <v>106000</v>
          </cell>
        </row>
        <row r="121">
          <cell r="J121">
            <v>9</v>
          </cell>
          <cell r="K121">
            <v>0</v>
          </cell>
          <cell r="L121">
            <v>35000</v>
          </cell>
          <cell r="M121">
            <v>53000</v>
          </cell>
          <cell r="N121">
            <v>71000</v>
          </cell>
          <cell r="O121">
            <v>90000</v>
          </cell>
          <cell r="P121">
            <v>106000</v>
          </cell>
          <cell r="Q121">
            <v>106000</v>
          </cell>
          <cell r="R121">
            <v>106000</v>
          </cell>
        </row>
        <row r="122">
          <cell r="J122">
            <v>9</v>
          </cell>
          <cell r="K122">
            <v>0</v>
          </cell>
          <cell r="L122">
            <v>36000</v>
          </cell>
          <cell r="M122">
            <v>54000</v>
          </cell>
          <cell r="N122">
            <v>72000</v>
          </cell>
          <cell r="O122">
            <v>92000</v>
          </cell>
          <cell r="P122">
            <v>106000</v>
          </cell>
          <cell r="Q122">
            <v>106000</v>
          </cell>
          <cell r="R122">
            <v>106000</v>
          </cell>
        </row>
        <row r="123">
          <cell r="J123">
            <v>9</v>
          </cell>
          <cell r="K123">
            <v>0</v>
          </cell>
          <cell r="L123">
            <v>38000</v>
          </cell>
          <cell r="M123">
            <v>56000</v>
          </cell>
          <cell r="N123">
            <v>74000</v>
          </cell>
          <cell r="O123">
            <v>93000</v>
          </cell>
          <cell r="P123">
            <v>106000</v>
          </cell>
          <cell r="Q123">
            <v>106000</v>
          </cell>
          <cell r="R123">
            <v>106000</v>
          </cell>
        </row>
        <row r="124">
          <cell r="J124">
            <v>9</v>
          </cell>
          <cell r="K124">
            <v>0</v>
          </cell>
          <cell r="L124">
            <v>39000</v>
          </cell>
          <cell r="M124">
            <v>57000</v>
          </cell>
          <cell r="N124">
            <v>75000</v>
          </cell>
          <cell r="O124">
            <v>95000</v>
          </cell>
          <cell r="P124">
            <v>106000</v>
          </cell>
          <cell r="Q124">
            <v>106000</v>
          </cell>
          <cell r="R124">
            <v>106000</v>
          </cell>
        </row>
        <row r="125">
          <cell r="J125">
            <v>9</v>
          </cell>
          <cell r="K125">
            <v>4000</v>
          </cell>
          <cell r="L125">
            <v>41000</v>
          </cell>
          <cell r="M125">
            <v>59000</v>
          </cell>
          <cell r="N125">
            <v>77000</v>
          </cell>
          <cell r="O125">
            <v>97000</v>
          </cell>
          <cell r="P125">
            <v>106000</v>
          </cell>
          <cell r="Q125">
            <v>106000</v>
          </cell>
          <cell r="R125">
            <v>106000</v>
          </cell>
        </row>
        <row r="126">
          <cell r="J126">
            <v>9</v>
          </cell>
          <cell r="K126">
            <v>8000</v>
          </cell>
          <cell r="L126">
            <v>42000</v>
          </cell>
          <cell r="M126">
            <v>60000</v>
          </cell>
          <cell r="N126">
            <v>78000</v>
          </cell>
          <cell r="O126">
            <v>99000</v>
          </cell>
          <cell r="P126">
            <v>106000</v>
          </cell>
          <cell r="Q126">
            <v>106000</v>
          </cell>
          <cell r="R126">
            <v>106000</v>
          </cell>
        </row>
        <row r="127">
          <cell r="J127">
            <v>9</v>
          </cell>
          <cell r="K127">
            <v>12000</v>
          </cell>
          <cell r="L127">
            <v>44000</v>
          </cell>
          <cell r="M127">
            <v>62000</v>
          </cell>
          <cell r="N127">
            <v>80000</v>
          </cell>
          <cell r="O127">
            <v>101000</v>
          </cell>
          <cell r="P127">
            <v>106000</v>
          </cell>
          <cell r="Q127">
            <v>106000</v>
          </cell>
          <cell r="R127">
            <v>106000</v>
          </cell>
        </row>
        <row r="128">
          <cell r="J128">
            <v>9</v>
          </cell>
          <cell r="K128">
            <v>16000</v>
          </cell>
          <cell r="L128">
            <v>45000</v>
          </cell>
          <cell r="M128">
            <v>63000</v>
          </cell>
          <cell r="N128">
            <v>81000</v>
          </cell>
          <cell r="O128">
            <v>102000</v>
          </cell>
          <cell r="P128">
            <v>106000</v>
          </cell>
          <cell r="Q128">
            <v>106000</v>
          </cell>
          <cell r="R128">
            <v>106000</v>
          </cell>
        </row>
        <row r="129">
          <cell r="J129">
            <v>9</v>
          </cell>
          <cell r="K129">
            <v>20000</v>
          </cell>
          <cell r="L129">
            <v>47000</v>
          </cell>
          <cell r="M129">
            <v>65000</v>
          </cell>
          <cell r="N129">
            <v>83000</v>
          </cell>
          <cell r="O129">
            <v>104000</v>
          </cell>
          <cell r="P129">
            <v>106000</v>
          </cell>
          <cell r="Q129">
            <v>106000</v>
          </cell>
          <cell r="R129">
            <v>106000</v>
          </cell>
        </row>
        <row r="130">
          <cell r="J130">
            <v>9</v>
          </cell>
          <cell r="K130">
            <v>24000</v>
          </cell>
          <cell r="L130">
            <v>48000</v>
          </cell>
          <cell r="M130">
            <v>66000</v>
          </cell>
          <cell r="N130">
            <v>84000</v>
          </cell>
          <cell r="O130">
            <v>106000</v>
          </cell>
          <cell r="P130">
            <v>106000</v>
          </cell>
          <cell r="Q130">
            <v>106000</v>
          </cell>
          <cell r="R130">
            <v>106000</v>
          </cell>
        </row>
        <row r="131">
          <cell r="J131" t="str">
            <v>9e</v>
          </cell>
          <cell r="K131">
            <v>84000</v>
          </cell>
          <cell r="L131">
            <v>480000</v>
          </cell>
          <cell r="M131">
            <v>696000</v>
          </cell>
          <cell r="N131">
            <v>912000</v>
          </cell>
          <cell r="O131">
            <v>1153000</v>
          </cell>
          <cell r="P131">
            <v>1272000</v>
          </cell>
          <cell r="Q131">
            <v>1272000</v>
          </cell>
          <cell r="R131">
            <v>1272000</v>
          </cell>
        </row>
        <row r="133">
          <cell r="J133">
            <v>10</v>
          </cell>
          <cell r="K133">
            <v>0</v>
          </cell>
          <cell r="L133">
            <v>0</v>
          </cell>
          <cell r="M133">
            <v>0</v>
          </cell>
          <cell r="N133">
            <v>0</v>
          </cell>
          <cell r="O133">
            <v>0</v>
          </cell>
          <cell r="P133">
            <v>0</v>
          </cell>
          <cell r="Q133">
            <v>0</v>
          </cell>
          <cell r="R133">
            <v>0</v>
          </cell>
        </row>
        <row r="134">
          <cell r="J134">
            <v>10</v>
          </cell>
          <cell r="K134">
            <v>0</v>
          </cell>
          <cell r="L134">
            <v>0</v>
          </cell>
          <cell r="M134">
            <v>0</v>
          </cell>
          <cell r="N134">
            <v>0</v>
          </cell>
          <cell r="O134">
            <v>0</v>
          </cell>
          <cell r="P134">
            <v>0</v>
          </cell>
          <cell r="Q134">
            <v>0</v>
          </cell>
          <cell r="R134">
            <v>0</v>
          </cell>
        </row>
        <row r="135">
          <cell r="J135">
            <v>10</v>
          </cell>
          <cell r="K135">
            <v>0</v>
          </cell>
          <cell r="L135">
            <v>0</v>
          </cell>
          <cell r="M135">
            <v>0</v>
          </cell>
          <cell r="N135">
            <v>0</v>
          </cell>
          <cell r="O135">
            <v>0</v>
          </cell>
          <cell r="P135">
            <v>0</v>
          </cell>
          <cell r="Q135">
            <v>0</v>
          </cell>
          <cell r="R135">
            <v>0</v>
          </cell>
        </row>
        <row r="136">
          <cell r="J136">
            <v>10</v>
          </cell>
          <cell r="K136">
            <v>0</v>
          </cell>
          <cell r="L136">
            <v>0</v>
          </cell>
          <cell r="M136">
            <v>0</v>
          </cell>
          <cell r="N136">
            <v>0</v>
          </cell>
          <cell r="O136">
            <v>0</v>
          </cell>
          <cell r="P136">
            <v>0</v>
          </cell>
          <cell r="Q136">
            <v>0</v>
          </cell>
          <cell r="R136">
            <v>0</v>
          </cell>
        </row>
        <row r="137">
          <cell r="J137">
            <v>10</v>
          </cell>
          <cell r="K137">
            <v>0</v>
          </cell>
          <cell r="L137">
            <v>0</v>
          </cell>
          <cell r="M137">
            <v>0</v>
          </cell>
          <cell r="N137">
            <v>0</v>
          </cell>
          <cell r="O137">
            <v>0</v>
          </cell>
          <cell r="P137">
            <v>0</v>
          </cell>
          <cell r="Q137">
            <v>0</v>
          </cell>
          <cell r="R137">
            <v>0</v>
          </cell>
        </row>
        <row r="138">
          <cell r="J138">
            <v>10</v>
          </cell>
          <cell r="K138">
            <v>0</v>
          </cell>
          <cell r="L138">
            <v>0</v>
          </cell>
          <cell r="M138">
            <v>0</v>
          </cell>
          <cell r="N138">
            <v>0</v>
          </cell>
          <cell r="O138">
            <v>0</v>
          </cell>
          <cell r="P138">
            <v>0</v>
          </cell>
          <cell r="Q138">
            <v>0</v>
          </cell>
          <cell r="R138">
            <v>0</v>
          </cell>
        </row>
        <row r="139">
          <cell r="J139">
            <v>10</v>
          </cell>
          <cell r="K139">
            <v>0</v>
          </cell>
          <cell r="L139">
            <v>0</v>
          </cell>
          <cell r="M139">
            <v>0</v>
          </cell>
          <cell r="N139">
            <v>0</v>
          </cell>
          <cell r="O139">
            <v>0</v>
          </cell>
          <cell r="P139">
            <v>0</v>
          </cell>
          <cell r="Q139">
            <v>0</v>
          </cell>
          <cell r="R139">
            <v>0</v>
          </cell>
        </row>
        <row r="140">
          <cell r="J140">
            <v>10</v>
          </cell>
          <cell r="K140">
            <v>0</v>
          </cell>
          <cell r="L140">
            <v>0</v>
          </cell>
          <cell r="M140">
            <v>0</v>
          </cell>
          <cell r="N140">
            <v>0</v>
          </cell>
          <cell r="O140">
            <v>0</v>
          </cell>
          <cell r="P140">
            <v>0</v>
          </cell>
          <cell r="Q140">
            <v>0</v>
          </cell>
          <cell r="R140">
            <v>0</v>
          </cell>
        </row>
        <row r="141">
          <cell r="J141">
            <v>10</v>
          </cell>
          <cell r="K141">
            <v>0</v>
          </cell>
          <cell r="L141">
            <v>0</v>
          </cell>
          <cell r="M141">
            <v>0</v>
          </cell>
          <cell r="N141">
            <v>0</v>
          </cell>
          <cell r="O141">
            <v>0</v>
          </cell>
          <cell r="P141">
            <v>0</v>
          </cell>
          <cell r="Q141">
            <v>0</v>
          </cell>
          <cell r="R141">
            <v>0</v>
          </cell>
        </row>
        <row r="142">
          <cell r="J142">
            <v>10</v>
          </cell>
          <cell r="K142">
            <v>0</v>
          </cell>
          <cell r="L142">
            <v>0</v>
          </cell>
          <cell r="M142">
            <v>0</v>
          </cell>
          <cell r="N142">
            <v>0</v>
          </cell>
          <cell r="O142">
            <v>0</v>
          </cell>
          <cell r="P142">
            <v>0</v>
          </cell>
          <cell r="Q142">
            <v>0</v>
          </cell>
          <cell r="R142">
            <v>0</v>
          </cell>
        </row>
        <row r="143">
          <cell r="J143">
            <v>10</v>
          </cell>
          <cell r="K143">
            <v>0</v>
          </cell>
          <cell r="L143">
            <v>0</v>
          </cell>
          <cell r="M143">
            <v>0</v>
          </cell>
          <cell r="N143">
            <v>0</v>
          </cell>
          <cell r="O143">
            <v>0</v>
          </cell>
          <cell r="P143">
            <v>0</v>
          </cell>
          <cell r="Q143">
            <v>0</v>
          </cell>
          <cell r="R143">
            <v>0</v>
          </cell>
        </row>
        <row r="144">
          <cell r="J144">
            <v>10</v>
          </cell>
          <cell r="K144">
            <v>0</v>
          </cell>
          <cell r="L144">
            <v>0</v>
          </cell>
          <cell r="M144">
            <v>0</v>
          </cell>
          <cell r="N144">
            <v>0</v>
          </cell>
          <cell r="O144">
            <v>0</v>
          </cell>
          <cell r="P144">
            <v>0</v>
          </cell>
          <cell r="Q144">
            <v>0</v>
          </cell>
          <cell r="R144">
            <v>0</v>
          </cell>
        </row>
        <row r="145">
          <cell r="J145" t="str">
            <v>10e</v>
          </cell>
          <cell r="K145">
            <v>0</v>
          </cell>
          <cell r="L145">
            <v>0</v>
          </cell>
          <cell r="M145">
            <v>0</v>
          </cell>
          <cell r="N145">
            <v>0</v>
          </cell>
          <cell r="O145">
            <v>0</v>
          </cell>
          <cell r="P145">
            <v>0</v>
          </cell>
          <cell r="Q145">
            <v>0</v>
          </cell>
          <cell r="R145">
            <v>0</v>
          </cell>
        </row>
        <row r="147">
          <cell r="J147">
            <v>11</v>
          </cell>
          <cell r="K147">
            <v>0</v>
          </cell>
          <cell r="L147">
            <v>610</v>
          </cell>
          <cell r="M147">
            <v>660</v>
          </cell>
          <cell r="N147">
            <v>660</v>
          </cell>
          <cell r="O147">
            <v>660</v>
          </cell>
          <cell r="P147">
            <v>660</v>
          </cell>
          <cell r="Q147">
            <v>660</v>
          </cell>
          <cell r="R147">
            <v>660</v>
          </cell>
        </row>
        <row r="148">
          <cell r="J148">
            <v>11</v>
          </cell>
          <cell r="K148">
            <v>0</v>
          </cell>
          <cell r="L148">
            <v>610</v>
          </cell>
          <cell r="M148">
            <v>660</v>
          </cell>
          <cell r="N148">
            <v>660</v>
          </cell>
          <cell r="O148">
            <v>660</v>
          </cell>
          <cell r="P148">
            <v>660</v>
          </cell>
          <cell r="Q148">
            <v>660</v>
          </cell>
          <cell r="R148">
            <v>660</v>
          </cell>
        </row>
        <row r="149">
          <cell r="J149">
            <v>11</v>
          </cell>
          <cell r="K149">
            <v>0</v>
          </cell>
          <cell r="L149">
            <v>610</v>
          </cell>
          <cell r="M149">
            <v>660</v>
          </cell>
          <cell r="N149">
            <v>660</v>
          </cell>
          <cell r="O149">
            <v>660</v>
          </cell>
          <cell r="P149">
            <v>660</v>
          </cell>
          <cell r="Q149">
            <v>660</v>
          </cell>
          <cell r="R149">
            <v>660</v>
          </cell>
        </row>
        <row r="150">
          <cell r="J150">
            <v>11</v>
          </cell>
          <cell r="K150">
            <v>0</v>
          </cell>
          <cell r="L150">
            <v>610</v>
          </cell>
          <cell r="M150">
            <v>660</v>
          </cell>
          <cell r="N150">
            <v>660</v>
          </cell>
          <cell r="O150">
            <v>660</v>
          </cell>
          <cell r="P150">
            <v>660</v>
          </cell>
          <cell r="Q150">
            <v>660</v>
          </cell>
          <cell r="R150">
            <v>660</v>
          </cell>
        </row>
        <row r="151">
          <cell r="J151">
            <v>11</v>
          </cell>
          <cell r="K151">
            <v>0</v>
          </cell>
          <cell r="L151">
            <v>610</v>
          </cell>
          <cell r="M151">
            <v>660</v>
          </cell>
          <cell r="N151">
            <v>660</v>
          </cell>
          <cell r="O151">
            <v>660</v>
          </cell>
          <cell r="P151">
            <v>660</v>
          </cell>
          <cell r="Q151">
            <v>660</v>
          </cell>
          <cell r="R151">
            <v>660</v>
          </cell>
        </row>
        <row r="152">
          <cell r="J152">
            <v>11</v>
          </cell>
          <cell r="K152">
            <v>0</v>
          </cell>
          <cell r="L152">
            <v>640</v>
          </cell>
          <cell r="M152">
            <v>660</v>
          </cell>
          <cell r="N152">
            <v>660</v>
          </cell>
          <cell r="O152">
            <v>660</v>
          </cell>
          <cell r="P152">
            <v>660</v>
          </cell>
          <cell r="Q152">
            <v>660</v>
          </cell>
          <cell r="R152">
            <v>660</v>
          </cell>
        </row>
        <row r="153">
          <cell r="J153">
            <v>11</v>
          </cell>
          <cell r="K153">
            <v>0</v>
          </cell>
          <cell r="L153">
            <v>640</v>
          </cell>
          <cell r="M153">
            <v>660</v>
          </cell>
          <cell r="N153">
            <v>660</v>
          </cell>
          <cell r="O153">
            <v>660</v>
          </cell>
          <cell r="P153">
            <v>660</v>
          </cell>
          <cell r="Q153">
            <v>660</v>
          </cell>
          <cell r="R153">
            <v>660</v>
          </cell>
        </row>
        <row r="154">
          <cell r="J154">
            <v>11</v>
          </cell>
          <cell r="K154">
            <v>0</v>
          </cell>
          <cell r="L154">
            <v>640</v>
          </cell>
          <cell r="M154">
            <v>660</v>
          </cell>
          <cell r="N154">
            <v>660</v>
          </cell>
          <cell r="O154">
            <v>660</v>
          </cell>
          <cell r="P154">
            <v>660</v>
          </cell>
          <cell r="Q154">
            <v>660</v>
          </cell>
          <cell r="R154">
            <v>660</v>
          </cell>
        </row>
        <row r="155">
          <cell r="J155">
            <v>11</v>
          </cell>
          <cell r="K155">
            <v>0</v>
          </cell>
          <cell r="L155">
            <v>640</v>
          </cell>
          <cell r="M155">
            <v>660</v>
          </cell>
          <cell r="N155">
            <v>660</v>
          </cell>
          <cell r="O155">
            <v>660</v>
          </cell>
          <cell r="P155">
            <v>660</v>
          </cell>
          <cell r="Q155">
            <v>660</v>
          </cell>
          <cell r="R155">
            <v>660</v>
          </cell>
        </row>
        <row r="156">
          <cell r="J156">
            <v>11</v>
          </cell>
          <cell r="K156">
            <v>80</v>
          </cell>
          <cell r="L156">
            <v>660</v>
          </cell>
          <cell r="M156">
            <v>660</v>
          </cell>
          <cell r="N156">
            <v>660</v>
          </cell>
          <cell r="O156">
            <v>660</v>
          </cell>
          <cell r="P156">
            <v>660</v>
          </cell>
          <cell r="Q156">
            <v>660</v>
          </cell>
          <cell r="R156">
            <v>660</v>
          </cell>
        </row>
        <row r="157">
          <cell r="J157">
            <v>11</v>
          </cell>
          <cell r="K157">
            <v>80</v>
          </cell>
          <cell r="L157">
            <v>660</v>
          </cell>
          <cell r="M157">
            <v>660</v>
          </cell>
          <cell r="N157">
            <v>660</v>
          </cell>
          <cell r="O157">
            <v>660</v>
          </cell>
          <cell r="P157">
            <v>660</v>
          </cell>
          <cell r="Q157">
            <v>660</v>
          </cell>
          <cell r="R157">
            <v>660</v>
          </cell>
        </row>
        <row r="158">
          <cell r="J158">
            <v>11</v>
          </cell>
          <cell r="K158">
            <v>80</v>
          </cell>
          <cell r="L158">
            <v>660</v>
          </cell>
          <cell r="M158">
            <v>660</v>
          </cell>
          <cell r="N158">
            <v>660</v>
          </cell>
          <cell r="O158">
            <v>660</v>
          </cell>
          <cell r="P158">
            <v>660</v>
          </cell>
          <cell r="Q158">
            <v>660</v>
          </cell>
          <cell r="R158">
            <v>660</v>
          </cell>
        </row>
        <row r="159">
          <cell r="J159" t="str">
            <v>11e</v>
          </cell>
          <cell r="K159">
            <v>240</v>
          </cell>
          <cell r="L159">
            <v>7590</v>
          </cell>
          <cell r="M159">
            <v>7920</v>
          </cell>
          <cell r="N159">
            <v>7920</v>
          </cell>
          <cell r="O159">
            <v>7920</v>
          </cell>
          <cell r="P159">
            <v>7920</v>
          </cell>
          <cell r="Q159">
            <v>7920</v>
          </cell>
          <cell r="R159">
            <v>7920</v>
          </cell>
        </row>
        <row r="161">
          <cell r="J161">
            <v>12</v>
          </cell>
          <cell r="K161">
            <v>0</v>
          </cell>
          <cell r="L161">
            <v>0</v>
          </cell>
          <cell r="M161">
            <v>0</v>
          </cell>
          <cell r="N161">
            <v>0</v>
          </cell>
          <cell r="O161">
            <v>0</v>
          </cell>
          <cell r="P161">
            <v>0</v>
          </cell>
          <cell r="Q161">
            <v>0</v>
          </cell>
          <cell r="R161">
            <v>0</v>
          </cell>
        </row>
        <row r="162">
          <cell r="J162">
            <v>12</v>
          </cell>
          <cell r="K162">
            <v>0</v>
          </cell>
          <cell r="L162">
            <v>0</v>
          </cell>
          <cell r="M162">
            <v>0</v>
          </cell>
          <cell r="N162">
            <v>0</v>
          </cell>
          <cell r="O162">
            <v>0</v>
          </cell>
          <cell r="P162">
            <v>0</v>
          </cell>
          <cell r="Q162">
            <v>0</v>
          </cell>
          <cell r="R162">
            <v>0</v>
          </cell>
        </row>
        <row r="163">
          <cell r="J163">
            <v>12</v>
          </cell>
          <cell r="K163">
            <v>0</v>
          </cell>
          <cell r="L163">
            <v>0</v>
          </cell>
          <cell r="M163">
            <v>0</v>
          </cell>
          <cell r="N163">
            <v>0</v>
          </cell>
          <cell r="O163">
            <v>0</v>
          </cell>
          <cell r="P163">
            <v>0</v>
          </cell>
          <cell r="Q163">
            <v>0</v>
          </cell>
          <cell r="R163">
            <v>0</v>
          </cell>
        </row>
        <row r="164">
          <cell r="J164">
            <v>12</v>
          </cell>
          <cell r="K164">
            <v>0</v>
          </cell>
          <cell r="L164">
            <v>0</v>
          </cell>
          <cell r="M164">
            <v>0</v>
          </cell>
          <cell r="N164">
            <v>0</v>
          </cell>
          <cell r="O164">
            <v>0</v>
          </cell>
          <cell r="P164">
            <v>0</v>
          </cell>
          <cell r="Q164">
            <v>0</v>
          </cell>
          <cell r="R164">
            <v>0</v>
          </cell>
        </row>
        <row r="165">
          <cell r="J165">
            <v>12</v>
          </cell>
          <cell r="K165">
            <v>0</v>
          </cell>
          <cell r="L165">
            <v>0</v>
          </cell>
          <cell r="M165">
            <v>0</v>
          </cell>
          <cell r="N165">
            <v>0</v>
          </cell>
          <cell r="O165">
            <v>0</v>
          </cell>
          <cell r="P165">
            <v>0</v>
          </cell>
          <cell r="Q165">
            <v>0</v>
          </cell>
          <cell r="R165">
            <v>0</v>
          </cell>
        </row>
        <row r="166">
          <cell r="J166">
            <v>12</v>
          </cell>
          <cell r="K166">
            <v>0</v>
          </cell>
          <cell r="L166">
            <v>0</v>
          </cell>
          <cell r="M166">
            <v>0</v>
          </cell>
          <cell r="N166">
            <v>0</v>
          </cell>
          <cell r="O166">
            <v>0</v>
          </cell>
          <cell r="P166">
            <v>0</v>
          </cell>
          <cell r="Q166">
            <v>0</v>
          </cell>
          <cell r="R166">
            <v>0</v>
          </cell>
        </row>
        <row r="167">
          <cell r="J167">
            <v>12</v>
          </cell>
          <cell r="K167">
            <v>0</v>
          </cell>
          <cell r="L167">
            <v>0</v>
          </cell>
          <cell r="M167">
            <v>0</v>
          </cell>
          <cell r="N167">
            <v>0</v>
          </cell>
          <cell r="O167">
            <v>0</v>
          </cell>
          <cell r="P167">
            <v>0</v>
          </cell>
          <cell r="Q167">
            <v>0</v>
          </cell>
          <cell r="R167">
            <v>0</v>
          </cell>
        </row>
        <row r="168">
          <cell r="J168">
            <v>12</v>
          </cell>
          <cell r="K168">
            <v>0</v>
          </cell>
          <cell r="L168">
            <v>0</v>
          </cell>
          <cell r="M168">
            <v>0</v>
          </cell>
          <cell r="N168">
            <v>0</v>
          </cell>
          <cell r="O168">
            <v>0</v>
          </cell>
          <cell r="P168">
            <v>0</v>
          </cell>
          <cell r="Q168">
            <v>0</v>
          </cell>
          <cell r="R168">
            <v>0</v>
          </cell>
        </row>
        <row r="169">
          <cell r="J169">
            <v>12</v>
          </cell>
          <cell r="K169">
            <v>0</v>
          </cell>
          <cell r="L169">
            <v>0</v>
          </cell>
          <cell r="M169">
            <v>0</v>
          </cell>
          <cell r="N169">
            <v>0</v>
          </cell>
          <cell r="O169">
            <v>0</v>
          </cell>
          <cell r="P169">
            <v>0</v>
          </cell>
          <cell r="Q169">
            <v>0</v>
          </cell>
          <cell r="R169">
            <v>0</v>
          </cell>
        </row>
        <row r="170">
          <cell r="J170">
            <v>12</v>
          </cell>
          <cell r="K170">
            <v>0</v>
          </cell>
          <cell r="L170">
            <v>0</v>
          </cell>
          <cell r="M170">
            <v>0</v>
          </cell>
          <cell r="N170">
            <v>0</v>
          </cell>
          <cell r="O170">
            <v>0</v>
          </cell>
          <cell r="P170">
            <v>0</v>
          </cell>
          <cell r="Q170">
            <v>0</v>
          </cell>
          <cell r="R170">
            <v>0</v>
          </cell>
        </row>
        <row r="171">
          <cell r="J171">
            <v>12</v>
          </cell>
          <cell r="K171">
            <v>0</v>
          </cell>
          <cell r="L171">
            <v>0</v>
          </cell>
          <cell r="M171">
            <v>0</v>
          </cell>
          <cell r="N171">
            <v>0</v>
          </cell>
          <cell r="O171">
            <v>0</v>
          </cell>
          <cell r="P171">
            <v>0</v>
          </cell>
          <cell r="Q171">
            <v>0</v>
          </cell>
          <cell r="R171">
            <v>0</v>
          </cell>
        </row>
        <row r="172">
          <cell r="J172">
            <v>12</v>
          </cell>
          <cell r="K172">
            <v>0</v>
          </cell>
          <cell r="L172">
            <v>0</v>
          </cell>
          <cell r="M172">
            <v>0</v>
          </cell>
          <cell r="N172">
            <v>0</v>
          </cell>
          <cell r="O172">
            <v>0</v>
          </cell>
          <cell r="P172">
            <v>0</v>
          </cell>
          <cell r="Q172">
            <v>0</v>
          </cell>
          <cell r="R172">
            <v>0</v>
          </cell>
        </row>
        <row r="173">
          <cell r="J173" t="str">
            <v>12e</v>
          </cell>
          <cell r="K173">
            <v>0</v>
          </cell>
          <cell r="L173">
            <v>0</v>
          </cell>
          <cell r="M173">
            <v>0</v>
          </cell>
          <cell r="N173">
            <v>0</v>
          </cell>
          <cell r="O173">
            <v>0</v>
          </cell>
          <cell r="P173">
            <v>0</v>
          </cell>
          <cell r="Q173">
            <v>0</v>
          </cell>
          <cell r="R173">
            <v>0</v>
          </cell>
        </row>
        <row r="175">
          <cell r="J175">
            <v>13</v>
          </cell>
          <cell r="K175">
            <v>0</v>
          </cell>
          <cell r="L175">
            <v>0</v>
          </cell>
          <cell r="M175">
            <v>0</v>
          </cell>
          <cell r="N175">
            <v>0</v>
          </cell>
          <cell r="O175">
            <v>0</v>
          </cell>
          <cell r="P175">
            <v>0</v>
          </cell>
          <cell r="Q175">
            <v>0</v>
          </cell>
          <cell r="R175">
            <v>0</v>
          </cell>
        </row>
        <row r="176">
          <cell r="J176">
            <v>13</v>
          </cell>
          <cell r="K176">
            <v>0</v>
          </cell>
          <cell r="L176">
            <v>0</v>
          </cell>
          <cell r="M176">
            <v>0</v>
          </cell>
          <cell r="N176">
            <v>0</v>
          </cell>
          <cell r="O176">
            <v>0</v>
          </cell>
          <cell r="P176">
            <v>0</v>
          </cell>
          <cell r="Q176">
            <v>0</v>
          </cell>
          <cell r="R176">
            <v>0</v>
          </cell>
        </row>
        <row r="177">
          <cell r="J177">
            <v>13</v>
          </cell>
          <cell r="K177">
            <v>0</v>
          </cell>
          <cell r="L177">
            <v>0</v>
          </cell>
          <cell r="M177">
            <v>0</v>
          </cell>
          <cell r="N177">
            <v>0</v>
          </cell>
          <cell r="O177">
            <v>0</v>
          </cell>
          <cell r="P177">
            <v>0</v>
          </cell>
          <cell r="Q177">
            <v>0</v>
          </cell>
          <cell r="R177">
            <v>0</v>
          </cell>
        </row>
        <row r="178">
          <cell r="J178">
            <v>13</v>
          </cell>
          <cell r="K178">
            <v>0</v>
          </cell>
          <cell r="L178">
            <v>0</v>
          </cell>
          <cell r="M178">
            <v>0</v>
          </cell>
          <cell r="N178">
            <v>0</v>
          </cell>
          <cell r="O178">
            <v>0</v>
          </cell>
          <cell r="P178">
            <v>0</v>
          </cell>
          <cell r="Q178">
            <v>0</v>
          </cell>
          <cell r="R178">
            <v>0</v>
          </cell>
        </row>
        <row r="179">
          <cell r="J179">
            <v>13</v>
          </cell>
          <cell r="K179">
            <v>0</v>
          </cell>
          <cell r="L179">
            <v>0</v>
          </cell>
          <cell r="M179">
            <v>0</v>
          </cell>
          <cell r="N179">
            <v>0</v>
          </cell>
          <cell r="O179">
            <v>0</v>
          </cell>
          <cell r="P179">
            <v>0</v>
          </cell>
          <cell r="Q179">
            <v>0</v>
          </cell>
          <cell r="R179">
            <v>0</v>
          </cell>
        </row>
        <row r="180">
          <cell r="J180">
            <v>13</v>
          </cell>
          <cell r="K180">
            <v>0</v>
          </cell>
          <cell r="L180">
            <v>0</v>
          </cell>
          <cell r="M180">
            <v>0</v>
          </cell>
          <cell r="N180">
            <v>0</v>
          </cell>
          <cell r="O180">
            <v>0</v>
          </cell>
          <cell r="P180">
            <v>0</v>
          </cell>
          <cell r="Q180">
            <v>0</v>
          </cell>
          <cell r="R180">
            <v>0</v>
          </cell>
        </row>
        <row r="181">
          <cell r="J181">
            <v>13</v>
          </cell>
          <cell r="K181">
            <v>0</v>
          </cell>
          <cell r="L181">
            <v>0</v>
          </cell>
          <cell r="M181">
            <v>0</v>
          </cell>
          <cell r="N181">
            <v>0</v>
          </cell>
          <cell r="O181">
            <v>0</v>
          </cell>
          <cell r="P181">
            <v>0</v>
          </cell>
          <cell r="Q181">
            <v>0</v>
          </cell>
          <cell r="R181">
            <v>0</v>
          </cell>
        </row>
        <row r="182">
          <cell r="J182">
            <v>13</v>
          </cell>
          <cell r="K182">
            <v>0</v>
          </cell>
          <cell r="L182">
            <v>0</v>
          </cell>
          <cell r="M182">
            <v>0</v>
          </cell>
          <cell r="N182">
            <v>0</v>
          </cell>
          <cell r="O182">
            <v>0</v>
          </cell>
          <cell r="P182">
            <v>0</v>
          </cell>
          <cell r="Q182">
            <v>0</v>
          </cell>
          <cell r="R182">
            <v>0</v>
          </cell>
        </row>
        <row r="183">
          <cell r="J183">
            <v>13</v>
          </cell>
          <cell r="K183">
            <v>0</v>
          </cell>
          <cell r="L183">
            <v>0</v>
          </cell>
          <cell r="M183">
            <v>0</v>
          </cell>
          <cell r="N183">
            <v>0</v>
          </cell>
          <cell r="O183">
            <v>0</v>
          </cell>
          <cell r="P183">
            <v>0</v>
          </cell>
          <cell r="Q183">
            <v>0</v>
          </cell>
          <cell r="R183">
            <v>0</v>
          </cell>
        </row>
        <row r="184">
          <cell r="J184">
            <v>13</v>
          </cell>
          <cell r="K184">
            <v>0</v>
          </cell>
          <cell r="L184">
            <v>0</v>
          </cell>
          <cell r="M184">
            <v>0</v>
          </cell>
          <cell r="N184">
            <v>0</v>
          </cell>
          <cell r="O184">
            <v>0</v>
          </cell>
          <cell r="P184">
            <v>0</v>
          </cell>
          <cell r="Q184">
            <v>0</v>
          </cell>
          <cell r="R184">
            <v>0</v>
          </cell>
        </row>
        <row r="185">
          <cell r="J185">
            <v>13</v>
          </cell>
          <cell r="K185">
            <v>0</v>
          </cell>
          <cell r="L185">
            <v>0</v>
          </cell>
          <cell r="M185">
            <v>0</v>
          </cell>
          <cell r="N185">
            <v>0</v>
          </cell>
          <cell r="O185">
            <v>0</v>
          </cell>
          <cell r="P185">
            <v>0</v>
          </cell>
          <cell r="Q185">
            <v>0</v>
          </cell>
          <cell r="R185">
            <v>0</v>
          </cell>
        </row>
        <row r="186">
          <cell r="J186">
            <v>13</v>
          </cell>
          <cell r="K186">
            <v>0</v>
          </cell>
          <cell r="L186">
            <v>0</v>
          </cell>
          <cell r="M186">
            <v>0</v>
          </cell>
          <cell r="N186">
            <v>0</v>
          </cell>
          <cell r="O186">
            <v>0</v>
          </cell>
          <cell r="P186">
            <v>0</v>
          </cell>
          <cell r="Q186">
            <v>0</v>
          </cell>
          <cell r="R186">
            <v>0</v>
          </cell>
        </row>
        <row r="187">
          <cell r="J187" t="str">
            <v>13e</v>
          </cell>
          <cell r="K187">
            <v>0</v>
          </cell>
          <cell r="L187">
            <v>0</v>
          </cell>
          <cell r="M187">
            <v>0</v>
          </cell>
          <cell r="N187">
            <v>0</v>
          </cell>
          <cell r="O187">
            <v>0</v>
          </cell>
          <cell r="P187">
            <v>0</v>
          </cell>
          <cell r="Q187">
            <v>0</v>
          </cell>
          <cell r="R187">
            <v>0</v>
          </cell>
        </row>
      </sheetData>
      <sheetData sheetId="5" refreshError="1">
        <row r="6">
          <cell r="J6" t="str">
            <v>c</v>
          </cell>
        </row>
        <row r="7">
          <cell r="J7">
            <v>1</v>
          </cell>
          <cell r="K7">
            <v>872000</v>
          </cell>
          <cell r="L7">
            <v>860700</v>
          </cell>
          <cell r="M7">
            <v>877230</v>
          </cell>
          <cell r="N7">
            <v>889955.25</v>
          </cell>
          <cell r="O7">
            <v>899214.89999999991</v>
          </cell>
          <cell r="P7">
            <v>900681.01124999975</v>
          </cell>
          <cell r="Q7">
            <v>855646.96068749973</v>
          </cell>
          <cell r="R7">
            <v>812864.61265312473</v>
          </cell>
        </row>
        <row r="8">
          <cell r="J8">
            <v>1</v>
          </cell>
          <cell r="K8">
            <v>872000</v>
          </cell>
          <cell r="L8">
            <v>860700</v>
          </cell>
          <cell r="M8">
            <v>877230</v>
          </cell>
          <cell r="N8">
            <v>889955.25</v>
          </cell>
          <cell r="O8">
            <v>899214.89999999991</v>
          </cell>
          <cell r="P8">
            <v>900681.01124999975</v>
          </cell>
          <cell r="Q8">
            <v>855646.96068749973</v>
          </cell>
          <cell r="R8">
            <v>812864.61265312473</v>
          </cell>
        </row>
        <row r="9">
          <cell r="J9">
            <v>1</v>
          </cell>
          <cell r="K9">
            <v>872000</v>
          </cell>
          <cell r="L9">
            <v>860700</v>
          </cell>
          <cell r="M9">
            <v>877230</v>
          </cell>
          <cell r="N9">
            <v>889955.25</v>
          </cell>
          <cell r="O9">
            <v>899214.89999999991</v>
          </cell>
          <cell r="P9">
            <v>900681.01124999975</v>
          </cell>
          <cell r="Q9">
            <v>855646.96068749973</v>
          </cell>
          <cell r="R9">
            <v>812864.61265312473</v>
          </cell>
        </row>
        <row r="10">
          <cell r="J10">
            <v>1</v>
          </cell>
          <cell r="K10">
            <v>872000</v>
          </cell>
          <cell r="L10">
            <v>860700</v>
          </cell>
          <cell r="M10">
            <v>877230</v>
          </cell>
          <cell r="N10">
            <v>889955.25</v>
          </cell>
          <cell r="O10">
            <v>899214.89999999991</v>
          </cell>
          <cell r="P10">
            <v>900681.01124999975</v>
          </cell>
          <cell r="Q10">
            <v>855646.96068749973</v>
          </cell>
          <cell r="R10">
            <v>812864.61265312473</v>
          </cell>
        </row>
        <row r="11">
          <cell r="J11">
            <v>1</v>
          </cell>
          <cell r="K11">
            <v>872000</v>
          </cell>
          <cell r="L11">
            <v>860700</v>
          </cell>
          <cell r="M11">
            <v>877230</v>
          </cell>
          <cell r="N11">
            <v>889955.25</v>
          </cell>
          <cell r="O11">
            <v>899214.89999999991</v>
          </cell>
          <cell r="P11">
            <v>900681.01124999975</v>
          </cell>
          <cell r="Q11">
            <v>855646.96068749973</v>
          </cell>
          <cell r="R11">
            <v>812864.61265312473</v>
          </cell>
        </row>
        <row r="12">
          <cell r="J12">
            <v>1</v>
          </cell>
          <cell r="K12">
            <v>872000</v>
          </cell>
          <cell r="L12">
            <v>860700</v>
          </cell>
          <cell r="M12">
            <v>877230</v>
          </cell>
          <cell r="N12">
            <v>889955.25</v>
          </cell>
          <cell r="O12">
            <v>899214.89999999991</v>
          </cell>
          <cell r="P12">
            <v>900681.01124999975</v>
          </cell>
          <cell r="Q12">
            <v>855646.96068749973</v>
          </cell>
          <cell r="R12">
            <v>812864.61265312473</v>
          </cell>
        </row>
        <row r="13">
          <cell r="J13">
            <v>1</v>
          </cell>
          <cell r="K13">
            <v>870000</v>
          </cell>
          <cell r="L13">
            <v>860700</v>
          </cell>
          <cell r="M13">
            <v>877230</v>
          </cell>
          <cell r="N13">
            <v>889955.25</v>
          </cell>
          <cell r="O13">
            <v>899214.89999999991</v>
          </cell>
          <cell r="P13">
            <v>900681.01124999975</v>
          </cell>
          <cell r="Q13">
            <v>855646.96068749973</v>
          </cell>
          <cell r="R13">
            <v>812864.61265312473</v>
          </cell>
        </row>
        <row r="14">
          <cell r="J14">
            <v>1</v>
          </cell>
          <cell r="K14">
            <v>876000</v>
          </cell>
          <cell r="L14">
            <v>860700</v>
          </cell>
          <cell r="M14">
            <v>877230</v>
          </cell>
          <cell r="N14">
            <v>889955.25</v>
          </cell>
          <cell r="O14">
            <v>899214.89999999991</v>
          </cell>
          <cell r="P14">
            <v>900681.01124999975</v>
          </cell>
          <cell r="Q14">
            <v>855646.96068749973</v>
          </cell>
          <cell r="R14">
            <v>812864.61265312473</v>
          </cell>
        </row>
        <row r="15">
          <cell r="J15">
            <v>1</v>
          </cell>
          <cell r="K15">
            <v>882000</v>
          </cell>
          <cell r="L15">
            <v>860700</v>
          </cell>
          <cell r="M15">
            <v>877230</v>
          </cell>
          <cell r="N15">
            <v>889955.25</v>
          </cell>
          <cell r="O15">
            <v>899214.89999999991</v>
          </cell>
          <cell r="P15">
            <v>900681.01124999975</v>
          </cell>
          <cell r="Q15">
            <v>855646.96068749973</v>
          </cell>
          <cell r="R15">
            <v>812864.61265312473</v>
          </cell>
        </row>
        <row r="16">
          <cell r="J16">
            <v>1</v>
          </cell>
          <cell r="K16">
            <v>888000</v>
          </cell>
          <cell r="L16">
            <v>860700</v>
          </cell>
          <cell r="M16">
            <v>877230</v>
          </cell>
          <cell r="N16">
            <v>889955.25</v>
          </cell>
          <cell r="O16">
            <v>899214.89999999991</v>
          </cell>
          <cell r="P16">
            <v>900681.01124999975</v>
          </cell>
          <cell r="Q16">
            <v>855646.96068749973</v>
          </cell>
          <cell r="R16">
            <v>812864.61265312473</v>
          </cell>
        </row>
        <row r="17">
          <cell r="J17">
            <v>1</v>
          </cell>
          <cell r="K17">
            <v>894000</v>
          </cell>
          <cell r="L17">
            <v>860700</v>
          </cell>
          <cell r="M17">
            <v>877230</v>
          </cell>
          <cell r="N17">
            <v>889955.25</v>
          </cell>
          <cell r="O17">
            <v>899214.89999999991</v>
          </cell>
          <cell r="P17">
            <v>900681.01124999975</v>
          </cell>
          <cell r="Q17">
            <v>855646.96068749973</v>
          </cell>
          <cell r="R17">
            <v>812864.61265312473</v>
          </cell>
        </row>
        <row r="18">
          <cell r="J18">
            <v>1</v>
          </cell>
          <cell r="K18">
            <v>900000</v>
          </cell>
          <cell r="L18">
            <v>860700</v>
          </cell>
          <cell r="M18">
            <v>877230</v>
          </cell>
          <cell r="N18">
            <v>889955.25</v>
          </cell>
          <cell r="O18">
            <v>899214.89999999991</v>
          </cell>
          <cell r="P18">
            <v>900681.01124999975</v>
          </cell>
          <cell r="Q18">
            <v>855646.96068749973</v>
          </cell>
          <cell r="R18">
            <v>812864.61265312473</v>
          </cell>
        </row>
        <row r="19">
          <cell r="J19" t="str">
            <v>1d</v>
          </cell>
          <cell r="K19">
            <v>10542000</v>
          </cell>
          <cell r="L19">
            <v>10328400</v>
          </cell>
          <cell r="M19">
            <v>10526760</v>
          </cell>
          <cell r="N19">
            <v>10679463</v>
          </cell>
          <cell r="O19">
            <v>10790578.800000003</v>
          </cell>
          <cell r="P19">
            <v>10808172.134999998</v>
          </cell>
          <cell r="Q19">
            <v>10267763.528249996</v>
          </cell>
          <cell r="R19">
            <v>9754375.3518374991</v>
          </cell>
        </row>
        <row r="21">
          <cell r="J21">
            <v>2</v>
          </cell>
          <cell r="K21">
            <v>0</v>
          </cell>
          <cell r="L21">
            <v>0</v>
          </cell>
          <cell r="M21">
            <v>0</v>
          </cell>
          <cell r="N21">
            <v>0</v>
          </cell>
          <cell r="O21">
            <v>0</v>
          </cell>
          <cell r="P21">
            <v>0</v>
          </cell>
          <cell r="Q21">
            <v>0</v>
          </cell>
          <cell r="R21">
            <v>0</v>
          </cell>
        </row>
        <row r="22">
          <cell r="J22">
            <v>2</v>
          </cell>
          <cell r="K22">
            <v>0</v>
          </cell>
          <cell r="L22">
            <v>0</v>
          </cell>
          <cell r="M22">
            <v>0</v>
          </cell>
          <cell r="N22">
            <v>0</v>
          </cell>
          <cell r="O22">
            <v>0</v>
          </cell>
          <cell r="P22">
            <v>0</v>
          </cell>
          <cell r="Q22">
            <v>0</v>
          </cell>
          <cell r="R22">
            <v>0</v>
          </cell>
        </row>
        <row r="23">
          <cell r="J23">
            <v>2</v>
          </cell>
          <cell r="K23">
            <v>0</v>
          </cell>
          <cell r="L23">
            <v>0</v>
          </cell>
          <cell r="M23">
            <v>0</v>
          </cell>
          <cell r="N23">
            <v>0</v>
          </cell>
          <cell r="O23">
            <v>0</v>
          </cell>
          <cell r="P23">
            <v>0</v>
          </cell>
          <cell r="Q23">
            <v>0</v>
          </cell>
          <cell r="R23">
            <v>0</v>
          </cell>
        </row>
        <row r="24">
          <cell r="J24">
            <v>2</v>
          </cell>
          <cell r="K24">
            <v>0</v>
          </cell>
          <cell r="L24">
            <v>0</v>
          </cell>
          <cell r="M24">
            <v>0</v>
          </cell>
          <cell r="N24">
            <v>0</v>
          </cell>
          <cell r="O24">
            <v>0</v>
          </cell>
          <cell r="P24">
            <v>0</v>
          </cell>
          <cell r="Q24">
            <v>0</v>
          </cell>
          <cell r="R24">
            <v>0</v>
          </cell>
        </row>
        <row r="25">
          <cell r="J25">
            <v>2</v>
          </cell>
          <cell r="K25">
            <v>0</v>
          </cell>
          <cell r="L25">
            <v>0</v>
          </cell>
          <cell r="M25">
            <v>0</v>
          </cell>
          <cell r="N25">
            <v>0</v>
          </cell>
          <cell r="O25">
            <v>0</v>
          </cell>
          <cell r="P25">
            <v>0</v>
          </cell>
          <cell r="Q25">
            <v>0</v>
          </cell>
          <cell r="R25">
            <v>0</v>
          </cell>
        </row>
        <row r="26">
          <cell r="J26">
            <v>2</v>
          </cell>
          <cell r="K26">
            <v>0</v>
          </cell>
          <cell r="L26">
            <v>0</v>
          </cell>
          <cell r="M26">
            <v>0</v>
          </cell>
          <cell r="N26">
            <v>0</v>
          </cell>
          <cell r="O26">
            <v>0</v>
          </cell>
          <cell r="P26">
            <v>0</v>
          </cell>
          <cell r="Q26">
            <v>0</v>
          </cell>
          <cell r="R26">
            <v>0</v>
          </cell>
        </row>
        <row r="27">
          <cell r="J27">
            <v>2</v>
          </cell>
          <cell r="K27">
            <v>0</v>
          </cell>
          <cell r="L27">
            <v>0</v>
          </cell>
          <cell r="M27">
            <v>0</v>
          </cell>
          <cell r="N27">
            <v>0</v>
          </cell>
          <cell r="O27">
            <v>0</v>
          </cell>
          <cell r="P27">
            <v>0</v>
          </cell>
          <cell r="Q27">
            <v>0</v>
          </cell>
          <cell r="R27">
            <v>0</v>
          </cell>
        </row>
        <row r="28">
          <cell r="J28">
            <v>2</v>
          </cell>
          <cell r="K28">
            <v>0</v>
          </cell>
          <cell r="L28">
            <v>0</v>
          </cell>
          <cell r="M28">
            <v>0</v>
          </cell>
          <cell r="N28">
            <v>0</v>
          </cell>
          <cell r="O28">
            <v>0</v>
          </cell>
          <cell r="P28">
            <v>0</v>
          </cell>
          <cell r="Q28">
            <v>0</v>
          </cell>
          <cell r="R28">
            <v>0</v>
          </cell>
        </row>
        <row r="29">
          <cell r="J29">
            <v>2</v>
          </cell>
          <cell r="K29">
            <v>0</v>
          </cell>
          <cell r="L29">
            <v>0</v>
          </cell>
          <cell r="M29">
            <v>0</v>
          </cell>
          <cell r="N29">
            <v>0</v>
          </cell>
          <cell r="O29">
            <v>0</v>
          </cell>
          <cell r="P29">
            <v>0</v>
          </cell>
          <cell r="Q29">
            <v>0</v>
          </cell>
          <cell r="R29">
            <v>0</v>
          </cell>
        </row>
        <row r="30">
          <cell r="J30">
            <v>2</v>
          </cell>
          <cell r="K30">
            <v>0</v>
          </cell>
          <cell r="L30">
            <v>0</v>
          </cell>
          <cell r="M30">
            <v>0</v>
          </cell>
          <cell r="N30">
            <v>0</v>
          </cell>
          <cell r="O30">
            <v>0</v>
          </cell>
          <cell r="P30">
            <v>0</v>
          </cell>
          <cell r="Q30">
            <v>0</v>
          </cell>
          <cell r="R30">
            <v>0</v>
          </cell>
        </row>
        <row r="31">
          <cell r="J31">
            <v>2</v>
          </cell>
          <cell r="K31">
            <v>0</v>
          </cell>
          <cell r="L31">
            <v>0</v>
          </cell>
          <cell r="M31">
            <v>0</v>
          </cell>
          <cell r="N31">
            <v>0</v>
          </cell>
          <cell r="O31">
            <v>0</v>
          </cell>
          <cell r="P31">
            <v>0</v>
          </cell>
          <cell r="Q31">
            <v>0</v>
          </cell>
          <cell r="R31">
            <v>0</v>
          </cell>
        </row>
        <row r="32">
          <cell r="J32">
            <v>2</v>
          </cell>
          <cell r="K32">
            <v>0</v>
          </cell>
          <cell r="L32">
            <v>0</v>
          </cell>
          <cell r="M32">
            <v>0</v>
          </cell>
          <cell r="N32">
            <v>0</v>
          </cell>
          <cell r="O32">
            <v>0</v>
          </cell>
          <cell r="P32">
            <v>0</v>
          </cell>
          <cell r="Q32">
            <v>0</v>
          </cell>
          <cell r="R32">
            <v>0</v>
          </cell>
        </row>
        <row r="33">
          <cell r="J33" t="str">
            <v>2d</v>
          </cell>
          <cell r="K33">
            <v>0</v>
          </cell>
          <cell r="L33">
            <v>0</v>
          </cell>
          <cell r="M33">
            <v>0</v>
          </cell>
          <cell r="N33">
            <v>0</v>
          </cell>
          <cell r="O33">
            <v>0</v>
          </cell>
          <cell r="P33">
            <v>0</v>
          </cell>
          <cell r="Q33">
            <v>0</v>
          </cell>
          <cell r="R33">
            <v>0</v>
          </cell>
        </row>
        <row r="35">
          <cell r="J35">
            <v>3</v>
          </cell>
          <cell r="K35">
            <v>372000</v>
          </cell>
          <cell r="L35">
            <v>538200</v>
          </cell>
          <cell r="M35">
            <v>535230</v>
          </cell>
          <cell r="N35">
            <v>508468.5</v>
          </cell>
          <cell r="O35">
            <v>483045.07499999995</v>
          </cell>
          <cell r="P35">
            <v>458892.82124999998</v>
          </cell>
          <cell r="Q35">
            <v>435948.18018749991</v>
          </cell>
          <cell r="R35">
            <v>414150.77117812494</v>
          </cell>
        </row>
        <row r="36">
          <cell r="J36">
            <v>3</v>
          </cell>
          <cell r="K36">
            <v>372000</v>
          </cell>
          <cell r="L36">
            <v>538200</v>
          </cell>
          <cell r="M36">
            <v>535230</v>
          </cell>
          <cell r="N36">
            <v>508468.5</v>
          </cell>
          <cell r="O36">
            <v>483045.07499999995</v>
          </cell>
          <cell r="P36">
            <v>458892.82124999998</v>
          </cell>
          <cell r="Q36">
            <v>435948.18018749991</v>
          </cell>
          <cell r="R36">
            <v>414150.77117812494</v>
          </cell>
        </row>
        <row r="37">
          <cell r="J37">
            <v>3</v>
          </cell>
          <cell r="K37">
            <v>372000</v>
          </cell>
          <cell r="L37">
            <v>538200</v>
          </cell>
          <cell r="M37">
            <v>535230</v>
          </cell>
          <cell r="N37">
            <v>508468.5</v>
          </cell>
          <cell r="O37">
            <v>483045.07499999995</v>
          </cell>
          <cell r="P37">
            <v>458892.82124999998</v>
          </cell>
          <cell r="Q37">
            <v>435948.18018749991</v>
          </cell>
          <cell r="R37">
            <v>414150.77117812494</v>
          </cell>
        </row>
        <row r="38">
          <cell r="J38">
            <v>3</v>
          </cell>
          <cell r="K38">
            <v>372000</v>
          </cell>
          <cell r="L38">
            <v>538200</v>
          </cell>
          <cell r="M38">
            <v>535230</v>
          </cell>
          <cell r="N38">
            <v>508468.5</v>
          </cell>
          <cell r="O38">
            <v>483045.07499999995</v>
          </cell>
          <cell r="P38">
            <v>458892.82124999998</v>
          </cell>
          <cell r="Q38">
            <v>435948.18018749991</v>
          </cell>
          <cell r="R38">
            <v>414150.77117812494</v>
          </cell>
        </row>
        <row r="39">
          <cell r="J39">
            <v>3</v>
          </cell>
          <cell r="K39">
            <v>372000</v>
          </cell>
          <cell r="L39">
            <v>538200</v>
          </cell>
          <cell r="M39">
            <v>535230</v>
          </cell>
          <cell r="N39">
            <v>508468.5</v>
          </cell>
          <cell r="O39">
            <v>483045.07499999995</v>
          </cell>
          <cell r="P39">
            <v>458892.82124999998</v>
          </cell>
          <cell r="Q39">
            <v>435948.18018749991</v>
          </cell>
          <cell r="R39">
            <v>414150.77117812494</v>
          </cell>
        </row>
        <row r="40">
          <cell r="J40">
            <v>3</v>
          </cell>
          <cell r="K40">
            <v>372000</v>
          </cell>
          <cell r="L40">
            <v>538200</v>
          </cell>
          <cell r="M40">
            <v>535230</v>
          </cell>
          <cell r="N40">
            <v>508468.5</v>
          </cell>
          <cell r="O40">
            <v>483045.07499999995</v>
          </cell>
          <cell r="P40">
            <v>458892.82124999998</v>
          </cell>
          <cell r="Q40">
            <v>435948.18018749991</v>
          </cell>
          <cell r="R40">
            <v>414150.77117812494</v>
          </cell>
        </row>
        <row r="41">
          <cell r="J41">
            <v>3</v>
          </cell>
          <cell r="K41">
            <v>547578.94736842101</v>
          </cell>
          <cell r="L41">
            <v>538200</v>
          </cell>
          <cell r="M41">
            <v>535230</v>
          </cell>
          <cell r="N41">
            <v>508468.5</v>
          </cell>
          <cell r="O41">
            <v>483045.07499999995</v>
          </cell>
          <cell r="P41">
            <v>458892.82124999998</v>
          </cell>
          <cell r="Q41">
            <v>435948.18018749991</v>
          </cell>
          <cell r="R41">
            <v>414150.77117812494</v>
          </cell>
        </row>
        <row r="42">
          <cell r="J42">
            <v>3</v>
          </cell>
          <cell r="K42">
            <v>547578.94736842101</v>
          </cell>
          <cell r="L42">
            <v>538200</v>
          </cell>
          <cell r="M42">
            <v>535230</v>
          </cell>
          <cell r="N42">
            <v>508468.5</v>
          </cell>
          <cell r="O42">
            <v>483045.07499999995</v>
          </cell>
          <cell r="P42">
            <v>458892.82124999998</v>
          </cell>
          <cell r="Q42">
            <v>435948.18018749991</v>
          </cell>
          <cell r="R42">
            <v>414150.77117812494</v>
          </cell>
        </row>
        <row r="43">
          <cell r="J43">
            <v>3</v>
          </cell>
          <cell r="K43">
            <v>547578.94736842101</v>
          </cell>
          <cell r="L43">
            <v>538200</v>
          </cell>
          <cell r="M43">
            <v>535230</v>
          </cell>
          <cell r="N43">
            <v>508468.5</v>
          </cell>
          <cell r="O43">
            <v>483045.07499999995</v>
          </cell>
          <cell r="P43">
            <v>458892.82124999998</v>
          </cell>
          <cell r="Q43">
            <v>435948.18018749991</v>
          </cell>
          <cell r="R43">
            <v>414150.77117812494</v>
          </cell>
        </row>
        <row r="44">
          <cell r="J44">
            <v>3</v>
          </cell>
          <cell r="K44">
            <v>555157.89473684214</v>
          </cell>
          <cell r="L44">
            <v>538200</v>
          </cell>
          <cell r="M44">
            <v>535230</v>
          </cell>
          <cell r="N44">
            <v>508468.5</v>
          </cell>
          <cell r="O44">
            <v>483045.07499999995</v>
          </cell>
          <cell r="P44">
            <v>458892.82124999998</v>
          </cell>
          <cell r="Q44">
            <v>435948.18018749991</v>
          </cell>
          <cell r="R44">
            <v>414150.77117812494</v>
          </cell>
        </row>
        <row r="45">
          <cell r="J45">
            <v>3</v>
          </cell>
          <cell r="K45">
            <v>555157.89473684214</v>
          </cell>
          <cell r="L45">
            <v>538200</v>
          </cell>
          <cell r="M45">
            <v>535230</v>
          </cell>
          <cell r="N45">
            <v>508468.5</v>
          </cell>
          <cell r="O45">
            <v>483045.07499999995</v>
          </cell>
          <cell r="P45">
            <v>458892.82124999998</v>
          </cell>
          <cell r="Q45">
            <v>435948.18018749991</v>
          </cell>
          <cell r="R45">
            <v>414150.77117812494</v>
          </cell>
        </row>
        <row r="46">
          <cell r="J46">
            <v>3</v>
          </cell>
          <cell r="K46">
            <v>558947.36842105258</v>
          </cell>
          <cell r="L46">
            <v>538200</v>
          </cell>
          <cell r="M46">
            <v>535230</v>
          </cell>
          <cell r="N46">
            <v>508468.5</v>
          </cell>
          <cell r="O46">
            <v>483045.07499999995</v>
          </cell>
          <cell r="P46">
            <v>458892.82124999998</v>
          </cell>
          <cell r="Q46">
            <v>435948.18018749991</v>
          </cell>
          <cell r="R46">
            <v>414150.77117812494</v>
          </cell>
        </row>
        <row r="47">
          <cell r="J47" t="str">
            <v>3d</v>
          </cell>
          <cell r="K47">
            <v>5544000</v>
          </cell>
          <cell r="L47">
            <v>6458400</v>
          </cell>
          <cell r="M47">
            <v>6422760</v>
          </cell>
          <cell r="N47">
            <v>6101622</v>
          </cell>
          <cell r="O47">
            <v>5796540.9000000013</v>
          </cell>
          <cell r="P47">
            <v>5506713.8549999995</v>
          </cell>
          <cell r="Q47">
            <v>5231378.1622500001</v>
          </cell>
          <cell r="R47">
            <v>4969809.2541374993</v>
          </cell>
        </row>
        <row r="49">
          <cell r="J49">
            <v>4</v>
          </cell>
          <cell r="K49">
            <v>145263.15789473683</v>
          </cell>
          <cell r="L49">
            <v>163200</v>
          </cell>
          <cell r="M49">
            <v>189240</v>
          </cell>
          <cell r="N49">
            <v>218766</v>
          </cell>
          <cell r="O49">
            <v>244866.3</v>
          </cell>
          <cell r="P49">
            <v>267809.65499999997</v>
          </cell>
          <cell r="Q49">
            <v>254419.17224999995</v>
          </cell>
          <cell r="R49">
            <v>241698.21363749995</v>
          </cell>
        </row>
        <row r="50">
          <cell r="J50">
            <v>4</v>
          </cell>
          <cell r="K50">
            <v>145263.15789473683</v>
          </cell>
          <cell r="L50">
            <v>163200</v>
          </cell>
          <cell r="M50">
            <v>189240</v>
          </cell>
          <cell r="N50">
            <v>218766</v>
          </cell>
          <cell r="O50">
            <v>244866.3</v>
          </cell>
          <cell r="P50">
            <v>267809.65499999997</v>
          </cell>
          <cell r="Q50">
            <v>254419.17224999995</v>
          </cell>
          <cell r="R50">
            <v>241698.21363749995</v>
          </cell>
        </row>
        <row r="51">
          <cell r="J51">
            <v>4</v>
          </cell>
          <cell r="K51">
            <v>145263.15789473683</v>
          </cell>
          <cell r="L51">
            <v>163200</v>
          </cell>
          <cell r="M51">
            <v>189240</v>
          </cell>
          <cell r="N51">
            <v>218766</v>
          </cell>
          <cell r="O51">
            <v>244866.3</v>
          </cell>
          <cell r="P51">
            <v>267809.65499999997</v>
          </cell>
          <cell r="Q51">
            <v>254419.17224999995</v>
          </cell>
          <cell r="R51">
            <v>241698.21363749995</v>
          </cell>
        </row>
        <row r="52">
          <cell r="J52">
            <v>4</v>
          </cell>
          <cell r="K52">
            <v>145263.15789473683</v>
          </cell>
          <cell r="L52">
            <v>163200</v>
          </cell>
          <cell r="M52">
            <v>189240</v>
          </cell>
          <cell r="N52">
            <v>218766</v>
          </cell>
          <cell r="O52">
            <v>244866.3</v>
          </cell>
          <cell r="P52">
            <v>267809.65499999997</v>
          </cell>
          <cell r="Q52">
            <v>254419.17224999995</v>
          </cell>
          <cell r="R52">
            <v>241698.21363749995</v>
          </cell>
        </row>
        <row r="53">
          <cell r="J53">
            <v>4</v>
          </cell>
          <cell r="K53">
            <v>145263.15789473683</v>
          </cell>
          <cell r="L53">
            <v>163200</v>
          </cell>
          <cell r="M53">
            <v>189240</v>
          </cell>
          <cell r="N53">
            <v>218766</v>
          </cell>
          <cell r="O53">
            <v>244866.3</v>
          </cell>
          <cell r="P53">
            <v>267809.65499999997</v>
          </cell>
          <cell r="Q53">
            <v>254419.17224999995</v>
          </cell>
          <cell r="R53">
            <v>241698.21363749995</v>
          </cell>
        </row>
        <row r="54">
          <cell r="J54">
            <v>4</v>
          </cell>
          <cell r="K54">
            <v>145263.15789473683</v>
          </cell>
          <cell r="L54">
            <v>163200</v>
          </cell>
          <cell r="M54">
            <v>189240</v>
          </cell>
          <cell r="N54">
            <v>218766</v>
          </cell>
          <cell r="O54">
            <v>244866.3</v>
          </cell>
          <cell r="P54">
            <v>267809.65499999997</v>
          </cell>
          <cell r="Q54">
            <v>254419.17224999995</v>
          </cell>
          <cell r="R54">
            <v>241698.21363749995</v>
          </cell>
        </row>
        <row r="55">
          <cell r="J55">
            <v>4</v>
          </cell>
          <cell r="K55">
            <v>141473.68421052632</v>
          </cell>
          <cell r="L55">
            <v>163200</v>
          </cell>
          <cell r="M55">
            <v>189240</v>
          </cell>
          <cell r="N55">
            <v>218766</v>
          </cell>
          <cell r="O55">
            <v>244866.3</v>
          </cell>
          <cell r="P55">
            <v>267809.65499999997</v>
          </cell>
          <cell r="Q55">
            <v>254419.17224999995</v>
          </cell>
          <cell r="R55">
            <v>241698.21363749995</v>
          </cell>
        </row>
        <row r="56">
          <cell r="J56">
            <v>4</v>
          </cell>
          <cell r="K56">
            <v>149052.63157894736</v>
          </cell>
          <cell r="L56">
            <v>163200</v>
          </cell>
          <cell r="M56">
            <v>189240</v>
          </cell>
          <cell r="N56">
            <v>218766</v>
          </cell>
          <cell r="O56">
            <v>244866.3</v>
          </cell>
          <cell r="P56">
            <v>267809.65499999997</v>
          </cell>
          <cell r="Q56">
            <v>254419.17224999995</v>
          </cell>
          <cell r="R56">
            <v>241698.21363749995</v>
          </cell>
        </row>
        <row r="57">
          <cell r="J57">
            <v>4</v>
          </cell>
          <cell r="K57">
            <v>149052.63157894736</v>
          </cell>
          <cell r="L57">
            <v>163200</v>
          </cell>
          <cell r="M57">
            <v>189240</v>
          </cell>
          <cell r="N57">
            <v>218766</v>
          </cell>
          <cell r="O57">
            <v>244866.3</v>
          </cell>
          <cell r="P57">
            <v>267809.65499999997</v>
          </cell>
          <cell r="Q57">
            <v>254419.17224999995</v>
          </cell>
          <cell r="R57">
            <v>241698.21363749995</v>
          </cell>
        </row>
        <row r="58">
          <cell r="J58">
            <v>4</v>
          </cell>
          <cell r="K58">
            <v>156631.57894736843</v>
          </cell>
          <cell r="L58">
            <v>163200</v>
          </cell>
          <cell r="M58">
            <v>189240</v>
          </cell>
          <cell r="N58">
            <v>218766</v>
          </cell>
          <cell r="O58">
            <v>244866.3</v>
          </cell>
          <cell r="P58">
            <v>267809.65499999997</v>
          </cell>
          <cell r="Q58">
            <v>254419.17224999995</v>
          </cell>
          <cell r="R58">
            <v>241698.21363749995</v>
          </cell>
        </row>
        <row r="59">
          <cell r="J59">
            <v>4</v>
          </cell>
          <cell r="K59">
            <v>156631.57894736843</v>
          </cell>
          <cell r="L59">
            <v>163200</v>
          </cell>
          <cell r="M59">
            <v>189240</v>
          </cell>
          <cell r="N59">
            <v>218766</v>
          </cell>
          <cell r="O59">
            <v>244866.3</v>
          </cell>
          <cell r="P59">
            <v>267809.65499999997</v>
          </cell>
          <cell r="Q59">
            <v>254419.17224999995</v>
          </cell>
          <cell r="R59">
            <v>241698.21363749995</v>
          </cell>
        </row>
        <row r="60">
          <cell r="J60">
            <v>4</v>
          </cell>
          <cell r="K60">
            <v>164210.52631578947</v>
          </cell>
          <cell r="L60">
            <v>163200</v>
          </cell>
          <cell r="M60">
            <v>189240</v>
          </cell>
          <cell r="N60">
            <v>218766</v>
          </cell>
          <cell r="O60">
            <v>244866.3</v>
          </cell>
          <cell r="P60">
            <v>267809.65499999997</v>
          </cell>
          <cell r="Q60">
            <v>254419.17224999995</v>
          </cell>
          <cell r="R60">
            <v>241698.21363749995</v>
          </cell>
        </row>
        <row r="61">
          <cell r="J61" t="str">
            <v>4d</v>
          </cell>
          <cell r="K61">
            <v>1788631.5789473683</v>
          </cell>
          <cell r="L61">
            <v>1958400</v>
          </cell>
          <cell r="M61">
            <v>2270880</v>
          </cell>
          <cell r="N61">
            <v>2625192</v>
          </cell>
          <cell r="O61">
            <v>2938395.5999999996</v>
          </cell>
          <cell r="P61">
            <v>3213715.8599999989</v>
          </cell>
          <cell r="Q61">
            <v>3053030.0669999984</v>
          </cell>
          <cell r="R61">
            <v>2900378.5636500004</v>
          </cell>
        </row>
        <row r="63">
          <cell r="J63">
            <v>5</v>
          </cell>
          <cell r="K63">
            <v>97894.736842105267</v>
          </cell>
          <cell r="L63">
            <v>81000</v>
          </cell>
          <cell r="M63">
            <v>159030</v>
          </cell>
          <cell r="N63">
            <v>216058.5</v>
          </cell>
          <cell r="O63">
            <v>279332.77499999997</v>
          </cell>
          <cell r="P63">
            <v>335739.47624999995</v>
          </cell>
          <cell r="Q63">
            <v>318952.50243749993</v>
          </cell>
          <cell r="R63">
            <v>303004.87731562497</v>
          </cell>
        </row>
        <row r="64">
          <cell r="J64">
            <v>5</v>
          </cell>
          <cell r="K64">
            <v>97894.736842105267</v>
          </cell>
          <cell r="L64">
            <v>81000</v>
          </cell>
          <cell r="M64">
            <v>159030</v>
          </cell>
          <cell r="N64">
            <v>216058.5</v>
          </cell>
          <cell r="O64">
            <v>279332.77499999997</v>
          </cell>
          <cell r="P64">
            <v>335739.47624999995</v>
          </cell>
          <cell r="Q64">
            <v>318952.50243749993</v>
          </cell>
          <cell r="R64">
            <v>303004.87731562497</v>
          </cell>
        </row>
        <row r="65">
          <cell r="J65">
            <v>5</v>
          </cell>
          <cell r="K65">
            <v>97894.736842105267</v>
          </cell>
          <cell r="L65">
            <v>81000</v>
          </cell>
          <cell r="M65">
            <v>159030</v>
          </cell>
          <cell r="N65">
            <v>216058.5</v>
          </cell>
          <cell r="O65">
            <v>279332.77499999997</v>
          </cell>
          <cell r="P65">
            <v>335739.47624999995</v>
          </cell>
          <cell r="Q65">
            <v>318952.50243749993</v>
          </cell>
          <cell r="R65">
            <v>303004.87731562497</v>
          </cell>
        </row>
        <row r="66">
          <cell r="J66">
            <v>5</v>
          </cell>
          <cell r="K66">
            <v>97894.736842105267</v>
          </cell>
          <cell r="L66">
            <v>81000</v>
          </cell>
          <cell r="M66">
            <v>159030</v>
          </cell>
          <cell r="N66">
            <v>216058.5</v>
          </cell>
          <cell r="O66">
            <v>279332.77499999997</v>
          </cell>
          <cell r="P66">
            <v>335739.47624999995</v>
          </cell>
          <cell r="Q66">
            <v>318952.50243749993</v>
          </cell>
          <cell r="R66">
            <v>303004.87731562497</v>
          </cell>
        </row>
        <row r="67">
          <cell r="J67">
            <v>5</v>
          </cell>
          <cell r="K67">
            <v>97894.736842105267</v>
          </cell>
          <cell r="L67">
            <v>81000</v>
          </cell>
          <cell r="M67">
            <v>159030</v>
          </cell>
          <cell r="N67">
            <v>216058.5</v>
          </cell>
          <cell r="O67">
            <v>279332.77499999997</v>
          </cell>
          <cell r="P67">
            <v>335739.47624999995</v>
          </cell>
          <cell r="Q67">
            <v>318952.50243749993</v>
          </cell>
          <cell r="R67">
            <v>303004.87731562497</v>
          </cell>
        </row>
        <row r="68">
          <cell r="J68">
            <v>5</v>
          </cell>
          <cell r="K68">
            <v>97894.736842105267</v>
          </cell>
          <cell r="L68">
            <v>81000</v>
          </cell>
          <cell r="M68">
            <v>159030</v>
          </cell>
          <cell r="N68">
            <v>216058.5</v>
          </cell>
          <cell r="O68">
            <v>279332.77499999997</v>
          </cell>
          <cell r="P68">
            <v>335739.47624999995</v>
          </cell>
          <cell r="Q68">
            <v>318952.50243749993</v>
          </cell>
          <cell r="R68">
            <v>303004.87731562497</v>
          </cell>
        </row>
        <row r="69">
          <cell r="J69">
            <v>5</v>
          </cell>
          <cell r="K69">
            <v>24631.57894736842</v>
          </cell>
          <cell r="L69">
            <v>81000</v>
          </cell>
          <cell r="M69">
            <v>159030</v>
          </cell>
          <cell r="N69">
            <v>216058.5</v>
          </cell>
          <cell r="O69">
            <v>279332.77499999997</v>
          </cell>
          <cell r="P69">
            <v>335739.47624999995</v>
          </cell>
          <cell r="Q69">
            <v>318952.50243749993</v>
          </cell>
          <cell r="R69">
            <v>303004.87731562497</v>
          </cell>
        </row>
        <row r="70">
          <cell r="J70">
            <v>5</v>
          </cell>
          <cell r="K70">
            <v>39789.473684210527</v>
          </cell>
          <cell r="L70">
            <v>81000</v>
          </cell>
          <cell r="M70">
            <v>159030</v>
          </cell>
          <cell r="N70">
            <v>216058.5</v>
          </cell>
          <cell r="O70">
            <v>279332.77499999997</v>
          </cell>
          <cell r="P70">
            <v>335739.47624999995</v>
          </cell>
          <cell r="Q70">
            <v>318952.50243749993</v>
          </cell>
          <cell r="R70">
            <v>303004.87731562497</v>
          </cell>
        </row>
        <row r="71">
          <cell r="J71">
            <v>5</v>
          </cell>
          <cell r="K71">
            <v>39789.473684210527</v>
          </cell>
          <cell r="L71">
            <v>81000</v>
          </cell>
          <cell r="M71">
            <v>159030</v>
          </cell>
          <cell r="N71">
            <v>216058.5</v>
          </cell>
          <cell r="O71">
            <v>279332.77499999997</v>
          </cell>
          <cell r="P71">
            <v>335739.47624999995</v>
          </cell>
          <cell r="Q71">
            <v>318952.50243749993</v>
          </cell>
          <cell r="R71">
            <v>303004.87731562497</v>
          </cell>
        </row>
        <row r="72">
          <cell r="J72">
            <v>5</v>
          </cell>
          <cell r="K72">
            <v>54947.368421052633</v>
          </cell>
          <cell r="L72">
            <v>81000</v>
          </cell>
          <cell r="M72">
            <v>159030</v>
          </cell>
          <cell r="N72">
            <v>216058.5</v>
          </cell>
          <cell r="O72">
            <v>279332.77499999997</v>
          </cell>
          <cell r="P72">
            <v>335739.47624999995</v>
          </cell>
          <cell r="Q72">
            <v>318952.50243749993</v>
          </cell>
          <cell r="R72">
            <v>303004.87731562497</v>
          </cell>
        </row>
        <row r="73">
          <cell r="J73">
            <v>5</v>
          </cell>
          <cell r="K73">
            <v>54947.368421052633</v>
          </cell>
          <cell r="L73">
            <v>81000</v>
          </cell>
          <cell r="M73">
            <v>159030</v>
          </cell>
          <cell r="N73">
            <v>216058.5</v>
          </cell>
          <cell r="O73">
            <v>279332.77499999997</v>
          </cell>
          <cell r="P73">
            <v>335739.47624999995</v>
          </cell>
          <cell r="Q73">
            <v>318952.50243749993</v>
          </cell>
          <cell r="R73">
            <v>303004.87731562497</v>
          </cell>
        </row>
        <row r="74">
          <cell r="J74">
            <v>5</v>
          </cell>
          <cell r="K74">
            <v>70105.263157894733</v>
          </cell>
          <cell r="L74">
            <v>81000</v>
          </cell>
          <cell r="M74">
            <v>159030</v>
          </cell>
          <cell r="N74">
            <v>216058.5</v>
          </cell>
          <cell r="O74">
            <v>279332.77499999997</v>
          </cell>
          <cell r="P74">
            <v>335739.47624999995</v>
          </cell>
          <cell r="Q74">
            <v>318952.50243749993</v>
          </cell>
          <cell r="R74">
            <v>303004.87731562497</v>
          </cell>
        </row>
        <row r="75">
          <cell r="J75" t="str">
            <v>5d</v>
          </cell>
          <cell r="K75">
            <v>871578.94736842101</v>
          </cell>
          <cell r="L75">
            <v>972000</v>
          </cell>
          <cell r="M75">
            <v>1908360</v>
          </cell>
          <cell r="N75">
            <v>2592702</v>
          </cell>
          <cell r="O75">
            <v>3351993.2999999993</v>
          </cell>
          <cell r="P75">
            <v>4028873.7149999985</v>
          </cell>
          <cell r="Q75">
            <v>3827430.0292499983</v>
          </cell>
          <cell r="R75">
            <v>3636058.5277875005</v>
          </cell>
        </row>
        <row r="77">
          <cell r="J77">
            <v>6</v>
          </cell>
          <cell r="K77">
            <v>380842.10526315792</v>
          </cell>
          <cell r="L77">
            <v>343440</v>
          </cell>
          <cell r="M77">
            <v>326268</v>
          </cell>
          <cell r="N77">
            <v>309954.59999999998</v>
          </cell>
          <cell r="O77">
            <v>294456.87</v>
          </cell>
          <cell r="P77">
            <v>279734.02649999998</v>
          </cell>
          <cell r="Q77">
            <v>265747.32517499995</v>
          </cell>
          <cell r="R77">
            <v>252459.95891624995</v>
          </cell>
        </row>
        <row r="78">
          <cell r="J78">
            <v>6</v>
          </cell>
          <cell r="K78">
            <v>380842.10526315792</v>
          </cell>
          <cell r="L78">
            <v>343440</v>
          </cell>
          <cell r="M78">
            <v>326268</v>
          </cell>
          <cell r="N78">
            <v>309954.59999999998</v>
          </cell>
          <cell r="O78">
            <v>294456.87</v>
          </cell>
          <cell r="P78">
            <v>279734.02649999998</v>
          </cell>
          <cell r="Q78">
            <v>265747.32517499995</v>
          </cell>
          <cell r="R78">
            <v>252459.95891624995</v>
          </cell>
        </row>
        <row r="79">
          <cell r="J79">
            <v>6</v>
          </cell>
          <cell r="K79">
            <v>380842.10526315792</v>
          </cell>
          <cell r="L79">
            <v>343440</v>
          </cell>
          <cell r="M79">
            <v>326268</v>
          </cell>
          <cell r="N79">
            <v>309954.59999999998</v>
          </cell>
          <cell r="O79">
            <v>294456.87</v>
          </cell>
          <cell r="P79">
            <v>279734.02649999998</v>
          </cell>
          <cell r="Q79">
            <v>265747.32517499995</v>
          </cell>
          <cell r="R79">
            <v>252459.95891624995</v>
          </cell>
        </row>
        <row r="80">
          <cell r="J80">
            <v>6</v>
          </cell>
          <cell r="K80">
            <v>380842.10526315792</v>
          </cell>
          <cell r="L80">
            <v>343440</v>
          </cell>
          <cell r="M80">
            <v>326268</v>
          </cell>
          <cell r="N80">
            <v>309954.59999999998</v>
          </cell>
          <cell r="O80">
            <v>294456.87</v>
          </cell>
          <cell r="P80">
            <v>279734.02649999998</v>
          </cell>
          <cell r="Q80">
            <v>265747.32517499995</v>
          </cell>
          <cell r="R80">
            <v>252459.95891624995</v>
          </cell>
        </row>
        <row r="81">
          <cell r="J81">
            <v>6</v>
          </cell>
          <cell r="K81">
            <v>380842.10526315792</v>
          </cell>
          <cell r="L81">
            <v>343440</v>
          </cell>
          <cell r="M81">
            <v>326268</v>
          </cell>
          <cell r="N81">
            <v>309954.59999999998</v>
          </cell>
          <cell r="O81">
            <v>294456.87</v>
          </cell>
          <cell r="P81">
            <v>279734.02649999998</v>
          </cell>
          <cell r="Q81">
            <v>265747.32517499995</v>
          </cell>
          <cell r="R81">
            <v>252459.95891624995</v>
          </cell>
        </row>
        <row r="82">
          <cell r="J82">
            <v>6</v>
          </cell>
          <cell r="K82">
            <v>380842.10526315792</v>
          </cell>
          <cell r="L82">
            <v>343440</v>
          </cell>
          <cell r="M82">
            <v>326268</v>
          </cell>
          <cell r="N82">
            <v>309954.59999999998</v>
          </cell>
          <cell r="O82">
            <v>294456.87</v>
          </cell>
          <cell r="P82">
            <v>279734.02649999998</v>
          </cell>
          <cell r="Q82">
            <v>265747.32517499995</v>
          </cell>
          <cell r="R82">
            <v>252459.95891624995</v>
          </cell>
        </row>
        <row r="83">
          <cell r="J83">
            <v>6</v>
          </cell>
          <cell r="K83">
            <v>361515.78947368421</v>
          </cell>
          <cell r="L83">
            <v>343440</v>
          </cell>
          <cell r="M83">
            <v>326268</v>
          </cell>
          <cell r="N83">
            <v>309954.59999999998</v>
          </cell>
          <cell r="O83">
            <v>294456.87</v>
          </cell>
          <cell r="P83">
            <v>279734.02649999998</v>
          </cell>
          <cell r="Q83">
            <v>265747.32517499995</v>
          </cell>
          <cell r="R83">
            <v>252459.95891624995</v>
          </cell>
        </row>
        <row r="84">
          <cell r="J84">
            <v>6</v>
          </cell>
          <cell r="K84">
            <v>361515.78947368421</v>
          </cell>
          <cell r="L84">
            <v>343440</v>
          </cell>
          <cell r="M84">
            <v>326268</v>
          </cell>
          <cell r="N84">
            <v>309954.59999999998</v>
          </cell>
          <cell r="O84">
            <v>294456.87</v>
          </cell>
          <cell r="P84">
            <v>279734.02649999998</v>
          </cell>
          <cell r="Q84">
            <v>265747.32517499995</v>
          </cell>
          <cell r="R84">
            <v>252459.95891624995</v>
          </cell>
        </row>
        <row r="85">
          <cell r="J85">
            <v>6</v>
          </cell>
          <cell r="K85">
            <v>361515.78947368421</v>
          </cell>
          <cell r="L85">
            <v>343440</v>
          </cell>
          <cell r="M85">
            <v>326268</v>
          </cell>
          <cell r="N85">
            <v>309954.59999999998</v>
          </cell>
          <cell r="O85">
            <v>294456.87</v>
          </cell>
          <cell r="P85">
            <v>279734.02649999998</v>
          </cell>
          <cell r="Q85">
            <v>265747.32517499995</v>
          </cell>
          <cell r="R85">
            <v>252459.95891624995</v>
          </cell>
        </row>
        <row r="86">
          <cell r="J86">
            <v>6</v>
          </cell>
          <cell r="K86">
            <v>361515.78947368421</v>
          </cell>
          <cell r="L86">
            <v>343440</v>
          </cell>
          <cell r="M86">
            <v>326268</v>
          </cell>
          <cell r="N86">
            <v>309954.59999999998</v>
          </cell>
          <cell r="O86">
            <v>294456.87</v>
          </cell>
          <cell r="P86">
            <v>279734.02649999998</v>
          </cell>
          <cell r="Q86">
            <v>265747.32517499995</v>
          </cell>
          <cell r="R86">
            <v>252459.95891624995</v>
          </cell>
        </row>
        <row r="87">
          <cell r="J87">
            <v>6</v>
          </cell>
          <cell r="K87">
            <v>361515.78947368421</v>
          </cell>
          <cell r="L87">
            <v>343440</v>
          </cell>
          <cell r="M87">
            <v>326268</v>
          </cell>
          <cell r="N87">
            <v>309954.59999999998</v>
          </cell>
          <cell r="O87">
            <v>294456.87</v>
          </cell>
          <cell r="P87">
            <v>279734.02649999998</v>
          </cell>
          <cell r="Q87">
            <v>265747.32517499995</v>
          </cell>
          <cell r="R87">
            <v>252459.95891624995</v>
          </cell>
        </row>
        <row r="88">
          <cell r="J88">
            <v>6</v>
          </cell>
          <cell r="K88">
            <v>361515.78947368421</v>
          </cell>
          <cell r="L88">
            <v>343440</v>
          </cell>
          <cell r="M88">
            <v>326268</v>
          </cell>
          <cell r="N88">
            <v>309954.59999999998</v>
          </cell>
          <cell r="O88">
            <v>294456.87</v>
          </cell>
          <cell r="P88">
            <v>279734.02649999998</v>
          </cell>
          <cell r="Q88">
            <v>265747.32517499995</v>
          </cell>
          <cell r="R88">
            <v>252459.95891624995</v>
          </cell>
        </row>
        <row r="89">
          <cell r="J89" t="str">
            <v>6d</v>
          </cell>
          <cell r="K89">
            <v>4454147.3684210517</v>
          </cell>
          <cell r="L89">
            <v>4121280</v>
          </cell>
          <cell r="M89">
            <v>3915216</v>
          </cell>
          <cell r="N89">
            <v>3719455.2000000007</v>
          </cell>
          <cell r="O89">
            <v>3533482.4400000009</v>
          </cell>
          <cell r="P89">
            <v>3356808.3180000004</v>
          </cell>
          <cell r="Q89">
            <v>3188967.9020999991</v>
          </cell>
          <cell r="R89">
            <v>3029519.5069949999</v>
          </cell>
        </row>
        <row r="91">
          <cell r="J91">
            <v>7</v>
          </cell>
          <cell r="K91">
            <v>67925</v>
          </cell>
          <cell r="L91">
            <v>0</v>
          </cell>
          <cell r="M91">
            <v>15432.75</v>
          </cell>
          <cell r="N91">
            <v>14661.112499999999</v>
          </cell>
          <cell r="O91">
            <v>13928.056874999998</v>
          </cell>
          <cell r="P91">
            <v>13231.654031249998</v>
          </cell>
          <cell r="Q91">
            <v>12570.071329687496</v>
          </cell>
          <cell r="R91">
            <v>11941.567763203122</v>
          </cell>
        </row>
        <row r="92">
          <cell r="J92">
            <v>7</v>
          </cell>
          <cell r="K92">
            <v>67925</v>
          </cell>
          <cell r="L92">
            <v>0</v>
          </cell>
          <cell r="M92">
            <v>15432.75</v>
          </cell>
          <cell r="N92">
            <v>14661.112499999999</v>
          </cell>
          <cell r="O92">
            <v>13928.056874999998</v>
          </cell>
          <cell r="P92">
            <v>13231.654031249998</v>
          </cell>
          <cell r="Q92">
            <v>12570.071329687496</v>
          </cell>
          <cell r="R92">
            <v>11941.567763203122</v>
          </cell>
        </row>
        <row r="93">
          <cell r="J93">
            <v>7</v>
          </cell>
          <cell r="K93">
            <v>67925</v>
          </cell>
          <cell r="L93">
            <v>0</v>
          </cell>
          <cell r="M93">
            <v>15432.75</v>
          </cell>
          <cell r="N93">
            <v>14661.112499999999</v>
          </cell>
          <cell r="O93">
            <v>13928.056874999998</v>
          </cell>
          <cell r="P93">
            <v>13231.654031249998</v>
          </cell>
          <cell r="Q93">
            <v>12570.071329687496</v>
          </cell>
          <cell r="R93">
            <v>11941.567763203122</v>
          </cell>
        </row>
        <row r="94">
          <cell r="J94">
            <v>7</v>
          </cell>
          <cell r="K94">
            <v>67925</v>
          </cell>
          <cell r="L94">
            <v>0</v>
          </cell>
          <cell r="M94">
            <v>15432.75</v>
          </cell>
          <cell r="N94">
            <v>14661.112499999999</v>
          </cell>
          <cell r="O94">
            <v>13928.056874999998</v>
          </cell>
          <cell r="P94">
            <v>13231.654031249998</v>
          </cell>
          <cell r="Q94">
            <v>12570.071329687496</v>
          </cell>
          <cell r="R94">
            <v>11941.567763203122</v>
          </cell>
        </row>
        <row r="95">
          <cell r="J95">
            <v>7</v>
          </cell>
          <cell r="K95">
            <v>67925</v>
          </cell>
          <cell r="L95">
            <v>0</v>
          </cell>
          <cell r="M95">
            <v>15432.75</v>
          </cell>
          <cell r="N95">
            <v>14661.112499999999</v>
          </cell>
          <cell r="O95">
            <v>13928.056874999998</v>
          </cell>
          <cell r="P95">
            <v>13231.654031249998</v>
          </cell>
          <cell r="Q95">
            <v>12570.071329687496</v>
          </cell>
          <cell r="R95">
            <v>11941.567763203122</v>
          </cell>
        </row>
        <row r="96">
          <cell r="J96">
            <v>7</v>
          </cell>
          <cell r="K96">
            <v>67925</v>
          </cell>
          <cell r="L96">
            <v>0</v>
          </cell>
          <cell r="M96">
            <v>15432.75</v>
          </cell>
          <cell r="N96">
            <v>14661.112499999999</v>
          </cell>
          <cell r="O96">
            <v>13928.056874999998</v>
          </cell>
          <cell r="P96">
            <v>13231.654031249998</v>
          </cell>
          <cell r="Q96">
            <v>12570.071329687496</v>
          </cell>
          <cell r="R96">
            <v>11941.567763203122</v>
          </cell>
        </row>
        <row r="97">
          <cell r="J97">
            <v>7</v>
          </cell>
          <cell r="K97">
            <v>0</v>
          </cell>
          <cell r="L97">
            <v>0</v>
          </cell>
          <cell r="M97">
            <v>15432.75</v>
          </cell>
          <cell r="N97">
            <v>14661.112499999999</v>
          </cell>
          <cell r="O97">
            <v>13928.056874999998</v>
          </cell>
          <cell r="P97">
            <v>13231.654031249998</v>
          </cell>
          <cell r="Q97">
            <v>12570.071329687496</v>
          </cell>
          <cell r="R97">
            <v>11941.567763203122</v>
          </cell>
        </row>
        <row r="98">
          <cell r="J98">
            <v>7</v>
          </cell>
          <cell r="K98">
            <v>0</v>
          </cell>
          <cell r="L98">
            <v>0</v>
          </cell>
          <cell r="M98">
            <v>15432.75</v>
          </cell>
          <cell r="N98">
            <v>14661.112499999999</v>
          </cell>
          <cell r="O98">
            <v>13928.056874999998</v>
          </cell>
          <cell r="P98">
            <v>13231.654031249998</v>
          </cell>
          <cell r="Q98">
            <v>12570.071329687496</v>
          </cell>
          <cell r="R98">
            <v>11941.567763203122</v>
          </cell>
        </row>
        <row r="99">
          <cell r="J99">
            <v>7</v>
          </cell>
          <cell r="K99">
            <v>0</v>
          </cell>
          <cell r="L99">
            <v>0</v>
          </cell>
          <cell r="M99">
            <v>15432.75</v>
          </cell>
          <cell r="N99">
            <v>14661.112499999999</v>
          </cell>
          <cell r="O99">
            <v>13928.056874999998</v>
          </cell>
          <cell r="P99">
            <v>13231.654031249998</v>
          </cell>
          <cell r="Q99">
            <v>12570.071329687496</v>
          </cell>
          <cell r="R99">
            <v>11941.567763203122</v>
          </cell>
        </row>
        <row r="100">
          <cell r="J100">
            <v>7</v>
          </cell>
          <cell r="K100">
            <v>0</v>
          </cell>
          <cell r="L100">
            <v>0</v>
          </cell>
          <cell r="M100">
            <v>15432.75</v>
          </cell>
          <cell r="N100">
            <v>14661.112499999999</v>
          </cell>
          <cell r="O100">
            <v>13928.056874999998</v>
          </cell>
          <cell r="P100">
            <v>13231.654031249998</v>
          </cell>
          <cell r="Q100">
            <v>12570.071329687496</v>
          </cell>
          <cell r="R100">
            <v>11941.567763203122</v>
          </cell>
        </row>
        <row r="101">
          <cell r="J101">
            <v>7</v>
          </cell>
          <cell r="K101">
            <v>0</v>
          </cell>
          <cell r="L101">
            <v>0</v>
          </cell>
          <cell r="M101">
            <v>15432.75</v>
          </cell>
          <cell r="N101">
            <v>14661.112499999999</v>
          </cell>
          <cell r="O101">
            <v>13928.056874999998</v>
          </cell>
          <cell r="P101">
            <v>13231.654031249998</v>
          </cell>
          <cell r="Q101">
            <v>12570.071329687496</v>
          </cell>
          <cell r="R101">
            <v>11941.567763203122</v>
          </cell>
        </row>
        <row r="102">
          <cell r="J102">
            <v>7</v>
          </cell>
          <cell r="K102">
            <v>0</v>
          </cell>
          <cell r="L102">
            <v>0</v>
          </cell>
          <cell r="M102">
            <v>15432.75</v>
          </cell>
          <cell r="N102">
            <v>14661.112499999999</v>
          </cell>
          <cell r="O102">
            <v>13928.056874999998</v>
          </cell>
          <cell r="P102">
            <v>13231.654031249998</v>
          </cell>
          <cell r="Q102">
            <v>12570.071329687496</v>
          </cell>
          <cell r="R102">
            <v>11941.567763203122</v>
          </cell>
        </row>
        <row r="103">
          <cell r="J103" t="str">
            <v>7d</v>
          </cell>
          <cell r="K103">
            <v>407550</v>
          </cell>
          <cell r="L103">
            <v>0</v>
          </cell>
          <cell r="M103">
            <v>185193</v>
          </cell>
          <cell r="N103">
            <v>175933.34999999998</v>
          </cell>
          <cell r="O103">
            <v>167136.6825</v>
          </cell>
          <cell r="P103">
            <v>158779.84837499994</v>
          </cell>
          <cell r="Q103">
            <v>150840.85595624993</v>
          </cell>
          <cell r="R103">
            <v>143298.81315843744</v>
          </cell>
        </row>
        <row r="105">
          <cell r="J105">
            <v>8</v>
          </cell>
          <cell r="K105">
            <v>0</v>
          </cell>
          <cell r="L105">
            <v>0</v>
          </cell>
          <cell r="M105">
            <v>0</v>
          </cell>
          <cell r="N105">
            <v>0</v>
          </cell>
          <cell r="O105">
            <v>0</v>
          </cell>
          <cell r="P105">
            <v>0</v>
          </cell>
          <cell r="Q105">
            <v>0</v>
          </cell>
          <cell r="R105">
            <v>0</v>
          </cell>
        </row>
        <row r="106">
          <cell r="J106">
            <v>8</v>
          </cell>
          <cell r="K106">
            <v>0</v>
          </cell>
          <cell r="L106">
            <v>0</v>
          </cell>
          <cell r="M106">
            <v>0</v>
          </cell>
          <cell r="N106">
            <v>0</v>
          </cell>
          <cell r="O106">
            <v>0</v>
          </cell>
          <cell r="P106">
            <v>0</v>
          </cell>
          <cell r="Q106">
            <v>0</v>
          </cell>
          <cell r="R106">
            <v>0</v>
          </cell>
        </row>
        <row r="107">
          <cell r="J107">
            <v>8</v>
          </cell>
          <cell r="K107">
            <v>0</v>
          </cell>
          <cell r="L107">
            <v>0</v>
          </cell>
          <cell r="M107">
            <v>0</v>
          </cell>
          <cell r="N107">
            <v>0</v>
          </cell>
          <cell r="O107">
            <v>0</v>
          </cell>
          <cell r="P107">
            <v>0</v>
          </cell>
          <cell r="Q107">
            <v>0</v>
          </cell>
          <cell r="R107">
            <v>0</v>
          </cell>
        </row>
        <row r="108">
          <cell r="J108">
            <v>8</v>
          </cell>
          <cell r="K108">
            <v>0</v>
          </cell>
          <cell r="L108">
            <v>0</v>
          </cell>
          <cell r="M108">
            <v>0</v>
          </cell>
          <cell r="N108">
            <v>0</v>
          </cell>
          <cell r="O108">
            <v>0</v>
          </cell>
          <cell r="P108">
            <v>0</v>
          </cell>
          <cell r="Q108">
            <v>0</v>
          </cell>
          <cell r="R108">
            <v>0</v>
          </cell>
        </row>
        <row r="109">
          <cell r="J109">
            <v>8</v>
          </cell>
          <cell r="K109">
            <v>0</v>
          </cell>
          <cell r="L109">
            <v>0</v>
          </cell>
          <cell r="M109">
            <v>0</v>
          </cell>
          <cell r="N109">
            <v>0</v>
          </cell>
          <cell r="O109">
            <v>0</v>
          </cell>
          <cell r="P109">
            <v>0</v>
          </cell>
          <cell r="Q109">
            <v>0</v>
          </cell>
          <cell r="R109">
            <v>0</v>
          </cell>
        </row>
        <row r="110">
          <cell r="J110">
            <v>8</v>
          </cell>
          <cell r="K110">
            <v>0</v>
          </cell>
          <cell r="L110">
            <v>0</v>
          </cell>
          <cell r="M110">
            <v>0</v>
          </cell>
          <cell r="N110">
            <v>0</v>
          </cell>
          <cell r="O110">
            <v>0</v>
          </cell>
          <cell r="P110">
            <v>0</v>
          </cell>
          <cell r="Q110">
            <v>0</v>
          </cell>
          <cell r="R110">
            <v>0</v>
          </cell>
        </row>
        <row r="111">
          <cell r="J111">
            <v>8</v>
          </cell>
          <cell r="K111">
            <v>0</v>
          </cell>
          <cell r="L111">
            <v>0</v>
          </cell>
          <cell r="M111">
            <v>0</v>
          </cell>
          <cell r="N111">
            <v>0</v>
          </cell>
          <cell r="O111">
            <v>0</v>
          </cell>
          <cell r="P111">
            <v>0</v>
          </cell>
          <cell r="Q111">
            <v>0</v>
          </cell>
          <cell r="R111">
            <v>0</v>
          </cell>
        </row>
        <row r="112">
          <cell r="J112">
            <v>8</v>
          </cell>
          <cell r="K112">
            <v>0</v>
          </cell>
          <cell r="L112">
            <v>0</v>
          </cell>
          <cell r="M112">
            <v>0</v>
          </cell>
          <cell r="N112">
            <v>0</v>
          </cell>
          <cell r="O112">
            <v>0</v>
          </cell>
          <cell r="P112">
            <v>0</v>
          </cell>
          <cell r="Q112">
            <v>0</v>
          </cell>
          <cell r="R112">
            <v>0</v>
          </cell>
        </row>
        <row r="113">
          <cell r="J113">
            <v>8</v>
          </cell>
          <cell r="K113">
            <v>0</v>
          </cell>
          <cell r="L113">
            <v>0</v>
          </cell>
          <cell r="M113">
            <v>0</v>
          </cell>
          <cell r="N113">
            <v>0</v>
          </cell>
          <cell r="O113">
            <v>0</v>
          </cell>
          <cell r="P113">
            <v>0</v>
          </cell>
          <cell r="Q113">
            <v>0</v>
          </cell>
          <cell r="R113">
            <v>0</v>
          </cell>
        </row>
        <row r="114">
          <cell r="J114">
            <v>8</v>
          </cell>
          <cell r="K114">
            <v>0</v>
          </cell>
          <cell r="L114">
            <v>0</v>
          </cell>
          <cell r="M114">
            <v>0</v>
          </cell>
          <cell r="N114">
            <v>0</v>
          </cell>
          <cell r="O114">
            <v>0</v>
          </cell>
          <cell r="P114">
            <v>0</v>
          </cell>
          <cell r="Q114">
            <v>0</v>
          </cell>
          <cell r="R114">
            <v>0</v>
          </cell>
        </row>
        <row r="115">
          <cell r="J115">
            <v>8</v>
          </cell>
          <cell r="K115">
            <v>0</v>
          </cell>
          <cell r="L115">
            <v>0</v>
          </cell>
          <cell r="M115">
            <v>0</v>
          </cell>
          <cell r="N115">
            <v>0</v>
          </cell>
          <cell r="O115">
            <v>0</v>
          </cell>
          <cell r="P115">
            <v>0</v>
          </cell>
          <cell r="Q115">
            <v>0</v>
          </cell>
          <cell r="R115">
            <v>0</v>
          </cell>
        </row>
        <row r="116">
          <cell r="J116">
            <v>8</v>
          </cell>
          <cell r="K116">
            <v>0</v>
          </cell>
          <cell r="L116">
            <v>0</v>
          </cell>
          <cell r="M116">
            <v>0</v>
          </cell>
          <cell r="N116">
            <v>0</v>
          </cell>
          <cell r="O116">
            <v>0</v>
          </cell>
          <cell r="P116">
            <v>0</v>
          </cell>
          <cell r="Q116">
            <v>0</v>
          </cell>
          <cell r="R116">
            <v>0</v>
          </cell>
        </row>
        <row r="117">
          <cell r="J117" t="str">
            <v>8d</v>
          </cell>
          <cell r="K117">
            <v>0</v>
          </cell>
          <cell r="L117">
            <v>0</v>
          </cell>
          <cell r="M117">
            <v>0</v>
          </cell>
          <cell r="N117">
            <v>0</v>
          </cell>
          <cell r="O117">
            <v>0</v>
          </cell>
          <cell r="P117">
            <v>0</v>
          </cell>
          <cell r="Q117">
            <v>0</v>
          </cell>
          <cell r="R117">
            <v>0</v>
          </cell>
        </row>
        <row r="119">
          <cell r="J119">
            <v>9</v>
          </cell>
          <cell r="K119">
            <v>0</v>
          </cell>
          <cell r="L119">
            <v>72200</v>
          </cell>
          <cell r="M119">
            <v>145753.75</v>
          </cell>
          <cell r="N119">
            <v>211771.625</v>
          </cell>
          <cell r="O119">
            <v>270823.328125</v>
          </cell>
          <cell r="P119">
            <v>330791.35078124993</v>
          </cell>
          <cell r="Q119">
            <v>314251.78324218746</v>
          </cell>
          <cell r="R119">
            <v>298539.19408007804</v>
          </cell>
        </row>
        <row r="120">
          <cell r="J120">
            <v>9</v>
          </cell>
          <cell r="K120">
            <v>0</v>
          </cell>
          <cell r="L120">
            <v>72200</v>
          </cell>
          <cell r="M120">
            <v>145753.75</v>
          </cell>
          <cell r="N120">
            <v>211771.625</v>
          </cell>
          <cell r="O120">
            <v>270823.328125</v>
          </cell>
          <cell r="P120">
            <v>330791.35078124993</v>
          </cell>
          <cell r="Q120">
            <v>314251.78324218746</v>
          </cell>
          <cell r="R120">
            <v>298539.19408007804</v>
          </cell>
        </row>
        <row r="121">
          <cell r="J121">
            <v>9</v>
          </cell>
          <cell r="K121">
            <v>0</v>
          </cell>
          <cell r="L121">
            <v>72200</v>
          </cell>
          <cell r="M121">
            <v>145753.75</v>
          </cell>
          <cell r="N121">
            <v>211771.625</v>
          </cell>
          <cell r="O121">
            <v>270823.328125</v>
          </cell>
          <cell r="P121">
            <v>330791.35078124993</v>
          </cell>
          <cell r="Q121">
            <v>314251.78324218746</v>
          </cell>
          <cell r="R121">
            <v>298539.19408007804</v>
          </cell>
        </row>
        <row r="122">
          <cell r="J122">
            <v>9</v>
          </cell>
          <cell r="K122">
            <v>0</v>
          </cell>
          <cell r="L122">
            <v>72200</v>
          </cell>
          <cell r="M122">
            <v>145753.75</v>
          </cell>
          <cell r="N122">
            <v>211771.625</v>
          </cell>
          <cell r="O122">
            <v>270823.328125</v>
          </cell>
          <cell r="P122">
            <v>330791.35078124993</v>
          </cell>
          <cell r="Q122">
            <v>314251.78324218746</v>
          </cell>
          <cell r="R122">
            <v>298539.19408007804</v>
          </cell>
        </row>
        <row r="123">
          <cell r="J123">
            <v>9</v>
          </cell>
          <cell r="K123">
            <v>0</v>
          </cell>
          <cell r="L123">
            <v>72200</v>
          </cell>
          <cell r="M123">
            <v>145753.75</v>
          </cell>
          <cell r="N123">
            <v>211771.625</v>
          </cell>
          <cell r="O123">
            <v>270823.328125</v>
          </cell>
          <cell r="P123">
            <v>330791.35078124993</v>
          </cell>
          <cell r="Q123">
            <v>314251.78324218746</v>
          </cell>
          <cell r="R123">
            <v>298539.19408007804</v>
          </cell>
        </row>
        <row r="124">
          <cell r="J124">
            <v>9</v>
          </cell>
          <cell r="K124">
            <v>0</v>
          </cell>
          <cell r="L124">
            <v>72200</v>
          </cell>
          <cell r="M124">
            <v>145753.75</v>
          </cell>
          <cell r="N124">
            <v>211771.625</v>
          </cell>
          <cell r="O124">
            <v>270823.328125</v>
          </cell>
          <cell r="P124">
            <v>330791.35078124993</v>
          </cell>
          <cell r="Q124">
            <v>314251.78324218746</v>
          </cell>
          <cell r="R124">
            <v>298539.19408007804</v>
          </cell>
        </row>
        <row r="125">
          <cell r="J125">
            <v>9</v>
          </cell>
          <cell r="K125">
            <v>38000</v>
          </cell>
          <cell r="L125">
            <v>72200</v>
          </cell>
          <cell r="M125">
            <v>145753.75</v>
          </cell>
          <cell r="N125">
            <v>211771.625</v>
          </cell>
          <cell r="O125">
            <v>270823.328125</v>
          </cell>
          <cell r="P125">
            <v>330791.35078124993</v>
          </cell>
          <cell r="Q125">
            <v>314251.78324218746</v>
          </cell>
          <cell r="R125">
            <v>298539.19408007804</v>
          </cell>
        </row>
        <row r="126">
          <cell r="J126">
            <v>9</v>
          </cell>
          <cell r="K126">
            <v>42750</v>
          </cell>
          <cell r="L126">
            <v>72200</v>
          </cell>
          <cell r="M126">
            <v>145753.75</v>
          </cell>
          <cell r="N126">
            <v>211771.625</v>
          </cell>
          <cell r="O126">
            <v>270823.328125</v>
          </cell>
          <cell r="P126">
            <v>330791.35078124993</v>
          </cell>
          <cell r="Q126">
            <v>314251.78324218746</v>
          </cell>
          <cell r="R126">
            <v>298539.19408007804</v>
          </cell>
        </row>
        <row r="127">
          <cell r="J127">
            <v>9</v>
          </cell>
          <cell r="K127">
            <v>47500</v>
          </cell>
          <cell r="L127">
            <v>72200</v>
          </cell>
          <cell r="M127">
            <v>145753.75</v>
          </cell>
          <cell r="N127">
            <v>211771.625</v>
          </cell>
          <cell r="O127">
            <v>270823.328125</v>
          </cell>
          <cell r="P127">
            <v>330791.35078124993</v>
          </cell>
          <cell r="Q127">
            <v>314251.78324218746</v>
          </cell>
          <cell r="R127">
            <v>298539.19408007804</v>
          </cell>
        </row>
        <row r="128">
          <cell r="J128">
            <v>9</v>
          </cell>
          <cell r="K128">
            <v>52250</v>
          </cell>
          <cell r="L128">
            <v>72200</v>
          </cell>
          <cell r="M128">
            <v>145753.75</v>
          </cell>
          <cell r="N128">
            <v>211771.625</v>
          </cell>
          <cell r="O128">
            <v>270823.328125</v>
          </cell>
          <cell r="P128">
            <v>330791.35078124993</v>
          </cell>
          <cell r="Q128">
            <v>314251.78324218746</v>
          </cell>
          <cell r="R128">
            <v>298539.19408007804</v>
          </cell>
        </row>
        <row r="129">
          <cell r="J129">
            <v>9</v>
          </cell>
          <cell r="K129">
            <v>57000</v>
          </cell>
          <cell r="L129">
            <v>72200</v>
          </cell>
          <cell r="M129">
            <v>145753.75</v>
          </cell>
          <cell r="N129">
            <v>211771.625</v>
          </cell>
          <cell r="O129">
            <v>270823.328125</v>
          </cell>
          <cell r="P129">
            <v>330791.35078124993</v>
          </cell>
          <cell r="Q129">
            <v>314251.78324218746</v>
          </cell>
          <cell r="R129">
            <v>298539.19408007804</v>
          </cell>
        </row>
        <row r="130">
          <cell r="J130">
            <v>9</v>
          </cell>
          <cell r="K130">
            <v>66500</v>
          </cell>
          <cell r="L130">
            <v>72200</v>
          </cell>
          <cell r="M130">
            <v>145753.75</v>
          </cell>
          <cell r="N130">
            <v>211771.625</v>
          </cell>
          <cell r="O130">
            <v>270823.328125</v>
          </cell>
          <cell r="P130">
            <v>330791.35078124993</v>
          </cell>
          <cell r="Q130">
            <v>314251.78324218746</v>
          </cell>
          <cell r="R130">
            <v>298539.19408007804</v>
          </cell>
        </row>
        <row r="131">
          <cell r="J131" t="str">
            <v>9d</v>
          </cell>
          <cell r="K131">
            <v>304000</v>
          </cell>
          <cell r="L131">
            <v>866400</v>
          </cell>
          <cell r="M131">
            <v>1749045</v>
          </cell>
          <cell r="N131">
            <v>2541259.5</v>
          </cell>
          <cell r="O131">
            <v>3249879.9375</v>
          </cell>
          <cell r="P131">
            <v>3969496.2093749982</v>
          </cell>
          <cell r="Q131">
            <v>3771021.3989062496</v>
          </cell>
          <cell r="R131">
            <v>3582470.3289609365</v>
          </cell>
        </row>
        <row r="133">
          <cell r="J133">
            <v>10</v>
          </cell>
          <cell r="K133">
            <v>0</v>
          </cell>
          <cell r="L133">
            <v>0</v>
          </cell>
          <cell r="M133">
            <v>0</v>
          </cell>
          <cell r="N133">
            <v>0</v>
          </cell>
          <cell r="O133">
            <v>0</v>
          </cell>
          <cell r="P133">
            <v>0</v>
          </cell>
          <cell r="Q133">
            <v>0</v>
          </cell>
          <cell r="R133">
            <v>0</v>
          </cell>
        </row>
        <row r="134">
          <cell r="J134">
            <v>10</v>
          </cell>
          <cell r="K134">
            <v>0</v>
          </cell>
          <cell r="L134">
            <v>0</v>
          </cell>
          <cell r="M134">
            <v>0</v>
          </cell>
          <cell r="N134">
            <v>0</v>
          </cell>
          <cell r="O134">
            <v>0</v>
          </cell>
          <cell r="P134">
            <v>0</v>
          </cell>
          <cell r="Q134">
            <v>0</v>
          </cell>
          <cell r="R134">
            <v>0</v>
          </cell>
        </row>
        <row r="135">
          <cell r="J135">
            <v>10</v>
          </cell>
          <cell r="K135">
            <v>0</v>
          </cell>
          <cell r="L135">
            <v>0</v>
          </cell>
          <cell r="M135">
            <v>0</v>
          </cell>
          <cell r="N135">
            <v>0</v>
          </cell>
          <cell r="O135">
            <v>0</v>
          </cell>
          <cell r="P135">
            <v>0</v>
          </cell>
          <cell r="Q135">
            <v>0</v>
          </cell>
          <cell r="R135">
            <v>0</v>
          </cell>
        </row>
        <row r="136">
          <cell r="J136">
            <v>10</v>
          </cell>
          <cell r="K136">
            <v>0</v>
          </cell>
          <cell r="L136">
            <v>0</v>
          </cell>
          <cell r="M136">
            <v>0</v>
          </cell>
          <cell r="N136">
            <v>0</v>
          </cell>
          <cell r="O136">
            <v>0</v>
          </cell>
          <cell r="P136">
            <v>0</v>
          </cell>
          <cell r="Q136">
            <v>0</v>
          </cell>
          <cell r="R136">
            <v>0</v>
          </cell>
        </row>
        <row r="137">
          <cell r="J137">
            <v>10</v>
          </cell>
          <cell r="K137">
            <v>0</v>
          </cell>
          <cell r="L137">
            <v>0</v>
          </cell>
          <cell r="M137">
            <v>0</v>
          </cell>
          <cell r="N137">
            <v>0</v>
          </cell>
          <cell r="O137">
            <v>0</v>
          </cell>
          <cell r="P137">
            <v>0</v>
          </cell>
          <cell r="Q137">
            <v>0</v>
          </cell>
          <cell r="R137">
            <v>0</v>
          </cell>
        </row>
        <row r="138">
          <cell r="J138">
            <v>10</v>
          </cell>
          <cell r="K138">
            <v>0</v>
          </cell>
          <cell r="L138">
            <v>0</v>
          </cell>
          <cell r="M138">
            <v>0</v>
          </cell>
          <cell r="N138">
            <v>0</v>
          </cell>
          <cell r="O138">
            <v>0</v>
          </cell>
          <cell r="P138">
            <v>0</v>
          </cell>
          <cell r="Q138">
            <v>0</v>
          </cell>
          <cell r="R138">
            <v>0</v>
          </cell>
        </row>
        <row r="139">
          <cell r="J139">
            <v>10</v>
          </cell>
          <cell r="K139">
            <v>0</v>
          </cell>
          <cell r="L139">
            <v>0</v>
          </cell>
          <cell r="M139">
            <v>0</v>
          </cell>
          <cell r="N139">
            <v>0</v>
          </cell>
          <cell r="O139">
            <v>0</v>
          </cell>
          <cell r="P139">
            <v>0</v>
          </cell>
          <cell r="Q139">
            <v>0</v>
          </cell>
          <cell r="R139">
            <v>0</v>
          </cell>
        </row>
        <row r="140">
          <cell r="J140">
            <v>10</v>
          </cell>
          <cell r="K140">
            <v>0</v>
          </cell>
          <cell r="L140">
            <v>0</v>
          </cell>
          <cell r="M140">
            <v>0</v>
          </cell>
          <cell r="N140">
            <v>0</v>
          </cell>
          <cell r="O140">
            <v>0</v>
          </cell>
          <cell r="P140">
            <v>0</v>
          </cell>
          <cell r="Q140">
            <v>0</v>
          </cell>
          <cell r="R140">
            <v>0</v>
          </cell>
        </row>
        <row r="141">
          <cell r="J141">
            <v>10</v>
          </cell>
          <cell r="K141">
            <v>0</v>
          </cell>
          <cell r="L141">
            <v>0</v>
          </cell>
          <cell r="M141">
            <v>0</v>
          </cell>
          <cell r="N141">
            <v>0</v>
          </cell>
          <cell r="O141">
            <v>0</v>
          </cell>
          <cell r="P141">
            <v>0</v>
          </cell>
          <cell r="Q141">
            <v>0</v>
          </cell>
          <cell r="R141">
            <v>0</v>
          </cell>
        </row>
        <row r="142">
          <cell r="J142">
            <v>10</v>
          </cell>
          <cell r="K142">
            <v>0</v>
          </cell>
          <cell r="L142">
            <v>0</v>
          </cell>
          <cell r="M142">
            <v>0</v>
          </cell>
          <cell r="N142">
            <v>0</v>
          </cell>
          <cell r="O142">
            <v>0</v>
          </cell>
          <cell r="P142">
            <v>0</v>
          </cell>
          <cell r="Q142">
            <v>0</v>
          </cell>
          <cell r="R142">
            <v>0</v>
          </cell>
        </row>
        <row r="143">
          <cell r="J143">
            <v>10</v>
          </cell>
          <cell r="K143">
            <v>0</v>
          </cell>
          <cell r="L143">
            <v>0</v>
          </cell>
          <cell r="M143">
            <v>0</v>
          </cell>
          <cell r="N143">
            <v>0</v>
          </cell>
          <cell r="O143">
            <v>0</v>
          </cell>
          <cell r="P143">
            <v>0</v>
          </cell>
          <cell r="Q143">
            <v>0</v>
          </cell>
          <cell r="R143">
            <v>0</v>
          </cell>
        </row>
        <row r="144">
          <cell r="J144">
            <v>10</v>
          </cell>
          <cell r="K144">
            <v>0</v>
          </cell>
          <cell r="L144">
            <v>0</v>
          </cell>
          <cell r="M144">
            <v>0</v>
          </cell>
          <cell r="N144">
            <v>0</v>
          </cell>
          <cell r="O144">
            <v>0</v>
          </cell>
          <cell r="P144">
            <v>0</v>
          </cell>
          <cell r="Q144">
            <v>0</v>
          </cell>
          <cell r="R144">
            <v>0</v>
          </cell>
        </row>
        <row r="145">
          <cell r="J145" t="str">
            <v>10d</v>
          </cell>
          <cell r="K145">
            <v>0</v>
          </cell>
          <cell r="L145">
            <v>0</v>
          </cell>
          <cell r="M145">
            <v>0</v>
          </cell>
          <cell r="N145">
            <v>0</v>
          </cell>
          <cell r="O145">
            <v>0</v>
          </cell>
          <cell r="P145">
            <v>0</v>
          </cell>
          <cell r="Q145">
            <v>0</v>
          </cell>
          <cell r="R145">
            <v>0</v>
          </cell>
        </row>
        <row r="147">
          <cell r="J147">
            <v>11</v>
          </cell>
          <cell r="K147">
            <v>21712</v>
          </cell>
          <cell r="L147">
            <v>19053.199999999997</v>
          </cell>
          <cell r="M147">
            <v>18930.839999999997</v>
          </cell>
          <cell r="N147">
            <v>17984.297999999999</v>
          </cell>
          <cell r="O147">
            <v>17085.083099999996</v>
          </cell>
          <cell r="P147">
            <v>16230.828944999996</v>
          </cell>
          <cell r="Q147">
            <v>15419.287497749992</v>
          </cell>
          <cell r="R147">
            <v>14648.323122862492</v>
          </cell>
        </row>
        <row r="148">
          <cell r="J148">
            <v>11</v>
          </cell>
          <cell r="K148">
            <v>21712</v>
          </cell>
          <cell r="L148">
            <v>19053.199999999997</v>
          </cell>
          <cell r="M148">
            <v>18930.839999999997</v>
          </cell>
          <cell r="N148">
            <v>17984.297999999999</v>
          </cell>
          <cell r="O148">
            <v>17085.083099999996</v>
          </cell>
          <cell r="P148">
            <v>16230.828944999996</v>
          </cell>
          <cell r="Q148">
            <v>15419.287497749992</v>
          </cell>
          <cell r="R148">
            <v>14648.323122862492</v>
          </cell>
        </row>
        <row r="149">
          <cell r="J149">
            <v>11</v>
          </cell>
          <cell r="K149">
            <v>21712</v>
          </cell>
          <cell r="L149">
            <v>19053.199999999997</v>
          </cell>
          <cell r="M149">
            <v>18930.839999999997</v>
          </cell>
          <cell r="N149">
            <v>17984.297999999999</v>
          </cell>
          <cell r="O149">
            <v>17085.083099999996</v>
          </cell>
          <cell r="P149">
            <v>16230.828944999996</v>
          </cell>
          <cell r="Q149">
            <v>15419.287497749992</v>
          </cell>
          <cell r="R149">
            <v>14648.323122862492</v>
          </cell>
        </row>
        <row r="150">
          <cell r="J150">
            <v>11</v>
          </cell>
          <cell r="K150">
            <v>21712</v>
          </cell>
          <cell r="L150">
            <v>19053.199999999997</v>
          </cell>
          <cell r="M150">
            <v>18930.839999999997</v>
          </cell>
          <cell r="N150">
            <v>17984.297999999999</v>
          </cell>
          <cell r="O150">
            <v>17085.083099999996</v>
          </cell>
          <cell r="P150">
            <v>16230.828944999996</v>
          </cell>
          <cell r="Q150">
            <v>15419.287497749992</v>
          </cell>
          <cell r="R150">
            <v>14648.323122862492</v>
          </cell>
        </row>
        <row r="151">
          <cell r="J151">
            <v>11</v>
          </cell>
          <cell r="K151">
            <v>21712</v>
          </cell>
          <cell r="L151">
            <v>19053.199999999997</v>
          </cell>
          <cell r="M151">
            <v>18930.839999999997</v>
          </cell>
          <cell r="N151">
            <v>17984.297999999999</v>
          </cell>
          <cell r="O151">
            <v>17085.083099999996</v>
          </cell>
          <cell r="P151">
            <v>16230.828944999996</v>
          </cell>
          <cell r="Q151">
            <v>15419.287497749992</v>
          </cell>
          <cell r="R151">
            <v>14648.323122862492</v>
          </cell>
        </row>
        <row r="152">
          <cell r="J152">
            <v>11</v>
          </cell>
          <cell r="K152">
            <v>21712</v>
          </cell>
          <cell r="L152">
            <v>19053.199999999997</v>
          </cell>
          <cell r="M152">
            <v>18930.839999999997</v>
          </cell>
          <cell r="N152">
            <v>17984.297999999999</v>
          </cell>
          <cell r="O152">
            <v>17085.083099999996</v>
          </cell>
          <cell r="P152">
            <v>16230.828944999996</v>
          </cell>
          <cell r="Q152">
            <v>15419.287497749992</v>
          </cell>
          <cell r="R152">
            <v>14648.323122862492</v>
          </cell>
        </row>
        <row r="153">
          <cell r="J153">
            <v>11</v>
          </cell>
          <cell r="K153">
            <v>18952</v>
          </cell>
          <cell r="L153">
            <v>19053.199999999997</v>
          </cell>
          <cell r="M153">
            <v>18930.839999999997</v>
          </cell>
          <cell r="N153">
            <v>17984.297999999999</v>
          </cell>
          <cell r="O153">
            <v>17085.083099999996</v>
          </cell>
          <cell r="P153">
            <v>16230.828944999996</v>
          </cell>
          <cell r="Q153">
            <v>15419.287497749992</v>
          </cell>
          <cell r="R153">
            <v>14648.323122862492</v>
          </cell>
        </row>
        <row r="154">
          <cell r="J154">
            <v>11</v>
          </cell>
          <cell r="K154">
            <v>18952</v>
          </cell>
          <cell r="L154">
            <v>19053.199999999997</v>
          </cell>
          <cell r="M154">
            <v>18930.839999999997</v>
          </cell>
          <cell r="N154">
            <v>17984.297999999999</v>
          </cell>
          <cell r="O154">
            <v>17085.083099999996</v>
          </cell>
          <cell r="P154">
            <v>16230.828944999996</v>
          </cell>
          <cell r="Q154">
            <v>15419.287497749992</v>
          </cell>
          <cell r="R154">
            <v>14648.323122862492</v>
          </cell>
        </row>
        <row r="155">
          <cell r="J155">
            <v>11</v>
          </cell>
          <cell r="K155">
            <v>18952</v>
          </cell>
          <cell r="L155">
            <v>19053.199999999997</v>
          </cell>
          <cell r="M155">
            <v>18930.839999999997</v>
          </cell>
          <cell r="N155">
            <v>17984.297999999999</v>
          </cell>
          <cell r="O155">
            <v>17085.083099999996</v>
          </cell>
          <cell r="P155">
            <v>16230.828944999996</v>
          </cell>
          <cell r="Q155">
            <v>15419.287497749992</v>
          </cell>
          <cell r="R155">
            <v>14648.323122862492</v>
          </cell>
        </row>
        <row r="156">
          <cell r="J156">
            <v>11</v>
          </cell>
          <cell r="K156">
            <v>19504</v>
          </cell>
          <cell r="L156">
            <v>19053.199999999997</v>
          </cell>
          <cell r="M156">
            <v>18930.839999999997</v>
          </cell>
          <cell r="N156">
            <v>17984.297999999999</v>
          </cell>
          <cell r="O156">
            <v>17085.083099999996</v>
          </cell>
          <cell r="P156">
            <v>16230.828944999996</v>
          </cell>
          <cell r="Q156">
            <v>15419.287497749992</v>
          </cell>
          <cell r="R156">
            <v>14648.323122862492</v>
          </cell>
        </row>
        <row r="157">
          <cell r="J157">
            <v>11</v>
          </cell>
          <cell r="K157">
            <v>19504</v>
          </cell>
          <cell r="L157">
            <v>19053.199999999997</v>
          </cell>
          <cell r="M157">
            <v>18930.839999999997</v>
          </cell>
          <cell r="N157">
            <v>17984.297999999999</v>
          </cell>
          <cell r="O157">
            <v>17085.083099999996</v>
          </cell>
          <cell r="P157">
            <v>16230.828944999996</v>
          </cell>
          <cell r="Q157">
            <v>15419.287497749992</v>
          </cell>
          <cell r="R157">
            <v>14648.323122862492</v>
          </cell>
        </row>
        <row r="158">
          <cell r="J158">
            <v>11</v>
          </cell>
          <cell r="K158">
            <v>19504</v>
          </cell>
          <cell r="L158">
            <v>19053.199999999997</v>
          </cell>
          <cell r="M158">
            <v>18930.839999999997</v>
          </cell>
          <cell r="N158">
            <v>17984.297999999999</v>
          </cell>
          <cell r="O158">
            <v>17085.083099999996</v>
          </cell>
          <cell r="P158">
            <v>16230.828944999996</v>
          </cell>
          <cell r="Q158">
            <v>15419.287497749992</v>
          </cell>
          <cell r="R158">
            <v>14648.323122862492</v>
          </cell>
        </row>
        <row r="159">
          <cell r="J159" t="str">
            <v>11d</v>
          </cell>
          <cell r="K159">
            <v>245640</v>
          </cell>
          <cell r="L159">
            <v>228638.40000000002</v>
          </cell>
          <cell r="M159">
            <v>227170.07999999996</v>
          </cell>
          <cell r="N159">
            <v>215811.57600000003</v>
          </cell>
          <cell r="O159">
            <v>205020.9971999999</v>
          </cell>
          <cell r="P159">
            <v>194769.94733999993</v>
          </cell>
          <cell r="Q159">
            <v>185031.44997299989</v>
          </cell>
          <cell r="R159">
            <v>175779.87747434989</v>
          </cell>
        </row>
        <row r="161">
          <cell r="J161">
            <v>12</v>
          </cell>
          <cell r="K161">
            <v>14250</v>
          </cell>
          <cell r="L161">
            <v>40612.5</v>
          </cell>
          <cell r="M161">
            <v>38581.875</v>
          </cell>
          <cell r="N161">
            <v>36652.78125</v>
          </cell>
          <cell r="O161">
            <v>34820.142187500001</v>
          </cell>
          <cell r="P161">
            <v>33079.135078124993</v>
          </cell>
          <cell r="Q161">
            <v>31425.178324218745</v>
          </cell>
          <cell r="R161">
            <v>29853.919408007805</v>
          </cell>
        </row>
        <row r="162">
          <cell r="J162">
            <v>12</v>
          </cell>
          <cell r="K162">
            <v>14250</v>
          </cell>
          <cell r="L162">
            <v>40612.5</v>
          </cell>
          <cell r="M162">
            <v>38581.875</v>
          </cell>
          <cell r="N162">
            <v>36652.78125</v>
          </cell>
          <cell r="O162">
            <v>34820.142187500001</v>
          </cell>
          <cell r="P162">
            <v>33079.135078124993</v>
          </cell>
          <cell r="Q162">
            <v>31425.178324218745</v>
          </cell>
          <cell r="R162">
            <v>29853.919408007805</v>
          </cell>
        </row>
        <row r="163">
          <cell r="J163">
            <v>12</v>
          </cell>
          <cell r="K163">
            <v>14250</v>
          </cell>
          <cell r="L163">
            <v>40612.5</v>
          </cell>
          <cell r="M163">
            <v>38581.875</v>
          </cell>
          <cell r="N163">
            <v>36652.78125</v>
          </cell>
          <cell r="O163">
            <v>34820.142187500001</v>
          </cell>
          <cell r="P163">
            <v>33079.135078124993</v>
          </cell>
          <cell r="Q163">
            <v>31425.178324218745</v>
          </cell>
          <cell r="R163">
            <v>29853.919408007805</v>
          </cell>
        </row>
        <row r="164">
          <cell r="J164">
            <v>12</v>
          </cell>
          <cell r="K164">
            <v>14250</v>
          </cell>
          <cell r="L164">
            <v>40612.5</v>
          </cell>
          <cell r="M164">
            <v>38581.875</v>
          </cell>
          <cell r="N164">
            <v>36652.78125</v>
          </cell>
          <cell r="O164">
            <v>34820.142187500001</v>
          </cell>
          <cell r="P164">
            <v>33079.135078124993</v>
          </cell>
          <cell r="Q164">
            <v>31425.178324218745</v>
          </cell>
          <cell r="R164">
            <v>29853.919408007805</v>
          </cell>
        </row>
        <row r="165">
          <cell r="J165">
            <v>12</v>
          </cell>
          <cell r="K165">
            <v>14250</v>
          </cell>
          <cell r="L165">
            <v>40612.5</v>
          </cell>
          <cell r="M165">
            <v>38581.875</v>
          </cell>
          <cell r="N165">
            <v>36652.78125</v>
          </cell>
          <cell r="O165">
            <v>34820.142187500001</v>
          </cell>
          <cell r="P165">
            <v>33079.135078124993</v>
          </cell>
          <cell r="Q165">
            <v>31425.178324218745</v>
          </cell>
          <cell r="R165">
            <v>29853.919408007805</v>
          </cell>
        </row>
        <row r="166">
          <cell r="J166">
            <v>12</v>
          </cell>
          <cell r="K166">
            <v>14250</v>
          </cell>
          <cell r="L166">
            <v>40612.5</v>
          </cell>
          <cell r="M166">
            <v>38581.875</v>
          </cell>
          <cell r="N166">
            <v>36652.78125</v>
          </cell>
          <cell r="O166">
            <v>34820.142187500001</v>
          </cell>
          <cell r="P166">
            <v>33079.135078124993</v>
          </cell>
          <cell r="Q166">
            <v>31425.178324218745</v>
          </cell>
          <cell r="R166">
            <v>29853.919408007805</v>
          </cell>
        </row>
        <row r="167">
          <cell r="J167">
            <v>12</v>
          </cell>
          <cell r="K167">
            <v>42750</v>
          </cell>
          <cell r="L167">
            <v>40612.5</v>
          </cell>
          <cell r="M167">
            <v>38581.875</v>
          </cell>
          <cell r="N167">
            <v>36652.78125</v>
          </cell>
          <cell r="O167">
            <v>34820.142187500001</v>
          </cell>
          <cell r="P167">
            <v>33079.135078124993</v>
          </cell>
          <cell r="Q167">
            <v>31425.178324218745</v>
          </cell>
          <cell r="R167">
            <v>29853.919408007805</v>
          </cell>
        </row>
        <row r="168">
          <cell r="J168">
            <v>12</v>
          </cell>
          <cell r="K168">
            <v>42750</v>
          </cell>
          <cell r="L168">
            <v>40612.5</v>
          </cell>
          <cell r="M168">
            <v>38581.875</v>
          </cell>
          <cell r="N168">
            <v>36652.78125</v>
          </cell>
          <cell r="O168">
            <v>34820.142187500001</v>
          </cell>
          <cell r="P168">
            <v>33079.135078124993</v>
          </cell>
          <cell r="Q168">
            <v>31425.178324218745</v>
          </cell>
          <cell r="R168">
            <v>29853.919408007805</v>
          </cell>
        </row>
        <row r="169">
          <cell r="J169">
            <v>12</v>
          </cell>
          <cell r="K169">
            <v>42750</v>
          </cell>
          <cell r="L169">
            <v>40612.5</v>
          </cell>
          <cell r="M169">
            <v>38581.875</v>
          </cell>
          <cell r="N169">
            <v>36652.78125</v>
          </cell>
          <cell r="O169">
            <v>34820.142187500001</v>
          </cell>
          <cell r="P169">
            <v>33079.135078124993</v>
          </cell>
          <cell r="Q169">
            <v>31425.178324218745</v>
          </cell>
          <cell r="R169">
            <v>29853.919408007805</v>
          </cell>
        </row>
        <row r="170">
          <cell r="J170">
            <v>12</v>
          </cell>
          <cell r="K170">
            <v>42750</v>
          </cell>
          <cell r="L170">
            <v>40612.5</v>
          </cell>
          <cell r="M170">
            <v>38581.875</v>
          </cell>
          <cell r="N170">
            <v>36652.78125</v>
          </cell>
          <cell r="O170">
            <v>34820.142187500001</v>
          </cell>
          <cell r="P170">
            <v>33079.135078124993</v>
          </cell>
          <cell r="Q170">
            <v>31425.178324218745</v>
          </cell>
          <cell r="R170">
            <v>29853.919408007805</v>
          </cell>
        </row>
        <row r="171">
          <cell r="J171">
            <v>12</v>
          </cell>
          <cell r="K171">
            <v>42750</v>
          </cell>
          <cell r="L171">
            <v>40612.5</v>
          </cell>
          <cell r="M171">
            <v>38581.875</v>
          </cell>
          <cell r="N171">
            <v>36652.78125</v>
          </cell>
          <cell r="O171">
            <v>34820.142187500001</v>
          </cell>
          <cell r="P171">
            <v>33079.135078124993</v>
          </cell>
          <cell r="Q171">
            <v>31425.178324218745</v>
          </cell>
          <cell r="R171">
            <v>29853.919408007805</v>
          </cell>
        </row>
        <row r="172">
          <cell r="J172">
            <v>12</v>
          </cell>
          <cell r="K172">
            <v>42750</v>
          </cell>
          <cell r="L172">
            <v>40612.5</v>
          </cell>
          <cell r="M172">
            <v>38581.875</v>
          </cell>
          <cell r="N172">
            <v>36652.78125</v>
          </cell>
          <cell r="O172">
            <v>34820.142187500001</v>
          </cell>
          <cell r="P172">
            <v>33079.135078124993</v>
          </cell>
          <cell r="Q172">
            <v>31425.178324218745</v>
          </cell>
          <cell r="R172">
            <v>29853.919408007805</v>
          </cell>
        </row>
        <row r="173">
          <cell r="J173" t="str">
            <v>12d</v>
          </cell>
          <cell r="K173">
            <v>342000</v>
          </cell>
          <cell r="L173">
            <v>487350</v>
          </cell>
          <cell r="M173">
            <v>462982.5</v>
          </cell>
          <cell r="N173">
            <v>439833.375</v>
          </cell>
          <cell r="O173">
            <v>417841.7062500001</v>
          </cell>
          <cell r="P173">
            <v>396949.62093749992</v>
          </cell>
          <cell r="Q173">
            <v>377102.13989062491</v>
          </cell>
          <cell r="R173">
            <v>358247.03289609373</v>
          </cell>
        </row>
        <row r="175">
          <cell r="J175">
            <v>13</v>
          </cell>
          <cell r="K175">
            <v>444600</v>
          </cell>
          <cell r="L175">
            <v>459420</v>
          </cell>
          <cell r="M175">
            <v>520923</v>
          </cell>
          <cell r="N175">
            <v>649204.35</v>
          </cell>
          <cell r="O175">
            <v>763355.25749999995</v>
          </cell>
          <cell r="P175">
            <v>853325.61787499988</v>
          </cell>
          <cell r="Q175">
            <v>810659.33698124986</v>
          </cell>
          <cell r="R175">
            <v>770126.37013218738</v>
          </cell>
        </row>
        <row r="176">
          <cell r="J176">
            <v>13</v>
          </cell>
          <cell r="K176">
            <v>444600</v>
          </cell>
          <cell r="L176">
            <v>459420</v>
          </cell>
          <cell r="M176">
            <v>520923</v>
          </cell>
          <cell r="N176">
            <v>649204.35</v>
          </cell>
          <cell r="O176">
            <v>763355.25749999995</v>
          </cell>
          <cell r="P176">
            <v>853325.61787499988</v>
          </cell>
          <cell r="Q176">
            <v>810659.33698124986</v>
          </cell>
          <cell r="R176">
            <v>770126.37013218738</v>
          </cell>
        </row>
        <row r="177">
          <cell r="J177">
            <v>13</v>
          </cell>
          <cell r="K177">
            <v>444600</v>
          </cell>
          <cell r="L177">
            <v>459420</v>
          </cell>
          <cell r="M177">
            <v>520923</v>
          </cell>
          <cell r="N177">
            <v>649204.35</v>
          </cell>
          <cell r="O177">
            <v>763355.25749999995</v>
          </cell>
          <cell r="P177">
            <v>853325.61787499988</v>
          </cell>
          <cell r="Q177">
            <v>810659.33698124986</v>
          </cell>
          <cell r="R177">
            <v>770126.37013218738</v>
          </cell>
        </row>
        <row r="178">
          <cell r="J178">
            <v>13</v>
          </cell>
          <cell r="K178">
            <v>444600</v>
          </cell>
          <cell r="L178">
            <v>459420</v>
          </cell>
          <cell r="M178">
            <v>520923</v>
          </cell>
          <cell r="N178">
            <v>649204.35</v>
          </cell>
          <cell r="O178">
            <v>763355.25749999995</v>
          </cell>
          <cell r="P178">
            <v>853325.61787499988</v>
          </cell>
          <cell r="Q178">
            <v>810659.33698124986</v>
          </cell>
          <cell r="R178">
            <v>770126.37013218738</v>
          </cell>
        </row>
        <row r="179">
          <cell r="J179">
            <v>13</v>
          </cell>
          <cell r="K179">
            <v>444600</v>
          </cell>
          <cell r="L179">
            <v>459420</v>
          </cell>
          <cell r="M179">
            <v>520923</v>
          </cell>
          <cell r="N179">
            <v>649204.35</v>
          </cell>
          <cell r="O179">
            <v>763355.25749999995</v>
          </cell>
          <cell r="P179">
            <v>853325.61787499988</v>
          </cell>
          <cell r="Q179">
            <v>810659.33698124986</v>
          </cell>
          <cell r="R179">
            <v>770126.37013218738</v>
          </cell>
        </row>
        <row r="180">
          <cell r="J180">
            <v>13</v>
          </cell>
          <cell r="K180">
            <v>444600</v>
          </cell>
          <cell r="L180">
            <v>459420</v>
          </cell>
          <cell r="M180">
            <v>520923</v>
          </cell>
          <cell r="N180">
            <v>649204.35</v>
          </cell>
          <cell r="O180">
            <v>763355.25749999995</v>
          </cell>
          <cell r="P180">
            <v>853325.61787499988</v>
          </cell>
          <cell r="Q180">
            <v>810659.33698124986</v>
          </cell>
          <cell r="R180">
            <v>770126.37013218738</v>
          </cell>
        </row>
        <row r="181">
          <cell r="J181">
            <v>13</v>
          </cell>
          <cell r="K181">
            <v>440400</v>
          </cell>
          <cell r="L181">
            <v>459420</v>
          </cell>
          <cell r="M181">
            <v>520923</v>
          </cell>
          <cell r="N181">
            <v>649204.35</v>
          </cell>
          <cell r="O181">
            <v>763355.25749999995</v>
          </cell>
          <cell r="P181">
            <v>853325.61787499988</v>
          </cell>
          <cell r="Q181">
            <v>810659.33698124986</v>
          </cell>
          <cell r="R181">
            <v>770126.37013218738</v>
          </cell>
        </row>
        <row r="182">
          <cell r="J182">
            <v>13</v>
          </cell>
          <cell r="K182">
            <v>447600</v>
          </cell>
          <cell r="L182">
            <v>459420</v>
          </cell>
          <cell r="M182">
            <v>520923</v>
          </cell>
          <cell r="N182">
            <v>649204.35</v>
          </cell>
          <cell r="O182">
            <v>763355.25749999995</v>
          </cell>
          <cell r="P182">
            <v>853325.61787499988</v>
          </cell>
          <cell r="Q182">
            <v>810659.33698124986</v>
          </cell>
          <cell r="R182">
            <v>770126.37013218738</v>
          </cell>
        </row>
        <row r="183">
          <cell r="J183">
            <v>13</v>
          </cell>
          <cell r="K183">
            <v>454800</v>
          </cell>
          <cell r="L183">
            <v>459420</v>
          </cell>
          <cell r="M183">
            <v>520923</v>
          </cell>
          <cell r="N183">
            <v>649204.35</v>
          </cell>
          <cell r="O183">
            <v>763355.25749999995</v>
          </cell>
          <cell r="P183">
            <v>853325.61787499988</v>
          </cell>
          <cell r="Q183">
            <v>810659.33698124986</v>
          </cell>
          <cell r="R183">
            <v>770126.37013218738</v>
          </cell>
        </row>
        <row r="184">
          <cell r="J184">
            <v>13</v>
          </cell>
          <cell r="K184">
            <v>462000</v>
          </cell>
          <cell r="L184">
            <v>459420</v>
          </cell>
          <cell r="M184">
            <v>520923</v>
          </cell>
          <cell r="N184">
            <v>649204.35</v>
          </cell>
          <cell r="O184">
            <v>763355.25749999995</v>
          </cell>
          <cell r="P184">
            <v>853325.61787499988</v>
          </cell>
          <cell r="Q184">
            <v>810659.33698124986</v>
          </cell>
          <cell r="R184">
            <v>770126.37013218738</v>
          </cell>
        </row>
        <row r="185">
          <cell r="J185">
            <v>13</v>
          </cell>
          <cell r="K185">
            <v>469200</v>
          </cell>
          <cell r="L185">
            <v>459420</v>
          </cell>
          <cell r="M185">
            <v>520923</v>
          </cell>
          <cell r="N185">
            <v>649204.35</v>
          </cell>
          <cell r="O185">
            <v>763355.25749999995</v>
          </cell>
          <cell r="P185">
            <v>853325.61787499988</v>
          </cell>
          <cell r="Q185">
            <v>810659.33698124986</v>
          </cell>
          <cell r="R185">
            <v>770126.37013218738</v>
          </cell>
        </row>
        <row r="186">
          <cell r="J186">
            <v>13</v>
          </cell>
          <cell r="K186">
            <v>476400</v>
          </cell>
          <cell r="L186">
            <v>459420</v>
          </cell>
          <cell r="M186">
            <v>520923</v>
          </cell>
          <cell r="N186">
            <v>649204.35</v>
          </cell>
          <cell r="O186">
            <v>763355.25749999995</v>
          </cell>
          <cell r="P186">
            <v>853325.61787499988</v>
          </cell>
          <cell r="Q186">
            <v>810659.33698124986</v>
          </cell>
          <cell r="R186">
            <v>770126.37013218738</v>
          </cell>
        </row>
        <row r="187">
          <cell r="J187" t="str">
            <v>13d</v>
          </cell>
          <cell r="K187">
            <v>5418000</v>
          </cell>
          <cell r="L187">
            <v>5513040</v>
          </cell>
          <cell r="M187">
            <v>6251076</v>
          </cell>
          <cell r="N187">
            <v>7790452.1999999983</v>
          </cell>
          <cell r="O187">
            <v>9160263.0900000017</v>
          </cell>
          <cell r="P187">
            <v>10239907.414499998</v>
          </cell>
          <cell r="Q187">
            <v>9727912.0437749978</v>
          </cell>
          <cell r="R187">
            <v>9241516.4415862486</v>
          </cell>
        </row>
      </sheetData>
      <sheetData sheetId="6" refreshError="1">
        <row r="6">
          <cell r="J6" t="str">
            <v>c</v>
          </cell>
        </row>
        <row r="7">
          <cell r="J7">
            <v>1</v>
          </cell>
          <cell r="K7">
            <v>436</v>
          </cell>
          <cell r="L7">
            <v>453</v>
          </cell>
          <cell r="M7">
            <v>486</v>
          </cell>
          <cell r="N7">
            <v>519</v>
          </cell>
          <cell r="O7">
            <v>552</v>
          </cell>
          <cell r="P7">
            <v>582</v>
          </cell>
          <cell r="Q7">
            <v>582</v>
          </cell>
          <cell r="R7">
            <v>582</v>
          </cell>
        </row>
        <row r="8">
          <cell r="J8">
            <v>1</v>
          </cell>
          <cell r="K8">
            <v>436</v>
          </cell>
          <cell r="L8">
            <v>456</v>
          </cell>
          <cell r="M8">
            <v>489</v>
          </cell>
          <cell r="N8">
            <v>522</v>
          </cell>
          <cell r="O8">
            <v>555</v>
          </cell>
          <cell r="P8">
            <v>582</v>
          </cell>
          <cell r="Q8">
            <v>582</v>
          </cell>
          <cell r="R8">
            <v>582</v>
          </cell>
        </row>
        <row r="9">
          <cell r="J9">
            <v>1</v>
          </cell>
          <cell r="K9">
            <v>436</v>
          </cell>
          <cell r="L9">
            <v>459</v>
          </cell>
          <cell r="M9">
            <v>492</v>
          </cell>
          <cell r="N9">
            <v>525</v>
          </cell>
          <cell r="O9">
            <v>558</v>
          </cell>
          <cell r="P9">
            <v>582</v>
          </cell>
          <cell r="Q9">
            <v>582</v>
          </cell>
          <cell r="R9">
            <v>582</v>
          </cell>
        </row>
        <row r="10">
          <cell r="J10">
            <v>1</v>
          </cell>
          <cell r="K10">
            <v>436</v>
          </cell>
          <cell r="L10">
            <v>461</v>
          </cell>
          <cell r="M10">
            <v>494</v>
          </cell>
          <cell r="N10">
            <v>527</v>
          </cell>
          <cell r="O10">
            <v>560</v>
          </cell>
          <cell r="P10">
            <v>582</v>
          </cell>
          <cell r="Q10">
            <v>582</v>
          </cell>
          <cell r="R10">
            <v>582</v>
          </cell>
        </row>
        <row r="11">
          <cell r="J11">
            <v>1</v>
          </cell>
          <cell r="K11">
            <v>436</v>
          </cell>
          <cell r="L11">
            <v>464</v>
          </cell>
          <cell r="M11">
            <v>497</v>
          </cell>
          <cell r="N11">
            <v>530</v>
          </cell>
          <cell r="O11">
            <v>563</v>
          </cell>
          <cell r="P11">
            <v>582</v>
          </cell>
          <cell r="Q11">
            <v>582</v>
          </cell>
          <cell r="R11">
            <v>582</v>
          </cell>
        </row>
        <row r="12">
          <cell r="J12">
            <v>1</v>
          </cell>
          <cell r="K12">
            <v>436</v>
          </cell>
          <cell r="L12">
            <v>467</v>
          </cell>
          <cell r="M12">
            <v>500</v>
          </cell>
          <cell r="N12">
            <v>533</v>
          </cell>
          <cell r="O12">
            <v>566</v>
          </cell>
          <cell r="P12">
            <v>582</v>
          </cell>
          <cell r="Q12">
            <v>582</v>
          </cell>
          <cell r="R12">
            <v>582</v>
          </cell>
        </row>
        <row r="13">
          <cell r="J13">
            <v>1</v>
          </cell>
          <cell r="K13">
            <v>435</v>
          </cell>
          <cell r="L13">
            <v>469</v>
          </cell>
          <cell r="M13">
            <v>502</v>
          </cell>
          <cell r="N13">
            <v>535</v>
          </cell>
          <cell r="O13">
            <v>568</v>
          </cell>
          <cell r="P13">
            <v>582</v>
          </cell>
          <cell r="Q13">
            <v>582</v>
          </cell>
          <cell r="R13">
            <v>582</v>
          </cell>
        </row>
        <row r="14">
          <cell r="J14">
            <v>1</v>
          </cell>
          <cell r="K14">
            <v>438</v>
          </cell>
          <cell r="L14">
            <v>472</v>
          </cell>
          <cell r="M14">
            <v>505</v>
          </cell>
          <cell r="N14">
            <v>538</v>
          </cell>
          <cell r="O14">
            <v>571</v>
          </cell>
          <cell r="P14">
            <v>582</v>
          </cell>
          <cell r="Q14">
            <v>582</v>
          </cell>
          <cell r="R14">
            <v>582</v>
          </cell>
        </row>
        <row r="15">
          <cell r="J15">
            <v>1</v>
          </cell>
          <cell r="K15">
            <v>441</v>
          </cell>
          <cell r="L15">
            <v>475</v>
          </cell>
          <cell r="M15">
            <v>508</v>
          </cell>
          <cell r="N15">
            <v>541</v>
          </cell>
          <cell r="O15">
            <v>574</v>
          </cell>
          <cell r="P15">
            <v>582</v>
          </cell>
          <cell r="Q15">
            <v>582</v>
          </cell>
          <cell r="R15">
            <v>582</v>
          </cell>
        </row>
        <row r="16">
          <cell r="J16">
            <v>1</v>
          </cell>
          <cell r="K16">
            <v>444</v>
          </cell>
          <cell r="L16">
            <v>477</v>
          </cell>
          <cell r="M16">
            <v>510</v>
          </cell>
          <cell r="N16">
            <v>543</v>
          </cell>
          <cell r="O16">
            <v>576</v>
          </cell>
          <cell r="P16">
            <v>582</v>
          </cell>
          <cell r="Q16">
            <v>582</v>
          </cell>
          <cell r="R16">
            <v>582</v>
          </cell>
        </row>
        <row r="17">
          <cell r="J17">
            <v>1</v>
          </cell>
          <cell r="K17">
            <v>447</v>
          </cell>
          <cell r="L17">
            <v>480</v>
          </cell>
          <cell r="M17">
            <v>513</v>
          </cell>
          <cell r="N17">
            <v>546</v>
          </cell>
          <cell r="O17">
            <v>579</v>
          </cell>
          <cell r="P17">
            <v>582</v>
          </cell>
          <cell r="Q17">
            <v>582</v>
          </cell>
          <cell r="R17">
            <v>582</v>
          </cell>
        </row>
        <row r="18">
          <cell r="J18">
            <v>1</v>
          </cell>
          <cell r="K18">
            <v>450</v>
          </cell>
          <cell r="L18">
            <v>483</v>
          </cell>
          <cell r="M18">
            <v>516</v>
          </cell>
          <cell r="N18">
            <v>549</v>
          </cell>
          <cell r="O18">
            <v>582</v>
          </cell>
          <cell r="P18">
            <v>582</v>
          </cell>
          <cell r="Q18">
            <v>582</v>
          </cell>
          <cell r="R18">
            <v>582</v>
          </cell>
        </row>
        <row r="19">
          <cell r="J19" t="str">
            <v>1c</v>
          </cell>
          <cell r="K19">
            <v>450</v>
          </cell>
          <cell r="L19">
            <v>483</v>
          </cell>
          <cell r="M19">
            <v>516</v>
          </cell>
          <cell r="N19">
            <v>549</v>
          </cell>
          <cell r="O19">
            <v>582</v>
          </cell>
          <cell r="P19">
            <v>582</v>
          </cell>
          <cell r="Q19">
            <v>582</v>
          </cell>
          <cell r="R19">
            <v>582</v>
          </cell>
        </row>
        <row r="21">
          <cell r="J21">
            <v>2</v>
          </cell>
          <cell r="K21">
            <v>0</v>
          </cell>
          <cell r="L21">
            <v>0</v>
          </cell>
          <cell r="M21">
            <v>0</v>
          </cell>
          <cell r="N21">
            <v>0</v>
          </cell>
          <cell r="O21">
            <v>0</v>
          </cell>
          <cell r="P21">
            <v>0</v>
          </cell>
          <cell r="Q21">
            <v>0</v>
          </cell>
          <cell r="R21">
            <v>0</v>
          </cell>
        </row>
        <row r="22">
          <cell r="J22">
            <v>2</v>
          </cell>
          <cell r="K22">
            <v>0</v>
          </cell>
          <cell r="L22">
            <v>0</v>
          </cell>
          <cell r="M22">
            <v>0</v>
          </cell>
          <cell r="N22">
            <v>0</v>
          </cell>
          <cell r="O22">
            <v>0</v>
          </cell>
          <cell r="P22">
            <v>0</v>
          </cell>
          <cell r="Q22">
            <v>0</v>
          </cell>
          <cell r="R22">
            <v>0</v>
          </cell>
        </row>
        <row r="23">
          <cell r="J23">
            <v>2</v>
          </cell>
          <cell r="K23">
            <v>0</v>
          </cell>
          <cell r="L23">
            <v>0</v>
          </cell>
          <cell r="M23">
            <v>0</v>
          </cell>
          <cell r="N23">
            <v>0</v>
          </cell>
          <cell r="O23">
            <v>0</v>
          </cell>
          <cell r="P23">
            <v>0</v>
          </cell>
          <cell r="Q23">
            <v>0</v>
          </cell>
          <cell r="R23">
            <v>0</v>
          </cell>
        </row>
        <row r="24">
          <cell r="J24">
            <v>2</v>
          </cell>
          <cell r="K24">
            <v>0</v>
          </cell>
          <cell r="L24">
            <v>0</v>
          </cell>
          <cell r="M24">
            <v>0</v>
          </cell>
          <cell r="N24">
            <v>0</v>
          </cell>
          <cell r="O24">
            <v>0</v>
          </cell>
          <cell r="P24">
            <v>0</v>
          </cell>
          <cell r="Q24">
            <v>0</v>
          </cell>
          <cell r="R24">
            <v>0</v>
          </cell>
        </row>
        <row r="25">
          <cell r="J25">
            <v>2</v>
          </cell>
          <cell r="K25">
            <v>0</v>
          </cell>
          <cell r="L25">
            <v>0</v>
          </cell>
          <cell r="M25">
            <v>0</v>
          </cell>
          <cell r="N25">
            <v>0</v>
          </cell>
          <cell r="O25">
            <v>0</v>
          </cell>
          <cell r="P25">
            <v>0</v>
          </cell>
          <cell r="Q25">
            <v>0</v>
          </cell>
          <cell r="R25">
            <v>0</v>
          </cell>
        </row>
        <row r="26">
          <cell r="J26">
            <v>2</v>
          </cell>
          <cell r="K26">
            <v>0</v>
          </cell>
          <cell r="L26">
            <v>0</v>
          </cell>
          <cell r="M26">
            <v>0</v>
          </cell>
          <cell r="N26">
            <v>0</v>
          </cell>
          <cell r="O26">
            <v>0</v>
          </cell>
          <cell r="P26">
            <v>0</v>
          </cell>
          <cell r="Q26">
            <v>0</v>
          </cell>
          <cell r="R26">
            <v>0</v>
          </cell>
        </row>
        <row r="27">
          <cell r="J27">
            <v>2</v>
          </cell>
          <cell r="K27">
            <v>0</v>
          </cell>
          <cell r="L27">
            <v>0</v>
          </cell>
          <cell r="M27">
            <v>0</v>
          </cell>
          <cell r="N27">
            <v>0</v>
          </cell>
          <cell r="O27">
            <v>0</v>
          </cell>
          <cell r="P27">
            <v>0</v>
          </cell>
          <cell r="Q27">
            <v>0</v>
          </cell>
          <cell r="R27">
            <v>0</v>
          </cell>
        </row>
        <row r="28">
          <cell r="J28">
            <v>2</v>
          </cell>
          <cell r="K28">
            <v>0</v>
          </cell>
          <cell r="L28">
            <v>0</v>
          </cell>
          <cell r="M28">
            <v>0</v>
          </cell>
          <cell r="N28">
            <v>0</v>
          </cell>
          <cell r="O28">
            <v>0</v>
          </cell>
          <cell r="P28">
            <v>0</v>
          </cell>
          <cell r="Q28">
            <v>0</v>
          </cell>
          <cell r="R28">
            <v>0</v>
          </cell>
        </row>
        <row r="29">
          <cell r="J29">
            <v>2</v>
          </cell>
          <cell r="K29">
            <v>0</v>
          </cell>
          <cell r="L29">
            <v>0</v>
          </cell>
          <cell r="M29">
            <v>0</v>
          </cell>
          <cell r="N29">
            <v>0</v>
          </cell>
          <cell r="O29">
            <v>0</v>
          </cell>
          <cell r="P29">
            <v>0</v>
          </cell>
          <cell r="Q29">
            <v>0</v>
          </cell>
          <cell r="R29">
            <v>0</v>
          </cell>
        </row>
        <row r="30">
          <cell r="J30">
            <v>2</v>
          </cell>
          <cell r="K30">
            <v>0</v>
          </cell>
          <cell r="L30">
            <v>0</v>
          </cell>
          <cell r="M30">
            <v>0</v>
          </cell>
          <cell r="N30">
            <v>0</v>
          </cell>
          <cell r="O30">
            <v>0</v>
          </cell>
          <cell r="P30">
            <v>0</v>
          </cell>
          <cell r="Q30">
            <v>0</v>
          </cell>
          <cell r="R30">
            <v>0</v>
          </cell>
        </row>
        <row r="31">
          <cell r="J31">
            <v>2</v>
          </cell>
          <cell r="K31">
            <v>0</v>
          </cell>
          <cell r="L31">
            <v>0</v>
          </cell>
          <cell r="M31">
            <v>0</v>
          </cell>
          <cell r="N31">
            <v>0</v>
          </cell>
          <cell r="O31">
            <v>0</v>
          </cell>
          <cell r="P31">
            <v>0</v>
          </cell>
          <cell r="Q31">
            <v>0</v>
          </cell>
          <cell r="R31">
            <v>0</v>
          </cell>
        </row>
        <row r="32">
          <cell r="J32">
            <v>2</v>
          </cell>
          <cell r="K32">
            <v>0</v>
          </cell>
          <cell r="L32">
            <v>0</v>
          </cell>
          <cell r="M32">
            <v>0</v>
          </cell>
          <cell r="N32">
            <v>0</v>
          </cell>
          <cell r="O32">
            <v>0</v>
          </cell>
          <cell r="P32">
            <v>0</v>
          </cell>
          <cell r="Q32">
            <v>0</v>
          </cell>
          <cell r="R32">
            <v>0</v>
          </cell>
        </row>
        <row r="33">
          <cell r="J33" t="str">
            <v>2c</v>
          </cell>
          <cell r="K33">
            <v>0</v>
          </cell>
          <cell r="L33">
            <v>0</v>
          </cell>
          <cell r="M33">
            <v>0</v>
          </cell>
          <cell r="N33">
            <v>0</v>
          </cell>
          <cell r="O33">
            <v>0</v>
          </cell>
          <cell r="P33">
            <v>0</v>
          </cell>
          <cell r="Q33">
            <v>0</v>
          </cell>
          <cell r="R33">
            <v>0</v>
          </cell>
        </row>
        <row r="35">
          <cell r="J35">
            <v>3</v>
          </cell>
          <cell r="K35">
            <v>589</v>
          </cell>
          <cell r="L35">
            <v>897</v>
          </cell>
          <cell r="M35">
            <v>939</v>
          </cell>
          <cell r="N35">
            <v>939</v>
          </cell>
          <cell r="O35">
            <v>939</v>
          </cell>
          <cell r="P35">
            <v>939</v>
          </cell>
          <cell r="Q35">
            <v>939</v>
          </cell>
          <cell r="R35">
            <v>939</v>
          </cell>
        </row>
        <row r="36">
          <cell r="J36">
            <v>3</v>
          </cell>
          <cell r="K36">
            <v>589</v>
          </cell>
          <cell r="L36">
            <v>897</v>
          </cell>
          <cell r="M36">
            <v>939</v>
          </cell>
          <cell r="N36">
            <v>939</v>
          </cell>
          <cell r="O36">
            <v>939</v>
          </cell>
          <cell r="P36">
            <v>939</v>
          </cell>
          <cell r="Q36">
            <v>939</v>
          </cell>
          <cell r="R36">
            <v>939</v>
          </cell>
        </row>
        <row r="37">
          <cell r="J37">
            <v>3</v>
          </cell>
          <cell r="K37">
            <v>589</v>
          </cell>
          <cell r="L37">
            <v>903</v>
          </cell>
          <cell r="M37">
            <v>939</v>
          </cell>
          <cell r="N37">
            <v>939</v>
          </cell>
          <cell r="O37">
            <v>939</v>
          </cell>
          <cell r="P37">
            <v>939</v>
          </cell>
          <cell r="Q37">
            <v>939</v>
          </cell>
          <cell r="R37">
            <v>939</v>
          </cell>
        </row>
        <row r="38">
          <cell r="J38">
            <v>3</v>
          </cell>
          <cell r="K38">
            <v>589</v>
          </cell>
          <cell r="L38">
            <v>903</v>
          </cell>
          <cell r="M38">
            <v>939</v>
          </cell>
          <cell r="N38">
            <v>939</v>
          </cell>
          <cell r="O38">
            <v>939</v>
          </cell>
          <cell r="P38">
            <v>939</v>
          </cell>
          <cell r="Q38">
            <v>939</v>
          </cell>
          <cell r="R38">
            <v>939</v>
          </cell>
        </row>
        <row r="39">
          <cell r="J39">
            <v>3</v>
          </cell>
          <cell r="K39">
            <v>589</v>
          </cell>
          <cell r="L39">
            <v>909</v>
          </cell>
          <cell r="M39">
            <v>939</v>
          </cell>
          <cell r="N39">
            <v>939</v>
          </cell>
          <cell r="O39">
            <v>939</v>
          </cell>
          <cell r="P39">
            <v>939</v>
          </cell>
          <cell r="Q39">
            <v>939</v>
          </cell>
          <cell r="R39">
            <v>939</v>
          </cell>
        </row>
        <row r="40">
          <cell r="J40">
            <v>3</v>
          </cell>
          <cell r="K40">
            <v>589</v>
          </cell>
          <cell r="L40">
            <v>909</v>
          </cell>
          <cell r="M40">
            <v>939</v>
          </cell>
          <cell r="N40">
            <v>939</v>
          </cell>
          <cell r="O40">
            <v>939</v>
          </cell>
          <cell r="P40">
            <v>939</v>
          </cell>
          <cell r="Q40">
            <v>939</v>
          </cell>
          <cell r="R40">
            <v>939</v>
          </cell>
        </row>
        <row r="41">
          <cell r="J41">
            <v>3</v>
          </cell>
          <cell r="K41">
            <v>867</v>
          </cell>
          <cell r="L41">
            <v>921</v>
          </cell>
          <cell r="M41">
            <v>939</v>
          </cell>
          <cell r="N41">
            <v>939</v>
          </cell>
          <cell r="O41">
            <v>939</v>
          </cell>
          <cell r="P41">
            <v>939</v>
          </cell>
          <cell r="Q41">
            <v>939</v>
          </cell>
          <cell r="R41">
            <v>939</v>
          </cell>
        </row>
        <row r="42">
          <cell r="J42">
            <v>3</v>
          </cell>
          <cell r="K42">
            <v>867</v>
          </cell>
          <cell r="L42">
            <v>921</v>
          </cell>
          <cell r="M42">
            <v>939</v>
          </cell>
          <cell r="N42">
            <v>939</v>
          </cell>
          <cell r="O42">
            <v>939</v>
          </cell>
          <cell r="P42">
            <v>939</v>
          </cell>
          <cell r="Q42">
            <v>939</v>
          </cell>
          <cell r="R42">
            <v>939</v>
          </cell>
        </row>
        <row r="43">
          <cell r="J43">
            <v>3</v>
          </cell>
          <cell r="K43">
            <v>867</v>
          </cell>
          <cell r="L43">
            <v>921</v>
          </cell>
          <cell r="M43">
            <v>939</v>
          </cell>
          <cell r="N43">
            <v>939</v>
          </cell>
          <cell r="O43">
            <v>939</v>
          </cell>
          <cell r="P43">
            <v>939</v>
          </cell>
          <cell r="Q43">
            <v>939</v>
          </cell>
          <cell r="R43">
            <v>939</v>
          </cell>
        </row>
        <row r="44">
          <cell r="J44">
            <v>3</v>
          </cell>
          <cell r="K44">
            <v>879</v>
          </cell>
          <cell r="L44">
            <v>933</v>
          </cell>
          <cell r="M44">
            <v>939</v>
          </cell>
          <cell r="N44">
            <v>939</v>
          </cell>
          <cell r="O44">
            <v>939</v>
          </cell>
          <cell r="P44">
            <v>939</v>
          </cell>
          <cell r="Q44">
            <v>939</v>
          </cell>
          <cell r="R44">
            <v>939</v>
          </cell>
        </row>
        <row r="45">
          <cell r="J45">
            <v>3</v>
          </cell>
          <cell r="K45">
            <v>879</v>
          </cell>
          <cell r="L45">
            <v>933</v>
          </cell>
          <cell r="M45">
            <v>939</v>
          </cell>
          <cell r="N45">
            <v>939</v>
          </cell>
          <cell r="O45">
            <v>939</v>
          </cell>
          <cell r="P45">
            <v>939</v>
          </cell>
          <cell r="Q45">
            <v>939</v>
          </cell>
          <cell r="R45">
            <v>939</v>
          </cell>
        </row>
        <row r="46">
          <cell r="J46">
            <v>3</v>
          </cell>
          <cell r="K46">
            <v>885</v>
          </cell>
          <cell r="L46">
            <v>939</v>
          </cell>
          <cell r="M46">
            <v>939</v>
          </cell>
          <cell r="N46">
            <v>939</v>
          </cell>
          <cell r="O46">
            <v>939</v>
          </cell>
          <cell r="P46">
            <v>939</v>
          </cell>
          <cell r="Q46">
            <v>939</v>
          </cell>
          <cell r="R46">
            <v>939</v>
          </cell>
        </row>
        <row r="47">
          <cell r="J47" t="str">
            <v>3c</v>
          </cell>
          <cell r="K47">
            <v>885</v>
          </cell>
          <cell r="L47">
            <v>939</v>
          </cell>
          <cell r="M47">
            <v>939</v>
          </cell>
          <cell r="N47">
            <v>939</v>
          </cell>
          <cell r="O47">
            <v>939</v>
          </cell>
          <cell r="P47">
            <v>939</v>
          </cell>
          <cell r="Q47">
            <v>939</v>
          </cell>
          <cell r="R47">
            <v>939</v>
          </cell>
        </row>
        <row r="49">
          <cell r="J49">
            <v>4</v>
          </cell>
          <cell r="K49">
            <v>460</v>
          </cell>
          <cell r="L49">
            <v>544</v>
          </cell>
          <cell r="M49">
            <v>664</v>
          </cell>
          <cell r="N49">
            <v>808</v>
          </cell>
          <cell r="O49">
            <v>952</v>
          </cell>
          <cell r="P49">
            <v>1096</v>
          </cell>
          <cell r="Q49">
            <v>1096</v>
          </cell>
          <cell r="R49">
            <v>1096</v>
          </cell>
        </row>
        <row r="50">
          <cell r="J50">
            <v>4</v>
          </cell>
          <cell r="K50">
            <v>460</v>
          </cell>
          <cell r="L50">
            <v>544</v>
          </cell>
          <cell r="M50">
            <v>688</v>
          </cell>
          <cell r="N50">
            <v>832</v>
          </cell>
          <cell r="O50">
            <v>976</v>
          </cell>
          <cell r="P50">
            <v>1096</v>
          </cell>
          <cell r="Q50">
            <v>1096</v>
          </cell>
          <cell r="R50">
            <v>1096</v>
          </cell>
        </row>
        <row r="51">
          <cell r="J51">
            <v>4</v>
          </cell>
          <cell r="K51">
            <v>460</v>
          </cell>
          <cell r="L51">
            <v>568</v>
          </cell>
          <cell r="M51">
            <v>688</v>
          </cell>
          <cell r="N51">
            <v>832</v>
          </cell>
          <cell r="O51">
            <v>976</v>
          </cell>
          <cell r="P51">
            <v>1096</v>
          </cell>
          <cell r="Q51">
            <v>1096</v>
          </cell>
          <cell r="R51">
            <v>1096</v>
          </cell>
        </row>
        <row r="52">
          <cell r="J52">
            <v>4</v>
          </cell>
          <cell r="K52">
            <v>460</v>
          </cell>
          <cell r="L52">
            <v>568</v>
          </cell>
          <cell r="M52">
            <v>712</v>
          </cell>
          <cell r="N52">
            <v>856</v>
          </cell>
          <cell r="O52">
            <v>1000</v>
          </cell>
          <cell r="P52">
            <v>1096</v>
          </cell>
          <cell r="Q52">
            <v>1096</v>
          </cell>
          <cell r="R52">
            <v>1096</v>
          </cell>
        </row>
        <row r="53">
          <cell r="J53">
            <v>4</v>
          </cell>
          <cell r="K53">
            <v>460</v>
          </cell>
          <cell r="L53">
            <v>592</v>
          </cell>
          <cell r="M53">
            <v>712</v>
          </cell>
          <cell r="N53">
            <v>856</v>
          </cell>
          <cell r="O53">
            <v>1000</v>
          </cell>
          <cell r="P53">
            <v>1096</v>
          </cell>
          <cell r="Q53">
            <v>1096</v>
          </cell>
          <cell r="R53">
            <v>1096</v>
          </cell>
        </row>
        <row r="54">
          <cell r="J54">
            <v>4</v>
          </cell>
          <cell r="K54">
            <v>460</v>
          </cell>
          <cell r="L54">
            <v>592</v>
          </cell>
          <cell r="M54">
            <v>736</v>
          </cell>
          <cell r="N54">
            <v>880</v>
          </cell>
          <cell r="O54">
            <v>1024</v>
          </cell>
          <cell r="P54">
            <v>1096</v>
          </cell>
          <cell r="Q54">
            <v>1096</v>
          </cell>
          <cell r="R54">
            <v>1096</v>
          </cell>
        </row>
        <row r="55">
          <cell r="J55">
            <v>4</v>
          </cell>
          <cell r="K55">
            <v>448</v>
          </cell>
          <cell r="L55">
            <v>616</v>
          </cell>
          <cell r="M55">
            <v>736</v>
          </cell>
          <cell r="N55">
            <v>880</v>
          </cell>
          <cell r="O55">
            <v>1024</v>
          </cell>
          <cell r="P55">
            <v>1096</v>
          </cell>
          <cell r="Q55">
            <v>1096</v>
          </cell>
          <cell r="R55">
            <v>1096</v>
          </cell>
        </row>
        <row r="56">
          <cell r="J56">
            <v>4</v>
          </cell>
          <cell r="K56">
            <v>472</v>
          </cell>
          <cell r="L56">
            <v>616</v>
          </cell>
          <cell r="M56">
            <v>760</v>
          </cell>
          <cell r="N56">
            <v>904</v>
          </cell>
          <cell r="O56">
            <v>1048</v>
          </cell>
          <cell r="P56">
            <v>1096</v>
          </cell>
          <cell r="Q56">
            <v>1096</v>
          </cell>
          <cell r="R56">
            <v>1096</v>
          </cell>
        </row>
        <row r="57">
          <cell r="J57">
            <v>4</v>
          </cell>
          <cell r="K57">
            <v>472</v>
          </cell>
          <cell r="L57">
            <v>640</v>
          </cell>
          <cell r="M57">
            <v>760</v>
          </cell>
          <cell r="N57">
            <v>904</v>
          </cell>
          <cell r="O57">
            <v>1048</v>
          </cell>
          <cell r="P57">
            <v>1096</v>
          </cell>
          <cell r="Q57">
            <v>1096</v>
          </cell>
          <cell r="R57">
            <v>1096</v>
          </cell>
        </row>
        <row r="58">
          <cell r="J58">
            <v>4</v>
          </cell>
          <cell r="K58">
            <v>496</v>
          </cell>
          <cell r="L58">
            <v>640</v>
          </cell>
          <cell r="M58">
            <v>784</v>
          </cell>
          <cell r="N58">
            <v>928</v>
          </cell>
          <cell r="O58">
            <v>1072</v>
          </cell>
          <cell r="P58">
            <v>1096</v>
          </cell>
          <cell r="Q58">
            <v>1096</v>
          </cell>
          <cell r="R58">
            <v>1096</v>
          </cell>
        </row>
        <row r="59">
          <cell r="J59">
            <v>4</v>
          </cell>
          <cell r="K59">
            <v>496</v>
          </cell>
          <cell r="L59">
            <v>664</v>
          </cell>
          <cell r="M59">
            <v>784</v>
          </cell>
          <cell r="N59">
            <v>928</v>
          </cell>
          <cell r="O59">
            <v>1072</v>
          </cell>
          <cell r="P59">
            <v>1096</v>
          </cell>
          <cell r="Q59">
            <v>1096</v>
          </cell>
          <cell r="R59">
            <v>1096</v>
          </cell>
        </row>
        <row r="60">
          <cell r="J60">
            <v>4</v>
          </cell>
          <cell r="K60">
            <v>520</v>
          </cell>
          <cell r="L60">
            <v>664</v>
          </cell>
          <cell r="M60">
            <v>808</v>
          </cell>
          <cell r="N60">
            <v>952</v>
          </cell>
          <cell r="O60">
            <v>1096</v>
          </cell>
          <cell r="P60">
            <v>1096</v>
          </cell>
          <cell r="Q60">
            <v>1096</v>
          </cell>
          <cell r="R60">
            <v>1096</v>
          </cell>
        </row>
        <row r="61">
          <cell r="J61" t="str">
            <v>4c</v>
          </cell>
          <cell r="K61">
            <v>520</v>
          </cell>
          <cell r="L61">
            <v>664</v>
          </cell>
          <cell r="M61">
            <v>808</v>
          </cell>
          <cell r="N61">
            <v>952</v>
          </cell>
          <cell r="O61">
            <v>1096</v>
          </cell>
          <cell r="P61">
            <v>1096</v>
          </cell>
          <cell r="Q61">
            <v>1096</v>
          </cell>
          <cell r="R61">
            <v>1096</v>
          </cell>
        </row>
        <row r="63">
          <cell r="J63">
            <v>5</v>
          </cell>
          <cell r="K63">
            <v>155</v>
          </cell>
          <cell r="L63">
            <v>135</v>
          </cell>
          <cell r="M63">
            <v>279</v>
          </cell>
          <cell r="N63">
            <v>399</v>
          </cell>
          <cell r="O63">
            <v>543</v>
          </cell>
          <cell r="P63">
            <v>687</v>
          </cell>
          <cell r="Q63">
            <v>687</v>
          </cell>
          <cell r="R63">
            <v>687</v>
          </cell>
        </row>
        <row r="64">
          <cell r="J64">
            <v>5</v>
          </cell>
          <cell r="K64">
            <v>155</v>
          </cell>
          <cell r="L64">
            <v>135</v>
          </cell>
          <cell r="M64">
            <v>279</v>
          </cell>
          <cell r="N64">
            <v>423</v>
          </cell>
          <cell r="O64">
            <v>567</v>
          </cell>
          <cell r="P64">
            <v>687</v>
          </cell>
          <cell r="Q64">
            <v>687</v>
          </cell>
          <cell r="R64">
            <v>687</v>
          </cell>
        </row>
        <row r="65">
          <cell r="J65">
            <v>5</v>
          </cell>
          <cell r="K65">
            <v>155</v>
          </cell>
          <cell r="L65">
            <v>159</v>
          </cell>
          <cell r="M65">
            <v>303</v>
          </cell>
          <cell r="N65">
            <v>423</v>
          </cell>
          <cell r="O65">
            <v>567</v>
          </cell>
          <cell r="P65">
            <v>687</v>
          </cell>
          <cell r="Q65">
            <v>687</v>
          </cell>
          <cell r="R65">
            <v>687</v>
          </cell>
        </row>
        <row r="66">
          <cell r="J66">
            <v>5</v>
          </cell>
          <cell r="K66">
            <v>155</v>
          </cell>
          <cell r="L66">
            <v>159</v>
          </cell>
          <cell r="M66">
            <v>303</v>
          </cell>
          <cell r="N66">
            <v>447</v>
          </cell>
          <cell r="O66">
            <v>591</v>
          </cell>
          <cell r="P66">
            <v>687</v>
          </cell>
          <cell r="Q66">
            <v>687</v>
          </cell>
          <cell r="R66">
            <v>687</v>
          </cell>
        </row>
        <row r="67">
          <cell r="J67">
            <v>5</v>
          </cell>
          <cell r="K67">
            <v>155</v>
          </cell>
          <cell r="L67">
            <v>183</v>
          </cell>
          <cell r="M67">
            <v>327</v>
          </cell>
          <cell r="N67">
            <v>447</v>
          </cell>
          <cell r="O67">
            <v>591</v>
          </cell>
          <cell r="P67">
            <v>687</v>
          </cell>
          <cell r="Q67">
            <v>687</v>
          </cell>
          <cell r="R67">
            <v>687</v>
          </cell>
        </row>
        <row r="68">
          <cell r="J68">
            <v>5</v>
          </cell>
          <cell r="K68">
            <v>155</v>
          </cell>
          <cell r="L68">
            <v>183</v>
          </cell>
          <cell r="M68">
            <v>327</v>
          </cell>
          <cell r="N68">
            <v>471</v>
          </cell>
          <cell r="O68">
            <v>615</v>
          </cell>
          <cell r="P68">
            <v>687</v>
          </cell>
          <cell r="Q68">
            <v>687</v>
          </cell>
          <cell r="R68">
            <v>687</v>
          </cell>
        </row>
        <row r="69">
          <cell r="J69">
            <v>5</v>
          </cell>
          <cell r="K69">
            <v>39</v>
          </cell>
          <cell r="L69">
            <v>207</v>
          </cell>
          <cell r="M69">
            <v>351</v>
          </cell>
          <cell r="N69">
            <v>471</v>
          </cell>
          <cell r="O69">
            <v>615</v>
          </cell>
          <cell r="P69">
            <v>687</v>
          </cell>
          <cell r="Q69">
            <v>687</v>
          </cell>
          <cell r="R69">
            <v>687</v>
          </cell>
        </row>
        <row r="70">
          <cell r="J70">
            <v>5</v>
          </cell>
          <cell r="K70">
            <v>63</v>
          </cell>
          <cell r="L70">
            <v>207</v>
          </cell>
          <cell r="M70">
            <v>351</v>
          </cell>
          <cell r="N70">
            <v>495</v>
          </cell>
          <cell r="O70">
            <v>639</v>
          </cell>
          <cell r="P70">
            <v>687</v>
          </cell>
          <cell r="Q70">
            <v>687</v>
          </cell>
          <cell r="R70">
            <v>687</v>
          </cell>
        </row>
        <row r="71">
          <cell r="J71">
            <v>5</v>
          </cell>
          <cell r="K71">
            <v>63</v>
          </cell>
          <cell r="L71">
            <v>231</v>
          </cell>
          <cell r="M71">
            <v>375</v>
          </cell>
          <cell r="N71">
            <v>495</v>
          </cell>
          <cell r="O71">
            <v>639</v>
          </cell>
          <cell r="P71">
            <v>687</v>
          </cell>
          <cell r="Q71">
            <v>687</v>
          </cell>
          <cell r="R71">
            <v>687</v>
          </cell>
        </row>
        <row r="72">
          <cell r="J72">
            <v>5</v>
          </cell>
          <cell r="K72">
            <v>87</v>
          </cell>
          <cell r="L72">
            <v>231</v>
          </cell>
          <cell r="M72">
            <v>375</v>
          </cell>
          <cell r="N72">
            <v>519</v>
          </cell>
          <cell r="O72">
            <v>663</v>
          </cell>
          <cell r="P72">
            <v>687</v>
          </cell>
          <cell r="Q72">
            <v>687</v>
          </cell>
          <cell r="R72">
            <v>687</v>
          </cell>
        </row>
        <row r="73">
          <cell r="J73">
            <v>5</v>
          </cell>
          <cell r="K73">
            <v>87</v>
          </cell>
          <cell r="L73">
            <v>255</v>
          </cell>
          <cell r="M73">
            <v>399</v>
          </cell>
          <cell r="N73">
            <v>519</v>
          </cell>
          <cell r="O73">
            <v>663</v>
          </cell>
          <cell r="P73">
            <v>687</v>
          </cell>
          <cell r="Q73">
            <v>687</v>
          </cell>
          <cell r="R73">
            <v>687</v>
          </cell>
        </row>
        <row r="74">
          <cell r="J74">
            <v>5</v>
          </cell>
          <cell r="K74">
            <v>111</v>
          </cell>
          <cell r="L74">
            <v>255</v>
          </cell>
          <cell r="M74">
            <v>399</v>
          </cell>
          <cell r="N74">
            <v>543</v>
          </cell>
          <cell r="O74">
            <v>687</v>
          </cell>
          <cell r="P74">
            <v>687</v>
          </cell>
          <cell r="Q74">
            <v>687</v>
          </cell>
          <cell r="R74">
            <v>687</v>
          </cell>
        </row>
        <row r="75">
          <cell r="J75" t="str">
            <v>5c</v>
          </cell>
          <cell r="K75">
            <v>111</v>
          </cell>
          <cell r="L75">
            <v>255</v>
          </cell>
          <cell r="M75">
            <v>399</v>
          </cell>
          <cell r="N75">
            <v>543</v>
          </cell>
          <cell r="O75">
            <v>687</v>
          </cell>
          <cell r="P75">
            <v>687</v>
          </cell>
          <cell r="Q75">
            <v>687</v>
          </cell>
          <cell r="R75">
            <v>687</v>
          </cell>
        </row>
        <row r="77">
          <cell r="J77">
            <v>6</v>
          </cell>
          <cell r="K77">
            <v>335</v>
          </cell>
          <cell r="L77">
            <v>318</v>
          </cell>
          <cell r="M77">
            <v>318</v>
          </cell>
          <cell r="N77">
            <v>318</v>
          </cell>
          <cell r="O77">
            <v>318</v>
          </cell>
          <cell r="P77">
            <v>318</v>
          </cell>
          <cell r="Q77">
            <v>318</v>
          </cell>
          <cell r="R77">
            <v>318</v>
          </cell>
        </row>
        <row r="78">
          <cell r="J78">
            <v>6</v>
          </cell>
          <cell r="K78">
            <v>335</v>
          </cell>
          <cell r="L78">
            <v>318</v>
          </cell>
          <cell r="M78">
            <v>318</v>
          </cell>
          <cell r="N78">
            <v>318</v>
          </cell>
          <cell r="O78">
            <v>318</v>
          </cell>
          <cell r="P78">
            <v>318</v>
          </cell>
          <cell r="Q78">
            <v>318</v>
          </cell>
          <cell r="R78">
            <v>318</v>
          </cell>
        </row>
        <row r="79">
          <cell r="J79">
            <v>6</v>
          </cell>
          <cell r="K79">
            <v>335</v>
          </cell>
          <cell r="L79">
            <v>318</v>
          </cell>
          <cell r="M79">
            <v>318</v>
          </cell>
          <cell r="N79">
            <v>318</v>
          </cell>
          <cell r="O79">
            <v>318</v>
          </cell>
          <cell r="P79">
            <v>318</v>
          </cell>
          <cell r="Q79">
            <v>318</v>
          </cell>
          <cell r="R79">
            <v>318</v>
          </cell>
        </row>
        <row r="80">
          <cell r="J80">
            <v>6</v>
          </cell>
          <cell r="K80">
            <v>335</v>
          </cell>
          <cell r="L80">
            <v>318</v>
          </cell>
          <cell r="M80">
            <v>318</v>
          </cell>
          <cell r="N80">
            <v>318</v>
          </cell>
          <cell r="O80">
            <v>318</v>
          </cell>
          <cell r="P80">
            <v>318</v>
          </cell>
          <cell r="Q80">
            <v>318</v>
          </cell>
          <cell r="R80">
            <v>318</v>
          </cell>
        </row>
        <row r="81">
          <cell r="J81">
            <v>6</v>
          </cell>
          <cell r="K81">
            <v>335</v>
          </cell>
          <cell r="L81">
            <v>318</v>
          </cell>
          <cell r="M81">
            <v>318</v>
          </cell>
          <cell r="N81">
            <v>318</v>
          </cell>
          <cell r="O81">
            <v>318</v>
          </cell>
          <cell r="P81">
            <v>318</v>
          </cell>
          <cell r="Q81">
            <v>318</v>
          </cell>
          <cell r="R81">
            <v>318</v>
          </cell>
        </row>
        <row r="82">
          <cell r="J82">
            <v>6</v>
          </cell>
          <cell r="K82">
            <v>335</v>
          </cell>
          <cell r="L82">
            <v>318</v>
          </cell>
          <cell r="M82">
            <v>318</v>
          </cell>
          <cell r="N82">
            <v>318</v>
          </cell>
          <cell r="O82">
            <v>318</v>
          </cell>
          <cell r="P82">
            <v>318</v>
          </cell>
          <cell r="Q82">
            <v>318</v>
          </cell>
          <cell r="R82">
            <v>318</v>
          </cell>
        </row>
        <row r="83">
          <cell r="J83">
            <v>6</v>
          </cell>
          <cell r="K83">
            <v>318</v>
          </cell>
          <cell r="L83">
            <v>318</v>
          </cell>
          <cell r="M83">
            <v>318</v>
          </cell>
          <cell r="N83">
            <v>318</v>
          </cell>
          <cell r="O83">
            <v>318</v>
          </cell>
          <cell r="P83">
            <v>318</v>
          </cell>
          <cell r="Q83">
            <v>318</v>
          </cell>
          <cell r="R83">
            <v>318</v>
          </cell>
        </row>
        <row r="84">
          <cell r="J84">
            <v>6</v>
          </cell>
          <cell r="K84">
            <v>318</v>
          </cell>
          <cell r="L84">
            <v>318</v>
          </cell>
          <cell r="M84">
            <v>318</v>
          </cell>
          <cell r="N84">
            <v>318</v>
          </cell>
          <cell r="O84">
            <v>318</v>
          </cell>
          <cell r="P84">
            <v>318</v>
          </cell>
          <cell r="Q84">
            <v>318</v>
          </cell>
          <cell r="R84">
            <v>318</v>
          </cell>
        </row>
        <row r="85">
          <cell r="J85">
            <v>6</v>
          </cell>
          <cell r="K85">
            <v>318</v>
          </cell>
          <cell r="L85">
            <v>318</v>
          </cell>
          <cell r="M85">
            <v>318</v>
          </cell>
          <cell r="N85">
            <v>318</v>
          </cell>
          <cell r="O85">
            <v>318</v>
          </cell>
          <cell r="P85">
            <v>318</v>
          </cell>
          <cell r="Q85">
            <v>318</v>
          </cell>
          <cell r="R85">
            <v>318</v>
          </cell>
        </row>
        <row r="86">
          <cell r="J86">
            <v>6</v>
          </cell>
          <cell r="K86">
            <v>318</v>
          </cell>
          <cell r="L86">
            <v>318</v>
          </cell>
          <cell r="M86">
            <v>318</v>
          </cell>
          <cell r="N86">
            <v>318</v>
          </cell>
          <cell r="O86">
            <v>318</v>
          </cell>
          <cell r="P86">
            <v>318</v>
          </cell>
          <cell r="Q86">
            <v>318</v>
          </cell>
          <cell r="R86">
            <v>318</v>
          </cell>
        </row>
        <row r="87">
          <cell r="J87">
            <v>6</v>
          </cell>
          <cell r="K87">
            <v>318</v>
          </cell>
          <cell r="L87">
            <v>318</v>
          </cell>
          <cell r="M87">
            <v>318</v>
          </cell>
          <cell r="N87">
            <v>318</v>
          </cell>
          <cell r="O87">
            <v>318</v>
          </cell>
          <cell r="P87">
            <v>318</v>
          </cell>
          <cell r="Q87">
            <v>318</v>
          </cell>
          <cell r="R87">
            <v>318</v>
          </cell>
        </row>
        <row r="88">
          <cell r="J88">
            <v>6</v>
          </cell>
          <cell r="K88">
            <v>318</v>
          </cell>
          <cell r="L88">
            <v>318</v>
          </cell>
          <cell r="M88">
            <v>318</v>
          </cell>
          <cell r="N88">
            <v>318</v>
          </cell>
          <cell r="O88">
            <v>318</v>
          </cell>
          <cell r="P88">
            <v>318</v>
          </cell>
          <cell r="Q88">
            <v>318</v>
          </cell>
          <cell r="R88">
            <v>318</v>
          </cell>
        </row>
        <row r="89">
          <cell r="J89" t="str">
            <v>6c</v>
          </cell>
          <cell r="K89">
            <v>318</v>
          </cell>
          <cell r="L89">
            <v>318</v>
          </cell>
          <cell r="M89">
            <v>318</v>
          </cell>
          <cell r="N89">
            <v>318</v>
          </cell>
          <cell r="O89">
            <v>318</v>
          </cell>
          <cell r="P89">
            <v>318</v>
          </cell>
          <cell r="Q89">
            <v>318</v>
          </cell>
          <cell r="R89">
            <v>318</v>
          </cell>
        </row>
        <row r="91">
          <cell r="J91">
            <v>7</v>
          </cell>
          <cell r="K91">
            <v>47.666666666666664</v>
          </cell>
          <cell r="L91">
            <v>0</v>
          </cell>
          <cell r="M91">
            <v>12</v>
          </cell>
          <cell r="N91">
            <v>12</v>
          </cell>
          <cell r="O91">
            <v>12</v>
          </cell>
          <cell r="P91">
            <v>12</v>
          </cell>
          <cell r="Q91">
            <v>12</v>
          </cell>
          <cell r="R91">
            <v>12</v>
          </cell>
        </row>
        <row r="92">
          <cell r="J92">
            <v>7</v>
          </cell>
          <cell r="K92">
            <v>47.666666666666664</v>
          </cell>
          <cell r="L92">
            <v>2</v>
          </cell>
          <cell r="M92">
            <v>12</v>
          </cell>
          <cell r="N92">
            <v>12</v>
          </cell>
          <cell r="O92">
            <v>12</v>
          </cell>
          <cell r="P92">
            <v>12</v>
          </cell>
          <cell r="Q92">
            <v>12</v>
          </cell>
          <cell r="R92">
            <v>12</v>
          </cell>
        </row>
        <row r="93">
          <cell r="J93">
            <v>7</v>
          </cell>
          <cell r="K93">
            <v>47.666666666666664</v>
          </cell>
          <cell r="L93">
            <v>3</v>
          </cell>
          <cell r="M93">
            <v>12</v>
          </cell>
          <cell r="N93">
            <v>12</v>
          </cell>
          <cell r="O93">
            <v>12</v>
          </cell>
          <cell r="P93">
            <v>12</v>
          </cell>
          <cell r="Q93">
            <v>12</v>
          </cell>
          <cell r="R93">
            <v>12</v>
          </cell>
        </row>
        <row r="94">
          <cell r="J94">
            <v>7</v>
          </cell>
          <cell r="K94">
            <v>47.666666666666664</v>
          </cell>
          <cell r="L94">
            <v>4</v>
          </cell>
          <cell r="M94">
            <v>12</v>
          </cell>
          <cell r="N94">
            <v>12</v>
          </cell>
          <cell r="O94">
            <v>12</v>
          </cell>
          <cell r="P94">
            <v>12</v>
          </cell>
          <cell r="Q94">
            <v>12</v>
          </cell>
          <cell r="R94">
            <v>12</v>
          </cell>
        </row>
        <row r="95">
          <cell r="J95">
            <v>7</v>
          </cell>
          <cell r="K95">
            <v>47.666666666666664</v>
          </cell>
          <cell r="L95">
            <v>5</v>
          </cell>
          <cell r="M95">
            <v>12</v>
          </cell>
          <cell r="N95">
            <v>12</v>
          </cell>
          <cell r="O95">
            <v>12</v>
          </cell>
          <cell r="P95">
            <v>12</v>
          </cell>
          <cell r="Q95">
            <v>12</v>
          </cell>
          <cell r="R95">
            <v>12</v>
          </cell>
        </row>
        <row r="96">
          <cell r="J96">
            <v>7</v>
          </cell>
          <cell r="K96">
            <v>47.666666666666664</v>
          </cell>
          <cell r="L96">
            <v>6</v>
          </cell>
          <cell r="M96">
            <v>12</v>
          </cell>
          <cell r="N96">
            <v>12</v>
          </cell>
          <cell r="O96">
            <v>12</v>
          </cell>
          <cell r="P96">
            <v>12</v>
          </cell>
          <cell r="Q96">
            <v>12</v>
          </cell>
          <cell r="R96">
            <v>12</v>
          </cell>
        </row>
        <row r="97">
          <cell r="J97">
            <v>7</v>
          </cell>
          <cell r="K97">
            <v>0</v>
          </cell>
          <cell r="L97">
            <v>8</v>
          </cell>
          <cell r="M97">
            <v>12</v>
          </cell>
          <cell r="N97">
            <v>12</v>
          </cell>
          <cell r="O97">
            <v>12</v>
          </cell>
          <cell r="P97">
            <v>12</v>
          </cell>
          <cell r="Q97">
            <v>12</v>
          </cell>
          <cell r="R97">
            <v>12</v>
          </cell>
        </row>
        <row r="98">
          <cell r="J98">
            <v>7</v>
          </cell>
          <cell r="K98">
            <v>0</v>
          </cell>
          <cell r="L98">
            <v>9</v>
          </cell>
          <cell r="M98">
            <v>12</v>
          </cell>
          <cell r="N98">
            <v>12</v>
          </cell>
          <cell r="O98">
            <v>12</v>
          </cell>
          <cell r="P98">
            <v>12</v>
          </cell>
          <cell r="Q98">
            <v>12</v>
          </cell>
          <cell r="R98">
            <v>12</v>
          </cell>
        </row>
        <row r="99">
          <cell r="J99">
            <v>7</v>
          </cell>
          <cell r="K99">
            <v>0</v>
          </cell>
          <cell r="L99">
            <v>10</v>
          </cell>
          <cell r="M99">
            <v>12</v>
          </cell>
          <cell r="N99">
            <v>12</v>
          </cell>
          <cell r="O99">
            <v>12</v>
          </cell>
          <cell r="P99">
            <v>12</v>
          </cell>
          <cell r="Q99">
            <v>12</v>
          </cell>
          <cell r="R99">
            <v>12</v>
          </cell>
        </row>
        <row r="100">
          <cell r="J100">
            <v>7</v>
          </cell>
          <cell r="K100">
            <v>0</v>
          </cell>
          <cell r="L100">
            <v>11</v>
          </cell>
          <cell r="M100">
            <v>12</v>
          </cell>
          <cell r="N100">
            <v>12</v>
          </cell>
          <cell r="O100">
            <v>12</v>
          </cell>
          <cell r="P100">
            <v>12</v>
          </cell>
          <cell r="Q100">
            <v>12</v>
          </cell>
          <cell r="R100">
            <v>12</v>
          </cell>
        </row>
        <row r="101">
          <cell r="J101">
            <v>7</v>
          </cell>
          <cell r="K101">
            <v>0</v>
          </cell>
          <cell r="L101">
            <v>12</v>
          </cell>
          <cell r="M101">
            <v>12</v>
          </cell>
          <cell r="N101">
            <v>12</v>
          </cell>
          <cell r="O101">
            <v>12</v>
          </cell>
          <cell r="P101">
            <v>12</v>
          </cell>
          <cell r="Q101">
            <v>12</v>
          </cell>
          <cell r="R101">
            <v>12</v>
          </cell>
        </row>
        <row r="102">
          <cell r="J102">
            <v>7</v>
          </cell>
          <cell r="K102">
            <v>0</v>
          </cell>
          <cell r="L102">
            <v>12</v>
          </cell>
          <cell r="M102">
            <v>12</v>
          </cell>
          <cell r="N102">
            <v>12</v>
          </cell>
          <cell r="O102">
            <v>12</v>
          </cell>
          <cell r="P102">
            <v>12</v>
          </cell>
          <cell r="Q102">
            <v>12</v>
          </cell>
          <cell r="R102">
            <v>12</v>
          </cell>
        </row>
        <row r="103">
          <cell r="J103" t="str">
            <v>7c</v>
          </cell>
          <cell r="K103">
            <v>0</v>
          </cell>
          <cell r="L103">
            <v>12</v>
          </cell>
          <cell r="M103">
            <v>12</v>
          </cell>
          <cell r="N103">
            <v>12</v>
          </cell>
          <cell r="O103">
            <v>12</v>
          </cell>
          <cell r="P103">
            <v>12</v>
          </cell>
          <cell r="Q103">
            <v>12</v>
          </cell>
          <cell r="R103">
            <v>12</v>
          </cell>
        </row>
        <row r="105">
          <cell r="J105">
            <v>8</v>
          </cell>
          <cell r="K105">
            <v>0</v>
          </cell>
          <cell r="L105">
            <v>0</v>
          </cell>
          <cell r="M105">
            <v>0</v>
          </cell>
          <cell r="N105">
            <v>0</v>
          </cell>
          <cell r="O105">
            <v>0</v>
          </cell>
          <cell r="P105">
            <v>0</v>
          </cell>
          <cell r="Q105">
            <v>0</v>
          </cell>
          <cell r="R105">
            <v>0</v>
          </cell>
        </row>
        <row r="106">
          <cell r="J106">
            <v>8</v>
          </cell>
          <cell r="K106">
            <v>0</v>
          </cell>
          <cell r="L106">
            <v>0</v>
          </cell>
          <cell r="M106">
            <v>0</v>
          </cell>
          <cell r="N106">
            <v>0</v>
          </cell>
          <cell r="O106">
            <v>0</v>
          </cell>
          <cell r="P106">
            <v>0</v>
          </cell>
          <cell r="Q106">
            <v>0</v>
          </cell>
          <cell r="R106">
            <v>0</v>
          </cell>
        </row>
        <row r="107">
          <cell r="J107">
            <v>8</v>
          </cell>
          <cell r="K107">
            <v>0</v>
          </cell>
          <cell r="L107">
            <v>0</v>
          </cell>
          <cell r="M107">
            <v>0</v>
          </cell>
          <cell r="N107">
            <v>0</v>
          </cell>
          <cell r="O107">
            <v>0</v>
          </cell>
          <cell r="P107">
            <v>0</v>
          </cell>
          <cell r="Q107">
            <v>0</v>
          </cell>
          <cell r="R107">
            <v>0</v>
          </cell>
        </row>
        <row r="108">
          <cell r="J108">
            <v>8</v>
          </cell>
          <cell r="K108">
            <v>0</v>
          </cell>
          <cell r="L108">
            <v>0</v>
          </cell>
          <cell r="M108">
            <v>0</v>
          </cell>
          <cell r="N108">
            <v>0</v>
          </cell>
          <cell r="O108">
            <v>0</v>
          </cell>
          <cell r="P108">
            <v>0</v>
          </cell>
          <cell r="Q108">
            <v>0</v>
          </cell>
          <cell r="R108">
            <v>0</v>
          </cell>
        </row>
        <row r="109">
          <cell r="J109">
            <v>8</v>
          </cell>
          <cell r="K109">
            <v>0</v>
          </cell>
          <cell r="L109">
            <v>0</v>
          </cell>
          <cell r="M109">
            <v>0</v>
          </cell>
          <cell r="N109">
            <v>0</v>
          </cell>
          <cell r="O109">
            <v>0</v>
          </cell>
          <cell r="P109">
            <v>0</v>
          </cell>
          <cell r="Q109">
            <v>0</v>
          </cell>
          <cell r="R109">
            <v>0</v>
          </cell>
        </row>
        <row r="110">
          <cell r="J110">
            <v>8</v>
          </cell>
          <cell r="K110">
            <v>0</v>
          </cell>
          <cell r="L110">
            <v>0</v>
          </cell>
          <cell r="M110">
            <v>0</v>
          </cell>
          <cell r="N110">
            <v>0</v>
          </cell>
          <cell r="O110">
            <v>0</v>
          </cell>
          <cell r="P110">
            <v>0</v>
          </cell>
          <cell r="Q110">
            <v>0</v>
          </cell>
          <cell r="R110">
            <v>0</v>
          </cell>
        </row>
        <row r="111">
          <cell r="J111">
            <v>8</v>
          </cell>
          <cell r="K111">
            <v>0</v>
          </cell>
          <cell r="L111">
            <v>0</v>
          </cell>
          <cell r="M111">
            <v>0</v>
          </cell>
          <cell r="N111">
            <v>0</v>
          </cell>
          <cell r="O111">
            <v>0</v>
          </cell>
          <cell r="P111">
            <v>0</v>
          </cell>
          <cell r="Q111">
            <v>0</v>
          </cell>
          <cell r="R111">
            <v>0</v>
          </cell>
        </row>
        <row r="112">
          <cell r="J112">
            <v>8</v>
          </cell>
          <cell r="K112">
            <v>0</v>
          </cell>
          <cell r="L112">
            <v>0</v>
          </cell>
          <cell r="M112">
            <v>0</v>
          </cell>
          <cell r="N112">
            <v>0</v>
          </cell>
          <cell r="O112">
            <v>0</v>
          </cell>
          <cell r="P112">
            <v>0</v>
          </cell>
          <cell r="Q112">
            <v>0</v>
          </cell>
          <cell r="R112">
            <v>0</v>
          </cell>
        </row>
        <row r="113">
          <cell r="J113">
            <v>8</v>
          </cell>
          <cell r="K113">
            <v>0</v>
          </cell>
          <cell r="L113">
            <v>0</v>
          </cell>
          <cell r="M113">
            <v>0</v>
          </cell>
          <cell r="N113">
            <v>0</v>
          </cell>
          <cell r="O113">
            <v>0</v>
          </cell>
          <cell r="P113">
            <v>0</v>
          </cell>
          <cell r="Q113">
            <v>0</v>
          </cell>
          <cell r="R113">
            <v>0</v>
          </cell>
        </row>
        <row r="114">
          <cell r="J114">
            <v>8</v>
          </cell>
          <cell r="K114">
            <v>0</v>
          </cell>
          <cell r="L114">
            <v>0</v>
          </cell>
          <cell r="M114">
            <v>0</v>
          </cell>
          <cell r="N114">
            <v>0</v>
          </cell>
          <cell r="O114">
            <v>0</v>
          </cell>
          <cell r="P114">
            <v>0</v>
          </cell>
          <cell r="Q114">
            <v>0</v>
          </cell>
          <cell r="R114">
            <v>0</v>
          </cell>
        </row>
        <row r="115">
          <cell r="J115">
            <v>8</v>
          </cell>
          <cell r="K115">
            <v>0</v>
          </cell>
          <cell r="L115">
            <v>0</v>
          </cell>
          <cell r="M115">
            <v>0</v>
          </cell>
          <cell r="N115">
            <v>0</v>
          </cell>
          <cell r="O115">
            <v>0</v>
          </cell>
          <cell r="P115">
            <v>0</v>
          </cell>
          <cell r="Q115">
            <v>0</v>
          </cell>
          <cell r="R115">
            <v>0</v>
          </cell>
        </row>
        <row r="116">
          <cell r="J116">
            <v>8</v>
          </cell>
          <cell r="K116">
            <v>0</v>
          </cell>
          <cell r="L116">
            <v>0</v>
          </cell>
          <cell r="M116">
            <v>0</v>
          </cell>
          <cell r="N116">
            <v>0</v>
          </cell>
          <cell r="O116">
            <v>0</v>
          </cell>
          <cell r="P116">
            <v>0</v>
          </cell>
          <cell r="Q116">
            <v>0</v>
          </cell>
          <cell r="R116">
            <v>0</v>
          </cell>
        </row>
        <row r="117">
          <cell r="J117" t="str">
            <v>8c</v>
          </cell>
          <cell r="K117">
            <v>0</v>
          </cell>
          <cell r="L117">
            <v>0</v>
          </cell>
          <cell r="M117">
            <v>0</v>
          </cell>
          <cell r="N117">
            <v>0</v>
          </cell>
          <cell r="O117">
            <v>0</v>
          </cell>
          <cell r="P117">
            <v>0</v>
          </cell>
          <cell r="Q117">
            <v>0</v>
          </cell>
          <cell r="R117">
            <v>0</v>
          </cell>
        </row>
        <row r="119">
          <cell r="J119">
            <v>9</v>
          </cell>
          <cell r="K119">
            <v>0</v>
          </cell>
          <cell r="L119">
            <v>16</v>
          </cell>
          <cell r="M119">
            <v>34</v>
          </cell>
          <cell r="N119">
            <v>52</v>
          </cell>
          <cell r="O119">
            <v>70</v>
          </cell>
          <cell r="P119">
            <v>90</v>
          </cell>
          <cell r="Q119">
            <v>90</v>
          </cell>
          <cell r="R119">
            <v>90</v>
          </cell>
        </row>
        <row r="120">
          <cell r="J120">
            <v>9</v>
          </cell>
          <cell r="K120">
            <v>0</v>
          </cell>
          <cell r="L120">
            <v>17</v>
          </cell>
          <cell r="M120">
            <v>35</v>
          </cell>
          <cell r="N120">
            <v>53</v>
          </cell>
          <cell r="O120">
            <v>72</v>
          </cell>
          <cell r="P120">
            <v>90</v>
          </cell>
          <cell r="Q120">
            <v>90</v>
          </cell>
          <cell r="R120">
            <v>90</v>
          </cell>
        </row>
        <row r="121">
          <cell r="J121">
            <v>9</v>
          </cell>
          <cell r="K121">
            <v>0</v>
          </cell>
          <cell r="L121">
            <v>19</v>
          </cell>
          <cell r="M121">
            <v>37</v>
          </cell>
          <cell r="N121">
            <v>55</v>
          </cell>
          <cell r="O121">
            <v>74</v>
          </cell>
          <cell r="P121">
            <v>90</v>
          </cell>
          <cell r="Q121">
            <v>90</v>
          </cell>
          <cell r="R121">
            <v>90</v>
          </cell>
        </row>
        <row r="122">
          <cell r="J122">
            <v>9</v>
          </cell>
          <cell r="K122">
            <v>0</v>
          </cell>
          <cell r="L122">
            <v>20</v>
          </cell>
          <cell r="M122">
            <v>38</v>
          </cell>
          <cell r="N122">
            <v>56</v>
          </cell>
          <cell r="O122">
            <v>76</v>
          </cell>
          <cell r="P122">
            <v>90</v>
          </cell>
          <cell r="Q122">
            <v>90</v>
          </cell>
          <cell r="R122">
            <v>90</v>
          </cell>
        </row>
        <row r="123">
          <cell r="J123">
            <v>9</v>
          </cell>
          <cell r="K123">
            <v>0</v>
          </cell>
          <cell r="L123">
            <v>22</v>
          </cell>
          <cell r="M123">
            <v>40</v>
          </cell>
          <cell r="N123">
            <v>58</v>
          </cell>
          <cell r="O123">
            <v>77</v>
          </cell>
          <cell r="P123">
            <v>90</v>
          </cell>
          <cell r="Q123">
            <v>90</v>
          </cell>
          <cell r="R123">
            <v>90</v>
          </cell>
        </row>
        <row r="124">
          <cell r="J124">
            <v>9</v>
          </cell>
          <cell r="K124">
            <v>0</v>
          </cell>
          <cell r="L124">
            <v>23</v>
          </cell>
          <cell r="M124">
            <v>41</v>
          </cell>
          <cell r="N124">
            <v>59</v>
          </cell>
          <cell r="O124">
            <v>79</v>
          </cell>
          <cell r="P124">
            <v>90</v>
          </cell>
          <cell r="Q124">
            <v>90</v>
          </cell>
          <cell r="R124">
            <v>90</v>
          </cell>
        </row>
        <row r="125">
          <cell r="J125">
            <v>9</v>
          </cell>
          <cell r="K125">
            <v>8</v>
          </cell>
          <cell r="L125">
            <v>25</v>
          </cell>
          <cell r="M125">
            <v>43</v>
          </cell>
          <cell r="N125">
            <v>61</v>
          </cell>
          <cell r="O125">
            <v>81</v>
          </cell>
          <cell r="P125">
            <v>90</v>
          </cell>
          <cell r="Q125">
            <v>90</v>
          </cell>
          <cell r="R125">
            <v>90</v>
          </cell>
        </row>
        <row r="126">
          <cell r="J126">
            <v>9</v>
          </cell>
          <cell r="K126">
            <v>9</v>
          </cell>
          <cell r="L126">
            <v>26</v>
          </cell>
          <cell r="M126">
            <v>44</v>
          </cell>
          <cell r="N126">
            <v>62</v>
          </cell>
          <cell r="O126">
            <v>83</v>
          </cell>
          <cell r="P126">
            <v>90</v>
          </cell>
          <cell r="Q126">
            <v>90</v>
          </cell>
          <cell r="R126">
            <v>90</v>
          </cell>
        </row>
        <row r="127">
          <cell r="J127">
            <v>9</v>
          </cell>
          <cell r="K127">
            <v>10</v>
          </cell>
          <cell r="L127">
            <v>28</v>
          </cell>
          <cell r="M127">
            <v>46</v>
          </cell>
          <cell r="N127">
            <v>64</v>
          </cell>
          <cell r="O127">
            <v>85</v>
          </cell>
          <cell r="P127">
            <v>90</v>
          </cell>
          <cell r="Q127">
            <v>90</v>
          </cell>
          <cell r="R127">
            <v>90</v>
          </cell>
        </row>
        <row r="128">
          <cell r="J128">
            <v>9</v>
          </cell>
          <cell r="K128">
            <v>11</v>
          </cell>
          <cell r="L128">
            <v>29</v>
          </cell>
          <cell r="M128">
            <v>47</v>
          </cell>
          <cell r="N128">
            <v>65</v>
          </cell>
          <cell r="O128">
            <v>86</v>
          </cell>
          <cell r="P128">
            <v>90</v>
          </cell>
          <cell r="Q128">
            <v>90</v>
          </cell>
          <cell r="R128">
            <v>90</v>
          </cell>
        </row>
        <row r="129">
          <cell r="J129">
            <v>9</v>
          </cell>
          <cell r="K129">
            <v>12</v>
          </cell>
          <cell r="L129">
            <v>31</v>
          </cell>
          <cell r="M129">
            <v>49</v>
          </cell>
          <cell r="N129">
            <v>67</v>
          </cell>
          <cell r="O129">
            <v>88</v>
          </cell>
          <cell r="P129">
            <v>90</v>
          </cell>
          <cell r="Q129">
            <v>90</v>
          </cell>
          <cell r="R129">
            <v>90</v>
          </cell>
        </row>
        <row r="130">
          <cell r="J130">
            <v>9</v>
          </cell>
          <cell r="K130">
            <v>14</v>
          </cell>
          <cell r="L130">
            <v>32</v>
          </cell>
          <cell r="M130">
            <v>50</v>
          </cell>
          <cell r="N130">
            <v>68</v>
          </cell>
          <cell r="O130">
            <v>90</v>
          </cell>
          <cell r="P130">
            <v>90</v>
          </cell>
          <cell r="Q130">
            <v>90</v>
          </cell>
          <cell r="R130">
            <v>90</v>
          </cell>
        </row>
        <row r="131">
          <cell r="J131" t="str">
            <v>9c</v>
          </cell>
          <cell r="K131">
            <v>14</v>
          </cell>
          <cell r="L131">
            <v>32</v>
          </cell>
          <cell r="M131">
            <v>50</v>
          </cell>
          <cell r="N131">
            <v>68</v>
          </cell>
          <cell r="O131">
            <v>90</v>
          </cell>
          <cell r="P131">
            <v>90</v>
          </cell>
          <cell r="Q131">
            <v>90</v>
          </cell>
          <cell r="R131">
            <v>90</v>
          </cell>
        </row>
        <row r="133">
          <cell r="J133">
            <v>10</v>
          </cell>
          <cell r="K133">
            <v>0</v>
          </cell>
          <cell r="L133">
            <v>0</v>
          </cell>
          <cell r="M133">
            <v>0</v>
          </cell>
          <cell r="N133">
            <v>0</v>
          </cell>
          <cell r="O133">
            <v>0</v>
          </cell>
          <cell r="P133">
            <v>0</v>
          </cell>
          <cell r="Q133">
            <v>0</v>
          </cell>
          <cell r="R133">
            <v>0</v>
          </cell>
        </row>
        <row r="134">
          <cell r="J134">
            <v>10</v>
          </cell>
          <cell r="K134">
            <v>0</v>
          </cell>
          <cell r="L134">
            <v>0</v>
          </cell>
          <cell r="M134">
            <v>0</v>
          </cell>
          <cell r="N134">
            <v>0</v>
          </cell>
          <cell r="O134">
            <v>0</v>
          </cell>
          <cell r="P134">
            <v>0</v>
          </cell>
          <cell r="Q134">
            <v>0</v>
          </cell>
          <cell r="R134">
            <v>0</v>
          </cell>
        </row>
        <row r="135">
          <cell r="J135">
            <v>10</v>
          </cell>
          <cell r="K135">
            <v>0</v>
          </cell>
          <cell r="L135">
            <v>0</v>
          </cell>
          <cell r="M135">
            <v>0</v>
          </cell>
          <cell r="N135">
            <v>0</v>
          </cell>
          <cell r="O135">
            <v>0</v>
          </cell>
          <cell r="P135">
            <v>0</v>
          </cell>
          <cell r="Q135">
            <v>0</v>
          </cell>
          <cell r="R135">
            <v>0</v>
          </cell>
        </row>
        <row r="136">
          <cell r="J136">
            <v>10</v>
          </cell>
          <cell r="K136">
            <v>0</v>
          </cell>
          <cell r="L136">
            <v>0</v>
          </cell>
          <cell r="M136">
            <v>0</v>
          </cell>
          <cell r="N136">
            <v>0</v>
          </cell>
          <cell r="O136">
            <v>0</v>
          </cell>
          <cell r="P136">
            <v>0</v>
          </cell>
          <cell r="Q136">
            <v>0</v>
          </cell>
          <cell r="R136">
            <v>0</v>
          </cell>
        </row>
        <row r="137">
          <cell r="J137">
            <v>10</v>
          </cell>
          <cell r="K137">
            <v>0</v>
          </cell>
          <cell r="L137">
            <v>0</v>
          </cell>
          <cell r="M137">
            <v>0</v>
          </cell>
          <cell r="N137">
            <v>0</v>
          </cell>
          <cell r="O137">
            <v>0</v>
          </cell>
          <cell r="P137">
            <v>0</v>
          </cell>
          <cell r="Q137">
            <v>0</v>
          </cell>
          <cell r="R137">
            <v>0</v>
          </cell>
        </row>
        <row r="138">
          <cell r="J138">
            <v>10</v>
          </cell>
          <cell r="K138">
            <v>0</v>
          </cell>
          <cell r="L138">
            <v>0</v>
          </cell>
          <cell r="M138">
            <v>0</v>
          </cell>
          <cell r="N138">
            <v>0</v>
          </cell>
          <cell r="O138">
            <v>0</v>
          </cell>
          <cell r="P138">
            <v>0</v>
          </cell>
          <cell r="Q138">
            <v>0</v>
          </cell>
          <cell r="R138">
            <v>0</v>
          </cell>
        </row>
        <row r="139">
          <cell r="J139">
            <v>10</v>
          </cell>
          <cell r="K139">
            <v>0</v>
          </cell>
          <cell r="L139">
            <v>0</v>
          </cell>
          <cell r="M139">
            <v>0</v>
          </cell>
          <cell r="N139">
            <v>0</v>
          </cell>
          <cell r="O139">
            <v>0</v>
          </cell>
          <cell r="P139">
            <v>0</v>
          </cell>
          <cell r="Q139">
            <v>0</v>
          </cell>
          <cell r="R139">
            <v>0</v>
          </cell>
        </row>
        <row r="140">
          <cell r="J140">
            <v>10</v>
          </cell>
          <cell r="K140">
            <v>0</v>
          </cell>
          <cell r="L140">
            <v>0</v>
          </cell>
          <cell r="M140">
            <v>0</v>
          </cell>
          <cell r="N140">
            <v>0</v>
          </cell>
          <cell r="O140">
            <v>0</v>
          </cell>
          <cell r="P140">
            <v>0</v>
          </cell>
          <cell r="Q140">
            <v>0</v>
          </cell>
          <cell r="R140">
            <v>0</v>
          </cell>
        </row>
        <row r="141">
          <cell r="J141">
            <v>10</v>
          </cell>
          <cell r="K141">
            <v>0</v>
          </cell>
          <cell r="L141">
            <v>0</v>
          </cell>
          <cell r="M141">
            <v>0</v>
          </cell>
          <cell r="N141">
            <v>0</v>
          </cell>
          <cell r="O141">
            <v>0</v>
          </cell>
          <cell r="P141">
            <v>0</v>
          </cell>
          <cell r="Q141">
            <v>0</v>
          </cell>
          <cell r="R141">
            <v>0</v>
          </cell>
        </row>
        <row r="142">
          <cell r="J142">
            <v>10</v>
          </cell>
          <cell r="K142">
            <v>0</v>
          </cell>
          <cell r="L142">
            <v>0</v>
          </cell>
          <cell r="M142">
            <v>0</v>
          </cell>
          <cell r="N142">
            <v>0</v>
          </cell>
          <cell r="O142">
            <v>0</v>
          </cell>
          <cell r="P142">
            <v>0</v>
          </cell>
          <cell r="Q142">
            <v>0</v>
          </cell>
          <cell r="R142">
            <v>0</v>
          </cell>
        </row>
        <row r="143">
          <cell r="J143">
            <v>10</v>
          </cell>
          <cell r="K143">
            <v>0</v>
          </cell>
          <cell r="L143">
            <v>0</v>
          </cell>
          <cell r="M143">
            <v>0</v>
          </cell>
          <cell r="N143">
            <v>0</v>
          </cell>
          <cell r="O143">
            <v>0</v>
          </cell>
          <cell r="P143">
            <v>0</v>
          </cell>
          <cell r="Q143">
            <v>0</v>
          </cell>
          <cell r="R143">
            <v>0</v>
          </cell>
        </row>
        <row r="144">
          <cell r="J144">
            <v>10</v>
          </cell>
          <cell r="K144">
            <v>0</v>
          </cell>
          <cell r="L144">
            <v>0</v>
          </cell>
          <cell r="M144">
            <v>0</v>
          </cell>
          <cell r="N144">
            <v>0</v>
          </cell>
          <cell r="O144">
            <v>0</v>
          </cell>
          <cell r="P144">
            <v>0</v>
          </cell>
          <cell r="Q144">
            <v>0</v>
          </cell>
          <cell r="R144">
            <v>0</v>
          </cell>
        </row>
        <row r="145">
          <cell r="J145" t="str">
            <v>10c</v>
          </cell>
          <cell r="K145">
            <v>0</v>
          </cell>
          <cell r="L145">
            <v>0</v>
          </cell>
          <cell r="M145">
            <v>0</v>
          </cell>
          <cell r="N145">
            <v>0</v>
          </cell>
          <cell r="O145">
            <v>0</v>
          </cell>
          <cell r="P145">
            <v>0</v>
          </cell>
          <cell r="Q145">
            <v>0</v>
          </cell>
          <cell r="R145">
            <v>0</v>
          </cell>
        </row>
        <row r="147">
          <cell r="J147">
            <v>11</v>
          </cell>
          <cell r="K147">
            <v>118</v>
          </cell>
          <cell r="L147">
            <v>109</v>
          </cell>
          <cell r="M147">
            <v>114</v>
          </cell>
          <cell r="N147">
            <v>114</v>
          </cell>
          <cell r="O147">
            <v>114</v>
          </cell>
          <cell r="P147">
            <v>114</v>
          </cell>
          <cell r="Q147">
            <v>114</v>
          </cell>
          <cell r="R147">
            <v>114</v>
          </cell>
        </row>
        <row r="148">
          <cell r="J148">
            <v>11</v>
          </cell>
          <cell r="K148">
            <v>118</v>
          </cell>
          <cell r="L148">
            <v>109</v>
          </cell>
          <cell r="M148">
            <v>114</v>
          </cell>
          <cell r="N148">
            <v>114</v>
          </cell>
          <cell r="O148">
            <v>114</v>
          </cell>
          <cell r="P148">
            <v>114</v>
          </cell>
          <cell r="Q148">
            <v>114</v>
          </cell>
          <cell r="R148">
            <v>114</v>
          </cell>
        </row>
        <row r="149">
          <cell r="J149">
            <v>11</v>
          </cell>
          <cell r="K149">
            <v>118</v>
          </cell>
          <cell r="L149">
            <v>109</v>
          </cell>
          <cell r="M149">
            <v>114</v>
          </cell>
          <cell r="N149">
            <v>114</v>
          </cell>
          <cell r="O149">
            <v>114</v>
          </cell>
          <cell r="P149">
            <v>114</v>
          </cell>
          <cell r="Q149">
            <v>114</v>
          </cell>
          <cell r="R149">
            <v>114</v>
          </cell>
        </row>
        <row r="150">
          <cell r="J150">
            <v>11</v>
          </cell>
          <cell r="K150">
            <v>118</v>
          </cell>
          <cell r="L150">
            <v>109</v>
          </cell>
          <cell r="M150">
            <v>114</v>
          </cell>
          <cell r="N150">
            <v>114</v>
          </cell>
          <cell r="O150">
            <v>114</v>
          </cell>
          <cell r="P150">
            <v>114</v>
          </cell>
          <cell r="Q150">
            <v>114</v>
          </cell>
          <cell r="R150">
            <v>114</v>
          </cell>
        </row>
        <row r="151">
          <cell r="J151">
            <v>11</v>
          </cell>
          <cell r="K151">
            <v>118</v>
          </cell>
          <cell r="L151">
            <v>109</v>
          </cell>
          <cell r="M151">
            <v>114</v>
          </cell>
          <cell r="N151">
            <v>114</v>
          </cell>
          <cell r="O151">
            <v>114</v>
          </cell>
          <cell r="P151">
            <v>114</v>
          </cell>
          <cell r="Q151">
            <v>114</v>
          </cell>
          <cell r="R151">
            <v>114</v>
          </cell>
        </row>
        <row r="152">
          <cell r="J152">
            <v>11</v>
          </cell>
          <cell r="K152">
            <v>118</v>
          </cell>
          <cell r="L152">
            <v>112</v>
          </cell>
          <cell r="M152">
            <v>114</v>
          </cell>
          <cell r="N152">
            <v>114</v>
          </cell>
          <cell r="O152">
            <v>114</v>
          </cell>
          <cell r="P152">
            <v>114</v>
          </cell>
          <cell r="Q152">
            <v>114</v>
          </cell>
          <cell r="R152">
            <v>114</v>
          </cell>
        </row>
        <row r="153">
          <cell r="J153">
            <v>11</v>
          </cell>
          <cell r="K153">
            <v>103</v>
          </cell>
          <cell r="L153">
            <v>112</v>
          </cell>
          <cell r="M153">
            <v>114</v>
          </cell>
          <cell r="N153">
            <v>114</v>
          </cell>
          <cell r="O153">
            <v>114</v>
          </cell>
          <cell r="P153">
            <v>114</v>
          </cell>
          <cell r="Q153">
            <v>114</v>
          </cell>
          <cell r="R153">
            <v>114</v>
          </cell>
        </row>
        <row r="154">
          <cell r="J154">
            <v>11</v>
          </cell>
          <cell r="K154">
            <v>103</v>
          </cell>
          <cell r="L154">
            <v>112</v>
          </cell>
          <cell r="M154">
            <v>114</v>
          </cell>
          <cell r="N154">
            <v>114</v>
          </cell>
          <cell r="O154">
            <v>114</v>
          </cell>
          <cell r="P154">
            <v>114</v>
          </cell>
          <cell r="Q154">
            <v>114</v>
          </cell>
          <cell r="R154">
            <v>114</v>
          </cell>
        </row>
        <row r="155">
          <cell r="J155">
            <v>11</v>
          </cell>
          <cell r="K155">
            <v>103</v>
          </cell>
          <cell r="L155">
            <v>112</v>
          </cell>
          <cell r="M155">
            <v>114</v>
          </cell>
          <cell r="N155">
            <v>114</v>
          </cell>
          <cell r="O155">
            <v>114</v>
          </cell>
          <cell r="P155">
            <v>114</v>
          </cell>
          <cell r="Q155">
            <v>114</v>
          </cell>
          <cell r="R155">
            <v>114</v>
          </cell>
        </row>
        <row r="156">
          <cell r="J156">
            <v>11</v>
          </cell>
          <cell r="K156">
            <v>106</v>
          </cell>
          <cell r="L156">
            <v>114</v>
          </cell>
          <cell r="M156">
            <v>114</v>
          </cell>
          <cell r="N156">
            <v>114</v>
          </cell>
          <cell r="O156">
            <v>114</v>
          </cell>
          <cell r="P156">
            <v>114</v>
          </cell>
          <cell r="Q156">
            <v>114</v>
          </cell>
          <cell r="R156">
            <v>114</v>
          </cell>
        </row>
        <row r="157">
          <cell r="J157">
            <v>11</v>
          </cell>
          <cell r="K157">
            <v>106</v>
          </cell>
          <cell r="L157">
            <v>114</v>
          </cell>
          <cell r="M157">
            <v>114</v>
          </cell>
          <cell r="N157">
            <v>114</v>
          </cell>
          <cell r="O157">
            <v>114</v>
          </cell>
          <cell r="P157">
            <v>114</v>
          </cell>
          <cell r="Q157">
            <v>114</v>
          </cell>
          <cell r="R157">
            <v>114</v>
          </cell>
        </row>
        <row r="158">
          <cell r="J158">
            <v>11</v>
          </cell>
          <cell r="K158">
            <v>106</v>
          </cell>
          <cell r="L158">
            <v>114</v>
          </cell>
          <cell r="M158">
            <v>114</v>
          </cell>
          <cell r="N158">
            <v>114</v>
          </cell>
          <cell r="O158">
            <v>114</v>
          </cell>
          <cell r="P158">
            <v>114</v>
          </cell>
          <cell r="Q158">
            <v>114</v>
          </cell>
          <cell r="R158">
            <v>114</v>
          </cell>
        </row>
        <row r="159">
          <cell r="J159" t="str">
            <v>11c</v>
          </cell>
          <cell r="K159">
            <v>106</v>
          </cell>
          <cell r="L159">
            <v>114</v>
          </cell>
          <cell r="M159">
            <v>114</v>
          </cell>
          <cell r="N159">
            <v>114</v>
          </cell>
          <cell r="O159">
            <v>114</v>
          </cell>
          <cell r="P159">
            <v>114</v>
          </cell>
          <cell r="Q159">
            <v>114</v>
          </cell>
          <cell r="R159">
            <v>114</v>
          </cell>
        </row>
        <row r="161">
          <cell r="J161">
            <v>12</v>
          </cell>
          <cell r="K161">
            <v>3</v>
          </cell>
          <cell r="L161">
            <v>9</v>
          </cell>
          <cell r="M161">
            <v>9</v>
          </cell>
          <cell r="N161">
            <v>9</v>
          </cell>
          <cell r="O161">
            <v>9</v>
          </cell>
          <cell r="P161">
            <v>9</v>
          </cell>
          <cell r="Q161">
            <v>9</v>
          </cell>
          <cell r="R161">
            <v>9</v>
          </cell>
        </row>
        <row r="162">
          <cell r="J162">
            <v>12</v>
          </cell>
          <cell r="K162">
            <v>3</v>
          </cell>
          <cell r="L162">
            <v>9</v>
          </cell>
          <cell r="M162">
            <v>9</v>
          </cell>
          <cell r="N162">
            <v>9</v>
          </cell>
          <cell r="O162">
            <v>9</v>
          </cell>
          <cell r="P162">
            <v>9</v>
          </cell>
          <cell r="Q162">
            <v>9</v>
          </cell>
          <cell r="R162">
            <v>9</v>
          </cell>
        </row>
        <row r="163">
          <cell r="J163">
            <v>12</v>
          </cell>
          <cell r="K163">
            <v>3</v>
          </cell>
          <cell r="L163">
            <v>9</v>
          </cell>
          <cell r="M163">
            <v>9</v>
          </cell>
          <cell r="N163">
            <v>9</v>
          </cell>
          <cell r="O163">
            <v>9</v>
          </cell>
          <cell r="P163">
            <v>9</v>
          </cell>
          <cell r="Q163">
            <v>9</v>
          </cell>
          <cell r="R163">
            <v>9</v>
          </cell>
        </row>
        <row r="164">
          <cell r="J164">
            <v>12</v>
          </cell>
          <cell r="K164">
            <v>3</v>
          </cell>
          <cell r="L164">
            <v>9</v>
          </cell>
          <cell r="M164">
            <v>9</v>
          </cell>
          <cell r="N164">
            <v>9</v>
          </cell>
          <cell r="O164">
            <v>9</v>
          </cell>
          <cell r="P164">
            <v>9</v>
          </cell>
          <cell r="Q164">
            <v>9</v>
          </cell>
          <cell r="R164">
            <v>9</v>
          </cell>
        </row>
        <row r="165">
          <cell r="J165">
            <v>12</v>
          </cell>
          <cell r="K165">
            <v>3</v>
          </cell>
          <cell r="L165">
            <v>9</v>
          </cell>
          <cell r="M165">
            <v>9</v>
          </cell>
          <cell r="N165">
            <v>9</v>
          </cell>
          <cell r="O165">
            <v>9</v>
          </cell>
          <cell r="P165">
            <v>9</v>
          </cell>
          <cell r="Q165">
            <v>9</v>
          </cell>
          <cell r="R165">
            <v>9</v>
          </cell>
        </row>
        <row r="166">
          <cell r="J166">
            <v>12</v>
          </cell>
          <cell r="K166">
            <v>3</v>
          </cell>
          <cell r="L166">
            <v>9</v>
          </cell>
          <cell r="M166">
            <v>9</v>
          </cell>
          <cell r="N166">
            <v>9</v>
          </cell>
          <cell r="O166">
            <v>9</v>
          </cell>
          <cell r="P166">
            <v>9</v>
          </cell>
          <cell r="Q166">
            <v>9</v>
          </cell>
          <cell r="R166">
            <v>9</v>
          </cell>
        </row>
        <row r="167">
          <cell r="J167">
            <v>12</v>
          </cell>
          <cell r="K167">
            <v>9</v>
          </cell>
          <cell r="L167">
            <v>9</v>
          </cell>
          <cell r="M167">
            <v>9</v>
          </cell>
          <cell r="N167">
            <v>9</v>
          </cell>
          <cell r="O167">
            <v>9</v>
          </cell>
          <cell r="P167">
            <v>9</v>
          </cell>
          <cell r="Q167">
            <v>9</v>
          </cell>
          <cell r="R167">
            <v>9</v>
          </cell>
        </row>
        <row r="168">
          <cell r="J168">
            <v>12</v>
          </cell>
          <cell r="K168">
            <v>9</v>
          </cell>
          <cell r="L168">
            <v>9</v>
          </cell>
          <cell r="M168">
            <v>9</v>
          </cell>
          <cell r="N168">
            <v>9</v>
          </cell>
          <cell r="O168">
            <v>9</v>
          </cell>
          <cell r="P168">
            <v>9</v>
          </cell>
          <cell r="Q168">
            <v>9</v>
          </cell>
          <cell r="R168">
            <v>9</v>
          </cell>
        </row>
        <row r="169">
          <cell r="J169">
            <v>12</v>
          </cell>
          <cell r="K169">
            <v>9</v>
          </cell>
          <cell r="L169">
            <v>9</v>
          </cell>
          <cell r="M169">
            <v>9</v>
          </cell>
          <cell r="N169">
            <v>9</v>
          </cell>
          <cell r="O169">
            <v>9</v>
          </cell>
          <cell r="P169">
            <v>9</v>
          </cell>
          <cell r="Q169">
            <v>9</v>
          </cell>
          <cell r="R169">
            <v>9</v>
          </cell>
        </row>
        <row r="170">
          <cell r="J170">
            <v>12</v>
          </cell>
          <cell r="K170">
            <v>9</v>
          </cell>
          <cell r="L170">
            <v>9</v>
          </cell>
          <cell r="M170">
            <v>9</v>
          </cell>
          <cell r="N170">
            <v>9</v>
          </cell>
          <cell r="O170">
            <v>9</v>
          </cell>
          <cell r="P170">
            <v>9</v>
          </cell>
          <cell r="Q170">
            <v>9</v>
          </cell>
          <cell r="R170">
            <v>9</v>
          </cell>
        </row>
        <row r="171">
          <cell r="J171">
            <v>12</v>
          </cell>
          <cell r="K171">
            <v>9</v>
          </cell>
          <cell r="L171">
            <v>9</v>
          </cell>
          <cell r="M171">
            <v>9</v>
          </cell>
          <cell r="N171">
            <v>9</v>
          </cell>
          <cell r="O171">
            <v>9</v>
          </cell>
          <cell r="P171">
            <v>9</v>
          </cell>
          <cell r="Q171">
            <v>9</v>
          </cell>
          <cell r="R171">
            <v>9</v>
          </cell>
        </row>
        <row r="172">
          <cell r="J172">
            <v>12</v>
          </cell>
          <cell r="K172">
            <v>9</v>
          </cell>
          <cell r="L172">
            <v>9</v>
          </cell>
          <cell r="M172">
            <v>9</v>
          </cell>
          <cell r="N172">
            <v>9</v>
          </cell>
          <cell r="O172">
            <v>9</v>
          </cell>
          <cell r="P172">
            <v>9</v>
          </cell>
          <cell r="Q172">
            <v>9</v>
          </cell>
          <cell r="R172">
            <v>9</v>
          </cell>
        </row>
        <row r="173">
          <cell r="J173" t="str">
            <v>12c</v>
          </cell>
          <cell r="K173">
            <v>9</v>
          </cell>
          <cell r="L173">
            <v>9</v>
          </cell>
          <cell r="M173">
            <v>9</v>
          </cell>
          <cell r="N173">
            <v>9</v>
          </cell>
          <cell r="O173">
            <v>9</v>
          </cell>
          <cell r="P173">
            <v>9</v>
          </cell>
          <cell r="Q173">
            <v>9</v>
          </cell>
          <cell r="R173">
            <v>9</v>
          </cell>
        </row>
        <row r="175">
          <cell r="J175">
            <v>13</v>
          </cell>
          <cell r="K175">
            <v>741</v>
          </cell>
          <cell r="L175">
            <v>806</v>
          </cell>
          <cell r="M175">
            <v>962</v>
          </cell>
          <cell r="N175">
            <v>1262</v>
          </cell>
          <cell r="O175">
            <v>1562</v>
          </cell>
          <cell r="P175">
            <v>1838</v>
          </cell>
          <cell r="Q175">
            <v>1838</v>
          </cell>
          <cell r="R175">
            <v>1838</v>
          </cell>
        </row>
        <row r="176">
          <cell r="J176">
            <v>13</v>
          </cell>
          <cell r="K176">
            <v>741</v>
          </cell>
          <cell r="L176">
            <v>818</v>
          </cell>
          <cell r="M176">
            <v>986</v>
          </cell>
          <cell r="N176">
            <v>1286</v>
          </cell>
          <cell r="O176">
            <v>1586</v>
          </cell>
          <cell r="P176">
            <v>1838</v>
          </cell>
          <cell r="Q176">
            <v>1838</v>
          </cell>
          <cell r="R176">
            <v>1838</v>
          </cell>
        </row>
        <row r="177">
          <cell r="J177">
            <v>13</v>
          </cell>
          <cell r="K177">
            <v>741</v>
          </cell>
          <cell r="L177">
            <v>830</v>
          </cell>
          <cell r="M177">
            <v>1010</v>
          </cell>
          <cell r="N177">
            <v>1310</v>
          </cell>
          <cell r="O177">
            <v>1610</v>
          </cell>
          <cell r="P177">
            <v>1838</v>
          </cell>
          <cell r="Q177">
            <v>1838</v>
          </cell>
          <cell r="R177">
            <v>1838</v>
          </cell>
        </row>
        <row r="178">
          <cell r="J178">
            <v>13</v>
          </cell>
          <cell r="K178">
            <v>741</v>
          </cell>
          <cell r="L178">
            <v>842</v>
          </cell>
          <cell r="M178">
            <v>1034</v>
          </cell>
          <cell r="N178">
            <v>1334</v>
          </cell>
          <cell r="O178">
            <v>1634</v>
          </cell>
          <cell r="P178">
            <v>1838</v>
          </cell>
          <cell r="Q178">
            <v>1838</v>
          </cell>
          <cell r="R178">
            <v>1838</v>
          </cell>
        </row>
        <row r="179">
          <cell r="J179">
            <v>13</v>
          </cell>
          <cell r="K179">
            <v>741</v>
          </cell>
          <cell r="L179">
            <v>854</v>
          </cell>
          <cell r="M179">
            <v>1058</v>
          </cell>
          <cell r="N179">
            <v>1358</v>
          </cell>
          <cell r="O179">
            <v>1658</v>
          </cell>
          <cell r="P179">
            <v>1838</v>
          </cell>
          <cell r="Q179">
            <v>1838</v>
          </cell>
          <cell r="R179">
            <v>1838</v>
          </cell>
        </row>
        <row r="180">
          <cell r="J180">
            <v>13</v>
          </cell>
          <cell r="K180">
            <v>741</v>
          </cell>
          <cell r="L180">
            <v>866</v>
          </cell>
          <cell r="M180">
            <v>1088</v>
          </cell>
          <cell r="N180">
            <v>1388</v>
          </cell>
          <cell r="O180">
            <v>1688</v>
          </cell>
          <cell r="P180">
            <v>1838</v>
          </cell>
          <cell r="Q180">
            <v>1838</v>
          </cell>
          <cell r="R180">
            <v>1838</v>
          </cell>
        </row>
        <row r="181">
          <cell r="J181">
            <v>13</v>
          </cell>
          <cell r="K181">
            <v>734</v>
          </cell>
          <cell r="L181">
            <v>878</v>
          </cell>
          <cell r="M181">
            <v>1112</v>
          </cell>
          <cell r="N181">
            <v>1412</v>
          </cell>
          <cell r="O181">
            <v>1712</v>
          </cell>
          <cell r="P181">
            <v>1838</v>
          </cell>
          <cell r="Q181">
            <v>1838</v>
          </cell>
          <cell r="R181">
            <v>1838</v>
          </cell>
        </row>
        <row r="182">
          <cell r="J182">
            <v>13</v>
          </cell>
          <cell r="K182">
            <v>746</v>
          </cell>
          <cell r="L182">
            <v>890</v>
          </cell>
          <cell r="M182">
            <v>1136</v>
          </cell>
          <cell r="N182">
            <v>1436</v>
          </cell>
          <cell r="O182">
            <v>1736</v>
          </cell>
          <cell r="P182">
            <v>1838</v>
          </cell>
          <cell r="Q182">
            <v>1838</v>
          </cell>
          <cell r="R182">
            <v>1838</v>
          </cell>
        </row>
        <row r="183">
          <cell r="J183">
            <v>13</v>
          </cell>
          <cell r="K183">
            <v>758</v>
          </cell>
          <cell r="L183">
            <v>902</v>
          </cell>
          <cell r="M183">
            <v>1160</v>
          </cell>
          <cell r="N183">
            <v>1460</v>
          </cell>
          <cell r="O183">
            <v>1760</v>
          </cell>
          <cell r="P183">
            <v>1838</v>
          </cell>
          <cell r="Q183">
            <v>1838</v>
          </cell>
          <cell r="R183">
            <v>1838</v>
          </cell>
        </row>
        <row r="184">
          <cell r="J184">
            <v>13</v>
          </cell>
          <cell r="K184">
            <v>770</v>
          </cell>
          <cell r="L184">
            <v>914</v>
          </cell>
          <cell r="M184">
            <v>1184</v>
          </cell>
          <cell r="N184">
            <v>1484</v>
          </cell>
          <cell r="O184">
            <v>1784</v>
          </cell>
          <cell r="P184">
            <v>1838</v>
          </cell>
          <cell r="Q184">
            <v>1838</v>
          </cell>
          <cell r="R184">
            <v>1838</v>
          </cell>
        </row>
        <row r="185">
          <cell r="J185">
            <v>13</v>
          </cell>
          <cell r="K185">
            <v>782</v>
          </cell>
          <cell r="L185">
            <v>926</v>
          </cell>
          <cell r="M185">
            <v>1208</v>
          </cell>
          <cell r="N185">
            <v>1508</v>
          </cell>
          <cell r="O185">
            <v>1808</v>
          </cell>
          <cell r="P185">
            <v>1838</v>
          </cell>
          <cell r="Q185">
            <v>1838</v>
          </cell>
          <cell r="R185">
            <v>1838</v>
          </cell>
        </row>
        <row r="186">
          <cell r="J186">
            <v>13</v>
          </cell>
          <cell r="K186">
            <v>794</v>
          </cell>
          <cell r="L186">
            <v>938</v>
          </cell>
          <cell r="M186">
            <v>1238</v>
          </cell>
          <cell r="N186">
            <v>1538</v>
          </cell>
          <cell r="O186">
            <v>1838</v>
          </cell>
          <cell r="P186">
            <v>1838</v>
          </cell>
          <cell r="Q186">
            <v>1838</v>
          </cell>
          <cell r="R186">
            <v>1838</v>
          </cell>
        </row>
        <row r="187">
          <cell r="J187" t="str">
            <v>13c</v>
          </cell>
          <cell r="K187">
            <v>794</v>
          </cell>
          <cell r="L187">
            <v>938</v>
          </cell>
          <cell r="M187">
            <v>1238</v>
          </cell>
          <cell r="N187">
            <v>1538</v>
          </cell>
          <cell r="O187">
            <v>1838</v>
          </cell>
          <cell r="P187">
            <v>1838</v>
          </cell>
          <cell r="Q187">
            <v>1838</v>
          </cell>
          <cell r="R187">
            <v>1838</v>
          </cell>
        </row>
      </sheetData>
      <sheetData sheetId="7" refreshError="1">
        <row r="6">
          <cell r="J6" t="str">
            <v>b</v>
          </cell>
        </row>
        <row r="7">
          <cell r="J7">
            <v>1</v>
          </cell>
          <cell r="K7">
            <v>0</v>
          </cell>
          <cell r="L7">
            <v>3</v>
          </cell>
          <cell r="M7">
            <v>3</v>
          </cell>
          <cell r="N7">
            <v>3</v>
          </cell>
          <cell r="O7">
            <v>3</v>
          </cell>
          <cell r="P7">
            <v>0</v>
          </cell>
          <cell r="Q7">
            <v>0</v>
          </cell>
          <cell r="R7">
            <v>0</v>
          </cell>
        </row>
        <row r="8">
          <cell r="J8">
            <v>1</v>
          </cell>
          <cell r="K8">
            <v>0</v>
          </cell>
          <cell r="L8">
            <v>6</v>
          </cell>
          <cell r="M8">
            <v>6</v>
          </cell>
          <cell r="N8">
            <v>6</v>
          </cell>
          <cell r="O8">
            <v>6</v>
          </cell>
          <cell r="P8">
            <v>0</v>
          </cell>
          <cell r="Q8">
            <v>0</v>
          </cell>
          <cell r="R8">
            <v>0</v>
          </cell>
        </row>
        <row r="9">
          <cell r="J9">
            <v>1</v>
          </cell>
          <cell r="K9">
            <v>0</v>
          </cell>
          <cell r="L9">
            <v>9</v>
          </cell>
          <cell r="M9">
            <v>9</v>
          </cell>
          <cell r="N9">
            <v>9</v>
          </cell>
          <cell r="O9">
            <v>9</v>
          </cell>
          <cell r="P9">
            <v>0</v>
          </cell>
          <cell r="Q9">
            <v>0</v>
          </cell>
          <cell r="R9">
            <v>0</v>
          </cell>
        </row>
        <row r="10">
          <cell r="J10">
            <v>1</v>
          </cell>
          <cell r="K10">
            <v>0</v>
          </cell>
          <cell r="L10">
            <v>11</v>
          </cell>
          <cell r="M10">
            <v>11</v>
          </cell>
          <cell r="N10">
            <v>11</v>
          </cell>
          <cell r="O10">
            <v>11</v>
          </cell>
          <cell r="P10">
            <v>0</v>
          </cell>
          <cell r="Q10">
            <v>0</v>
          </cell>
          <cell r="R10">
            <v>0</v>
          </cell>
        </row>
        <row r="11">
          <cell r="J11">
            <v>1</v>
          </cell>
          <cell r="K11">
            <v>0</v>
          </cell>
          <cell r="L11">
            <v>14</v>
          </cell>
          <cell r="M11">
            <v>14</v>
          </cell>
          <cell r="N11">
            <v>14</v>
          </cell>
          <cell r="O11">
            <v>14</v>
          </cell>
          <cell r="P11">
            <v>0</v>
          </cell>
          <cell r="Q11">
            <v>0</v>
          </cell>
          <cell r="R11">
            <v>0</v>
          </cell>
        </row>
        <row r="12">
          <cell r="J12">
            <v>1</v>
          </cell>
          <cell r="K12">
            <v>0</v>
          </cell>
          <cell r="L12">
            <v>17</v>
          </cell>
          <cell r="M12">
            <v>17</v>
          </cell>
          <cell r="N12">
            <v>17</v>
          </cell>
          <cell r="O12">
            <v>17</v>
          </cell>
          <cell r="P12">
            <v>0</v>
          </cell>
          <cell r="Q12">
            <v>0</v>
          </cell>
          <cell r="R12">
            <v>0</v>
          </cell>
        </row>
        <row r="13">
          <cell r="J13">
            <v>1</v>
          </cell>
          <cell r="K13">
            <v>3</v>
          </cell>
          <cell r="L13">
            <v>19</v>
          </cell>
          <cell r="M13">
            <v>19</v>
          </cell>
          <cell r="N13">
            <v>19</v>
          </cell>
          <cell r="O13">
            <v>19</v>
          </cell>
          <cell r="P13">
            <v>0</v>
          </cell>
          <cell r="Q13">
            <v>0</v>
          </cell>
          <cell r="R13">
            <v>0</v>
          </cell>
        </row>
        <row r="14">
          <cell r="J14">
            <v>1</v>
          </cell>
          <cell r="K14">
            <v>6</v>
          </cell>
          <cell r="L14">
            <v>22</v>
          </cell>
          <cell r="M14">
            <v>22</v>
          </cell>
          <cell r="N14">
            <v>22</v>
          </cell>
          <cell r="O14">
            <v>22</v>
          </cell>
          <cell r="P14">
            <v>0</v>
          </cell>
          <cell r="Q14">
            <v>0</v>
          </cell>
          <cell r="R14">
            <v>0</v>
          </cell>
        </row>
        <row r="15">
          <cell r="J15">
            <v>1</v>
          </cell>
          <cell r="K15">
            <v>9</v>
          </cell>
          <cell r="L15">
            <v>25</v>
          </cell>
          <cell r="M15">
            <v>25</v>
          </cell>
          <cell r="N15">
            <v>25</v>
          </cell>
          <cell r="O15">
            <v>25</v>
          </cell>
          <cell r="P15">
            <v>0</v>
          </cell>
          <cell r="Q15">
            <v>0</v>
          </cell>
          <cell r="R15">
            <v>0</v>
          </cell>
        </row>
        <row r="16">
          <cell r="J16">
            <v>1</v>
          </cell>
          <cell r="K16">
            <v>12</v>
          </cell>
          <cell r="L16">
            <v>27</v>
          </cell>
          <cell r="M16">
            <v>27</v>
          </cell>
          <cell r="N16">
            <v>27</v>
          </cell>
          <cell r="O16">
            <v>27</v>
          </cell>
          <cell r="P16">
            <v>0</v>
          </cell>
          <cell r="Q16">
            <v>0</v>
          </cell>
          <cell r="R16">
            <v>0</v>
          </cell>
        </row>
        <row r="17">
          <cell r="J17">
            <v>1</v>
          </cell>
          <cell r="K17">
            <v>15</v>
          </cell>
          <cell r="L17">
            <v>30</v>
          </cell>
          <cell r="M17">
            <v>30</v>
          </cell>
          <cell r="N17">
            <v>30</v>
          </cell>
          <cell r="O17">
            <v>30</v>
          </cell>
          <cell r="P17">
            <v>0</v>
          </cell>
          <cell r="Q17">
            <v>0</v>
          </cell>
          <cell r="R17">
            <v>0</v>
          </cell>
        </row>
        <row r="18">
          <cell r="J18">
            <v>1</v>
          </cell>
          <cell r="K18">
            <v>18</v>
          </cell>
          <cell r="L18">
            <v>33</v>
          </cell>
          <cell r="M18">
            <v>33</v>
          </cell>
          <cell r="N18">
            <v>33</v>
          </cell>
          <cell r="O18">
            <v>33</v>
          </cell>
          <cell r="P18">
            <v>0</v>
          </cell>
          <cell r="Q18">
            <v>0</v>
          </cell>
          <cell r="R18">
            <v>0</v>
          </cell>
        </row>
        <row r="19">
          <cell r="J19" t="str">
            <v>1b</v>
          </cell>
          <cell r="K19">
            <v>18</v>
          </cell>
          <cell r="L19">
            <v>33</v>
          </cell>
          <cell r="M19">
            <v>33</v>
          </cell>
          <cell r="N19">
            <v>33</v>
          </cell>
          <cell r="O19">
            <v>33</v>
          </cell>
          <cell r="P19">
            <v>0</v>
          </cell>
          <cell r="Q19">
            <v>0</v>
          </cell>
          <cell r="R19">
            <v>0</v>
          </cell>
        </row>
        <row r="21">
          <cell r="J21">
            <v>2</v>
          </cell>
          <cell r="K21">
            <v>0</v>
          </cell>
          <cell r="L21">
            <v>0</v>
          </cell>
          <cell r="M21">
            <v>0</v>
          </cell>
          <cell r="N21">
            <v>0</v>
          </cell>
          <cell r="O21">
            <v>0</v>
          </cell>
          <cell r="P21">
            <v>0</v>
          </cell>
          <cell r="Q21">
            <v>0</v>
          </cell>
          <cell r="R21">
            <v>0</v>
          </cell>
        </row>
        <row r="22">
          <cell r="J22">
            <v>2</v>
          </cell>
          <cell r="K22">
            <v>0</v>
          </cell>
          <cell r="L22">
            <v>0</v>
          </cell>
          <cell r="M22">
            <v>0</v>
          </cell>
          <cell r="N22">
            <v>0</v>
          </cell>
          <cell r="O22">
            <v>0</v>
          </cell>
          <cell r="P22">
            <v>0</v>
          </cell>
          <cell r="Q22">
            <v>0</v>
          </cell>
          <cell r="R22">
            <v>0</v>
          </cell>
        </row>
        <row r="23">
          <cell r="J23">
            <v>2</v>
          </cell>
          <cell r="K23">
            <v>0</v>
          </cell>
          <cell r="L23">
            <v>0</v>
          </cell>
          <cell r="M23">
            <v>0</v>
          </cell>
          <cell r="N23">
            <v>0</v>
          </cell>
          <cell r="O23">
            <v>0</v>
          </cell>
          <cell r="P23">
            <v>0</v>
          </cell>
          <cell r="Q23">
            <v>0</v>
          </cell>
          <cell r="R23">
            <v>0</v>
          </cell>
        </row>
        <row r="24">
          <cell r="J24">
            <v>2</v>
          </cell>
          <cell r="K24">
            <v>0</v>
          </cell>
          <cell r="L24">
            <v>0</v>
          </cell>
          <cell r="M24">
            <v>0</v>
          </cell>
          <cell r="N24">
            <v>0</v>
          </cell>
          <cell r="O24">
            <v>0</v>
          </cell>
          <cell r="P24">
            <v>0</v>
          </cell>
          <cell r="Q24">
            <v>0</v>
          </cell>
          <cell r="R24">
            <v>0</v>
          </cell>
        </row>
        <row r="25">
          <cell r="J25">
            <v>2</v>
          </cell>
          <cell r="K25">
            <v>0</v>
          </cell>
          <cell r="L25">
            <v>0</v>
          </cell>
          <cell r="M25">
            <v>0</v>
          </cell>
          <cell r="N25">
            <v>0</v>
          </cell>
          <cell r="O25">
            <v>0</v>
          </cell>
          <cell r="P25">
            <v>0</v>
          </cell>
          <cell r="Q25">
            <v>0</v>
          </cell>
          <cell r="R25">
            <v>0</v>
          </cell>
        </row>
        <row r="26">
          <cell r="J26">
            <v>2</v>
          </cell>
          <cell r="K26">
            <v>0</v>
          </cell>
          <cell r="L26">
            <v>0</v>
          </cell>
          <cell r="M26">
            <v>0</v>
          </cell>
          <cell r="N26">
            <v>0</v>
          </cell>
          <cell r="O26">
            <v>0</v>
          </cell>
          <cell r="P26">
            <v>0</v>
          </cell>
          <cell r="Q26">
            <v>0</v>
          </cell>
          <cell r="R26">
            <v>0</v>
          </cell>
        </row>
        <row r="27">
          <cell r="J27">
            <v>2</v>
          </cell>
          <cell r="K27">
            <v>0</v>
          </cell>
          <cell r="L27">
            <v>0</v>
          </cell>
          <cell r="M27">
            <v>0</v>
          </cell>
          <cell r="N27">
            <v>0</v>
          </cell>
          <cell r="O27">
            <v>0</v>
          </cell>
          <cell r="P27">
            <v>0</v>
          </cell>
          <cell r="Q27">
            <v>0</v>
          </cell>
          <cell r="R27">
            <v>0</v>
          </cell>
        </row>
        <row r="28">
          <cell r="J28">
            <v>2</v>
          </cell>
          <cell r="K28">
            <v>0</v>
          </cell>
          <cell r="L28">
            <v>0</v>
          </cell>
          <cell r="M28">
            <v>0</v>
          </cell>
          <cell r="N28">
            <v>0</v>
          </cell>
          <cell r="O28">
            <v>0</v>
          </cell>
          <cell r="P28">
            <v>0</v>
          </cell>
          <cell r="Q28">
            <v>0</v>
          </cell>
          <cell r="R28">
            <v>0</v>
          </cell>
        </row>
        <row r="29">
          <cell r="J29">
            <v>2</v>
          </cell>
          <cell r="K29">
            <v>0</v>
          </cell>
          <cell r="L29">
            <v>0</v>
          </cell>
          <cell r="M29">
            <v>0</v>
          </cell>
          <cell r="N29">
            <v>0</v>
          </cell>
          <cell r="O29">
            <v>0</v>
          </cell>
          <cell r="P29">
            <v>0</v>
          </cell>
          <cell r="Q29">
            <v>0</v>
          </cell>
          <cell r="R29">
            <v>0</v>
          </cell>
        </row>
        <row r="30">
          <cell r="J30">
            <v>2</v>
          </cell>
          <cell r="K30">
            <v>0</v>
          </cell>
          <cell r="L30">
            <v>0</v>
          </cell>
          <cell r="M30">
            <v>0</v>
          </cell>
          <cell r="N30">
            <v>0</v>
          </cell>
          <cell r="O30">
            <v>0</v>
          </cell>
          <cell r="P30">
            <v>0</v>
          </cell>
          <cell r="Q30">
            <v>0</v>
          </cell>
          <cell r="R30">
            <v>0</v>
          </cell>
        </row>
        <row r="31">
          <cell r="J31">
            <v>2</v>
          </cell>
          <cell r="K31">
            <v>0</v>
          </cell>
          <cell r="L31">
            <v>0</v>
          </cell>
          <cell r="M31">
            <v>0</v>
          </cell>
          <cell r="N31">
            <v>0</v>
          </cell>
          <cell r="O31">
            <v>0</v>
          </cell>
          <cell r="P31">
            <v>0</v>
          </cell>
          <cell r="Q31">
            <v>0</v>
          </cell>
          <cell r="R31">
            <v>0</v>
          </cell>
        </row>
        <row r="32">
          <cell r="J32">
            <v>2</v>
          </cell>
          <cell r="K32">
            <v>0</v>
          </cell>
          <cell r="L32">
            <v>0</v>
          </cell>
          <cell r="M32">
            <v>0</v>
          </cell>
          <cell r="N32">
            <v>0</v>
          </cell>
          <cell r="O32">
            <v>0</v>
          </cell>
          <cell r="P32">
            <v>0</v>
          </cell>
          <cell r="Q32">
            <v>0</v>
          </cell>
          <cell r="R32">
            <v>0</v>
          </cell>
        </row>
        <row r="33">
          <cell r="J33" t="str">
            <v>2b</v>
          </cell>
          <cell r="K33">
            <v>0</v>
          </cell>
          <cell r="L33">
            <v>0</v>
          </cell>
          <cell r="M33">
            <v>0</v>
          </cell>
          <cell r="N33">
            <v>0</v>
          </cell>
          <cell r="O33">
            <v>0</v>
          </cell>
          <cell r="P33">
            <v>0</v>
          </cell>
          <cell r="Q33">
            <v>0</v>
          </cell>
          <cell r="R33">
            <v>0</v>
          </cell>
        </row>
        <row r="35">
          <cell r="J35">
            <v>3</v>
          </cell>
          <cell r="K35">
            <v>0</v>
          </cell>
          <cell r="L35">
            <v>12</v>
          </cell>
          <cell r="M35">
            <v>0</v>
          </cell>
          <cell r="N35">
            <v>0</v>
          </cell>
          <cell r="O35">
            <v>0</v>
          </cell>
          <cell r="P35">
            <v>0</v>
          </cell>
          <cell r="Q35">
            <v>0</v>
          </cell>
          <cell r="R35">
            <v>0</v>
          </cell>
        </row>
        <row r="36">
          <cell r="J36">
            <v>3</v>
          </cell>
          <cell r="K36">
            <v>0</v>
          </cell>
          <cell r="L36">
            <v>12</v>
          </cell>
          <cell r="M36">
            <v>0</v>
          </cell>
          <cell r="N36">
            <v>0</v>
          </cell>
          <cell r="O36">
            <v>0</v>
          </cell>
          <cell r="P36">
            <v>0</v>
          </cell>
          <cell r="Q36">
            <v>0</v>
          </cell>
          <cell r="R36">
            <v>0</v>
          </cell>
        </row>
        <row r="37">
          <cell r="J37">
            <v>3</v>
          </cell>
          <cell r="K37">
            <v>0</v>
          </cell>
          <cell r="L37">
            <v>18</v>
          </cell>
          <cell r="M37">
            <v>0</v>
          </cell>
          <cell r="N37">
            <v>0</v>
          </cell>
          <cell r="O37">
            <v>0</v>
          </cell>
          <cell r="P37">
            <v>0</v>
          </cell>
          <cell r="Q37">
            <v>0</v>
          </cell>
          <cell r="R37">
            <v>0</v>
          </cell>
        </row>
        <row r="38">
          <cell r="J38">
            <v>3</v>
          </cell>
          <cell r="K38">
            <v>0</v>
          </cell>
          <cell r="L38">
            <v>18</v>
          </cell>
          <cell r="M38">
            <v>0</v>
          </cell>
          <cell r="N38">
            <v>0</v>
          </cell>
          <cell r="O38">
            <v>0</v>
          </cell>
          <cell r="P38">
            <v>0</v>
          </cell>
          <cell r="Q38">
            <v>0</v>
          </cell>
          <cell r="R38">
            <v>0</v>
          </cell>
        </row>
        <row r="39">
          <cell r="J39">
            <v>3</v>
          </cell>
          <cell r="K39">
            <v>0</v>
          </cell>
          <cell r="L39">
            <v>24</v>
          </cell>
          <cell r="M39">
            <v>0</v>
          </cell>
          <cell r="N39">
            <v>0</v>
          </cell>
          <cell r="O39">
            <v>0</v>
          </cell>
          <cell r="P39">
            <v>0</v>
          </cell>
          <cell r="Q39">
            <v>0</v>
          </cell>
          <cell r="R39">
            <v>0</v>
          </cell>
        </row>
        <row r="40">
          <cell r="J40">
            <v>3</v>
          </cell>
          <cell r="K40">
            <v>0</v>
          </cell>
          <cell r="L40">
            <v>24</v>
          </cell>
          <cell r="M40">
            <v>0</v>
          </cell>
          <cell r="N40">
            <v>0</v>
          </cell>
          <cell r="O40">
            <v>0</v>
          </cell>
          <cell r="P40">
            <v>0</v>
          </cell>
          <cell r="Q40">
            <v>0</v>
          </cell>
          <cell r="R40">
            <v>0</v>
          </cell>
        </row>
        <row r="41">
          <cell r="J41">
            <v>3</v>
          </cell>
          <cell r="K41">
            <v>12</v>
          </cell>
          <cell r="L41">
            <v>36</v>
          </cell>
          <cell r="M41">
            <v>0</v>
          </cell>
          <cell r="N41">
            <v>0</v>
          </cell>
          <cell r="O41">
            <v>0</v>
          </cell>
          <cell r="P41">
            <v>0</v>
          </cell>
          <cell r="Q41">
            <v>0</v>
          </cell>
          <cell r="R41">
            <v>0</v>
          </cell>
        </row>
        <row r="42">
          <cell r="J42">
            <v>3</v>
          </cell>
          <cell r="K42">
            <v>12</v>
          </cell>
          <cell r="L42">
            <v>36</v>
          </cell>
          <cell r="M42">
            <v>0</v>
          </cell>
          <cell r="N42">
            <v>0</v>
          </cell>
          <cell r="O42">
            <v>0</v>
          </cell>
          <cell r="P42">
            <v>0</v>
          </cell>
          <cell r="Q42">
            <v>0</v>
          </cell>
          <cell r="R42">
            <v>0</v>
          </cell>
        </row>
        <row r="43">
          <cell r="J43">
            <v>3</v>
          </cell>
          <cell r="K43">
            <v>12</v>
          </cell>
          <cell r="L43">
            <v>36</v>
          </cell>
          <cell r="M43">
            <v>0</v>
          </cell>
          <cell r="N43">
            <v>0</v>
          </cell>
          <cell r="O43">
            <v>0</v>
          </cell>
          <cell r="P43">
            <v>0</v>
          </cell>
          <cell r="Q43">
            <v>0</v>
          </cell>
          <cell r="R43">
            <v>0</v>
          </cell>
        </row>
        <row r="44">
          <cell r="J44">
            <v>3</v>
          </cell>
          <cell r="K44">
            <v>24</v>
          </cell>
          <cell r="L44">
            <v>48</v>
          </cell>
          <cell r="M44">
            <v>0</v>
          </cell>
          <cell r="N44">
            <v>0</v>
          </cell>
          <cell r="O44">
            <v>0</v>
          </cell>
          <cell r="P44">
            <v>0</v>
          </cell>
          <cell r="Q44">
            <v>0</v>
          </cell>
          <cell r="R44">
            <v>0</v>
          </cell>
        </row>
        <row r="45">
          <cell r="J45">
            <v>3</v>
          </cell>
          <cell r="K45">
            <v>24</v>
          </cell>
          <cell r="L45">
            <v>48</v>
          </cell>
          <cell r="M45">
            <v>0</v>
          </cell>
          <cell r="N45">
            <v>0</v>
          </cell>
          <cell r="O45">
            <v>0</v>
          </cell>
          <cell r="P45">
            <v>0</v>
          </cell>
          <cell r="Q45">
            <v>0</v>
          </cell>
          <cell r="R45">
            <v>0</v>
          </cell>
        </row>
        <row r="46">
          <cell r="J46">
            <v>3</v>
          </cell>
          <cell r="K46">
            <v>30</v>
          </cell>
          <cell r="L46">
            <v>54</v>
          </cell>
          <cell r="M46">
            <v>0</v>
          </cell>
          <cell r="N46">
            <v>0</v>
          </cell>
          <cell r="O46">
            <v>0</v>
          </cell>
          <cell r="P46">
            <v>0</v>
          </cell>
          <cell r="Q46">
            <v>0</v>
          </cell>
          <cell r="R46">
            <v>0</v>
          </cell>
        </row>
        <row r="47">
          <cell r="J47" t="str">
            <v>3b</v>
          </cell>
          <cell r="K47">
            <v>30</v>
          </cell>
          <cell r="L47">
            <v>54</v>
          </cell>
          <cell r="M47">
            <v>0</v>
          </cell>
          <cell r="N47">
            <v>0</v>
          </cell>
          <cell r="O47">
            <v>0</v>
          </cell>
          <cell r="P47">
            <v>0</v>
          </cell>
          <cell r="Q47">
            <v>0</v>
          </cell>
          <cell r="R47">
            <v>0</v>
          </cell>
        </row>
        <row r="49">
          <cell r="J49">
            <v>4</v>
          </cell>
          <cell r="K49">
            <v>0</v>
          </cell>
          <cell r="L49">
            <v>24</v>
          </cell>
          <cell r="M49">
            <v>0</v>
          </cell>
          <cell r="N49">
            <v>0</v>
          </cell>
          <cell r="O49">
            <v>0</v>
          </cell>
          <cell r="P49">
            <v>0</v>
          </cell>
          <cell r="Q49">
            <v>0</v>
          </cell>
          <cell r="R49">
            <v>0</v>
          </cell>
        </row>
        <row r="50">
          <cell r="J50">
            <v>4</v>
          </cell>
          <cell r="K50">
            <v>0</v>
          </cell>
          <cell r="L50">
            <v>24</v>
          </cell>
          <cell r="M50">
            <v>24</v>
          </cell>
          <cell r="N50">
            <v>24</v>
          </cell>
          <cell r="O50">
            <v>24</v>
          </cell>
          <cell r="P50">
            <v>0</v>
          </cell>
          <cell r="Q50">
            <v>0</v>
          </cell>
          <cell r="R50">
            <v>0</v>
          </cell>
        </row>
        <row r="51">
          <cell r="J51">
            <v>4</v>
          </cell>
          <cell r="K51">
            <v>0</v>
          </cell>
          <cell r="L51">
            <v>48</v>
          </cell>
          <cell r="M51">
            <v>24</v>
          </cell>
          <cell r="N51">
            <v>24</v>
          </cell>
          <cell r="O51">
            <v>24</v>
          </cell>
          <cell r="P51">
            <v>0</v>
          </cell>
          <cell r="Q51">
            <v>0</v>
          </cell>
          <cell r="R51">
            <v>0</v>
          </cell>
        </row>
        <row r="52">
          <cell r="J52">
            <v>4</v>
          </cell>
          <cell r="K52">
            <v>0</v>
          </cell>
          <cell r="L52">
            <v>48</v>
          </cell>
          <cell r="M52">
            <v>48</v>
          </cell>
          <cell r="N52">
            <v>48</v>
          </cell>
          <cell r="O52">
            <v>48</v>
          </cell>
          <cell r="P52">
            <v>0</v>
          </cell>
          <cell r="Q52">
            <v>0</v>
          </cell>
          <cell r="R52">
            <v>0</v>
          </cell>
        </row>
        <row r="53">
          <cell r="J53">
            <v>4</v>
          </cell>
          <cell r="K53">
            <v>0</v>
          </cell>
          <cell r="L53">
            <v>72</v>
          </cell>
          <cell r="M53">
            <v>48</v>
          </cell>
          <cell r="N53">
            <v>48</v>
          </cell>
          <cell r="O53">
            <v>48</v>
          </cell>
          <cell r="P53">
            <v>0</v>
          </cell>
          <cell r="Q53">
            <v>0</v>
          </cell>
          <cell r="R53">
            <v>0</v>
          </cell>
        </row>
        <row r="54">
          <cell r="J54">
            <v>4</v>
          </cell>
          <cell r="K54">
            <v>0</v>
          </cell>
          <cell r="L54">
            <v>72</v>
          </cell>
          <cell r="M54">
            <v>72</v>
          </cell>
          <cell r="N54">
            <v>72</v>
          </cell>
          <cell r="O54">
            <v>72</v>
          </cell>
          <cell r="P54">
            <v>0</v>
          </cell>
          <cell r="Q54">
            <v>0</v>
          </cell>
          <cell r="R54">
            <v>0</v>
          </cell>
        </row>
        <row r="55">
          <cell r="J55">
            <v>4</v>
          </cell>
          <cell r="K55">
            <v>0</v>
          </cell>
          <cell r="L55">
            <v>96</v>
          </cell>
          <cell r="M55">
            <v>72</v>
          </cell>
          <cell r="N55">
            <v>72</v>
          </cell>
          <cell r="O55">
            <v>72</v>
          </cell>
          <cell r="P55">
            <v>0</v>
          </cell>
          <cell r="Q55">
            <v>0</v>
          </cell>
          <cell r="R55">
            <v>0</v>
          </cell>
        </row>
        <row r="56">
          <cell r="J56">
            <v>4</v>
          </cell>
          <cell r="K56">
            <v>24</v>
          </cell>
          <cell r="L56">
            <v>96</v>
          </cell>
          <cell r="M56">
            <v>96</v>
          </cell>
          <cell r="N56">
            <v>96</v>
          </cell>
          <cell r="O56">
            <v>96</v>
          </cell>
          <cell r="P56">
            <v>0</v>
          </cell>
          <cell r="Q56">
            <v>0</v>
          </cell>
          <cell r="R56">
            <v>0</v>
          </cell>
        </row>
        <row r="57">
          <cell r="J57">
            <v>4</v>
          </cell>
          <cell r="K57">
            <v>24</v>
          </cell>
          <cell r="L57">
            <v>120</v>
          </cell>
          <cell r="M57">
            <v>96</v>
          </cell>
          <cell r="N57">
            <v>96</v>
          </cell>
          <cell r="O57">
            <v>96</v>
          </cell>
          <cell r="P57">
            <v>0</v>
          </cell>
          <cell r="Q57">
            <v>0</v>
          </cell>
          <cell r="R57">
            <v>0</v>
          </cell>
        </row>
        <row r="58">
          <cell r="J58">
            <v>4</v>
          </cell>
          <cell r="K58">
            <v>48</v>
          </cell>
          <cell r="L58">
            <v>120</v>
          </cell>
          <cell r="M58">
            <v>120</v>
          </cell>
          <cell r="N58">
            <v>120</v>
          </cell>
          <cell r="O58">
            <v>120</v>
          </cell>
          <cell r="P58">
            <v>0</v>
          </cell>
          <cell r="Q58">
            <v>0</v>
          </cell>
          <cell r="R58">
            <v>0</v>
          </cell>
        </row>
        <row r="59">
          <cell r="J59">
            <v>4</v>
          </cell>
          <cell r="K59">
            <v>48</v>
          </cell>
          <cell r="L59">
            <v>144</v>
          </cell>
          <cell r="M59">
            <v>120</v>
          </cell>
          <cell r="N59">
            <v>120</v>
          </cell>
          <cell r="O59">
            <v>120</v>
          </cell>
          <cell r="P59">
            <v>0</v>
          </cell>
          <cell r="Q59">
            <v>0</v>
          </cell>
          <cell r="R59">
            <v>0</v>
          </cell>
        </row>
        <row r="60">
          <cell r="J60">
            <v>4</v>
          </cell>
          <cell r="K60">
            <v>72</v>
          </cell>
          <cell r="L60">
            <v>144</v>
          </cell>
          <cell r="M60">
            <v>144</v>
          </cell>
          <cell r="N60">
            <v>144</v>
          </cell>
          <cell r="O60">
            <v>144</v>
          </cell>
          <cell r="P60">
            <v>0</v>
          </cell>
          <cell r="Q60">
            <v>0</v>
          </cell>
          <cell r="R60">
            <v>0</v>
          </cell>
        </row>
        <row r="61">
          <cell r="J61" t="str">
            <v>4b</v>
          </cell>
          <cell r="K61">
            <v>72</v>
          </cell>
          <cell r="L61">
            <v>144</v>
          </cell>
          <cell r="M61">
            <v>144</v>
          </cell>
          <cell r="N61">
            <v>144</v>
          </cell>
          <cell r="O61">
            <v>144</v>
          </cell>
          <cell r="P61">
            <v>0</v>
          </cell>
          <cell r="Q61">
            <v>0</v>
          </cell>
          <cell r="R61">
            <v>0</v>
          </cell>
        </row>
        <row r="63">
          <cell r="J63">
            <v>5</v>
          </cell>
          <cell r="K63">
            <v>0</v>
          </cell>
          <cell r="L63">
            <v>24</v>
          </cell>
          <cell r="M63">
            <v>24</v>
          </cell>
          <cell r="N63">
            <v>0</v>
          </cell>
          <cell r="O63">
            <v>0</v>
          </cell>
          <cell r="P63">
            <v>0</v>
          </cell>
          <cell r="Q63">
            <v>0</v>
          </cell>
          <cell r="R63">
            <v>0</v>
          </cell>
        </row>
        <row r="64">
          <cell r="J64">
            <v>5</v>
          </cell>
          <cell r="K64">
            <v>0</v>
          </cell>
          <cell r="L64">
            <v>24</v>
          </cell>
          <cell r="M64">
            <v>24</v>
          </cell>
          <cell r="N64">
            <v>24</v>
          </cell>
          <cell r="O64">
            <v>24</v>
          </cell>
          <cell r="P64">
            <v>0</v>
          </cell>
          <cell r="Q64">
            <v>0</v>
          </cell>
          <cell r="R64">
            <v>0</v>
          </cell>
        </row>
        <row r="65">
          <cell r="J65">
            <v>5</v>
          </cell>
          <cell r="K65">
            <v>0</v>
          </cell>
          <cell r="L65">
            <v>48</v>
          </cell>
          <cell r="M65">
            <v>48</v>
          </cell>
          <cell r="N65">
            <v>24</v>
          </cell>
          <cell r="O65">
            <v>24</v>
          </cell>
          <cell r="P65">
            <v>0</v>
          </cell>
          <cell r="Q65">
            <v>0</v>
          </cell>
          <cell r="R65">
            <v>0</v>
          </cell>
        </row>
        <row r="66">
          <cell r="J66">
            <v>5</v>
          </cell>
          <cell r="K66">
            <v>0</v>
          </cell>
          <cell r="L66">
            <v>48</v>
          </cell>
          <cell r="M66">
            <v>48</v>
          </cell>
          <cell r="N66">
            <v>48</v>
          </cell>
          <cell r="O66">
            <v>48</v>
          </cell>
          <cell r="P66">
            <v>0</v>
          </cell>
          <cell r="Q66">
            <v>0</v>
          </cell>
          <cell r="R66">
            <v>0</v>
          </cell>
        </row>
        <row r="67">
          <cell r="J67">
            <v>5</v>
          </cell>
          <cell r="K67">
            <v>0</v>
          </cell>
          <cell r="L67">
            <v>72</v>
          </cell>
          <cell r="M67">
            <v>72</v>
          </cell>
          <cell r="N67">
            <v>48</v>
          </cell>
          <cell r="O67">
            <v>48</v>
          </cell>
          <cell r="P67">
            <v>0</v>
          </cell>
          <cell r="Q67">
            <v>0</v>
          </cell>
          <cell r="R67">
            <v>0</v>
          </cell>
        </row>
        <row r="68">
          <cell r="J68">
            <v>5</v>
          </cell>
          <cell r="K68">
            <v>0</v>
          </cell>
          <cell r="L68">
            <v>72</v>
          </cell>
          <cell r="M68">
            <v>72</v>
          </cell>
          <cell r="N68">
            <v>72</v>
          </cell>
          <cell r="O68">
            <v>72</v>
          </cell>
          <cell r="P68">
            <v>0</v>
          </cell>
          <cell r="Q68">
            <v>0</v>
          </cell>
          <cell r="R68">
            <v>0</v>
          </cell>
        </row>
        <row r="69">
          <cell r="J69">
            <v>5</v>
          </cell>
          <cell r="K69">
            <v>0</v>
          </cell>
          <cell r="L69">
            <v>96</v>
          </cell>
          <cell r="M69">
            <v>96</v>
          </cell>
          <cell r="N69">
            <v>72</v>
          </cell>
          <cell r="O69">
            <v>72</v>
          </cell>
          <cell r="P69">
            <v>0</v>
          </cell>
          <cell r="Q69">
            <v>0</v>
          </cell>
          <cell r="R69">
            <v>0</v>
          </cell>
        </row>
        <row r="70">
          <cell r="J70">
            <v>5</v>
          </cell>
          <cell r="K70">
            <v>24</v>
          </cell>
          <cell r="L70">
            <v>96</v>
          </cell>
          <cell r="M70">
            <v>96</v>
          </cell>
          <cell r="N70">
            <v>96</v>
          </cell>
          <cell r="O70">
            <v>96</v>
          </cell>
          <cell r="P70">
            <v>0</v>
          </cell>
          <cell r="Q70">
            <v>0</v>
          </cell>
          <cell r="R70">
            <v>0</v>
          </cell>
        </row>
        <row r="71">
          <cell r="J71">
            <v>5</v>
          </cell>
          <cell r="K71">
            <v>24</v>
          </cell>
          <cell r="L71">
            <v>120</v>
          </cell>
          <cell r="M71">
            <v>120</v>
          </cell>
          <cell r="N71">
            <v>96</v>
          </cell>
          <cell r="O71">
            <v>96</v>
          </cell>
          <cell r="P71">
            <v>0</v>
          </cell>
          <cell r="Q71">
            <v>0</v>
          </cell>
          <cell r="R71">
            <v>0</v>
          </cell>
        </row>
        <row r="72">
          <cell r="J72">
            <v>5</v>
          </cell>
          <cell r="K72">
            <v>48</v>
          </cell>
          <cell r="L72">
            <v>120</v>
          </cell>
          <cell r="M72">
            <v>120</v>
          </cell>
          <cell r="N72">
            <v>120</v>
          </cell>
          <cell r="O72">
            <v>120</v>
          </cell>
          <cell r="P72">
            <v>0</v>
          </cell>
          <cell r="Q72">
            <v>0</v>
          </cell>
          <cell r="R72">
            <v>0</v>
          </cell>
        </row>
        <row r="73">
          <cell r="J73">
            <v>5</v>
          </cell>
          <cell r="K73">
            <v>48</v>
          </cell>
          <cell r="L73">
            <v>144</v>
          </cell>
          <cell r="M73">
            <v>144</v>
          </cell>
          <cell r="N73">
            <v>120</v>
          </cell>
          <cell r="O73">
            <v>120</v>
          </cell>
          <cell r="P73">
            <v>0</v>
          </cell>
          <cell r="Q73">
            <v>0</v>
          </cell>
          <cell r="R73">
            <v>0</v>
          </cell>
        </row>
        <row r="74">
          <cell r="J74">
            <v>5</v>
          </cell>
          <cell r="K74">
            <v>72</v>
          </cell>
          <cell r="L74">
            <v>144</v>
          </cell>
          <cell r="M74">
            <v>144</v>
          </cell>
          <cell r="N74">
            <v>144</v>
          </cell>
          <cell r="O74">
            <v>144</v>
          </cell>
          <cell r="P74">
            <v>0</v>
          </cell>
          <cell r="Q74">
            <v>0</v>
          </cell>
          <cell r="R74">
            <v>0</v>
          </cell>
        </row>
        <row r="75">
          <cell r="J75" t="str">
            <v>5b</v>
          </cell>
          <cell r="K75">
            <v>72</v>
          </cell>
          <cell r="L75">
            <v>144</v>
          </cell>
          <cell r="M75">
            <v>144</v>
          </cell>
          <cell r="N75">
            <v>144</v>
          </cell>
          <cell r="O75">
            <v>144</v>
          </cell>
          <cell r="P75">
            <v>0</v>
          </cell>
          <cell r="Q75">
            <v>0</v>
          </cell>
          <cell r="R75">
            <v>0</v>
          </cell>
        </row>
        <row r="77">
          <cell r="J77">
            <v>6</v>
          </cell>
          <cell r="K77">
            <v>0</v>
          </cell>
          <cell r="L77">
            <v>0</v>
          </cell>
          <cell r="M77">
            <v>0</v>
          </cell>
          <cell r="N77">
            <v>0</v>
          </cell>
          <cell r="O77">
            <v>0</v>
          </cell>
          <cell r="P77">
            <v>0</v>
          </cell>
          <cell r="Q77">
            <v>0</v>
          </cell>
          <cell r="R77">
            <v>0</v>
          </cell>
        </row>
        <row r="78">
          <cell r="J78">
            <v>6</v>
          </cell>
          <cell r="K78">
            <v>0</v>
          </cell>
          <cell r="L78">
            <v>0</v>
          </cell>
          <cell r="M78">
            <v>0</v>
          </cell>
          <cell r="N78">
            <v>0</v>
          </cell>
          <cell r="O78">
            <v>0</v>
          </cell>
          <cell r="P78">
            <v>0</v>
          </cell>
          <cell r="Q78">
            <v>0</v>
          </cell>
          <cell r="R78">
            <v>0</v>
          </cell>
        </row>
        <row r="79">
          <cell r="J79">
            <v>6</v>
          </cell>
          <cell r="K79">
            <v>0</v>
          </cell>
          <cell r="L79">
            <v>0</v>
          </cell>
          <cell r="M79">
            <v>0</v>
          </cell>
          <cell r="N79">
            <v>0</v>
          </cell>
          <cell r="O79">
            <v>0</v>
          </cell>
          <cell r="P79">
            <v>0</v>
          </cell>
          <cell r="Q79">
            <v>0</v>
          </cell>
          <cell r="R79">
            <v>0</v>
          </cell>
        </row>
        <row r="80">
          <cell r="J80">
            <v>6</v>
          </cell>
          <cell r="K80">
            <v>0</v>
          </cell>
          <cell r="L80">
            <v>0</v>
          </cell>
          <cell r="M80">
            <v>0</v>
          </cell>
          <cell r="N80">
            <v>0</v>
          </cell>
          <cell r="O80">
            <v>0</v>
          </cell>
          <cell r="P80">
            <v>0</v>
          </cell>
          <cell r="Q80">
            <v>0</v>
          </cell>
          <cell r="R80">
            <v>0</v>
          </cell>
        </row>
        <row r="81">
          <cell r="J81">
            <v>6</v>
          </cell>
          <cell r="K81">
            <v>0</v>
          </cell>
          <cell r="L81">
            <v>0</v>
          </cell>
          <cell r="M81">
            <v>0</v>
          </cell>
          <cell r="N81">
            <v>0</v>
          </cell>
          <cell r="O81">
            <v>0</v>
          </cell>
          <cell r="P81">
            <v>0</v>
          </cell>
          <cell r="Q81">
            <v>0</v>
          </cell>
          <cell r="R81">
            <v>0</v>
          </cell>
        </row>
        <row r="82">
          <cell r="J82">
            <v>6</v>
          </cell>
          <cell r="K82">
            <v>0</v>
          </cell>
          <cell r="L82">
            <v>0</v>
          </cell>
          <cell r="M82">
            <v>0</v>
          </cell>
          <cell r="N82">
            <v>0</v>
          </cell>
          <cell r="O82">
            <v>0</v>
          </cell>
          <cell r="P82">
            <v>0</v>
          </cell>
          <cell r="Q82">
            <v>0</v>
          </cell>
          <cell r="R82">
            <v>0</v>
          </cell>
        </row>
        <row r="83">
          <cell r="J83">
            <v>6</v>
          </cell>
          <cell r="K83">
            <v>0</v>
          </cell>
          <cell r="L83">
            <v>0</v>
          </cell>
          <cell r="M83">
            <v>0</v>
          </cell>
          <cell r="N83">
            <v>0</v>
          </cell>
          <cell r="O83">
            <v>0</v>
          </cell>
          <cell r="P83">
            <v>0</v>
          </cell>
          <cell r="Q83">
            <v>0</v>
          </cell>
          <cell r="R83">
            <v>0</v>
          </cell>
        </row>
        <row r="84">
          <cell r="J84">
            <v>6</v>
          </cell>
          <cell r="K84">
            <v>0</v>
          </cell>
          <cell r="L84">
            <v>0</v>
          </cell>
          <cell r="M84">
            <v>0</v>
          </cell>
          <cell r="N84">
            <v>0</v>
          </cell>
          <cell r="O84">
            <v>0</v>
          </cell>
          <cell r="P84">
            <v>0</v>
          </cell>
          <cell r="Q84">
            <v>0</v>
          </cell>
          <cell r="R84">
            <v>0</v>
          </cell>
        </row>
        <row r="85">
          <cell r="J85">
            <v>6</v>
          </cell>
          <cell r="K85">
            <v>0</v>
          </cell>
          <cell r="L85">
            <v>0</v>
          </cell>
          <cell r="M85">
            <v>0</v>
          </cell>
          <cell r="N85">
            <v>0</v>
          </cell>
          <cell r="O85">
            <v>0</v>
          </cell>
          <cell r="P85">
            <v>0</v>
          </cell>
          <cell r="Q85">
            <v>0</v>
          </cell>
          <cell r="R85">
            <v>0</v>
          </cell>
        </row>
        <row r="86">
          <cell r="J86">
            <v>6</v>
          </cell>
          <cell r="K86">
            <v>0</v>
          </cell>
          <cell r="L86">
            <v>0</v>
          </cell>
          <cell r="M86">
            <v>0</v>
          </cell>
          <cell r="N86">
            <v>0</v>
          </cell>
          <cell r="O86">
            <v>0</v>
          </cell>
          <cell r="P86">
            <v>0</v>
          </cell>
          <cell r="Q86">
            <v>0</v>
          </cell>
          <cell r="R86">
            <v>0</v>
          </cell>
        </row>
        <row r="87">
          <cell r="J87">
            <v>6</v>
          </cell>
          <cell r="K87">
            <v>0</v>
          </cell>
          <cell r="L87">
            <v>0</v>
          </cell>
          <cell r="M87">
            <v>0</v>
          </cell>
          <cell r="N87">
            <v>0</v>
          </cell>
          <cell r="O87">
            <v>0</v>
          </cell>
          <cell r="P87">
            <v>0</v>
          </cell>
          <cell r="Q87">
            <v>0</v>
          </cell>
          <cell r="R87">
            <v>0</v>
          </cell>
        </row>
        <row r="88">
          <cell r="J88">
            <v>6</v>
          </cell>
          <cell r="K88">
            <v>0</v>
          </cell>
          <cell r="L88">
            <v>0</v>
          </cell>
          <cell r="M88">
            <v>0</v>
          </cell>
          <cell r="N88">
            <v>0</v>
          </cell>
          <cell r="O88">
            <v>0</v>
          </cell>
          <cell r="P88">
            <v>0</v>
          </cell>
          <cell r="Q88">
            <v>0</v>
          </cell>
          <cell r="R88">
            <v>0</v>
          </cell>
        </row>
        <row r="89">
          <cell r="J89" t="str">
            <v>6b</v>
          </cell>
          <cell r="K89">
            <v>0</v>
          </cell>
          <cell r="L89">
            <v>0</v>
          </cell>
          <cell r="M89">
            <v>0</v>
          </cell>
          <cell r="N89">
            <v>0</v>
          </cell>
          <cell r="O89">
            <v>0</v>
          </cell>
          <cell r="P89">
            <v>0</v>
          </cell>
          <cell r="Q89">
            <v>0</v>
          </cell>
          <cell r="R89">
            <v>0</v>
          </cell>
        </row>
        <row r="91">
          <cell r="J91">
            <v>7</v>
          </cell>
          <cell r="K91">
            <v>0</v>
          </cell>
          <cell r="L91">
            <v>0</v>
          </cell>
          <cell r="M91">
            <v>0</v>
          </cell>
          <cell r="N91">
            <v>0</v>
          </cell>
          <cell r="O91">
            <v>0</v>
          </cell>
          <cell r="P91">
            <v>0</v>
          </cell>
          <cell r="Q91">
            <v>0</v>
          </cell>
          <cell r="R91">
            <v>0</v>
          </cell>
        </row>
        <row r="92">
          <cell r="J92">
            <v>7</v>
          </cell>
          <cell r="K92">
            <v>0</v>
          </cell>
          <cell r="L92">
            <v>2</v>
          </cell>
          <cell r="M92">
            <v>0</v>
          </cell>
          <cell r="N92">
            <v>0</v>
          </cell>
          <cell r="O92">
            <v>0</v>
          </cell>
          <cell r="P92">
            <v>0</v>
          </cell>
          <cell r="Q92">
            <v>0</v>
          </cell>
          <cell r="R92">
            <v>0</v>
          </cell>
        </row>
        <row r="93">
          <cell r="J93">
            <v>7</v>
          </cell>
          <cell r="K93">
            <v>0</v>
          </cell>
          <cell r="L93">
            <v>3</v>
          </cell>
          <cell r="M93">
            <v>0</v>
          </cell>
          <cell r="N93">
            <v>0</v>
          </cell>
          <cell r="O93">
            <v>0</v>
          </cell>
          <cell r="P93">
            <v>0</v>
          </cell>
          <cell r="Q93">
            <v>0</v>
          </cell>
          <cell r="R93">
            <v>0</v>
          </cell>
        </row>
        <row r="94">
          <cell r="J94">
            <v>7</v>
          </cell>
          <cell r="K94">
            <v>0</v>
          </cell>
          <cell r="L94">
            <v>4</v>
          </cell>
          <cell r="M94">
            <v>0</v>
          </cell>
          <cell r="N94">
            <v>0</v>
          </cell>
          <cell r="O94">
            <v>0</v>
          </cell>
          <cell r="P94">
            <v>0</v>
          </cell>
          <cell r="Q94">
            <v>0</v>
          </cell>
          <cell r="R94">
            <v>0</v>
          </cell>
        </row>
        <row r="95">
          <cell r="J95">
            <v>7</v>
          </cell>
          <cell r="K95">
            <v>0</v>
          </cell>
          <cell r="L95">
            <v>5</v>
          </cell>
          <cell r="M95">
            <v>0</v>
          </cell>
          <cell r="N95">
            <v>0</v>
          </cell>
          <cell r="O95">
            <v>0</v>
          </cell>
          <cell r="P95">
            <v>0</v>
          </cell>
          <cell r="Q95">
            <v>0</v>
          </cell>
          <cell r="R95">
            <v>0</v>
          </cell>
        </row>
        <row r="96">
          <cell r="J96">
            <v>7</v>
          </cell>
          <cell r="K96">
            <v>0</v>
          </cell>
          <cell r="L96">
            <v>6</v>
          </cell>
          <cell r="M96">
            <v>0</v>
          </cell>
          <cell r="N96">
            <v>0</v>
          </cell>
          <cell r="O96">
            <v>0</v>
          </cell>
          <cell r="P96">
            <v>0</v>
          </cell>
          <cell r="Q96">
            <v>0</v>
          </cell>
          <cell r="R96">
            <v>0</v>
          </cell>
        </row>
        <row r="97">
          <cell r="J97">
            <v>7</v>
          </cell>
          <cell r="K97">
            <v>0</v>
          </cell>
          <cell r="L97">
            <v>8</v>
          </cell>
          <cell r="M97">
            <v>0</v>
          </cell>
          <cell r="N97">
            <v>0</v>
          </cell>
          <cell r="O97">
            <v>0</v>
          </cell>
          <cell r="P97">
            <v>0</v>
          </cell>
          <cell r="Q97">
            <v>0</v>
          </cell>
          <cell r="R97">
            <v>0</v>
          </cell>
        </row>
        <row r="98">
          <cell r="J98">
            <v>7</v>
          </cell>
          <cell r="K98">
            <v>0</v>
          </cell>
          <cell r="L98">
            <v>9</v>
          </cell>
          <cell r="M98">
            <v>0</v>
          </cell>
          <cell r="N98">
            <v>0</v>
          </cell>
          <cell r="O98">
            <v>0</v>
          </cell>
          <cell r="P98">
            <v>0</v>
          </cell>
          <cell r="Q98">
            <v>0</v>
          </cell>
          <cell r="R98">
            <v>0</v>
          </cell>
        </row>
        <row r="99">
          <cell r="J99">
            <v>7</v>
          </cell>
          <cell r="K99">
            <v>0</v>
          </cell>
          <cell r="L99">
            <v>10</v>
          </cell>
          <cell r="M99">
            <v>0</v>
          </cell>
          <cell r="N99">
            <v>0</v>
          </cell>
          <cell r="O99">
            <v>0</v>
          </cell>
          <cell r="P99">
            <v>0</v>
          </cell>
          <cell r="Q99">
            <v>0</v>
          </cell>
          <cell r="R99">
            <v>0</v>
          </cell>
        </row>
        <row r="100">
          <cell r="J100">
            <v>7</v>
          </cell>
          <cell r="K100">
            <v>0</v>
          </cell>
          <cell r="L100">
            <v>11</v>
          </cell>
          <cell r="M100">
            <v>0</v>
          </cell>
          <cell r="N100">
            <v>0</v>
          </cell>
          <cell r="O100">
            <v>0</v>
          </cell>
          <cell r="P100">
            <v>0</v>
          </cell>
          <cell r="Q100">
            <v>0</v>
          </cell>
          <cell r="R100">
            <v>0</v>
          </cell>
        </row>
        <row r="101">
          <cell r="J101">
            <v>7</v>
          </cell>
          <cell r="K101">
            <v>0</v>
          </cell>
          <cell r="L101">
            <v>12</v>
          </cell>
          <cell r="M101">
            <v>0</v>
          </cell>
          <cell r="N101">
            <v>0</v>
          </cell>
          <cell r="O101">
            <v>0</v>
          </cell>
          <cell r="P101">
            <v>0</v>
          </cell>
          <cell r="Q101">
            <v>0</v>
          </cell>
          <cell r="R101">
            <v>0</v>
          </cell>
        </row>
        <row r="102">
          <cell r="J102">
            <v>7</v>
          </cell>
          <cell r="K102">
            <v>0</v>
          </cell>
          <cell r="L102">
            <v>12</v>
          </cell>
          <cell r="M102">
            <v>0</v>
          </cell>
          <cell r="N102">
            <v>0</v>
          </cell>
          <cell r="O102">
            <v>0</v>
          </cell>
          <cell r="P102">
            <v>0</v>
          </cell>
          <cell r="Q102">
            <v>0</v>
          </cell>
          <cell r="R102">
            <v>0</v>
          </cell>
        </row>
        <row r="103">
          <cell r="J103" t="str">
            <v>7b</v>
          </cell>
          <cell r="K103">
            <v>0</v>
          </cell>
          <cell r="L103">
            <v>12</v>
          </cell>
          <cell r="M103">
            <v>0</v>
          </cell>
          <cell r="N103">
            <v>0</v>
          </cell>
          <cell r="O103">
            <v>0</v>
          </cell>
          <cell r="P103">
            <v>0</v>
          </cell>
          <cell r="Q103">
            <v>0</v>
          </cell>
          <cell r="R103">
            <v>0</v>
          </cell>
        </row>
        <row r="105">
          <cell r="J105">
            <v>8</v>
          </cell>
          <cell r="K105">
            <v>0</v>
          </cell>
          <cell r="L105">
            <v>0</v>
          </cell>
          <cell r="M105">
            <v>0</v>
          </cell>
          <cell r="N105">
            <v>0</v>
          </cell>
          <cell r="O105">
            <v>0</v>
          </cell>
          <cell r="P105">
            <v>0</v>
          </cell>
          <cell r="Q105">
            <v>0</v>
          </cell>
          <cell r="R105">
            <v>0</v>
          </cell>
        </row>
        <row r="106">
          <cell r="J106">
            <v>8</v>
          </cell>
          <cell r="K106">
            <v>0</v>
          </cell>
          <cell r="L106">
            <v>0</v>
          </cell>
          <cell r="M106">
            <v>0</v>
          </cell>
          <cell r="N106">
            <v>0</v>
          </cell>
          <cell r="O106">
            <v>0</v>
          </cell>
          <cell r="P106">
            <v>0</v>
          </cell>
          <cell r="Q106">
            <v>0</v>
          </cell>
          <cell r="R106">
            <v>0</v>
          </cell>
        </row>
        <row r="107">
          <cell r="J107">
            <v>8</v>
          </cell>
          <cell r="K107">
            <v>0</v>
          </cell>
          <cell r="L107">
            <v>0</v>
          </cell>
          <cell r="M107">
            <v>0</v>
          </cell>
          <cell r="N107">
            <v>0</v>
          </cell>
          <cell r="O107">
            <v>0</v>
          </cell>
          <cell r="P107">
            <v>0</v>
          </cell>
          <cell r="Q107">
            <v>0</v>
          </cell>
          <cell r="R107">
            <v>0</v>
          </cell>
        </row>
        <row r="108">
          <cell r="J108">
            <v>8</v>
          </cell>
          <cell r="K108">
            <v>0</v>
          </cell>
          <cell r="L108">
            <v>0</v>
          </cell>
          <cell r="M108">
            <v>0</v>
          </cell>
          <cell r="N108">
            <v>0</v>
          </cell>
          <cell r="O108">
            <v>0</v>
          </cell>
          <cell r="P108">
            <v>0</v>
          </cell>
          <cell r="Q108">
            <v>0</v>
          </cell>
          <cell r="R108">
            <v>0</v>
          </cell>
        </row>
        <row r="109">
          <cell r="J109">
            <v>8</v>
          </cell>
          <cell r="K109">
            <v>0</v>
          </cell>
          <cell r="L109">
            <v>0</v>
          </cell>
          <cell r="M109">
            <v>0</v>
          </cell>
          <cell r="N109">
            <v>0</v>
          </cell>
          <cell r="O109">
            <v>0</v>
          </cell>
          <cell r="P109">
            <v>0</v>
          </cell>
          <cell r="Q109">
            <v>0</v>
          </cell>
          <cell r="R109">
            <v>0</v>
          </cell>
        </row>
        <row r="110">
          <cell r="J110">
            <v>8</v>
          </cell>
          <cell r="K110">
            <v>0</v>
          </cell>
          <cell r="L110">
            <v>0</v>
          </cell>
          <cell r="M110">
            <v>0</v>
          </cell>
          <cell r="N110">
            <v>0</v>
          </cell>
          <cell r="O110">
            <v>0</v>
          </cell>
          <cell r="P110">
            <v>0</v>
          </cell>
          <cell r="Q110">
            <v>0</v>
          </cell>
          <cell r="R110">
            <v>0</v>
          </cell>
        </row>
        <row r="111">
          <cell r="J111">
            <v>8</v>
          </cell>
          <cell r="K111">
            <v>0</v>
          </cell>
          <cell r="L111">
            <v>0</v>
          </cell>
          <cell r="M111">
            <v>0</v>
          </cell>
          <cell r="N111">
            <v>0</v>
          </cell>
          <cell r="O111">
            <v>0</v>
          </cell>
          <cell r="P111">
            <v>0</v>
          </cell>
          <cell r="Q111">
            <v>0</v>
          </cell>
          <cell r="R111">
            <v>0</v>
          </cell>
        </row>
        <row r="112">
          <cell r="J112">
            <v>8</v>
          </cell>
          <cell r="K112">
            <v>0</v>
          </cell>
          <cell r="L112">
            <v>0</v>
          </cell>
          <cell r="M112">
            <v>0</v>
          </cell>
          <cell r="N112">
            <v>0</v>
          </cell>
          <cell r="O112">
            <v>0</v>
          </cell>
          <cell r="P112">
            <v>0</v>
          </cell>
          <cell r="Q112">
            <v>0</v>
          </cell>
          <cell r="R112">
            <v>0</v>
          </cell>
        </row>
        <row r="113">
          <cell r="J113">
            <v>8</v>
          </cell>
          <cell r="K113">
            <v>0</v>
          </cell>
          <cell r="L113">
            <v>0</v>
          </cell>
          <cell r="M113">
            <v>0</v>
          </cell>
          <cell r="N113">
            <v>0</v>
          </cell>
          <cell r="O113">
            <v>0</v>
          </cell>
          <cell r="P113">
            <v>0</v>
          </cell>
          <cell r="Q113">
            <v>0</v>
          </cell>
          <cell r="R113">
            <v>0</v>
          </cell>
        </row>
        <row r="114">
          <cell r="J114">
            <v>8</v>
          </cell>
          <cell r="K114">
            <v>0</v>
          </cell>
          <cell r="L114">
            <v>0</v>
          </cell>
          <cell r="M114">
            <v>0</v>
          </cell>
          <cell r="N114">
            <v>0</v>
          </cell>
          <cell r="O114">
            <v>0</v>
          </cell>
          <cell r="P114">
            <v>0</v>
          </cell>
          <cell r="Q114">
            <v>0</v>
          </cell>
          <cell r="R114">
            <v>0</v>
          </cell>
        </row>
        <row r="115">
          <cell r="J115">
            <v>8</v>
          </cell>
          <cell r="K115">
            <v>0</v>
          </cell>
          <cell r="L115">
            <v>0</v>
          </cell>
          <cell r="M115">
            <v>0</v>
          </cell>
          <cell r="N115">
            <v>0</v>
          </cell>
          <cell r="O115">
            <v>0</v>
          </cell>
          <cell r="P115">
            <v>0</v>
          </cell>
          <cell r="Q115">
            <v>0</v>
          </cell>
          <cell r="R115">
            <v>0</v>
          </cell>
        </row>
        <row r="116">
          <cell r="J116">
            <v>8</v>
          </cell>
          <cell r="K116">
            <v>0</v>
          </cell>
          <cell r="L116">
            <v>0</v>
          </cell>
          <cell r="M116">
            <v>0</v>
          </cell>
          <cell r="N116">
            <v>0</v>
          </cell>
          <cell r="O116">
            <v>0</v>
          </cell>
          <cell r="P116">
            <v>0</v>
          </cell>
          <cell r="Q116">
            <v>0</v>
          </cell>
          <cell r="R116">
            <v>0</v>
          </cell>
        </row>
        <row r="117">
          <cell r="J117" t="str">
            <v>8b</v>
          </cell>
          <cell r="K117">
            <v>0</v>
          </cell>
          <cell r="L117">
            <v>0</v>
          </cell>
          <cell r="M117">
            <v>0</v>
          </cell>
          <cell r="N117">
            <v>0</v>
          </cell>
          <cell r="O117">
            <v>0</v>
          </cell>
          <cell r="P117">
            <v>0</v>
          </cell>
          <cell r="Q117">
            <v>0</v>
          </cell>
          <cell r="R117">
            <v>0</v>
          </cell>
        </row>
        <row r="119">
          <cell r="J119">
            <v>9</v>
          </cell>
          <cell r="K119">
            <v>0</v>
          </cell>
          <cell r="L119">
            <v>2</v>
          </cell>
          <cell r="M119">
            <v>2</v>
          </cell>
          <cell r="N119">
            <v>2</v>
          </cell>
          <cell r="O119">
            <v>2</v>
          </cell>
          <cell r="P119">
            <v>0</v>
          </cell>
          <cell r="Q119">
            <v>0</v>
          </cell>
          <cell r="R119">
            <v>0</v>
          </cell>
        </row>
        <row r="120">
          <cell r="J120">
            <v>9</v>
          </cell>
          <cell r="K120">
            <v>0</v>
          </cell>
          <cell r="L120">
            <v>3</v>
          </cell>
          <cell r="M120">
            <v>3</v>
          </cell>
          <cell r="N120">
            <v>3</v>
          </cell>
          <cell r="O120">
            <v>4</v>
          </cell>
          <cell r="P120">
            <v>0</v>
          </cell>
          <cell r="Q120">
            <v>0</v>
          </cell>
          <cell r="R120">
            <v>0</v>
          </cell>
        </row>
        <row r="121">
          <cell r="J121">
            <v>9</v>
          </cell>
          <cell r="K121">
            <v>0</v>
          </cell>
          <cell r="L121">
            <v>5</v>
          </cell>
          <cell r="M121">
            <v>5</v>
          </cell>
          <cell r="N121">
            <v>5</v>
          </cell>
          <cell r="O121">
            <v>6</v>
          </cell>
          <cell r="P121">
            <v>0</v>
          </cell>
          <cell r="Q121">
            <v>0</v>
          </cell>
          <cell r="R121">
            <v>0</v>
          </cell>
        </row>
        <row r="122">
          <cell r="J122">
            <v>9</v>
          </cell>
          <cell r="K122">
            <v>0</v>
          </cell>
          <cell r="L122">
            <v>6</v>
          </cell>
          <cell r="M122">
            <v>6</v>
          </cell>
          <cell r="N122">
            <v>6</v>
          </cell>
          <cell r="O122">
            <v>8</v>
          </cell>
          <cell r="P122">
            <v>0</v>
          </cell>
          <cell r="Q122">
            <v>0</v>
          </cell>
          <cell r="R122">
            <v>0</v>
          </cell>
        </row>
        <row r="123">
          <cell r="J123">
            <v>9</v>
          </cell>
          <cell r="K123">
            <v>0</v>
          </cell>
          <cell r="L123">
            <v>8</v>
          </cell>
          <cell r="M123">
            <v>8</v>
          </cell>
          <cell r="N123">
            <v>8</v>
          </cell>
          <cell r="O123">
            <v>9</v>
          </cell>
          <cell r="P123">
            <v>0</v>
          </cell>
          <cell r="Q123">
            <v>0</v>
          </cell>
          <cell r="R123">
            <v>0</v>
          </cell>
        </row>
        <row r="124">
          <cell r="J124">
            <v>9</v>
          </cell>
          <cell r="K124">
            <v>0</v>
          </cell>
          <cell r="L124">
            <v>9</v>
          </cell>
          <cell r="M124">
            <v>9</v>
          </cell>
          <cell r="N124">
            <v>9</v>
          </cell>
          <cell r="O124">
            <v>11</v>
          </cell>
          <cell r="P124">
            <v>0</v>
          </cell>
          <cell r="Q124">
            <v>0</v>
          </cell>
          <cell r="R124">
            <v>0</v>
          </cell>
        </row>
        <row r="125">
          <cell r="J125">
            <v>9</v>
          </cell>
          <cell r="K125">
            <v>2</v>
          </cell>
          <cell r="L125">
            <v>11</v>
          </cell>
          <cell r="M125">
            <v>11</v>
          </cell>
          <cell r="N125">
            <v>11</v>
          </cell>
          <cell r="O125">
            <v>13</v>
          </cell>
          <cell r="P125">
            <v>0</v>
          </cell>
          <cell r="Q125">
            <v>0</v>
          </cell>
          <cell r="R125">
            <v>0</v>
          </cell>
        </row>
        <row r="126">
          <cell r="J126">
            <v>9</v>
          </cell>
          <cell r="K126">
            <v>3</v>
          </cell>
          <cell r="L126">
            <v>12</v>
          </cell>
          <cell r="M126">
            <v>12</v>
          </cell>
          <cell r="N126">
            <v>12</v>
          </cell>
          <cell r="O126">
            <v>15</v>
          </cell>
          <cell r="P126">
            <v>0</v>
          </cell>
          <cell r="Q126">
            <v>0</v>
          </cell>
          <cell r="R126">
            <v>0</v>
          </cell>
        </row>
        <row r="127">
          <cell r="J127">
            <v>9</v>
          </cell>
          <cell r="K127">
            <v>4</v>
          </cell>
          <cell r="L127">
            <v>14</v>
          </cell>
          <cell r="M127">
            <v>14</v>
          </cell>
          <cell r="N127">
            <v>14</v>
          </cell>
          <cell r="O127">
            <v>17</v>
          </cell>
          <cell r="P127">
            <v>0</v>
          </cell>
          <cell r="Q127">
            <v>0</v>
          </cell>
          <cell r="R127">
            <v>0</v>
          </cell>
        </row>
        <row r="128">
          <cell r="J128">
            <v>9</v>
          </cell>
          <cell r="K128">
            <v>5</v>
          </cell>
          <cell r="L128">
            <v>15</v>
          </cell>
          <cell r="M128">
            <v>15</v>
          </cell>
          <cell r="N128">
            <v>15</v>
          </cell>
          <cell r="O128">
            <v>18</v>
          </cell>
          <cell r="P128">
            <v>0</v>
          </cell>
          <cell r="Q128">
            <v>0</v>
          </cell>
          <cell r="R128">
            <v>0</v>
          </cell>
        </row>
        <row r="129">
          <cell r="J129">
            <v>9</v>
          </cell>
          <cell r="K129">
            <v>6</v>
          </cell>
          <cell r="L129">
            <v>17</v>
          </cell>
          <cell r="M129">
            <v>17</v>
          </cell>
          <cell r="N129">
            <v>17</v>
          </cell>
          <cell r="O129">
            <v>20</v>
          </cell>
          <cell r="P129">
            <v>0</v>
          </cell>
          <cell r="Q129">
            <v>0</v>
          </cell>
          <cell r="R129">
            <v>0</v>
          </cell>
        </row>
        <row r="130">
          <cell r="J130">
            <v>9</v>
          </cell>
          <cell r="K130">
            <v>8</v>
          </cell>
          <cell r="L130">
            <v>18</v>
          </cell>
          <cell r="M130">
            <v>18</v>
          </cell>
          <cell r="N130">
            <v>18</v>
          </cell>
          <cell r="O130">
            <v>22</v>
          </cell>
          <cell r="P130">
            <v>0</v>
          </cell>
          <cell r="Q130">
            <v>0</v>
          </cell>
          <cell r="R130">
            <v>0</v>
          </cell>
        </row>
        <row r="131">
          <cell r="J131" t="str">
            <v>9b</v>
          </cell>
          <cell r="K131">
            <v>8</v>
          </cell>
          <cell r="L131">
            <v>18</v>
          </cell>
          <cell r="M131">
            <v>18</v>
          </cell>
          <cell r="N131">
            <v>18</v>
          </cell>
          <cell r="O131">
            <v>22</v>
          </cell>
          <cell r="P131">
            <v>0</v>
          </cell>
          <cell r="Q131">
            <v>0</v>
          </cell>
          <cell r="R131">
            <v>0</v>
          </cell>
        </row>
        <row r="133">
          <cell r="J133">
            <v>10</v>
          </cell>
          <cell r="K133">
            <v>0</v>
          </cell>
          <cell r="L133">
            <v>0</v>
          </cell>
          <cell r="M133">
            <v>0</v>
          </cell>
          <cell r="N133">
            <v>0</v>
          </cell>
          <cell r="O133">
            <v>0</v>
          </cell>
          <cell r="P133">
            <v>0</v>
          </cell>
          <cell r="Q133">
            <v>0</v>
          </cell>
          <cell r="R133">
            <v>0</v>
          </cell>
        </row>
        <row r="134">
          <cell r="J134">
            <v>10</v>
          </cell>
          <cell r="K134">
            <v>0</v>
          </cell>
          <cell r="L134">
            <v>0</v>
          </cell>
          <cell r="M134">
            <v>0</v>
          </cell>
          <cell r="N134">
            <v>0</v>
          </cell>
          <cell r="O134">
            <v>0</v>
          </cell>
          <cell r="P134">
            <v>0</v>
          </cell>
          <cell r="Q134">
            <v>0</v>
          </cell>
          <cell r="R134">
            <v>0</v>
          </cell>
        </row>
        <row r="135">
          <cell r="J135">
            <v>10</v>
          </cell>
          <cell r="K135">
            <v>0</v>
          </cell>
          <cell r="L135">
            <v>0</v>
          </cell>
          <cell r="M135">
            <v>0</v>
          </cell>
          <cell r="N135">
            <v>0</v>
          </cell>
          <cell r="O135">
            <v>0</v>
          </cell>
          <cell r="P135">
            <v>0</v>
          </cell>
          <cell r="Q135">
            <v>0</v>
          </cell>
          <cell r="R135">
            <v>0</v>
          </cell>
        </row>
        <row r="136">
          <cell r="J136">
            <v>10</v>
          </cell>
          <cell r="K136">
            <v>0</v>
          </cell>
          <cell r="L136">
            <v>0</v>
          </cell>
          <cell r="M136">
            <v>0</v>
          </cell>
          <cell r="N136">
            <v>0</v>
          </cell>
          <cell r="O136">
            <v>0</v>
          </cell>
          <cell r="P136">
            <v>0</v>
          </cell>
          <cell r="Q136">
            <v>0</v>
          </cell>
          <cell r="R136">
            <v>0</v>
          </cell>
        </row>
        <row r="137">
          <cell r="J137">
            <v>10</v>
          </cell>
          <cell r="K137">
            <v>0</v>
          </cell>
          <cell r="L137">
            <v>0</v>
          </cell>
          <cell r="M137">
            <v>0</v>
          </cell>
          <cell r="N137">
            <v>0</v>
          </cell>
          <cell r="O137">
            <v>0</v>
          </cell>
          <cell r="P137">
            <v>0</v>
          </cell>
          <cell r="Q137">
            <v>0</v>
          </cell>
          <cell r="R137">
            <v>0</v>
          </cell>
        </row>
        <row r="138">
          <cell r="J138">
            <v>10</v>
          </cell>
          <cell r="K138">
            <v>0</v>
          </cell>
          <cell r="L138">
            <v>0</v>
          </cell>
          <cell r="M138">
            <v>0</v>
          </cell>
          <cell r="N138">
            <v>0</v>
          </cell>
          <cell r="O138">
            <v>0</v>
          </cell>
          <cell r="P138">
            <v>0</v>
          </cell>
          <cell r="Q138">
            <v>0</v>
          </cell>
          <cell r="R138">
            <v>0</v>
          </cell>
        </row>
        <row r="139">
          <cell r="J139">
            <v>10</v>
          </cell>
          <cell r="K139">
            <v>0</v>
          </cell>
          <cell r="L139">
            <v>0</v>
          </cell>
          <cell r="M139">
            <v>0</v>
          </cell>
          <cell r="N139">
            <v>0</v>
          </cell>
          <cell r="O139">
            <v>0</v>
          </cell>
          <cell r="P139">
            <v>0</v>
          </cell>
          <cell r="Q139">
            <v>0</v>
          </cell>
          <cell r="R139">
            <v>0</v>
          </cell>
        </row>
        <row r="140">
          <cell r="J140">
            <v>10</v>
          </cell>
          <cell r="K140">
            <v>0</v>
          </cell>
          <cell r="L140">
            <v>0</v>
          </cell>
          <cell r="M140">
            <v>0</v>
          </cell>
          <cell r="N140">
            <v>0</v>
          </cell>
          <cell r="O140">
            <v>0</v>
          </cell>
          <cell r="P140">
            <v>0</v>
          </cell>
          <cell r="Q140">
            <v>0</v>
          </cell>
          <cell r="R140">
            <v>0</v>
          </cell>
        </row>
        <row r="141">
          <cell r="J141">
            <v>10</v>
          </cell>
          <cell r="K141">
            <v>0</v>
          </cell>
          <cell r="L141">
            <v>0</v>
          </cell>
          <cell r="M141">
            <v>0</v>
          </cell>
          <cell r="N141">
            <v>0</v>
          </cell>
          <cell r="O141">
            <v>0</v>
          </cell>
          <cell r="P141">
            <v>0</v>
          </cell>
          <cell r="Q141">
            <v>0</v>
          </cell>
          <cell r="R141">
            <v>0</v>
          </cell>
        </row>
        <row r="142">
          <cell r="J142">
            <v>10</v>
          </cell>
          <cell r="K142">
            <v>0</v>
          </cell>
          <cell r="L142">
            <v>0</v>
          </cell>
          <cell r="M142">
            <v>0</v>
          </cell>
          <cell r="N142">
            <v>0</v>
          </cell>
          <cell r="O142">
            <v>0</v>
          </cell>
          <cell r="P142">
            <v>0</v>
          </cell>
          <cell r="Q142">
            <v>0</v>
          </cell>
          <cell r="R142">
            <v>0</v>
          </cell>
        </row>
        <row r="143">
          <cell r="J143">
            <v>10</v>
          </cell>
          <cell r="K143">
            <v>0</v>
          </cell>
          <cell r="L143">
            <v>0</v>
          </cell>
          <cell r="M143">
            <v>0</v>
          </cell>
          <cell r="N143">
            <v>0</v>
          </cell>
          <cell r="O143">
            <v>0</v>
          </cell>
          <cell r="P143">
            <v>0</v>
          </cell>
          <cell r="Q143">
            <v>0</v>
          </cell>
          <cell r="R143">
            <v>0</v>
          </cell>
        </row>
        <row r="144">
          <cell r="J144">
            <v>10</v>
          </cell>
          <cell r="K144">
            <v>0</v>
          </cell>
          <cell r="L144">
            <v>0</v>
          </cell>
          <cell r="M144">
            <v>0</v>
          </cell>
          <cell r="N144">
            <v>0</v>
          </cell>
          <cell r="O144">
            <v>0</v>
          </cell>
          <cell r="P144">
            <v>0</v>
          </cell>
          <cell r="Q144">
            <v>0</v>
          </cell>
          <cell r="R144">
            <v>0</v>
          </cell>
        </row>
        <row r="145">
          <cell r="J145" t="str">
            <v>10b</v>
          </cell>
          <cell r="K145">
            <v>0</v>
          </cell>
          <cell r="L145">
            <v>0</v>
          </cell>
          <cell r="M145">
            <v>0</v>
          </cell>
          <cell r="N145">
            <v>0</v>
          </cell>
          <cell r="O145">
            <v>0</v>
          </cell>
          <cell r="P145">
            <v>0</v>
          </cell>
          <cell r="Q145">
            <v>0</v>
          </cell>
          <cell r="R145">
            <v>0</v>
          </cell>
        </row>
        <row r="147">
          <cell r="J147">
            <v>11</v>
          </cell>
          <cell r="K147">
            <v>0</v>
          </cell>
          <cell r="L147">
            <v>3</v>
          </cell>
          <cell r="M147">
            <v>0</v>
          </cell>
          <cell r="N147">
            <v>0</v>
          </cell>
          <cell r="O147">
            <v>0</v>
          </cell>
          <cell r="P147">
            <v>0</v>
          </cell>
          <cell r="Q147">
            <v>0</v>
          </cell>
          <cell r="R147">
            <v>0</v>
          </cell>
        </row>
        <row r="148">
          <cell r="J148">
            <v>11</v>
          </cell>
          <cell r="K148">
            <v>0</v>
          </cell>
          <cell r="L148">
            <v>3</v>
          </cell>
          <cell r="M148">
            <v>0</v>
          </cell>
          <cell r="N148">
            <v>0</v>
          </cell>
          <cell r="O148">
            <v>0</v>
          </cell>
          <cell r="P148">
            <v>0</v>
          </cell>
          <cell r="Q148">
            <v>0</v>
          </cell>
          <cell r="R148">
            <v>0</v>
          </cell>
        </row>
        <row r="149">
          <cell r="J149">
            <v>11</v>
          </cell>
          <cell r="K149">
            <v>0</v>
          </cell>
          <cell r="L149">
            <v>3</v>
          </cell>
          <cell r="M149">
            <v>0</v>
          </cell>
          <cell r="N149">
            <v>0</v>
          </cell>
          <cell r="O149">
            <v>0</v>
          </cell>
          <cell r="P149">
            <v>0</v>
          </cell>
          <cell r="Q149">
            <v>0</v>
          </cell>
          <cell r="R149">
            <v>0</v>
          </cell>
        </row>
        <row r="150">
          <cell r="J150">
            <v>11</v>
          </cell>
          <cell r="K150">
            <v>0</v>
          </cell>
          <cell r="L150">
            <v>3</v>
          </cell>
          <cell r="M150">
            <v>0</v>
          </cell>
          <cell r="N150">
            <v>0</v>
          </cell>
          <cell r="O150">
            <v>0</v>
          </cell>
          <cell r="P150">
            <v>0</v>
          </cell>
          <cell r="Q150">
            <v>0</v>
          </cell>
          <cell r="R150">
            <v>0</v>
          </cell>
        </row>
        <row r="151">
          <cell r="J151">
            <v>11</v>
          </cell>
          <cell r="K151">
            <v>0</v>
          </cell>
          <cell r="L151">
            <v>3</v>
          </cell>
          <cell r="M151">
            <v>0</v>
          </cell>
          <cell r="N151">
            <v>0</v>
          </cell>
          <cell r="O151">
            <v>0</v>
          </cell>
          <cell r="P151">
            <v>0</v>
          </cell>
          <cell r="Q151">
            <v>0</v>
          </cell>
          <cell r="R151">
            <v>0</v>
          </cell>
        </row>
        <row r="152">
          <cell r="J152">
            <v>11</v>
          </cell>
          <cell r="K152">
            <v>0</v>
          </cell>
          <cell r="L152">
            <v>6</v>
          </cell>
          <cell r="M152">
            <v>0</v>
          </cell>
          <cell r="N152">
            <v>0</v>
          </cell>
          <cell r="O152">
            <v>0</v>
          </cell>
          <cell r="P152">
            <v>0</v>
          </cell>
          <cell r="Q152">
            <v>0</v>
          </cell>
          <cell r="R152">
            <v>0</v>
          </cell>
        </row>
        <row r="153">
          <cell r="J153">
            <v>11</v>
          </cell>
          <cell r="K153">
            <v>0</v>
          </cell>
          <cell r="L153">
            <v>6</v>
          </cell>
          <cell r="M153">
            <v>0</v>
          </cell>
          <cell r="N153">
            <v>0</v>
          </cell>
          <cell r="O153">
            <v>0</v>
          </cell>
          <cell r="P153">
            <v>0</v>
          </cell>
          <cell r="Q153">
            <v>0</v>
          </cell>
          <cell r="R153">
            <v>0</v>
          </cell>
        </row>
        <row r="154">
          <cell r="J154">
            <v>11</v>
          </cell>
          <cell r="K154">
            <v>0</v>
          </cell>
          <cell r="L154">
            <v>6</v>
          </cell>
          <cell r="M154">
            <v>0</v>
          </cell>
          <cell r="N154">
            <v>0</v>
          </cell>
          <cell r="O154">
            <v>0</v>
          </cell>
          <cell r="P154">
            <v>0</v>
          </cell>
          <cell r="Q154">
            <v>0</v>
          </cell>
          <cell r="R154">
            <v>0</v>
          </cell>
        </row>
        <row r="155">
          <cell r="J155">
            <v>11</v>
          </cell>
          <cell r="K155">
            <v>0</v>
          </cell>
          <cell r="L155">
            <v>6</v>
          </cell>
          <cell r="M155">
            <v>0</v>
          </cell>
          <cell r="N155">
            <v>0</v>
          </cell>
          <cell r="O155">
            <v>0</v>
          </cell>
          <cell r="P155">
            <v>0</v>
          </cell>
          <cell r="Q155">
            <v>0</v>
          </cell>
          <cell r="R155">
            <v>0</v>
          </cell>
        </row>
        <row r="156">
          <cell r="J156">
            <v>11</v>
          </cell>
          <cell r="K156">
            <v>3</v>
          </cell>
          <cell r="L156">
            <v>8</v>
          </cell>
          <cell r="M156">
            <v>0</v>
          </cell>
          <cell r="N156">
            <v>0</v>
          </cell>
          <cell r="O156">
            <v>0</v>
          </cell>
          <cell r="P156">
            <v>0</v>
          </cell>
          <cell r="Q156">
            <v>0</v>
          </cell>
          <cell r="R156">
            <v>0</v>
          </cell>
        </row>
        <row r="157">
          <cell r="J157">
            <v>11</v>
          </cell>
          <cell r="K157">
            <v>3</v>
          </cell>
          <cell r="L157">
            <v>8</v>
          </cell>
          <cell r="M157">
            <v>0</v>
          </cell>
          <cell r="N157">
            <v>0</v>
          </cell>
          <cell r="O157">
            <v>0</v>
          </cell>
          <cell r="P157">
            <v>0</v>
          </cell>
          <cell r="Q157">
            <v>0</v>
          </cell>
          <cell r="R157">
            <v>0</v>
          </cell>
        </row>
        <row r="158">
          <cell r="J158">
            <v>11</v>
          </cell>
          <cell r="K158">
            <v>3</v>
          </cell>
          <cell r="L158">
            <v>8</v>
          </cell>
          <cell r="M158">
            <v>0</v>
          </cell>
          <cell r="N158">
            <v>0</v>
          </cell>
          <cell r="O158">
            <v>0</v>
          </cell>
          <cell r="P158">
            <v>0</v>
          </cell>
          <cell r="Q158">
            <v>0</v>
          </cell>
          <cell r="R158">
            <v>0</v>
          </cell>
        </row>
        <row r="159">
          <cell r="J159" t="str">
            <v>11b</v>
          </cell>
          <cell r="K159">
            <v>3</v>
          </cell>
          <cell r="L159">
            <v>8</v>
          </cell>
          <cell r="M159">
            <v>0</v>
          </cell>
          <cell r="N159">
            <v>0</v>
          </cell>
          <cell r="O159">
            <v>0</v>
          </cell>
          <cell r="P159">
            <v>0</v>
          </cell>
          <cell r="Q159">
            <v>0</v>
          </cell>
          <cell r="R159">
            <v>0</v>
          </cell>
        </row>
        <row r="161">
          <cell r="J161">
            <v>12</v>
          </cell>
          <cell r="K161">
            <v>0</v>
          </cell>
          <cell r="L161">
            <v>0</v>
          </cell>
          <cell r="M161">
            <v>0</v>
          </cell>
          <cell r="N161">
            <v>0</v>
          </cell>
          <cell r="O161">
            <v>0</v>
          </cell>
          <cell r="P161">
            <v>0</v>
          </cell>
          <cell r="Q161">
            <v>0</v>
          </cell>
          <cell r="R161">
            <v>0</v>
          </cell>
        </row>
        <row r="162">
          <cell r="J162">
            <v>12</v>
          </cell>
          <cell r="K162">
            <v>0</v>
          </cell>
          <cell r="L162">
            <v>0</v>
          </cell>
          <cell r="M162">
            <v>0</v>
          </cell>
          <cell r="N162">
            <v>0</v>
          </cell>
          <cell r="O162">
            <v>0</v>
          </cell>
          <cell r="P162">
            <v>0</v>
          </cell>
          <cell r="Q162">
            <v>0</v>
          </cell>
          <cell r="R162">
            <v>0</v>
          </cell>
        </row>
        <row r="163">
          <cell r="J163">
            <v>12</v>
          </cell>
          <cell r="K163">
            <v>0</v>
          </cell>
          <cell r="L163">
            <v>0</v>
          </cell>
          <cell r="M163">
            <v>0</v>
          </cell>
          <cell r="N163">
            <v>0</v>
          </cell>
          <cell r="O163">
            <v>0</v>
          </cell>
          <cell r="P163">
            <v>0</v>
          </cell>
          <cell r="Q163">
            <v>0</v>
          </cell>
          <cell r="R163">
            <v>0</v>
          </cell>
        </row>
        <row r="164">
          <cell r="J164">
            <v>12</v>
          </cell>
          <cell r="K164">
            <v>0</v>
          </cell>
          <cell r="L164">
            <v>0</v>
          </cell>
          <cell r="M164">
            <v>0</v>
          </cell>
          <cell r="N164">
            <v>0</v>
          </cell>
          <cell r="O164">
            <v>0</v>
          </cell>
          <cell r="P164">
            <v>0</v>
          </cell>
          <cell r="Q164">
            <v>0</v>
          </cell>
          <cell r="R164">
            <v>0</v>
          </cell>
        </row>
        <row r="165">
          <cell r="J165">
            <v>12</v>
          </cell>
          <cell r="K165">
            <v>0</v>
          </cell>
          <cell r="L165">
            <v>0</v>
          </cell>
          <cell r="M165">
            <v>0</v>
          </cell>
          <cell r="N165">
            <v>0</v>
          </cell>
          <cell r="O165">
            <v>0</v>
          </cell>
          <cell r="P165">
            <v>0</v>
          </cell>
          <cell r="Q165">
            <v>0</v>
          </cell>
          <cell r="R165">
            <v>0</v>
          </cell>
        </row>
        <row r="166">
          <cell r="J166">
            <v>12</v>
          </cell>
          <cell r="K166">
            <v>0</v>
          </cell>
          <cell r="L166">
            <v>0</v>
          </cell>
          <cell r="M166">
            <v>0</v>
          </cell>
          <cell r="N166">
            <v>0</v>
          </cell>
          <cell r="O166">
            <v>0</v>
          </cell>
          <cell r="P166">
            <v>0</v>
          </cell>
          <cell r="Q166">
            <v>0</v>
          </cell>
          <cell r="R166">
            <v>0</v>
          </cell>
        </row>
        <row r="167">
          <cell r="J167">
            <v>12</v>
          </cell>
          <cell r="K167">
            <v>0</v>
          </cell>
          <cell r="L167">
            <v>0</v>
          </cell>
          <cell r="M167">
            <v>0</v>
          </cell>
          <cell r="N167">
            <v>0</v>
          </cell>
          <cell r="O167">
            <v>0</v>
          </cell>
          <cell r="P167">
            <v>0</v>
          </cell>
          <cell r="Q167">
            <v>0</v>
          </cell>
          <cell r="R167">
            <v>0</v>
          </cell>
        </row>
        <row r="168">
          <cell r="J168">
            <v>12</v>
          </cell>
          <cell r="K168">
            <v>0</v>
          </cell>
          <cell r="L168">
            <v>0</v>
          </cell>
          <cell r="M168">
            <v>0</v>
          </cell>
          <cell r="N168">
            <v>0</v>
          </cell>
          <cell r="O168">
            <v>0</v>
          </cell>
          <cell r="P168">
            <v>0</v>
          </cell>
          <cell r="Q168">
            <v>0</v>
          </cell>
          <cell r="R168">
            <v>0</v>
          </cell>
        </row>
        <row r="169">
          <cell r="J169">
            <v>12</v>
          </cell>
          <cell r="K169">
            <v>0</v>
          </cell>
          <cell r="L169">
            <v>0</v>
          </cell>
          <cell r="M169">
            <v>0</v>
          </cell>
          <cell r="N169">
            <v>0</v>
          </cell>
          <cell r="O169">
            <v>0</v>
          </cell>
          <cell r="P169">
            <v>0</v>
          </cell>
          <cell r="Q169">
            <v>0</v>
          </cell>
          <cell r="R169">
            <v>0</v>
          </cell>
        </row>
        <row r="170">
          <cell r="J170">
            <v>12</v>
          </cell>
          <cell r="K170">
            <v>0</v>
          </cell>
          <cell r="L170">
            <v>0</v>
          </cell>
          <cell r="M170">
            <v>0</v>
          </cell>
          <cell r="N170">
            <v>0</v>
          </cell>
          <cell r="O170">
            <v>0</v>
          </cell>
          <cell r="P170">
            <v>0</v>
          </cell>
          <cell r="Q170">
            <v>0</v>
          </cell>
          <cell r="R170">
            <v>0</v>
          </cell>
        </row>
        <row r="171">
          <cell r="J171">
            <v>12</v>
          </cell>
          <cell r="K171">
            <v>0</v>
          </cell>
          <cell r="L171">
            <v>0</v>
          </cell>
          <cell r="M171">
            <v>0</v>
          </cell>
          <cell r="N171">
            <v>0</v>
          </cell>
          <cell r="O171">
            <v>0</v>
          </cell>
          <cell r="P171">
            <v>0</v>
          </cell>
          <cell r="Q171">
            <v>0</v>
          </cell>
          <cell r="R171">
            <v>0</v>
          </cell>
        </row>
        <row r="172">
          <cell r="J172">
            <v>12</v>
          </cell>
          <cell r="K172">
            <v>0</v>
          </cell>
          <cell r="L172">
            <v>0</v>
          </cell>
          <cell r="M172">
            <v>0</v>
          </cell>
          <cell r="N172">
            <v>0</v>
          </cell>
          <cell r="O172">
            <v>0</v>
          </cell>
          <cell r="P172">
            <v>0</v>
          </cell>
          <cell r="Q172">
            <v>0</v>
          </cell>
          <cell r="R172">
            <v>0</v>
          </cell>
        </row>
        <row r="173">
          <cell r="J173" t="str">
            <v>12b</v>
          </cell>
          <cell r="K173">
            <v>0</v>
          </cell>
          <cell r="L173">
            <v>0</v>
          </cell>
          <cell r="M173">
            <v>0</v>
          </cell>
          <cell r="N173">
            <v>0</v>
          </cell>
          <cell r="O173">
            <v>0</v>
          </cell>
          <cell r="P173">
            <v>0</v>
          </cell>
          <cell r="Q173">
            <v>0</v>
          </cell>
          <cell r="R173">
            <v>0</v>
          </cell>
        </row>
        <row r="175">
          <cell r="J175">
            <v>13</v>
          </cell>
          <cell r="K175">
            <v>0</v>
          </cell>
          <cell r="L175">
            <v>12</v>
          </cell>
          <cell r="M175">
            <v>24</v>
          </cell>
          <cell r="N175">
            <v>24</v>
          </cell>
          <cell r="O175">
            <v>24</v>
          </cell>
          <cell r="P175">
            <v>0</v>
          </cell>
          <cell r="Q175">
            <v>0</v>
          </cell>
          <cell r="R175">
            <v>0</v>
          </cell>
        </row>
        <row r="176">
          <cell r="J176">
            <v>13</v>
          </cell>
          <cell r="K176">
            <v>0</v>
          </cell>
          <cell r="L176">
            <v>24</v>
          </cell>
          <cell r="M176">
            <v>48</v>
          </cell>
          <cell r="N176">
            <v>48</v>
          </cell>
          <cell r="O176">
            <v>48</v>
          </cell>
          <cell r="P176">
            <v>0</v>
          </cell>
          <cell r="Q176">
            <v>0</v>
          </cell>
          <cell r="R176">
            <v>0</v>
          </cell>
        </row>
        <row r="177">
          <cell r="J177">
            <v>13</v>
          </cell>
          <cell r="K177">
            <v>0</v>
          </cell>
          <cell r="L177">
            <v>36</v>
          </cell>
          <cell r="M177">
            <v>72</v>
          </cell>
          <cell r="N177">
            <v>72</v>
          </cell>
          <cell r="O177">
            <v>72</v>
          </cell>
          <cell r="P177">
            <v>0</v>
          </cell>
          <cell r="Q177">
            <v>0</v>
          </cell>
          <cell r="R177">
            <v>0</v>
          </cell>
        </row>
        <row r="178">
          <cell r="J178">
            <v>13</v>
          </cell>
          <cell r="K178">
            <v>0</v>
          </cell>
          <cell r="L178">
            <v>48</v>
          </cell>
          <cell r="M178">
            <v>96</v>
          </cell>
          <cell r="N178">
            <v>96</v>
          </cell>
          <cell r="O178">
            <v>96</v>
          </cell>
          <cell r="P178">
            <v>0</v>
          </cell>
          <cell r="Q178">
            <v>0</v>
          </cell>
          <cell r="R178">
            <v>0</v>
          </cell>
        </row>
        <row r="179">
          <cell r="J179">
            <v>13</v>
          </cell>
          <cell r="K179">
            <v>0</v>
          </cell>
          <cell r="L179">
            <v>60</v>
          </cell>
          <cell r="M179">
            <v>120</v>
          </cell>
          <cell r="N179">
            <v>120</v>
          </cell>
          <cell r="O179">
            <v>120</v>
          </cell>
          <cell r="P179">
            <v>0</v>
          </cell>
          <cell r="Q179">
            <v>0</v>
          </cell>
          <cell r="R179">
            <v>0</v>
          </cell>
        </row>
        <row r="180">
          <cell r="J180">
            <v>13</v>
          </cell>
          <cell r="K180">
            <v>0</v>
          </cell>
          <cell r="L180">
            <v>72</v>
          </cell>
          <cell r="M180">
            <v>150</v>
          </cell>
          <cell r="N180">
            <v>150</v>
          </cell>
          <cell r="O180">
            <v>150</v>
          </cell>
          <cell r="P180">
            <v>0</v>
          </cell>
          <cell r="Q180">
            <v>0</v>
          </cell>
          <cell r="R180">
            <v>0</v>
          </cell>
        </row>
        <row r="181">
          <cell r="J181">
            <v>13</v>
          </cell>
          <cell r="K181">
            <v>12</v>
          </cell>
          <cell r="L181">
            <v>84</v>
          </cell>
          <cell r="M181">
            <v>174</v>
          </cell>
          <cell r="N181">
            <v>174</v>
          </cell>
          <cell r="O181">
            <v>174</v>
          </cell>
          <cell r="P181">
            <v>0</v>
          </cell>
          <cell r="Q181">
            <v>0</v>
          </cell>
          <cell r="R181">
            <v>0</v>
          </cell>
        </row>
        <row r="182">
          <cell r="J182">
            <v>13</v>
          </cell>
          <cell r="K182">
            <v>24</v>
          </cell>
          <cell r="L182">
            <v>96</v>
          </cell>
          <cell r="M182">
            <v>198</v>
          </cell>
          <cell r="N182">
            <v>198</v>
          </cell>
          <cell r="O182">
            <v>198</v>
          </cell>
          <cell r="P182">
            <v>0</v>
          </cell>
          <cell r="Q182">
            <v>0</v>
          </cell>
          <cell r="R182">
            <v>0</v>
          </cell>
        </row>
        <row r="183">
          <cell r="J183">
            <v>13</v>
          </cell>
          <cell r="K183">
            <v>36</v>
          </cell>
          <cell r="L183">
            <v>108</v>
          </cell>
          <cell r="M183">
            <v>222</v>
          </cell>
          <cell r="N183">
            <v>222</v>
          </cell>
          <cell r="O183">
            <v>222</v>
          </cell>
          <cell r="P183">
            <v>0</v>
          </cell>
          <cell r="Q183">
            <v>0</v>
          </cell>
          <cell r="R183">
            <v>0</v>
          </cell>
        </row>
        <row r="184">
          <cell r="J184">
            <v>13</v>
          </cell>
          <cell r="K184">
            <v>48</v>
          </cell>
          <cell r="L184">
            <v>120</v>
          </cell>
          <cell r="M184">
            <v>246</v>
          </cell>
          <cell r="N184">
            <v>246</v>
          </cell>
          <cell r="O184">
            <v>246</v>
          </cell>
          <cell r="P184">
            <v>0</v>
          </cell>
          <cell r="Q184">
            <v>0</v>
          </cell>
          <cell r="R184">
            <v>0</v>
          </cell>
        </row>
        <row r="185">
          <cell r="J185">
            <v>13</v>
          </cell>
          <cell r="K185">
            <v>60</v>
          </cell>
          <cell r="L185">
            <v>132</v>
          </cell>
          <cell r="M185">
            <v>270</v>
          </cell>
          <cell r="N185">
            <v>270</v>
          </cell>
          <cell r="O185">
            <v>270</v>
          </cell>
          <cell r="P185">
            <v>0</v>
          </cell>
          <cell r="Q185">
            <v>0</v>
          </cell>
          <cell r="R185">
            <v>0</v>
          </cell>
        </row>
        <row r="186">
          <cell r="J186">
            <v>13</v>
          </cell>
          <cell r="K186">
            <v>72</v>
          </cell>
          <cell r="L186">
            <v>144</v>
          </cell>
          <cell r="M186">
            <v>300</v>
          </cell>
          <cell r="N186">
            <v>300</v>
          </cell>
          <cell r="O186">
            <v>300</v>
          </cell>
          <cell r="P186">
            <v>0</v>
          </cell>
          <cell r="Q186">
            <v>0</v>
          </cell>
          <cell r="R186">
            <v>0</v>
          </cell>
        </row>
        <row r="187">
          <cell r="J187" t="str">
            <v>13b</v>
          </cell>
          <cell r="K187">
            <v>72</v>
          </cell>
          <cell r="L187">
            <v>144</v>
          </cell>
          <cell r="M187">
            <v>300</v>
          </cell>
          <cell r="N187">
            <v>300</v>
          </cell>
          <cell r="O187">
            <v>300</v>
          </cell>
          <cell r="P187">
            <v>0</v>
          </cell>
          <cell r="Q187">
            <v>0</v>
          </cell>
          <cell r="R187">
            <v>0</v>
          </cell>
        </row>
      </sheetData>
      <sheetData sheetId="8" refreshError="1"/>
      <sheetData sheetId="9" refreshError="1">
        <row r="6">
          <cell r="J6" t="str">
            <v>a</v>
          </cell>
        </row>
        <row r="7">
          <cell r="J7">
            <v>1</v>
          </cell>
          <cell r="K7">
            <v>436</v>
          </cell>
          <cell r="L7">
            <v>450</v>
          </cell>
          <cell r="M7">
            <v>483</v>
          </cell>
          <cell r="N7">
            <v>516</v>
          </cell>
          <cell r="O7">
            <v>549</v>
          </cell>
          <cell r="P7">
            <v>582</v>
          </cell>
          <cell r="Q7">
            <v>582</v>
          </cell>
          <cell r="R7">
            <v>582</v>
          </cell>
        </row>
        <row r="8">
          <cell r="J8">
            <v>1</v>
          </cell>
          <cell r="K8">
            <v>436</v>
          </cell>
          <cell r="L8">
            <v>450</v>
          </cell>
          <cell r="M8">
            <v>483</v>
          </cell>
          <cell r="N8">
            <v>516</v>
          </cell>
          <cell r="O8">
            <v>549</v>
          </cell>
          <cell r="P8">
            <v>582</v>
          </cell>
          <cell r="Q8">
            <v>582</v>
          </cell>
          <cell r="R8">
            <v>582</v>
          </cell>
        </row>
        <row r="9">
          <cell r="J9">
            <v>1</v>
          </cell>
          <cell r="K9">
            <v>436</v>
          </cell>
          <cell r="L9">
            <v>450</v>
          </cell>
          <cell r="M9">
            <v>483</v>
          </cell>
          <cell r="N9">
            <v>516</v>
          </cell>
          <cell r="O9">
            <v>549</v>
          </cell>
          <cell r="P9">
            <v>582</v>
          </cell>
          <cell r="Q9">
            <v>582</v>
          </cell>
          <cell r="R9">
            <v>582</v>
          </cell>
        </row>
        <row r="10">
          <cell r="J10">
            <v>1</v>
          </cell>
          <cell r="K10">
            <v>436</v>
          </cell>
          <cell r="L10">
            <v>450</v>
          </cell>
          <cell r="M10">
            <v>483</v>
          </cell>
          <cell r="N10">
            <v>516</v>
          </cell>
          <cell r="O10">
            <v>549</v>
          </cell>
          <cell r="P10">
            <v>582</v>
          </cell>
          <cell r="Q10">
            <v>582</v>
          </cell>
          <cell r="R10">
            <v>582</v>
          </cell>
        </row>
        <row r="11">
          <cell r="J11">
            <v>1</v>
          </cell>
          <cell r="K11">
            <v>436</v>
          </cell>
          <cell r="L11">
            <v>450</v>
          </cell>
          <cell r="M11">
            <v>483</v>
          </cell>
          <cell r="N11">
            <v>516</v>
          </cell>
          <cell r="O11">
            <v>549</v>
          </cell>
          <cell r="P11">
            <v>582</v>
          </cell>
          <cell r="Q11">
            <v>582</v>
          </cell>
          <cell r="R11">
            <v>582</v>
          </cell>
        </row>
        <row r="12">
          <cell r="J12">
            <v>1</v>
          </cell>
          <cell r="K12">
            <v>436</v>
          </cell>
          <cell r="L12">
            <v>450</v>
          </cell>
          <cell r="M12">
            <v>483</v>
          </cell>
          <cell r="N12">
            <v>516</v>
          </cell>
          <cell r="O12">
            <v>549</v>
          </cell>
          <cell r="P12">
            <v>582</v>
          </cell>
          <cell r="Q12">
            <v>582</v>
          </cell>
          <cell r="R12">
            <v>582</v>
          </cell>
        </row>
        <row r="13">
          <cell r="J13">
            <v>1</v>
          </cell>
          <cell r="K13">
            <v>432</v>
          </cell>
          <cell r="L13">
            <v>450</v>
          </cell>
          <cell r="M13">
            <v>483</v>
          </cell>
          <cell r="N13">
            <v>516</v>
          </cell>
          <cell r="O13">
            <v>549</v>
          </cell>
          <cell r="P13">
            <v>582</v>
          </cell>
          <cell r="Q13">
            <v>582</v>
          </cell>
          <cell r="R13">
            <v>582</v>
          </cell>
        </row>
        <row r="14">
          <cell r="J14">
            <v>1</v>
          </cell>
          <cell r="K14">
            <v>432</v>
          </cell>
          <cell r="L14">
            <v>450</v>
          </cell>
          <cell r="M14">
            <v>483</v>
          </cell>
          <cell r="N14">
            <v>516</v>
          </cell>
          <cell r="O14">
            <v>549</v>
          </cell>
          <cell r="P14">
            <v>582</v>
          </cell>
          <cell r="Q14">
            <v>582</v>
          </cell>
          <cell r="R14">
            <v>582</v>
          </cell>
        </row>
        <row r="15">
          <cell r="J15">
            <v>1</v>
          </cell>
          <cell r="K15">
            <v>432</v>
          </cell>
          <cell r="L15">
            <v>450</v>
          </cell>
          <cell r="M15">
            <v>483</v>
          </cell>
          <cell r="N15">
            <v>516</v>
          </cell>
          <cell r="O15">
            <v>549</v>
          </cell>
          <cell r="P15">
            <v>582</v>
          </cell>
          <cell r="Q15">
            <v>582</v>
          </cell>
          <cell r="R15">
            <v>582</v>
          </cell>
        </row>
        <row r="16">
          <cell r="J16">
            <v>1</v>
          </cell>
          <cell r="K16">
            <v>432</v>
          </cell>
          <cell r="L16">
            <v>450</v>
          </cell>
          <cell r="M16">
            <v>483</v>
          </cell>
          <cell r="N16">
            <v>516</v>
          </cell>
          <cell r="O16">
            <v>549</v>
          </cell>
          <cell r="P16">
            <v>582</v>
          </cell>
          <cell r="Q16">
            <v>582</v>
          </cell>
          <cell r="R16">
            <v>582</v>
          </cell>
        </row>
        <row r="17">
          <cell r="J17">
            <v>1</v>
          </cell>
          <cell r="K17">
            <v>432</v>
          </cell>
          <cell r="L17">
            <v>450</v>
          </cell>
          <cell r="M17">
            <v>483</v>
          </cell>
          <cell r="N17">
            <v>516</v>
          </cell>
          <cell r="O17">
            <v>549</v>
          </cell>
          <cell r="P17">
            <v>582</v>
          </cell>
          <cell r="Q17">
            <v>582</v>
          </cell>
          <cell r="R17">
            <v>582</v>
          </cell>
        </row>
        <row r="18">
          <cell r="J18">
            <v>1</v>
          </cell>
          <cell r="K18">
            <v>432</v>
          </cell>
          <cell r="L18">
            <v>450</v>
          </cell>
          <cell r="M18">
            <v>483</v>
          </cell>
          <cell r="N18">
            <v>516</v>
          </cell>
          <cell r="O18">
            <v>549</v>
          </cell>
          <cell r="P18">
            <v>582</v>
          </cell>
          <cell r="Q18">
            <v>582</v>
          </cell>
          <cell r="R18">
            <v>582</v>
          </cell>
        </row>
        <row r="19">
          <cell r="J19" t="str">
            <v>1a</v>
          </cell>
          <cell r="K19">
            <v>432</v>
          </cell>
          <cell r="L19">
            <v>450</v>
          </cell>
          <cell r="M19">
            <v>483</v>
          </cell>
          <cell r="N19">
            <v>516</v>
          </cell>
          <cell r="O19">
            <v>549</v>
          </cell>
          <cell r="P19">
            <v>582</v>
          </cell>
          <cell r="Q19">
            <v>582</v>
          </cell>
          <cell r="R19">
            <v>582</v>
          </cell>
        </row>
        <row r="21">
          <cell r="J21">
            <v>2</v>
          </cell>
          <cell r="K21">
            <v>0</v>
          </cell>
          <cell r="L21">
            <v>0</v>
          </cell>
          <cell r="M21">
            <v>0</v>
          </cell>
          <cell r="N21">
            <v>0</v>
          </cell>
          <cell r="O21">
            <v>0</v>
          </cell>
          <cell r="P21">
            <v>0</v>
          </cell>
          <cell r="Q21">
            <v>0</v>
          </cell>
          <cell r="R21">
            <v>0</v>
          </cell>
        </row>
        <row r="22">
          <cell r="J22">
            <v>2</v>
          </cell>
          <cell r="K22">
            <v>0</v>
          </cell>
          <cell r="L22">
            <v>0</v>
          </cell>
          <cell r="M22">
            <v>0</v>
          </cell>
          <cell r="N22">
            <v>0</v>
          </cell>
          <cell r="O22">
            <v>0</v>
          </cell>
          <cell r="P22">
            <v>0</v>
          </cell>
          <cell r="Q22">
            <v>0</v>
          </cell>
          <cell r="R22">
            <v>0</v>
          </cell>
        </row>
        <row r="23">
          <cell r="J23">
            <v>2</v>
          </cell>
          <cell r="K23">
            <v>0</v>
          </cell>
          <cell r="L23">
            <v>0</v>
          </cell>
          <cell r="M23">
            <v>0</v>
          </cell>
          <cell r="N23">
            <v>0</v>
          </cell>
          <cell r="O23">
            <v>0</v>
          </cell>
          <cell r="P23">
            <v>0</v>
          </cell>
          <cell r="Q23">
            <v>0</v>
          </cell>
          <cell r="R23">
            <v>0</v>
          </cell>
        </row>
        <row r="24">
          <cell r="J24">
            <v>2</v>
          </cell>
          <cell r="K24">
            <v>0</v>
          </cell>
          <cell r="L24">
            <v>0</v>
          </cell>
          <cell r="M24">
            <v>0</v>
          </cell>
          <cell r="N24">
            <v>0</v>
          </cell>
          <cell r="O24">
            <v>0</v>
          </cell>
          <cell r="P24">
            <v>0</v>
          </cell>
          <cell r="Q24">
            <v>0</v>
          </cell>
          <cell r="R24">
            <v>0</v>
          </cell>
        </row>
        <row r="25">
          <cell r="J25">
            <v>2</v>
          </cell>
          <cell r="K25">
            <v>0</v>
          </cell>
          <cell r="L25">
            <v>0</v>
          </cell>
          <cell r="M25">
            <v>0</v>
          </cell>
          <cell r="N25">
            <v>0</v>
          </cell>
          <cell r="O25">
            <v>0</v>
          </cell>
          <cell r="P25">
            <v>0</v>
          </cell>
          <cell r="Q25">
            <v>0</v>
          </cell>
          <cell r="R25">
            <v>0</v>
          </cell>
        </row>
        <row r="26">
          <cell r="J26">
            <v>2</v>
          </cell>
          <cell r="K26">
            <v>0</v>
          </cell>
          <cell r="L26">
            <v>0</v>
          </cell>
          <cell r="M26">
            <v>0</v>
          </cell>
          <cell r="N26">
            <v>0</v>
          </cell>
          <cell r="O26">
            <v>0</v>
          </cell>
          <cell r="P26">
            <v>0</v>
          </cell>
          <cell r="Q26">
            <v>0</v>
          </cell>
          <cell r="R26">
            <v>0</v>
          </cell>
        </row>
        <row r="27">
          <cell r="J27">
            <v>2</v>
          </cell>
          <cell r="K27">
            <v>0</v>
          </cell>
          <cell r="L27">
            <v>0</v>
          </cell>
          <cell r="M27">
            <v>0</v>
          </cell>
          <cell r="N27">
            <v>0</v>
          </cell>
          <cell r="O27">
            <v>0</v>
          </cell>
          <cell r="P27">
            <v>0</v>
          </cell>
          <cell r="Q27">
            <v>0</v>
          </cell>
          <cell r="R27">
            <v>0</v>
          </cell>
        </row>
        <row r="28">
          <cell r="J28">
            <v>2</v>
          </cell>
          <cell r="K28">
            <v>0</v>
          </cell>
          <cell r="L28">
            <v>0</v>
          </cell>
          <cell r="M28">
            <v>0</v>
          </cell>
          <cell r="N28">
            <v>0</v>
          </cell>
          <cell r="O28">
            <v>0</v>
          </cell>
          <cell r="P28">
            <v>0</v>
          </cell>
          <cell r="Q28">
            <v>0</v>
          </cell>
          <cell r="R28">
            <v>0</v>
          </cell>
        </row>
        <row r="29">
          <cell r="J29">
            <v>2</v>
          </cell>
          <cell r="K29">
            <v>0</v>
          </cell>
          <cell r="L29">
            <v>0</v>
          </cell>
          <cell r="M29">
            <v>0</v>
          </cell>
          <cell r="N29">
            <v>0</v>
          </cell>
          <cell r="O29">
            <v>0</v>
          </cell>
          <cell r="P29">
            <v>0</v>
          </cell>
          <cell r="Q29">
            <v>0</v>
          </cell>
          <cell r="R29">
            <v>0</v>
          </cell>
        </row>
        <row r="30">
          <cell r="J30">
            <v>2</v>
          </cell>
          <cell r="K30">
            <v>0</v>
          </cell>
          <cell r="L30">
            <v>0</v>
          </cell>
          <cell r="M30">
            <v>0</v>
          </cell>
          <cell r="N30">
            <v>0</v>
          </cell>
          <cell r="O30">
            <v>0</v>
          </cell>
          <cell r="P30">
            <v>0</v>
          </cell>
          <cell r="Q30">
            <v>0</v>
          </cell>
          <cell r="R30">
            <v>0</v>
          </cell>
        </row>
        <row r="31">
          <cell r="J31">
            <v>2</v>
          </cell>
          <cell r="K31">
            <v>0</v>
          </cell>
          <cell r="L31">
            <v>0</v>
          </cell>
          <cell r="M31">
            <v>0</v>
          </cell>
          <cell r="N31">
            <v>0</v>
          </cell>
          <cell r="O31">
            <v>0</v>
          </cell>
          <cell r="P31">
            <v>0</v>
          </cell>
          <cell r="Q31">
            <v>0</v>
          </cell>
          <cell r="R31">
            <v>0</v>
          </cell>
        </row>
        <row r="32">
          <cell r="J32">
            <v>2</v>
          </cell>
          <cell r="K32">
            <v>0</v>
          </cell>
          <cell r="L32">
            <v>0</v>
          </cell>
          <cell r="M32">
            <v>0</v>
          </cell>
          <cell r="N32">
            <v>0</v>
          </cell>
          <cell r="O32">
            <v>0</v>
          </cell>
          <cell r="P32">
            <v>0</v>
          </cell>
          <cell r="Q32">
            <v>0</v>
          </cell>
          <cell r="R32">
            <v>0</v>
          </cell>
        </row>
        <row r="33">
          <cell r="J33" t="str">
            <v>2a</v>
          </cell>
          <cell r="K33">
            <v>0</v>
          </cell>
          <cell r="L33">
            <v>0</v>
          </cell>
          <cell r="M33">
            <v>0</v>
          </cell>
          <cell r="N33">
            <v>0</v>
          </cell>
          <cell r="O33">
            <v>0</v>
          </cell>
          <cell r="P33">
            <v>0</v>
          </cell>
          <cell r="Q33">
            <v>0</v>
          </cell>
          <cell r="R33">
            <v>0</v>
          </cell>
        </row>
        <row r="35">
          <cell r="J35">
            <v>3</v>
          </cell>
          <cell r="K35">
            <v>589</v>
          </cell>
          <cell r="L35">
            <v>885</v>
          </cell>
          <cell r="M35">
            <v>939</v>
          </cell>
          <cell r="N35">
            <v>939</v>
          </cell>
          <cell r="O35">
            <v>939</v>
          </cell>
          <cell r="P35">
            <v>939</v>
          </cell>
          <cell r="Q35">
            <v>939</v>
          </cell>
          <cell r="R35">
            <v>939</v>
          </cell>
        </row>
        <row r="36">
          <cell r="J36">
            <v>3</v>
          </cell>
          <cell r="K36">
            <v>589</v>
          </cell>
          <cell r="L36">
            <v>885</v>
          </cell>
          <cell r="M36">
            <v>939</v>
          </cell>
          <cell r="N36">
            <v>939</v>
          </cell>
          <cell r="O36">
            <v>939</v>
          </cell>
          <cell r="P36">
            <v>939</v>
          </cell>
          <cell r="Q36">
            <v>939</v>
          </cell>
          <cell r="R36">
            <v>939</v>
          </cell>
        </row>
        <row r="37">
          <cell r="J37">
            <v>3</v>
          </cell>
          <cell r="K37">
            <v>589</v>
          </cell>
          <cell r="L37">
            <v>885</v>
          </cell>
          <cell r="M37">
            <v>939</v>
          </cell>
          <cell r="N37">
            <v>939</v>
          </cell>
          <cell r="O37">
            <v>939</v>
          </cell>
          <cell r="P37">
            <v>939</v>
          </cell>
          <cell r="Q37">
            <v>939</v>
          </cell>
          <cell r="R37">
            <v>939</v>
          </cell>
        </row>
        <row r="38">
          <cell r="J38">
            <v>3</v>
          </cell>
          <cell r="K38">
            <v>589</v>
          </cell>
          <cell r="L38">
            <v>885</v>
          </cell>
          <cell r="M38">
            <v>939</v>
          </cell>
          <cell r="N38">
            <v>939</v>
          </cell>
          <cell r="O38">
            <v>939</v>
          </cell>
          <cell r="P38">
            <v>939</v>
          </cell>
          <cell r="Q38">
            <v>939</v>
          </cell>
          <cell r="R38">
            <v>939</v>
          </cell>
        </row>
        <row r="39">
          <cell r="J39">
            <v>3</v>
          </cell>
          <cell r="K39">
            <v>589</v>
          </cell>
          <cell r="L39">
            <v>885</v>
          </cell>
          <cell r="M39">
            <v>939</v>
          </cell>
          <cell r="N39">
            <v>939</v>
          </cell>
          <cell r="O39">
            <v>939</v>
          </cell>
          <cell r="P39">
            <v>939</v>
          </cell>
          <cell r="Q39">
            <v>939</v>
          </cell>
          <cell r="R39">
            <v>939</v>
          </cell>
        </row>
        <row r="40">
          <cell r="J40">
            <v>3</v>
          </cell>
          <cell r="K40">
            <v>589</v>
          </cell>
          <cell r="L40">
            <v>885</v>
          </cell>
          <cell r="M40">
            <v>939</v>
          </cell>
          <cell r="N40">
            <v>939</v>
          </cell>
          <cell r="O40">
            <v>939</v>
          </cell>
          <cell r="P40">
            <v>939</v>
          </cell>
          <cell r="Q40">
            <v>939</v>
          </cell>
          <cell r="R40">
            <v>939</v>
          </cell>
        </row>
        <row r="41">
          <cell r="J41">
            <v>3</v>
          </cell>
          <cell r="K41">
            <v>855</v>
          </cell>
          <cell r="L41">
            <v>885</v>
          </cell>
          <cell r="M41">
            <v>939</v>
          </cell>
          <cell r="N41">
            <v>939</v>
          </cell>
          <cell r="O41">
            <v>939</v>
          </cell>
          <cell r="P41">
            <v>939</v>
          </cell>
          <cell r="Q41">
            <v>939</v>
          </cell>
          <cell r="R41">
            <v>939</v>
          </cell>
        </row>
        <row r="42">
          <cell r="J42">
            <v>3</v>
          </cell>
          <cell r="K42">
            <v>855</v>
          </cell>
          <cell r="L42">
            <v>885</v>
          </cell>
          <cell r="M42">
            <v>939</v>
          </cell>
          <cell r="N42">
            <v>939</v>
          </cell>
          <cell r="O42">
            <v>939</v>
          </cell>
          <cell r="P42">
            <v>939</v>
          </cell>
          <cell r="Q42">
            <v>939</v>
          </cell>
          <cell r="R42">
            <v>939</v>
          </cell>
        </row>
        <row r="43">
          <cell r="J43">
            <v>3</v>
          </cell>
          <cell r="K43">
            <v>855</v>
          </cell>
          <cell r="L43">
            <v>885</v>
          </cell>
          <cell r="M43">
            <v>939</v>
          </cell>
          <cell r="N43">
            <v>939</v>
          </cell>
          <cell r="O43">
            <v>939</v>
          </cell>
          <cell r="P43">
            <v>939</v>
          </cell>
          <cell r="Q43">
            <v>939</v>
          </cell>
          <cell r="R43">
            <v>939</v>
          </cell>
        </row>
        <row r="44">
          <cell r="J44">
            <v>3</v>
          </cell>
          <cell r="K44">
            <v>855</v>
          </cell>
          <cell r="L44">
            <v>885</v>
          </cell>
          <cell r="M44">
            <v>939</v>
          </cell>
          <cell r="N44">
            <v>939</v>
          </cell>
          <cell r="O44">
            <v>939</v>
          </cell>
          <cell r="P44">
            <v>939</v>
          </cell>
          <cell r="Q44">
            <v>939</v>
          </cell>
          <cell r="R44">
            <v>939</v>
          </cell>
        </row>
        <row r="45">
          <cell r="J45">
            <v>3</v>
          </cell>
          <cell r="K45">
            <v>855</v>
          </cell>
          <cell r="L45">
            <v>885</v>
          </cell>
          <cell r="M45">
            <v>939</v>
          </cell>
          <cell r="N45">
            <v>939</v>
          </cell>
          <cell r="O45">
            <v>939</v>
          </cell>
          <cell r="P45">
            <v>939</v>
          </cell>
          <cell r="Q45">
            <v>939</v>
          </cell>
          <cell r="R45">
            <v>939</v>
          </cell>
        </row>
        <row r="46">
          <cell r="J46">
            <v>3</v>
          </cell>
          <cell r="K46">
            <v>855</v>
          </cell>
          <cell r="L46">
            <v>885</v>
          </cell>
          <cell r="M46">
            <v>939</v>
          </cell>
          <cell r="N46">
            <v>939</v>
          </cell>
          <cell r="O46">
            <v>939</v>
          </cell>
          <cell r="P46">
            <v>939</v>
          </cell>
          <cell r="Q46">
            <v>939</v>
          </cell>
          <cell r="R46">
            <v>939</v>
          </cell>
        </row>
        <row r="47">
          <cell r="J47" t="str">
            <v>3a</v>
          </cell>
          <cell r="K47">
            <v>855</v>
          </cell>
          <cell r="L47">
            <v>885</v>
          </cell>
          <cell r="M47">
            <v>939</v>
          </cell>
          <cell r="N47">
            <v>939</v>
          </cell>
          <cell r="O47">
            <v>939</v>
          </cell>
          <cell r="P47">
            <v>939</v>
          </cell>
          <cell r="Q47">
            <v>939</v>
          </cell>
          <cell r="R47">
            <v>939</v>
          </cell>
        </row>
        <row r="49">
          <cell r="J49">
            <v>4</v>
          </cell>
          <cell r="K49">
            <v>460</v>
          </cell>
          <cell r="L49">
            <v>520</v>
          </cell>
          <cell r="M49">
            <v>664</v>
          </cell>
          <cell r="N49">
            <v>808</v>
          </cell>
          <cell r="O49">
            <v>952</v>
          </cell>
          <cell r="P49">
            <v>1096</v>
          </cell>
          <cell r="Q49">
            <v>1096</v>
          </cell>
          <cell r="R49">
            <v>1096</v>
          </cell>
        </row>
        <row r="50">
          <cell r="J50">
            <v>4</v>
          </cell>
          <cell r="K50">
            <v>460</v>
          </cell>
          <cell r="L50">
            <v>520</v>
          </cell>
          <cell r="M50">
            <v>664</v>
          </cell>
          <cell r="N50">
            <v>808</v>
          </cell>
          <cell r="O50">
            <v>952</v>
          </cell>
          <cell r="P50">
            <v>1096</v>
          </cell>
          <cell r="Q50">
            <v>1096</v>
          </cell>
          <cell r="R50">
            <v>1096</v>
          </cell>
        </row>
        <row r="51">
          <cell r="J51">
            <v>4</v>
          </cell>
          <cell r="K51">
            <v>460</v>
          </cell>
          <cell r="L51">
            <v>520</v>
          </cell>
          <cell r="M51">
            <v>664</v>
          </cell>
          <cell r="N51">
            <v>808</v>
          </cell>
          <cell r="O51">
            <v>952</v>
          </cell>
          <cell r="P51">
            <v>1096</v>
          </cell>
          <cell r="Q51">
            <v>1096</v>
          </cell>
          <cell r="R51">
            <v>1096</v>
          </cell>
        </row>
        <row r="52">
          <cell r="J52">
            <v>4</v>
          </cell>
          <cell r="K52">
            <v>460</v>
          </cell>
          <cell r="L52">
            <v>520</v>
          </cell>
          <cell r="M52">
            <v>664</v>
          </cell>
          <cell r="N52">
            <v>808</v>
          </cell>
          <cell r="O52">
            <v>952</v>
          </cell>
          <cell r="P52">
            <v>1096</v>
          </cell>
          <cell r="Q52">
            <v>1096</v>
          </cell>
          <cell r="R52">
            <v>1096</v>
          </cell>
        </row>
        <row r="53">
          <cell r="J53">
            <v>4</v>
          </cell>
          <cell r="K53">
            <v>460</v>
          </cell>
          <cell r="L53">
            <v>520</v>
          </cell>
          <cell r="M53">
            <v>664</v>
          </cell>
          <cell r="N53">
            <v>808</v>
          </cell>
          <cell r="O53">
            <v>952</v>
          </cell>
          <cell r="P53">
            <v>1096</v>
          </cell>
          <cell r="Q53">
            <v>1096</v>
          </cell>
          <cell r="R53">
            <v>1096</v>
          </cell>
        </row>
        <row r="54">
          <cell r="J54">
            <v>4</v>
          </cell>
          <cell r="K54">
            <v>460</v>
          </cell>
          <cell r="L54">
            <v>520</v>
          </cell>
          <cell r="M54">
            <v>664</v>
          </cell>
          <cell r="N54">
            <v>808</v>
          </cell>
          <cell r="O54">
            <v>952</v>
          </cell>
          <cell r="P54">
            <v>1096</v>
          </cell>
          <cell r="Q54">
            <v>1096</v>
          </cell>
          <cell r="R54">
            <v>1096</v>
          </cell>
        </row>
        <row r="55">
          <cell r="J55">
            <v>4</v>
          </cell>
          <cell r="K55">
            <v>448</v>
          </cell>
          <cell r="L55">
            <v>520</v>
          </cell>
          <cell r="M55">
            <v>664</v>
          </cell>
          <cell r="N55">
            <v>808</v>
          </cell>
          <cell r="O55">
            <v>952</v>
          </cell>
          <cell r="P55">
            <v>1096</v>
          </cell>
          <cell r="Q55">
            <v>1096</v>
          </cell>
          <cell r="R55">
            <v>1096</v>
          </cell>
        </row>
        <row r="56">
          <cell r="J56">
            <v>4</v>
          </cell>
          <cell r="K56">
            <v>448</v>
          </cell>
          <cell r="L56">
            <v>520</v>
          </cell>
          <cell r="M56">
            <v>664</v>
          </cell>
          <cell r="N56">
            <v>808</v>
          </cell>
          <cell r="O56">
            <v>952</v>
          </cell>
          <cell r="P56">
            <v>1096</v>
          </cell>
          <cell r="Q56">
            <v>1096</v>
          </cell>
          <cell r="R56">
            <v>1096</v>
          </cell>
        </row>
        <row r="57">
          <cell r="J57">
            <v>4</v>
          </cell>
          <cell r="K57">
            <v>448</v>
          </cell>
          <cell r="L57">
            <v>520</v>
          </cell>
          <cell r="M57">
            <v>664</v>
          </cell>
          <cell r="N57">
            <v>808</v>
          </cell>
          <cell r="O57">
            <v>952</v>
          </cell>
          <cell r="P57">
            <v>1096</v>
          </cell>
          <cell r="Q57">
            <v>1096</v>
          </cell>
          <cell r="R57">
            <v>1096</v>
          </cell>
        </row>
        <row r="58">
          <cell r="J58">
            <v>4</v>
          </cell>
          <cell r="K58">
            <v>448</v>
          </cell>
          <cell r="L58">
            <v>520</v>
          </cell>
          <cell r="M58">
            <v>664</v>
          </cell>
          <cell r="N58">
            <v>808</v>
          </cell>
          <cell r="O58">
            <v>952</v>
          </cell>
          <cell r="P58">
            <v>1096</v>
          </cell>
          <cell r="Q58">
            <v>1096</v>
          </cell>
          <cell r="R58">
            <v>1096</v>
          </cell>
        </row>
        <row r="59">
          <cell r="J59">
            <v>4</v>
          </cell>
          <cell r="K59">
            <v>448</v>
          </cell>
          <cell r="L59">
            <v>520</v>
          </cell>
          <cell r="M59">
            <v>664</v>
          </cell>
          <cell r="N59">
            <v>808</v>
          </cell>
          <cell r="O59">
            <v>952</v>
          </cell>
          <cell r="P59">
            <v>1096</v>
          </cell>
          <cell r="Q59">
            <v>1096</v>
          </cell>
          <cell r="R59">
            <v>1096</v>
          </cell>
        </row>
        <row r="60">
          <cell r="J60">
            <v>4</v>
          </cell>
          <cell r="K60">
            <v>448</v>
          </cell>
          <cell r="L60">
            <v>520</v>
          </cell>
          <cell r="M60">
            <v>664</v>
          </cell>
          <cell r="N60">
            <v>808</v>
          </cell>
          <cell r="O60">
            <v>952</v>
          </cell>
          <cell r="P60">
            <v>1096</v>
          </cell>
          <cell r="Q60">
            <v>1096</v>
          </cell>
          <cell r="R60">
            <v>1096</v>
          </cell>
        </row>
        <row r="61">
          <cell r="J61" t="str">
            <v>4a</v>
          </cell>
          <cell r="K61">
            <v>448</v>
          </cell>
          <cell r="L61">
            <v>520</v>
          </cell>
          <cell r="M61">
            <v>664</v>
          </cell>
          <cell r="N61">
            <v>808</v>
          </cell>
          <cell r="O61">
            <v>952</v>
          </cell>
          <cell r="P61">
            <v>1096</v>
          </cell>
          <cell r="Q61">
            <v>1096</v>
          </cell>
          <cell r="R61">
            <v>1096</v>
          </cell>
        </row>
        <row r="63">
          <cell r="J63">
            <v>5</v>
          </cell>
          <cell r="K63">
            <v>155</v>
          </cell>
          <cell r="L63">
            <v>111</v>
          </cell>
          <cell r="M63">
            <v>255</v>
          </cell>
          <cell r="N63">
            <v>399</v>
          </cell>
          <cell r="O63">
            <v>543</v>
          </cell>
          <cell r="P63">
            <v>687</v>
          </cell>
          <cell r="Q63">
            <v>687</v>
          </cell>
          <cell r="R63">
            <v>687</v>
          </cell>
        </row>
        <row r="64">
          <cell r="J64">
            <v>5</v>
          </cell>
          <cell r="K64">
            <v>155</v>
          </cell>
          <cell r="L64">
            <v>111</v>
          </cell>
          <cell r="M64">
            <v>255</v>
          </cell>
          <cell r="N64">
            <v>399</v>
          </cell>
          <cell r="O64">
            <v>543</v>
          </cell>
          <cell r="P64">
            <v>687</v>
          </cell>
          <cell r="Q64">
            <v>687</v>
          </cell>
          <cell r="R64">
            <v>687</v>
          </cell>
        </row>
        <row r="65">
          <cell r="J65">
            <v>5</v>
          </cell>
          <cell r="K65">
            <v>155</v>
          </cell>
          <cell r="L65">
            <v>111</v>
          </cell>
          <cell r="M65">
            <v>255</v>
          </cell>
          <cell r="N65">
            <v>399</v>
          </cell>
          <cell r="O65">
            <v>543</v>
          </cell>
          <cell r="P65">
            <v>687</v>
          </cell>
          <cell r="Q65">
            <v>687</v>
          </cell>
          <cell r="R65">
            <v>687</v>
          </cell>
        </row>
        <row r="66">
          <cell r="J66">
            <v>5</v>
          </cell>
          <cell r="K66">
            <v>155</v>
          </cell>
          <cell r="L66">
            <v>111</v>
          </cell>
          <cell r="M66">
            <v>255</v>
          </cell>
          <cell r="N66">
            <v>399</v>
          </cell>
          <cell r="O66">
            <v>543</v>
          </cell>
          <cell r="P66">
            <v>687</v>
          </cell>
          <cell r="Q66">
            <v>687</v>
          </cell>
          <cell r="R66">
            <v>687</v>
          </cell>
        </row>
        <row r="67">
          <cell r="J67">
            <v>5</v>
          </cell>
          <cell r="K67">
            <v>155</v>
          </cell>
          <cell r="L67">
            <v>111</v>
          </cell>
          <cell r="M67">
            <v>255</v>
          </cell>
          <cell r="N67">
            <v>399</v>
          </cell>
          <cell r="O67">
            <v>543</v>
          </cell>
          <cell r="P67">
            <v>687</v>
          </cell>
          <cell r="Q67">
            <v>687</v>
          </cell>
          <cell r="R67">
            <v>687</v>
          </cell>
        </row>
        <row r="68">
          <cell r="J68">
            <v>5</v>
          </cell>
          <cell r="K68">
            <v>155</v>
          </cell>
          <cell r="L68">
            <v>111</v>
          </cell>
          <cell r="M68">
            <v>255</v>
          </cell>
          <cell r="N68">
            <v>399</v>
          </cell>
          <cell r="O68">
            <v>543</v>
          </cell>
          <cell r="P68">
            <v>687</v>
          </cell>
          <cell r="Q68">
            <v>687</v>
          </cell>
          <cell r="R68">
            <v>687</v>
          </cell>
        </row>
        <row r="69">
          <cell r="J69">
            <v>5</v>
          </cell>
          <cell r="K69">
            <v>39</v>
          </cell>
          <cell r="L69">
            <v>111</v>
          </cell>
          <cell r="M69">
            <v>255</v>
          </cell>
          <cell r="N69">
            <v>399</v>
          </cell>
          <cell r="O69">
            <v>543</v>
          </cell>
          <cell r="P69">
            <v>687</v>
          </cell>
          <cell r="Q69">
            <v>687</v>
          </cell>
          <cell r="R69">
            <v>687</v>
          </cell>
        </row>
        <row r="70">
          <cell r="J70">
            <v>5</v>
          </cell>
          <cell r="K70">
            <v>39</v>
          </cell>
          <cell r="L70">
            <v>111</v>
          </cell>
          <cell r="M70">
            <v>255</v>
          </cell>
          <cell r="N70">
            <v>399</v>
          </cell>
          <cell r="O70">
            <v>543</v>
          </cell>
          <cell r="P70">
            <v>687</v>
          </cell>
          <cell r="Q70">
            <v>687</v>
          </cell>
          <cell r="R70">
            <v>687</v>
          </cell>
        </row>
        <row r="71">
          <cell r="J71">
            <v>5</v>
          </cell>
          <cell r="K71">
            <v>39</v>
          </cell>
          <cell r="L71">
            <v>111</v>
          </cell>
          <cell r="M71">
            <v>255</v>
          </cell>
          <cell r="N71">
            <v>399</v>
          </cell>
          <cell r="O71">
            <v>543</v>
          </cell>
          <cell r="P71">
            <v>687</v>
          </cell>
          <cell r="Q71">
            <v>687</v>
          </cell>
          <cell r="R71">
            <v>687</v>
          </cell>
        </row>
        <row r="72">
          <cell r="J72">
            <v>5</v>
          </cell>
          <cell r="K72">
            <v>39</v>
          </cell>
          <cell r="L72">
            <v>111</v>
          </cell>
          <cell r="M72">
            <v>255</v>
          </cell>
          <cell r="N72">
            <v>399</v>
          </cell>
          <cell r="O72">
            <v>543</v>
          </cell>
          <cell r="P72">
            <v>687</v>
          </cell>
          <cell r="Q72">
            <v>687</v>
          </cell>
          <cell r="R72">
            <v>687</v>
          </cell>
        </row>
        <row r="73">
          <cell r="J73">
            <v>5</v>
          </cell>
          <cell r="K73">
            <v>39</v>
          </cell>
          <cell r="L73">
            <v>111</v>
          </cell>
          <cell r="M73">
            <v>255</v>
          </cell>
          <cell r="N73">
            <v>399</v>
          </cell>
          <cell r="O73">
            <v>543</v>
          </cell>
          <cell r="P73">
            <v>687</v>
          </cell>
          <cell r="Q73">
            <v>687</v>
          </cell>
          <cell r="R73">
            <v>687</v>
          </cell>
        </row>
        <row r="74">
          <cell r="J74">
            <v>5</v>
          </cell>
          <cell r="K74">
            <v>39</v>
          </cell>
          <cell r="L74">
            <v>111</v>
          </cell>
          <cell r="M74">
            <v>255</v>
          </cell>
          <cell r="N74">
            <v>399</v>
          </cell>
          <cell r="O74">
            <v>543</v>
          </cell>
          <cell r="P74">
            <v>687</v>
          </cell>
          <cell r="Q74">
            <v>687</v>
          </cell>
          <cell r="R74">
            <v>687</v>
          </cell>
        </row>
        <row r="75">
          <cell r="J75" t="str">
            <v>5a</v>
          </cell>
          <cell r="K75">
            <v>39</v>
          </cell>
          <cell r="L75">
            <v>111</v>
          </cell>
          <cell r="M75">
            <v>255</v>
          </cell>
          <cell r="N75">
            <v>399</v>
          </cell>
          <cell r="O75">
            <v>543</v>
          </cell>
          <cell r="P75">
            <v>687</v>
          </cell>
          <cell r="Q75">
            <v>687</v>
          </cell>
          <cell r="R75">
            <v>687</v>
          </cell>
        </row>
        <row r="77">
          <cell r="J77">
            <v>6</v>
          </cell>
          <cell r="K77">
            <v>335</v>
          </cell>
          <cell r="L77">
            <v>318</v>
          </cell>
          <cell r="M77">
            <v>318</v>
          </cell>
          <cell r="N77">
            <v>318</v>
          </cell>
          <cell r="O77">
            <v>318</v>
          </cell>
          <cell r="P77">
            <v>318</v>
          </cell>
          <cell r="Q77">
            <v>318</v>
          </cell>
          <cell r="R77">
            <v>318</v>
          </cell>
        </row>
        <row r="78">
          <cell r="J78">
            <v>6</v>
          </cell>
          <cell r="K78">
            <v>335</v>
          </cell>
          <cell r="L78">
            <v>318</v>
          </cell>
          <cell r="M78">
            <v>318</v>
          </cell>
          <cell r="N78">
            <v>318</v>
          </cell>
          <cell r="O78">
            <v>318</v>
          </cell>
          <cell r="P78">
            <v>318</v>
          </cell>
          <cell r="Q78">
            <v>318</v>
          </cell>
          <cell r="R78">
            <v>318</v>
          </cell>
        </row>
        <row r="79">
          <cell r="J79">
            <v>6</v>
          </cell>
          <cell r="K79">
            <v>335</v>
          </cell>
          <cell r="L79">
            <v>318</v>
          </cell>
          <cell r="M79">
            <v>318</v>
          </cell>
          <cell r="N79">
            <v>318</v>
          </cell>
          <cell r="O79">
            <v>318</v>
          </cell>
          <cell r="P79">
            <v>318</v>
          </cell>
          <cell r="Q79">
            <v>318</v>
          </cell>
          <cell r="R79">
            <v>318</v>
          </cell>
        </row>
        <row r="80">
          <cell r="J80">
            <v>6</v>
          </cell>
          <cell r="K80">
            <v>335</v>
          </cell>
          <cell r="L80">
            <v>318</v>
          </cell>
          <cell r="M80">
            <v>318</v>
          </cell>
          <cell r="N80">
            <v>318</v>
          </cell>
          <cell r="O80">
            <v>318</v>
          </cell>
          <cell r="P80">
            <v>318</v>
          </cell>
          <cell r="Q80">
            <v>318</v>
          </cell>
          <cell r="R80">
            <v>318</v>
          </cell>
        </row>
        <row r="81">
          <cell r="J81">
            <v>6</v>
          </cell>
          <cell r="K81">
            <v>335</v>
          </cell>
          <cell r="L81">
            <v>318</v>
          </cell>
          <cell r="M81">
            <v>318</v>
          </cell>
          <cell r="N81">
            <v>318</v>
          </cell>
          <cell r="O81">
            <v>318</v>
          </cell>
          <cell r="P81">
            <v>318</v>
          </cell>
          <cell r="Q81">
            <v>318</v>
          </cell>
          <cell r="R81">
            <v>318</v>
          </cell>
        </row>
        <row r="82">
          <cell r="J82">
            <v>6</v>
          </cell>
          <cell r="K82">
            <v>335</v>
          </cell>
          <cell r="L82">
            <v>318</v>
          </cell>
          <cell r="M82">
            <v>318</v>
          </cell>
          <cell r="N82">
            <v>318</v>
          </cell>
          <cell r="O82">
            <v>318</v>
          </cell>
          <cell r="P82">
            <v>318</v>
          </cell>
          <cell r="Q82">
            <v>318</v>
          </cell>
          <cell r="R82">
            <v>318</v>
          </cell>
        </row>
        <row r="83">
          <cell r="J83">
            <v>6</v>
          </cell>
          <cell r="K83">
            <v>318</v>
          </cell>
          <cell r="L83">
            <v>318</v>
          </cell>
          <cell r="M83">
            <v>318</v>
          </cell>
          <cell r="N83">
            <v>318</v>
          </cell>
          <cell r="O83">
            <v>318</v>
          </cell>
          <cell r="P83">
            <v>318</v>
          </cell>
          <cell r="Q83">
            <v>318</v>
          </cell>
          <cell r="R83">
            <v>318</v>
          </cell>
        </row>
        <row r="84">
          <cell r="J84">
            <v>6</v>
          </cell>
          <cell r="K84">
            <v>318</v>
          </cell>
          <cell r="L84">
            <v>318</v>
          </cell>
          <cell r="M84">
            <v>318</v>
          </cell>
          <cell r="N84">
            <v>318</v>
          </cell>
          <cell r="O84">
            <v>318</v>
          </cell>
          <cell r="P84">
            <v>318</v>
          </cell>
          <cell r="Q84">
            <v>318</v>
          </cell>
          <cell r="R84">
            <v>318</v>
          </cell>
        </row>
        <row r="85">
          <cell r="J85">
            <v>6</v>
          </cell>
          <cell r="K85">
            <v>318</v>
          </cell>
          <cell r="L85">
            <v>318</v>
          </cell>
          <cell r="M85">
            <v>318</v>
          </cell>
          <cell r="N85">
            <v>318</v>
          </cell>
          <cell r="O85">
            <v>318</v>
          </cell>
          <cell r="P85">
            <v>318</v>
          </cell>
          <cell r="Q85">
            <v>318</v>
          </cell>
          <cell r="R85">
            <v>318</v>
          </cell>
        </row>
        <row r="86">
          <cell r="J86">
            <v>6</v>
          </cell>
          <cell r="K86">
            <v>318</v>
          </cell>
          <cell r="L86">
            <v>318</v>
          </cell>
          <cell r="M86">
            <v>318</v>
          </cell>
          <cell r="N86">
            <v>318</v>
          </cell>
          <cell r="O86">
            <v>318</v>
          </cell>
          <cell r="P86">
            <v>318</v>
          </cell>
          <cell r="Q86">
            <v>318</v>
          </cell>
          <cell r="R86">
            <v>318</v>
          </cell>
        </row>
        <row r="87">
          <cell r="J87">
            <v>6</v>
          </cell>
          <cell r="K87">
            <v>318</v>
          </cell>
          <cell r="L87">
            <v>318</v>
          </cell>
          <cell r="M87">
            <v>318</v>
          </cell>
          <cell r="N87">
            <v>318</v>
          </cell>
          <cell r="O87">
            <v>318</v>
          </cell>
          <cell r="P87">
            <v>318</v>
          </cell>
          <cell r="Q87">
            <v>318</v>
          </cell>
          <cell r="R87">
            <v>318</v>
          </cell>
        </row>
        <row r="88">
          <cell r="J88">
            <v>6</v>
          </cell>
          <cell r="K88">
            <v>318</v>
          </cell>
          <cell r="L88">
            <v>318</v>
          </cell>
          <cell r="M88">
            <v>318</v>
          </cell>
          <cell r="N88">
            <v>318</v>
          </cell>
          <cell r="O88">
            <v>318</v>
          </cell>
          <cell r="P88">
            <v>318</v>
          </cell>
          <cell r="Q88">
            <v>318</v>
          </cell>
          <cell r="R88">
            <v>318</v>
          </cell>
        </row>
        <row r="89">
          <cell r="J89" t="str">
            <v>6a</v>
          </cell>
          <cell r="K89">
            <v>318</v>
          </cell>
          <cell r="L89">
            <v>318</v>
          </cell>
          <cell r="M89">
            <v>318</v>
          </cell>
          <cell r="N89">
            <v>318</v>
          </cell>
          <cell r="O89">
            <v>318</v>
          </cell>
          <cell r="P89">
            <v>318</v>
          </cell>
          <cell r="Q89">
            <v>318</v>
          </cell>
          <cell r="R89">
            <v>318</v>
          </cell>
        </row>
        <row r="91">
          <cell r="J91">
            <v>7</v>
          </cell>
          <cell r="K91">
            <v>47.666666666666664</v>
          </cell>
          <cell r="L91">
            <v>0</v>
          </cell>
          <cell r="M91">
            <v>12</v>
          </cell>
          <cell r="N91">
            <v>12</v>
          </cell>
          <cell r="O91">
            <v>12</v>
          </cell>
          <cell r="P91">
            <v>12</v>
          </cell>
          <cell r="Q91">
            <v>12</v>
          </cell>
          <cell r="R91">
            <v>12</v>
          </cell>
        </row>
        <row r="92">
          <cell r="J92">
            <v>7</v>
          </cell>
          <cell r="K92">
            <v>47.666666666666664</v>
          </cell>
          <cell r="L92">
            <v>0</v>
          </cell>
          <cell r="M92">
            <v>12</v>
          </cell>
          <cell r="N92">
            <v>12</v>
          </cell>
          <cell r="O92">
            <v>12</v>
          </cell>
          <cell r="P92">
            <v>12</v>
          </cell>
          <cell r="Q92">
            <v>12</v>
          </cell>
          <cell r="R92">
            <v>12</v>
          </cell>
        </row>
        <row r="93">
          <cell r="J93">
            <v>7</v>
          </cell>
          <cell r="K93">
            <v>47.666666666666664</v>
          </cell>
          <cell r="L93">
            <v>0</v>
          </cell>
          <cell r="M93">
            <v>12</v>
          </cell>
          <cell r="N93">
            <v>12</v>
          </cell>
          <cell r="O93">
            <v>12</v>
          </cell>
          <cell r="P93">
            <v>12</v>
          </cell>
          <cell r="Q93">
            <v>12</v>
          </cell>
          <cell r="R93">
            <v>12</v>
          </cell>
        </row>
        <row r="94">
          <cell r="J94">
            <v>7</v>
          </cell>
          <cell r="K94">
            <v>47.666666666666664</v>
          </cell>
          <cell r="L94">
            <v>0</v>
          </cell>
          <cell r="M94">
            <v>12</v>
          </cell>
          <cell r="N94">
            <v>12</v>
          </cell>
          <cell r="O94">
            <v>12</v>
          </cell>
          <cell r="P94">
            <v>12</v>
          </cell>
          <cell r="Q94">
            <v>12</v>
          </cell>
          <cell r="R94">
            <v>12</v>
          </cell>
        </row>
        <row r="95">
          <cell r="J95">
            <v>7</v>
          </cell>
          <cell r="K95">
            <v>47.666666666666664</v>
          </cell>
          <cell r="L95">
            <v>0</v>
          </cell>
          <cell r="M95">
            <v>12</v>
          </cell>
          <cell r="N95">
            <v>12</v>
          </cell>
          <cell r="O95">
            <v>12</v>
          </cell>
          <cell r="P95">
            <v>12</v>
          </cell>
          <cell r="Q95">
            <v>12</v>
          </cell>
          <cell r="R95">
            <v>12</v>
          </cell>
        </row>
        <row r="96">
          <cell r="J96">
            <v>7</v>
          </cell>
          <cell r="K96">
            <v>47.666666666666664</v>
          </cell>
          <cell r="L96">
            <v>0</v>
          </cell>
          <cell r="M96">
            <v>12</v>
          </cell>
          <cell r="N96">
            <v>12</v>
          </cell>
          <cell r="O96">
            <v>12</v>
          </cell>
          <cell r="P96">
            <v>12</v>
          </cell>
          <cell r="Q96">
            <v>12</v>
          </cell>
          <cell r="R96">
            <v>12</v>
          </cell>
        </row>
        <row r="97">
          <cell r="J97">
            <v>7</v>
          </cell>
          <cell r="K97">
            <v>0</v>
          </cell>
          <cell r="L97">
            <v>0</v>
          </cell>
          <cell r="M97">
            <v>12</v>
          </cell>
          <cell r="N97">
            <v>12</v>
          </cell>
          <cell r="O97">
            <v>12</v>
          </cell>
          <cell r="P97">
            <v>12</v>
          </cell>
          <cell r="Q97">
            <v>12</v>
          </cell>
          <cell r="R97">
            <v>12</v>
          </cell>
        </row>
        <row r="98">
          <cell r="J98">
            <v>7</v>
          </cell>
          <cell r="K98">
            <v>0</v>
          </cell>
          <cell r="L98">
            <v>0</v>
          </cell>
          <cell r="M98">
            <v>12</v>
          </cell>
          <cell r="N98">
            <v>12</v>
          </cell>
          <cell r="O98">
            <v>12</v>
          </cell>
          <cell r="P98">
            <v>12</v>
          </cell>
          <cell r="Q98">
            <v>12</v>
          </cell>
          <cell r="R98">
            <v>12</v>
          </cell>
        </row>
        <row r="99">
          <cell r="J99">
            <v>7</v>
          </cell>
          <cell r="K99">
            <v>0</v>
          </cell>
          <cell r="L99">
            <v>0</v>
          </cell>
          <cell r="M99">
            <v>12</v>
          </cell>
          <cell r="N99">
            <v>12</v>
          </cell>
          <cell r="O99">
            <v>12</v>
          </cell>
          <cell r="P99">
            <v>12</v>
          </cell>
          <cell r="Q99">
            <v>12</v>
          </cell>
          <cell r="R99">
            <v>12</v>
          </cell>
        </row>
        <row r="100">
          <cell r="J100">
            <v>7</v>
          </cell>
          <cell r="K100">
            <v>0</v>
          </cell>
          <cell r="L100">
            <v>0</v>
          </cell>
          <cell r="M100">
            <v>12</v>
          </cell>
          <cell r="N100">
            <v>12</v>
          </cell>
          <cell r="O100">
            <v>12</v>
          </cell>
          <cell r="P100">
            <v>12</v>
          </cell>
          <cell r="Q100">
            <v>12</v>
          </cell>
          <cell r="R100">
            <v>12</v>
          </cell>
        </row>
        <row r="101">
          <cell r="J101">
            <v>7</v>
          </cell>
          <cell r="K101">
            <v>0</v>
          </cell>
          <cell r="L101">
            <v>0</v>
          </cell>
          <cell r="M101">
            <v>12</v>
          </cell>
          <cell r="N101">
            <v>12</v>
          </cell>
          <cell r="O101">
            <v>12</v>
          </cell>
          <cell r="P101">
            <v>12</v>
          </cell>
          <cell r="Q101">
            <v>12</v>
          </cell>
          <cell r="R101">
            <v>12</v>
          </cell>
        </row>
        <row r="102">
          <cell r="J102">
            <v>7</v>
          </cell>
          <cell r="K102">
            <v>0</v>
          </cell>
          <cell r="L102">
            <v>0</v>
          </cell>
          <cell r="M102">
            <v>12</v>
          </cell>
          <cell r="N102">
            <v>12</v>
          </cell>
          <cell r="O102">
            <v>12</v>
          </cell>
          <cell r="P102">
            <v>12</v>
          </cell>
          <cell r="Q102">
            <v>12</v>
          </cell>
          <cell r="R102">
            <v>12</v>
          </cell>
        </row>
        <row r="103">
          <cell r="J103" t="str">
            <v>7a</v>
          </cell>
          <cell r="K103">
            <v>0</v>
          </cell>
          <cell r="L103">
            <v>0</v>
          </cell>
          <cell r="M103">
            <v>12</v>
          </cell>
          <cell r="N103">
            <v>12</v>
          </cell>
          <cell r="O103">
            <v>12</v>
          </cell>
          <cell r="P103">
            <v>12</v>
          </cell>
          <cell r="Q103">
            <v>12</v>
          </cell>
          <cell r="R103">
            <v>12</v>
          </cell>
        </row>
        <row r="105">
          <cell r="J105">
            <v>8</v>
          </cell>
          <cell r="K105">
            <v>0</v>
          </cell>
          <cell r="L105">
            <v>0</v>
          </cell>
          <cell r="M105">
            <v>0</v>
          </cell>
          <cell r="N105">
            <v>0</v>
          </cell>
          <cell r="O105">
            <v>0</v>
          </cell>
          <cell r="P105">
            <v>0</v>
          </cell>
          <cell r="Q105">
            <v>0</v>
          </cell>
          <cell r="R105">
            <v>0</v>
          </cell>
        </row>
        <row r="106">
          <cell r="J106">
            <v>8</v>
          </cell>
          <cell r="K106">
            <v>0</v>
          </cell>
          <cell r="L106">
            <v>0</v>
          </cell>
          <cell r="M106">
            <v>0</v>
          </cell>
          <cell r="N106">
            <v>0</v>
          </cell>
          <cell r="O106">
            <v>0</v>
          </cell>
          <cell r="P106">
            <v>0</v>
          </cell>
          <cell r="Q106">
            <v>0</v>
          </cell>
          <cell r="R106">
            <v>0</v>
          </cell>
        </row>
        <row r="107">
          <cell r="J107">
            <v>8</v>
          </cell>
          <cell r="K107">
            <v>0</v>
          </cell>
          <cell r="L107">
            <v>0</v>
          </cell>
          <cell r="M107">
            <v>0</v>
          </cell>
          <cell r="N107">
            <v>0</v>
          </cell>
          <cell r="O107">
            <v>0</v>
          </cell>
          <cell r="P107">
            <v>0</v>
          </cell>
          <cell r="Q107">
            <v>0</v>
          </cell>
          <cell r="R107">
            <v>0</v>
          </cell>
        </row>
        <row r="108">
          <cell r="J108">
            <v>8</v>
          </cell>
          <cell r="K108">
            <v>0</v>
          </cell>
          <cell r="L108">
            <v>0</v>
          </cell>
          <cell r="M108">
            <v>0</v>
          </cell>
          <cell r="N108">
            <v>0</v>
          </cell>
          <cell r="O108">
            <v>0</v>
          </cell>
          <cell r="P108">
            <v>0</v>
          </cell>
          <cell r="Q108">
            <v>0</v>
          </cell>
          <cell r="R108">
            <v>0</v>
          </cell>
        </row>
        <row r="109">
          <cell r="J109">
            <v>8</v>
          </cell>
          <cell r="K109">
            <v>0</v>
          </cell>
          <cell r="L109">
            <v>0</v>
          </cell>
          <cell r="M109">
            <v>0</v>
          </cell>
          <cell r="N109">
            <v>0</v>
          </cell>
          <cell r="O109">
            <v>0</v>
          </cell>
          <cell r="P109">
            <v>0</v>
          </cell>
          <cell r="Q109">
            <v>0</v>
          </cell>
          <cell r="R109">
            <v>0</v>
          </cell>
        </row>
        <row r="110">
          <cell r="J110">
            <v>8</v>
          </cell>
          <cell r="K110">
            <v>0</v>
          </cell>
          <cell r="L110">
            <v>0</v>
          </cell>
          <cell r="M110">
            <v>0</v>
          </cell>
          <cell r="N110">
            <v>0</v>
          </cell>
          <cell r="O110">
            <v>0</v>
          </cell>
          <cell r="P110">
            <v>0</v>
          </cell>
          <cell r="Q110">
            <v>0</v>
          </cell>
          <cell r="R110">
            <v>0</v>
          </cell>
        </row>
        <row r="111">
          <cell r="J111">
            <v>8</v>
          </cell>
          <cell r="K111">
            <v>0</v>
          </cell>
          <cell r="L111">
            <v>0</v>
          </cell>
          <cell r="M111">
            <v>0</v>
          </cell>
          <cell r="N111">
            <v>0</v>
          </cell>
          <cell r="O111">
            <v>0</v>
          </cell>
          <cell r="P111">
            <v>0</v>
          </cell>
          <cell r="Q111">
            <v>0</v>
          </cell>
          <cell r="R111">
            <v>0</v>
          </cell>
        </row>
        <row r="112">
          <cell r="J112">
            <v>8</v>
          </cell>
          <cell r="K112">
            <v>0</v>
          </cell>
          <cell r="L112">
            <v>0</v>
          </cell>
          <cell r="M112">
            <v>0</v>
          </cell>
          <cell r="N112">
            <v>0</v>
          </cell>
          <cell r="O112">
            <v>0</v>
          </cell>
          <cell r="P112">
            <v>0</v>
          </cell>
          <cell r="Q112">
            <v>0</v>
          </cell>
          <cell r="R112">
            <v>0</v>
          </cell>
        </row>
        <row r="113">
          <cell r="J113">
            <v>8</v>
          </cell>
          <cell r="K113">
            <v>0</v>
          </cell>
          <cell r="L113">
            <v>0</v>
          </cell>
          <cell r="M113">
            <v>0</v>
          </cell>
          <cell r="N113">
            <v>0</v>
          </cell>
          <cell r="O113">
            <v>0</v>
          </cell>
          <cell r="P113">
            <v>0</v>
          </cell>
          <cell r="Q113">
            <v>0</v>
          </cell>
          <cell r="R113">
            <v>0</v>
          </cell>
        </row>
        <row r="114">
          <cell r="J114">
            <v>8</v>
          </cell>
          <cell r="K114">
            <v>0</v>
          </cell>
          <cell r="L114">
            <v>0</v>
          </cell>
          <cell r="M114">
            <v>0</v>
          </cell>
          <cell r="N114">
            <v>0</v>
          </cell>
          <cell r="O114">
            <v>0</v>
          </cell>
          <cell r="P114">
            <v>0</v>
          </cell>
          <cell r="Q114">
            <v>0</v>
          </cell>
          <cell r="R114">
            <v>0</v>
          </cell>
        </row>
        <row r="115">
          <cell r="J115">
            <v>8</v>
          </cell>
          <cell r="K115">
            <v>0</v>
          </cell>
          <cell r="L115">
            <v>0</v>
          </cell>
          <cell r="M115">
            <v>0</v>
          </cell>
          <cell r="N115">
            <v>0</v>
          </cell>
          <cell r="O115">
            <v>0</v>
          </cell>
          <cell r="P115">
            <v>0</v>
          </cell>
          <cell r="Q115">
            <v>0</v>
          </cell>
          <cell r="R115">
            <v>0</v>
          </cell>
        </row>
        <row r="116">
          <cell r="J116">
            <v>8</v>
          </cell>
          <cell r="K116">
            <v>0</v>
          </cell>
          <cell r="L116">
            <v>0</v>
          </cell>
          <cell r="M116">
            <v>0</v>
          </cell>
          <cell r="N116">
            <v>0</v>
          </cell>
          <cell r="O116">
            <v>0</v>
          </cell>
          <cell r="P116">
            <v>0</v>
          </cell>
          <cell r="Q116">
            <v>0</v>
          </cell>
          <cell r="R116">
            <v>0</v>
          </cell>
        </row>
        <row r="117">
          <cell r="J117" t="str">
            <v>8a</v>
          </cell>
          <cell r="K117">
            <v>0</v>
          </cell>
          <cell r="L117">
            <v>0</v>
          </cell>
          <cell r="M117">
            <v>0</v>
          </cell>
          <cell r="N117">
            <v>0</v>
          </cell>
          <cell r="O117">
            <v>0</v>
          </cell>
          <cell r="P117">
            <v>0</v>
          </cell>
          <cell r="Q117">
            <v>0</v>
          </cell>
          <cell r="R117">
            <v>0</v>
          </cell>
        </row>
        <row r="119">
          <cell r="J119">
            <v>9</v>
          </cell>
          <cell r="K119">
            <v>0</v>
          </cell>
          <cell r="L119">
            <v>14</v>
          </cell>
          <cell r="M119">
            <v>32</v>
          </cell>
          <cell r="N119">
            <v>50</v>
          </cell>
          <cell r="O119">
            <v>68</v>
          </cell>
          <cell r="P119">
            <v>90</v>
          </cell>
          <cell r="Q119">
            <v>90</v>
          </cell>
          <cell r="R119">
            <v>90</v>
          </cell>
        </row>
        <row r="120">
          <cell r="J120">
            <v>9</v>
          </cell>
          <cell r="K120">
            <v>0</v>
          </cell>
          <cell r="L120">
            <v>14</v>
          </cell>
          <cell r="M120">
            <v>32</v>
          </cell>
          <cell r="N120">
            <v>50</v>
          </cell>
          <cell r="O120">
            <v>68</v>
          </cell>
          <cell r="P120">
            <v>90</v>
          </cell>
          <cell r="Q120">
            <v>90</v>
          </cell>
          <cell r="R120">
            <v>90</v>
          </cell>
        </row>
        <row r="121">
          <cell r="J121">
            <v>9</v>
          </cell>
          <cell r="K121">
            <v>0</v>
          </cell>
          <cell r="L121">
            <v>14</v>
          </cell>
          <cell r="M121">
            <v>32</v>
          </cell>
          <cell r="N121">
            <v>50</v>
          </cell>
          <cell r="O121">
            <v>68</v>
          </cell>
          <cell r="P121">
            <v>90</v>
          </cell>
          <cell r="Q121">
            <v>90</v>
          </cell>
          <cell r="R121">
            <v>90</v>
          </cell>
        </row>
        <row r="122">
          <cell r="J122">
            <v>9</v>
          </cell>
          <cell r="K122">
            <v>0</v>
          </cell>
          <cell r="L122">
            <v>14</v>
          </cell>
          <cell r="M122">
            <v>32</v>
          </cell>
          <cell r="N122">
            <v>50</v>
          </cell>
          <cell r="O122">
            <v>68</v>
          </cell>
          <cell r="P122">
            <v>90</v>
          </cell>
          <cell r="Q122">
            <v>90</v>
          </cell>
          <cell r="R122">
            <v>90</v>
          </cell>
        </row>
        <row r="123">
          <cell r="J123">
            <v>9</v>
          </cell>
          <cell r="K123">
            <v>0</v>
          </cell>
          <cell r="L123">
            <v>14</v>
          </cell>
          <cell r="M123">
            <v>32</v>
          </cell>
          <cell r="N123">
            <v>50</v>
          </cell>
          <cell r="O123">
            <v>68</v>
          </cell>
          <cell r="P123">
            <v>90</v>
          </cell>
          <cell r="Q123">
            <v>90</v>
          </cell>
          <cell r="R123">
            <v>90</v>
          </cell>
        </row>
        <row r="124">
          <cell r="J124">
            <v>9</v>
          </cell>
          <cell r="K124">
            <v>0</v>
          </cell>
          <cell r="L124">
            <v>14</v>
          </cell>
          <cell r="M124">
            <v>32</v>
          </cell>
          <cell r="N124">
            <v>50</v>
          </cell>
          <cell r="O124">
            <v>68</v>
          </cell>
          <cell r="P124">
            <v>90</v>
          </cell>
          <cell r="Q124">
            <v>90</v>
          </cell>
          <cell r="R124">
            <v>90</v>
          </cell>
        </row>
        <row r="125">
          <cell r="J125">
            <v>9</v>
          </cell>
          <cell r="K125">
            <v>6</v>
          </cell>
          <cell r="L125">
            <v>14</v>
          </cell>
          <cell r="M125">
            <v>32</v>
          </cell>
          <cell r="N125">
            <v>50</v>
          </cell>
          <cell r="O125">
            <v>68</v>
          </cell>
          <cell r="P125">
            <v>90</v>
          </cell>
          <cell r="Q125">
            <v>90</v>
          </cell>
          <cell r="R125">
            <v>90</v>
          </cell>
        </row>
        <row r="126">
          <cell r="J126">
            <v>9</v>
          </cell>
          <cell r="K126">
            <v>6</v>
          </cell>
          <cell r="L126">
            <v>14</v>
          </cell>
          <cell r="M126">
            <v>32</v>
          </cell>
          <cell r="N126">
            <v>50</v>
          </cell>
          <cell r="O126">
            <v>68</v>
          </cell>
          <cell r="P126">
            <v>90</v>
          </cell>
          <cell r="Q126">
            <v>90</v>
          </cell>
          <cell r="R126">
            <v>90</v>
          </cell>
        </row>
        <row r="127">
          <cell r="J127">
            <v>9</v>
          </cell>
          <cell r="K127">
            <v>6</v>
          </cell>
          <cell r="L127">
            <v>14</v>
          </cell>
          <cell r="M127">
            <v>32</v>
          </cell>
          <cell r="N127">
            <v>50</v>
          </cell>
          <cell r="O127">
            <v>68</v>
          </cell>
          <cell r="P127">
            <v>90</v>
          </cell>
          <cell r="Q127">
            <v>90</v>
          </cell>
          <cell r="R127">
            <v>90</v>
          </cell>
        </row>
        <row r="128">
          <cell r="J128">
            <v>9</v>
          </cell>
          <cell r="K128">
            <v>6</v>
          </cell>
          <cell r="L128">
            <v>14</v>
          </cell>
          <cell r="M128">
            <v>32</v>
          </cell>
          <cell r="N128">
            <v>50</v>
          </cell>
          <cell r="O128">
            <v>68</v>
          </cell>
          <cell r="P128">
            <v>90</v>
          </cell>
          <cell r="Q128">
            <v>90</v>
          </cell>
          <cell r="R128">
            <v>90</v>
          </cell>
        </row>
        <row r="129">
          <cell r="J129">
            <v>9</v>
          </cell>
          <cell r="K129">
            <v>6</v>
          </cell>
          <cell r="L129">
            <v>14</v>
          </cell>
          <cell r="M129">
            <v>32</v>
          </cell>
          <cell r="N129">
            <v>50</v>
          </cell>
          <cell r="O129">
            <v>68</v>
          </cell>
          <cell r="P129">
            <v>90</v>
          </cell>
          <cell r="Q129">
            <v>90</v>
          </cell>
          <cell r="R129">
            <v>90</v>
          </cell>
        </row>
        <row r="130">
          <cell r="J130">
            <v>9</v>
          </cell>
          <cell r="K130">
            <v>6</v>
          </cell>
          <cell r="L130">
            <v>14</v>
          </cell>
          <cell r="M130">
            <v>32</v>
          </cell>
          <cell r="N130">
            <v>50</v>
          </cell>
          <cell r="O130">
            <v>68</v>
          </cell>
          <cell r="P130">
            <v>90</v>
          </cell>
          <cell r="Q130">
            <v>90</v>
          </cell>
          <cell r="R130">
            <v>90</v>
          </cell>
        </row>
        <row r="131">
          <cell r="J131" t="str">
            <v>9a</v>
          </cell>
          <cell r="K131">
            <v>6</v>
          </cell>
          <cell r="L131">
            <v>14</v>
          </cell>
          <cell r="M131">
            <v>32</v>
          </cell>
          <cell r="N131">
            <v>50</v>
          </cell>
          <cell r="O131">
            <v>68</v>
          </cell>
          <cell r="P131">
            <v>90</v>
          </cell>
          <cell r="Q131">
            <v>90</v>
          </cell>
          <cell r="R131">
            <v>90</v>
          </cell>
        </row>
        <row r="133">
          <cell r="J133">
            <v>10</v>
          </cell>
          <cell r="K133">
            <v>0</v>
          </cell>
          <cell r="L133">
            <v>0</v>
          </cell>
          <cell r="M133">
            <v>0</v>
          </cell>
          <cell r="N133">
            <v>0</v>
          </cell>
          <cell r="O133">
            <v>0</v>
          </cell>
          <cell r="P133">
            <v>0</v>
          </cell>
          <cell r="Q133">
            <v>0</v>
          </cell>
          <cell r="R133">
            <v>0</v>
          </cell>
        </row>
        <row r="134">
          <cell r="J134">
            <v>10</v>
          </cell>
          <cell r="K134">
            <v>0</v>
          </cell>
          <cell r="L134">
            <v>0</v>
          </cell>
          <cell r="M134">
            <v>0</v>
          </cell>
          <cell r="N134">
            <v>0</v>
          </cell>
          <cell r="O134">
            <v>0</v>
          </cell>
          <cell r="P134">
            <v>0</v>
          </cell>
          <cell r="Q134">
            <v>0</v>
          </cell>
          <cell r="R134">
            <v>0</v>
          </cell>
        </row>
        <row r="135">
          <cell r="J135">
            <v>10</v>
          </cell>
          <cell r="K135">
            <v>0</v>
          </cell>
          <cell r="L135">
            <v>0</v>
          </cell>
          <cell r="M135">
            <v>0</v>
          </cell>
          <cell r="N135">
            <v>0</v>
          </cell>
          <cell r="O135">
            <v>0</v>
          </cell>
          <cell r="P135">
            <v>0</v>
          </cell>
          <cell r="Q135">
            <v>0</v>
          </cell>
          <cell r="R135">
            <v>0</v>
          </cell>
        </row>
        <row r="136">
          <cell r="J136">
            <v>10</v>
          </cell>
          <cell r="K136">
            <v>0</v>
          </cell>
          <cell r="L136">
            <v>0</v>
          </cell>
          <cell r="M136">
            <v>0</v>
          </cell>
          <cell r="N136">
            <v>0</v>
          </cell>
          <cell r="O136">
            <v>0</v>
          </cell>
          <cell r="P136">
            <v>0</v>
          </cell>
          <cell r="Q136">
            <v>0</v>
          </cell>
          <cell r="R136">
            <v>0</v>
          </cell>
        </row>
        <row r="137">
          <cell r="J137">
            <v>10</v>
          </cell>
          <cell r="K137">
            <v>0</v>
          </cell>
          <cell r="L137">
            <v>0</v>
          </cell>
          <cell r="M137">
            <v>0</v>
          </cell>
          <cell r="N137">
            <v>0</v>
          </cell>
          <cell r="O137">
            <v>0</v>
          </cell>
          <cell r="P137">
            <v>0</v>
          </cell>
          <cell r="Q137">
            <v>0</v>
          </cell>
          <cell r="R137">
            <v>0</v>
          </cell>
        </row>
        <row r="138">
          <cell r="J138">
            <v>10</v>
          </cell>
          <cell r="K138">
            <v>0</v>
          </cell>
          <cell r="L138">
            <v>0</v>
          </cell>
          <cell r="M138">
            <v>0</v>
          </cell>
          <cell r="N138">
            <v>0</v>
          </cell>
          <cell r="O138">
            <v>0</v>
          </cell>
          <cell r="P138">
            <v>0</v>
          </cell>
          <cell r="Q138">
            <v>0</v>
          </cell>
          <cell r="R138">
            <v>0</v>
          </cell>
        </row>
        <row r="139">
          <cell r="J139">
            <v>10</v>
          </cell>
          <cell r="K139">
            <v>0</v>
          </cell>
          <cell r="L139">
            <v>0</v>
          </cell>
          <cell r="M139">
            <v>0</v>
          </cell>
          <cell r="N139">
            <v>0</v>
          </cell>
          <cell r="O139">
            <v>0</v>
          </cell>
          <cell r="P139">
            <v>0</v>
          </cell>
          <cell r="Q139">
            <v>0</v>
          </cell>
          <cell r="R139">
            <v>0</v>
          </cell>
        </row>
        <row r="140">
          <cell r="J140">
            <v>10</v>
          </cell>
          <cell r="K140">
            <v>0</v>
          </cell>
          <cell r="L140">
            <v>0</v>
          </cell>
          <cell r="M140">
            <v>0</v>
          </cell>
          <cell r="N140">
            <v>0</v>
          </cell>
          <cell r="O140">
            <v>0</v>
          </cell>
          <cell r="P140">
            <v>0</v>
          </cell>
          <cell r="Q140">
            <v>0</v>
          </cell>
          <cell r="R140">
            <v>0</v>
          </cell>
        </row>
        <row r="141">
          <cell r="J141">
            <v>10</v>
          </cell>
          <cell r="K141">
            <v>0</v>
          </cell>
          <cell r="L141">
            <v>0</v>
          </cell>
          <cell r="M141">
            <v>0</v>
          </cell>
          <cell r="N141">
            <v>0</v>
          </cell>
          <cell r="O141">
            <v>0</v>
          </cell>
          <cell r="P141">
            <v>0</v>
          </cell>
          <cell r="Q141">
            <v>0</v>
          </cell>
          <cell r="R141">
            <v>0</v>
          </cell>
        </row>
        <row r="142">
          <cell r="J142">
            <v>10</v>
          </cell>
          <cell r="K142">
            <v>0</v>
          </cell>
          <cell r="L142">
            <v>0</v>
          </cell>
          <cell r="M142">
            <v>0</v>
          </cell>
          <cell r="N142">
            <v>0</v>
          </cell>
          <cell r="O142">
            <v>0</v>
          </cell>
          <cell r="P142">
            <v>0</v>
          </cell>
          <cell r="Q142">
            <v>0</v>
          </cell>
          <cell r="R142">
            <v>0</v>
          </cell>
        </row>
        <row r="143">
          <cell r="J143">
            <v>10</v>
          </cell>
          <cell r="K143">
            <v>0</v>
          </cell>
          <cell r="L143">
            <v>0</v>
          </cell>
          <cell r="M143">
            <v>0</v>
          </cell>
          <cell r="N143">
            <v>0</v>
          </cell>
          <cell r="O143">
            <v>0</v>
          </cell>
          <cell r="P143">
            <v>0</v>
          </cell>
          <cell r="Q143">
            <v>0</v>
          </cell>
          <cell r="R143">
            <v>0</v>
          </cell>
        </row>
        <row r="144">
          <cell r="J144">
            <v>10</v>
          </cell>
          <cell r="K144">
            <v>0</v>
          </cell>
          <cell r="L144">
            <v>0</v>
          </cell>
          <cell r="M144">
            <v>0</v>
          </cell>
          <cell r="N144">
            <v>0</v>
          </cell>
          <cell r="O144">
            <v>0</v>
          </cell>
          <cell r="P144">
            <v>0</v>
          </cell>
          <cell r="Q144">
            <v>0</v>
          </cell>
          <cell r="R144">
            <v>0</v>
          </cell>
        </row>
        <row r="145">
          <cell r="J145" t="str">
            <v>10a</v>
          </cell>
          <cell r="K145">
            <v>0</v>
          </cell>
          <cell r="L145">
            <v>0</v>
          </cell>
          <cell r="M145">
            <v>0</v>
          </cell>
          <cell r="N145">
            <v>0</v>
          </cell>
          <cell r="O145">
            <v>0</v>
          </cell>
          <cell r="P145">
            <v>0</v>
          </cell>
          <cell r="Q145">
            <v>0</v>
          </cell>
          <cell r="R145">
            <v>0</v>
          </cell>
        </row>
        <row r="147">
          <cell r="J147">
            <v>11</v>
          </cell>
          <cell r="K147">
            <v>118</v>
          </cell>
          <cell r="L147">
            <v>106</v>
          </cell>
          <cell r="M147">
            <v>114</v>
          </cell>
          <cell r="N147">
            <v>114</v>
          </cell>
          <cell r="O147">
            <v>114</v>
          </cell>
          <cell r="P147">
            <v>114</v>
          </cell>
          <cell r="Q147">
            <v>114</v>
          </cell>
          <cell r="R147">
            <v>114</v>
          </cell>
        </row>
        <row r="148">
          <cell r="J148">
            <v>11</v>
          </cell>
          <cell r="K148">
            <v>118</v>
          </cell>
          <cell r="L148">
            <v>106</v>
          </cell>
          <cell r="M148">
            <v>114</v>
          </cell>
          <cell r="N148">
            <v>114</v>
          </cell>
          <cell r="O148">
            <v>114</v>
          </cell>
          <cell r="P148">
            <v>114</v>
          </cell>
          <cell r="Q148">
            <v>114</v>
          </cell>
          <cell r="R148">
            <v>114</v>
          </cell>
        </row>
        <row r="149">
          <cell r="J149">
            <v>11</v>
          </cell>
          <cell r="K149">
            <v>118</v>
          </cell>
          <cell r="L149">
            <v>106</v>
          </cell>
          <cell r="M149">
            <v>114</v>
          </cell>
          <cell r="N149">
            <v>114</v>
          </cell>
          <cell r="O149">
            <v>114</v>
          </cell>
          <cell r="P149">
            <v>114</v>
          </cell>
          <cell r="Q149">
            <v>114</v>
          </cell>
          <cell r="R149">
            <v>114</v>
          </cell>
        </row>
        <row r="150">
          <cell r="J150">
            <v>11</v>
          </cell>
          <cell r="K150">
            <v>118</v>
          </cell>
          <cell r="L150">
            <v>106</v>
          </cell>
          <cell r="M150">
            <v>114</v>
          </cell>
          <cell r="N150">
            <v>114</v>
          </cell>
          <cell r="O150">
            <v>114</v>
          </cell>
          <cell r="P150">
            <v>114</v>
          </cell>
          <cell r="Q150">
            <v>114</v>
          </cell>
          <cell r="R150">
            <v>114</v>
          </cell>
        </row>
        <row r="151">
          <cell r="J151">
            <v>11</v>
          </cell>
          <cell r="K151">
            <v>118</v>
          </cell>
          <cell r="L151">
            <v>106</v>
          </cell>
          <cell r="M151">
            <v>114</v>
          </cell>
          <cell r="N151">
            <v>114</v>
          </cell>
          <cell r="O151">
            <v>114</v>
          </cell>
          <cell r="P151">
            <v>114</v>
          </cell>
          <cell r="Q151">
            <v>114</v>
          </cell>
          <cell r="R151">
            <v>114</v>
          </cell>
        </row>
        <row r="152">
          <cell r="J152">
            <v>11</v>
          </cell>
          <cell r="K152">
            <v>118</v>
          </cell>
          <cell r="L152">
            <v>106</v>
          </cell>
          <cell r="M152">
            <v>114</v>
          </cell>
          <cell r="N152">
            <v>114</v>
          </cell>
          <cell r="O152">
            <v>114</v>
          </cell>
          <cell r="P152">
            <v>114</v>
          </cell>
          <cell r="Q152">
            <v>114</v>
          </cell>
          <cell r="R152">
            <v>114</v>
          </cell>
        </row>
        <row r="153">
          <cell r="J153">
            <v>11</v>
          </cell>
          <cell r="K153">
            <v>103</v>
          </cell>
          <cell r="L153">
            <v>106</v>
          </cell>
          <cell r="M153">
            <v>114</v>
          </cell>
          <cell r="N153">
            <v>114</v>
          </cell>
          <cell r="O153">
            <v>114</v>
          </cell>
          <cell r="P153">
            <v>114</v>
          </cell>
          <cell r="Q153">
            <v>114</v>
          </cell>
          <cell r="R153">
            <v>114</v>
          </cell>
        </row>
        <row r="154">
          <cell r="J154">
            <v>11</v>
          </cell>
          <cell r="K154">
            <v>103</v>
          </cell>
          <cell r="L154">
            <v>106</v>
          </cell>
          <cell r="M154">
            <v>114</v>
          </cell>
          <cell r="N154">
            <v>114</v>
          </cell>
          <cell r="O154">
            <v>114</v>
          </cell>
          <cell r="P154">
            <v>114</v>
          </cell>
          <cell r="Q154">
            <v>114</v>
          </cell>
          <cell r="R154">
            <v>114</v>
          </cell>
        </row>
        <row r="155">
          <cell r="J155">
            <v>11</v>
          </cell>
          <cell r="K155">
            <v>103</v>
          </cell>
          <cell r="L155">
            <v>106</v>
          </cell>
          <cell r="M155">
            <v>114</v>
          </cell>
          <cell r="N155">
            <v>114</v>
          </cell>
          <cell r="O155">
            <v>114</v>
          </cell>
          <cell r="P155">
            <v>114</v>
          </cell>
          <cell r="Q155">
            <v>114</v>
          </cell>
          <cell r="R155">
            <v>114</v>
          </cell>
        </row>
        <row r="156">
          <cell r="J156">
            <v>11</v>
          </cell>
          <cell r="K156">
            <v>103</v>
          </cell>
          <cell r="L156">
            <v>106</v>
          </cell>
          <cell r="M156">
            <v>114</v>
          </cell>
          <cell r="N156">
            <v>114</v>
          </cell>
          <cell r="O156">
            <v>114</v>
          </cell>
          <cell r="P156">
            <v>114</v>
          </cell>
          <cell r="Q156">
            <v>114</v>
          </cell>
          <cell r="R156">
            <v>114</v>
          </cell>
        </row>
        <row r="157">
          <cell r="J157">
            <v>11</v>
          </cell>
          <cell r="K157">
            <v>103</v>
          </cell>
          <cell r="L157">
            <v>106</v>
          </cell>
          <cell r="M157">
            <v>114</v>
          </cell>
          <cell r="N157">
            <v>114</v>
          </cell>
          <cell r="O157">
            <v>114</v>
          </cell>
          <cell r="P157">
            <v>114</v>
          </cell>
          <cell r="Q157">
            <v>114</v>
          </cell>
          <cell r="R157">
            <v>114</v>
          </cell>
        </row>
        <row r="158">
          <cell r="J158">
            <v>11</v>
          </cell>
          <cell r="K158">
            <v>103</v>
          </cell>
          <cell r="L158">
            <v>106</v>
          </cell>
          <cell r="M158">
            <v>114</v>
          </cell>
          <cell r="N158">
            <v>114</v>
          </cell>
          <cell r="O158">
            <v>114</v>
          </cell>
          <cell r="P158">
            <v>114</v>
          </cell>
          <cell r="Q158">
            <v>114</v>
          </cell>
          <cell r="R158">
            <v>114</v>
          </cell>
        </row>
        <row r="159">
          <cell r="J159" t="str">
            <v>11a</v>
          </cell>
          <cell r="K159">
            <v>103</v>
          </cell>
          <cell r="L159">
            <v>106</v>
          </cell>
          <cell r="M159">
            <v>114</v>
          </cell>
          <cell r="N159">
            <v>114</v>
          </cell>
          <cell r="O159">
            <v>114</v>
          </cell>
          <cell r="P159">
            <v>114</v>
          </cell>
          <cell r="Q159">
            <v>114</v>
          </cell>
          <cell r="R159">
            <v>114</v>
          </cell>
        </row>
        <row r="161">
          <cell r="J161">
            <v>12</v>
          </cell>
          <cell r="K161">
            <v>3</v>
          </cell>
          <cell r="L161">
            <v>9</v>
          </cell>
          <cell r="M161">
            <v>9</v>
          </cell>
          <cell r="N161">
            <v>9</v>
          </cell>
          <cell r="O161">
            <v>9</v>
          </cell>
          <cell r="P161">
            <v>9</v>
          </cell>
          <cell r="Q161">
            <v>9</v>
          </cell>
          <cell r="R161">
            <v>9</v>
          </cell>
        </row>
        <row r="162">
          <cell r="J162">
            <v>12</v>
          </cell>
          <cell r="K162">
            <v>3</v>
          </cell>
          <cell r="L162">
            <v>9</v>
          </cell>
          <cell r="M162">
            <v>9</v>
          </cell>
          <cell r="N162">
            <v>9</v>
          </cell>
          <cell r="O162">
            <v>9</v>
          </cell>
          <cell r="P162">
            <v>9</v>
          </cell>
          <cell r="Q162">
            <v>9</v>
          </cell>
          <cell r="R162">
            <v>9</v>
          </cell>
        </row>
        <row r="163">
          <cell r="J163">
            <v>12</v>
          </cell>
          <cell r="K163">
            <v>3</v>
          </cell>
          <cell r="L163">
            <v>9</v>
          </cell>
          <cell r="M163">
            <v>9</v>
          </cell>
          <cell r="N163">
            <v>9</v>
          </cell>
          <cell r="O163">
            <v>9</v>
          </cell>
          <cell r="P163">
            <v>9</v>
          </cell>
          <cell r="Q163">
            <v>9</v>
          </cell>
          <cell r="R163">
            <v>9</v>
          </cell>
        </row>
        <row r="164">
          <cell r="J164">
            <v>12</v>
          </cell>
          <cell r="K164">
            <v>3</v>
          </cell>
          <cell r="L164">
            <v>9</v>
          </cell>
          <cell r="M164">
            <v>9</v>
          </cell>
          <cell r="N164">
            <v>9</v>
          </cell>
          <cell r="O164">
            <v>9</v>
          </cell>
          <cell r="P164">
            <v>9</v>
          </cell>
          <cell r="Q164">
            <v>9</v>
          </cell>
          <cell r="R164">
            <v>9</v>
          </cell>
        </row>
        <row r="165">
          <cell r="J165">
            <v>12</v>
          </cell>
          <cell r="K165">
            <v>3</v>
          </cell>
          <cell r="L165">
            <v>9</v>
          </cell>
          <cell r="M165">
            <v>9</v>
          </cell>
          <cell r="N165">
            <v>9</v>
          </cell>
          <cell r="O165">
            <v>9</v>
          </cell>
          <cell r="P165">
            <v>9</v>
          </cell>
          <cell r="Q165">
            <v>9</v>
          </cell>
          <cell r="R165">
            <v>9</v>
          </cell>
        </row>
        <row r="166">
          <cell r="J166">
            <v>12</v>
          </cell>
          <cell r="K166">
            <v>3</v>
          </cell>
          <cell r="L166">
            <v>9</v>
          </cell>
          <cell r="M166">
            <v>9</v>
          </cell>
          <cell r="N166">
            <v>9</v>
          </cell>
          <cell r="O166">
            <v>9</v>
          </cell>
          <cell r="P166">
            <v>9</v>
          </cell>
          <cell r="Q166">
            <v>9</v>
          </cell>
          <cell r="R166">
            <v>9</v>
          </cell>
        </row>
        <row r="167">
          <cell r="J167">
            <v>12</v>
          </cell>
          <cell r="K167">
            <v>9</v>
          </cell>
          <cell r="L167">
            <v>9</v>
          </cell>
          <cell r="M167">
            <v>9</v>
          </cell>
          <cell r="N167">
            <v>9</v>
          </cell>
          <cell r="O167">
            <v>9</v>
          </cell>
          <cell r="P167">
            <v>9</v>
          </cell>
          <cell r="Q167">
            <v>9</v>
          </cell>
          <cell r="R167">
            <v>9</v>
          </cell>
        </row>
        <row r="168">
          <cell r="J168">
            <v>12</v>
          </cell>
          <cell r="K168">
            <v>9</v>
          </cell>
          <cell r="L168">
            <v>9</v>
          </cell>
          <cell r="M168">
            <v>9</v>
          </cell>
          <cell r="N168">
            <v>9</v>
          </cell>
          <cell r="O168">
            <v>9</v>
          </cell>
          <cell r="P168">
            <v>9</v>
          </cell>
          <cell r="Q168">
            <v>9</v>
          </cell>
          <cell r="R168">
            <v>9</v>
          </cell>
        </row>
        <row r="169">
          <cell r="J169">
            <v>12</v>
          </cell>
          <cell r="K169">
            <v>9</v>
          </cell>
          <cell r="L169">
            <v>9</v>
          </cell>
          <cell r="M169">
            <v>9</v>
          </cell>
          <cell r="N169">
            <v>9</v>
          </cell>
          <cell r="O169">
            <v>9</v>
          </cell>
          <cell r="P169">
            <v>9</v>
          </cell>
          <cell r="Q169">
            <v>9</v>
          </cell>
          <cell r="R169">
            <v>9</v>
          </cell>
        </row>
        <row r="170">
          <cell r="J170">
            <v>12</v>
          </cell>
          <cell r="K170">
            <v>9</v>
          </cell>
          <cell r="L170">
            <v>9</v>
          </cell>
          <cell r="M170">
            <v>9</v>
          </cell>
          <cell r="N170">
            <v>9</v>
          </cell>
          <cell r="O170">
            <v>9</v>
          </cell>
          <cell r="P170">
            <v>9</v>
          </cell>
          <cell r="Q170">
            <v>9</v>
          </cell>
          <cell r="R170">
            <v>9</v>
          </cell>
        </row>
        <row r="171">
          <cell r="J171">
            <v>12</v>
          </cell>
          <cell r="K171">
            <v>9</v>
          </cell>
          <cell r="L171">
            <v>9</v>
          </cell>
          <cell r="M171">
            <v>9</v>
          </cell>
          <cell r="N171">
            <v>9</v>
          </cell>
          <cell r="O171">
            <v>9</v>
          </cell>
          <cell r="P171">
            <v>9</v>
          </cell>
          <cell r="Q171">
            <v>9</v>
          </cell>
          <cell r="R171">
            <v>9</v>
          </cell>
        </row>
        <row r="172">
          <cell r="J172">
            <v>12</v>
          </cell>
          <cell r="K172">
            <v>9</v>
          </cell>
          <cell r="L172">
            <v>9</v>
          </cell>
          <cell r="M172">
            <v>9</v>
          </cell>
          <cell r="N172">
            <v>9</v>
          </cell>
          <cell r="O172">
            <v>9</v>
          </cell>
          <cell r="P172">
            <v>9</v>
          </cell>
          <cell r="Q172">
            <v>9</v>
          </cell>
          <cell r="R172">
            <v>9</v>
          </cell>
        </row>
        <row r="173">
          <cell r="J173" t="str">
            <v>12a</v>
          </cell>
          <cell r="K173">
            <v>9</v>
          </cell>
          <cell r="L173">
            <v>9</v>
          </cell>
          <cell r="M173">
            <v>9</v>
          </cell>
          <cell r="N173">
            <v>9</v>
          </cell>
          <cell r="O173">
            <v>9</v>
          </cell>
          <cell r="P173">
            <v>9</v>
          </cell>
          <cell r="Q173">
            <v>9</v>
          </cell>
          <cell r="R173">
            <v>9</v>
          </cell>
        </row>
        <row r="175">
          <cell r="J175">
            <v>13</v>
          </cell>
          <cell r="K175">
            <v>741</v>
          </cell>
          <cell r="L175">
            <v>794</v>
          </cell>
          <cell r="M175">
            <v>938</v>
          </cell>
          <cell r="N175">
            <v>1238</v>
          </cell>
          <cell r="O175">
            <v>1538</v>
          </cell>
          <cell r="P175">
            <v>1838</v>
          </cell>
          <cell r="Q175">
            <v>1838</v>
          </cell>
          <cell r="R175">
            <v>1838</v>
          </cell>
        </row>
        <row r="176">
          <cell r="J176">
            <v>13</v>
          </cell>
          <cell r="K176">
            <v>741</v>
          </cell>
          <cell r="L176">
            <v>794</v>
          </cell>
          <cell r="M176">
            <v>938</v>
          </cell>
          <cell r="N176">
            <v>1238</v>
          </cell>
          <cell r="O176">
            <v>1538</v>
          </cell>
          <cell r="P176">
            <v>1838</v>
          </cell>
          <cell r="Q176">
            <v>1838</v>
          </cell>
          <cell r="R176">
            <v>1838</v>
          </cell>
        </row>
        <row r="177">
          <cell r="J177">
            <v>13</v>
          </cell>
          <cell r="K177">
            <v>741</v>
          </cell>
          <cell r="L177">
            <v>794</v>
          </cell>
          <cell r="M177">
            <v>938</v>
          </cell>
          <cell r="N177">
            <v>1238</v>
          </cell>
          <cell r="O177">
            <v>1538</v>
          </cell>
          <cell r="P177">
            <v>1838</v>
          </cell>
          <cell r="Q177">
            <v>1838</v>
          </cell>
          <cell r="R177">
            <v>1838</v>
          </cell>
        </row>
        <row r="178">
          <cell r="J178">
            <v>13</v>
          </cell>
          <cell r="K178">
            <v>741</v>
          </cell>
          <cell r="L178">
            <v>794</v>
          </cell>
          <cell r="M178">
            <v>938</v>
          </cell>
          <cell r="N178">
            <v>1238</v>
          </cell>
          <cell r="O178">
            <v>1538</v>
          </cell>
          <cell r="P178">
            <v>1838</v>
          </cell>
          <cell r="Q178">
            <v>1838</v>
          </cell>
          <cell r="R178">
            <v>1838</v>
          </cell>
        </row>
        <row r="179">
          <cell r="J179">
            <v>13</v>
          </cell>
          <cell r="K179">
            <v>741</v>
          </cell>
          <cell r="L179">
            <v>794</v>
          </cell>
          <cell r="M179">
            <v>938</v>
          </cell>
          <cell r="N179">
            <v>1238</v>
          </cell>
          <cell r="O179">
            <v>1538</v>
          </cell>
          <cell r="P179">
            <v>1838</v>
          </cell>
          <cell r="Q179">
            <v>1838</v>
          </cell>
          <cell r="R179">
            <v>1838</v>
          </cell>
        </row>
        <row r="180">
          <cell r="J180">
            <v>13</v>
          </cell>
          <cell r="K180">
            <v>741</v>
          </cell>
          <cell r="L180">
            <v>794</v>
          </cell>
          <cell r="M180">
            <v>938</v>
          </cell>
          <cell r="N180">
            <v>1238</v>
          </cell>
          <cell r="O180">
            <v>1538</v>
          </cell>
          <cell r="P180">
            <v>1838</v>
          </cell>
          <cell r="Q180">
            <v>1838</v>
          </cell>
          <cell r="R180">
            <v>1838</v>
          </cell>
        </row>
        <row r="181">
          <cell r="J181">
            <v>13</v>
          </cell>
          <cell r="K181">
            <v>722</v>
          </cell>
          <cell r="L181">
            <v>794</v>
          </cell>
          <cell r="M181">
            <v>938</v>
          </cell>
          <cell r="N181">
            <v>1238</v>
          </cell>
          <cell r="O181">
            <v>1538</v>
          </cell>
          <cell r="P181">
            <v>1838</v>
          </cell>
          <cell r="Q181">
            <v>1838</v>
          </cell>
          <cell r="R181">
            <v>1838</v>
          </cell>
        </row>
        <row r="182">
          <cell r="J182">
            <v>13</v>
          </cell>
          <cell r="K182">
            <v>722</v>
          </cell>
          <cell r="L182">
            <v>794</v>
          </cell>
          <cell r="M182">
            <v>938</v>
          </cell>
          <cell r="N182">
            <v>1238</v>
          </cell>
          <cell r="O182">
            <v>1538</v>
          </cell>
          <cell r="P182">
            <v>1838</v>
          </cell>
          <cell r="Q182">
            <v>1838</v>
          </cell>
          <cell r="R182">
            <v>1838</v>
          </cell>
        </row>
        <row r="183">
          <cell r="J183">
            <v>13</v>
          </cell>
          <cell r="K183">
            <v>722</v>
          </cell>
          <cell r="L183">
            <v>794</v>
          </cell>
          <cell r="M183">
            <v>938</v>
          </cell>
          <cell r="N183">
            <v>1238</v>
          </cell>
          <cell r="O183">
            <v>1538</v>
          </cell>
          <cell r="P183">
            <v>1838</v>
          </cell>
          <cell r="Q183">
            <v>1838</v>
          </cell>
          <cell r="R183">
            <v>1838</v>
          </cell>
        </row>
        <row r="184">
          <cell r="J184">
            <v>13</v>
          </cell>
          <cell r="K184">
            <v>722</v>
          </cell>
          <cell r="L184">
            <v>794</v>
          </cell>
          <cell r="M184">
            <v>938</v>
          </cell>
          <cell r="N184">
            <v>1238</v>
          </cell>
          <cell r="O184">
            <v>1538</v>
          </cell>
          <cell r="P184">
            <v>1838</v>
          </cell>
          <cell r="Q184">
            <v>1838</v>
          </cell>
          <cell r="R184">
            <v>1838</v>
          </cell>
        </row>
        <row r="185">
          <cell r="J185">
            <v>13</v>
          </cell>
          <cell r="K185">
            <v>722</v>
          </cell>
          <cell r="L185">
            <v>794</v>
          </cell>
          <cell r="M185">
            <v>938</v>
          </cell>
          <cell r="N185">
            <v>1238</v>
          </cell>
          <cell r="O185">
            <v>1538</v>
          </cell>
          <cell r="P185">
            <v>1838</v>
          </cell>
          <cell r="Q185">
            <v>1838</v>
          </cell>
          <cell r="R185">
            <v>1838</v>
          </cell>
        </row>
        <row r="186">
          <cell r="J186">
            <v>13</v>
          </cell>
          <cell r="K186">
            <v>722</v>
          </cell>
          <cell r="L186">
            <v>794</v>
          </cell>
          <cell r="M186">
            <v>938</v>
          </cell>
          <cell r="N186">
            <v>1238</v>
          </cell>
          <cell r="O186">
            <v>1538</v>
          </cell>
          <cell r="P186">
            <v>1838</v>
          </cell>
          <cell r="Q186">
            <v>1838</v>
          </cell>
          <cell r="R186">
            <v>1838</v>
          </cell>
        </row>
        <row r="187">
          <cell r="J187" t="str">
            <v>13a</v>
          </cell>
          <cell r="K187">
            <v>722</v>
          </cell>
          <cell r="L187">
            <v>794</v>
          </cell>
          <cell r="M187">
            <v>938</v>
          </cell>
          <cell r="N187">
            <v>1238</v>
          </cell>
          <cell r="O187">
            <v>1538</v>
          </cell>
          <cell r="P187">
            <v>1838</v>
          </cell>
          <cell r="Q187">
            <v>1838</v>
          </cell>
          <cell r="R187">
            <v>1838</v>
          </cell>
        </row>
      </sheetData>
      <sheetData sheetId="10" refreshError="1">
        <row r="6">
          <cell r="J6" t="str">
            <v>e</v>
          </cell>
        </row>
        <row r="110">
          <cell r="J110">
            <v>1</v>
          </cell>
          <cell r="K110">
            <v>2000</v>
          </cell>
          <cell r="L110">
            <v>1900</v>
          </cell>
          <cell r="M110">
            <v>1805</v>
          </cell>
          <cell r="N110">
            <v>1714.75</v>
          </cell>
          <cell r="O110">
            <v>1629.0124999999998</v>
          </cell>
          <cell r="P110">
            <v>1547.5618749999996</v>
          </cell>
          <cell r="Q110">
            <v>1470.1837812499996</v>
          </cell>
          <cell r="R110">
            <v>1396.6745921874995</v>
          </cell>
          <cell r="S110">
            <v>1396.6745921874995</v>
          </cell>
          <cell r="T110">
            <v>1396.6745921874995</v>
          </cell>
          <cell r="U110">
            <v>1396.6745921874995</v>
          </cell>
          <cell r="V110">
            <v>1396.6745921874995</v>
          </cell>
          <cell r="W110">
            <v>1396.6745921874995</v>
          </cell>
          <cell r="X110">
            <v>1396.6745921874995</v>
          </cell>
          <cell r="Y110">
            <v>1396.6745921874995</v>
          </cell>
        </row>
        <row r="111">
          <cell r="J111">
            <v>2</v>
          </cell>
          <cell r="K111">
            <v>1900</v>
          </cell>
          <cell r="L111">
            <v>1805</v>
          </cell>
          <cell r="M111">
            <v>1714.75</v>
          </cell>
          <cell r="N111">
            <v>1629.0124999999998</v>
          </cell>
          <cell r="O111">
            <v>1547.5618749999996</v>
          </cell>
          <cell r="P111">
            <v>1470.1837812499996</v>
          </cell>
          <cell r="Q111">
            <v>1396.6745921874995</v>
          </cell>
          <cell r="R111">
            <v>1326.8408625781244</v>
          </cell>
          <cell r="S111">
            <v>1326.8408625781244</v>
          </cell>
          <cell r="T111">
            <v>1326.8408625781244</v>
          </cell>
          <cell r="U111">
            <v>1326.8408625781244</v>
          </cell>
          <cell r="V111">
            <v>1326.8408625781244</v>
          </cell>
          <cell r="W111">
            <v>1326.8408625781244</v>
          </cell>
          <cell r="X111">
            <v>1326.8408625781244</v>
          </cell>
          <cell r="Y111">
            <v>1326.8408625781244</v>
          </cell>
        </row>
        <row r="112">
          <cell r="J112">
            <v>3</v>
          </cell>
          <cell r="K112">
            <v>631.57894736842104</v>
          </cell>
          <cell r="L112">
            <v>600</v>
          </cell>
          <cell r="M112">
            <v>570</v>
          </cell>
          <cell r="N112">
            <v>541.5</v>
          </cell>
          <cell r="O112">
            <v>514.42499999999995</v>
          </cell>
          <cell r="P112">
            <v>488.70374999999996</v>
          </cell>
          <cell r="Q112">
            <v>464.26856249999992</v>
          </cell>
          <cell r="R112">
            <v>441.05513437499991</v>
          </cell>
          <cell r="S112">
            <v>441.05513437499991</v>
          </cell>
          <cell r="T112">
            <v>441.05513437499991</v>
          </cell>
          <cell r="U112">
            <v>441.05513437499991</v>
          </cell>
          <cell r="V112">
            <v>441.05513437499991</v>
          </cell>
          <cell r="W112">
            <v>441.05513437499991</v>
          </cell>
          <cell r="X112">
            <v>441.05513437499991</v>
          </cell>
          <cell r="Y112">
            <v>441.05513437499991</v>
          </cell>
        </row>
        <row r="113">
          <cell r="J113">
            <v>4</v>
          </cell>
          <cell r="K113">
            <v>315.78947368421052</v>
          </cell>
          <cell r="L113">
            <v>300</v>
          </cell>
          <cell r="M113">
            <v>285</v>
          </cell>
          <cell r="N113">
            <v>270.75</v>
          </cell>
          <cell r="O113">
            <v>257.21249999999998</v>
          </cell>
          <cell r="P113">
            <v>244.35187499999998</v>
          </cell>
          <cell r="Q113">
            <v>232.13428124999996</v>
          </cell>
          <cell r="R113">
            <v>220.52756718749995</v>
          </cell>
          <cell r="S113">
            <v>220.52756718749995</v>
          </cell>
          <cell r="T113">
            <v>220.52756718749995</v>
          </cell>
          <cell r="U113">
            <v>220.52756718749995</v>
          </cell>
          <cell r="V113">
            <v>220.52756718749995</v>
          </cell>
          <cell r="W113">
            <v>220.52756718749995</v>
          </cell>
          <cell r="X113">
            <v>220.52756718749995</v>
          </cell>
          <cell r="Y113">
            <v>220.52756718749995</v>
          </cell>
        </row>
        <row r="114">
          <cell r="J114">
            <v>5</v>
          </cell>
          <cell r="K114">
            <v>631.57894736842104</v>
          </cell>
          <cell r="L114">
            <v>600</v>
          </cell>
          <cell r="M114">
            <v>570</v>
          </cell>
          <cell r="N114">
            <v>541.5</v>
          </cell>
          <cell r="O114">
            <v>514.42499999999995</v>
          </cell>
          <cell r="P114">
            <v>488.70374999999996</v>
          </cell>
          <cell r="Q114">
            <v>464.26856249999992</v>
          </cell>
          <cell r="R114">
            <v>441.05513437499991</v>
          </cell>
          <cell r="S114">
            <v>441.05513437499991</v>
          </cell>
          <cell r="T114">
            <v>441.05513437499991</v>
          </cell>
          <cell r="U114">
            <v>441.05513437499991</v>
          </cell>
          <cell r="V114">
            <v>441.05513437499991</v>
          </cell>
          <cell r="W114">
            <v>441.05513437499991</v>
          </cell>
          <cell r="X114">
            <v>441.05513437499991</v>
          </cell>
          <cell r="Y114">
            <v>441.05513437499991</v>
          </cell>
        </row>
        <row r="115">
          <cell r="J115">
            <v>6</v>
          </cell>
          <cell r="K115">
            <v>1136.8421052631579</v>
          </cell>
          <cell r="L115">
            <v>1080</v>
          </cell>
          <cell r="M115">
            <v>1026</v>
          </cell>
          <cell r="N115">
            <v>974.69999999999993</v>
          </cell>
          <cell r="O115">
            <v>925.96499999999992</v>
          </cell>
          <cell r="P115">
            <v>879.66674999999987</v>
          </cell>
          <cell r="Q115">
            <v>835.6834124999998</v>
          </cell>
          <cell r="R115">
            <v>793.8992418749998</v>
          </cell>
          <cell r="S115">
            <v>793.8992418749998</v>
          </cell>
          <cell r="T115">
            <v>793.8992418749998</v>
          </cell>
          <cell r="U115">
            <v>793.8992418749998</v>
          </cell>
          <cell r="V115">
            <v>793.8992418749998</v>
          </cell>
          <cell r="W115">
            <v>793.8992418749998</v>
          </cell>
          <cell r="X115">
            <v>793.8992418749998</v>
          </cell>
          <cell r="Y115">
            <v>793.8992418749998</v>
          </cell>
        </row>
        <row r="116">
          <cell r="J116">
            <v>7</v>
          </cell>
          <cell r="K116">
            <v>1425</v>
          </cell>
          <cell r="L116">
            <v>1353.75</v>
          </cell>
          <cell r="M116">
            <v>1286.0625</v>
          </cell>
          <cell r="N116">
            <v>1221.7593749999999</v>
          </cell>
          <cell r="O116">
            <v>1160.6714062499998</v>
          </cell>
          <cell r="P116">
            <v>1102.6378359374999</v>
          </cell>
          <cell r="Q116">
            <v>1047.5059441406247</v>
          </cell>
          <cell r="R116">
            <v>995.13064693359343</v>
          </cell>
          <cell r="S116">
            <v>995.13064693359343</v>
          </cell>
          <cell r="T116">
            <v>995.13064693359343</v>
          </cell>
          <cell r="U116">
            <v>995.13064693359343</v>
          </cell>
          <cell r="V116">
            <v>995.13064693359343</v>
          </cell>
          <cell r="W116">
            <v>995.13064693359343</v>
          </cell>
          <cell r="X116">
            <v>995.13064693359343</v>
          </cell>
          <cell r="Y116">
            <v>995.13064693359343</v>
          </cell>
        </row>
        <row r="117">
          <cell r="J117">
            <v>8</v>
          </cell>
          <cell r="K117">
            <v>1282.5</v>
          </cell>
          <cell r="L117">
            <v>1218.375</v>
          </cell>
          <cell r="M117">
            <v>1157.45625</v>
          </cell>
          <cell r="N117">
            <v>1099.5834374999999</v>
          </cell>
          <cell r="O117">
            <v>1044.6042656249999</v>
          </cell>
          <cell r="P117">
            <v>992.3740523437499</v>
          </cell>
          <cell r="Q117">
            <v>942.75534972656237</v>
          </cell>
          <cell r="R117">
            <v>895.61758224023424</v>
          </cell>
          <cell r="S117">
            <v>895.61758224023424</v>
          </cell>
          <cell r="T117">
            <v>895.61758224023424</v>
          </cell>
          <cell r="U117">
            <v>895.61758224023424</v>
          </cell>
          <cell r="V117">
            <v>895.61758224023424</v>
          </cell>
          <cell r="W117">
            <v>895.61758224023424</v>
          </cell>
          <cell r="X117">
            <v>895.61758224023424</v>
          </cell>
          <cell r="Y117">
            <v>895.61758224023424</v>
          </cell>
        </row>
        <row r="118">
          <cell r="J118">
            <v>9</v>
          </cell>
          <cell r="K118">
            <v>4750</v>
          </cell>
          <cell r="L118">
            <v>4512.5</v>
          </cell>
          <cell r="M118">
            <v>4286.875</v>
          </cell>
          <cell r="N118">
            <v>4072.53125</v>
          </cell>
          <cell r="O118">
            <v>3868.9046874999999</v>
          </cell>
          <cell r="P118">
            <v>3675.4594531249995</v>
          </cell>
          <cell r="Q118">
            <v>3491.6864804687493</v>
          </cell>
          <cell r="R118">
            <v>3317.1021564453117</v>
          </cell>
          <cell r="S118">
            <v>3317.1021564453117</v>
          </cell>
          <cell r="T118">
            <v>3317.1021564453117</v>
          </cell>
          <cell r="U118">
            <v>3317.1021564453117</v>
          </cell>
          <cell r="V118">
            <v>3317.1021564453117</v>
          </cell>
          <cell r="W118">
            <v>3317.1021564453117</v>
          </cell>
          <cell r="X118">
            <v>3317.1021564453117</v>
          </cell>
          <cell r="Y118">
            <v>3317.1021564453117</v>
          </cell>
        </row>
        <row r="119">
          <cell r="J119">
            <v>10</v>
          </cell>
          <cell r="K119">
            <v>1900</v>
          </cell>
          <cell r="L119">
            <v>1805</v>
          </cell>
          <cell r="M119">
            <v>1714.75</v>
          </cell>
          <cell r="N119">
            <v>1629.0124999999998</v>
          </cell>
          <cell r="O119">
            <v>1547.5618749999996</v>
          </cell>
          <cell r="P119">
            <v>1470.1837812499996</v>
          </cell>
          <cell r="Q119">
            <v>1396.6745921874995</v>
          </cell>
          <cell r="R119">
            <v>1326.8408625781244</v>
          </cell>
          <cell r="S119">
            <v>1326.8408625781244</v>
          </cell>
          <cell r="T119">
            <v>1326.8408625781244</v>
          </cell>
          <cell r="U119">
            <v>1326.8408625781244</v>
          </cell>
          <cell r="V119">
            <v>1326.8408625781244</v>
          </cell>
          <cell r="W119">
            <v>1326.8408625781244</v>
          </cell>
          <cell r="X119">
            <v>1326.8408625781244</v>
          </cell>
          <cell r="Y119">
            <v>1326.8408625781244</v>
          </cell>
        </row>
        <row r="120">
          <cell r="J120">
            <v>11</v>
          </cell>
          <cell r="K120">
            <v>184</v>
          </cell>
          <cell r="L120">
            <v>174.79999999999998</v>
          </cell>
          <cell r="M120">
            <v>166.05999999999997</v>
          </cell>
          <cell r="N120">
            <v>157.75699999999998</v>
          </cell>
          <cell r="O120">
            <v>149.86914999999996</v>
          </cell>
          <cell r="P120">
            <v>142.37569249999996</v>
          </cell>
          <cell r="Q120">
            <v>135.25690787499994</v>
          </cell>
          <cell r="R120">
            <v>128.49406248124993</v>
          </cell>
          <cell r="S120">
            <v>128.49406248124993</v>
          </cell>
          <cell r="T120">
            <v>128.49406248124993</v>
          </cell>
          <cell r="U120">
            <v>128.49406248124993</v>
          </cell>
          <cell r="V120">
            <v>128.49406248124993</v>
          </cell>
          <cell r="W120">
            <v>128.49406248124993</v>
          </cell>
          <cell r="X120">
            <v>128.49406248124993</v>
          </cell>
          <cell r="Y120">
            <v>128.49406248124993</v>
          </cell>
        </row>
        <row r="121">
          <cell r="J121">
            <v>12</v>
          </cell>
          <cell r="K121">
            <v>4750</v>
          </cell>
          <cell r="L121">
            <v>4512.5</v>
          </cell>
          <cell r="M121">
            <v>4286.875</v>
          </cell>
          <cell r="N121">
            <v>4072.53125</v>
          </cell>
          <cell r="O121">
            <v>3868.9046874999999</v>
          </cell>
          <cell r="P121">
            <v>3675.4594531249995</v>
          </cell>
          <cell r="Q121">
            <v>3491.6864804687493</v>
          </cell>
          <cell r="R121">
            <v>3317.1021564453117</v>
          </cell>
          <cell r="S121">
            <v>3317.1021564453117</v>
          </cell>
          <cell r="T121">
            <v>3317.1021564453117</v>
          </cell>
          <cell r="U121">
            <v>3317.1021564453117</v>
          </cell>
          <cell r="V121">
            <v>3317.1021564453117</v>
          </cell>
          <cell r="W121">
            <v>3317.1021564453117</v>
          </cell>
          <cell r="X121">
            <v>3317.1021564453117</v>
          </cell>
          <cell r="Y121">
            <v>3317.1021564453117</v>
          </cell>
        </row>
        <row r="122">
          <cell r="J122">
            <v>13</v>
          </cell>
          <cell r="K122">
            <v>600</v>
          </cell>
          <cell r="L122">
            <v>570</v>
          </cell>
          <cell r="M122">
            <v>541.5</v>
          </cell>
          <cell r="N122">
            <v>514.42499999999995</v>
          </cell>
          <cell r="O122">
            <v>488.70374999999996</v>
          </cell>
          <cell r="P122">
            <v>464.26856249999992</v>
          </cell>
          <cell r="Q122">
            <v>441.05513437499991</v>
          </cell>
          <cell r="R122">
            <v>419.00237765624991</v>
          </cell>
          <cell r="S122">
            <v>419.00237765624991</v>
          </cell>
          <cell r="T122">
            <v>419.00237765624991</v>
          </cell>
          <cell r="U122">
            <v>419.00237765624991</v>
          </cell>
          <cell r="V122">
            <v>419.00237765624991</v>
          </cell>
          <cell r="W122">
            <v>419.00237765624991</v>
          </cell>
          <cell r="X122">
            <v>419.00237765624991</v>
          </cell>
          <cell r="Y122">
            <v>419.00237765624991</v>
          </cell>
        </row>
        <row r="223">
          <cell r="I223">
            <v>1</v>
          </cell>
          <cell r="J223">
            <v>200</v>
          </cell>
        </row>
        <row r="224">
          <cell r="I224">
            <v>2</v>
          </cell>
          <cell r="J224">
            <v>100</v>
          </cell>
        </row>
        <row r="225">
          <cell r="I225">
            <v>3</v>
          </cell>
          <cell r="J225">
            <v>50</v>
          </cell>
        </row>
        <row r="226">
          <cell r="I226">
            <v>4</v>
          </cell>
          <cell r="J226">
            <v>25</v>
          </cell>
        </row>
        <row r="227">
          <cell r="I227">
            <v>5</v>
          </cell>
          <cell r="J227">
            <v>50</v>
          </cell>
        </row>
        <row r="228">
          <cell r="I228">
            <v>6</v>
          </cell>
          <cell r="J228">
            <v>55</v>
          </cell>
        </row>
        <row r="229">
          <cell r="I229">
            <v>7</v>
          </cell>
          <cell r="J229">
            <v>0</v>
          </cell>
        </row>
        <row r="230">
          <cell r="I230">
            <v>8</v>
          </cell>
          <cell r="J230">
            <v>0</v>
          </cell>
        </row>
        <row r="231">
          <cell r="I231">
            <v>9</v>
          </cell>
          <cell r="J231">
            <v>1000</v>
          </cell>
        </row>
        <row r="232">
          <cell r="I232">
            <v>10</v>
          </cell>
          <cell r="J232">
            <v>100</v>
          </cell>
        </row>
        <row r="233">
          <cell r="I233">
            <v>11</v>
          </cell>
          <cell r="J233">
            <v>10</v>
          </cell>
        </row>
        <row r="234">
          <cell r="I234">
            <v>12</v>
          </cell>
          <cell r="J234">
            <v>0</v>
          </cell>
        </row>
        <row r="235">
          <cell r="I235">
            <v>13</v>
          </cell>
          <cell r="J235">
            <v>0</v>
          </cell>
        </row>
        <row r="239">
          <cell r="J239">
            <v>1</v>
          </cell>
          <cell r="K239">
            <v>3.43359375</v>
          </cell>
          <cell r="L239">
            <v>3.0902343750000001</v>
          </cell>
          <cell r="M239">
            <v>2.7812109375</v>
          </cell>
          <cell r="N239">
            <v>2.5030898437500002</v>
          </cell>
          <cell r="O239">
            <v>2.2527808593750001</v>
          </cell>
          <cell r="P239">
            <v>2.0275027734375</v>
          </cell>
          <cell r="Q239">
            <v>1.82475249609375</v>
          </cell>
          <cell r="R239">
            <v>1.6422772464843751</v>
          </cell>
        </row>
        <row r="240">
          <cell r="J240">
            <v>2</v>
          </cell>
          <cell r="K240">
            <v>3.43359375</v>
          </cell>
          <cell r="L240">
            <v>3.0902343750000001</v>
          </cell>
          <cell r="M240">
            <v>2.7812109375</v>
          </cell>
          <cell r="N240">
            <v>2.5030898437500002</v>
          </cell>
          <cell r="O240">
            <v>2.2527808593750001</v>
          </cell>
          <cell r="P240">
            <v>2.0275027734375</v>
          </cell>
          <cell r="Q240">
            <v>1.82475249609375</v>
          </cell>
          <cell r="R240">
            <v>1.6422772464843751</v>
          </cell>
        </row>
        <row r="241">
          <cell r="J241">
            <v>3</v>
          </cell>
          <cell r="K241">
            <v>3.43359375</v>
          </cell>
          <cell r="L241">
            <v>3.0902343750000001</v>
          </cell>
          <cell r="M241">
            <v>2.7812109375</v>
          </cell>
          <cell r="N241">
            <v>2.5030898437500002</v>
          </cell>
          <cell r="O241">
            <v>2.2527808593750001</v>
          </cell>
          <cell r="P241">
            <v>2.0275027734375</v>
          </cell>
          <cell r="Q241">
            <v>1.82475249609375</v>
          </cell>
          <cell r="R241">
            <v>1.6422772464843751</v>
          </cell>
        </row>
        <row r="242">
          <cell r="J242">
            <v>4</v>
          </cell>
          <cell r="K242">
            <v>3.43359375</v>
          </cell>
          <cell r="L242">
            <v>3.0902343750000001</v>
          </cell>
          <cell r="M242">
            <v>2.7812109375</v>
          </cell>
          <cell r="N242">
            <v>2.5030898437500002</v>
          </cell>
          <cell r="O242">
            <v>2.2527808593750001</v>
          </cell>
          <cell r="P242">
            <v>2.0275027734375</v>
          </cell>
          <cell r="Q242">
            <v>1.82475249609375</v>
          </cell>
          <cell r="R242">
            <v>1.6422772464843751</v>
          </cell>
        </row>
        <row r="243">
          <cell r="J243">
            <v>5</v>
          </cell>
          <cell r="K243">
            <v>3.43359375</v>
          </cell>
          <cell r="L243">
            <v>3.0902343750000001</v>
          </cell>
          <cell r="M243">
            <v>2.7812109375</v>
          </cell>
          <cell r="N243">
            <v>2.5030898437500002</v>
          </cell>
          <cell r="O243">
            <v>2.2527808593750001</v>
          </cell>
          <cell r="P243">
            <v>2.0275027734375</v>
          </cell>
          <cell r="Q243">
            <v>1.82475249609375</v>
          </cell>
          <cell r="R243">
            <v>1.6422772464843751</v>
          </cell>
        </row>
        <row r="244">
          <cell r="J244">
            <v>6</v>
          </cell>
          <cell r="K244">
            <v>3.43359375</v>
          </cell>
          <cell r="L244">
            <v>3.0902343750000001</v>
          </cell>
          <cell r="M244">
            <v>2.7812109375</v>
          </cell>
          <cell r="N244">
            <v>2.5030898437500002</v>
          </cell>
          <cell r="O244">
            <v>2.2527808593750001</v>
          </cell>
          <cell r="P244">
            <v>2.0275027734375</v>
          </cell>
          <cell r="Q244">
            <v>1.82475249609375</v>
          </cell>
          <cell r="R244">
            <v>1.6422772464843751</v>
          </cell>
        </row>
        <row r="245">
          <cell r="J245">
            <v>7</v>
          </cell>
          <cell r="K245">
            <v>0</v>
          </cell>
          <cell r="L245">
            <v>0</v>
          </cell>
          <cell r="M245">
            <v>0</v>
          </cell>
          <cell r="N245">
            <v>0</v>
          </cell>
          <cell r="O245">
            <v>0</v>
          </cell>
          <cell r="P245">
            <v>0</v>
          </cell>
          <cell r="Q245">
            <v>0</v>
          </cell>
          <cell r="R245">
            <v>0</v>
          </cell>
        </row>
        <row r="246">
          <cell r="J246">
            <v>8</v>
          </cell>
          <cell r="K246">
            <v>0</v>
          </cell>
          <cell r="L246">
            <v>0</v>
          </cell>
          <cell r="M246">
            <v>0</v>
          </cell>
          <cell r="N246">
            <v>0</v>
          </cell>
          <cell r="O246">
            <v>0</v>
          </cell>
          <cell r="P246">
            <v>0</v>
          </cell>
          <cell r="Q246">
            <v>0</v>
          </cell>
          <cell r="R246">
            <v>0</v>
          </cell>
        </row>
        <row r="247">
          <cell r="J247">
            <v>9</v>
          </cell>
          <cell r="K247">
            <v>3</v>
          </cell>
          <cell r="L247">
            <v>2</v>
          </cell>
          <cell r="M247">
            <v>0.5</v>
          </cell>
          <cell r="N247">
            <v>0.5</v>
          </cell>
          <cell r="O247">
            <v>0.5</v>
          </cell>
          <cell r="P247">
            <v>0.5</v>
          </cell>
          <cell r="Q247">
            <v>0.5</v>
          </cell>
          <cell r="R247">
            <v>0.5</v>
          </cell>
        </row>
        <row r="248">
          <cell r="J248">
            <v>10</v>
          </cell>
          <cell r="K248">
            <v>3.43359375</v>
          </cell>
          <cell r="L248">
            <v>3.0902343750000001</v>
          </cell>
          <cell r="M248">
            <v>2.7812109375</v>
          </cell>
          <cell r="N248">
            <v>2.5030898437500002</v>
          </cell>
          <cell r="O248">
            <v>2.2527808593750001</v>
          </cell>
          <cell r="P248">
            <v>2.0275027734375</v>
          </cell>
          <cell r="Q248">
            <v>1.82475249609375</v>
          </cell>
          <cell r="R248">
            <v>1.6422772464843751</v>
          </cell>
        </row>
        <row r="249">
          <cell r="J249">
            <v>11</v>
          </cell>
          <cell r="K249">
            <v>3.43359375</v>
          </cell>
          <cell r="L249">
            <v>3.0902343750000001</v>
          </cell>
          <cell r="M249">
            <v>2.7812109375</v>
          </cell>
          <cell r="N249">
            <v>2.5030898437500002</v>
          </cell>
          <cell r="O249">
            <v>2.2527808593750001</v>
          </cell>
          <cell r="P249">
            <v>2.0275027734375</v>
          </cell>
          <cell r="Q249">
            <v>1.82475249609375</v>
          </cell>
          <cell r="R249">
            <v>1.6422772464843751</v>
          </cell>
        </row>
        <row r="250">
          <cell r="J250">
            <v>12</v>
          </cell>
          <cell r="K250">
            <v>0</v>
          </cell>
          <cell r="L250">
            <v>0</v>
          </cell>
          <cell r="M250">
            <v>0</v>
          </cell>
          <cell r="N250">
            <v>0</v>
          </cell>
          <cell r="O250">
            <v>0</v>
          </cell>
          <cell r="P250">
            <v>0</v>
          </cell>
          <cell r="Q250">
            <v>0</v>
          </cell>
          <cell r="R250">
            <v>0</v>
          </cell>
        </row>
        <row r="251">
          <cell r="J251">
            <v>13</v>
          </cell>
          <cell r="K251">
            <v>0</v>
          </cell>
          <cell r="L251">
            <v>0</v>
          </cell>
          <cell r="M251">
            <v>0</v>
          </cell>
          <cell r="N251">
            <v>0</v>
          </cell>
          <cell r="O251">
            <v>0</v>
          </cell>
          <cell r="P251">
            <v>0</v>
          </cell>
          <cell r="Q251">
            <v>0</v>
          </cell>
          <cell r="R251">
            <v>0</v>
          </cell>
        </row>
        <row r="352">
          <cell r="C352" t="str">
            <v></v>
          </cell>
          <cell r="D352" t="str">
            <v>Pinjaman Bank</v>
          </cell>
          <cell r="I352">
            <v>0</v>
          </cell>
          <cell r="J352">
            <v>0</v>
          </cell>
          <cell r="K352">
            <v>0</v>
          </cell>
          <cell r="L352">
            <v>5211746.9476848934</v>
          </cell>
          <cell r="M352">
            <v>0</v>
          </cell>
          <cell r="N352">
            <v>0</v>
          </cell>
          <cell r="O352">
            <v>0</v>
          </cell>
          <cell r="P352">
            <v>0</v>
          </cell>
          <cell r="Q352">
            <v>0</v>
          </cell>
          <cell r="R352">
            <v>0</v>
          </cell>
          <cell r="S352">
            <v>0</v>
          </cell>
          <cell r="T352">
            <v>0</v>
          </cell>
          <cell r="U352">
            <v>0</v>
          </cell>
          <cell r="V352">
            <v>0</v>
          </cell>
          <cell r="W352">
            <v>0</v>
          </cell>
          <cell r="X352">
            <v>0</v>
          </cell>
          <cell r="Y352">
            <v>0</v>
          </cell>
        </row>
        <row r="353">
          <cell r="C353" t="str">
            <v></v>
          </cell>
          <cell r="D353" t="str">
            <v>Dana Sendiri</v>
          </cell>
          <cell r="F353" t="str">
            <v>Perputaran Kas</v>
          </cell>
          <cell r="I353">
            <v>0</v>
          </cell>
          <cell r="J353">
            <v>0</v>
          </cell>
          <cell r="K353">
            <v>0</v>
          </cell>
          <cell r="L353">
            <v>2233605.834722098</v>
          </cell>
          <cell r="M353">
            <v>11649210.194542771</v>
          </cell>
          <cell r="N353">
            <v>7929639.4316768087</v>
          </cell>
          <cell r="O353">
            <v>884001.68926865235</v>
          </cell>
          <cell r="P353">
            <v>0</v>
          </cell>
          <cell r="Q353">
            <v>720982.61251601949</v>
          </cell>
          <cell r="R353">
            <v>665771.70453077182</v>
          </cell>
          <cell r="S353">
            <v>1005321.5269832201</v>
          </cell>
          <cell r="T353">
            <v>1010729.4993698522</v>
          </cell>
          <cell r="U353">
            <v>1046448.9033684991</v>
          </cell>
          <cell r="V353">
            <v>0</v>
          </cell>
          <cell r="W353">
            <v>158103.78493557125</v>
          </cell>
          <cell r="X353">
            <v>0</v>
          </cell>
          <cell r="Y353">
            <v>808744.5727115199</v>
          </cell>
        </row>
        <row r="354">
          <cell r="C354" t="str">
            <v></v>
          </cell>
          <cell r="D354" t="str">
            <v>Pinjaman Pemegang Saham</v>
          </cell>
          <cell r="I354">
            <v>0</v>
          </cell>
          <cell r="J354">
            <v>0</v>
          </cell>
          <cell r="K354">
            <v>0</v>
          </cell>
          <cell r="L354">
            <v>0</v>
          </cell>
          <cell r="M354">
            <v>0</v>
          </cell>
          <cell r="N354">
            <v>0</v>
          </cell>
          <cell r="O354">
            <v>0</v>
          </cell>
          <cell r="P354">
            <v>0</v>
          </cell>
          <cell r="Q354">
            <v>0</v>
          </cell>
          <cell r="R354">
            <v>0</v>
          </cell>
          <cell r="S354">
            <v>0</v>
          </cell>
          <cell r="T354">
            <v>0</v>
          </cell>
          <cell r="U354">
            <v>0</v>
          </cell>
          <cell r="V354">
            <v>0</v>
          </cell>
          <cell r="W354">
            <v>0</v>
          </cell>
          <cell r="X354">
            <v>0</v>
          </cell>
          <cell r="Y354">
            <v>0</v>
          </cell>
        </row>
      </sheetData>
      <sheetData sheetId="11"/>
      <sheetData sheetId="12"/>
      <sheetData sheetId="13" refreshError="1"/>
      <sheetData sheetId="14" refreshError="1"/>
      <sheetData sheetId="15"/>
      <sheetData sheetId="16"/>
      <sheetData sheetId="17"/>
      <sheetData sheetId="18"/>
      <sheetData sheetId="19"/>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sheetName val="Stand-Prod"/>
      <sheetName val="As"/>
      <sheetName val="Inv-Fac"/>
      <sheetName val="Fac-House"/>
      <sheetName val="Dd"/>
      <sheetName val="LK"/>
      <sheetName val="PB"/>
      <sheetName val="BTK"/>
      <sheetName val="Kap"/>
      <sheetName val="BII"/>
      <sheetName val="MK"/>
      <sheetName val="Jad"/>
      <sheetName val="Tax"/>
      <sheetName val="Ratio"/>
      <sheetName val="AP"/>
      <sheetName val="Sensitivity"/>
      <sheetName val="Inv-Fac (2)"/>
      <sheetName val="List"/>
      <sheetName val="Revenue"/>
      <sheetName val="datasheet"/>
      <sheetName val="Deskrip"/>
      <sheetName val="Bang-Non-St"/>
      <sheetName val="Asumsi"/>
      <sheetName val="Add-trans"/>
      <sheetName val="S-2"/>
      <sheetName val="Pro-Base"/>
      <sheetName val="S-1"/>
      <sheetName val="Add-rev"/>
      <sheetName val="Exist"/>
      <sheetName val="Tot"/>
      <sheetName val="Tranponder"/>
      <sheetName val="HARGA ALAT"/>
      <sheetName val="Hit Bgn"/>
      <sheetName val="FORM-X-1"/>
      <sheetName val="Biaya PKS"/>
      <sheetName val="Project Cost"/>
      <sheetName val="Balance"/>
      <sheetName val="Risk Analisis"/>
      <sheetName val="BEP"/>
      <sheetName val="Depre"/>
      <sheetName val="PINJAMAN-Bank"/>
      <sheetName val="INCOME"/>
      <sheetName val="Pemeliharaan"/>
      <sheetName val="Upah"/>
      <sheetName val="Bahan"/>
      <sheetName val="Cash-flow"/>
      <sheetName val="IRR"/>
      <sheetName val="IRR ALL"/>
      <sheetName val="Lab&amp;Bengkel"/>
      <sheetName val="Produksi &amp; Scedule"/>
      <sheetName val="OE"/>
      <sheetName val="Des"/>
      <sheetName val="U-EK"/>
      <sheetName val="pek tanah utk irigasi"/>
      <sheetName val="GL_Account"/>
      <sheetName val="ISIAN"/>
      <sheetName val="Pemadatan Tanah (Jalan)"/>
      <sheetName val="Surat Ga kepake"/>
      <sheetName val="PD_Budget"/>
      <sheetName val="Debt"/>
      <sheetName val="Cash"/>
      <sheetName val="OPEX_Budget"/>
      <sheetName val="INV"/>
      <sheetName val=""/>
      <sheetName val="016 - Bintang Permata Kpk Muara"/>
      <sheetName val="Ring"/>
      <sheetName val="Cash-print"/>
      <sheetName val="Tanaman"/>
      <sheetName val="analisa"/>
      <sheetName val="bobot"/>
      <sheetName val="RAB"/>
      <sheetName val="Inv-Fac_(2)"/>
      <sheetName val="JSiar"/>
      <sheetName val="Std-Prod KS"/>
      <sheetName val="Inv-Fac_(2)1"/>
      <sheetName val="cost recovery"/>
      <sheetName val="data"/>
      <sheetName val="BQ_E20_02_Rp_"/>
      <sheetName val="daf_3_OK_"/>
      <sheetName val="daf_7_OK_"/>
      <sheetName val="Analisa BCT"/>
      <sheetName val="Rinci-Biaya"/>
      <sheetName val="Rinci-Pendapatan"/>
      <sheetName val="Sheet1 (3)"/>
      <sheetName val="FINISHING"/>
      <sheetName val="Reklpj"/>
      <sheetName val="RESIDU"/>
      <sheetName val="PB(B)"/>
      <sheetName val="Exc. Rate"/>
      <sheetName val="Harga Material Lokal"/>
      <sheetName val="FS-FORECAST"/>
      <sheetName val="LEADSCHEDULE"/>
      <sheetName val="K"/>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s"/>
      <sheetName val="Ring"/>
      <sheetName val="OE"/>
      <sheetName val="Data"/>
      <sheetName val="Tanki SS"/>
      <sheetName val="Tangki"/>
      <sheetName val="BAK BETON"/>
      <sheetName val="Pump"/>
      <sheetName val="Tower"/>
      <sheetName val="Susut"/>
      <sheetName val="USD ^01"/>
      <sheetName val="Deep"/>
      <sheetName val="PLN"/>
      <sheetName val="Tanki_SS"/>
      <sheetName val="BAK_BETON"/>
      <sheetName val="USD_^01"/>
      <sheetName val="uip"/>
      <sheetName val="Isian"/>
      <sheetName val="Sarana"/>
      <sheetName val="Resume"/>
      <sheetName val="Tanah "/>
      <sheetName val="Bgn"/>
      <sheetName val="AF"/>
      <sheetName val="Cover1"/>
      <sheetName val="Cover2"/>
      <sheetName val="Surat"/>
      <sheetName val="Pndahuluan"/>
      <sheetName val="PP"/>
      <sheetName val="Data1"/>
      <sheetName val="Data2"/>
      <sheetName val="Data3"/>
      <sheetName val="Data4"/>
      <sheetName val="Data Pmbanding"/>
      <sheetName val="Peta "/>
      <sheetName val="Asumsi"/>
      <sheetName val="Foto"/>
      <sheetName val="Tax"/>
      <sheetName val="As"/>
      <sheetName val="Prod- Plasma"/>
      <sheetName val="Std-Prod KS"/>
      <sheetName val="bct-PABRIK"/>
      <sheetName val="m-bct"/>
      <sheetName val="sp"/>
      <sheetName val="hs"/>
      <sheetName val="dep"/>
      <sheetName val="opi"/>
      <sheetName val="Komponen Utama"/>
      <sheetName val="res"/>
      <sheetName val="Tanah"/>
      <sheetName val="Bangunan"/>
      <sheetName val="s"/>
      <sheetName val="F"/>
      <sheetName val="GS"/>
      <sheetName val="P"/>
      <sheetName val="L"/>
      <sheetName val="Lok"/>
      <sheetName val="Sheet2"/>
      <sheetName val="GL_Account"/>
      <sheetName val="List"/>
      <sheetName val="JSiar"/>
      <sheetName val="HB "/>
      <sheetName val="REKENING"/>
      <sheetName val="Revenue"/>
      <sheetName val="FINISHING"/>
      <sheetName val="Tanki_SS1"/>
      <sheetName val="BAK_BETON1"/>
      <sheetName val="USD_^011"/>
      <sheetName val="Tanah_"/>
      <sheetName val="Data_Pmbanding"/>
      <sheetName val="Peta_"/>
      <sheetName val="Prod-_Plasma"/>
      <sheetName val="Std-Prod_KS"/>
      <sheetName val="Komponen_Utama"/>
      <sheetName val="Harga Material Lokal"/>
      <sheetName val="INDIRECT DETAIL"/>
      <sheetName val="Add-trans"/>
      <sheetName val="Pro-Base"/>
      <sheetName val="Add-rev"/>
      <sheetName val="Exist"/>
      <sheetName val="Tranponder"/>
      <sheetName val="EQUIPMENT"/>
      <sheetName val="ISIT  Cost summary"/>
      <sheetName val="COA"/>
      <sheetName val="Deskrip"/>
      <sheetName val="FORM-X-1"/>
      <sheetName val="U-EK"/>
      <sheetName val="00000"/>
      <sheetName val="Input_Nilai1"/>
      <sheetName val="DATA UMUM"/>
      <sheetName val="Adj_Ruko "/>
      <sheetName val="1-Cover Depan"/>
      <sheetName val="2-Surat"/>
      <sheetName val="2-Surat (1)"/>
      <sheetName val="2-Surat (2)"/>
      <sheetName val="3-Laporan T &amp; B(asli)"/>
      <sheetName val="3-Laporan Ruko"/>
      <sheetName val="Adj_Ruko Gabungan"/>
      <sheetName val="dnh"/>
      <sheetName val="1_Cover-Ok"/>
      <sheetName val="peta"/>
      <sheetName val="REKAP &amp; M&amp;E"/>
      <sheetName val="5-Laporan Inventaris"/>
      <sheetName val="foto-foto"/>
      <sheetName val="LAP-KEND"/>
      <sheetName val="LAP-INVEN"/>
      <sheetName val="Denah"/>
      <sheetName val="Daftar No MAPPI"/>
      <sheetName val="Sheet1"/>
      <sheetName val="ANALISA"/>
      <sheetName val="HRG BHN"/>
      <sheetName val="SM Bgn"/>
      <sheetName val="SM Tnh"/>
      <sheetName val="TUG"/>
      <sheetName val="datasheet"/>
      <sheetName val="ProForma"/>
      <sheetName val="SpesifikasiUpdate"/>
      <sheetName val="Huruf-INV"/>
      <sheetName val="BCT"/>
      <sheetName val="Income"/>
      <sheetName val="BQ_E20_02_Rp_"/>
      <sheetName val="S-2"/>
      <sheetName val="S-1"/>
      <sheetName val="Tot"/>
      <sheetName val="HARSAT"/>
      <sheetName val="Pemadatan Tanah (Jalan)"/>
      <sheetName val="Inputs"/>
      <sheetName val="Daf 1"/>
      <sheetName val="Isolasi Luar Dalam"/>
      <sheetName val="Isolasi Luar"/>
      <sheetName val="PLUMBING"/>
      <sheetName val="STRUKTUR"/>
      <sheetName val="BQ"/>
      <sheetName val="rumus"/>
      <sheetName val="S e p"/>
      <sheetName val="M a r"/>
      <sheetName val="M a y"/>
      <sheetName val="J u l"/>
      <sheetName val="A p r"/>
      <sheetName val="A u g"/>
      <sheetName val="O c t"/>
      <sheetName val="J u n"/>
      <sheetName val="N o v"/>
      <sheetName val="F e b"/>
      <sheetName val="J a n"/>
      <sheetName val="00 received in 01"/>
      <sheetName val="Year End"/>
      <sheetName val="FASILITAS"/>
      <sheetName val="HARGA"/>
      <sheetName val="ELEMENT SUM"/>
      <sheetName val="ANALISA ME"/>
      <sheetName val="HB"/>
      <sheetName val="HALAMAN 1-60"/>
      <sheetName val="H.Satuan"/>
      <sheetName val="FORM X COST"/>
      <sheetName val="rab lt 2 bo"/>
      <sheetName val="T.material"/>
      <sheetName val="Elektrikal"/>
      <sheetName val="TERM OF PAYMENT"/>
      <sheetName val="Permanent info"/>
      <sheetName val="A"/>
      <sheetName val="prg-old"/>
      <sheetName val="struktur tdk dipakai"/>
      <sheetName val="kumpulan"/>
      <sheetName val="Analisa Gabungan"/>
      <sheetName val="RATE"/>
      <sheetName val="bhn_upah"/>
      <sheetName val="LPJ-Bm"/>
      <sheetName val="Hit Bgn"/>
      <sheetName val="FS-FORECAST"/>
      <sheetName val="LEADSCHEDULE"/>
      <sheetName val="Io_N"/>
    </sheetNames>
    <sheetDataSet>
      <sheetData sheetId="0" refreshError="1">
        <row r="20">
          <cell r="Y20">
            <v>528390</v>
          </cell>
        </row>
        <row r="34">
          <cell r="C34" t="str">
            <v>Merek</v>
          </cell>
        </row>
        <row r="36">
          <cell r="C36" t="str">
            <v>Tipe</v>
          </cell>
        </row>
        <row r="37">
          <cell r="C37" t="str">
            <v>No. Seri</v>
          </cell>
        </row>
        <row r="305">
          <cell r="B305" t="str">
            <v>Terdiri dari:</v>
          </cell>
        </row>
      </sheetData>
      <sheetData sheetId="1">
        <row r="20">
          <cell r="Y20">
            <v>528390</v>
          </cell>
        </row>
      </sheetData>
      <sheetData sheetId="2" refreshError="1">
        <row r="20">
          <cell r="Y20">
            <v>528390</v>
          </cell>
        </row>
        <row r="21">
          <cell r="Y21">
            <v>282700</v>
          </cell>
        </row>
        <row r="22">
          <cell r="Y22">
            <v>181800</v>
          </cell>
        </row>
        <row r="23">
          <cell r="Y23">
            <v>750000</v>
          </cell>
        </row>
        <row r="24">
          <cell r="Y24">
            <v>450000</v>
          </cell>
        </row>
        <row r="26">
          <cell r="Y26">
            <v>150000</v>
          </cell>
        </row>
        <row r="29">
          <cell r="Y29">
            <v>1800000</v>
          </cell>
        </row>
        <row r="30">
          <cell r="Y30">
            <v>1171750</v>
          </cell>
        </row>
        <row r="39">
          <cell r="Y39">
            <v>225000</v>
          </cell>
        </row>
        <row r="47">
          <cell r="Y47">
            <v>2345000</v>
          </cell>
        </row>
        <row r="54">
          <cell r="Y54">
            <v>410000</v>
          </cell>
        </row>
      </sheetData>
      <sheetData sheetId="3"/>
      <sheetData sheetId="4"/>
      <sheetData sheetId="5"/>
      <sheetData sheetId="6"/>
      <sheetData sheetId="7"/>
      <sheetData sheetId="8"/>
      <sheetData sheetId="9"/>
      <sheetData sheetId="10"/>
      <sheetData sheetId="11"/>
      <sheetData sheetId="12"/>
      <sheetData sheetId="13" refreshError="1"/>
      <sheetData sheetId="14"/>
      <sheetData sheetId="15">
        <row r="34">
          <cell r="C34" t="str">
            <v>Kategori Kredit</v>
          </cell>
        </row>
      </sheetData>
      <sheetData sheetId="16" refreshError="1"/>
      <sheetData sheetId="17">
        <row r="20">
          <cell r="Y20">
            <v>528390</v>
          </cell>
        </row>
      </sheetData>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sheetData sheetId="89"/>
      <sheetData sheetId="90"/>
      <sheetData sheetId="9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s"/>
      <sheetName val="Ring"/>
      <sheetName val="Data"/>
      <sheetName val="Tanki SS"/>
      <sheetName val="Tangki"/>
      <sheetName val="BAK BETON"/>
      <sheetName val="Pump"/>
      <sheetName val="Tower"/>
      <sheetName val="Susut"/>
      <sheetName val="USD ^01"/>
      <sheetName val="Deep"/>
      <sheetName val="PLN"/>
      <sheetName val="OE"/>
      <sheetName val="As"/>
      <sheetName val="Revenue"/>
      <sheetName val="Tanki_SS"/>
      <sheetName val="BAK_BETON"/>
      <sheetName val="USD_^01"/>
      <sheetName val="GL_Account"/>
      <sheetName val="datasheet"/>
      <sheetName val="Bang-Non-St"/>
      <sheetName val="JSiar"/>
      <sheetName val="Isian"/>
      <sheetName val="Std-Prod KS"/>
      <sheetName val="Asumsi"/>
      <sheetName val="bct-PABRIK"/>
      <sheetName val="HQ"/>
      <sheetName val="Hit Bgn"/>
    </sheetNames>
    <sheetDataSet>
      <sheetData sheetId="0" refreshError="1"/>
      <sheetData sheetId="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s"/>
      <sheetName val="Ring"/>
      <sheetName val="Data"/>
      <sheetName val="Tanki SS"/>
      <sheetName val="Tangki"/>
      <sheetName val="BAK BETON"/>
      <sheetName val="Pump"/>
      <sheetName val="Tower"/>
      <sheetName val="Susut"/>
      <sheetName val="USD ^01"/>
      <sheetName val="Deep"/>
      <sheetName val="PLN"/>
      <sheetName val="OE"/>
      <sheetName val="As"/>
      <sheetName val="Revenue"/>
      <sheetName val="Tanki_SS"/>
      <sheetName val="BAK_BETON"/>
      <sheetName val="USD_^01"/>
      <sheetName val="GL_Account"/>
      <sheetName val="datasheet"/>
      <sheetName val="Bang-Non-St"/>
      <sheetName val="JSiar"/>
      <sheetName val="Isian"/>
      <sheetName val="Std-Prod KS"/>
      <sheetName val="Asumsi"/>
      <sheetName val="bct-PABRIK"/>
      <sheetName val="HQ"/>
      <sheetName val="Hit Bgn"/>
    </sheetNames>
    <sheetDataSet>
      <sheetData sheetId="0" refreshError="1"/>
      <sheetData sheetId="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sheetData sheetId="17"/>
      <sheetData sheetId="18" refreshError="1"/>
      <sheetData sheetId="19" refreshError="1"/>
      <sheetData sheetId="20"/>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DATA UMUM"/>
      <sheetName val="Tanah"/>
      <sheetName val="Bangunan"/>
      <sheetName val="Safety Margin"/>
      <sheetName val="Data 1"/>
      <sheetName val="Data 2"/>
      <sheetName val="Data 3"/>
      <sheetName val="Data 4"/>
      <sheetName val="Data 5"/>
      <sheetName val="Analisa"/>
      <sheetName val="Text"/>
      <sheetName val="COPYWRITE"/>
      <sheetName val="List"/>
      <sheetName val="Revenue"/>
      <sheetName val="Ring"/>
      <sheetName val="GL_Account"/>
      <sheetName val="Bang-Non-St"/>
      <sheetName val="Add-trans"/>
      <sheetName val="S-2"/>
      <sheetName val="Pro-Base"/>
      <sheetName val="S-1"/>
      <sheetName val="Add-rev"/>
      <sheetName val="Exist"/>
      <sheetName val="Tot"/>
      <sheetName val="Tranponder"/>
      <sheetName val="Resume"/>
      <sheetName val="B-Ops-KS"/>
      <sheetName val="HRG BHN"/>
      <sheetName val="As"/>
      <sheetName val="Data"/>
      <sheetName val="DATA_UMUM"/>
      <sheetName val="Safety_Margin"/>
      <sheetName val="Data_1"/>
      <sheetName val="Data_2"/>
      <sheetName val="Data_3"/>
      <sheetName val="Data_4"/>
      <sheetName val="Data_5"/>
      <sheetName val="datasheet"/>
      <sheetName val="BBNE"/>
      <sheetName val="BLNE"/>
      <sheetName val="ITNE"/>
      <sheetName val="KAA"/>
      <sheetName val="KMYE"/>
      <sheetName val="KT"/>
      <sheetName val="KTTG"/>
      <sheetName val="MDLE"/>
      <sheetName val="SAMAN"/>
      <sheetName val="SFRE"/>
      <sheetName val="SK"/>
      <sheetName val="TPZE"/>
      <sheetName val="TRG"/>
      <sheetName val="DataKlien"/>
      <sheetName val="Cover"/>
      <sheetName val="Surat"/>
      <sheetName val="Tanah "/>
      <sheetName val="Bangunan (2)"/>
      <sheetName val="Bangunan (3)"/>
      <sheetName val="Kesimpulan"/>
      <sheetName val="Marketibility"/>
      <sheetName val="Data Pembanding"/>
      <sheetName val="Peta (2)"/>
      <sheetName val="Photo"/>
      <sheetName val="Hit-Bang"/>
      <sheetName val="Teks"/>
      <sheetName val="FORM-X-1"/>
      <sheetName val="AT"/>
      <sheetName val="kki"/>
      <sheetName val="fin pro centers"/>
      <sheetName val="SUMMARY"/>
      <sheetName val="BCT"/>
      <sheetName val="Res (TB)"/>
      <sheetName val="Daftar No MAPPI"/>
      <sheetName val="RESIDU"/>
      <sheetName val="Data Harga Material"/>
      <sheetName val="T.material"/>
      <sheetName val="JSiar"/>
      <sheetName val="006"/>
      <sheetName val="_001"/>
      <sheetName val="An. Beton"/>
      <sheetName val="Cvr"/>
      <sheetName val="Depresiasi"/>
      <sheetName val="input-cost"/>
      <sheetName val="Rinci-Biaya"/>
      <sheetName val="Rinci-Pendapatan"/>
      <sheetName val="Profit Loss"/>
      <sheetName val="N Tnh"/>
      <sheetName val="Sheet1"/>
      <sheetName val="Sheet2"/>
      <sheetName val="Sheet3"/>
      <sheetName val="SM Bgn"/>
      <sheetName val="SM Tnh"/>
      <sheetName val="Isian"/>
      <sheetName val="Data GH'06"/>
      <sheetName val="Bg lt 4"/>
      <sheetName val="Tenancy Sch"/>
      <sheetName val="Capitalisation"/>
      <sheetName val="Outgoings"/>
      <sheetName val="Harga Material Lokal"/>
      <sheetName val="Standarisasi"/>
      <sheetName val="Analisa ruko"/>
      <sheetName val="Pembanding Hal 10"/>
      <sheetName val="Pengantar Hal 2"/>
      <sheetName val="WP"/>
      <sheetName val="Uraian Halmn 3"/>
      <sheetName val="Uraian Halmn 4"/>
      <sheetName val="Uraian Halmn 5"/>
      <sheetName val="Uraian Halmn 6"/>
      <sheetName val="Foto aset 1 Halmn 7"/>
      <sheetName val="PETA"/>
      <sheetName val="ue"/>
      <sheetName val="Permanent info"/>
      <sheetName val="BCR"/>
      <sheetName val="TM"/>
      <sheetName val="DATA_UMUM1"/>
      <sheetName val="Safety_Margin1"/>
      <sheetName val="Data_11"/>
      <sheetName val="Data_21"/>
      <sheetName val="Data_31"/>
      <sheetName val="Data_41"/>
      <sheetName val="Data_51"/>
      <sheetName val="ZIP"/>
      <sheetName val="fin_pro_centers"/>
      <sheetName val="T_material"/>
      <sheetName val="98003-33"/>
      <sheetName val="NRC_2"/>
      <sheetName val="U-EK"/>
      <sheetName val="rab lt 2 bo"/>
      <sheetName val="DD (isian)"/>
      <sheetName val="KOP."/>
      <sheetName val="1"/>
      <sheetName val="2"/>
      <sheetName val="3"/>
      <sheetName val="4"/>
      <sheetName val="TANAH 4"/>
      <sheetName val="FOTO 5"/>
      <sheetName val="MAP 6"/>
      <sheetName val="Aplikasi 1"/>
      <sheetName val="DENAH"/>
      <sheetName val="INV"/>
      <sheetName val="N Bgn"/>
      <sheetName val="NPDES02"/>
      <sheetName val="RESIDU-3"/>
      <sheetName val="NERACA"/>
      <sheetName val="Kend"/>
      <sheetName val="Alber"/>
      <sheetName val="Trail"/>
      <sheetName val="Drilldown parametrico"/>
      <sheetName val="Irregular Income"/>
      <sheetName val="FE-1770.P1"/>
      <sheetName val="TABEL HARGA"/>
      <sheetName val="FORM X COST"/>
      <sheetName val="Analisa 2"/>
      <sheetName val="Analisa BCT"/>
      <sheetName val="Kaliandra"/>
      <sheetName val="Data Material Lokal"/>
      <sheetName val="Inputs"/>
      <sheetName val="ARPU-override"/>
      <sheetName val="Sat. Pek."/>
      <sheetName val="Daftar Isi"/>
      <sheetName val="Sous traitance"/>
      <sheetName val="JKT"/>
      <sheetName val="PP"/>
      <sheetName val="Cost Coba Rev"/>
      <sheetName val="ASUMSI"/>
      <sheetName val="Biaya PKS"/>
      <sheetName val="Project Cost"/>
      <sheetName val="Balance"/>
      <sheetName val="Risk Analisis"/>
      <sheetName val="BEP"/>
      <sheetName val="Depre"/>
      <sheetName val="PINJAMAN-Bank"/>
      <sheetName val="INCOME"/>
      <sheetName val="Pemeliharaan"/>
      <sheetName val="Upah"/>
      <sheetName val="Bahan"/>
      <sheetName val="Cash-flow"/>
      <sheetName val="IRR"/>
      <sheetName val="IRR ALL"/>
      <sheetName val="Lab&amp;Bengkel"/>
      <sheetName val="Produksi &amp; Scedule"/>
      <sheetName val="OE"/>
      <sheetName val="Des"/>
      <sheetName val="Plat"/>
      <sheetName val="daf_3_OK_"/>
      <sheetName val="daf_7_OK_"/>
      <sheetName val="BCT-2013"/>
      <sheetName val="PIK_QUO"/>
      <sheetName val="populasi"/>
      <sheetName val="GeneralInfo"/>
      <sheetName val="Client AJE"/>
      <sheetName val="REMUNERASISTANDAR"/>
      <sheetName val="TABEL_DETASIR"/>
      <sheetName val="TERM OF PAYMENT"/>
      <sheetName val="prg-old"/>
      <sheetName val="12"/>
      <sheetName val="Sat Bahan"/>
      <sheetName val="Sat Alat"/>
      <sheetName val="Sat Upah"/>
      <sheetName val="Daf 1"/>
      <sheetName val="Contractual Terms(1)"/>
      <sheetName val="Daftar_No_MAPPI"/>
      <sheetName val="Profit_Loss"/>
      <sheetName val="Data_Harga_Material"/>
      <sheetName val="N_Tnh"/>
      <sheetName val="Data Aset"/>
      <sheetName val="Marshal"/>
      <sheetName val="Standard"/>
      <sheetName val="Mesin"/>
      <sheetName val="Tanah_"/>
      <sheetName val="Bangunan_(2)"/>
      <sheetName val="Bangunan_(3)"/>
      <sheetName val="Data_Pembanding"/>
      <sheetName val="Peta_(2)"/>
      <sheetName val="SM_Bgn"/>
      <sheetName val="SM_Tnh"/>
      <sheetName val="Data_GH'06"/>
      <sheetName val="kurs"/>
      <sheetName val="Hit Bgn"/>
      <sheetName val="Harsat Upah"/>
      <sheetName val="Perhitungan Besi"/>
      <sheetName val="Harsat Bahan"/>
      <sheetName val="anal pipa"/>
      <sheetName val="Dat-Bgt"/>
      <sheetName val="RT"/>
      <sheetName val="COA"/>
      <sheetName val="TB"/>
      <sheetName val="5 yr val"/>
      <sheetName val="Graphs"/>
      <sheetName val="Input"/>
      <sheetName val="10 yr val"/>
      <sheetName val="Financials"/>
      <sheetName val=" Summ fin."/>
      <sheetName val="SITE-E"/>
      <sheetName val="Kebun 510 kav o6"/>
      <sheetName val="Bg_lt_4"/>
      <sheetName val="FORM_X_COST"/>
      <sheetName val="rab_lt_2_bo"/>
      <sheetName val="DD_(isian)"/>
      <sheetName val="KOP_"/>
      <sheetName val="TANAH_4"/>
      <sheetName val="FOTO_5"/>
      <sheetName val="MAP_6"/>
      <sheetName val="Aplikasi_1"/>
      <sheetName val="N_Bgn"/>
      <sheetName val="Std-Prod KS"/>
      <sheetName val="rab 4"/>
      <sheetName val="Bahan Upah"/>
      <sheetName val="Harga Bahan"/>
      <sheetName val="Denpasar"/>
      <sheetName val="cost recovery"/>
      <sheetName val="DAF-1"/>
      <sheetName val="TOWN"/>
      <sheetName val="Running_Acc"/>
      <sheetName val="datateknis"/>
      <sheetName val="Draft"/>
      <sheetName val="RATE"/>
      <sheetName val="FAK"/>
      <sheetName val="HPP"/>
      <sheetName val="Ktr"/>
      <sheetName val="F ALARM"/>
      <sheetName val="Gmd3"/>
      <sheetName val="Sheet1 (3)"/>
      <sheetName val="PENILAI"/>
      <sheetName val="SUB"/>
      <sheetName val="Go"/>
      <sheetName val="Pasar-02"/>
      <sheetName val="IM"/>
      <sheetName val="BTB"/>
      <sheetName val="Valid"/>
      <sheetName val="PAGE 1.X"/>
      <sheetName val="Harga"/>
      <sheetName val="Biaya-Inv"/>
      <sheetName val="Basic Price"/>
      <sheetName val="BAG-III"/>
      <sheetName val="GEN EXP JANUARY"/>
      <sheetName val="EQUIPMENT"/>
      <sheetName val="Isolasi Luar Dalam"/>
      <sheetName val="Isolasi Luar"/>
      <sheetName val="BQ_E20_02_Rp_"/>
      <sheetName val="Pipe"/>
      <sheetName val="Alat"/>
      <sheetName val="Persiapan"/>
      <sheetName val="36"/>
      <sheetName val="BGN"/>
      <sheetName val="An. Tanah"/>
      <sheetName val="PB(B)"/>
      <sheetName val="PB_B_"/>
      <sheetName val="DATA_feed"/>
      <sheetName val="CH_FL_YEAR"/>
      <sheetName val="INC_FUN_FIN"/>
      <sheetName val="har-sat"/>
      <sheetName val="IS"/>
      <sheetName val="CIP_USD"/>
      <sheetName val="CF-hot"/>
      <sheetName val="exf"/>
      <sheetName val="Asumsi (APE)"/>
      <sheetName val="% Lbr vs GP"/>
      <sheetName val="Income Statement"/>
      <sheetName val="Shareholders' Equity"/>
      <sheetName val="Mutasi"/>
      <sheetName val="Analisa  (2)"/>
      <sheetName val="Fill this out first___"/>
      <sheetName val="RMCONS"/>
      <sheetName val="CGS"/>
      <sheetName val="ANALISA PEK.UMUM"/>
      <sheetName val="upah-bahan satker_revisi"/>
      <sheetName val="DATA "/>
      <sheetName val="Dbase"/>
      <sheetName val="Cons"/>
      <sheetName val="KEUANGAN"/>
      <sheetName val="SALDO"/>
      <sheetName val="EurotoolsXRates"/>
      <sheetName val="Exc. Rate"/>
      <sheetName val="8"/>
      <sheetName val="Harga Sat"/>
      <sheetName val="BBM"/>
      <sheetName val="Transport "/>
      <sheetName val="Input sheet on Prices"/>
      <sheetName val="TOTAL"/>
      <sheetName val="B-Ops-Sawit"/>
      <sheetName val="B _ Norelec"/>
      <sheetName val="Ringkasan"/>
      <sheetName val="Survey Tanah"/>
      <sheetName val="P1"/>
      <sheetName val="P-2"/>
      <sheetName val="P-3"/>
      <sheetName val="P4"/>
      <sheetName val="P-5"/>
      <sheetName val="P-6"/>
      <sheetName val="P-7"/>
      <sheetName val="P8"/>
      <sheetName val="Data Psr Tanah"/>
      <sheetName val="Bangunan Kantor"/>
      <sheetName val="SPL"/>
      <sheetName val="Resume Nilai"/>
      <sheetName val="Spek"/>
      <sheetName val="IL"/>
      <sheetName val="DEPR"/>
      <sheetName val="IKK"/>
      <sheetName val="dt1"/>
      <sheetName val="Sheet4"/>
      <sheetName val="IMM"/>
      <sheetName val="IL 2016"/>
      <sheetName val="Sheet6"/>
      <sheetName val="Compatibility Report"/>
      <sheetName val="MHPP"/>
      <sheetName val="Menu List"/>
      <sheetName val="C"/>
      <sheetName val="TBS"/>
      <sheetName val="Mill"/>
      <sheetName val="Ex_Rate"/>
      <sheetName val="BCTbang"/>
      <sheetName val="September"/>
      <sheetName val="FAKTOR"/>
      <sheetName val="Production"/>
      <sheetName val="op-details"/>
      <sheetName val="REKAP"/>
      <sheetName val="REKAP Tbh"/>
      <sheetName val="Hargamat"/>
      <sheetName val="HB "/>
      <sheetName val="Cov"/>
      <sheetName val="dOkt"/>
      <sheetName val="kumpulan"/>
      <sheetName val="Nick Miller NAV-CFSI"/>
      <sheetName val="G4"/>
      <sheetName val="I4"/>
      <sheetName val="G2"/>
      <sheetName val="P_Par"/>
      <sheetName val="H2b"/>
      <sheetName val="Q1"/>
      <sheetName val="P_Prt"/>
      <sheetName val="E2"/>
      <sheetName val="D2b"/>
      <sheetName val="H3"/>
      <sheetName val="O1"/>
      <sheetName val="D2a"/>
      <sheetName val="P2"/>
      <sheetName val="H2a"/>
      <sheetName val="A"/>
      <sheetName val="B1a"/>
      <sheetName val="G1"/>
      <sheetName val="H4"/>
      <sheetName val="R"/>
      <sheetName val="B2b"/>
      <sheetName val="O2"/>
      <sheetName val="PBKI&amp;E"/>
      <sheetName val="Data23"/>
      <sheetName val="Data26"/>
      <sheetName val="2002"/>
      <sheetName val="RMatl-Cons.Fig"/>
      <sheetName val="Sensi"/>
      <sheetName val="man power"/>
      <sheetName val="BCA"/>
      <sheetName val="Account"/>
      <sheetName val="01.Rumah Tinggal Sederhana"/>
      <sheetName val="LIST IKK KOTAKAB"/>
      <sheetName val="LIST IKK PROPINSI"/>
      <sheetName val="INDEKS"/>
      <sheetName val="LIST DAERAH"/>
      <sheetName val="PBG_2"/>
      <sheetName val="KH-Q1,Q2,01"/>
      <sheetName val="COPA DETAIL"/>
      <sheetName val="WBS"/>
      <sheetName val="Pt"/>
      <sheetName val="Uraian kapal"/>
      <sheetName val="Huruf-INV"/>
      <sheetName val="UBA"/>
      <sheetName val="HITAM ULU"/>
      <sheetName val="RENCANA KERJA"/>
      <sheetName val="Tabel Barang"/>
      <sheetName val="SE"/>
      <sheetName val="FINISHING"/>
      <sheetName val="P&amp;L BSheet CFlow"/>
      <sheetName val="PrIS"/>
      <sheetName val="Input O&amp;M"/>
      <sheetName val="bct-PABRIK"/>
      <sheetName val="FS-FORECAST"/>
      <sheetName val="LEADSCHEDULE"/>
      <sheetName val="Cashflow"/>
      <sheetName val="Sat-Tan"/>
      <sheetName val="Infrastruktur"/>
      <sheetName val="BS"/>
      <sheetName val="premi iuran"/>
      <sheetName val="PEMBANDING"/>
      <sheetName val="DATA_UMUM2"/>
      <sheetName val="Safety_Margin2"/>
      <sheetName val="Data_12"/>
      <sheetName val="Data_22"/>
      <sheetName val="Data_32"/>
      <sheetName val="Data_42"/>
      <sheetName val="Data_52"/>
      <sheetName val="HRG_BHN"/>
      <sheetName val="fin_pro_centers1"/>
      <sheetName val="Res_(TB)"/>
      <sheetName val="T_material1"/>
      <sheetName val="An__Beton"/>
      <sheetName val="Sous_traitance"/>
      <sheetName val="Tenancy_Sch"/>
      <sheetName val="Permanent_info"/>
      <sheetName val="Harga_Material_Lokal"/>
      <sheetName val="Drilldown_parametrico"/>
      <sheetName val="Irregular_Income"/>
      <sheetName val="FE-1770_P1"/>
      <sheetName val="TABEL_HARGA"/>
      <sheetName val="Analisa_2"/>
      <sheetName val="Analisa_ruko"/>
      <sheetName val="Pembanding_Hal_10"/>
      <sheetName val="Pengantar_Hal_2"/>
      <sheetName val="Uraian_Halmn_3"/>
      <sheetName val="Uraian_Halmn_4"/>
      <sheetName val="Uraian_Halmn_5"/>
      <sheetName val="Uraian_Halmn_6"/>
      <sheetName val="Foto_aset_1_Halmn_7"/>
      <sheetName val="Analisa_BCT"/>
      <sheetName val="Data_Material_Lokal"/>
      <sheetName val="Sat__Pek_"/>
      <sheetName val="Daftar_Isi"/>
      <sheetName val="DATA_UMUM3"/>
      <sheetName val="Safety_Margin3"/>
      <sheetName val="Data_13"/>
      <sheetName val="Data_23"/>
      <sheetName val="Data_33"/>
      <sheetName val="Data_43"/>
      <sheetName val="Data_53"/>
      <sheetName val="HRG_BHN1"/>
      <sheetName val="Tanah_1"/>
      <sheetName val="Bangunan_(2)1"/>
      <sheetName val="Bangunan_(3)1"/>
      <sheetName val="Data_Pembanding1"/>
      <sheetName val="Peta_(2)1"/>
      <sheetName val="fin_pro_centers2"/>
      <sheetName val="Res_(TB)1"/>
      <sheetName val="Daftar_No_MAPPI1"/>
      <sheetName val="Data_Harga_Material1"/>
      <sheetName val="T_material2"/>
      <sheetName val="An__Beton1"/>
      <sheetName val="Profit_Loss1"/>
      <sheetName val="N_Tnh1"/>
      <sheetName val="SM_Bgn1"/>
      <sheetName val="SM_Tnh1"/>
      <sheetName val="Data_GH'061"/>
      <sheetName val="Bg_lt_41"/>
      <sheetName val="Sous_traitance1"/>
      <sheetName val="Tenancy_Sch1"/>
      <sheetName val="rab_lt_2_bo1"/>
      <sheetName val="DD_(isian)1"/>
      <sheetName val="KOP_1"/>
      <sheetName val="TANAH_41"/>
      <sheetName val="FOTO_51"/>
      <sheetName val="MAP_61"/>
      <sheetName val="Aplikasi_11"/>
      <sheetName val="N_Bgn1"/>
      <sheetName val="Permanent_info1"/>
      <sheetName val="Harga_Material_Lokal1"/>
      <sheetName val="Drilldown_parametrico1"/>
      <sheetName val="Irregular_Income1"/>
      <sheetName val="FE-1770_P11"/>
      <sheetName val="TABEL_HARGA1"/>
      <sheetName val="FORM_X_COST1"/>
      <sheetName val="Analisa_21"/>
      <sheetName val="Analisa_ruko1"/>
      <sheetName val="Pembanding_Hal_101"/>
      <sheetName val="Pengantar_Hal_21"/>
      <sheetName val="Uraian_Halmn_31"/>
      <sheetName val="Uraian_Halmn_41"/>
      <sheetName val="Uraian_Halmn_51"/>
      <sheetName val="Uraian_Halmn_61"/>
      <sheetName val="Foto_aset_1_Halmn_71"/>
      <sheetName val="Analisa_BCT1"/>
      <sheetName val="Data_Material_Lokal1"/>
      <sheetName val="Sat__Pek_1"/>
      <sheetName val="Daftar_Isi1"/>
      <sheetName val="Peter Kelly"/>
      <sheetName val="Log"/>
      <sheetName val="Penjom"/>
      <sheetName val="Corp Inputs"/>
      <sheetName val="Scenarios"/>
      <sheetName val="Multiple Spreadsheets"/>
    </sheetNames>
    <sheetDataSet>
      <sheetData sheetId="0">
        <row r="1">
          <cell r="B1" t="str">
            <v>Tanah Kosong</v>
          </cell>
        </row>
      </sheetData>
      <sheetData sheetId="1">
        <row r="1">
          <cell r="B1" t="str">
            <v>Tanah Kosong</v>
          </cell>
        </row>
      </sheetData>
      <sheetData sheetId="2">
        <row r="1">
          <cell r="B1" t="str">
            <v>Tanah Kosong</v>
          </cell>
        </row>
      </sheetData>
      <sheetData sheetId="3">
        <row r="1">
          <cell r="B1" t="str">
            <v>Tanah Kosong</v>
          </cell>
        </row>
      </sheetData>
      <sheetData sheetId="4">
        <row r="1">
          <cell r="B1" t="str">
            <v>Tanah Kosong</v>
          </cell>
        </row>
      </sheetData>
      <sheetData sheetId="5">
        <row r="1">
          <cell r="B1" t="str">
            <v>Tanah Kosong</v>
          </cell>
        </row>
      </sheetData>
      <sheetData sheetId="6">
        <row r="1">
          <cell r="B1" t="str">
            <v>Tanah Kosong</v>
          </cell>
        </row>
      </sheetData>
      <sheetData sheetId="7">
        <row r="1">
          <cell r="B1" t="str">
            <v>Tanah Kosong</v>
          </cell>
        </row>
      </sheetData>
      <sheetData sheetId="8">
        <row r="1">
          <cell r="B1" t="str">
            <v>Tanah Kosong</v>
          </cell>
        </row>
      </sheetData>
      <sheetData sheetId="9">
        <row r="1">
          <cell r="B1" t="str">
            <v>Tanah Kosong</v>
          </cell>
        </row>
      </sheetData>
      <sheetData sheetId="10">
        <row r="1">
          <cell r="B1" t="str">
            <v>Tanah Kosong</v>
          </cell>
        </row>
      </sheetData>
      <sheetData sheetId="11">
        <row r="1">
          <cell r="B1" t="str">
            <v>Tanah Kosong</v>
          </cell>
        </row>
      </sheetData>
      <sheetData sheetId="12">
        <row r="1">
          <cell r="B1" t="str">
            <v>Tanah Kosong</v>
          </cell>
        </row>
      </sheetData>
      <sheetData sheetId="13" refreshError="1">
        <row r="1">
          <cell r="B1" t="str">
            <v>Tanah Kosong</v>
          </cell>
        </row>
        <row r="2">
          <cell r="B2" t="str">
            <v>Rumah Tinggal</v>
          </cell>
        </row>
        <row r="3">
          <cell r="B3" t="str">
            <v>Pabrik / Gudang</v>
          </cell>
        </row>
        <row r="4">
          <cell r="B4" t="str">
            <v>Bengkel</v>
          </cell>
        </row>
        <row r="5">
          <cell r="B5" t="str">
            <v>Kantor</v>
          </cell>
        </row>
        <row r="6">
          <cell r="B6" t="str">
            <v>Kandang</v>
          </cell>
        </row>
        <row r="7">
          <cell r="B7" t="str">
            <v>Kebun / Sawah</v>
          </cell>
        </row>
        <row r="8">
          <cell r="B8" t="str">
            <v>Hotel</v>
          </cell>
        </row>
        <row r="9">
          <cell r="B9" t="str">
            <v>-</v>
          </cell>
        </row>
        <row r="11">
          <cell r="B11" t="str">
            <v>Segi empat</v>
          </cell>
        </row>
        <row r="12">
          <cell r="B12" t="str">
            <v>Segi tiga</v>
          </cell>
        </row>
        <row r="13">
          <cell r="B13" t="str">
            <v>Trapesium</v>
          </cell>
        </row>
        <row r="14">
          <cell r="B14" t="str">
            <v>Tidak beraturan</v>
          </cell>
        </row>
        <row r="15">
          <cell r="B15" t="str">
            <v>-</v>
          </cell>
        </row>
        <row r="17">
          <cell r="B17" t="str">
            <v>Darat, urugan</v>
          </cell>
          <cell r="C17" t="str">
            <v>Lebih tinggi dari jalan</v>
          </cell>
        </row>
        <row r="18">
          <cell r="B18" t="str">
            <v>Rawa, sawah</v>
          </cell>
          <cell r="C18" t="str">
            <v>Lebih rendah dari jalan</v>
          </cell>
        </row>
        <row r="19">
          <cell r="B19" t="str">
            <v>-</v>
          </cell>
          <cell r="C19" t="str">
            <v>Sama dengan jalan</v>
          </cell>
        </row>
        <row r="20">
          <cell r="C20" t="str">
            <v>-</v>
          </cell>
        </row>
        <row r="29">
          <cell r="B29" t="str">
            <v>HM</v>
          </cell>
        </row>
        <row r="30">
          <cell r="B30" t="str">
            <v>HGB</v>
          </cell>
        </row>
        <row r="31">
          <cell r="B31" t="str">
            <v>HGU</v>
          </cell>
        </row>
        <row r="32">
          <cell r="B32" t="str">
            <v>Hak Pakai</v>
          </cell>
        </row>
        <row r="33">
          <cell r="B33" t="str">
            <v>Sewa</v>
          </cell>
        </row>
        <row r="34">
          <cell r="B34" t="str">
            <v>Girik</v>
          </cell>
        </row>
        <row r="35">
          <cell r="B35" t="str">
            <v>Akte Jual Beli</v>
          </cell>
        </row>
        <row r="36">
          <cell r="B36" t="str">
            <v xml:space="preserve">Petok </v>
          </cell>
        </row>
        <row r="37">
          <cell r="B37" t="str">
            <v>-</v>
          </cell>
        </row>
        <row r="51">
          <cell r="B51" t="str">
            <v>Penawaran</v>
          </cell>
        </row>
        <row r="52">
          <cell r="B52" t="str">
            <v>Transaksi</v>
          </cell>
        </row>
        <row r="53">
          <cell r="B53" t="str">
            <v>-</v>
          </cell>
        </row>
        <row r="55">
          <cell r="B55" t="str">
            <v>Resident</v>
          </cell>
        </row>
        <row r="56">
          <cell r="B56" t="str">
            <v>Komersial</v>
          </cell>
        </row>
        <row r="57">
          <cell r="B57" t="str">
            <v>Industri</v>
          </cell>
        </row>
        <row r="58">
          <cell r="B58" t="str">
            <v>Campuran</v>
          </cell>
        </row>
        <row r="59">
          <cell r="B59" t="str">
            <v>-</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sheetData sheetId="31"/>
      <sheetData sheetId="32"/>
      <sheetData sheetId="33"/>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 Isian"/>
      <sheetName val="Summary"/>
      <sheetName val="AF-s"/>
      <sheetName val="Bang"/>
      <sheetName val="Tanah (2)"/>
      <sheetName val="Sarana (2)"/>
      <sheetName val="Depresiasi"/>
      <sheetName val="Angka (2)"/>
      <sheetName val="datasheet"/>
      <sheetName val="Susut"/>
      <sheetName val="ue"/>
      <sheetName val="AF-n"/>
      <sheetName val="Judul"/>
      <sheetName val="Sertipikat-NP"/>
      <sheetName val="Daf Isi-NP"/>
      <sheetName val="Laporan-NP"/>
      <sheetName val="Sertipikat-NL"/>
      <sheetName val="Daf Isi-NL"/>
      <sheetName val="Laporan-NL"/>
      <sheetName val="Angka"/>
      <sheetName val="AF"/>
      <sheetName val="Resume"/>
      <sheetName val="Tanah"/>
      <sheetName val="Bangunan"/>
      <sheetName val="UIP"/>
      <sheetName val="Sarana"/>
      <sheetName val="Mesin"/>
      <sheetName val="Alat Berat"/>
      <sheetName val="Kendaraan"/>
      <sheetName val="Peralatan Kantor"/>
      <sheetName val="Analisa"/>
      <sheetName val="Lampiran"/>
      <sheetName val="BCT"/>
      <sheetName val="Jurnal"/>
      <sheetName val="Dep. Bangunan"/>
      <sheetName val="Dep. Mesin"/>
      <sheetName val="Indek Kemahalan"/>
      <sheetName val="JSiar"/>
      <sheetName val="Ring"/>
      <sheetName val="As"/>
      <sheetName val="List"/>
      <sheetName val="LABA RUGI"/>
      <sheetName val="Revenue"/>
      <sheetName val="Asumsi"/>
      <sheetName val="Price"/>
      <sheetName val="Report"/>
      <sheetName val="PUMP"/>
      <sheetName val="U-EK"/>
    </sheetNames>
    <sheetDataSet>
      <sheetData sheetId="0">
        <row r="4">
          <cell r="A4" t="str">
            <v>Tanah kosong</v>
          </cell>
        </row>
      </sheetData>
      <sheetData sheetId="1"/>
      <sheetData sheetId="2"/>
      <sheetData sheetId="3"/>
      <sheetData sheetId="4"/>
      <sheetData sheetId="5"/>
      <sheetData sheetId="6"/>
      <sheetData sheetId="7"/>
      <sheetData sheetId="8" refreshError="1">
        <row r="4">
          <cell r="A4" t="str">
            <v>Tanah kosong</v>
          </cell>
          <cell r="B4" t="str">
            <v>HM</v>
          </cell>
          <cell r="C4" t="str">
            <v>Beraturan</v>
          </cell>
          <cell r="D4" t="str">
            <v>Datar</v>
          </cell>
          <cell r="E4" t="str">
            <v>Perumahan</v>
          </cell>
        </row>
        <row r="5">
          <cell r="A5" t="str">
            <v>Rumah tinggal</v>
          </cell>
          <cell r="B5" t="str">
            <v>HGB</v>
          </cell>
          <cell r="C5" t="str">
            <v>Tidak beraturan</v>
          </cell>
          <cell r="D5" t="str">
            <v>Melandai</v>
          </cell>
          <cell r="E5" t="str">
            <v>Perdagangan</v>
          </cell>
        </row>
        <row r="6">
          <cell r="A6" t="str">
            <v>Ruko</v>
          </cell>
          <cell r="B6" t="str">
            <v>HMASRS</v>
          </cell>
          <cell r="C6" t="str">
            <v>L shape</v>
          </cell>
          <cell r="D6" t="str">
            <v>Bergelombang</v>
          </cell>
          <cell r="E6" t="str">
            <v>Perkantoran</v>
          </cell>
        </row>
        <row r="7">
          <cell r="A7" t="str">
            <v>Rukan</v>
          </cell>
          <cell r="B7" t="str">
            <v>HGU</v>
          </cell>
          <cell r="C7" t="str">
            <v>Trapesium</v>
          </cell>
          <cell r="D7" t="str">
            <v>Berbukit</v>
          </cell>
          <cell r="E7" t="str">
            <v>Industri</v>
          </cell>
        </row>
        <row r="8">
          <cell r="A8" t="str">
            <v>Pabrik</v>
          </cell>
          <cell r="B8" t="str">
            <v>Hak Pakai</v>
          </cell>
          <cell r="C8" t="str">
            <v>Ngantong</v>
          </cell>
          <cell r="E8" t="str">
            <v>Pergudangan</v>
          </cell>
        </row>
        <row r="9">
          <cell r="A9" t="str">
            <v>Bengkel</v>
          </cell>
          <cell r="B9" t="str">
            <v>Girik</v>
          </cell>
          <cell r="E9" t="str">
            <v>Campuran</v>
          </cell>
        </row>
        <row r="10">
          <cell r="A10" t="str">
            <v>Gudang</v>
          </cell>
          <cell r="B10" t="str">
            <v>AJB</v>
          </cell>
        </row>
        <row r="11">
          <cell r="A11" t="str">
            <v>Gedung kantor</v>
          </cell>
          <cell r="B11" t="str">
            <v>Veerponding</v>
          </cell>
        </row>
        <row r="12">
          <cell r="A12" t="str">
            <v>Tanah sawah</v>
          </cell>
          <cell r="B12" t="str">
            <v>Campuran</v>
          </cell>
        </row>
        <row r="13">
          <cell r="B13" t="str">
            <v>Sewa</v>
          </cell>
        </row>
        <row r="18">
          <cell r="A18" t="str">
            <v>Good Quality</v>
          </cell>
        </row>
        <row r="19">
          <cell r="A19" t="str">
            <v>Fair Quality</v>
          </cell>
        </row>
        <row r="20">
          <cell r="A20" t="str">
            <v>Low Quality</v>
          </cell>
        </row>
        <row r="24">
          <cell r="A24" t="str">
            <v>Baja</v>
          </cell>
          <cell r="B24" t="str">
            <v>Psg batu kali</v>
          </cell>
          <cell r="C24" t="str">
            <v>Psg bata diplester</v>
          </cell>
          <cell r="D24" t="str">
            <v>Seng gelombang</v>
          </cell>
          <cell r="F24" t="str">
            <v>Keramik</v>
          </cell>
          <cell r="G24" t="str">
            <v>Plywood</v>
          </cell>
          <cell r="H24" t="str">
            <v>Kaca rangka kayu</v>
          </cell>
          <cell r="I24" t="str">
            <v>Panel kayu</v>
          </cell>
          <cell r="J24" t="str">
            <v>Psg bata diplester</v>
          </cell>
          <cell r="K24" t="str">
            <v>Dicat</v>
          </cell>
        </row>
        <row r="25">
          <cell r="A25" t="str">
            <v>Beton bertulang</v>
          </cell>
          <cell r="B25" t="str">
            <v>Beton tapak</v>
          </cell>
          <cell r="C25" t="str">
            <v>Psg batako diplester</v>
          </cell>
          <cell r="D25" t="str">
            <v>Alumunium gelombang</v>
          </cell>
          <cell r="F25" t="str">
            <v>Keramik import</v>
          </cell>
          <cell r="G25" t="str">
            <v>Gypsum</v>
          </cell>
          <cell r="H25" t="str">
            <v>Kaca dan nako rangka kayu</v>
          </cell>
          <cell r="I25" t="str">
            <v>Plywood</v>
          </cell>
          <cell r="J25" t="str">
            <v>Psg batako diplester</v>
          </cell>
          <cell r="K25" t="str">
            <v>Tidak dicat</v>
          </cell>
        </row>
        <row r="26">
          <cell r="A26" t="str">
            <v>Kayu</v>
          </cell>
          <cell r="B26" t="str">
            <v>Tiang pancang</v>
          </cell>
          <cell r="C26" t="str">
            <v>Psg bata tidak diplester</v>
          </cell>
          <cell r="D26" t="str">
            <v>Asbes gelombang</v>
          </cell>
          <cell r="F26" t="str">
            <v>Granit</v>
          </cell>
          <cell r="G26" t="str">
            <v>Akustik tile</v>
          </cell>
          <cell r="H26" t="str">
            <v>Kaca rangka alumunium</v>
          </cell>
          <cell r="I26" t="str">
            <v>Panel kaca</v>
          </cell>
          <cell r="J26" t="str">
            <v>Psg bata tidak diplester</v>
          </cell>
          <cell r="K26" t="str">
            <v>Dilapis wallpaper</v>
          </cell>
        </row>
        <row r="27">
          <cell r="A27" t="str">
            <v>Komposit</v>
          </cell>
          <cell r="B27" t="str">
            <v>Umpak beton</v>
          </cell>
          <cell r="C27" t="str">
            <v>Psg batako tidak diplester</v>
          </cell>
          <cell r="D27" t="str">
            <v>Dak beton</v>
          </cell>
          <cell r="F27" t="str">
            <v>Marmer</v>
          </cell>
          <cell r="G27" t="str">
            <v>Papan lambrisering</v>
          </cell>
          <cell r="H27" t="str">
            <v>Kaca rangka alumunium &amp; kayu</v>
          </cell>
          <cell r="I27" t="str">
            <v>Plat baja</v>
          </cell>
          <cell r="J27" t="str">
            <v>Psg batako tidak diplester</v>
          </cell>
          <cell r="K27" t="str">
            <v>Dilapis keramik</v>
          </cell>
        </row>
        <row r="28">
          <cell r="A28" t="str">
            <v>Besi Ø</v>
          </cell>
          <cell r="B28" t="str">
            <v>Tie beam</v>
          </cell>
          <cell r="C28" t="str">
            <v>Seng gelombang</v>
          </cell>
          <cell r="D28" t="str">
            <v>Sirap</v>
          </cell>
          <cell r="F28" t="str">
            <v>Ubin PC</v>
          </cell>
          <cell r="G28" t="str">
            <v>Teakwood</v>
          </cell>
          <cell r="H28" t="str">
            <v>Jalusi kayu</v>
          </cell>
          <cell r="I28" t="str">
            <v>Rolling door</v>
          </cell>
          <cell r="J28" t="str">
            <v>Seng gelombang</v>
          </cell>
          <cell r="K28" t="str">
            <v>Dilapis batu alam</v>
          </cell>
        </row>
        <row r="29">
          <cell r="A29" t="str">
            <v>Bambu</v>
          </cell>
          <cell r="B29" t="str">
            <v>Kayu</v>
          </cell>
          <cell r="C29" t="str">
            <v>Alumunium gelombang</v>
          </cell>
          <cell r="D29" t="str">
            <v>Fibreglass</v>
          </cell>
          <cell r="F29" t="str">
            <v>Teraso</v>
          </cell>
          <cell r="G29" t="str">
            <v>Beton ekspos</v>
          </cell>
          <cell r="H29" t="str">
            <v>Jalusi besi</v>
          </cell>
          <cell r="I29" t="str">
            <v>Teralis besi</v>
          </cell>
          <cell r="J29" t="str">
            <v>Gypsum board</v>
          </cell>
          <cell r="K29" t="str">
            <v>Dilapis batu tempel</v>
          </cell>
        </row>
        <row r="30">
          <cell r="B30" t="str">
            <v>Psg batu kali &amp; beton tapak</v>
          </cell>
          <cell r="C30" t="str">
            <v>Plywood</v>
          </cell>
          <cell r="D30" t="str">
            <v>Genteng beton</v>
          </cell>
          <cell r="F30" t="str">
            <v>Beton bertulang</v>
          </cell>
          <cell r="G30" t="str">
            <v xml:space="preserve">Papan </v>
          </cell>
          <cell r="H30" t="str">
            <v>Kawat ayam</v>
          </cell>
          <cell r="J30" t="str">
            <v>Kaca rangka alumunium</v>
          </cell>
          <cell r="K30" t="str">
            <v>Dilapis alucobond</v>
          </cell>
        </row>
        <row r="31">
          <cell r="B31" t="str">
            <v>Psg batu kali &amp; tiang pancang</v>
          </cell>
          <cell r="C31" t="str">
            <v>Kaca rangka alumunium</v>
          </cell>
          <cell r="D31" t="str">
            <v>Genteng keramik</v>
          </cell>
          <cell r="F31" t="str">
            <v>Rabat Beton</v>
          </cell>
          <cell r="G31" t="str">
            <v>Metal</v>
          </cell>
          <cell r="J31" t="str">
            <v>Plywood</v>
          </cell>
        </row>
        <row r="32">
          <cell r="B32" t="str">
            <v>Psg batu kali, beton tapak &amp; tiang pancang</v>
          </cell>
          <cell r="C32" t="str">
            <v>Teakwood</v>
          </cell>
          <cell r="D32" t="str">
            <v>Genteng biasa</v>
          </cell>
          <cell r="F32" t="str">
            <v>Parquette</v>
          </cell>
          <cell r="G32" t="str">
            <v>Papan</v>
          </cell>
        </row>
        <row r="33">
          <cell r="C33" t="str">
            <v>Papan</v>
          </cell>
          <cell r="D33" t="str">
            <v>Genteng metal</v>
          </cell>
          <cell r="F33" t="str">
            <v>Papan</v>
          </cell>
          <cell r="G33" t="str">
            <v>Alumunium foil</v>
          </cell>
        </row>
        <row r="34">
          <cell r="C34" t="str">
            <v>Bambu</v>
          </cell>
          <cell r="F34" t="str">
            <v>Tanah</v>
          </cell>
        </row>
        <row r="35">
          <cell r="C35" t="str">
            <v>Alucobond</v>
          </cell>
        </row>
        <row r="39">
          <cell r="A39" t="str">
            <v>Sangat Baik</v>
          </cell>
        </row>
        <row r="40">
          <cell r="A40" t="str">
            <v>Baik</v>
          </cell>
        </row>
        <row r="41">
          <cell r="A41" t="str">
            <v>Biasa</v>
          </cell>
        </row>
        <row r="42">
          <cell r="A42" t="str">
            <v>Jelek</v>
          </cell>
        </row>
        <row r="43">
          <cell r="A43" t="str">
            <v>Rusak</v>
          </cell>
        </row>
        <row r="44">
          <cell r="A44" t="str">
            <v>-</v>
          </cell>
        </row>
        <row r="54">
          <cell r="A54" t="str">
            <v>Industri</v>
          </cell>
        </row>
        <row r="55">
          <cell r="A55" t="str">
            <v>Komersial</v>
          </cell>
        </row>
        <row r="56">
          <cell r="A56" t="str">
            <v>Lainnya</v>
          </cell>
        </row>
        <row r="57">
          <cell r="A57" t="str">
            <v>Rumah Tinggal</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 Isian"/>
      <sheetName val="Summary"/>
      <sheetName val="AF-s"/>
      <sheetName val="Bang"/>
      <sheetName val="Tanah (2)"/>
      <sheetName val="Sarana (2)"/>
      <sheetName val="Depresiasi"/>
      <sheetName val="Angka (2)"/>
      <sheetName val="datasheet"/>
      <sheetName val="Susut"/>
      <sheetName val="ue"/>
      <sheetName val="AF-n"/>
      <sheetName val="Judul"/>
      <sheetName val="Sertipikat-NP"/>
      <sheetName val="Daf Isi-NP"/>
      <sheetName val="Laporan-NP"/>
      <sheetName val="Sertipikat-NL"/>
      <sheetName val="Daf Isi-NL"/>
      <sheetName val="Laporan-NL"/>
      <sheetName val="Angka"/>
      <sheetName val="AF"/>
      <sheetName val="Resume"/>
      <sheetName val="Tanah"/>
      <sheetName val="Bangunan"/>
      <sheetName val="UIP"/>
      <sheetName val="Sarana"/>
      <sheetName val="Mesin"/>
      <sheetName val="Alat Berat"/>
      <sheetName val="Kendaraan"/>
      <sheetName val="Peralatan Kantor"/>
      <sheetName val="Analisa"/>
      <sheetName val="Lampiran"/>
      <sheetName val="BCT"/>
      <sheetName val="Jurnal"/>
      <sheetName val="Dep. Bangunan"/>
      <sheetName val="Dep. Mesin"/>
      <sheetName val="Indek Kemahalan"/>
      <sheetName val="JSiar"/>
      <sheetName val="Ring"/>
      <sheetName val="As"/>
      <sheetName val="List"/>
      <sheetName val="LABA RUGI"/>
      <sheetName val="Revenue"/>
      <sheetName val="Asumsi"/>
      <sheetName val="Price"/>
      <sheetName val="Report"/>
      <sheetName val="PUMP"/>
      <sheetName val="U-EK"/>
    </sheetNames>
    <sheetDataSet>
      <sheetData sheetId="0">
        <row r="4">
          <cell r="A4" t="str">
            <v>Tanah kosong</v>
          </cell>
        </row>
      </sheetData>
      <sheetData sheetId="1"/>
      <sheetData sheetId="2"/>
      <sheetData sheetId="3"/>
      <sheetData sheetId="4"/>
      <sheetData sheetId="5"/>
      <sheetData sheetId="6"/>
      <sheetData sheetId="7"/>
      <sheetData sheetId="8" refreshError="1">
        <row r="4">
          <cell r="A4" t="str">
            <v>Tanah kosong</v>
          </cell>
          <cell r="B4" t="str">
            <v>HM</v>
          </cell>
          <cell r="C4" t="str">
            <v>Beraturan</v>
          </cell>
          <cell r="D4" t="str">
            <v>Datar</v>
          </cell>
          <cell r="E4" t="str">
            <v>Perumahan</v>
          </cell>
        </row>
        <row r="5">
          <cell r="A5" t="str">
            <v>Rumah tinggal</v>
          </cell>
          <cell r="B5" t="str">
            <v>HGB</v>
          </cell>
          <cell r="C5" t="str">
            <v>Tidak beraturan</v>
          </cell>
          <cell r="D5" t="str">
            <v>Melandai</v>
          </cell>
          <cell r="E5" t="str">
            <v>Perdagangan</v>
          </cell>
        </row>
        <row r="6">
          <cell r="A6" t="str">
            <v>Ruko</v>
          </cell>
          <cell r="B6" t="str">
            <v>HMASRS</v>
          </cell>
          <cell r="C6" t="str">
            <v>L shape</v>
          </cell>
          <cell r="D6" t="str">
            <v>Bergelombang</v>
          </cell>
          <cell r="E6" t="str">
            <v>Perkantoran</v>
          </cell>
        </row>
        <row r="7">
          <cell r="A7" t="str">
            <v>Rukan</v>
          </cell>
          <cell r="B7" t="str">
            <v>HGU</v>
          </cell>
          <cell r="C7" t="str">
            <v>Trapesium</v>
          </cell>
          <cell r="D7" t="str">
            <v>Berbukit</v>
          </cell>
          <cell r="E7" t="str">
            <v>Industri</v>
          </cell>
        </row>
        <row r="8">
          <cell r="A8" t="str">
            <v>Pabrik</v>
          </cell>
          <cell r="B8" t="str">
            <v>Hak Pakai</v>
          </cell>
          <cell r="C8" t="str">
            <v>Ngantong</v>
          </cell>
          <cell r="E8" t="str">
            <v>Pergudangan</v>
          </cell>
        </row>
        <row r="9">
          <cell r="A9" t="str">
            <v>Bengkel</v>
          </cell>
          <cell r="B9" t="str">
            <v>Girik</v>
          </cell>
          <cell r="E9" t="str">
            <v>Campuran</v>
          </cell>
        </row>
        <row r="10">
          <cell r="A10" t="str">
            <v>Gudang</v>
          </cell>
          <cell r="B10" t="str">
            <v>AJB</v>
          </cell>
        </row>
        <row r="11">
          <cell r="A11" t="str">
            <v>Gedung kantor</v>
          </cell>
          <cell r="B11" t="str">
            <v>Veerponding</v>
          </cell>
        </row>
        <row r="12">
          <cell r="A12" t="str">
            <v>Tanah sawah</v>
          </cell>
          <cell r="B12" t="str">
            <v>Campuran</v>
          </cell>
        </row>
        <row r="13">
          <cell r="B13" t="str">
            <v>Sewa</v>
          </cell>
        </row>
        <row r="18">
          <cell r="A18" t="str">
            <v>Good Quality</v>
          </cell>
        </row>
        <row r="19">
          <cell r="A19" t="str">
            <v>Fair Quality</v>
          </cell>
        </row>
        <row r="20">
          <cell r="A20" t="str">
            <v>Low Quality</v>
          </cell>
        </row>
        <row r="24">
          <cell r="A24" t="str">
            <v>Baja</v>
          </cell>
          <cell r="B24" t="str">
            <v>Psg batu kali</v>
          </cell>
          <cell r="C24" t="str">
            <v>Psg bata diplester</v>
          </cell>
          <cell r="D24" t="str">
            <v>Seng gelombang</v>
          </cell>
          <cell r="F24" t="str">
            <v>Keramik</v>
          </cell>
          <cell r="G24" t="str">
            <v>Plywood</v>
          </cell>
          <cell r="H24" t="str">
            <v>Kaca rangka kayu</v>
          </cell>
          <cell r="I24" t="str">
            <v>Panel kayu</v>
          </cell>
          <cell r="J24" t="str">
            <v>Psg bata diplester</v>
          </cell>
          <cell r="K24" t="str">
            <v>Dicat</v>
          </cell>
        </row>
        <row r="25">
          <cell r="A25" t="str">
            <v>Beton bertulang</v>
          </cell>
          <cell r="B25" t="str">
            <v>Beton tapak</v>
          </cell>
          <cell r="C25" t="str">
            <v>Psg batako diplester</v>
          </cell>
          <cell r="D25" t="str">
            <v>Alumunium gelombang</v>
          </cell>
          <cell r="F25" t="str">
            <v>Keramik import</v>
          </cell>
          <cell r="G25" t="str">
            <v>Gypsum</v>
          </cell>
          <cell r="H25" t="str">
            <v>Kaca dan nako rangka kayu</v>
          </cell>
          <cell r="I25" t="str">
            <v>Plywood</v>
          </cell>
          <cell r="J25" t="str">
            <v>Psg batako diplester</v>
          </cell>
          <cell r="K25" t="str">
            <v>Tidak dicat</v>
          </cell>
        </row>
        <row r="26">
          <cell r="A26" t="str">
            <v>Kayu</v>
          </cell>
          <cell r="B26" t="str">
            <v>Tiang pancang</v>
          </cell>
          <cell r="C26" t="str">
            <v>Psg bata tidak diplester</v>
          </cell>
          <cell r="D26" t="str">
            <v>Asbes gelombang</v>
          </cell>
          <cell r="F26" t="str">
            <v>Granit</v>
          </cell>
          <cell r="G26" t="str">
            <v>Akustik tile</v>
          </cell>
          <cell r="H26" t="str">
            <v>Kaca rangka alumunium</v>
          </cell>
          <cell r="I26" t="str">
            <v>Panel kaca</v>
          </cell>
          <cell r="J26" t="str">
            <v>Psg bata tidak diplester</v>
          </cell>
          <cell r="K26" t="str">
            <v>Dilapis wallpaper</v>
          </cell>
        </row>
        <row r="27">
          <cell r="A27" t="str">
            <v>Komposit</v>
          </cell>
          <cell r="B27" t="str">
            <v>Umpak beton</v>
          </cell>
          <cell r="C27" t="str">
            <v>Psg batako tidak diplester</v>
          </cell>
          <cell r="D27" t="str">
            <v>Dak beton</v>
          </cell>
          <cell r="F27" t="str">
            <v>Marmer</v>
          </cell>
          <cell r="G27" t="str">
            <v>Papan lambrisering</v>
          </cell>
          <cell r="H27" t="str">
            <v>Kaca rangka alumunium &amp; kayu</v>
          </cell>
          <cell r="I27" t="str">
            <v>Plat baja</v>
          </cell>
          <cell r="J27" t="str">
            <v>Psg batako tidak diplester</v>
          </cell>
          <cell r="K27" t="str">
            <v>Dilapis keramik</v>
          </cell>
        </row>
        <row r="28">
          <cell r="A28" t="str">
            <v>Besi Ø</v>
          </cell>
          <cell r="B28" t="str">
            <v>Tie beam</v>
          </cell>
          <cell r="C28" t="str">
            <v>Seng gelombang</v>
          </cell>
          <cell r="D28" t="str">
            <v>Sirap</v>
          </cell>
          <cell r="F28" t="str">
            <v>Ubin PC</v>
          </cell>
          <cell r="G28" t="str">
            <v>Teakwood</v>
          </cell>
          <cell r="H28" t="str">
            <v>Jalusi kayu</v>
          </cell>
          <cell r="I28" t="str">
            <v>Rolling door</v>
          </cell>
          <cell r="J28" t="str">
            <v>Seng gelombang</v>
          </cell>
          <cell r="K28" t="str">
            <v>Dilapis batu alam</v>
          </cell>
        </row>
        <row r="29">
          <cell r="A29" t="str">
            <v>Bambu</v>
          </cell>
          <cell r="B29" t="str">
            <v>Kayu</v>
          </cell>
          <cell r="C29" t="str">
            <v>Alumunium gelombang</v>
          </cell>
          <cell r="D29" t="str">
            <v>Fibreglass</v>
          </cell>
          <cell r="F29" t="str">
            <v>Teraso</v>
          </cell>
          <cell r="G29" t="str">
            <v>Beton ekspos</v>
          </cell>
          <cell r="H29" t="str">
            <v>Jalusi besi</v>
          </cell>
          <cell r="I29" t="str">
            <v>Teralis besi</v>
          </cell>
          <cell r="J29" t="str">
            <v>Gypsum board</v>
          </cell>
          <cell r="K29" t="str">
            <v>Dilapis batu tempel</v>
          </cell>
        </row>
        <row r="30">
          <cell r="B30" t="str">
            <v>Psg batu kali &amp; beton tapak</v>
          </cell>
          <cell r="C30" t="str">
            <v>Plywood</v>
          </cell>
          <cell r="D30" t="str">
            <v>Genteng beton</v>
          </cell>
          <cell r="F30" t="str">
            <v>Beton bertulang</v>
          </cell>
          <cell r="G30" t="str">
            <v xml:space="preserve">Papan </v>
          </cell>
          <cell r="H30" t="str">
            <v>Kawat ayam</v>
          </cell>
          <cell r="J30" t="str">
            <v>Kaca rangka alumunium</v>
          </cell>
          <cell r="K30" t="str">
            <v>Dilapis alucobond</v>
          </cell>
        </row>
        <row r="31">
          <cell r="B31" t="str">
            <v>Psg batu kali &amp; tiang pancang</v>
          </cell>
          <cell r="C31" t="str">
            <v>Kaca rangka alumunium</v>
          </cell>
          <cell r="D31" t="str">
            <v>Genteng keramik</v>
          </cell>
          <cell r="F31" t="str">
            <v>Rabat Beton</v>
          </cell>
          <cell r="G31" t="str">
            <v>Metal</v>
          </cell>
          <cell r="J31" t="str">
            <v>Plywood</v>
          </cell>
        </row>
        <row r="32">
          <cell r="B32" t="str">
            <v>Psg batu kali, beton tapak &amp; tiang pancang</v>
          </cell>
          <cell r="C32" t="str">
            <v>Teakwood</v>
          </cell>
          <cell r="D32" t="str">
            <v>Genteng biasa</v>
          </cell>
          <cell r="F32" t="str">
            <v>Parquette</v>
          </cell>
          <cell r="G32" t="str">
            <v>Papan</v>
          </cell>
        </row>
        <row r="33">
          <cell r="C33" t="str">
            <v>Papan</v>
          </cell>
          <cell r="D33" t="str">
            <v>Genteng metal</v>
          </cell>
          <cell r="F33" t="str">
            <v>Papan</v>
          </cell>
          <cell r="G33" t="str">
            <v>Alumunium foil</v>
          </cell>
        </row>
        <row r="34">
          <cell r="C34" t="str">
            <v>Bambu</v>
          </cell>
          <cell r="F34" t="str">
            <v>Tanah</v>
          </cell>
        </row>
        <row r="35">
          <cell r="C35" t="str">
            <v>Alucobond</v>
          </cell>
        </row>
        <row r="39">
          <cell r="A39" t="str">
            <v>Sangat Baik</v>
          </cell>
        </row>
        <row r="40">
          <cell r="A40" t="str">
            <v>Baik</v>
          </cell>
        </row>
        <row r="41">
          <cell r="A41" t="str">
            <v>Biasa</v>
          </cell>
        </row>
        <row r="42">
          <cell r="A42" t="str">
            <v>Jelek</v>
          </cell>
        </row>
        <row r="43">
          <cell r="A43" t="str">
            <v>Rusak</v>
          </cell>
        </row>
        <row r="44">
          <cell r="A44" t="str">
            <v>-</v>
          </cell>
        </row>
        <row r="54">
          <cell r="A54" t="str">
            <v>Industri</v>
          </cell>
        </row>
        <row r="55">
          <cell r="A55" t="str">
            <v>Komersial</v>
          </cell>
        </row>
        <row r="56">
          <cell r="A56" t="str">
            <v>Lainnya</v>
          </cell>
        </row>
        <row r="57">
          <cell r="A57" t="str">
            <v>Rumah Tinggal</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t tnh"/>
      <sheetName val="dt bgn"/>
      <sheetName val="FORM SURVEY"/>
      <sheetName val="Data-Umum"/>
      <sheetName val="Hit-Tnh"/>
      <sheetName val="BCT"/>
      <sheetName val="dsr-hit"/>
      <sheetName val="hit-bng"/>
      <sheetName val="Narasi Tnh"/>
      <sheetName val="Narasi Bgn &amp; Sarana"/>
      <sheetName val="Nar-kend"/>
      <sheetName val="Rekap"/>
      <sheetName val="Foto"/>
      <sheetName val="datasheet"/>
      <sheetName val="List"/>
      <sheetName val="uip"/>
      <sheetName val="m-bct"/>
      <sheetName val="res"/>
      <sheetName val="PB(B)"/>
      <sheetName val="JSiar"/>
      <sheetName val="Ring"/>
      <sheetName val="Revenue"/>
      <sheetName val="may'03"/>
      <sheetName val="data"/>
      <sheetName val="RT"/>
      <sheetName val="1"/>
      <sheetName val="Marshal"/>
      <sheetName val="shareholders"/>
      <sheetName val="Lampiran"/>
      <sheetName val="HRG BHN"/>
      <sheetName val="NERACA"/>
      <sheetName val="s"/>
      <sheetName val="As"/>
      <sheetName val="T.material"/>
      <sheetName val="UPAH DAN BAHAN"/>
      <sheetName val="BOW"/>
      <sheetName val="K-9 Ok"/>
      <sheetName val="UND"/>
      <sheetName val="Daf 1"/>
      <sheetName val="OE"/>
      <sheetName val="Isian"/>
      <sheetName val="Data Pembanding"/>
      <sheetName val="Bgn"/>
      <sheetName val="Des"/>
      <sheetName val="dt_tnh"/>
      <sheetName val="dt_bgn"/>
      <sheetName val="FORM_SURVEY"/>
      <sheetName val="Narasi_Tnh"/>
      <sheetName val="Narasi_Bgn_&amp;_Sarana"/>
      <sheetName val="TERM OF PAYMENT"/>
      <sheetName val="Fill this out first___"/>
      <sheetName val="Bangunan"/>
      <sheetName val="U-EK"/>
      <sheetName val="BPM"/>
      <sheetName val="Price"/>
      <sheetName val="Bang-Non-St"/>
      <sheetName val="opi"/>
      <sheetName val="JKT"/>
      <sheetName val="PP"/>
      <sheetName val="Prod- Plasma"/>
      <sheetName val="A"/>
      <sheetName val="Daftar No MAPPI"/>
      <sheetName val="Bahan"/>
      <sheetName val="Rek.Analisa"/>
      <sheetName val="Harga"/>
      <sheetName val="Asumsi"/>
      <sheetName val="Bor Pile"/>
      <sheetName val="DETIL PKS"/>
      <sheetName val="Harga Satuan"/>
      <sheetName val="INPUT DATA"/>
      <sheetName val="Cashflow"/>
      <sheetName val="FORM-X-1"/>
      <sheetName val="Profit Loss"/>
      <sheetName val="DCF Jual-Sewa"/>
      <sheetName val="RAB "/>
      <sheetName val="Isian_ Kertas Kerja"/>
      <sheetName val="SM Bgn"/>
      <sheetName val="SM Tnh"/>
      <sheetName val="Pen.Tan. 2 (2)"/>
      <sheetName val="Bangunan (diprint)"/>
      <sheetName val="LR"/>
      <sheetName val="kki"/>
      <sheetName val="fin pro centers"/>
      <sheetName val="SUMMARY"/>
      <sheetName val="Hit BGN"/>
      <sheetName val="Uraian"/>
      <sheetName val="TB"/>
      <sheetName val="1.Isian"/>
      <sheetName val="An. Beton"/>
      <sheetName val="AT"/>
      <sheetName val="bct-PABRIK"/>
      <sheetName val="Hal 3"/>
      <sheetName val="Isolasi Luar Dalam"/>
      <sheetName val="Isolasi Luar"/>
      <sheetName val="prg-old"/>
      <sheetName val="Permanent info"/>
      <sheetName val=" INCOME STATEMENT"/>
      <sheetName val="spread-sheet"/>
      <sheetName val="REPORT"/>
      <sheetName val="Harga Satuan Pekerjaan"/>
      <sheetName val="exf"/>
      <sheetName val="Analisa"/>
      <sheetName val="FORM X COST"/>
    </sheetNames>
    <sheetDataSet>
      <sheetData sheetId="0" refreshError="1"/>
      <sheetData sheetId="1" refreshError="1"/>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t tnh"/>
      <sheetName val="dt bgn"/>
      <sheetName val="FORM SURVEY"/>
      <sheetName val="Data-Umum"/>
      <sheetName val="Hit-Tnh"/>
      <sheetName val="BCT"/>
      <sheetName val="dsr-hit"/>
      <sheetName val="hit-bng"/>
      <sheetName val="Narasi Tnh"/>
      <sheetName val="Narasi Bgn &amp; Sarana"/>
      <sheetName val="Nar-kend"/>
      <sheetName val="Rekap"/>
      <sheetName val="Foto"/>
      <sheetName val="List"/>
      <sheetName val="datasheet"/>
      <sheetName val="uip"/>
      <sheetName val="m-bct"/>
      <sheetName val="res"/>
      <sheetName val="PB(B)"/>
      <sheetName val="JSiar"/>
      <sheetName val="Ring"/>
      <sheetName val="Revenue"/>
      <sheetName val="may'03"/>
      <sheetName val="data"/>
      <sheetName val="RT"/>
      <sheetName val="HRG BHN"/>
      <sheetName val="NERACA"/>
      <sheetName val="s"/>
      <sheetName val="As"/>
      <sheetName val="1"/>
      <sheetName val="Marshal"/>
      <sheetName val="shareholders"/>
      <sheetName val="Lampiran"/>
      <sheetName val="T.material"/>
      <sheetName val="UPAH DAN BAHAN"/>
      <sheetName val="BOW"/>
      <sheetName val="K-9 Ok"/>
      <sheetName val="UND"/>
      <sheetName val="Daf 1"/>
      <sheetName val="OE"/>
      <sheetName val="Isian"/>
      <sheetName val="Data Pembanding"/>
      <sheetName val="Bgn"/>
      <sheetName val="Des"/>
      <sheetName val="dt_tnh"/>
      <sheetName val="dt_bgn"/>
      <sheetName val="FORM_SURVEY"/>
      <sheetName val="Narasi_Tnh"/>
      <sheetName val="Narasi_Bgn_&amp;_Sarana"/>
      <sheetName val="TERM OF PAYMENT"/>
      <sheetName val="Fill this out first___"/>
      <sheetName val="Bangunan"/>
      <sheetName val="U-EK"/>
      <sheetName val="A"/>
      <sheetName val="Daftar No MAPPI"/>
      <sheetName val="Bang-Non-St"/>
      <sheetName val="Bahan"/>
      <sheetName val="Rek.Analisa"/>
      <sheetName val="Harga"/>
      <sheetName val="Asumsi"/>
      <sheetName val="Bor Pile"/>
      <sheetName val="DETIL PKS"/>
      <sheetName val="JKT"/>
      <sheetName val="PP"/>
      <sheetName val="BPM"/>
      <sheetName val="Price"/>
      <sheetName val="opi"/>
      <sheetName val="Prod- Plasma"/>
      <sheetName val="Harga Satuan"/>
      <sheetName val="INPUT DATA"/>
      <sheetName val="Cashflow"/>
      <sheetName val="FORM-X-1"/>
      <sheetName val="Profit Loss"/>
      <sheetName val="DCF Jual-Sewa"/>
      <sheetName val="RAB "/>
      <sheetName val="Isian_ Kertas Kerja"/>
      <sheetName val="SM Bgn"/>
      <sheetName val="SM Tnh"/>
      <sheetName val="Pen.Tan. 2 (2)"/>
      <sheetName val="Bangunan (diprint)"/>
      <sheetName val="LR"/>
      <sheetName val="kki"/>
      <sheetName val="fin pro centers"/>
      <sheetName val="SUMMARY"/>
      <sheetName val="Hit BGN"/>
      <sheetName val="Uraian"/>
      <sheetName val="TB"/>
      <sheetName val="1.Isian"/>
      <sheetName val="An. Beton"/>
      <sheetName val="AT"/>
      <sheetName val="bct-PABRIK"/>
      <sheetName val="Hal 3"/>
      <sheetName val="Isolasi Luar Dalam"/>
      <sheetName val="Isolasi Luar"/>
      <sheetName val="prg-old"/>
      <sheetName val="Permanent info"/>
      <sheetName val=" INCOME STATEMENT"/>
      <sheetName val="spread-sheet"/>
      <sheetName val="REPORT"/>
      <sheetName val="Harga Satuan Pekerjaan"/>
      <sheetName val="exf"/>
      <sheetName val="Analisa"/>
      <sheetName val="FORM X COST"/>
    </sheetNames>
    <sheetDataSet>
      <sheetData sheetId="0" refreshError="1"/>
      <sheetData sheetId="1" refreshError="1"/>
      <sheetData sheetId="2" refreshError="1"/>
      <sheetData sheetId="3" refreshError="1"/>
      <sheetData sheetId="4" refreshError="1"/>
      <sheetData sheetId="5"/>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Tanah"/>
      <sheetName val="Analisa"/>
      <sheetName val="Bangunan"/>
      <sheetName val="List"/>
      <sheetName val="Sheet1"/>
      <sheetName val="Sheet2"/>
      <sheetName val="Sheet3"/>
      <sheetName val="Data"/>
      <sheetName val="Text"/>
      <sheetName val="Analisa Safety Margin"/>
      <sheetName val="Cover"/>
      <sheetName val="Surat"/>
      <sheetName val="Pernyataan"/>
      <sheetName val="Form Tanah"/>
      <sheetName val="Form Bangunan"/>
      <sheetName val="Kendaraan"/>
      <sheetName val="Kesimpulan"/>
      <sheetName val="Data Pasar"/>
      <sheetName val="Data 1"/>
      <sheetName val="Data 2"/>
      <sheetName val="Data 3"/>
      <sheetName val="Data 4"/>
      <sheetName val="Data 5"/>
      <sheetName val="Daftar No MAPPI"/>
      <sheetName val="DATA UMUM"/>
      <sheetName val="HBU"/>
      <sheetName val="Sertipikat"/>
      <sheetName val="Safety Margin"/>
      <sheetName val="1-Cover Depan"/>
      <sheetName val="2-Daftar Isi"/>
      <sheetName val="3-Pendahuluan"/>
      <sheetName val="4-Cover Dalam"/>
      <sheetName val="5-Laporan T &amp; B"/>
      <sheetName val="6-Mesin"/>
      <sheetName val="7-Laporan Kendaraan"/>
      <sheetName val="8-Laporan Inventaris"/>
      <sheetName val="Foto-Foto"/>
      <sheetName val="Lembar Asistensi (2)"/>
      <sheetName val="Lembar QC"/>
      <sheetName val="Text NP Tanah"/>
      <sheetName val="Text Total NP"/>
      <sheetName val="Text Total Likuidasi"/>
      <sheetName val="Text Likuidasi Tanah"/>
      <sheetName val="COPYWRITE"/>
      <sheetName val="Rekap"/>
      <sheetName val="Analisa Bgn"/>
      <sheetName val="Luas Bangunan"/>
      <sheetName val="Resume"/>
      <sheetName val="Prod (LBE)"/>
      <sheetName val="FORM X COST"/>
      <sheetName val="Bg lt 4"/>
      <sheetName val="Hitungan Bangunan"/>
      <sheetName val="FORM-X-1"/>
      <sheetName val="RT"/>
      <sheetName val="FORM B"/>
      <sheetName val="FORM X"/>
      <sheetName val="Input O&amp;M"/>
      <sheetName val="Workshop"/>
      <sheetName val="PAGAR"/>
      <sheetName val="FORM_X_1"/>
      <sheetName val="As"/>
      <sheetName val="1"/>
      <sheetName val="Data-Umum"/>
      <sheetName val="données"/>
      <sheetName val="FORM-B1"/>
      <sheetName val="3"/>
      <sheetName val="Analisa_Safety_Margin"/>
      <sheetName val="Form_Tanah"/>
      <sheetName val="Form_Bangunan"/>
      <sheetName val="Data_Pasar"/>
      <sheetName val="Data_1"/>
      <sheetName val="Data_2"/>
      <sheetName val="Data_3"/>
      <sheetName val="Data_4"/>
      <sheetName val="Data_5"/>
      <sheetName val="Daftar_No_MAPPI"/>
      <sheetName val="DATA_UMUM"/>
      <sheetName val="Safety_Margin"/>
      <sheetName val="1-Cover_Depan"/>
      <sheetName val="2-Daftar_Isi"/>
      <sheetName val="4-Cover_Dalam"/>
      <sheetName val="5-Laporan_T_&amp;_B"/>
      <sheetName val="7-Laporan_Kendaraan"/>
      <sheetName val="8-Laporan_Inventaris"/>
      <sheetName val="Lembar_Asistensi_(2)"/>
      <sheetName val="Lembar_QC"/>
      <sheetName val="Text_NP_Tanah"/>
      <sheetName val="Text_Total_NP"/>
      <sheetName val="Text_Total_Likuidasi"/>
      <sheetName val="Text_Likuidasi_Tanah"/>
      <sheetName val="Analisa_Bgn"/>
      <sheetName val="Luas_Bangunan"/>
      <sheetName val="FORM_X_COST"/>
      <sheetName val="Prod_(LBE)"/>
      <sheetName val="Hitungan_Bangunan"/>
      <sheetName val="Bg_lt_4"/>
      <sheetName val="Isian"/>
      <sheetName val="BRI I"/>
      <sheetName val="Sarana"/>
      <sheetName val="Depresiasi"/>
      <sheetName val="ue"/>
      <sheetName val="Konversi"/>
      <sheetName val="LB"/>
      <sheetName val="Sumuringin06"/>
      <sheetName val="Sb Arum06"/>
      <sheetName val="1Sumber Arum"/>
      <sheetName val="Ponco06"/>
      <sheetName val="2Ponco"/>
      <sheetName val="Parengan06"/>
      <sheetName val="3Parengan"/>
      <sheetName val="Rayung06"/>
      <sheetName val="4Rayung"/>
      <sheetName val="Raya Bangilan06"/>
      <sheetName val="5Raya Bangilan"/>
      <sheetName val="Rondokuning06"/>
      <sheetName val="6Rondo Kuning"/>
      <sheetName val="DesaBangilan06"/>
      <sheetName val="7Desa Bangilan"/>
      <sheetName val="Kutorejo06"/>
      <sheetName val="8Kutorejo"/>
      <sheetName val="Sriti"/>
      <sheetName val="Bangilan"/>
      <sheetName val="Sidotentrem"/>
      <sheetName val="Mojorranu"/>
      <sheetName val="AF"/>
      <sheetName val="Ring"/>
      <sheetName val="BRI_I"/>
      <sheetName val="Sb_Arum06"/>
      <sheetName val="1Sumber_Arum"/>
      <sheetName val="Raya_Bangilan06"/>
      <sheetName val="5Raya_Bangilan"/>
      <sheetName val="6Rondo_Kuning"/>
      <sheetName val="7Desa_Bangilan"/>
      <sheetName val="FS-FORECAST"/>
      <sheetName val="LEADSCHEDULE"/>
      <sheetName val="Gmd3"/>
      <sheetName val="ASUMSI"/>
      <sheetName val="Biaya PKS"/>
      <sheetName val="Produksi &amp; Scedule"/>
      <sheetName val="Project Cost"/>
      <sheetName val="Balance"/>
      <sheetName val="Risk Analisis"/>
      <sheetName val="BEP"/>
      <sheetName val="Depre"/>
      <sheetName val="PINJAMAN-Bank"/>
      <sheetName val="INCOME"/>
      <sheetName val="Pemeliharaan"/>
      <sheetName val="Upah"/>
      <sheetName val="Bahan"/>
      <sheetName val="Cash-flow"/>
      <sheetName val="IRR"/>
      <sheetName val="IRR ALL"/>
      <sheetName val="Lab&amp;Bengkel"/>
      <sheetName val="Assumption"/>
      <sheetName val="datateknis"/>
      <sheetName val="datasheet"/>
      <sheetName val="exf"/>
      <sheetName val="Karung"/>
      <sheetName val="Traf&amp;Genst"/>
      <sheetName val="BCT"/>
      <sheetName val="Daf 1"/>
      <sheetName val="BAG_2"/>
      <sheetName val="PKS"/>
      <sheetName val="FORM-ANA1"/>
      <sheetName val="Bahan Upah"/>
      <sheetName val="BOW"/>
      <sheetName val="NERACA"/>
      <sheetName val="Bang-Non-St"/>
      <sheetName val="UPAH DAN BAHAN"/>
      <sheetName val="effectif2006"/>
      <sheetName val="BRI_I1"/>
      <sheetName val="Sb_Arum061"/>
      <sheetName val="1Sumber_Arum1"/>
      <sheetName val="Raya_Bangilan061"/>
      <sheetName val="5Raya_Bangilan1"/>
      <sheetName val="6Rondo_Kuning1"/>
      <sheetName val="7Desa_Bangilan1"/>
      <sheetName val="Daftar_No_MAPPI1"/>
      <sheetName val="DATA_UMUM1"/>
      <sheetName val="Safety_Margin1"/>
      <sheetName val="1-Cover_Depan1"/>
      <sheetName val="2-Daftar_Isi1"/>
      <sheetName val="4-Cover_Dalam1"/>
      <sheetName val="5-Laporan_T_&amp;_B1"/>
      <sheetName val="7-Laporan_Kendaraan1"/>
      <sheetName val="8-Laporan_Inventaris1"/>
      <sheetName val="Lembar_Asistensi_(2)1"/>
      <sheetName val="Lembar_QC1"/>
      <sheetName val="Data_11"/>
      <sheetName val="Data_21"/>
      <sheetName val="Data_31"/>
      <sheetName val="Data_41"/>
      <sheetName val="Data_51"/>
      <sheetName val="Text_NP_Tanah1"/>
      <sheetName val="Text_Total_NP1"/>
      <sheetName val="Text_Total_Likuidasi1"/>
      <sheetName val="Text_Likuidasi_Tanah1"/>
      <sheetName val="pek tanah utk irigasi"/>
      <sheetName val="CP TARGET"/>
      <sheetName val="CP PROYEK"/>
      <sheetName val="Marshal"/>
      <sheetName val="Invesment"/>
      <sheetName val="STR"/>
      <sheetName val="TB98,oct99&amp;sap99-WPL"/>
      <sheetName val="Price"/>
      <sheetName val="STRUKTUR"/>
      <sheetName val="ARSITEKTUR"/>
      <sheetName val="Input_O&amp;M"/>
      <sheetName val="Analisa_Safety_Margin1"/>
      <sheetName val="Form_Tanah1"/>
      <sheetName val="Form_Bangunan1"/>
      <sheetName val="Data_Pasar1"/>
      <sheetName val="Analisa_Bgn1"/>
      <sheetName val="Luas_Bangunan1"/>
      <sheetName val="FORM_X_COST1"/>
      <sheetName val="Hitungan_Bangunan1"/>
      <sheetName val="Prod_(LBE)1"/>
      <sheetName val="Bg_lt_41"/>
      <sheetName val="FORM-ANA2"/>
      <sheetName val="CF-Projection"/>
      <sheetName val="Harga"/>
      <sheetName val="Umur Bgn"/>
      <sheetName val="Harsat Bahan"/>
      <sheetName val="Harsat Upah"/>
      <sheetName val="Cashflow"/>
      <sheetName val="Sat-Tan"/>
      <sheetName val="Infrastruktur"/>
      <sheetName val="Bilanz Bus.plan 2002"/>
      <sheetName val="RATE"/>
      <sheetName val="Rek.Analisa"/>
      <sheetName val="Analisa BCT"/>
      <sheetName val="Kaliandra"/>
      <sheetName val="Data Material Lokal"/>
      <sheetName val="posjaga-gudangkompresor(1-10)"/>
      <sheetName val="stocksmg"/>
      <sheetName val="DIRECT COST"/>
      <sheetName val="data-hujan"/>
      <sheetName val="Harian"/>
      <sheetName val="GAJI PBL"/>
      <sheetName val="XXXXXXXXXXXX"/>
      <sheetName val="Profit Loss"/>
      <sheetName val="kumpulan"/>
      <sheetName val="BGN"/>
      <sheetName val="DDB"/>
      <sheetName val="BCR"/>
      <sheetName val="Add-trans"/>
      <sheetName val="S-2"/>
      <sheetName val="Pro-Base"/>
      <sheetName val="S-1"/>
      <sheetName val="Revenue"/>
      <sheetName val="Add-rev"/>
      <sheetName val="Exist"/>
      <sheetName val="Tot"/>
      <sheetName val="Tranponder"/>
      <sheetName val="Rinci-Biaya"/>
      <sheetName val="Rinci-Pendapatan"/>
      <sheetName val="Sheet1 (3)"/>
      <sheetName val="Pemadatan Tanah (Jalan)"/>
      <sheetName val="penjualan"/>
      <sheetName val="cost recovery"/>
      <sheetName val="HRG BHN"/>
      <sheetName val="Sales (Pabrik lc)"/>
      <sheetName val="Biaya_PKS"/>
      <sheetName val="Produksi_&amp;_Scedule"/>
      <sheetName val="Project_Cost"/>
      <sheetName val="Risk_Analisis"/>
      <sheetName val="IRR_ALL"/>
      <sheetName val="Bahan_Upah"/>
      <sheetName val="Surat Ga kepake"/>
      <sheetName val="DENAH"/>
      <sheetName val="Export"/>
      <sheetName val="._uko Padi Mas dr BATAM_xls_._u"/>
      <sheetName val="shareholders"/>
      <sheetName val="Lampiran"/>
      <sheetName val="Personnaliser votre facture"/>
      <sheetName val="Facture"/>
      <sheetName val="2-Daftar@_x001c__x0003_"/>
      <sheetName val="_x0000_] _x0000__x0000__x0000__x0000__x0000__x0000__x0000__x0000__x0000_h[ _x0000_`^"/>
      <sheetName val="Financials"/>
      <sheetName val="Input"/>
      <sheetName val="10 yr val"/>
      <sheetName val="2-Daftar@_x005f_x001c__x005f_x0003_"/>
      <sheetName val="_x005f_x0000__ _x005f_x0000__x005f_x0000__x005f_x0000_"/>
      <sheetName val="Harga Bahan"/>
      <sheetName val="Exc. Rate"/>
      <sheetName val=""/>
      <sheetName val="Ruko"/>
      <sheetName val="BBNE"/>
      <sheetName val="BLNE"/>
      <sheetName val="ITNE"/>
      <sheetName val="KAA"/>
      <sheetName val="KMYE"/>
      <sheetName val="KT"/>
      <sheetName val="KTTG"/>
      <sheetName val="MDLE"/>
      <sheetName val="SAMAN"/>
      <sheetName val="SFRE"/>
      <sheetName val="TPZE"/>
      <sheetName val="TRG"/>
      <sheetName val="DD"/>
      <sheetName val="Teks"/>
      <sheetName val="SPL"/>
      <sheetName val="Harga Sat"/>
      <sheetName val="LPJ-Bm"/>
      <sheetName val="FINISHING"/>
      <sheetName val="Hit Bgn"/>
      <sheetName val="Harga Satuan"/>
      <sheetName val="Mesin"/>
      <sheetName val="Saf.Bang."/>
      <sheetName val="Saf.tan."/>
      <sheetName val="posjaga-gudangkompresor,1-10)"/>
      <sheetName val="Analisa Expose Time"/>
      <sheetName val="Tabel exposure time"/>
      <sheetName val="dari pak rizki novarino"/>
      <sheetName val="Pelaporan"/>
      <sheetName val="Text Bilangan"/>
      <sheetName val="Lembar1"/>
      <sheetName val="01"/>
      <sheetName val="IKK"/>
      <sheetName val="BUT"/>
      <sheetName val="Lembar Asistensi"/>
      <sheetName val="L1"/>
      <sheetName val="L2"/>
      <sheetName val="L3"/>
      <sheetName val="L4 Pernyataan"/>
      <sheetName val="5-6 Penugasan"/>
      <sheetName val="Foto- T&amp;B "/>
      <sheetName val="Peta Mapp &amp; Denah"/>
      <sheetName val="PEMB.(1)"/>
      <sheetName val="PEMB.(2)"/>
      <sheetName val="PEMB.(3)"/>
      <sheetName val="FORM A"/>
      <sheetName val="FORM C"/>
      <sheetName val="Ringkasan Tanah Bangunan"/>
      <sheetName val="Pembatas Lampiran"/>
      <sheetName val="Ringkasan Gabungan"/>
      <sheetName val="FOTO (1)"/>
      <sheetName val="FOTO (2)"/>
      <sheetName val="PETA LOKASI"/>
      <sheetName val="LAYOUT TNH"/>
      <sheetName val="LAYOUT BGN"/>
      <sheetName val="FORM_B"/>
      <sheetName val="FORM_X"/>
      <sheetName val="BCT-2013"/>
      <sheetName val="B-Sut"/>
      <sheetName val="INV"/>
      <sheetName val="Bor Pile"/>
      <sheetName val="may'03"/>
      <sheetName val="Io_N"/>
      <sheetName val="?] ?????????h[ ?`^"/>
      <sheetName val="__ _________h_ _`^"/>
      <sheetName val="BRI_I2"/>
      <sheetName val="Sb_Arum062"/>
      <sheetName val="1Sumber_Arum2"/>
      <sheetName val="Raya_Bangilan062"/>
      <sheetName val="5Raya_Bangilan2"/>
      <sheetName val="6Rondo_Kuning2"/>
      <sheetName val="7Desa_Bangilan2"/>
      <sheetName val="Daftar_No_MAPPI2"/>
      <sheetName val="DATA_UMUM2"/>
      <sheetName val="Safety_Margin2"/>
      <sheetName val="1-Cover_Depan2"/>
      <sheetName val="2-Daftar_Isi2"/>
      <sheetName val="4-Cover_Dalam2"/>
      <sheetName val="5-Laporan_T_&amp;_B2"/>
      <sheetName val="7-Laporan_Kendaraan2"/>
      <sheetName val="8-Laporan_Inventaris2"/>
      <sheetName val="Lembar_Asistensi_(2)2"/>
      <sheetName val="Lembar_QC2"/>
      <sheetName val="Data_12"/>
      <sheetName val="Data_22"/>
      <sheetName val="Data_32"/>
      <sheetName val="Data_42"/>
      <sheetName val="Data_52"/>
      <sheetName val="Text_NP_Tanah2"/>
      <sheetName val="Text_Total_NP2"/>
      <sheetName val="Text_Total_Likuidasi2"/>
      <sheetName val="Text_Likuidasi_Tanah2"/>
      <sheetName val="Biaya_PKS1"/>
      <sheetName val="Produksi_&amp;_Scedule1"/>
      <sheetName val="Project_Cost1"/>
      <sheetName val="Risk_Analisis1"/>
      <sheetName val="IRR_ALL1"/>
      <sheetName val="Bahan_Upah1"/>
      <sheetName val="UPAH_DAN_BAHAN"/>
      <sheetName val="cost_recovery"/>
      <sheetName val="HRG_BHN"/>
      <sheetName val="pek_tanah_utk_irigasi"/>
      <sheetName val="CP_TARGET"/>
      <sheetName val="CP_PROYEK"/>
      <sheetName val="Harsat_Bahan"/>
      <sheetName val="Harsat_Upah"/>
      <sheetName val="Surat_Ga_kepake"/>
      <sheetName val="Sales_(Pabrik_lc)"/>
      <sheetName val="Analisa Bang"/>
      <sheetName val="KALENDER"/>
      <sheetName val="Nilai_Kbn_mitra"/>
      <sheetName val="Jdw-KI"/>
      <sheetName val="FORM-BANGUNAN"/>
      <sheetName val="Isian ok"/>
      <sheetName val="FASILITAS"/>
      <sheetName val="2-Daftar@_x005f_x005f_x005f_x001c__x005f_x005f_x"/>
      <sheetName val="_x005f_x005f_x005f_x0000__ _x005f_x005f_x005f_x0000__x"/>
      <sheetName val="RATIO"/>
      <sheetName val="Income Statement"/>
      <sheetName val="PD_Budget"/>
      <sheetName val="Debt"/>
      <sheetName val="Cash"/>
      <sheetName val="OPEX_Budget"/>
      <sheetName val="Std-Prod KS"/>
      <sheetName val="206 Kendaraan"/>
      <sheetName val="bq"/>
      <sheetName val="PL98"/>
      <sheetName val="SERV.EQ"/>
      <sheetName val="OE"/>
      <sheetName val="Des"/>
      <sheetName val="Daf_1"/>
      <sheetName val="PABRIK (2)"/>
      <sheetName val="kurs"/>
      <sheetName val="MASTER"/>
      <sheetName val="U-EK"/>
      <sheetName val="BPP"/>
      <sheetName val="Rata2 Bpp"/>
      <sheetName val="Rata2 Smd"/>
      <sheetName val="SMD"/>
      <sheetName val="BBM-03"/>
      <sheetName val="Capex"/>
      <sheetName val="Assumptions"/>
      <sheetName val="JALAN"/>
      <sheetName val="donnees"/>
      <sheetName val="HARGA ALAT &amp; BAHAN"/>
      <sheetName val="FORM-X1"/>
      <sheetName val="_x005f_x0000_] _x005f_x0000__x005f_x0000__x005f_x0000_"/>
      <sheetName val="AHSbj"/>
      <sheetName val="Sched-Ex"/>
      <sheetName val="Tenancy Sch"/>
      <sheetName val="Capitalisation"/>
      <sheetName val="Outgoings"/>
      <sheetName val="Analisa Harga"/>
      <sheetName val="Summary"/>
      <sheetName val="List PT"/>
      <sheetName val="GeneralInfo"/>
      <sheetName val="BRI_I3"/>
      <sheetName val="Sb_Arum063"/>
      <sheetName val="1Sumber_Arum3"/>
      <sheetName val="Raya_Bangilan063"/>
      <sheetName val="5Raya_Bangilan3"/>
      <sheetName val="6Rondo_Kuning3"/>
      <sheetName val="7Desa_Bangilan3"/>
      <sheetName val="Daftar_No_MAPPI3"/>
      <sheetName val="DATA_UMUM3"/>
      <sheetName val="Safety_Margin3"/>
      <sheetName val="1-Cover_Depan3"/>
      <sheetName val="2-Daftar_Isi3"/>
      <sheetName val="4-Cover_Dalam3"/>
      <sheetName val="5-Laporan_T_&amp;_B3"/>
      <sheetName val="7-Laporan_Kendaraan3"/>
      <sheetName val="8-Laporan_Inventaris3"/>
      <sheetName val="Lembar_Asistensi_(2)3"/>
      <sheetName val="Lembar_QC3"/>
      <sheetName val="Data_13"/>
      <sheetName val="Data_23"/>
      <sheetName val="Data_33"/>
      <sheetName val="Data_43"/>
      <sheetName val="Data_53"/>
      <sheetName val="Text_NP_Tanah3"/>
      <sheetName val="Text_Total_NP3"/>
      <sheetName val="Text_Total_Likuidasi3"/>
      <sheetName val="Text_Likuidasi_Tanah3"/>
      <sheetName val="FORM_X_COST2"/>
      <sheetName val="Biaya_PKS2"/>
      <sheetName val="Produksi_&amp;_Scedule2"/>
      <sheetName val="Project_Cost2"/>
      <sheetName val="Risk_Analisis2"/>
      <sheetName val="IRR_ALL2"/>
      <sheetName val="Bahan_Upah2"/>
      <sheetName val="UPAH_DAN_BAHAN1"/>
      <sheetName val="pek_tanah_utk_irigasi1"/>
      <sheetName val="CP_TARGET1"/>
      <sheetName val="CP_PROYEK1"/>
      <sheetName val="cost_recovery1"/>
      <sheetName val="HRG_BHN1"/>
      <sheetName val="Harsat_Bahan1"/>
      <sheetName val="Harsat_Upah1"/>
      <sheetName val="2-Daftar@"/>
      <sheetName val="]_h[_`^"/>
      <sheetName val="Exc__Rate"/>
      <sheetName val="Personnaliser_votre_facture"/>
      <sheetName val="Surat_Ga_kepake1"/>
      <sheetName val="Sales_(Pabrik_lc)1"/>
      <sheetName val="10_yr_val"/>
      <sheetName val="Isian_ok"/>
      <sheetName val="__uko_Padi_Mas_dr_BATAM_xls___u"/>
      <sheetName val="_x005f_x0000____x005f_x0000__x005f_x0000__x005f_x0000_"/>
      <sheetName val="Harga_Bahan"/>
      <sheetName val="?]_?????????h[_?`^"/>
      <sheetName val="2-Daftar@_x005f_x005f_x005f_x005f_x005f_x005f_x00"/>
      <sheetName val="_x005f_x005f_x005f_x005f_x005f_x005f_x005f_x0000__ _x0"/>
      <sheetName val="_x0000__ _x0000__x0000__x0000_"/>
      <sheetName val="_x005f_x005f_x005f_x005f_x005f_x005f_x005f_x005f_x005f_x005f_"/>
      <sheetName val="_x005f_x005f_x005f_x0000_] _x005f_x005f_x005f_x0000__x"/>
      <sheetName val="SRT 1-2"/>
      <sheetName val="5 yr val"/>
      <sheetName val="Graphs"/>
      <sheetName val="Faktor Likuidasi"/>
      <sheetName val="Data Sarana"/>
      <sheetName val="BTB Jakarta"/>
      <sheetName val="bobot"/>
      <sheetName val="SAT-BHN"/>
      <sheetName val="SALDO_BD"/>
      <sheetName val="Perhitungan Besi"/>
      <sheetName val="anal pipa"/>
    </sheetNames>
    <sheetDataSet>
      <sheetData sheetId="0" refreshError="1"/>
      <sheetData sheetId="1" refreshError="1"/>
      <sheetData sheetId="2">
        <row r="1">
          <cell r="B1" t="str">
            <v>Tanah Kosong</v>
          </cell>
        </row>
      </sheetData>
      <sheetData sheetId="3" refreshError="1"/>
      <sheetData sheetId="4" refreshError="1">
        <row r="1">
          <cell r="B1" t="str">
            <v>Tanah Kosong</v>
          </cell>
        </row>
        <row r="2">
          <cell r="B2" t="str">
            <v>Rumah Tinggal</v>
          </cell>
        </row>
        <row r="3">
          <cell r="B3" t="str">
            <v>Pabrik / Gudang</v>
          </cell>
        </row>
        <row r="4">
          <cell r="B4" t="str">
            <v>Bengkel</v>
          </cell>
        </row>
        <row r="5">
          <cell r="B5" t="str">
            <v>Ruko</v>
          </cell>
        </row>
        <row r="6">
          <cell r="B6" t="str">
            <v>Kantor</v>
          </cell>
        </row>
        <row r="7">
          <cell r="B7" t="str">
            <v>Kandang</v>
          </cell>
        </row>
        <row r="8">
          <cell r="B8" t="str">
            <v>Kebun / Sawah</v>
          </cell>
        </row>
        <row r="9">
          <cell r="B9" t="str">
            <v>Hotel</v>
          </cell>
        </row>
        <row r="10">
          <cell r="B10" t="str">
            <v>-</v>
          </cell>
        </row>
        <row r="12">
          <cell r="B12" t="str">
            <v>Segi empat</v>
          </cell>
        </row>
        <row r="13">
          <cell r="B13" t="str">
            <v>Segi tiga</v>
          </cell>
        </row>
        <row r="14">
          <cell r="B14" t="str">
            <v>Tidak beraturan</v>
          </cell>
        </row>
        <row r="15">
          <cell r="B15" t="str">
            <v>-</v>
          </cell>
        </row>
        <row r="17">
          <cell r="B17" t="str">
            <v>Darat, urugan</v>
          </cell>
          <cell r="C17" t="str">
            <v>Lebih tinggi dari jalan</v>
          </cell>
        </row>
        <row r="18">
          <cell r="B18" t="str">
            <v>Rawa, sawah</v>
          </cell>
          <cell r="C18" t="str">
            <v>Lebih rendah dari jalan</v>
          </cell>
        </row>
        <row r="19">
          <cell r="B19" t="str">
            <v>-</v>
          </cell>
          <cell r="C19" t="str">
            <v>Sama dengan jalan</v>
          </cell>
        </row>
        <row r="20">
          <cell r="C20" t="str">
            <v>-</v>
          </cell>
        </row>
        <row r="22">
          <cell r="B22" t="str">
            <v>Baru</v>
          </cell>
        </row>
        <row r="23">
          <cell r="B23" t="str">
            <v>Baik</v>
          </cell>
        </row>
        <row r="24">
          <cell r="B24" t="str">
            <v>Cukup</v>
          </cell>
        </row>
        <row r="25">
          <cell r="B25" t="str">
            <v>Kurang</v>
          </cell>
        </row>
        <row r="26">
          <cell r="B26" t="str">
            <v>Scrap</v>
          </cell>
        </row>
        <row r="27">
          <cell r="B27" t="str">
            <v>-</v>
          </cell>
        </row>
        <row r="29">
          <cell r="B29" t="str">
            <v>HM</v>
          </cell>
        </row>
        <row r="30">
          <cell r="B30" t="str">
            <v>HGB</v>
          </cell>
        </row>
        <row r="31">
          <cell r="B31" t="str">
            <v>HGU</v>
          </cell>
        </row>
        <row r="32">
          <cell r="B32" t="str">
            <v>Hak Pakai</v>
          </cell>
        </row>
        <row r="33">
          <cell r="B33" t="str">
            <v>Sewa</v>
          </cell>
        </row>
        <row r="34">
          <cell r="B34" t="str">
            <v>Girik</v>
          </cell>
        </row>
        <row r="35">
          <cell r="B35" t="str">
            <v>Akte Jual Beli</v>
          </cell>
        </row>
        <row r="36">
          <cell r="B36" t="str">
            <v xml:space="preserve">Petok </v>
          </cell>
        </row>
        <row r="37">
          <cell r="B37" t="str">
            <v>-</v>
          </cell>
        </row>
        <row r="39">
          <cell r="B39">
            <v>1</v>
          </cell>
        </row>
        <row r="40">
          <cell r="B40">
            <v>2</v>
          </cell>
        </row>
        <row r="41">
          <cell r="B41">
            <v>3</v>
          </cell>
        </row>
        <row r="42">
          <cell r="B42">
            <v>4</v>
          </cell>
        </row>
        <row r="43">
          <cell r="B43">
            <v>5</v>
          </cell>
        </row>
        <row r="44">
          <cell r="B44">
            <v>6</v>
          </cell>
        </row>
        <row r="45">
          <cell r="B45">
            <v>7</v>
          </cell>
        </row>
        <row r="46">
          <cell r="B46">
            <v>8</v>
          </cell>
        </row>
        <row r="47">
          <cell r="B47">
            <v>9</v>
          </cell>
        </row>
        <row r="48">
          <cell r="B48">
            <v>10</v>
          </cell>
        </row>
        <row r="49">
          <cell r="B49">
            <v>0</v>
          </cell>
        </row>
        <row r="51">
          <cell r="B51" t="str">
            <v>Penawaran</v>
          </cell>
        </row>
        <row r="52">
          <cell r="B52" t="str">
            <v>Transaksi</v>
          </cell>
        </row>
        <row r="53">
          <cell r="B53" t="str">
            <v>-</v>
          </cell>
        </row>
        <row r="55">
          <cell r="B55" t="str">
            <v>Resident</v>
          </cell>
        </row>
        <row r="56">
          <cell r="B56" t="str">
            <v>Komersial</v>
          </cell>
        </row>
        <row r="57">
          <cell r="B57" t="str">
            <v>Industri</v>
          </cell>
        </row>
        <row r="58">
          <cell r="B58" t="str">
            <v>Campuran</v>
          </cell>
        </row>
        <row r="59">
          <cell r="B59" t="str">
            <v>-</v>
          </cell>
        </row>
      </sheetData>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refreshError="1"/>
      <sheetData sheetId="47" refreshError="1"/>
      <sheetData sheetId="48" refreshError="1"/>
      <sheetData sheetId="49" refreshError="1"/>
      <sheetData sheetId="50" refreshError="1"/>
      <sheetData sheetId="51" refreshError="1"/>
      <sheetData sheetId="52" refreshError="1"/>
      <sheetData sheetId="53"/>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sheetData sheetId="95" refreshError="1"/>
      <sheetData sheetId="96" refreshError="1"/>
      <sheetData sheetId="97" refreshError="1"/>
      <sheetData sheetId="98" refreshError="1"/>
      <sheetData sheetId="99" refreshError="1"/>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sheetData sheetId="345"/>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sheetData sheetId="396"/>
      <sheetData sheetId="397"/>
      <sheetData sheetId="398"/>
      <sheetData sheetId="399"/>
      <sheetData sheetId="400"/>
      <sheetData sheetId="401"/>
      <sheetData sheetId="402"/>
      <sheetData sheetId="403"/>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refreshError="1"/>
      <sheetData sheetId="482"/>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sheetName val="rendemen"/>
      <sheetName val="cpo &amp; kernel"/>
      <sheetName val="Prod- Inti"/>
      <sheetName val="Prod- Plasma"/>
      <sheetName val="Biaya"/>
      <sheetName val="Biaya (2)"/>
      <sheetName val="As"/>
      <sheetName val="PInv"/>
      <sheetName val="FactInv"/>
      <sheetName val="FInv (tidak masuk)"/>
      <sheetName val="NPInv (tidak masuk)"/>
      <sheetName val="ScheNPInv"/>
      <sheetName val="Dd"/>
      <sheetName val="LK"/>
      <sheetName val="LK (%)"/>
      <sheetName val="PB"/>
      <sheetName val="BII"/>
      <sheetName val="BTK"/>
      <sheetName val="Kap"/>
      <sheetName val="MK"/>
      <sheetName val="Jad"/>
      <sheetName val="Ratio"/>
      <sheetName val="AP"/>
      <sheetName val="Sensitivity"/>
      <sheetName val="Sheet1"/>
      <sheetName val="Sheet2"/>
      <sheetName val="List"/>
      <sheetName val="BCT"/>
      <sheetName val="FORM-X-1"/>
      <sheetName val="Revisi"/>
      <sheetName val="Sheet1 (3)"/>
      <sheetName val="Valuation"/>
      <sheetName val="PENJ.NERACA"/>
      <sheetName val="DAT_1"/>
      <sheetName val="PER PART (IX.2)"/>
      <sheetName val="FS vs Indikatif"/>
      <sheetName val="Fund &amp; Angsuran"/>
      <sheetName val="HPP"/>
      <sheetName val="datasheet"/>
      <sheetName val="FORM X COST"/>
      <sheetName val="bahan+upah"/>
      <sheetName val="1771"/>
      <sheetName val="2"/>
      <sheetName val="OE"/>
      <sheetName val="Des"/>
      <sheetName val="Bang-Non-St"/>
      <sheetName val="cpo_&amp;_kernel"/>
      <sheetName val="Prod-_Inti"/>
      <sheetName val="Prod-_Plasma"/>
      <sheetName val="Biaya_(2)"/>
      <sheetName val="FInv_(tidak_masuk)"/>
      <sheetName val="NPInv_(tidak_masuk)"/>
      <sheetName val="LK_(%)"/>
      <sheetName val="Sheet1_(3)"/>
      <sheetName val="PENJ_NERACA"/>
      <sheetName val="PER_PART_(IX_2)"/>
      <sheetName val="FS_vs_Indikatif"/>
      <sheetName val="Fund_&amp;_Angsuran"/>
      <sheetName val="Pro-Base"/>
      <sheetName val="Resume"/>
      <sheetName val="Rekap Direct Cost"/>
      <sheetName val="Marshal"/>
      <sheetName val="Assumption"/>
      <sheetName val="Daftar Blok"/>
      <sheetName val="Financials"/>
      <sheetName val="10 yr val"/>
      <sheetName val="Input"/>
      <sheetName val="BCR"/>
      <sheetName val="K-9 Ok"/>
      <sheetName val="data"/>
      <sheetName val="S.UPAH"/>
      <sheetName val="S.BAHAN"/>
      <sheetName val="Harga"/>
      <sheetName val="Rinci-Biaya"/>
      <sheetName val="Rinci-Pendapatan"/>
      <sheetName val="Gaji"/>
      <sheetName val="Detail"/>
      <sheetName val="Analisa BCT"/>
      <sheetName val="Kaliandra"/>
      <sheetName val="Data Material Lokal"/>
      <sheetName val="GH Quantity"/>
      <sheetName val="ENTRY AWAL"/>
      <sheetName val="BANK"/>
      <sheetName val="IM"/>
      <sheetName val="TNH"/>
      <sheetName val="IKK"/>
      <sheetName val="BTB"/>
      <sheetName val="KODE"/>
      <sheetName val="Reg.PP"/>
      <sheetName val="SUM"/>
      <sheetName val="RT"/>
      <sheetName val="2007"/>
      <sheetName val="UPAH DAN BAHAN"/>
      <sheetName val="#REF!"/>
      <sheetName val="KK CFP"/>
      <sheetName val="PO"/>
      <sheetName val="PABRIK (2)"/>
      <sheetName val="RESOURCE MODEL"/>
      <sheetName val="KBProdTBS03.rpt"/>
      <sheetName val="21s"/>
      <sheetName val="28"/>
      <sheetName val="5"/>
      <sheetName val="6"/>
      <sheetName val="7"/>
      <sheetName val="9"/>
      <sheetName val="11"/>
      <sheetName val="10"/>
      <sheetName val="15"/>
      <sheetName val="22"/>
      <sheetName val="23"/>
      <sheetName val="24b"/>
      <sheetName val="25"/>
      <sheetName val="26"/>
      <sheetName val="27"/>
      <sheetName val="29"/>
      <sheetName val="30"/>
      <sheetName val="31"/>
      <sheetName val="32"/>
      <sheetName val="33"/>
      <sheetName val="1"/>
      <sheetName val="3"/>
      <sheetName val="4"/>
      <sheetName val="JSiar"/>
      <sheetName val="Akomodasi"/>
      <sheetName val="Asumsi"/>
      <sheetName val="JADI"/>
      <sheetName val="tt-biaya"/>
      <sheetName val="Cash-print"/>
      <sheetName val="Upah_Bahan"/>
      <sheetName val="Ring"/>
      <sheetName val="Mesin"/>
      <sheetName val="Bahan"/>
      <sheetName val="Rek.Analisa"/>
      <sheetName val="bau"/>
      <sheetName val="REKAP"/>
      <sheetName val="Daftar No MAPPI"/>
      <sheetName val="Mobil"/>
      <sheetName val="Indek Kemahalan"/>
      <sheetName val="INV"/>
      <sheetName val="BBM"/>
      <sheetName val="Transport "/>
      <sheetName val="CJE"/>
      <sheetName val="ISIAN"/>
      <sheetName val="Premi Iuran"/>
      <sheetName val="kki"/>
      <sheetName val="fin pro centers"/>
      <sheetName val="SUMMARY"/>
      <sheetName val="Bill No 6 Koord &amp; Attendance"/>
      <sheetName val="Daf 1"/>
      <sheetName val="Harga Material Lokal"/>
      <sheetName val="BQ_E20_02_Rp_"/>
      <sheetName val="T.material"/>
      <sheetName val="Std-Prod KS"/>
      <sheetName val="upah-bahan satker_revisi"/>
      <sheetName val="SPRS breakdown pricing"/>
      <sheetName val="cov"/>
      <sheetName val="UND"/>
      <sheetName val="Lokasi"/>
      <sheetName val="An. Beton"/>
      <sheetName val="HALAMAN 1-60"/>
      <sheetName val="Cashflow"/>
      <sheetName val="PERSIAPAN"/>
      <sheetName val="UTILITAS"/>
      <sheetName val="H.Satuan"/>
      <sheetName val="RAB ME"/>
      <sheetName val="prg-old"/>
      <sheetName val="Stock"/>
      <sheetName val="shareholders"/>
      <sheetName val="Lampiran"/>
      <sheetName val="Bill_2"/>
      <sheetName val="FINISHING"/>
      <sheetName val="Bangunan"/>
      <sheetName val="Resume Nilai"/>
      <sheetName val="Resume T&amp;B"/>
      <sheetName val="Inputs"/>
      <sheetName val="KEUANGAN"/>
      <sheetName val="RENCANA KERJA"/>
      <sheetName val="COA"/>
      <sheetName val="RATE"/>
      <sheetName val="Ass"/>
      <sheetName val="RUKO TYPE 1"/>
      <sheetName val="Harga Sat"/>
      <sheetName val="REKAP Tbh"/>
      <sheetName val="OPNAME GOOD STOCK"/>
      <sheetName val="OPNAME SALES"/>
      <sheetName val="TAX SUMMARY"/>
    </sheetNames>
    <sheetDataSet>
      <sheetData sheetId="0" refreshError="1"/>
      <sheetData sheetId="1" refreshError="1"/>
      <sheetData sheetId="2" refreshError="1"/>
      <sheetData sheetId="3" refreshError="1"/>
      <sheetData sheetId="4" refreshError="1"/>
      <sheetData sheetId="5" refreshError="1"/>
      <sheetData sheetId="6" refreshError="1"/>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mum"/>
      <sheetName val="Resume"/>
      <sheetName val="Tanah"/>
      <sheetName val="Bangunan"/>
      <sheetName val="Peta"/>
      <sheetName val="GS Tan"/>
      <sheetName val="GS Ban"/>
      <sheetName val="Foto"/>
      <sheetName val="Hitungan Bangunan"/>
      <sheetName val="Tata Kota"/>
      <sheetName val="PETA SEBARAN"/>
    </sheetNames>
    <sheetDataSet>
      <sheetData sheetId="0">
        <row r="11">
          <cell r="P11" t="str">
            <v>Jalan Raya Pasar Minggu No. 5</v>
          </cell>
        </row>
      </sheetData>
      <sheetData sheetId="1" refreshError="1"/>
      <sheetData sheetId="2"/>
      <sheetData sheetId="3">
        <row r="2">
          <cell r="DE2" t="str">
            <v>JUMLAH LANTAI</v>
          </cell>
          <cell r="DG2" t="str">
            <v>RUMAH TINGGAL MEWAH</v>
          </cell>
          <cell r="DH2" t="str">
            <v>RUMAH TINGGAL MENENGAH</v>
          </cell>
          <cell r="DI2" t="str">
            <v>RUMAH TINGGAL SEDERHANA</v>
          </cell>
          <cell r="DJ2" t="str">
            <v>SEMI PERMANEN</v>
          </cell>
          <cell r="DK2" t="str">
            <v>GUDANG</v>
          </cell>
          <cell r="DL2" t="str">
            <v>GEDUNG BERTINGKAT RENDAH &lt; 5 LANTAI</v>
          </cell>
          <cell r="DM2" t="str">
            <v>GEDUNG BERTINGKAT SEDANG 5-8 LANTAI</v>
          </cell>
          <cell r="DN2" t="str">
            <v>GEDUNG BERTINGKAT TINGGI &gt; 8 LANTAI</v>
          </cell>
          <cell r="DO2" t="str">
            <v>MALL</v>
          </cell>
          <cell r="DP2" t="str">
            <v>HOTEL (BINTANG 3)</v>
          </cell>
          <cell r="DQ2" t="str">
            <v>APARTEMEN (GRADE B)</v>
          </cell>
        </row>
        <row r="3">
          <cell r="DA3" t="str">
            <v>PROVINSI NANGGROE ACEH DARUSSALAM</v>
          </cell>
          <cell r="DE3">
            <v>1</v>
          </cell>
          <cell r="DF3" t="str">
            <v>Lantai</v>
          </cell>
          <cell r="DG3">
            <v>0.91739999999999999</v>
          </cell>
          <cell r="DH3">
            <v>0.91739999999999999</v>
          </cell>
          <cell r="DI3">
            <v>1</v>
          </cell>
          <cell r="DJ3">
            <v>1</v>
          </cell>
          <cell r="DK3">
            <v>1</v>
          </cell>
          <cell r="DL3">
            <v>0.89290000000000003</v>
          </cell>
        </row>
        <row r="4">
          <cell r="DA4" t="str">
            <v>PROVINSI SUMATERA UTARA</v>
          </cell>
          <cell r="DE4">
            <v>2</v>
          </cell>
          <cell r="DF4" t="str">
            <v>Lantai</v>
          </cell>
          <cell r="DG4">
            <v>1</v>
          </cell>
          <cell r="DH4">
            <v>1</v>
          </cell>
          <cell r="DI4">
            <v>1.0900000000000001</v>
          </cell>
          <cell r="DJ4">
            <v>1.0900000000000001</v>
          </cell>
          <cell r="DK4">
            <v>1.0900000000000001</v>
          </cell>
          <cell r="DL4">
            <v>0.97319999999999995</v>
          </cell>
        </row>
        <row r="5">
          <cell r="DA5" t="str">
            <v>PROVINSI SUMATERA BARAT</v>
          </cell>
          <cell r="DE5">
            <v>3</v>
          </cell>
          <cell r="DF5" t="str">
            <v>Lantai</v>
          </cell>
          <cell r="DG5">
            <v>1.0275000000000001</v>
          </cell>
          <cell r="DH5">
            <v>1.0275000000000001</v>
          </cell>
          <cell r="DI5">
            <v>1.1200000000000001</v>
          </cell>
          <cell r="DJ5">
            <v>1.1200000000000001</v>
          </cell>
          <cell r="DK5">
            <v>1.1200000000000001</v>
          </cell>
          <cell r="DL5">
            <v>1</v>
          </cell>
        </row>
        <row r="6">
          <cell r="DA6" t="str">
            <v>PROVINSI RIAU</v>
          </cell>
          <cell r="DE6">
            <v>4</v>
          </cell>
          <cell r="DF6" t="str">
            <v>Lantai</v>
          </cell>
          <cell r="DG6">
            <v>1.0412999999999999</v>
          </cell>
          <cell r="DH6">
            <v>1.0412999999999999</v>
          </cell>
          <cell r="DL6">
            <v>1.0134000000000001</v>
          </cell>
        </row>
        <row r="7">
          <cell r="DA7" t="str">
            <v>PROVINSI JAMBI</v>
          </cell>
          <cell r="DE7">
            <v>5</v>
          </cell>
          <cell r="DF7" t="str">
            <v>Lantai</v>
          </cell>
          <cell r="DM7">
            <v>0.91859999999999997</v>
          </cell>
        </row>
        <row r="8">
          <cell r="DA8" t="str">
            <v>PROVINSI SUMATERA SELATAN</v>
          </cell>
          <cell r="DE8">
            <v>6</v>
          </cell>
          <cell r="DF8" t="str">
            <v>Lantai</v>
          </cell>
          <cell r="DM8">
            <v>0.94620000000000004</v>
          </cell>
        </row>
        <row r="9">
          <cell r="DA9" t="str">
            <v>PROVINSI BENGKULU</v>
          </cell>
          <cell r="DE9">
            <v>7</v>
          </cell>
          <cell r="DF9" t="str">
            <v>Lantai</v>
          </cell>
          <cell r="DM9">
            <v>0.97709999999999997</v>
          </cell>
        </row>
        <row r="10">
          <cell r="DA10" t="str">
            <v>PROVINSI LAMPUNG</v>
          </cell>
          <cell r="DE10">
            <v>8</v>
          </cell>
          <cell r="DF10" t="str">
            <v>Lantai</v>
          </cell>
          <cell r="DM10">
            <v>1</v>
          </cell>
        </row>
        <row r="11">
          <cell r="DA11" t="str">
            <v>PROVINSI KEPULAUAN BANGKA BELITUNG</v>
          </cell>
          <cell r="DE11">
            <v>9</v>
          </cell>
          <cell r="DF11" t="str">
            <v>Lantai</v>
          </cell>
          <cell r="DN11">
            <v>0.86360000000000003</v>
          </cell>
          <cell r="DO11">
            <v>0.86360000000000003</v>
          </cell>
          <cell r="DP11">
            <v>0.86360000000000003</v>
          </cell>
          <cell r="DQ11">
            <v>0.86360000000000003</v>
          </cell>
        </row>
        <row r="12">
          <cell r="DA12" t="str">
            <v>PROVINSI KEPULAUAN RIAU</v>
          </cell>
          <cell r="DE12">
            <v>10</v>
          </cell>
          <cell r="DF12" t="str">
            <v>Lantai</v>
          </cell>
          <cell r="DN12">
            <v>0.88339999999999996</v>
          </cell>
          <cell r="DO12">
            <v>0.88339999999999996</v>
          </cell>
          <cell r="DP12">
            <v>0.88339999999999996</v>
          </cell>
          <cell r="DQ12">
            <v>0.88339999999999996</v>
          </cell>
        </row>
        <row r="13">
          <cell r="DA13" t="str">
            <v>PROVINSI DKI JAKARTA</v>
          </cell>
          <cell r="DE13">
            <v>11</v>
          </cell>
          <cell r="DF13" t="str">
            <v>Lantai</v>
          </cell>
          <cell r="DN13">
            <v>0.90239999999999998</v>
          </cell>
          <cell r="DO13">
            <v>0.90239999999999998</v>
          </cell>
          <cell r="DP13">
            <v>0.90239999999999998</v>
          </cell>
          <cell r="DQ13">
            <v>0.90239999999999998</v>
          </cell>
        </row>
        <row r="14">
          <cell r="DA14" t="str">
            <v>PROVINSI JAWA BARAT</v>
          </cell>
          <cell r="DE14">
            <v>12</v>
          </cell>
          <cell r="DF14" t="str">
            <v>Lantai</v>
          </cell>
          <cell r="DN14">
            <v>0.92230000000000001</v>
          </cell>
          <cell r="DO14">
            <v>0.92230000000000001</v>
          </cell>
          <cell r="DP14">
            <v>0.92230000000000001</v>
          </cell>
          <cell r="DQ14">
            <v>0.92230000000000001</v>
          </cell>
        </row>
        <row r="15">
          <cell r="DA15" t="str">
            <v>PROVINSI JAWA TENGAH</v>
          </cell>
          <cell r="DE15">
            <v>13</v>
          </cell>
          <cell r="DF15" t="str">
            <v>Lantai</v>
          </cell>
          <cell r="DN15">
            <v>0.94130000000000003</v>
          </cell>
          <cell r="DO15">
            <v>0.94130000000000003</v>
          </cell>
          <cell r="DP15">
            <v>0.94130000000000003</v>
          </cell>
          <cell r="DQ15">
            <v>0.94130000000000003</v>
          </cell>
        </row>
        <row r="16">
          <cell r="DA16" t="str">
            <v>PROVINSI DI YOGYAKARTA</v>
          </cell>
          <cell r="DE16">
            <v>14</v>
          </cell>
          <cell r="DF16" t="str">
            <v>Lantai</v>
          </cell>
          <cell r="DN16">
            <v>0.96109999999999995</v>
          </cell>
          <cell r="DO16">
            <v>0.96109999999999995</v>
          </cell>
          <cell r="DP16">
            <v>0.96109999999999995</v>
          </cell>
          <cell r="DQ16">
            <v>0.96109999999999995</v>
          </cell>
        </row>
        <row r="17">
          <cell r="DA17" t="str">
            <v>PROVINSI JAWA TIMUR</v>
          </cell>
          <cell r="DE17">
            <v>15</v>
          </cell>
          <cell r="DF17" t="str">
            <v>Lantai</v>
          </cell>
          <cell r="DN17">
            <v>0.98009999999999997</v>
          </cell>
          <cell r="DO17">
            <v>0.98009999999999997</v>
          </cell>
          <cell r="DP17">
            <v>0.98009999999999997</v>
          </cell>
          <cell r="DQ17">
            <v>0.98009999999999997</v>
          </cell>
        </row>
        <row r="18">
          <cell r="DA18" t="str">
            <v>PROVINSI BANTEN</v>
          </cell>
          <cell r="DE18">
            <v>16</v>
          </cell>
          <cell r="DF18" t="str">
            <v>Lantai</v>
          </cell>
          <cell r="DN18">
            <v>1</v>
          </cell>
          <cell r="DO18">
            <v>1</v>
          </cell>
          <cell r="DP18">
            <v>1</v>
          </cell>
          <cell r="DQ18">
            <v>1</v>
          </cell>
        </row>
        <row r="19">
          <cell r="DA19" t="str">
            <v>PROVINSI BALI</v>
          </cell>
          <cell r="DE19">
            <v>17</v>
          </cell>
          <cell r="DF19" t="str">
            <v>Lantai</v>
          </cell>
          <cell r="DN19">
            <v>1.0189999999999999</v>
          </cell>
          <cell r="DO19">
            <v>1.0189999999999999</v>
          </cell>
          <cell r="DP19">
            <v>1.0189999999999999</v>
          </cell>
          <cell r="DQ19">
            <v>1.0189999999999999</v>
          </cell>
        </row>
        <row r="20">
          <cell r="DA20" t="str">
            <v>PROVINSI NUSA TENGGARA BARAT</v>
          </cell>
          <cell r="DE20">
            <v>18</v>
          </cell>
          <cell r="DF20" t="str">
            <v>Lantai</v>
          </cell>
          <cell r="DN20">
            <v>1.0388999999999999</v>
          </cell>
          <cell r="DO20">
            <v>1.0388999999999999</v>
          </cell>
          <cell r="DP20">
            <v>1.0388999999999999</v>
          </cell>
          <cell r="DQ20">
            <v>1.0388999999999999</v>
          </cell>
        </row>
        <row r="21">
          <cell r="DA21" t="str">
            <v>PROVINSI NUSA TENGGARA TIMUR</v>
          </cell>
          <cell r="DE21">
            <v>19</v>
          </cell>
          <cell r="DF21" t="str">
            <v>Lantai</v>
          </cell>
          <cell r="DN21">
            <v>1.0579000000000001</v>
          </cell>
          <cell r="DO21">
            <v>1.0579000000000001</v>
          </cell>
          <cell r="DP21">
            <v>1.0579000000000001</v>
          </cell>
          <cell r="DQ21">
            <v>1.0579000000000001</v>
          </cell>
        </row>
        <row r="22">
          <cell r="DA22" t="str">
            <v>PROVINSI KALIMANTAN BARAT</v>
          </cell>
          <cell r="DE22">
            <v>20</v>
          </cell>
          <cell r="DF22" t="str">
            <v>Lantai</v>
          </cell>
          <cell r="DN22">
            <v>1.0777000000000001</v>
          </cell>
          <cell r="DO22">
            <v>1.0777000000000001</v>
          </cell>
          <cell r="DP22">
            <v>1.0777000000000001</v>
          </cell>
          <cell r="DQ22">
            <v>1.0777000000000001</v>
          </cell>
        </row>
        <row r="23">
          <cell r="DA23" t="str">
            <v>PROVINSI KALIMANTAN TENGAH</v>
          </cell>
          <cell r="DE23">
            <v>21</v>
          </cell>
          <cell r="DF23" t="str">
            <v>Lantai</v>
          </cell>
          <cell r="DN23">
            <v>1.0967</v>
          </cell>
          <cell r="DO23">
            <v>1.0967</v>
          </cell>
          <cell r="DP23">
            <v>1.0967</v>
          </cell>
          <cell r="DQ23">
            <v>1.0967</v>
          </cell>
        </row>
        <row r="24">
          <cell r="DA24" t="str">
            <v>PROVINSI KALIMANTAN SELATAN</v>
          </cell>
          <cell r="DE24">
            <v>22</v>
          </cell>
          <cell r="DF24" t="str">
            <v>Lantai</v>
          </cell>
          <cell r="DN24">
            <v>1.1166</v>
          </cell>
          <cell r="DO24">
            <v>1.1166</v>
          </cell>
          <cell r="DP24">
            <v>1.1166</v>
          </cell>
          <cell r="DQ24">
            <v>1.1166</v>
          </cell>
        </row>
        <row r="25">
          <cell r="DA25" t="str">
            <v>PROVINSI KALIMANTAN TIMUR</v>
          </cell>
          <cell r="DE25">
            <v>23</v>
          </cell>
          <cell r="DF25" t="str">
            <v>Lantai</v>
          </cell>
          <cell r="DN25">
            <v>1.1364000000000001</v>
          </cell>
          <cell r="DO25">
            <v>1.1364000000000001</v>
          </cell>
          <cell r="DP25">
            <v>1.1364000000000001</v>
          </cell>
          <cell r="DQ25">
            <v>1.1364000000000001</v>
          </cell>
        </row>
        <row r="26">
          <cell r="DA26" t="str">
            <v>PROVINSI KALIMANTAN UTARA</v>
          </cell>
          <cell r="DE26">
            <v>24</v>
          </cell>
          <cell r="DF26" t="str">
            <v>Lantai</v>
          </cell>
          <cell r="DN26">
            <v>1.1554</v>
          </cell>
          <cell r="DO26">
            <v>1.1554</v>
          </cell>
          <cell r="DP26">
            <v>1.1554</v>
          </cell>
          <cell r="DQ26">
            <v>1.1554</v>
          </cell>
        </row>
        <row r="27">
          <cell r="DA27" t="str">
            <v>PROVINSI SULAWESI UTARA</v>
          </cell>
          <cell r="DE27">
            <v>25</v>
          </cell>
          <cell r="DF27" t="str">
            <v>Lantai</v>
          </cell>
          <cell r="DN27">
            <v>1.1753</v>
          </cell>
          <cell r="DO27">
            <v>1.1753</v>
          </cell>
          <cell r="DP27">
            <v>1.1753</v>
          </cell>
          <cell r="DQ27">
            <v>1.1753</v>
          </cell>
        </row>
        <row r="28">
          <cell r="DA28" t="str">
            <v>PROVINSI SULAWESI TENGAH</v>
          </cell>
          <cell r="DE28">
            <v>26</v>
          </cell>
          <cell r="DF28" t="str">
            <v>Lantai</v>
          </cell>
          <cell r="DN28">
            <v>1.1942999999999999</v>
          </cell>
          <cell r="DO28">
            <v>1.1942999999999999</v>
          </cell>
          <cell r="DP28">
            <v>1.1942999999999999</v>
          </cell>
          <cell r="DQ28">
            <v>1.1942999999999999</v>
          </cell>
        </row>
        <row r="29">
          <cell r="DA29" t="str">
            <v>PROVINSI SULAWESI SELATAN</v>
          </cell>
          <cell r="DE29">
            <v>27</v>
          </cell>
          <cell r="DF29" t="str">
            <v>Lantai</v>
          </cell>
          <cell r="DN29">
            <v>1.2141999999999999</v>
          </cell>
          <cell r="DO29">
            <v>1.2141999999999999</v>
          </cell>
          <cell r="DP29">
            <v>1.2141999999999999</v>
          </cell>
          <cell r="DQ29">
            <v>1.2141999999999999</v>
          </cell>
        </row>
        <row r="30">
          <cell r="DA30" t="str">
            <v>PROVINSI SULAWESI TENGGARA</v>
          </cell>
          <cell r="DE30">
            <v>28</v>
          </cell>
          <cell r="DF30" t="str">
            <v>Lantai</v>
          </cell>
          <cell r="DN30">
            <v>1.234</v>
          </cell>
          <cell r="DO30">
            <v>1.234</v>
          </cell>
          <cell r="DP30">
            <v>1.234</v>
          </cell>
          <cell r="DQ30">
            <v>1.234</v>
          </cell>
        </row>
        <row r="31">
          <cell r="DA31" t="str">
            <v>PROVINSI GORONTALO</v>
          </cell>
          <cell r="DE31">
            <v>29</v>
          </cell>
          <cell r="DF31" t="str">
            <v>Lantai</v>
          </cell>
          <cell r="DN31">
            <v>1.2539</v>
          </cell>
          <cell r="DO31">
            <v>1.2539</v>
          </cell>
          <cell r="DP31">
            <v>1.2539</v>
          </cell>
          <cell r="DQ31">
            <v>1.2539</v>
          </cell>
        </row>
        <row r="32">
          <cell r="DA32" t="str">
            <v>PROVINSI SULAWESI BARAT</v>
          </cell>
          <cell r="DE32">
            <v>30</v>
          </cell>
          <cell r="DF32" t="str">
            <v>Lantai</v>
          </cell>
          <cell r="DN32">
            <v>1.2737000000000001</v>
          </cell>
          <cell r="DO32">
            <v>1.2737000000000001</v>
          </cell>
          <cell r="DP32">
            <v>1.2737000000000001</v>
          </cell>
          <cell r="DQ32">
            <v>1.2737000000000001</v>
          </cell>
        </row>
        <row r="33">
          <cell r="DA33" t="str">
            <v xml:space="preserve">PROVINSI MALUKU  </v>
          </cell>
          <cell r="DE33">
            <v>31</v>
          </cell>
          <cell r="DF33" t="str">
            <v>Lantai</v>
          </cell>
          <cell r="DN33">
            <v>1.2936000000000001</v>
          </cell>
          <cell r="DO33">
            <v>1.2936000000000001</v>
          </cell>
          <cell r="DP33">
            <v>1.2936000000000001</v>
          </cell>
          <cell r="DQ33">
            <v>1.2936000000000001</v>
          </cell>
        </row>
        <row r="34">
          <cell r="DA34" t="str">
            <v>PROVINSI MALUKU UTARA</v>
          </cell>
          <cell r="DE34">
            <v>32</v>
          </cell>
          <cell r="DF34" t="str">
            <v>Lantai</v>
          </cell>
          <cell r="DN34">
            <v>1.3134999999999999</v>
          </cell>
          <cell r="DO34">
            <v>1.3134999999999999</v>
          </cell>
          <cell r="DP34">
            <v>1.3134999999999999</v>
          </cell>
          <cell r="DQ34">
            <v>1.3134999999999999</v>
          </cell>
        </row>
        <row r="35">
          <cell r="DA35" t="str">
            <v>PROVINSI PAPUA BARAT</v>
          </cell>
          <cell r="DE35">
            <v>33</v>
          </cell>
          <cell r="DF35" t="str">
            <v>Lantai</v>
          </cell>
          <cell r="DN35">
            <v>1.3332999999999999</v>
          </cell>
          <cell r="DO35">
            <v>1.3332999999999999</v>
          </cell>
          <cell r="DP35">
            <v>1.3332999999999999</v>
          </cell>
          <cell r="DQ35">
            <v>1.3332999999999999</v>
          </cell>
        </row>
        <row r="36">
          <cell r="DA36" t="str">
            <v>PROVINSI PAPUA</v>
          </cell>
          <cell r="DE36">
            <v>34</v>
          </cell>
          <cell r="DF36" t="str">
            <v>Lantai</v>
          </cell>
          <cell r="DN36">
            <v>1.3532</v>
          </cell>
          <cell r="DO36">
            <v>1.3532</v>
          </cell>
          <cell r="DP36">
            <v>1.3532</v>
          </cell>
          <cell r="DQ36">
            <v>1.3532</v>
          </cell>
        </row>
        <row r="37">
          <cell r="DE37">
            <v>35</v>
          </cell>
          <cell r="DF37" t="str">
            <v>Lantai</v>
          </cell>
          <cell r="DN37">
            <v>1.3731</v>
          </cell>
          <cell r="DO37">
            <v>1.3731</v>
          </cell>
          <cell r="DP37">
            <v>1.3731</v>
          </cell>
          <cell r="DQ37">
            <v>1.3731</v>
          </cell>
        </row>
        <row r="38">
          <cell r="DE38">
            <v>36</v>
          </cell>
          <cell r="DF38" t="str">
            <v>Lantai</v>
          </cell>
          <cell r="DN38">
            <v>1.3929</v>
          </cell>
          <cell r="DO38">
            <v>1.3929</v>
          </cell>
          <cell r="DP38">
            <v>1.3929</v>
          </cell>
          <cell r="DQ38">
            <v>1.3929</v>
          </cell>
        </row>
        <row r="39">
          <cell r="DE39">
            <v>37</v>
          </cell>
          <cell r="DF39" t="str">
            <v>Lantai</v>
          </cell>
          <cell r="DN39">
            <v>1.4128000000000001</v>
          </cell>
          <cell r="DO39">
            <v>1.4128000000000001</v>
          </cell>
          <cell r="DP39">
            <v>1.4128000000000001</v>
          </cell>
          <cell r="DQ39">
            <v>1.4128000000000001</v>
          </cell>
        </row>
        <row r="40">
          <cell r="DE40">
            <v>38</v>
          </cell>
          <cell r="DF40" t="str">
            <v>Lantai</v>
          </cell>
          <cell r="DN40">
            <v>1.4326000000000001</v>
          </cell>
          <cell r="DO40">
            <v>1.4326000000000001</v>
          </cell>
          <cell r="DP40">
            <v>1.4326000000000001</v>
          </cell>
          <cell r="DQ40">
            <v>1.4326000000000001</v>
          </cell>
        </row>
        <row r="41">
          <cell r="DE41">
            <v>39</v>
          </cell>
          <cell r="DF41" t="str">
            <v>Lantai</v>
          </cell>
          <cell r="DN41">
            <v>1.4524999999999999</v>
          </cell>
          <cell r="DO41">
            <v>1.4524999999999999</v>
          </cell>
          <cell r="DP41">
            <v>1.4524999999999999</v>
          </cell>
          <cell r="DQ41">
            <v>1.4524999999999999</v>
          </cell>
        </row>
        <row r="42">
          <cell r="DE42">
            <v>40</v>
          </cell>
          <cell r="DF42" t="str">
            <v>Lantai</v>
          </cell>
          <cell r="DN42">
            <v>1.4723999999999999</v>
          </cell>
          <cell r="DO42">
            <v>1.4723999999999999</v>
          </cell>
          <cell r="DP42">
            <v>1.4723999999999999</v>
          </cell>
          <cell r="DQ42">
            <v>1.4723999999999999</v>
          </cell>
        </row>
        <row r="73">
          <cell r="DF73" t="str">
            <v>Material</v>
          </cell>
          <cell r="DG73" t="str">
            <v>RUMAH TINGGAL MEWAH</v>
          </cell>
          <cell r="DH73" t="str">
            <v>RUMAH TINGGAL MENENGAH</v>
          </cell>
          <cell r="DI73" t="str">
            <v>RUMAH TINGGAL SEDERHANA</v>
          </cell>
          <cell r="DJ73" t="str">
            <v>SEMI PERMANEN</v>
          </cell>
          <cell r="DK73" t="str">
            <v>GUDANG</v>
          </cell>
          <cell r="DL73" t="str">
            <v>GEDUNG BERTINGKAT RENDAH &lt; 5 LANTAI</v>
          </cell>
          <cell r="DM73" t="str">
            <v>GEDUNG BERTINGKAT SEDANG 5-8 LANTAI</v>
          </cell>
          <cell r="DN73" t="str">
            <v>GEDUNG BERTINGKAT TINGGI &gt; 8 LANTAI</v>
          </cell>
          <cell r="DO73" t="str">
            <v>MALL</v>
          </cell>
          <cell r="DP73" t="str">
            <v>HOTEL (BINTANG 3)</v>
          </cell>
          <cell r="DQ73" t="str">
            <v>APARTEMEN (GRADE B)</v>
          </cell>
        </row>
        <row r="74">
          <cell r="DF74" t="str">
            <v>-</v>
          </cell>
          <cell r="DG74">
            <v>0</v>
          </cell>
          <cell r="DH74">
            <v>0</v>
          </cell>
          <cell r="DI74">
            <v>0</v>
          </cell>
          <cell r="DJ74">
            <v>0</v>
          </cell>
          <cell r="DK74">
            <v>0</v>
          </cell>
          <cell r="DL74">
            <v>0</v>
          </cell>
          <cell r="DM74">
            <v>0</v>
          </cell>
          <cell r="DN74">
            <v>0</v>
          </cell>
          <cell r="DO74">
            <v>0</v>
          </cell>
          <cell r="DP74">
            <v>0</v>
          </cell>
          <cell r="DQ74">
            <v>0</v>
          </cell>
        </row>
        <row r="75">
          <cell r="DF75" t="str">
            <v>Standar Pondasi</v>
          </cell>
          <cell r="DG75">
            <v>704778</v>
          </cell>
          <cell r="DH75">
            <v>609299</v>
          </cell>
          <cell r="DI75">
            <v>306113</v>
          </cell>
          <cell r="DJ75">
            <v>106659</v>
          </cell>
          <cell r="DK75">
            <v>333954</v>
          </cell>
          <cell r="DL75">
            <v>459621</v>
          </cell>
          <cell r="DM75">
            <v>825606</v>
          </cell>
          <cell r="DN75">
            <v>945116</v>
          </cell>
          <cell r="DO75">
            <v>816868</v>
          </cell>
          <cell r="DP75">
            <v>710736</v>
          </cell>
          <cell r="DQ75">
            <v>618234</v>
          </cell>
        </row>
        <row r="76">
          <cell r="DF76" t="str">
            <v>Batu Kali</v>
          </cell>
          <cell r="DG76">
            <v>0</v>
          </cell>
          <cell r="DH76">
            <v>0</v>
          </cell>
          <cell r="DI76">
            <v>306113</v>
          </cell>
          <cell r="DJ76">
            <v>0</v>
          </cell>
          <cell r="DK76">
            <v>0</v>
          </cell>
          <cell r="DL76">
            <v>0</v>
          </cell>
          <cell r="DM76">
            <v>0</v>
          </cell>
          <cell r="DN76">
            <v>0</v>
          </cell>
          <cell r="DO76">
            <v>0</v>
          </cell>
          <cell r="DP76">
            <v>0</v>
          </cell>
          <cell r="DQ76">
            <v>0</v>
          </cell>
        </row>
        <row r="77">
          <cell r="DF77" t="str">
            <v>Rollag Bata</v>
          </cell>
          <cell r="DG77">
            <v>0</v>
          </cell>
          <cell r="DH77">
            <v>0</v>
          </cell>
          <cell r="DI77">
            <v>0</v>
          </cell>
          <cell r="DJ77">
            <v>106659</v>
          </cell>
          <cell r="DK77">
            <v>0</v>
          </cell>
          <cell r="DL77">
            <v>0</v>
          </cell>
          <cell r="DM77">
            <v>0</v>
          </cell>
          <cell r="DN77">
            <v>0</v>
          </cell>
          <cell r="DO77">
            <v>0</v>
          </cell>
          <cell r="DP77">
            <v>0</v>
          </cell>
          <cell r="DQ77">
            <v>0</v>
          </cell>
        </row>
        <row r="78">
          <cell r="DF78" t="str">
            <v>Tapak Beton dan Batu Kali</v>
          </cell>
          <cell r="DG78">
            <v>704778</v>
          </cell>
          <cell r="DH78">
            <v>609299</v>
          </cell>
          <cell r="DI78">
            <v>0</v>
          </cell>
          <cell r="DJ78">
            <v>0</v>
          </cell>
          <cell r="DK78">
            <v>0</v>
          </cell>
          <cell r="DL78">
            <v>0</v>
          </cell>
          <cell r="DM78">
            <v>0</v>
          </cell>
          <cell r="DN78">
            <v>0</v>
          </cell>
          <cell r="DO78">
            <v>0</v>
          </cell>
          <cell r="DP78">
            <v>0</v>
          </cell>
          <cell r="DQ78">
            <v>0</v>
          </cell>
        </row>
        <row r="79">
          <cell r="DF79" t="str">
            <v>Tapak Beton/Mini Pile</v>
          </cell>
          <cell r="DG79">
            <v>0</v>
          </cell>
          <cell r="DH79">
            <v>0</v>
          </cell>
          <cell r="DI79">
            <v>0</v>
          </cell>
          <cell r="DJ79">
            <v>0</v>
          </cell>
          <cell r="DK79">
            <v>333954</v>
          </cell>
          <cell r="DL79">
            <v>459621</v>
          </cell>
          <cell r="DM79">
            <v>459621</v>
          </cell>
          <cell r="DN79">
            <v>459621</v>
          </cell>
          <cell r="DO79">
            <v>459621</v>
          </cell>
          <cell r="DP79">
            <v>459621</v>
          </cell>
          <cell r="DQ79">
            <v>459621</v>
          </cell>
        </row>
        <row r="80">
          <cell r="DF80" t="str">
            <v>-</v>
          </cell>
          <cell r="DG80">
            <v>0</v>
          </cell>
          <cell r="DH80">
            <v>0</v>
          </cell>
          <cell r="DI80">
            <v>0</v>
          </cell>
          <cell r="DJ80">
            <v>0</v>
          </cell>
          <cell r="DK80">
            <v>0</v>
          </cell>
          <cell r="DL80">
            <v>0</v>
          </cell>
          <cell r="DM80">
            <v>0</v>
          </cell>
          <cell r="DN80">
            <v>0</v>
          </cell>
          <cell r="DO80">
            <v>0</v>
          </cell>
          <cell r="DP80">
            <v>0</v>
          </cell>
          <cell r="DQ80">
            <v>0</v>
          </cell>
        </row>
        <row r="81">
          <cell r="DF81" t="str">
            <v>Standar Struktur</v>
          </cell>
          <cell r="DG81">
            <v>1515280</v>
          </cell>
          <cell r="DH81">
            <v>1189356</v>
          </cell>
          <cell r="DI81">
            <v>597515</v>
          </cell>
          <cell r="DJ81">
            <v>352214</v>
          </cell>
          <cell r="DK81">
            <v>1011248</v>
          </cell>
          <cell r="DL81">
            <v>1191127</v>
          </cell>
          <cell r="DM81">
            <v>1400880</v>
          </cell>
          <cell r="DN81">
            <v>1970263</v>
          </cell>
          <cell r="DO81">
            <v>1320722</v>
          </cell>
          <cell r="DP81">
            <v>1355458</v>
          </cell>
          <cell r="DQ81">
            <v>1659326</v>
          </cell>
        </row>
        <row r="82">
          <cell r="DF82" t="str">
            <v>Beton Bertulang</v>
          </cell>
          <cell r="DG82">
            <v>1515280</v>
          </cell>
          <cell r="DH82">
            <v>1189356</v>
          </cell>
          <cell r="DI82">
            <v>597515</v>
          </cell>
          <cell r="DJ82">
            <v>0</v>
          </cell>
          <cell r="DK82">
            <v>0</v>
          </cell>
          <cell r="DL82">
            <v>0</v>
          </cell>
          <cell r="DM82">
            <v>0</v>
          </cell>
          <cell r="DN82">
            <v>0</v>
          </cell>
          <cell r="DO82">
            <v>0</v>
          </cell>
          <cell r="DP82">
            <v>0</v>
          </cell>
          <cell r="DQ82">
            <v>0</v>
          </cell>
        </row>
        <row r="83">
          <cell r="DF83" t="str">
            <v>Profil Baja</v>
          </cell>
          <cell r="DG83">
            <v>0</v>
          </cell>
          <cell r="DH83">
            <v>0</v>
          </cell>
          <cell r="DI83">
            <v>0</v>
          </cell>
          <cell r="DJ83">
            <v>0</v>
          </cell>
          <cell r="DK83">
            <v>1011248</v>
          </cell>
          <cell r="DL83">
            <v>1191127</v>
          </cell>
          <cell r="DM83">
            <v>1191127</v>
          </cell>
          <cell r="DN83">
            <v>1191127</v>
          </cell>
          <cell r="DO83">
            <v>1191127</v>
          </cell>
          <cell r="DP83">
            <v>1191127</v>
          </cell>
          <cell r="DQ83">
            <v>1191127</v>
          </cell>
        </row>
        <row r="84">
          <cell r="DF84" t="str">
            <v>Kayu</v>
          </cell>
          <cell r="DG84">
            <v>0</v>
          </cell>
          <cell r="DH84">
            <v>0</v>
          </cell>
          <cell r="DI84">
            <v>0</v>
          </cell>
          <cell r="DJ84">
            <v>352214</v>
          </cell>
          <cell r="DK84">
            <v>0</v>
          </cell>
          <cell r="DL84">
            <v>0</v>
          </cell>
          <cell r="DM84">
            <v>0</v>
          </cell>
          <cell r="DN84">
            <v>0</v>
          </cell>
          <cell r="DO84">
            <v>0</v>
          </cell>
          <cell r="DP84">
            <v>0</v>
          </cell>
          <cell r="DQ84">
            <v>0</v>
          </cell>
        </row>
        <row r="85">
          <cell r="DF85" t="str">
            <v>-</v>
          </cell>
          <cell r="DG85">
            <v>0</v>
          </cell>
          <cell r="DH85">
            <v>0</v>
          </cell>
          <cell r="DI85">
            <v>0</v>
          </cell>
          <cell r="DJ85">
            <v>0</v>
          </cell>
          <cell r="DK85">
            <v>0</v>
          </cell>
          <cell r="DL85">
            <v>0</v>
          </cell>
          <cell r="DM85">
            <v>0</v>
          </cell>
          <cell r="DN85">
            <v>0</v>
          </cell>
          <cell r="DO85">
            <v>0</v>
          </cell>
          <cell r="DP85">
            <v>0</v>
          </cell>
          <cell r="DQ85">
            <v>0</v>
          </cell>
        </row>
        <row r="86">
          <cell r="DF86" t="str">
            <v>Standar Rangka Atap</v>
          </cell>
          <cell r="DG86">
            <v>211603</v>
          </cell>
          <cell r="DH86">
            <v>132115</v>
          </cell>
          <cell r="DI86">
            <v>201992</v>
          </cell>
          <cell r="DJ86">
            <v>78577</v>
          </cell>
          <cell r="DK86">
            <v>339006</v>
          </cell>
          <cell r="DL86">
            <v>112308</v>
          </cell>
          <cell r="DM86">
            <v>65088</v>
          </cell>
          <cell r="DN86">
            <v>34060</v>
          </cell>
          <cell r="DO86">
            <v>91553</v>
          </cell>
          <cell r="DP86">
            <v>59445</v>
          </cell>
          <cell r="DQ86">
            <v>9267</v>
          </cell>
        </row>
        <row r="87">
          <cell r="DF87" t="str">
            <v>Dak Beton (Jika pakai Balok)</v>
          </cell>
          <cell r="DG87">
            <v>118520</v>
          </cell>
          <cell r="DH87">
            <v>101031</v>
          </cell>
          <cell r="DI87">
            <v>124221</v>
          </cell>
          <cell r="DJ87">
            <v>0</v>
          </cell>
          <cell r="DK87">
            <v>0</v>
          </cell>
          <cell r="DL87">
            <v>112308</v>
          </cell>
          <cell r="DM87">
            <v>112308</v>
          </cell>
          <cell r="DN87">
            <v>112308</v>
          </cell>
          <cell r="DO87">
            <v>112308</v>
          </cell>
          <cell r="DP87">
            <v>112308</v>
          </cell>
          <cell r="DQ87">
            <v>112308</v>
          </cell>
        </row>
        <row r="88">
          <cell r="DF88" t="str">
            <v>Kayu (Atap Genteng)</v>
          </cell>
          <cell r="DG88">
            <v>291406</v>
          </cell>
          <cell r="DH88">
            <v>207825</v>
          </cell>
          <cell r="DI88">
            <v>252610</v>
          </cell>
          <cell r="DJ88">
            <v>0</v>
          </cell>
          <cell r="DK88">
            <v>0</v>
          </cell>
          <cell r="DL88">
            <v>0</v>
          </cell>
          <cell r="DM88">
            <v>0</v>
          </cell>
          <cell r="DN88">
            <v>0</v>
          </cell>
          <cell r="DO88">
            <v>0</v>
          </cell>
          <cell r="DP88">
            <v>0</v>
          </cell>
          <cell r="DQ88">
            <v>0</v>
          </cell>
        </row>
        <row r="89">
          <cell r="DF89" t="str">
            <v>Kayu (Atap Asbes, Seng dll, tanpa Reng)</v>
          </cell>
          <cell r="DG89">
            <v>163018</v>
          </cell>
          <cell r="DH89">
            <v>118737</v>
          </cell>
          <cell r="DI89">
            <v>147623</v>
          </cell>
          <cell r="DJ89">
            <v>78577</v>
          </cell>
          <cell r="DL89">
            <v>0</v>
          </cell>
          <cell r="DM89">
            <v>0</v>
          </cell>
          <cell r="DN89">
            <v>0</v>
          </cell>
          <cell r="DO89">
            <v>0</v>
          </cell>
          <cell r="DP89">
            <v>0</v>
          </cell>
          <cell r="DQ89">
            <v>0</v>
          </cell>
        </row>
        <row r="90">
          <cell r="DF90" t="str">
            <v>Baja Ringan (Atap Genteng)</v>
          </cell>
          <cell r="DG90">
            <v>207572</v>
          </cell>
          <cell r="DH90">
            <v>155172</v>
          </cell>
          <cell r="DI90">
            <v>214587</v>
          </cell>
          <cell r="DJ90">
            <v>0</v>
          </cell>
          <cell r="DK90">
            <v>0</v>
          </cell>
          <cell r="DL90">
            <v>0</v>
          </cell>
          <cell r="DM90">
            <v>0</v>
          </cell>
          <cell r="DN90">
            <v>0</v>
          </cell>
          <cell r="DO90">
            <v>0</v>
          </cell>
          <cell r="DP90">
            <v>0</v>
          </cell>
          <cell r="DQ90">
            <v>0</v>
          </cell>
        </row>
        <row r="91">
          <cell r="DF91" t="str">
            <v>Baja Ringan (Atap Asbes,Seng dll)</v>
          </cell>
          <cell r="DG91">
            <v>170598</v>
          </cell>
          <cell r="DH91">
            <v>127639</v>
          </cell>
          <cell r="DI91">
            <v>173204</v>
          </cell>
          <cell r="DJ91">
            <v>0</v>
          </cell>
          <cell r="DK91">
            <v>0</v>
          </cell>
          <cell r="DL91">
            <v>0</v>
          </cell>
          <cell r="DM91">
            <v>0</v>
          </cell>
          <cell r="DN91">
            <v>0</v>
          </cell>
          <cell r="DO91">
            <v>0</v>
          </cell>
          <cell r="DP91">
            <v>0</v>
          </cell>
          <cell r="DQ91">
            <v>0</v>
          </cell>
        </row>
        <row r="92">
          <cell r="DF92" t="str">
            <v>Profil Baja</v>
          </cell>
          <cell r="DG92">
            <v>0</v>
          </cell>
          <cell r="DH92">
            <v>0</v>
          </cell>
          <cell r="DI92">
            <v>0</v>
          </cell>
          <cell r="DJ92">
            <v>0</v>
          </cell>
          <cell r="DK92">
            <v>339006</v>
          </cell>
          <cell r="DL92">
            <v>0</v>
          </cell>
          <cell r="DM92">
            <v>0</v>
          </cell>
          <cell r="DN92">
            <v>0</v>
          </cell>
          <cell r="DO92">
            <v>0</v>
          </cell>
          <cell r="DP92">
            <v>0</v>
          </cell>
          <cell r="DQ92">
            <v>0</v>
          </cell>
        </row>
        <row r="93">
          <cell r="DF93" t="str">
            <v>-</v>
          </cell>
          <cell r="DG93">
            <v>0</v>
          </cell>
          <cell r="DH93">
            <v>0</v>
          </cell>
          <cell r="DI93">
            <v>0</v>
          </cell>
          <cell r="DJ93">
            <v>0</v>
          </cell>
          <cell r="DK93">
            <v>0</v>
          </cell>
          <cell r="DL93">
            <v>0</v>
          </cell>
          <cell r="DM93">
            <v>0</v>
          </cell>
          <cell r="DN93">
            <v>0</v>
          </cell>
          <cell r="DO93">
            <v>0</v>
          </cell>
          <cell r="DP93">
            <v>0</v>
          </cell>
          <cell r="DQ93">
            <v>0</v>
          </cell>
        </row>
        <row r="94">
          <cell r="DF94" t="str">
            <v>Standar Penutup Atap</v>
          </cell>
          <cell r="DG94">
            <v>270890</v>
          </cell>
          <cell r="DH94">
            <v>164144</v>
          </cell>
          <cell r="DI94">
            <v>164762</v>
          </cell>
          <cell r="DJ94">
            <v>124275</v>
          </cell>
          <cell r="DK94">
            <v>95320</v>
          </cell>
          <cell r="DL94">
            <v>191376</v>
          </cell>
          <cell r="DM94">
            <v>81839</v>
          </cell>
          <cell r="DN94">
            <v>45623</v>
          </cell>
          <cell r="DO94">
            <v>56798</v>
          </cell>
          <cell r="DP94">
            <v>65584</v>
          </cell>
          <cell r="DQ94">
            <v>19311</v>
          </cell>
        </row>
        <row r="95">
          <cell r="DF95" t="str">
            <v>Asbes</v>
          </cell>
          <cell r="DG95">
            <v>0</v>
          </cell>
          <cell r="DH95">
            <v>72551</v>
          </cell>
          <cell r="DI95">
            <v>117667</v>
          </cell>
          <cell r="DJ95">
            <v>118887</v>
          </cell>
          <cell r="DK95">
            <v>91072</v>
          </cell>
          <cell r="DL95">
            <v>0</v>
          </cell>
          <cell r="DM95">
            <v>0</v>
          </cell>
          <cell r="DN95">
            <v>0</v>
          </cell>
          <cell r="DO95">
            <v>0</v>
          </cell>
          <cell r="DP95">
            <v>0</v>
          </cell>
          <cell r="DQ95">
            <v>0</v>
          </cell>
        </row>
        <row r="96">
          <cell r="DF96" t="str">
            <v>Dak Beton</v>
          </cell>
          <cell r="DG96">
            <v>307588</v>
          </cell>
          <cell r="DH96">
            <v>235656</v>
          </cell>
          <cell r="DI96">
            <v>304700</v>
          </cell>
          <cell r="DJ96">
            <v>0</v>
          </cell>
          <cell r="DK96">
            <v>0</v>
          </cell>
          <cell r="DL96">
            <v>191376</v>
          </cell>
          <cell r="DM96">
            <v>191376</v>
          </cell>
          <cell r="DN96">
            <v>191376</v>
          </cell>
          <cell r="DO96">
            <v>191376</v>
          </cell>
          <cell r="DP96">
            <v>191376</v>
          </cell>
          <cell r="DQ96">
            <v>191376</v>
          </cell>
        </row>
        <row r="97">
          <cell r="DF97" t="str">
            <v>Fibreglass</v>
          </cell>
          <cell r="DG97">
            <v>235683</v>
          </cell>
          <cell r="DH97">
            <v>142642</v>
          </cell>
          <cell r="DI97">
            <v>234491</v>
          </cell>
          <cell r="DJ97">
            <v>0</v>
          </cell>
          <cell r="DK97">
            <v>0</v>
          </cell>
          <cell r="DL97">
            <v>0</v>
          </cell>
          <cell r="DM97">
            <v>0</v>
          </cell>
          <cell r="DN97">
            <v>0</v>
          </cell>
          <cell r="DO97">
            <v>0</v>
          </cell>
          <cell r="DP97">
            <v>0</v>
          </cell>
          <cell r="DQ97">
            <v>0</v>
          </cell>
        </row>
        <row r="98">
          <cell r="DF98" t="str">
            <v>Genteng Keramik Glazur</v>
          </cell>
          <cell r="DG98">
            <v>239427</v>
          </cell>
          <cell r="DH98">
            <v>160060</v>
          </cell>
          <cell r="DI98">
            <v>0</v>
          </cell>
          <cell r="DJ98">
            <v>0</v>
          </cell>
          <cell r="DK98">
            <v>0</v>
          </cell>
          <cell r="DL98">
            <v>0</v>
          </cell>
          <cell r="DM98">
            <v>0</v>
          </cell>
          <cell r="DN98">
            <v>0</v>
          </cell>
          <cell r="DO98">
            <v>0</v>
          </cell>
          <cell r="DP98">
            <v>0</v>
          </cell>
          <cell r="DQ98">
            <v>0</v>
          </cell>
        </row>
        <row r="99">
          <cell r="DF99" t="str">
            <v>Genteng Tanah Liat</v>
          </cell>
          <cell r="DG99">
            <v>165717</v>
          </cell>
          <cell r="DH99">
            <v>106213</v>
          </cell>
          <cell r="DI99">
            <v>156035</v>
          </cell>
          <cell r="DJ99">
            <v>0</v>
          </cell>
          <cell r="DK99">
            <v>0</v>
          </cell>
          <cell r="DL99">
            <v>0</v>
          </cell>
          <cell r="DM99">
            <v>0</v>
          </cell>
          <cell r="DN99">
            <v>0</v>
          </cell>
          <cell r="DO99">
            <v>0</v>
          </cell>
          <cell r="DP99">
            <v>0</v>
          </cell>
          <cell r="DQ99">
            <v>0</v>
          </cell>
        </row>
        <row r="100">
          <cell r="DF100" t="str">
            <v>Genteng Beton</v>
          </cell>
          <cell r="DG100">
            <v>216861</v>
          </cell>
          <cell r="DH100">
            <v>151664</v>
          </cell>
          <cell r="DI100">
            <v>200470</v>
          </cell>
          <cell r="DJ100">
            <v>0</v>
          </cell>
          <cell r="DK100">
            <v>0</v>
          </cell>
          <cell r="DL100">
            <v>0</v>
          </cell>
          <cell r="DM100">
            <v>0</v>
          </cell>
          <cell r="DN100">
            <v>0</v>
          </cell>
          <cell r="DO100">
            <v>0</v>
          </cell>
          <cell r="DP100">
            <v>0</v>
          </cell>
          <cell r="DQ100">
            <v>0</v>
          </cell>
        </row>
        <row r="101">
          <cell r="DF101" t="str">
            <v>Genteng Metal</v>
          </cell>
          <cell r="DG101">
            <v>219751</v>
          </cell>
          <cell r="DH101">
            <v>146988</v>
          </cell>
          <cell r="DI101">
            <v>202741</v>
          </cell>
          <cell r="DJ101">
            <v>0</v>
          </cell>
          <cell r="DK101">
            <v>0</v>
          </cell>
          <cell r="DL101">
            <v>0</v>
          </cell>
          <cell r="DM101">
            <v>0</v>
          </cell>
          <cell r="DN101">
            <v>0</v>
          </cell>
          <cell r="DO101">
            <v>0</v>
          </cell>
          <cell r="DP101">
            <v>0</v>
          </cell>
          <cell r="DQ101">
            <v>0</v>
          </cell>
        </row>
        <row r="102">
          <cell r="DF102" t="str">
            <v>Bitumen (Ondulin/Onduvilla)</v>
          </cell>
          <cell r="DG102">
            <v>207566</v>
          </cell>
          <cell r="DH102">
            <v>129846</v>
          </cell>
          <cell r="DI102">
            <v>0</v>
          </cell>
          <cell r="DJ102">
            <v>0</v>
          </cell>
          <cell r="DK102">
            <v>0</v>
          </cell>
          <cell r="DL102">
            <v>0</v>
          </cell>
          <cell r="DM102">
            <v>0</v>
          </cell>
          <cell r="DN102">
            <v>0</v>
          </cell>
          <cell r="DO102">
            <v>0</v>
          </cell>
          <cell r="DP102">
            <v>0</v>
          </cell>
          <cell r="DQ102">
            <v>0</v>
          </cell>
        </row>
        <row r="103">
          <cell r="DF103" t="str">
            <v>Tegola</v>
          </cell>
          <cell r="DG103">
            <v>403405</v>
          </cell>
          <cell r="DH103">
            <v>332904</v>
          </cell>
          <cell r="DI103">
            <v>0</v>
          </cell>
          <cell r="DJ103">
            <v>0</v>
          </cell>
          <cell r="DK103">
            <v>0</v>
          </cell>
          <cell r="DL103">
            <v>0</v>
          </cell>
          <cell r="DM103">
            <v>0</v>
          </cell>
          <cell r="DN103">
            <v>0</v>
          </cell>
          <cell r="DO103">
            <v>0</v>
          </cell>
          <cell r="DP103">
            <v>0</v>
          </cell>
          <cell r="DQ103">
            <v>0</v>
          </cell>
        </row>
        <row r="104">
          <cell r="DF104" t="str">
            <v>Seng Gelombang</v>
          </cell>
          <cell r="DG104">
            <v>0</v>
          </cell>
          <cell r="DH104">
            <v>78978</v>
          </cell>
          <cell r="DI104">
            <v>130168</v>
          </cell>
          <cell r="DJ104">
            <v>124275</v>
          </cell>
          <cell r="DK104">
            <v>100790</v>
          </cell>
          <cell r="DL104">
            <v>0</v>
          </cell>
          <cell r="DM104">
            <v>0</v>
          </cell>
          <cell r="DN104">
            <v>0</v>
          </cell>
          <cell r="DO104">
            <v>0</v>
          </cell>
          <cell r="DP104">
            <v>0</v>
          </cell>
          <cell r="DQ104">
            <v>0</v>
          </cell>
        </row>
        <row r="105">
          <cell r="DF105" t="str">
            <v>Sirap</v>
          </cell>
          <cell r="DG105">
            <v>276586</v>
          </cell>
          <cell r="DH105">
            <v>243334</v>
          </cell>
          <cell r="DI105">
            <v>0</v>
          </cell>
          <cell r="DJ105">
            <v>0</v>
          </cell>
          <cell r="DK105">
            <v>0</v>
          </cell>
          <cell r="DL105">
            <v>0</v>
          </cell>
          <cell r="DM105">
            <v>0</v>
          </cell>
          <cell r="DN105">
            <v>0</v>
          </cell>
          <cell r="DO105">
            <v>0</v>
          </cell>
          <cell r="DP105">
            <v>0</v>
          </cell>
          <cell r="DQ105">
            <v>0</v>
          </cell>
        </row>
        <row r="106">
          <cell r="DF106" t="str">
            <v xml:space="preserve">Spandek </v>
          </cell>
          <cell r="DG106">
            <v>148318</v>
          </cell>
          <cell r="DH106">
            <v>75361</v>
          </cell>
          <cell r="DI106">
            <v>124692</v>
          </cell>
          <cell r="DJ106">
            <v>0</v>
          </cell>
          <cell r="DK106">
            <v>95320</v>
          </cell>
          <cell r="DL106">
            <v>0</v>
          </cell>
          <cell r="DM106">
            <v>0</v>
          </cell>
          <cell r="DN106">
            <v>0</v>
          </cell>
          <cell r="DO106">
            <v>0</v>
          </cell>
          <cell r="DP106">
            <v>0</v>
          </cell>
          <cell r="DQ106">
            <v>0</v>
          </cell>
        </row>
        <row r="107">
          <cell r="DF107" t="str">
            <v>PVC</v>
          </cell>
          <cell r="DG107">
            <v>262711</v>
          </cell>
          <cell r="DH107">
            <v>172827</v>
          </cell>
          <cell r="DI107">
            <v>205773</v>
          </cell>
          <cell r="DK107">
            <v>0</v>
          </cell>
          <cell r="DL107">
            <v>0</v>
          </cell>
          <cell r="DM107">
            <v>0</v>
          </cell>
          <cell r="DN107">
            <v>0</v>
          </cell>
          <cell r="DO107">
            <v>0</v>
          </cell>
          <cell r="DP107">
            <v>0</v>
          </cell>
          <cell r="DQ107">
            <v>0</v>
          </cell>
        </row>
        <row r="108">
          <cell r="DF108" t="str">
            <v>-</v>
          </cell>
          <cell r="DG108">
            <v>0</v>
          </cell>
          <cell r="DH108">
            <v>0</v>
          </cell>
          <cell r="DI108">
            <v>0</v>
          </cell>
          <cell r="DJ108">
            <v>0</v>
          </cell>
          <cell r="DK108">
            <v>0</v>
          </cell>
          <cell r="DL108">
            <v>0</v>
          </cell>
          <cell r="DM108">
            <v>0</v>
          </cell>
          <cell r="DN108">
            <v>0</v>
          </cell>
          <cell r="DO108">
            <v>0</v>
          </cell>
          <cell r="DP108">
            <v>0</v>
          </cell>
          <cell r="DQ108">
            <v>0</v>
          </cell>
        </row>
        <row r="109">
          <cell r="DF109" t="str">
            <v>-</v>
          </cell>
          <cell r="DG109">
            <v>0</v>
          </cell>
          <cell r="DH109">
            <v>0</v>
          </cell>
          <cell r="DI109">
            <v>0</v>
          </cell>
          <cell r="DJ109">
            <v>0</v>
          </cell>
          <cell r="DK109">
            <v>0</v>
          </cell>
          <cell r="DL109">
            <v>0</v>
          </cell>
          <cell r="DM109">
            <v>0</v>
          </cell>
          <cell r="DN109">
            <v>0</v>
          </cell>
          <cell r="DO109">
            <v>0</v>
          </cell>
          <cell r="DP109">
            <v>0</v>
          </cell>
          <cell r="DQ109">
            <v>0</v>
          </cell>
        </row>
        <row r="110">
          <cell r="DF110" t="str">
            <v>Standar Plafon</v>
          </cell>
          <cell r="DG110">
            <v>445786</v>
          </cell>
          <cell r="DH110">
            <v>170156</v>
          </cell>
          <cell r="DI110">
            <v>97913</v>
          </cell>
          <cell r="DJ110">
            <v>65745</v>
          </cell>
          <cell r="DK110">
            <v>0</v>
          </cell>
          <cell r="DL110">
            <v>126047</v>
          </cell>
          <cell r="DM110">
            <v>179095</v>
          </cell>
          <cell r="DN110">
            <v>173001</v>
          </cell>
          <cell r="DO110">
            <v>137624</v>
          </cell>
          <cell r="DP110">
            <v>123114</v>
          </cell>
          <cell r="DQ110">
            <v>100084</v>
          </cell>
        </row>
        <row r="111">
          <cell r="DF111" t="str">
            <v xml:space="preserve">Akustik </v>
          </cell>
          <cell r="DG111">
            <v>264105</v>
          </cell>
          <cell r="DH111">
            <v>327925</v>
          </cell>
          <cell r="DI111">
            <v>0</v>
          </cell>
          <cell r="DJ111">
            <v>0</v>
          </cell>
          <cell r="DK111">
            <v>0</v>
          </cell>
          <cell r="DL111">
            <v>0</v>
          </cell>
          <cell r="DM111">
            <v>0</v>
          </cell>
          <cell r="DN111">
            <v>0</v>
          </cell>
          <cell r="DO111">
            <v>0</v>
          </cell>
          <cell r="DP111">
            <v>0</v>
          </cell>
          <cell r="DQ111">
            <v>0</v>
          </cell>
        </row>
        <row r="112">
          <cell r="DF112" t="str">
            <v>Asbes</v>
          </cell>
          <cell r="DG112">
            <v>0</v>
          </cell>
          <cell r="DH112">
            <v>166018</v>
          </cell>
          <cell r="DI112">
            <v>98356</v>
          </cell>
          <cell r="DJ112">
            <v>0</v>
          </cell>
          <cell r="DK112">
            <v>0</v>
          </cell>
          <cell r="DL112">
            <v>0</v>
          </cell>
          <cell r="DM112">
            <v>0</v>
          </cell>
          <cell r="DN112">
            <v>0</v>
          </cell>
          <cell r="DO112">
            <v>0</v>
          </cell>
          <cell r="DP112">
            <v>0</v>
          </cell>
          <cell r="DQ112">
            <v>0</v>
          </cell>
        </row>
        <row r="113">
          <cell r="DF113" t="str">
            <v xml:space="preserve">Beton Ekspose </v>
          </cell>
          <cell r="DG113">
            <v>120076</v>
          </cell>
          <cell r="DH113">
            <v>114246</v>
          </cell>
          <cell r="DI113">
            <v>67751</v>
          </cell>
          <cell r="DJ113">
            <v>0</v>
          </cell>
          <cell r="DK113">
            <v>0</v>
          </cell>
          <cell r="DL113">
            <v>78556</v>
          </cell>
          <cell r="DM113">
            <v>78556</v>
          </cell>
          <cell r="DN113">
            <v>78556</v>
          </cell>
          <cell r="DO113">
            <v>78556</v>
          </cell>
          <cell r="DP113">
            <v>78556</v>
          </cell>
          <cell r="DQ113">
            <v>78556</v>
          </cell>
        </row>
        <row r="114">
          <cell r="DF114" t="str">
            <v>GRC</v>
          </cell>
          <cell r="DG114">
            <v>236567</v>
          </cell>
          <cell r="DH114">
            <v>193098</v>
          </cell>
          <cell r="DI114">
            <v>117172</v>
          </cell>
          <cell r="DJ114">
            <v>0</v>
          </cell>
          <cell r="DK114">
            <v>0</v>
          </cell>
          <cell r="DL114">
            <v>145023</v>
          </cell>
          <cell r="DM114">
            <v>145023</v>
          </cell>
          <cell r="DN114">
            <v>145023</v>
          </cell>
          <cell r="DO114">
            <v>145023</v>
          </cell>
          <cell r="DP114">
            <v>145023</v>
          </cell>
          <cell r="DQ114">
            <v>145023</v>
          </cell>
        </row>
        <row r="115">
          <cell r="DF115" t="str">
            <v xml:space="preserve">Gypsum </v>
          </cell>
          <cell r="DG115">
            <v>210577</v>
          </cell>
          <cell r="DH115">
            <v>173381</v>
          </cell>
          <cell r="DI115">
            <v>109213</v>
          </cell>
          <cell r="DJ115">
            <v>0</v>
          </cell>
          <cell r="DK115">
            <v>0</v>
          </cell>
          <cell r="DL115">
            <v>128403</v>
          </cell>
          <cell r="DM115">
            <v>128403</v>
          </cell>
          <cell r="DN115">
            <v>128403</v>
          </cell>
          <cell r="DO115">
            <v>128403</v>
          </cell>
          <cell r="DP115">
            <v>128403</v>
          </cell>
          <cell r="DQ115">
            <v>128403</v>
          </cell>
        </row>
        <row r="116">
          <cell r="DF116" t="str">
            <v>Lambresering</v>
          </cell>
          <cell r="DG116">
            <v>533497</v>
          </cell>
          <cell r="DH116">
            <v>494421</v>
          </cell>
          <cell r="DI116">
            <v>0</v>
          </cell>
          <cell r="DJ116">
            <v>0</v>
          </cell>
          <cell r="DK116">
            <v>0</v>
          </cell>
          <cell r="DL116">
            <v>0</v>
          </cell>
          <cell r="DM116">
            <v>0</v>
          </cell>
          <cell r="DN116">
            <v>0</v>
          </cell>
          <cell r="DO116">
            <v>0</v>
          </cell>
          <cell r="DP116">
            <v>0</v>
          </cell>
          <cell r="DQ116">
            <v>0</v>
          </cell>
        </row>
        <row r="117">
          <cell r="DF117" t="str">
            <v>PVC (Shunda Plapon dll)</v>
          </cell>
          <cell r="DG117">
            <v>339863</v>
          </cell>
          <cell r="DH117">
            <v>252629</v>
          </cell>
          <cell r="DI117">
            <v>0</v>
          </cell>
          <cell r="DJ117">
            <v>0</v>
          </cell>
          <cell r="DK117">
            <v>0</v>
          </cell>
          <cell r="DM117">
            <v>0</v>
          </cell>
          <cell r="DN117">
            <v>0</v>
          </cell>
          <cell r="DO117">
            <v>0</v>
          </cell>
          <cell r="DP117">
            <v>0</v>
          </cell>
          <cell r="DQ117">
            <v>0</v>
          </cell>
        </row>
        <row r="118">
          <cell r="DF118" t="str">
            <v>Triplek</v>
          </cell>
          <cell r="DG118">
            <v>167600</v>
          </cell>
          <cell r="DH118">
            <v>154207</v>
          </cell>
          <cell r="DI118">
            <v>99624</v>
          </cell>
          <cell r="DJ118">
            <v>65745</v>
          </cell>
          <cell r="DK118">
            <v>0</v>
          </cell>
          <cell r="DL118">
            <v>0</v>
          </cell>
          <cell r="DM118">
            <v>0</v>
          </cell>
          <cell r="DN118">
            <v>0</v>
          </cell>
          <cell r="DO118">
            <v>0</v>
          </cell>
          <cell r="DP118">
            <v>0</v>
          </cell>
          <cell r="DQ118">
            <v>0</v>
          </cell>
        </row>
        <row r="119">
          <cell r="DF119" t="str">
            <v>-</v>
          </cell>
          <cell r="DG119">
            <v>0</v>
          </cell>
          <cell r="DH119">
            <v>0</v>
          </cell>
          <cell r="DI119">
            <v>0</v>
          </cell>
          <cell r="DJ119">
            <v>0</v>
          </cell>
          <cell r="DK119">
            <v>0</v>
          </cell>
          <cell r="DL119">
            <v>0</v>
          </cell>
          <cell r="DM119">
            <v>0</v>
          </cell>
          <cell r="DN119">
            <v>0</v>
          </cell>
          <cell r="DO119">
            <v>0</v>
          </cell>
          <cell r="DP119">
            <v>0</v>
          </cell>
          <cell r="DQ119">
            <v>0</v>
          </cell>
        </row>
        <row r="120">
          <cell r="DF120" t="str">
            <v>Standar Dinding</v>
          </cell>
          <cell r="DG120">
            <v>1208942</v>
          </cell>
          <cell r="DH120">
            <v>652824</v>
          </cell>
          <cell r="DI120">
            <v>417393</v>
          </cell>
          <cell r="DJ120">
            <v>336877</v>
          </cell>
          <cell r="DK120">
            <v>306960</v>
          </cell>
          <cell r="DL120">
            <v>416754</v>
          </cell>
          <cell r="DM120">
            <v>666258</v>
          </cell>
          <cell r="DN120">
            <v>886407</v>
          </cell>
          <cell r="DO120">
            <v>541570</v>
          </cell>
          <cell r="DP120">
            <v>1122843</v>
          </cell>
          <cell r="DQ120">
            <v>1237149</v>
          </cell>
        </row>
        <row r="121">
          <cell r="DF121" t="str">
            <v>Batako</v>
          </cell>
          <cell r="DG121">
            <v>0</v>
          </cell>
          <cell r="DH121">
            <v>194325</v>
          </cell>
          <cell r="DI121">
            <v>153906</v>
          </cell>
          <cell r="DJ121">
            <v>0</v>
          </cell>
          <cell r="DK121">
            <v>113213</v>
          </cell>
          <cell r="DL121">
            <v>142987</v>
          </cell>
          <cell r="DM121">
            <v>142987</v>
          </cell>
          <cell r="DN121">
            <v>142987</v>
          </cell>
          <cell r="DO121">
            <v>142987</v>
          </cell>
          <cell r="DP121">
            <v>142987</v>
          </cell>
          <cell r="DQ121">
            <v>142987</v>
          </cell>
        </row>
        <row r="122">
          <cell r="DF122" t="str">
            <v>Bata Merah</v>
          </cell>
          <cell r="DG122">
            <v>273324</v>
          </cell>
          <cell r="DH122">
            <v>244702</v>
          </cell>
          <cell r="DI122">
            <v>190474</v>
          </cell>
          <cell r="DJ122">
            <v>0</v>
          </cell>
          <cell r="DK122">
            <v>142562</v>
          </cell>
          <cell r="DL122">
            <v>180055</v>
          </cell>
          <cell r="DM122">
            <v>180055</v>
          </cell>
          <cell r="DN122">
            <v>180055</v>
          </cell>
          <cell r="DO122">
            <v>180055</v>
          </cell>
          <cell r="DP122">
            <v>180055</v>
          </cell>
          <cell r="DQ122">
            <v>180055</v>
          </cell>
        </row>
        <row r="123">
          <cell r="DF123" t="str">
            <v>Bata Ringan</v>
          </cell>
          <cell r="DG123">
            <v>274359</v>
          </cell>
          <cell r="DH123">
            <v>252700</v>
          </cell>
          <cell r="DI123">
            <v>207182</v>
          </cell>
          <cell r="DJ123">
            <v>0</v>
          </cell>
          <cell r="DK123">
            <v>147222</v>
          </cell>
          <cell r="DL123">
            <v>185940</v>
          </cell>
          <cell r="DM123">
            <v>185940</v>
          </cell>
          <cell r="DN123">
            <v>185940</v>
          </cell>
          <cell r="DO123">
            <v>185940</v>
          </cell>
          <cell r="DP123">
            <v>185940</v>
          </cell>
          <cell r="DQ123">
            <v>185940</v>
          </cell>
        </row>
        <row r="124">
          <cell r="DF124" t="str">
            <v>Dinding Spandek Rangka Baja</v>
          </cell>
          <cell r="DG124">
            <v>0</v>
          </cell>
          <cell r="DH124">
            <v>0</v>
          </cell>
          <cell r="DI124">
            <v>0</v>
          </cell>
          <cell r="DJ124">
            <v>0</v>
          </cell>
          <cell r="DK124">
            <v>226702</v>
          </cell>
          <cell r="DM124">
            <v>0</v>
          </cell>
          <cell r="DN124">
            <v>0</v>
          </cell>
          <cell r="DO124">
            <v>0</v>
          </cell>
          <cell r="DP124">
            <v>0</v>
          </cell>
          <cell r="DQ124">
            <v>0</v>
          </cell>
        </row>
        <row r="125">
          <cell r="DF125" t="str">
            <v>Partisi Gypsumboard 2 Muka</v>
          </cell>
          <cell r="DG125">
            <v>318811</v>
          </cell>
          <cell r="DH125">
            <v>289328</v>
          </cell>
          <cell r="DI125">
            <v>260248</v>
          </cell>
          <cell r="DJ125">
            <v>0</v>
          </cell>
          <cell r="DK125">
            <v>0</v>
          </cell>
          <cell r="DL125">
            <v>212891</v>
          </cell>
          <cell r="DM125">
            <v>212891</v>
          </cell>
          <cell r="DN125">
            <v>212891</v>
          </cell>
          <cell r="DO125">
            <v>212891</v>
          </cell>
          <cell r="DP125">
            <v>212891</v>
          </cell>
          <cell r="DQ125">
            <v>212891</v>
          </cell>
        </row>
        <row r="126">
          <cell r="DF126" t="str">
            <v>Papan &amp; Partisi Triplek Dicat</v>
          </cell>
          <cell r="DG126">
            <v>0</v>
          </cell>
          <cell r="DH126">
            <v>0</v>
          </cell>
          <cell r="DI126">
            <v>0</v>
          </cell>
          <cell r="DJ126">
            <v>336877</v>
          </cell>
          <cell r="DK126">
            <v>0</v>
          </cell>
          <cell r="DL126">
            <v>0</v>
          </cell>
          <cell r="DM126">
            <v>0</v>
          </cell>
          <cell r="DN126">
            <v>0</v>
          </cell>
          <cell r="DO126">
            <v>0</v>
          </cell>
          <cell r="DP126">
            <v>0</v>
          </cell>
          <cell r="DQ126">
            <v>0</v>
          </cell>
        </row>
        <row r="127">
          <cell r="DF127" t="str">
            <v>Rooster Bata</v>
          </cell>
          <cell r="DG127">
            <v>725693</v>
          </cell>
          <cell r="DH127">
            <v>703318</v>
          </cell>
          <cell r="DI127">
            <v>605463</v>
          </cell>
          <cell r="DJ127">
            <v>0</v>
          </cell>
          <cell r="DK127">
            <v>0</v>
          </cell>
          <cell r="DL127">
            <v>0</v>
          </cell>
          <cell r="DM127">
            <v>0</v>
          </cell>
          <cell r="DN127">
            <v>0</v>
          </cell>
          <cell r="DO127">
            <v>0</v>
          </cell>
          <cell r="DP127">
            <v>0</v>
          </cell>
          <cell r="DQ127">
            <v>0</v>
          </cell>
        </row>
        <row r="128">
          <cell r="DF128" t="str">
            <v>-</v>
          </cell>
          <cell r="DG128">
            <v>0</v>
          </cell>
          <cell r="DH128">
            <v>0</v>
          </cell>
          <cell r="DI128">
            <v>0</v>
          </cell>
          <cell r="DJ128">
            <v>0</v>
          </cell>
          <cell r="DK128">
            <v>0</v>
          </cell>
          <cell r="DL128">
            <v>0</v>
          </cell>
          <cell r="DM128">
            <v>0</v>
          </cell>
          <cell r="DN128">
            <v>0</v>
          </cell>
          <cell r="DO128">
            <v>0</v>
          </cell>
          <cell r="DP128">
            <v>0</v>
          </cell>
          <cell r="DQ128">
            <v>0</v>
          </cell>
        </row>
        <row r="129">
          <cell r="DF129" t="str">
            <v>Dilapis Batu Alam</v>
          </cell>
          <cell r="DG129">
            <v>1154122</v>
          </cell>
          <cell r="DH129">
            <v>1070661</v>
          </cell>
          <cell r="DI129">
            <v>856559</v>
          </cell>
          <cell r="DJ129">
            <v>0</v>
          </cell>
          <cell r="DK129">
            <v>0</v>
          </cell>
          <cell r="DL129">
            <v>0</v>
          </cell>
          <cell r="DM129">
            <v>0</v>
          </cell>
          <cell r="DN129">
            <v>0</v>
          </cell>
          <cell r="DO129">
            <v>0</v>
          </cell>
          <cell r="DP129">
            <v>0</v>
          </cell>
          <cell r="DQ129">
            <v>0</v>
          </cell>
        </row>
        <row r="130">
          <cell r="DF130" t="str">
            <v>Dilapis Cat (Diplester &amp; Diaci)</v>
          </cell>
          <cell r="DG130">
            <v>575506</v>
          </cell>
          <cell r="DH130">
            <v>474683</v>
          </cell>
          <cell r="DI130">
            <v>332768</v>
          </cell>
          <cell r="DJ130">
            <v>0</v>
          </cell>
          <cell r="DK130">
            <v>194807</v>
          </cell>
          <cell r="DL130">
            <v>345190</v>
          </cell>
          <cell r="DM130">
            <v>345190</v>
          </cell>
          <cell r="DN130">
            <v>345190</v>
          </cell>
          <cell r="DO130">
            <v>345190</v>
          </cell>
          <cell r="DP130">
            <v>345190</v>
          </cell>
          <cell r="DQ130">
            <v>345190</v>
          </cell>
        </row>
        <row r="131">
          <cell r="DF131" t="str">
            <v>Dilapis Keramik</v>
          </cell>
          <cell r="DG131">
            <v>1591557</v>
          </cell>
          <cell r="DH131">
            <v>1235903</v>
          </cell>
          <cell r="DI131">
            <v>782252</v>
          </cell>
          <cell r="DJ131">
            <v>0</v>
          </cell>
          <cell r="DK131">
            <v>0</v>
          </cell>
          <cell r="DL131">
            <v>909393</v>
          </cell>
          <cell r="DM131">
            <v>909393</v>
          </cell>
          <cell r="DN131">
            <v>909393</v>
          </cell>
          <cell r="DO131">
            <v>909393</v>
          </cell>
          <cell r="DP131">
            <v>909393</v>
          </cell>
          <cell r="DQ131">
            <v>909393</v>
          </cell>
        </row>
        <row r="132">
          <cell r="DF132" t="str">
            <v>Dilapis Marmer Lokal</v>
          </cell>
          <cell r="DG132">
            <v>2636423</v>
          </cell>
          <cell r="DH132">
            <v>2300582</v>
          </cell>
          <cell r="DI132">
            <v>0</v>
          </cell>
          <cell r="DJ132">
            <v>0</v>
          </cell>
          <cell r="DK132">
            <v>0</v>
          </cell>
          <cell r="DL132">
            <v>0</v>
          </cell>
          <cell r="DM132">
            <v>0</v>
          </cell>
          <cell r="DN132">
            <v>0</v>
          </cell>
          <cell r="DO132">
            <v>0</v>
          </cell>
          <cell r="DP132">
            <v>0</v>
          </cell>
          <cell r="DQ132">
            <v>0</v>
          </cell>
        </row>
        <row r="133">
          <cell r="DF133" t="str">
            <v>Dilapis Marmer Import</v>
          </cell>
          <cell r="DG133">
            <v>4425515</v>
          </cell>
          <cell r="DH133">
            <v>3777227</v>
          </cell>
          <cell r="DI133">
            <v>0</v>
          </cell>
          <cell r="DJ133">
            <v>0</v>
          </cell>
          <cell r="DK133">
            <v>0</v>
          </cell>
          <cell r="DL133">
            <v>0</v>
          </cell>
          <cell r="DM133">
            <v>0</v>
          </cell>
          <cell r="DN133">
            <v>0</v>
          </cell>
          <cell r="DO133">
            <v>0</v>
          </cell>
          <cell r="DP133">
            <v>0</v>
          </cell>
          <cell r="DQ133">
            <v>0</v>
          </cell>
        </row>
        <row r="134">
          <cell r="DF134" t="str">
            <v>Dilapis Granit /Homogenous Tile</v>
          </cell>
          <cell r="DG134">
            <v>2283657</v>
          </cell>
          <cell r="DH134">
            <v>1873120</v>
          </cell>
          <cell r="DI134">
            <v>0</v>
          </cell>
          <cell r="DJ134">
            <v>0</v>
          </cell>
          <cell r="DK134">
            <v>0</v>
          </cell>
          <cell r="DL134">
            <v>1378265</v>
          </cell>
          <cell r="DM134">
            <v>1378265</v>
          </cell>
          <cell r="DN134">
            <v>1378265</v>
          </cell>
          <cell r="DO134">
            <v>1378265</v>
          </cell>
          <cell r="DP134">
            <v>1378265</v>
          </cell>
          <cell r="DQ134">
            <v>1378265</v>
          </cell>
        </row>
        <row r="135">
          <cell r="DF135" t="str">
            <v>Dilapis Wallpaper</v>
          </cell>
          <cell r="DG135">
            <v>957120</v>
          </cell>
          <cell r="DH135">
            <v>881996</v>
          </cell>
          <cell r="DI135">
            <v>642040</v>
          </cell>
          <cell r="DJ135">
            <v>0</v>
          </cell>
          <cell r="DK135">
            <v>0</v>
          </cell>
          <cell r="DL135">
            <v>1701283</v>
          </cell>
          <cell r="DM135">
            <v>1701283</v>
          </cell>
          <cell r="DN135">
            <v>1701283</v>
          </cell>
          <cell r="DO135">
            <v>1701283</v>
          </cell>
          <cell r="DP135">
            <v>1701283</v>
          </cell>
          <cell r="DQ135">
            <v>1701283</v>
          </cell>
        </row>
        <row r="136">
          <cell r="DF136" t="str">
            <v>Dilapis Mozaik</v>
          </cell>
          <cell r="DG136">
            <v>2480497</v>
          </cell>
          <cell r="DH136">
            <v>2312115</v>
          </cell>
          <cell r="DI136">
            <v>1828812</v>
          </cell>
          <cell r="DJ136">
            <v>0</v>
          </cell>
          <cell r="DK136">
            <v>0</v>
          </cell>
          <cell r="DL136">
            <v>0</v>
          </cell>
          <cell r="DM136">
            <v>0</v>
          </cell>
          <cell r="DN136">
            <v>0</v>
          </cell>
          <cell r="DO136">
            <v>0</v>
          </cell>
          <cell r="DP136">
            <v>0</v>
          </cell>
          <cell r="DQ136">
            <v>0</v>
          </cell>
        </row>
        <row r="137">
          <cell r="DF137" t="str">
            <v>Dilapis Alumunium Composite Panel</v>
          </cell>
          <cell r="DG137">
            <v>0</v>
          </cell>
          <cell r="DH137">
            <v>0</v>
          </cell>
          <cell r="DI137">
            <v>0</v>
          </cell>
          <cell r="DJ137">
            <v>0</v>
          </cell>
          <cell r="DK137">
            <v>0</v>
          </cell>
          <cell r="DL137">
            <v>2425106</v>
          </cell>
          <cell r="DM137">
            <v>2425106</v>
          </cell>
          <cell r="DN137">
            <v>2425106</v>
          </cell>
          <cell r="DO137">
            <v>2425106</v>
          </cell>
          <cell r="DP137">
            <v>2425106</v>
          </cell>
          <cell r="DQ137">
            <v>2425106</v>
          </cell>
        </row>
        <row r="138">
          <cell r="DG138">
            <v>0</v>
          </cell>
          <cell r="DH138">
            <v>0</v>
          </cell>
          <cell r="DI138">
            <v>0</v>
          </cell>
          <cell r="DJ138">
            <v>0</v>
          </cell>
          <cell r="DK138">
            <v>0</v>
          </cell>
          <cell r="DL138">
            <v>0</v>
          </cell>
          <cell r="DM138">
            <v>0</v>
          </cell>
          <cell r="DN138">
            <v>0</v>
          </cell>
          <cell r="DO138">
            <v>0</v>
          </cell>
          <cell r="DP138">
            <v>0</v>
          </cell>
          <cell r="DQ138">
            <v>0</v>
          </cell>
        </row>
        <row r="139">
          <cell r="DF139" t="str">
            <v>-</v>
          </cell>
          <cell r="DG139">
            <v>0</v>
          </cell>
          <cell r="DH139">
            <v>0</v>
          </cell>
          <cell r="DI139">
            <v>0</v>
          </cell>
          <cell r="DJ139">
            <v>0</v>
          </cell>
          <cell r="DK139">
            <v>0</v>
          </cell>
          <cell r="DL139">
            <v>0</v>
          </cell>
          <cell r="DM139">
            <v>0</v>
          </cell>
          <cell r="DN139">
            <v>0</v>
          </cell>
          <cell r="DO139">
            <v>0</v>
          </cell>
          <cell r="DP139">
            <v>0</v>
          </cell>
          <cell r="DQ139">
            <v>0</v>
          </cell>
        </row>
        <row r="140">
          <cell r="DF140" t="str">
            <v>Standar Pintu dan Jendela</v>
          </cell>
          <cell r="DG140">
            <v>403452</v>
          </cell>
          <cell r="DH140">
            <v>293585</v>
          </cell>
          <cell r="DI140">
            <v>230213</v>
          </cell>
          <cell r="DJ140">
            <v>71764</v>
          </cell>
          <cell r="DK140">
            <v>74470</v>
          </cell>
          <cell r="DL140">
            <v>109037</v>
          </cell>
          <cell r="DM140">
            <v>630771</v>
          </cell>
          <cell r="DN140">
            <v>752865</v>
          </cell>
          <cell r="DO140">
            <v>83207</v>
          </cell>
          <cell r="DP140">
            <v>329048</v>
          </cell>
          <cell r="DQ140">
            <v>502328</v>
          </cell>
        </row>
        <row r="141">
          <cell r="DF141" t="str">
            <v>Pintu Kayu Panil</v>
          </cell>
          <cell r="DG141">
            <v>633004</v>
          </cell>
          <cell r="DH141">
            <v>319349</v>
          </cell>
          <cell r="DI141">
            <v>305534</v>
          </cell>
          <cell r="DJ141">
            <v>0</v>
          </cell>
          <cell r="DK141">
            <v>0</v>
          </cell>
          <cell r="DL141">
            <v>191060</v>
          </cell>
          <cell r="DM141">
            <v>191060</v>
          </cell>
          <cell r="DN141">
            <v>191060</v>
          </cell>
          <cell r="DO141">
            <v>191060</v>
          </cell>
          <cell r="DP141">
            <v>191060</v>
          </cell>
          <cell r="DQ141">
            <v>191060</v>
          </cell>
        </row>
        <row r="142">
          <cell r="DF142" t="str">
            <v>Pintu Kayu Dobel Triplek / HPL</v>
          </cell>
          <cell r="DG142">
            <v>430675</v>
          </cell>
          <cell r="DH142">
            <v>257430</v>
          </cell>
          <cell r="DI142">
            <v>236730</v>
          </cell>
          <cell r="DJ142">
            <v>71764</v>
          </cell>
          <cell r="DK142">
            <v>0</v>
          </cell>
          <cell r="DL142">
            <v>149554</v>
          </cell>
          <cell r="DM142">
            <v>149554</v>
          </cell>
          <cell r="DN142">
            <v>149554</v>
          </cell>
          <cell r="DO142">
            <v>149554</v>
          </cell>
          <cell r="DP142">
            <v>149554</v>
          </cell>
          <cell r="DQ142">
            <v>149554</v>
          </cell>
        </row>
        <row r="143">
          <cell r="DF143" t="str">
            <v xml:space="preserve">Pintu Kaca Rk Aluminium </v>
          </cell>
          <cell r="DG143">
            <v>304254</v>
          </cell>
          <cell r="DH143">
            <v>308462</v>
          </cell>
          <cell r="DI143">
            <v>311178</v>
          </cell>
          <cell r="DJ143">
            <v>0</v>
          </cell>
          <cell r="DK143">
            <v>0</v>
          </cell>
          <cell r="DL143">
            <v>179201</v>
          </cell>
          <cell r="DM143">
            <v>179201</v>
          </cell>
          <cell r="DN143">
            <v>179201</v>
          </cell>
          <cell r="DO143">
            <v>179201</v>
          </cell>
          <cell r="DP143">
            <v>179201</v>
          </cell>
          <cell r="DQ143">
            <v>179201</v>
          </cell>
        </row>
        <row r="144">
          <cell r="DF144" t="str">
            <v>Pintu Kaca Tempered Floor Hinge</v>
          </cell>
          <cell r="DG144">
            <v>370564</v>
          </cell>
          <cell r="DH144">
            <v>235813</v>
          </cell>
          <cell r="DI144">
            <v>0</v>
          </cell>
          <cell r="DJ144">
            <v>0</v>
          </cell>
          <cell r="DK144">
            <v>0</v>
          </cell>
          <cell r="DL144">
            <v>0</v>
          </cell>
          <cell r="DM144">
            <v>0</v>
          </cell>
          <cell r="DN144">
            <v>0</v>
          </cell>
          <cell r="DO144">
            <v>0</v>
          </cell>
          <cell r="DP144">
            <v>0</v>
          </cell>
          <cell r="DQ144">
            <v>0</v>
          </cell>
        </row>
        <row r="145">
          <cell r="DF145" t="str">
            <v xml:space="preserve">Pintu KM UPVC/PVC </v>
          </cell>
          <cell r="DG145">
            <v>141199</v>
          </cell>
          <cell r="DH145">
            <v>130356</v>
          </cell>
          <cell r="DI145">
            <v>65494</v>
          </cell>
          <cell r="DJ145">
            <v>0</v>
          </cell>
          <cell r="DK145">
            <v>0</v>
          </cell>
          <cell r="DL145">
            <v>75730</v>
          </cell>
          <cell r="DM145">
            <v>75730</v>
          </cell>
          <cell r="DN145">
            <v>75730</v>
          </cell>
          <cell r="DO145">
            <v>75730</v>
          </cell>
          <cell r="DP145">
            <v>75730</v>
          </cell>
          <cell r="DQ145">
            <v>75730</v>
          </cell>
        </row>
        <row r="146">
          <cell r="DF146" t="str">
            <v>Pintu Garasi Kayu</v>
          </cell>
          <cell r="DG146">
            <v>507018</v>
          </cell>
          <cell r="DH146">
            <v>251196</v>
          </cell>
          <cell r="DI146">
            <v>0</v>
          </cell>
          <cell r="DJ146">
            <v>0</v>
          </cell>
          <cell r="DK146">
            <v>0</v>
          </cell>
          <cell r="DL146">
            <v>0</v>
          </cell>
          <cell r="DM146">
            <v>0</v>
          </cell>
          <cell r="DN146">
            <v>0</v>
          </cell>
          <cell r="DO146">
            <v>0</v>
          </cell>
          <cell r="DP146">
            <v>0</v>
          </cell>
          <cell r="DQ146">
            <v>0</v>
          </cell>
        </row>
        <row r="147">
          <cell r="DF147" t="str">
            <v xml:space="preserve">Pintu Garasi Besi </v>
          </cell>
          <cell r="DG147">
            <v>372489</v>
          </cell>
          <cell r="DH147">
            <v>290195</v>
          </cell>
          <cell r="DI147">
            <v>0</v>
          </cell>
          <cell r="DJ147">
            <v>0</v>
          </cell>
          <cell r="DK147">
            <v>0</v>
          </cell>
          <cell r="DL147">
            <v>0</v>
          </cell>
          <cell r="DM147">
            <v>0</v>
          </cell>
          <cell r="DN147">
            <v>0</v>
          </cell>
          <cell r="DO147">
            <v>0</v>
          </cell>
          <cell r="DP147">
            <v>0</v>
          </cell>
          <cell r="DQ147">
            <v>0</v>
          </cell>
        </row>
        <row r="148">
          <cell r="DF148" t="str">
            <v xml:space="preserve">Folding Gate </v>
          </cell>
          <cell r="DG148">
            <v>0</v>
          </cell>
          <cell r="DH148">
            <v>0</v>
          </cell>
          <cell r="DI148">
            <v>0</v>
          </cell>
          <cell r="DJ148">
            <v>0</v>
          </cell>
          <cell r="DK148">
            <v>0</v>
          </cell>
          <cell r="DL148">
            <v>50598</v>
          </cell>
          <cell r="DM148">
            <v>50598</v>
          </cell>
          <cell r="DN148">
            <v>50598</v>
          </cell>
          <cell r="DO148">
            <v>50598</v>
          </cell>
          <cell r="DP148">
            <v>50598</v>
          </cell>
          <cell r="DQ148">
            <v>50598</v>
          </cell>
        </row>
        <row r="149">
          <cell r="DF149" t="str">
            <v>Rolling Door</v>
          </cell>
          <cell r="DG149">
            <v>0</v>
          </cell>
          <cell r="DH149">
            <v>0</v>
          </cell>
          <cell r="DI149">
            <v>0</v>
          </cell>
          <cell r="DJ149">
            <v>0</v>
          </cell>
          <cell r="DK149">
            <v>0</v>
          </cell>
          <cell r="DL149">
            <v>42010</v>
          </cell>
          <cell r="DM149">
            <v>42010</v>
          </cell>
          <cell r="DN149">
            <v>42010</v>
          </cell>
          <cell r="DO149">
            <v>42010</v>
          </cell>
          <cell r="DP149">
            <v>42010</v>
          </cell>
          <cell r="DQ149">
            <v>42010</v>
          </cell>
        </row>
        <row r="150">
          <cell r="DF150" t="str">
            <v>Pintu Besi</v>
          </cell>
          <cell r="DG150">
            <v>0</v>
          </cell>
          <cell r="DH150">
            <v>0</v>
          </cell>
          <cell r="DI150">
            <v>0</v>
          </cell>
          <cell r="DJ150">
            <v>0</v>
          </cell>
          <cell r="DK150">
            <v>74470</v>
          </cell>
          <cell r="DL150">
            <v>0</v>
          </cell>
          <cell r="DM150">
            <v>0</v>
          </cell>
          <cell r="DN150">
            <v>0</v>
          </cell>
          <cell r="DO150">
            <v>0</v>
          </cell>
          <cell r="DP150">
            <v>0</v>
          </cell>
          <cell r="DQ150">
            <v>0</v>
          </cell>
        </row>
        <row r="151">
          <cell r="DF151" t="str">
            <v>Jendela Kaca Rangka Kayu</v>
          </cell>
          <cell r="DG151">
            <v>503211</v>
          </cell>
          <cell r="DH151">
            <v>313184</v>
          </cell>
          <cell r="DI151">
            <v>265053</v>
          </cell>
          <cell r="DJ151">
            <v>71764</v>
          </cell>
          <cell r="DK151">
            <v>0</v>
          </cell>
          <cell r="DL151">
            <v>189366</v>
          </cell>
          <cell r="DM151">
            <v>189366</v>
          </cell>
          <cell r="DN151">
            <v>189366</v>
          </cell>
          <cell r="DO151">
            <v>189366</v>
          </cell>
          <cell r="DP151">
            <v>189366</v>
          </cell>
          <cell r="DQ151">
            <v>189366</v>
          </cell>
        </row>
        <row r="152">
          <cell r="DF152" t="str">
            <v>Jendela Kaca Rangka Aluminium</v>
          </cell>
          <cell r="DG152">
            <v>274348</v>
          </cell>
          <cell r="DH152">
            <v>312153</v>
          </cell>
          <cell r="DI152">
            <v>316582</v>
          </cell>
          <cell r="DJ152">
            <v>0</v>
          </cell>
          <cell r="DK152">
            <v>0</v>
          </cell>
          <cell r="DL152">
            <v>191731</v>
          </cell>
          <cell r="DM152">
            <v>191731</v>
          </cell>
          <cell r="DN152">
            <v>191731</v>
          </cell>
          <cell r="DO152">
            <v>191731</v>
          </cell>
          <cell r="DP152">
            <v>191731</v>
          </cell>
          <cell r="DQ152">
            <v>191731</v>
          </cell>
        </row>
        <row r="153">
          <cell r="DF153" t="str">
            <v>Jendela Kaca Stopsol 8 mm Rangka Curtain Wall</v>
          </cell>
          <cell r="DG153">
            <v>201705</v>
          </cell>
          <cell r="DH153">
            <v>152079</v>
          </cell>
          <cell r="DI153">
            <v>0</v>
          </cell>
          <cell r="DL153">
            <v>135493</v>
          </cell>
          <cell r="DM153">
            <v>135493</v>
          </cell>
          <cell r="DN153">
            <v>135493</v>
          </cell>
          <cell r="DO153">
            <v>135493</v>
          </cell>
          <cell r="DP153">
            <v>135493</v>
          </cell>
          <cell r="DQ153">
            <v>135493</v>
          </cell>
        </row>
        <row r="154">
          <cell r="DF154" t="str">
            <v>Jendela Kaca Tempered Frameless</v>
          </cell>
          <cell r="DG154">
            <v>174637</v>
          </cell>
          <cell r="DH154">
            <v>130977</v>
          </cell>
          <cell r="DI154">
            <v>0</v>
          </cell>
        </row>
        <row r="155">
          <cell r="DF155" t="str">
            <v>-</v>
          </cell>
          <cell r="DG155">
            <v>0</v>
          </cell>
          <cell r="DH155">
            <v>0</v>
          </cell>
          <cell r="DI155">
            <v>0</v>
          </cell>
          <cell r="DJ155">
            <v>0</v>
          </cell>
          <cell r="DK155">
            <v>0</v>
          </cell>
          <cell r="DL155">
            <v>0</v>
          </cell>
          <cell r="DM155">
            <v>0</v>
          </cell>
          <cell r="DN155">
            <v>0</v>
          </cell>
          <cell r="DO155">
            <v>0</v>
          </cell>
          <cell r="DP155">
            <v>0</v>
          </cell>
          <cell r="DQ155">
            <v>0</v>
          </cell>
        </row>
        <row r="156">
          <cell r="DF156" t="str">
            <v>Standar Lantai</v>
          </cell>
          <cell r="DG156">
            <v>719917</v>
          </cell>
          <cell r="DH156">
            <v>331107</v>
          </cell>
          <cell r="DI156">
            <v>176287</v>
          </cell>
          <cell r="DJ156">
            <v>43454</v>
          </cell>
          <cell r="DK156">
            <v>244126</v>
          </cell>
          <cell r="DL156">
            <v>256461</v>
          </cell>
          <cell r="DM156">
            <v>61412</v>
          </cell>
          <cell r="DN156">
            <v>48512</v>
          </cell>
          <cell r="DO156">
            <v>406273</v>
          </cell>
          <cell r="DP156">
            <v>534589</v>
          </cell>
          <cell r="DQ156">
            <v>333047</v>
          </cell>
        </row>
        <row r="157">
          <cell r="DF157" t="str">
            <v>Granit/Homogenous Tile</v>
          </cell>
          <cell r="DG157">
            <v>549105</v>
          </cell>
          <cell r="DH157">
            <v>434503</v>
          </cell>
          <cell r="DI157">
            <v>260164</v>
          </cell>
          <cell r="DJ157">
            <v>0</v>
          </cell>
          <cell r="DK157">
            <v>0</v>
          </cell>
          <cell r="DL157">
            <v>411260</v>
          </cell>
          <cell r="DM157">
            <v>411260</v>
          </cell>
          <cell r="DN157">
            <v>411260</v>
          </cell>
          <cell r="DO157">
            <v>411260</v>
          </cell>
          <cell r="DP157">
            <v>411260</v>
          </cell>
          <cell r="DQ157">
            <v>411260</v>
          </cell>
        </row>
        <row r="158">
          <cell r="DF158" t="str">
            <v>Granit Impor</v>
          </cell>
          <cell r="DG158">
            <v>1380230</v>
          </cell>
          <cell r="DH158">
            <v>0</v>
          </cell>
          <cell r="DI158">
            <v>0</v>
          </cell>
          <cell r="DJ158">
            <v>0</v>
          </cell>
          <cell r="DK158">
            <v>0</v>
          </cell>
          <cell r="DL158">
            <v>0</v>
          </cell>
          <cell r="DM158">
            <v>0</v>
          </cell>
          <cell r="DN158">
            <v>0</v>
          </cell>
          <cell r="DO158">
            <v>0</v>
          </cell>
          <cell r="DP158">
            <v>0</v>
          </cell>
          <cell r="DQ158">
            <v>0</v>
          </cell>
        </row>
        <row r="159">
          <cell r="DF159" t="str">
            <v>Karpet</v>
          </cell>
          <cell r="DG159">
            <v>447398</v>
          </cell>
          <cell r="DH159">
            <v>267057</v>
          </cell>
          <cell r="DI159">
            <v>173280</v>
          </cell>
          <cell r="DJ159">
            <v>0</v>
          </cell>
          <cell r="DK159">
            <v>0</v>
          </cell>
          <cell r="DL159">
            <v>247679</v>
          </cell>
          <cell r="DM159">
            <v>247679</v>
          </cell>
          <cell r="DN159">
            <v>247679</v>
          </cell>
          <cell r="DO159">
            <v>247679</v>
          </cell>
          <cell r="DP159">
            <v>247679</v>
          </cell>
          <cell r="DQ159">
            <v>247679</v>
          </cell>
        </row>
        <row r="160">
          <cell r="DF160" t="str">
            <v>Keramik</v>
          </cell>
          <cell r="DG160">
            <v>414111</v>
          </cell>
          <cell r="DH160">
            <v>276046</v>
          </cell>
          <cell r="DI160">
            <v>176287</v>
          </cell>
          <cell r="DJ160">
            <v>150353</v>
          </cell>
          <cell r="DK160">
            <v>0</v>
          </cell>
          <cell r="DL160">
            <v>256461</v>
          </cell>
          <cell r="DM160">
            <v>256461</v>
          </cell>
          <cell r="DN160">
            <v>256461</v>
          </cell>
          <cell r="DO160">
            <v>256461</v>
          </cell>
          <cell r="DP160">
            <v>256461</v>
          </cell>
          <cell r="DQ160">
            <v>256461</v>
          </cell>
        </row>
        <row r="161">
          <cell r="DF161" t="str">
            <v>Marmer Lokal</v>
          </cell>
          <cell r="DG161">
            <v>700836</v>
          </cell>
          <cell r="DH161">
            <v>536632</v>
          </cell>
          <cell r="DI161">
            <v>0</v>
          </cell>
          <cell r="DJ161">
            <v>0</v>
          </cell>
          <cell r="DK161">
            <v>0</v>
          </cell>
          <cell r="DL161">
            <v>511030</v>
          </cell>
          <cell r="DM161">
            <v>511030</v>
          </cell>
          <cell r="DN161">
            <v>511030</v>
          </cell>
          <cell r="DO161">
            <v>511030</v>
          </cell>
          <cell r="DP161">
            <v>511030</v>
          </cell>
          <cell r="DQ161">
            <v>511030</v>
          </cell>
        </row>
        <row r="162">
          <cell r="DF162" t="str">
            <v>Marmer Impor</v>
          </cell>
          <cell r="DG162">
            <v>1190000</v>
          </cell>
          <cell r="DH162">
            <v>896002</v>
          </cell>
          <cell r="DI162">
            <v>0</v>
          </cell>
          <cell r="DJ162">
            <v>0</v>
          </cell>
          <cell r="DK162">
            <v>0</v>
          </cell>
          <cell r="DL162">
            <v>0</v>
          </cell>
          <cell r="DM162">
            <v>0</v>
          </cell>
          <cell r="DN162">
            <v>0</v>
          </cell>
          <cell r="DO162">
            <v>0</v>
          </cell>
          <cell r="DP162">
            <v>0</v>
          </cell>
          <cell r="DQ162">
            <v>0</v>
          </cell>
        </row>
        <row r="163">
          <cell r="DF163" t="str">
            <v xml:space="preserve">Mozaik </v>
          </cell>
          <cell r="DG163">
            <v>657355</v>
          </cell>
          <cell r="DH163">
            <v>542161</v>
          </cell>
          <cell r="DI163">
            <v>0</v>
          </cell>
          <cell r="DJ163">
            <v>0</v>
          </cell>
          <cell r="DK163">
            <v>0</v>
          </cell>
          <cell r="DL163">
            <v>0</v>
          </cell>
          <cell r="DM163">
            <v>0</v>
          </cell>
          <cell r="DN163">
            <v>0</v>
          </cell>
          <cell r="DO163">
            <v>0</v>
          </cell>
          <cell r="DP163">
            <v>0</v>
          </cell>
          <cell r="DQ163">
            <v>0</v>
          </cell>
        </row>
        <row r="164">
          <cell r="DF164" t="str">
            <v>Rabat Beton (Semen Ekspose)</v>
          </cell>
          <cell r="DG164">
            <v>60227</v>
          </cell>
          <cell r="DH164">
            <v>53245</v>
          </cell>
          <cell r="DI164">
            <v>66156</v>
          </cell>
          <cell r="DJ164">
            <v>43454</v>
          </cell>
          <cell r="DK164">
            <v>0</v>
          </cell>
          <cell r="DL164">
            <v>59522</v>
          </cell>
          <cell r="DM164">
            <v>59522</v>
          </cell>
          <cell r="DN164">
            <v>59522</v>
          </cell>
          <cell r="DO164">
            <v>59522</v>
          </cell>
          <cell r="DP164">
            <v>59522</v>
          </cell>
          <cell r="DQ164">
            <v>59522</v>
          </cell>
        </row>
        <row r="165">
          <cell r="DF165" t="str">
            <v>Parkit Jati</v>
          </cell>
          <cell r="DG165">
            <v>536000</v>
          </cell>
          <cell r="DH165">
            <v>423011</v>
          </cell>
          <cell r="DI165">
            <v>0</v>
          </cell>
          <cell r="DJ165">
            <v>0</v>
          </cell>
          <cell r="DK165">
            <v>0</v>
          </cell>
          <cell r="DL165">
            <v>400032</v>
          </cell>
          <cell r="DM165">
            <v>400032</v>
          </cell>
          <cell r="DN165">
            <v>400032</v>
          </cell>
          <cell r="DO165">
            <v>400032</v>
          </cell>
          <cell r="DP165">
            <v>400032</v>
          </cell>
          <cell r="DQ165">
            <v>400032</v>
          </cell>
        </row>
        <row r="166">
          <cell r="DF166" t="str">
            <v>Teraso</v>
          </cell>
          <cell r="DG166">
            <v>564958</v>
          </cell>
          <cell r="DH166">
            <v>481344</v>
          </cell>
          <cell r="DI166">
            <v>21388</v>
          </cell>
          <cell r="DJ166">
            <v>0</v>
          </cell>
          <cell r="DK166">
            <v>0</v>
          </cell>
          <cell r="DL166">
            <v>0</v>
          </cell>
          <cell r="DM166">
            <v>0</v>
          </cell>
          <cell r="DN166">
            <v>0</v>
          </cell>
          <cell r="DO166">
            <v>0</v>
          </cell>
          <cell r="DP166">
            <v>0</v>
          </cell>
          <cell r="DQ166">
            <v>0</v>
          </cell>
        </row>
        <row r="167">
          <cell r="DF167" t="str">
            <v>VYNIL</v>
          </cell>
          <cell r="DG167">
            <v>455080</v>
          </cell>
          <cell r="DH167">
            <v>351650</v>
          </cell>
          <cell r="DI167">
            <v>229269</v>
          </cell>
          <cell r="DJ167">
            <v>0</v>
          </cell>
          <cell r="DK167">
            <v>0</v>
          </cell>
          <cell r="DL167">
            <v>330320</v>
          </cell>
          <cell r="DM167">
            <v>330320</v>
          </cell>
          <cell r="DN167">
            <v>330320</v>
          </cell>
          <cell r="DO167">
            <v>330320</v>
          </cell>
          <cell r="DP167">
            <v>330320</v>
          </cell>
          <cell r="DQ167">
            <v>330320</v>
          </cell>
        </row>
        <row r="168">
          <cell r="DF168" t="str">
            <v>Papan Kayu</v>
          </cell>
          <cell r="DG168">
            <v>0</v>
          </cell>
          <cell r="DH168">
            <v>115239</v>
          </cell>
          <cell r="DI168">
            <v>102937</v>
          </cell>
          <cell r="DJ168">
            <v>79155</v>
          </cell>
          <cell r="DK168">
            <v>0</v>
          </cell>
          <cell r="DL168">
            <v>0</v>
          </cell>
          <cell r="DM168">
            <v>0</v>
          </cell>
          <cell r="DN168">
            <v>0</v>
          </cell>
          <cell r="DO168">
            <v>0</v>
          </cell>
          <cell r="DP168">
            <v>0</v>
          </cell>
          <cell r="DQ168">
            <v>0</v>
          </cell>
        </row>
        <row r="169">
          <cell r="DF169" t="str">
            <v>Plat Lantai Beton T = 8 cm</v>
          </cell>
          <cell r="DG169">
            <v>0</v>
          </cell>
          <cell r="DH169">
            <v>0</v>
          </cell>
          <cell r="DI169">
            <v>0</v>
          </cell>
          <cell r="DJ169">
            <v>0</v>
          </cell>
          <cell r="DK169">
            <v>209294</v>
          </cell>
          <cell r="DL169">
            <v>0</v>
          </cell>
          <cell r="DM169">
            <v>0</v>
          </cell>
          <cell r="DN169">
            <v>0</v>
          </cell>
          <cell r="DO169">
            <v>0</v>
          </cell>
          <cell r="DP169">
            <v>0</v>
          </cell>
          <cell r="DQ169">
            <v>0</v>
          </cell>
        </row>
        <row r="170">
          <cell r="DF170" t="str">
            <v>Plat Lantai Beton T = 10 Cm</v>
          </cell>
          <cell r="DG170">
            <v>0</v>
          </cell>
          <cell r="DH170">
            <v>0</v>
          </cell>
          <cell r="DI170">
            <v>0</v>
          </cell>
          <cell r="DJ170">
            <v>0</v>
          </cell>
          <cell r="DK170">
            <v>244126</v>
          </cell>
          <cell r="DL170">
            <v>0</v>
          </cell>
          <cell r="DM170">
            <v>0</v>
          </cell>
          <cell r="DN170">
            <v>0</v>
          </cell>
          <cell r="DO170">
            <v>0</v>
          </cell>
          <cell r="DP170">
            <v>0</v>
          </cell>
          <cell r="DQ170">
            <v>0</v>
          </cell>
        </row>
        <row r="171">
          <cell r="DF171" t="str">
            <v>Plat Lantai Beton T = 12 Cm</v>
          </cell>
          <cell r="DG171">
            <v>0</v>
          </cell>
          <cell r="DH171">
            <v>0</v>
          </cell>
          <cell r="DI171">
            <v>0</v>
          </cell>
          <cell r="DJ171">
            <v>0</v>
          </cell>
          <cell r="DK171">
            <v>278957</v>
          </cell>
          <cell r="DL171">
            <v>0</v>
          </cell>
          <cell r="DM171">
            <v>0</v>
          </cell>
          <cell r="DN171">
            <v>0</v>
          </cell>
          <cell r="DO171">
            <v>0</v>
          </cell>
          <cell r="DP171">
            <v>0</v>
          </cell>
          <cell r="DQ171">
            <v>0</v>
          </cell>
        </row>
        <row r="172">
          <cell r="DF172" t="str">
            <v>Plat Lantai Beton T = 15 Cm</v>
          </cell>
          <cell r="DG172">
            <v>0</v>
          </cell>
          <cell r="DH172">
            <v>0</v>
          </cell>
          <cell r="DI172">
            <v>0</v>
          </cell>
          <cell r="DJ172">
            <v>0</v>
          </cell>
          <cell r="DK172">
            <v>346178</v>
          </cell>
          <cell r="DL172">
            <v>0</v>
          </cell>
          <cell r="DM172">
            <v>0</v>
          </cell>
          <cell r="DN172">
            <v>0</v>
          </cell>
          <cell r="DO172">
            <v>0</v>
          </cell>
          <cell r="DP172">
            <v>0</v>
          </cell>
          <cell r="DQ172">
            <v>0</v>
          </cell>
        </row>
        <row r="173">
          <cell r="DF173" t="str">
            <v>Plat Lantai Beton T = 18 Cm</v>
          </cell>
          <cell r="DG173">
            <v>0</v>
          </cell>
          <cell r="DH173">
            <v>0</v>
          </cell>
          <cell r="DI173">
            <v>0</v>
          </cell>
          <cell r="DJ173">
            <v>0</v>
          </cell>
          <cell r="DK173">
            <v>401420</v>
          </cell>
          <cell r="DL173">
            <v>0</v>
          </cell>
          <cell r="DM173">
            <v>0</v>
          </cell>
          <cell r="DN173">
            <v>0</v>
          </cell>
          <cell r="DO173">
            <v>0</v>
          </cell>
          <cell r="DP173">
            <v>0</v>
          </cell>
          <cell r="DQ173">
            <v>0</v>
          </cell>
        </row>
      </sheetData>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
      <sheetName val="trb"/>
      <sheetName val="Rekap"/>
      <sheetName val="compar"/>
      <sheetName val="Bangunan '21"/>
      <sheetName val="pembanding '22"/>
      <sheetName val="Eksposure"/>
      <sheetName val="spl"/>
      <sheetName val="Hit Luas"/>
      <sheetName val="yield"/>
      <sheetName val="Data Pembanding"/>
      <sheetName val="Htng Bangunan"/>
      <sheetName val="Peta"/>
      <sheetName val="GS"/>
      <sheetName val="GB"/>
      <sheetName val="Foto"/>
      <sheetName val="Pembanding Ruko"/>
      <sheetName val="Hitung Bangunan"/>
      <sheetName val="Cara Hitung Perpanjang SHGB"/>
    </sheetNames>
    <sheetDataSet>
      <sheetData sheetId="0">
        <row r="18">
          <cell r="K18">
            <v>14030000000</v>
          </cell>
        </row>
      </sheetData>
      <sheetData sheetId="1"/>
      <sheetData sheetId="2"/>
      <sheetData sheetId="3"/>
      <sheetData sheetId="4">
        <row r="2">
          <cell r="DE2" t="str">
            <v>JUMLAH LANTAI</v>
          </cell>
          <cell r="DG2" t="str">
            <v>RUMAH TINGGAL MEWAH</v>
          </cell>
          <cell r="DH2" t="str">
            <v>RUMAH TINGGAL MENENGAH</v>
          </cell>
          <cell r="DI2" t="str">
            <v>RUMAH TINGGAL SEDERHANA</v>
          </cell>
          <cell r="DJ2" t="str">
            <v>SEMI PERMANEN</v>
          </cell>
          <cell r="DK2" t="str">
            <v>GUDANG</v>
          </cell>
          <cell r="DL2" t="str">
            <v>GEDUNG BERTINGKAT RENDAH &lt; 5 LANTAI</v>
          </cell>
          <cell r="DM2" t="str">
            <v>GEDUNG BERTINGKAT SEDANG 5-8 LANTAI</v>
          </cell>
          <cell r="DN2" t="str">
            <v>GEDUNG BERTINGKAT TINGGI &gt; 8 LANTAI</v>
          </cell>
          <cell r="DO2" t="str">
            <v>MALL 4 LANTAI + 1 BASEMENT</v>
          </cell>
          <cell r="DP2" t="str">
            <v>HOTEL 8 LANTAI</v>
          </cell>
          <cell r="DQ2" t="str">
            <v>APARTEMEN 14 LANTAI + 2 SEMI BASEMENT</v>
          </cell>
        </row>
        <row r="3">
          <cell r="DA3" t="str">
            <v>PROVINSI NANGGROE ACEH DARUSSALAM</v>
          </cell>
          <cell r="DE3">
            <v>1</v>
          </cell>
          <cell r="DF3" t="str">
            <v>Lantai</v>
          </cell>
          <cell r="DG3">
            <v>0.91739999999999999</v>
          </cell>
          <cell r="DH3">
            <v>0.91739999999999999</v>
          </cell>
          <cell r="DI3">
            <v>1</v>
          </cell>
          <cell r="DJ3">
            <v>1</v>
          </cell>
          <cell r="DK3">
            <v>1</v>
          </cell>
          <cell r="DL3">
            <v>0.89290000000000003</v>
          </cell>
        </row>
        <row r="4">
          <cell r="DA4" t="str">
            <v>PROVINSI SUMATERA UTARA</v>
          </cell>
          <cell r="DE4">
            <v>2</v>
          </cell>
          <cell r="DF4" t="str">
            <v>Lantai</v>
          </cell>
          <cell r="DG4">
            <v>1</v>
          </cell>
          <cell r="DH4">
            <v>1</v>
          </cell>
          <cell r="DI4">
            <v>1.0900000000000001</v>
          </cell>
          <cell r="DJ4">
            <v>1.0900000000000001</v>
          </cell>
          <cell r="DK4">
            <v>1.0900000000000001</v>
          </cell>
          <cell r="DL4">
            <v>0.97319999999999995</v>
          </cell>
          <cell r="DO4">
            <v>0.89290000000000003</v>
          </cell>
        </row>
        <row r="5">
          <cell r="DA5" t="str">
            <v>PROVINSI SUMATERA BARAT</v>
          </cell>
          <cell r="DE5">
            <v>3</v>
          </cell>
          <cell r="DF5" t="str">
            <v>Lantai</v>
          </cell>
          <cell r="DG5">
            <v>1.0275000000000001</v>
          </cell>
          <cell r="DH5">
            <v>1.0275000000000001</v>
          </cell>
          <cell r="DI5">
            <v>1.1200000000000001</v>
          </cell>
          <cell r="DJ5">
            <v>1.1200000000000001</v>
          </cell>
          <cell r="DK5">
            <v>1.1200000000000001</v>
          </cell>
          <cell r="DL5">
            <v>1</v>
          </cell>
          <cell r="DO5">
            <v>0.97319999999999995</v>
          </cell>
        </row>
        <row r="6">
          <cell r="DA6" t="str">
            <v>PROVINSI RIAU</v>
          </cell>
          <cell r="DE6">
            <v>4</v>
          </cell>
          <cell r="DF6" t="str">
            <v>Lantai</v>
          </cell>
          <cell r="DG6">
            <v>1.0412999999999999</v>
          </cell>
          <cell r="DH6">
            <v>1.0412999999999999</v>
          </cell>
          <cell r="DL6">
            <v>1.0134000000000001</v>
          </cell>
          <cell r="DO6">
            <v>1</v>
          </cell>
        </row>
        <row r="7">
          <cell r="DA7" t="str">
            <v>PROVINSI JAMBI</v>
          </cell>
          <cell r="DE7">
            <v>5</v>
          </cell>
          <cell r="DF7" t="str">
            <v>Lantai</v>
          </cell>
          <cell r="DM7">
            <v>0.91859999999999997</v>
          </cell>
          <cell r="DO7">
            <v>1.0134000000000001</v>
          </cell>
        </row>
        <row r="8">
          <cell r="DA8" t="str">
            <v>PROVINSI SUMATERA SELATAN</v>
          </cell>
          <cell r="DE8">
            <v>6</v>
          </cell>
          <cell r="DF8" t="str">
            <v>Lantai</v>
          </cell>
          <cell r="DM8">
            <v>0.94620000000000004</v>
          </cell>
          <cell r="DO8">
            <v>1.0300457217504899</v>
          </cell>
        </row>
        <row r="9">
          <cell r="DA9" t="str">
            <v>PROVINSI BENGKULU</v>
          </cell>
          <cell r="DE9">
            <v>7</v>
          </cell>
          <cell r="DF9" t="str">
            <v>Lantai</v>
          </cell>
          <cell r="DM9">
            <v>0.97709999999999997</v>
          </cell>
        </row>
        <row r="10">
          <cell r="DA10" t="str">
            <v>PROVINSI LAMPUNG</v>
          </cell>
          <cell r="DE10">
            <v>8</v>
          </cell>
          <cell r="DF10" t="str">
            <v>Lantai</v>
          </cell>
          <cell r="DM10">
            <v>1</v>
          </cell>
        </row>
        <row r="11">
          <cell r="DA11" t="str">
            <v>PROVINSI KEPULAUAN BANGKA BELITUNG</v>
          </cell>
          <cell r="DE11">
            <v>9</v>
          </cell>
          <cell r="DF11" t="str">
            <v>Lantai</v>
          </cell>
          <cell r="DN11">
            <v>0.86360000000000003</v>
          </cell>
          <cell r="DO11">
            <v>0.86360000000000003</v>
          </cell>
          <cell r="DP11">
            <v>0.86360000000000003</v>
          </cell>
          <cell r="DQ11">
            <v>0.86360000000000003</v>
          </cell>
        </row>
        <row r="12">
          <cell r="DA12" t="str">
            <v>PROVINSI KEPULAUAN RIAU</v>
          </cell>
          <cell r="DE12">
            <v>10</v>
          </cell>
          <cell r="DF12" t="str">
            <v>Lantai</v>
          </cell>
          <cell r="DN12">
            <v>0.88339999999999996</v>
          </cell>
          <cell r="DO12">
            <v>0.88339999999999996</v>
          </cell>
          <cell r="DP12">
            <v>0.88339999999999996</v>
          </cell>
          <cell r="DQ12">
            <v>0.88339999999999996</v>
          </cell>
        </row>
        <row r="13">
          <cell r="DA13" t="str">
            <v>PROVINSI DKI JAKARTA</v>
          </cell>
          <cell r="DE13">
            <v>11</v>
          </cell>
          <cell r="DF13" t="str">
            <v>Lantai</v>
          </cell>
          <cell r="DN13">
            <v>0.90239999999999998</v>
          </cell>
          <cell r="DO13">
            <v>0.90239999999999998</v>
          </cell>
          <cell r="DP13">
            <v>0.90239999999999998</v>
          </cell>
          <cell r="DQ13">
            <v>0.90239999999999998</v>
          </cell>
        </row>
        <row r="14">
          <cell r="DA14" t="str">
            <v>PROVINSI JAWA BARAT</v>
          </cell>
          <cell r="DE14">
            <v>12</v>
          </cell>
          <cell r="DF14" t="str">
            <v>Lantai</v>
          </cell>
          <cell r="DN14">
            <v>0.92230000000000001</v>
          </cell>
          <cell r="DO14">
            <v>0.92230000000000001</v>
          </cell>
          <cell r="DP14">
            <v>0.92230000000000001</v>
          </cell>
          <cell r="DQ14">
            <v>0.92230000000000001</v>
          </cell>
        </row>
        <row r="15">
          <cell r="DA15" t="str">
            <v>PROVINSI JAWA TENGAH</v>
          </cell>
          <cell r="DE15">
            <v>13</v>
          </cell>
          <cell r="DF15" t="str">
            <v>Lantai</v>
          </cell>
          <cell r="DN15">
            <v>0.94130000000000003</v>
          </cell>
          <cell r="DO15">
            <v>0.94130000000000003</v>
          </cell>
          <cell r="DP15">
            <v>0.94130000000000003</v>
          </cell>
          <cell r="DQ15">
            <v>0.94130000000000003</v>
          </cell>
        </row>
        <row r="16">
          <cell r="DA16" t="str">
            <v>PROVINSI DI YOGYAKARTA</v>
          </cell>
          <cell r="DE16">
            <v>14</v>
          </cell>
          <cell r="DF16" t="str">
            <v>Lantai</v>
          </cell>
          <cell r="DN16">
            <v>0.96109999999999995</v>
          </cell>
          <cell r="DO16">
            <v>0.96109999999999995</v>
          </cell>
          <cell r="DP16">
            <v>0.96109999999999995</v>
          </cell>
          <cell r="DQ16">
            <v>0.96109999999999995</v>
          </cell>
        </row>
        <row r="17">
          <cell r="DA17" t="str">
            <v>PROVINSI JAWA TIMUR</v>
          </cell>
          <cell r="DE17">
            <v>15</v>
          </cell>
          <cell r="DF17" t="str">
            <v>Lantai</v>
          </cell>
          <cell r="DN17">
            <v>0.98009999999999997</v>
          </cell>
          <cell r="DO17">
            <v>0.98009999999999997</v>
          </cell>
          <cell r="DP17">
            <v>0.98009999999999997</v>
          </cell>
          <cell r="DQ17">
            <v>0.98009999999999997</v>
          </cell>
        </row>
        <row r="18">
          <cell r="DA18" t="str">
            <v>PROVINSI BANTEN</v>
          </cell>
          <cell r="DE18">
            <v>16</v>
          </cell>
          <cell r="DF18" t="str">
            <v>Lantai</v>
          </cell>
          <cell r="DN18">
            <v>1</v>
          </cell>
          <cell r="DO18">
            <v>1</v>
          </cell>
          <cell r="DP18">
            <v>1</v>
          </cell>
          <cell r="DQ18">
            <v>1</v>
          </cell>
        </row>
        <row r="19">
          <cell r="DA19" t="str">
            <v>PROVINSI BALI</v>
          </cell>
          <cell r="DE19">
            <v>17</v>
          </cell>
          <cell r="DF19" t="str">
            <v>Lantai</v>
          </cell>
          <cell r="DN19">
            <v>1.0189999999999999</v>
          </cell>
          <cell r="DO19">
            <v>1.0189999999999999</v>
          </cell>
          <cell r="DP19">
            <v>1.0189999999999999</v>
          </cell>
          <cell r="DQ19">
            <v>1.0189999999999999</v>
          </cell>
        </row>
        <row r="20">
          <cell r="DA20" t="str">
            <v>PROVINSI NUSA TENGGARA BARAT</v>
          </cell>
          <cell r="DE20">
            <v>18</v>
          </cell>
          <cell r="DF20" t="str">
            <v>Lantai</v>
          </cell>
          <cell r="DN20">
            <v>1.0388999999999999</v>
          </cell>
          <cell r="DO20">
            <v>1.0388999999999999</v>
          </cell>
          <cell r="DP20">
            <v>1.0388999999999999</v>
          </cell>
          <cell r="DQ20">
            <v>1.0388999999999999</v>
          </cell>
        </row>
        <row r="21">
          <cell r="DA21" t="str">
            <v>PROVINSI NUSA TENGGARA TIMUR</v>
          </cell>
          <cell r="DE21">
            <v>19</v>
          </cell>
          <cell r="DF21" t="str">
            <v>Lantai</v>
          </cell>
          <cell r="DN21">
            <v>1.0579000000000001</v>
          </cell>
          <cell r="DO21">
            <v>1.0579000000000001</v>
          </cell>
          <cell r="DP21">
            <v>1.0579000000000001</v>
          </cell>
          <cell r="DQ21">
            <v>1.0579000000000001</v>
          </cell>
        </row>
        <row r="22">
          <cell r="DA22" t="str">
            <v>PROVINSI KALIMANTAN BARAT</v>
          </cell>
          <cell r="DE22">
            <v>20</v>
          </cell>
          <cell r="DF22" t="str">
            <v>Lantai</v>
          </cell>
          <cell r="DN22">
            <v>1.0777000000000001</v>
          </cell>
          <cell r="DO22">
            <v>1.0777000000000001</v>
          </cell>
          <cell r="DP22">
            <v>1.0777000000000001</v>
          </cell>
          <cell r="DQ22">
            <v>1.0777000000000001</v>
          </cell>
        </row>
        <row r="23">
          <cell r="DA23" t="str">
            <v>PROVINSI KALIMANTAN TENGAH</v>
          </cell>
          <cell r="DE23">
            <v>21</v>
          </cell>
          <cell r="DF23" t="str">
            <v>Lantai</v>
          </cell>
          <cell r="DN23">
            <v>1.0967</v>
          </cell>
          <cell r="DO23">
            <v>1.0967</v>
          </cell>
          <cell r="DP23">
            <v>1.0967</v>
          </cell>
          <cell r="DQ23">
            <v>1.0967</v>
          </cell>
        </row>
        <row r="24">
          <cell r="DA24" t="str">
            <v>PROVINSI KALIMANTAN SELATAN</v>
          </cell>
          <cell r="DE24">
            <v>22</v>
          </cell>
          <cell r="DF24" t="str">
            <v>Lantai</v>
          </cell>
          <cell r="DN24">
            <v>1.1166</v>
          </cell>
          <cell r="DO24">
            <v>1.1166</v>
          </cell>
          <cell r="DP24">
            <v>1.1166</v>
          </cell>
          <cell r="DQ24">
            <v>1.1166</v>
          </cell>
        </row>
        <row r="25">
          <cell r="DA25" t="str">
            <v>PROVINSI KALIMANTAN TIMUR</v>
          </cell>
          <cell r="DE25">
            <v>23</v>
          </cell>
          <cell r="DF25" t="str">
            <v>Lantai</v>
          </cell>
          <cell r="DN25">
            <v>1.1364000000000001</v>
          </cell>
          <cell r="DO25">
            <v>1.1364000000000001</v>
          </cell>
          <cell r="DP25">
            <v>1.1364000000000001</v>
          </cell>
          <cell r="DQ25">
            <v>1.1364000000000001</v>
          </cell>
        </row>
        <row r="26">
          <cell r="DA26" t="str">
            <v>PROVINSI KALIMANTAN UTARA</v>
          </cell>
          <cell r="DE26">
            <v>24</v>
          </cell>
          <cell r="DF26" t="str">
            <v>Lantai</v>
          </cell>
          <cell r="DN26">
            <v>1.1554</v>
          </cell>
          <cell r="DO26">
            <v>1.1554</v>
          </cell>
          <cell r="DP26">
            <v>1.1554</v>
          </cell>
          <cell r="DQ26">
            <v>1.1554</v>
          </cell>
        </row>
        <row r="27">
          <cell r="DA27" t="str">
            <v>PROVINSI SULAWESI UTARA</v>
          </cell>
          <cell r="DE27">
            <v>25</v>
          </cell>
          <cell r="DF27" t="str">
            <v>Lantai</v>
          </cell>
          <cell r="DN27">
            <v>1.1753</v>
          </cell>
          <cell r="DO27">
            <v>1.1753</v>
          </cell>
          <cell r="DP27">
            <v>1.1753</v>
          </cell>
          <cell r="DQ27">
            <v>1.1753</v>
          </cell>
        </row>
        <row r="28">
          <cell r="DA28" t="str">
            <v>PROVINSI SULAWESI TENGAH</v>
          </cell>
          <cell r="DE28">
            <v>26</v>
          </cell>
          <cell r="DF28" t="str">
            <v>Lantai</v>
          </cell>
          <cell r="DN28">
            <v>1.1942999999999999</v>
          </cell>
          <cell r="DO28">
            <v>1.1942999999999999</v>
          </cell>
          <cell r="DP28">
            <v>1.1942999999999999</v>
          </cell>
          <cell r="DQ28">
            <v>1.1942999999999999</v>
          </cell>
        </row>
        <row r="29">
          <cell r="DA29" t="str">
            <v>PROVINSI SULAWESI SELATAN</v>
          </cell>
          <cell r="DE29">
            <v>27</v>
          </cell>
          <cell r="DF29" t="str">
            <v>Lantai</v>
          </cell>
          <cell r="DN29">
            <v>1.2141999999999999</v>
          </cell>
          <cell r="DO29">
            <v>1.2141999999999999</v>
          </cell>
          <cell r="DP29">
            <v>1.2141999999999999</v>
          </cell>
          <cell r="DQ29">
            <v>1.2141999999999999</v>
          </cell>
        </row>
        <row r="30">
          <cell r="DA30" t="str">
            <v>PROVINSI SULAWESI TENGGARA</v>
          </cell>
          <cell r="DE30">
            <v>28</v>
          </cell>
          <cell r="DF30" t="str">
            <v>Lantai</v>
          </cell>
          <cell r="DN30">
            <v>1.234</v>
          </cell>
          <cell r="DO30">
            <v>1.234</v>
          </cell>
          <cell r="DP30">
            <v>1.234</v>
          </cell>
          <cell r="DQ30">
            <v>1.234</v>
          </cell>
        </row>
        <row r="31">
          <cell r="DA31" t="str">
            <v>PROVINSI GORONTALO</v>
          </cell>
          <cell r="DE31">
            <v>29</v>
          </cell>
          <cell r="DF31" t="str">
            <v>Lantai</v>
          </cell>
          <cell r="DN31">
            <v>1.2539</v>
          </cell>
          <cell r="DO31">
            <v>1.2539</v>
          </cell>
          <cell r="DP31">
            <v>1.2539</v>
          </cell>
          <cell r="DQ31">
            <v>1.2539</v>
          </cell>
        </row>
        <row r="32">
          <cell r="DA32" t="str">
            <v>PROVINSI SULAWESI BARAT</v>
          </cell>
          <cell r="DE32">
            <v>30</v>
          </cell>
          <cell r="DF32" t="str">
            <v>Lantai</v>
          </cell>
          <cell r="DN32">
            <v>1.2737000000000001</v>
          </cell>
          <cell r="DO32">
            <v>1.2737000000000001</v>
          </cell>
          <cell r="DP32">
            <v>1.2737000000000001</v>
          </cell>
          <cell r="DQ32">
            <v>1.2737000000000001</v>
          </cell>
        </row>
        <row r="33">
          <cell r="DA33" t="str">
            <v xml:space="preserve">PROVINSI MALUKU  </v>
          </cell>
          <cell r="DE33">
            <v>31</v>
          </cell>
          <cell r="DF33" t="str">
            <v>Lantai</v>
          </cell>
          <cell r="DN33">
            <v>1.2936000000000001</v>
          </cell>
          <cell r="DO33">
            <v>1.2936000000000001</v>
          </cell>
          <cell r="DP33">
            <v>1.2936000000000001</v>
          </cell>
          <cell r="DQ33">
            <v>1.2936000000000001</v>
          </cell>
        </row>
        <row r="34">
          <cell r="DA34" t="str">
            <v>PROVINSI MALUKU UTARA</v>
          </cell>
          <cell r="DE34">
            <v>32</v>
          </cell>
          <cell r="DF34" t="str">
            <v>Lantai</v>
          </cell>
          <cell r="DN34">
            <v>1.3134999999999999</v>
          </cell>
          <cell r="DO34">
            <v>1.3134999999999999</v>
          </cell>
          <cell r="DP34">
            <v>1.3134999999999999</v>
          </cell>
          <cell r="DQ34">
            <v>1.3134999999999999</v>
          </cell>
        </row>
        <row r="35">
          <cell r="DA35" t="str">
            <v>PROVINSI PAPUA BARAT</v>
          </cell>
          <cell r="DE35">
            <v>33</v>
          </cell>
          <cell r="DF35" t="str">
            <v>Lantai</v>
          </cell>
          <cell r="DN35">
            <v>1.3332999999999999</v>
          </cell>
          <cell r="DO35">
            <v>1.3332999999999999</v>
          </cell>
          <cell r="DP35">
            <v>1.3332999999999999</v>
          </cell>
          <cell r="DQ35">
            <v>1.3332999999999999</v>
          </cell>
        </row>
        <row r="36">
          <cell r="DA36" t="str">
            <v>PROVINSI PAPUA</v>
          </cell>
          <cell r="DE36">
            <v>34</v>
          </cell>
          <cell r="DF36" t="str">
            <v>Lantai</v>
          </cell>
          <cell r="DN36">
            <v>1.3532</v>
          </cell>
          <cell r="DO36">
            <v>1.3532</v>
          </cell>
          <cell r="DP36">
            <v>1.3532</v>
          </cell>
          <cell r="DQ36">
            <v>1.3532</v>
          </cell>
        </row>
        <row r="37">
          <cell r="DE37">
            <v>35</v>
          </cell>
          <cell r="DF37" t="str">
            <v>Lantai</v>
          </cell>
          <cell r="DN37">
            <v>1.3731</v>
          </cell>
          <cell r="DO37">
            <v>1.3731</v>
          </cell>
          <cell r="DP37">
            <v>1.3731</v>
          </cell>
          <cell r="DQ37">
            <v>1.3731</v>
          </cell>
        </row>
        <row r="38">
          <cell r="DE38">
            <v>36</v>
          </cell>
          <cell r="DF38" t="str">
            <v>Lantai</v>
          </cell>
          <cell r="DN38">
            <v>1.3929</v>
          </cell>
          <cell r="DO38">
            <v>1.3929</v>
          </cell>
          <cell r="DP38">
            <v>1.3929</v>
          </cell>
          <cell r="DQ38">
            <v>1.3929</v>
          </cell>
        </row>
        <row r="39">
          <cell r="DE39">
            <v>37</v>
          </cell>
          <cell r="DF39" t="str">
            <v>Lantai</v>
          </cell>
          <cell r="DN39">
            <v>1.4128000000000001</v>
          </cell>
          <cell r="DO39">
            <v>1.4128000000000001</v>
          </cell>
          <cell r="DP39">
            <v>1.4128000000000001</v>
          </cell>
          <cell r="DQ39">
            <v>1.4128000000000001</v>
          </cell>
        </row>
        <row r="40">
          <cell r="DE40">
            <v>38</v>
          </cell>
          <cell r="DF40" t="str">
            <v>Lantai</v>
          </cell>
          <cell r="DN40">
            <v>1.4326000000000001</v>
          </cell>
          <cell r="DO40">
            <v>1.4326000000000001</v>
          </cell>
          <cell r="DP40">
            <v>1.4326000000000001</v>
          </cell>
          <cell r="DQ40">
            <v>1.4326000000000001</v>
          </cell>
        </row>
        <row r="41">
          <cell r="DE41">
            <v>39</v>
          </cell>
          <cell r="DF41" t="str">
            <v>Lantai</v>
          </cell>
          <cell r="DN41">
            <v>1.4524999999999999</v>
          </cell>
          <cell r="DO41">
            <v>1.4524999999999999</v>
          </cell>
          <cell r="DP41">
            <v>1.4524999999999999</v>
          </cell>
          <cell r="DQ41">
            <v>1.4524999999999999</v>
          </cell>
        </row>
        <row r="42">
          <cell r="DE42">
            <v>40</v>
          </cell>
          <cell r="DF42" t="str">
            <v>Lantai</v>
          </cell>
          <cell r="DN42">
            <v>1.4723999999999999</v>
          </cell>
          <cell r="DO42">
            <v>1.4723999999999999</v>
          </cell>
          <cell r="DP42">
            <v>1.4723999999999999</v>
          </cell>
          <cell r="DQ42">
            <v>1.4723999999999999</v>
          </cell>
        </row>
        <row r="73">
          <cell r="DF73" t="str">
            <v>Material</v>
          </cell>
          <cell r="DG73" t="str">
            <v>RUMAH TINGGAL MEWAH</v>
          </cell>
          <cell r="DH73" t="str">
            <v>RUMAH TINGGAL MENENGAH</v>
          </cell>
          <cell r="DI73" t="str">
            <v>RUMAH TINGGAL SEDERHANA</v>
          </cell>
          <cell r="DJ73" t="str">
            <v>SEMI PERMANEN</v>
          </cell>
          <cell r="DK73" t="str">
            <v>GUDANG</v>
          </cell>
          <cell r="DL73" t="str">
            <v>GEDUNG BERTINGKAT RENDAH &lt; 5 LANTAI</v>
          </cell>
          <cell r="DM73" t="str">
            <v>GEDUNG BERTINGKAT SEDANG 5-8 LANTAI</v>
          </cell>
          <cell r="DN73" t="str">
            <v>GEDUNG BERTINGKAT TINGGI &gt; 8 LANTAI</v>
          </cell>
          <cell r="DO73" t="str">
            <v>MALL</v>
          </cell>
          <cell r="DP73" t="str">
            <v>HOTEL (BINTANG 3)</v>
          </cell>
          <cell r="DQ73" t="str">
            <v>APARTEMEN (GRADE B)</v>
          </cell>
        </row>
        <row r="74">
          <cell r="DF74" t="str">
            <v>-</v>
          </cell>
          <cell r="DG74">
            <v>0</v>
          </cell>
          <cell r="DH74">
            <v>0</v>
          </cell>
          <cell r="DI74">
            <v>0</v>
          </cell>
          <cell r="DJ74">
            <v>0</v>
          </cell>
          <cell r="DK74">
            <v>0</v>
          </cell>
          <cell r="DL74">
            <v>0</v>
          </cell>
          <cell r="DM74">
            <v>0</v>
          </cell>
          <cell r="DN74">
            <v>0</v>
          </cell>
          <cell r="DO74">
            <v>0</v>
          </cell>
          <cell r="DP74">
            <v>0</v>
          </cell>
          <cell r="DQ74">
            <v>0</v>
          </cell>
        </row>
        <row r="75">
          <cell r="DF75" t="str">
            <v>Standar Pondasi</v>
          </cell>
          <cell r="DG75">
            <v>763740</v>
          </cell>
          <cell r="DH75">
            <v>651839</v>
          </cell>
          <cell r="DI75">
            <v>335007</v>
          </cell>
          <cell r="DJ75">
            <v>114178</v>
          </cell>
          <cell r="DK75">
            <v>343098</v>
          </cell>
          <cell r="DL75">
            <v>474263</v>
          </cell>
          <cell r="DM75">
            <v>864068</v>
          </cell>
          <cell r="DN75">
            <v>978908</v>
          </cell>
          <cell r="DO75">
            <v>801165</v>
          </cell>
          <cell r="DP75">
            <v>657439</v>
          </cell>
          <cell r="DQ75">
            <v>563091</v>
          </cell>
        </row>
        <row r="76">
          <cell r="DF76" t="str">
            <v>Batu Kali</v>
          </cell>
          <cell r="DG76">
            <v>0</v>
          </cell>
          <cell r="DH76">
            <v>0</v>
          </cell>
          <cell r="DI76">
            <v>335007</v>
          </cell>
          <cell r="DJ76">
            <v>0</v>
          </cell>
          <cell r="DK76">
            <v>0</v>
          </cell>
          <cell r="DL76">
            <v>0</v>
          </cell>
          <cell r="DM76">
            <v>0</v>
          </cell>
          <cell r="DN76">
            <v>0</v>
          </cell>
          <cell r="DO76">
            <v>0</v>
          </cell>
          <cell r="DP76">
            <v>0</v>
          </cell>
          <cell r="DQ76">
            <v>0</v>
          </cell>
        </row>
        <row r="77">
          <cell r="DF77" t="str">
            <v>Rollag Bata</v>
          </cell>
          <cell r="DG77">
            <v>0</v>
          </cell>
          <cell r="DH77">
            <v>0</v>
          </cell>
          <cell r="DI77">
            <v>0</v>
          </cell>
          <cell r="DJ77">
            <v>114178</v>
          </cell>
          <cell r="DK77">
            <v>0</v>
          </cell>
          <cell r="DL77">
            <v>0</v>
          </cell>
          <cell r="DM77">
            <v>0</v>
          </cell>
          <cell r="DN77">
            <v>0</v>
          </cell>
          <cell r="DO77">
            <v>0</v>
          </cell>
          <cell r="DP77">
            <v>0</v>
          </cell>
          <cell r="DQ77">
            <v>0</v>
          </cell>
        </row>
        <row r="78">
          <cell r="DF78" t="str">
            <v>Tapak Beton dan Batu Kali</v>
          </cell>
          <cell r="DG78">
            <v>763740</v>
          </cell>
          <cell r="DH78">
            <v>651839</v>
          </cell>
          <cell r="DI78">
            <v>0</v>
          </cell>
          <cell r="DJ78">
            <v>0</v>
          </cell>
          <cell r="DK78">
            <v>0</v>
          </cell>
          <cell r="DL78">
            <v>0</v>
          </cell>
          <cell r="DM78">
            <v>0</v>
          </cell>
          <cell r="DN78">
            <v>0</v>
          </cell>
          <cell r="DO78">
            <v>0</v>
          </cell>
          <cell r="DP78">
            <v>0</v>
          </cell>
          <cell r="DQ78">
            <v>0</v>
          </cell>
        </row>
        <row r="79">
          <cell r="DF79" t="str">
            <v>Tapak Beton/Mini Pile</v>
          </cell>
          <cell r="DG79">
            <v>0</v>
          </cell>
          <cell r="DH79">
            <v>0</v>
          </cell>
          <cell r="DI79">
            <v>0</v>
          </cell>
          <cell r="DJ79">
            <v>0</v>
          </cell>
          <cell r="DK79">
            <v>343098</v>
          </cell>
          <cell r="DL79">
            <v>474263</v>
          </cell>
          <cell r="DM79">
            <v>864068</v>
          </cell>
          <cell r="DN79">
            <v>978908</v>
          </cell>
          <cell r="DO79">
            <v>801165</v>
          </cell>
          <cell r="DP79">
            <v>657439</v>
          </cell>
          <cell r="DQ79">
            <v>563091</v>
          </cell>
        </row>
        <row r="80">
          <cell r="DF80" t="str">
            <v>-</v>
          </cell>
          <cell r="DG80">
            <v>0</v>
          </cell>
          <cell r="DH80">
            <v>0</v>
          </cell>
          <cell r="DI80">
            <v>0</v>
          </cell>
          <cell r="DJ80">
            <v>0</v>
          </cell>
          <cell r="DK80">
            <v>0</v>
          </cell>
          <cell r="DL80">
            <v>0</v>
          </cell>
          <cell r="DM80">
            <v>0</v>
          </cell>
          <cell r="DN80">
            <v>0</v>
          </cell>
          <cell r="DO80">
            <v>0</v>
          </cell>
          <cell r="DP80">
            <v>0</v>
          </cell>
          <cell r="DQ80">
            <v>0</v>
          </cell>
        </row>
        <row r="81">
          <cell r="DF81" t="str">
            <v>Standar Struktur</v>
          </cell>
          <cell r="DG81">
            <v>1612550.2715290913</v>
          </cell>
          <cell r="DH81">
            <v>1256102.6698753322</v>
          </cell>
          <cell r="DI81">
            <v>633059.29240832815</v>
          </cell>
          <cell r="DJ81">
            <v>371639.1645783463</v>
          </cell>
          <cell r="DK81">
            <v>1047169.0324642769</v>
          </cell>
          <cell r="DL81">
            <v>1249392.026049302</v>
          </cell>
          <cell r="DM81">
            <v>1459708</v>
          </cell>
          <cell r="DN81">
            <v>2058455</v>
          </cell>
          <cell r="DO81">
            <v>1401798</v>
          </cell>
          <cell r="DP81">
            <v>1416610</v>
          </cell>
          <cell r="DQ81">
            <v>1730079</v>
          </cell>
        </row>
        <row r="82">
          <cell r="DF82" t="str">
            <v>Beton Bertulang</v>
          </cell>
          <cell r="DG82">
            <v>1612550.2715290913</v>
          </cell>
          <cell r="DH82">
            <v>1256102.6698753322</v>
          </cell>
          <cell r="DI82">
            <v>633059.29240832815</v>
          </cell>
          <cell r="DJ82">
            <v>0</v>
          </cell>
          <cell r="DK82">
            <v>0</v>
          </cell>
          <cell r="DL82">
            <v>0</v>
          </cell>
          <cell r="DM82">
            <v>0</v>
          </cell>
          <cell r="DN82">
            <v>0</v>
          </cell>
          <cell r="DO82">
            <v>0</v>
          </cell>
          <cell r="DP82">
            <v>0</v>
          </cell>
          <cell r="DQ82">
            <v>0</v>
          </cell>
        </row>
        <row r="83">
          <cell r="DF83" t="str">
            <v>Profil Baja</v>
          </cell>
          <cell r="DG83">
            <v>0</v>
          </cell>
          <cell r="DH83">
            <v>0</v>
          </cell>
          <cell r="DI83">
            <v>0</v>
          </cell>
          <cell r="DJ83">
            <v>0</v>
          </cell>
          <cell r="DK83">
            <v>1047169.0324642769</v>
          </cell>
          <cell r="DL83">
            <v>1249392.026049302</v>
          </cell>
          <cell r="DM83">
            <v>1459708</v>
          </cell>
          <cell r="DN83">
            <v>2058455</v>
          </cell>
          <cell r="DO83">
            <v>1401798</v>
          </cell>
          <cell r="DP83">
            <v>1416610</v>
          </cell>
          <cell r="DQ83">
            <v>1730079</v>
          </cell>
        </row>
        <row r="84">
          <cell r="DF84" t="str">
            <v>Kayu</v>
          </cell>
          <cell r="DG84">
            <v>0</v>
          </cell>
          <cell r="DH84">
            <v>0</v>
          </cell>
          <cell r="DI84">
            <v>0</v>
          </cell>
          <cell r="DJ84">
            <v>371639.1645783463</v>
          </cell>
          <cell r="DK84">
            <v>0</v>
          </cell>
          <cell r="DL84">
            <v>0</v>
          </cell>
          <cell r="DM84">
            <v>0</v>
          </cell>
          <cell r="DN84">
            <v>0</v>
          </cell>
          <cell r="DO84">
            <v>0</v>
          </cell>
          <cell r="DP84">
            <v>0</v>
          </cell>
          <cell r="DQ84">
            <v>0</v>
          </cell>
        </row>
        <row r="85">
          <cell r="DF85" t="str">
            <v>-</v>
          </cell>
          <cell r="DG85">
            <v>0</v>
          </cell>
          <cell r="DH85">
            <v>0</v>
          </cell>
          <cell r="DI85">
            <v>0</v>
          </cell>
          <cell r="DJ85">
            <v>0</v>
          </cell>
          <cell r="DK85">
            <v>0</v>
          </cell>
          <cell r="DL85">
            <v>0</v>
          </cell>
          <cell r="DM85">
            <v>0</v>
          </cell>
          <cell r="DN85">
            <v>0</v>
          </cell>
          <cell r="DO85">
            <v>0</v>
          </cell>
          <cell r="DP85">
            <v>0</v>
          </cell>
          <cell r="DQ85">
            <v>0</v>
          </cell>
        </row>
        <row r="86">
          <cell r="DF86" t="str">
            <v>Standar Rangka Atap</v>
          </cell>
          <cell r="DG86">
            <v>243120</v>
          </cell>
          <cell r="DH86">
            <v>140982</v>
          </cell>
          <cell r="DI86">
            <v>219514</v>
          </cell>
          <cell r="DJ86">
            <v>83640.184394366195</v>
          </cell>
          <cell r="DK86">
            <v>351191.74462971644</v>
          </cell>
          <cell r="DL86">
            <v>118082.98802857609</v>
          </cell>
          <cell r="DM86">
            <v>68184</v>
          </cell>
          <cell r="DN86">
            <v>35665</v>
          </cell>
          <cell r="DO86">
            <v>97468</v>
          </cell>
          <cell r="DP86">
            <v>62123</v>
          </cell>
          <cell r="DQ86">
            <v>9730</v>
          </cell>
        </row>
        <row r="87">
          <cell r="DF87" t="str">
            <v>Dak Beton (Jika pakai Balok)</v>
          </cell>
          <cell r="DG87">
            <v>126393.15316311047</v>
          </cell>
          <cell r="DH87">
            <v>106463.37941942265</v>
          </cell>
          <cell r="DI87">
            <v>130308.12977555556</v>
          </cell>
          <cell r="DJ87">
            <v>0</v>
          </cell>
          <cell r="DK87">
            <v>0</v>
          </cell>
          <cell r="DL87">
            <v>118082.98802857609</v>
          </cell>
          <cell r="DM87">
            <v>68184</v>
          </cell>
          <cell r="DN87">
            <v>35665</v>
          </cell>
          <cell r="DO87">
            <v>97468</v>
          </cell>
          <cell r="DP87">
            <v>62123</v>
          </cell>
          <cell r="DQ87">
            <v>9730</v>
          </cell>
        </row>
        <row r="88">
          <cell r="DF88" t="str">
            <v>Kayu (Atap Genteng)</v>
          </cell>
          <cell r="DG88">
            <v>343194.07137477375</v>
          </cell>
          <cell r="DH88">
            <v>217729.62689577928</v>
          </cell>
          <cell r="DI88">
            <v>258714.48201480755</v>
          </cell>
          <cell r="DJ88">
            <v>0</v>
          </cell>
          <cell r="DK88">
            <v>0</v>
          </cell>
          <cell r="DL88">
            <v>133430.16501686553</v>
          </cell>
          <cell r="DM88">
            <v>0</v>
          </cell>
          <cell r="DN88">
            <v>0</v>
          </cell>
          <cell r="DO88">
            <v>0</v>
          </cell>
          <cell r="DP88">
            <v>0</v>
          </cell>
          <cell r="DQ88">
            <v>0</v>
          </cell>
        </row>
        <row r="89">
          <cell r="DF89" t="str">
            <v>Kayu (Atap Asbes, Seng dll, tanpa Reng)</v>
          </cell>
          <cell r="DG89">
            <v>171985.86204698679</v>
          </cell>
          <cell r="DH89">
            <v>125346.95344989951</v>
          </cell>
          <cell r="DI89">
            <v>153388.56171896399</v>
          </cell>
          <cell r="DJ89">
            <v>83640.184394366195</v>
          </cell>
          <cell r="DL89">
            <v>79951.293410232785</v>
          </cell>
          <cell r="DM89">
            <v>0</v>
          </cell>
          <cell r="DN89">
            <v>0</v>
          </cell>
          <cell r="DO89">
            <v>0</v>
          </cell>
          <cell r="DP89">
            <v>0</v>
          </cell>
          <cell r="DQ89">
            <v>0</v>
          </cell>
        </row>
        <row r="90">
          <cell r="DF90" t="str">
            <v>Baja Ringan (Atap Genteng)</v>
          </cell>
          <cell r="DG90">
            <v>230128.67586064155</v>
          </cell>
          <cell r="DH90">
            <v>165585.96378512727</v>
          </cell>
          <cell r="DI90">
            <v>233202.54250604307</v>
          </cell>
          <cell r="DJ90">
            <v>0</v>
          </cell>
          <cell r="DK90">
            <v>0</v>
          </cell>
          <cell r="DL90">
            <v>89820.437970140134</v>
          </cell>
          <cell r="DM90">
            <v>0</v>
          </cell>
          <cell r="DN90">
            <v>0</v>
          </cell>
          <cell r="DO90">
            <v>0</v>
          </cell>
          <cell r="DP90">
            <v>0</v>
          </cell>
          <cell r="DQ90">
            <v>0</v>
          </cell>
        </row>
        <row r="91">
          <cell r="DF91" t="str">
            <v>Baja Ringan (Atap Asbes,Seng dll)</v>
          </cell>
          <cell r="DG91">
            <v>189964.08318288322</v>
          </cell>
          <cell r="DH91">
            <v>136190.96478734293</v>
          </cell>
          <cell r="DI91">
            <v>188694.62686378413</v>
          </cell>
          <cell r="DJ91">
            <v>0</v>
          </cell>
          <cell r="DK91">
            <v>0</v>
          </cell>
          <cell r="DL91">
            <v>73875.416884059625</v>
          </cell>
          <cell r="DM91">
            <v>0</v>
          </cell>
          <cell r="DN91">
            <v>0</v>
          </cell>
          <cell r="DO91">
            <v>0</v>
          </cell>
          <cell r="DP91">
            <v>0</v>
          </cell>
          <cell r="DQ91">
            <v>0</v>
          </cell>
        </row>
        <row r="92">
          <cell r="DF92" t="str">
            <v>Profil Baja</v>
          </cell>
          <cell r="DG92">
            <v>0</v>
          </cell>
          <cell r="DH92">
            <v>0</v>
          </cell>
          <cell r="DI92">
            <v>0</v>
          </cell>
          <cell r="DJ92">
            <v>0</v>
          </cell>
          <cell r="DK92">
            <v>351191.74462971644</v>
          </cell>
          <cell r="DL92">
            <v>0</v>
          </cell>
          <cell r="DM92">
            <v>0</v>
          </cell>
          <cell r="DN92">
            <v>0</v>
          </cell>
          <cell r="DO92">
            <v>0</v>
          </cell>
          <cell r="DP92">
            <v>0</v>
          </cell>
          <cell r="DQ92">
            <v>0</v>
          </cell>
        </row>
        <row r="93">
          <cell r="DF93" t="str">
            <v>-</v>
          </cell>
          <cell r="DG93">
            <v>0</v>
          </cell>
          <cell r="DH93">
            <v>0</v>
          </cell>
          <cell r="DI93">
            <v>0</v>
          </cell>
          <cell r="DJ93">
            <v>0</v>
          </cell>
          <cell r="DK93">
            <v>0</v>
          </cell>
          <cell r="DL93">
            <v>0</v>
          </cell>
          <cell r="DM93">
            <v>0</v>
          </cell>
          <cell r="DN93">
            <v>0</v>
          </cell>
          <cell r="DO93">
            <v>0</v>
          </cell>
          <cell r="DP93">
            <v>0</v>
          </cell>
          <cell r="DQ93">
            <v>0</v>
          </cell>
        </row>
        <row r="94">
          <cell r="DF94" t="str">
            <v>Standar Penutup Atap</v>
          </cell>
          <cell r="DG94">
            <v>286138</v>
          </cell>
          <cell r="DH94">
            <v>178663</v>
          </cell>
          <cell r="DI94">
            <v>176893</v>
          </cell>
          <cell r="DJ94">
            <v>131027.31413287872</v>
          </cell>
          <cell r="DK94">
            <v>101108.1546720254</v>
          </cell>
          <cell r="DL94">
            <v>203022.11747518292</v>
          </cell>
          <cell r="DM94">
            <v>85013</v>
          </cell>
          <cell r="DN94">
            <v>47823</v>
          </cell>
          <cell r="DO94">
            <v>59774</v>
          </cell>
          <cell r="DP94">
            <v>67796</v>
          </cell>
          <cell r="DQ94">
            <v>20064</v>
          </cell>
        </row>
        <row r="95">
          <cell r="DF95" t="str">
            <v>Asbes</v>
          </cell>
          <cell r="DG95">
            <v>0</v>
          </cell>
          <cell r="DH95">
            <v>77228.888566531197</v>
          </cell>
          <cell r="DI95">
            <v>128397.84838667291</v>
          </cell>
          <cell r="DJ95">
            <v>127310.28255314175</v>
          </cell>
          <cell r="DK95">
            <v>96515.385880726171</v>
          </cell>
          <cell r="DL95">
            <v>52312.194380606277</v>
          </cell>
          <cell r="DM95">
            <v>0</v>
          </cell>
          <cell r="DN95">
            <v>0</v>
          </cell>
          <cell r="DO95">
            <v>0</v>
          </cell>
          <cell r="DP95">
            <v>0</v>
          </cell>
          <cell r="DQ95">
            <v>0</v>
          </cell>
        </row>
        <row r="96">
          <cell r="DF96" t="str">
            <v>Dak Beton</v>
          </cell>
          <cell r="DG96">
            <v>326102.02078040142</v>
          </cell>
          <cell r="DH96">
            <v>247760.79208130529</v>
          </cell>
          <cell r="DI96">
            <v>318640.90519962274</v>
          </cell>
          <cell r="DJ96">
            <v>0</v>
          </cell>
          <cell r="DK96">
            <v>0</v>
          </cell>
          <cell r="DL96">
            <v>203022.11747518292</v>
          </cell>
          <cell r="DM96">
            <v>85013</v>
          </cell>
          <cell r="DN96">
            <v>47823</v>
          </cell>
          <cell r="DO96">
            <v>59774</v>
          </cell>
          <cell r="DP96">
            <v>67796</v>
          </cell>
          <cell r="DQ96">
            <v>20064</v>
          </cell>
        </row>
        <row r="97">
          <cell r="DF97" t="str">
            <v>Fibreglass</v>
          </cell>
          <cell r="DG97">
            <v>248732.23024638803</v>
          </cell>
          <cell r="DH97">
            <v>150096.25089481988</v>
          </cell>
          <cell r="DI97">
            <v>244607.30785512694</v>
          </cell>
          <cell r="DJ97">
            <v>0</v>
          </cell>
          <cell r="DK97">
            <v>0</v>
          </cell>
          <cell r="DL97">
            <v>95089.041964075732</v>
          </cell>
          <cell r="DM97">
            <v>0</v>
          </cell>
          <cell r="DN97">
            <v>0</v>
          </cell>
          <cell r="DO97">
            <v>0</v>
          </cell>
          <cell r="DP97">
            <v>0</v>
          </cell>
          <cell r="DQ97">
            <v>0</v>
          </cell>
        </row>
        <row r="98">
          <cell r="DF98" t="str">
            <v>Genteng Keramik Glazur</v>
          </cell>
          <cell r="DG98">
            <v>251876.35331518092</v>
          </cell>
          <cell r="DH98">
            <v>170997.677955889</v>
          </cell>
          <cell r="DI98">
            <v>0</v>
          </cell>
          <cell r="DJ98">
            <v>0</v>
          </cell>
          <cell r="DK98">
            <v>0</v>
          </cell>
          <cell r="DL98">
            <v>73644.446700854038</v>
          </cell>
          <cell r="DM98">
            <v>0</v>
          </cell>
          <cell r="DN98">
            <v>0</v>
          </cell>
          <cell r="DO98">
            <v>0</v>
          </cell>
          <cell r="DP98">
            <v>0</v>
          </cell>
          <cell r="DQ98">
            <v>0</v>
          </cell>
        </row>
        <row r="99">
          <cell r="DF99" t="str">
            <v>Genteng Tanah Liat</v>
          </cell>
          <cell r="DG99">
            <v>178591.79337673692</v>
          </cell>
          <cell r="DH99">
            <v>114222.62276854779</v>
          </cell>
          <cell r="DI99">
            <v>168054.13642147189</v>
          </cell>
          <cell r="DJ99">
            <v>0</v>
          </cell>
          <cell r="DK99">
            <v>0</v>
          </cell>
          <cell r="DL99">
            <v>40314.601833543602</v>
          </cell>
          <cell r="DM99">
            <v>0</v>
          </cell>
          <cell r="DN99">
            <v>0</v>
          </cell>
          <cell r="DO99">
            <v>0</v>
          </cell>
          <cell r="DP99">
            <v>0</v>
          </cell>
          <cell r="DQ99">
            <v>0</v>
          </cell>
        </row>
        <row r="100">
          <cell r="DF100" t="str">
            <v>Genteng Beton</v>
          </cell>
          <cell r="DG100">
            <v>231048.00072102254</v>
          </cell>
          <cell r="DH100">
            <v>166604.57376357529</v>
          </cell>
          <cell r="DI100">
            <v>218096.01311947079</v>
          </cell>
          <cell r="DJ100">
            <v>0</v>
          </cell>
          <cell r="DK100">
            <v>0</v>
          </cell>
          <cell r="DL100">
            <v>71065.471114963395</v>
          </cell>
          <cell r="DM100">
            <v>0</v>
          </cell>
          <cell r="DN100">
            <v>0</v>
          </cell>
          <cell r="DO100">
            <v>0</v>
          </cell>
          <cell r="DP100">
            <v>0</v>
          </cell>
          <cell r="DQ100">
            <v>0</v>
          </cell>
        </row>
        <row r="101">
          <cell r="DF101" t="str">
            <v>Genteng Metal</v>
          </cell>
          <cell r="DG101">
            <v>239767.43914740885</v>
          </cell>
          <cell r="DH101">
            <v>157648.86597114737</v>
          </cell>
          <cell r="DI101">
            <v>216293.45944931015</v>
          </cell>
          <cell r="DJ101">
            <v>0</v>
          </cell>
          <cell r="DK101">
            <v>0</v>
          </cell>
          <cell r="DL101">
            <v>99522.811125653432</v>
          </cell>
          <cell r="DM101">
            <v>0</v>
          </cell>
          <cell r="DN101">
            <v>0</v>
          </cell>
          <cell r="DO101">
            <v>0</v>
          </cell>
          <cell r="DP101">
            <v>0</v>
          </cell>
          <cell r="DQ101">
            <v>0</v>
          </cell>
        </row>
        <row r="102">
          <cell r="DF102" t="str">
            <v>Bitumen (Ondulin/Onduvilla)</v>
          </cell>
          <cell r="DG102">
            <v>222418.74459428838</v>
          </cell>
          <cell r="DH102">
            <v>139165.95023276852</v>
          </cell>
          <cell r="DI102">
            <v>0</v>
          </cell>
          <cell r="DJ102">
            <v>0</v>
          </cell>
          <cell r="DK102">
            <v>0</v>
          </cell>
          <cell r="DL102">
            <v>88672.399580952871</v>
          </cell>
          <cell r="DM102">
            <v>0</v>
          </cell>
          <cell r="DN102">
            <v>0</v>
          </cell>
          <cell r="DO102">
            <v>0</v>
          </cell>
          <cell r="DP102">
            <v>0</v>
          </cell>
          <cell r="DQ102">
            <v>0</v>
          </cell>
        </row>
        <row r="103">
          <cell r="DF103" t="str">
            <v>Tegola</v>
          </cell>
          <cell r="DG103">
            <v>423079.10638574883</v>
          </cell>
          <cell r="DH103">
            <v>347873.94927642751</v>
          </cell>
          <cell r="DI103">
            <v>0</v>
          </cell>
          <cell r="DJ103">
            <v>0</v>
          </cell>
          <cell r="DK103">
            <v>0</v>
          </cell>
          <cell r="DL103">
            <v>159900.15915044202</v>
          </cell>
          <cell r="DM103">
            <v>0</v>
          </cell>
          <cell r="DN103">
            <v>0</v>
          </cell>
          <cell r="DO103">
            <v>0</v>
          </cell>
          <cell r="DP103">
            <v>0</v>
          </cell>
          <cell r="DQ103">
            <v>0</v>
          </cell>
        </row>
        <row r="104">
          <cell r="DF104" t="str">
            <v>Seng Gelombang</v>
          </cell>
          <cell r="DG104">
            <v>0</v>
          </cell>
          <cell r="DH104">
            <v>83389.727241167158</v>
          </cell>
          <cell r="DI104">
            <v>138303.77524016905</v>
          </cell>
          <cell r="DJ104">
            <v>131027.31413287872</v>
          </cell>
          <cell r="DK104">
            <v>105830.27304942037</v>
          </cell>
          <cell r="DL104">
            <v>55928.920011265393</v>
          </cell>
          <cell r="DM104">
            <v>0</v>
          </cell>
          <cell r="DN104">
            <v>0</v>
          </cell>
          <cell r="DO104">
            <v>0</v>
          </cell>
          <cell r="DP104">
            <v>0</v>
          </cell>
          <cell r="DQ104">
            <v>0</v>
          </cell>
        </row>
        <row r="105">
          <cell r="DF105" t="str">
            <v>Sirap</v>
          </cell>
          <cell r="DG105">
            <v>285613.79094936739</v>
          </cell>
          <cell r="DH105">
            <v>253478.93632844428</v>
          </cell>
          <cell r="DI105">
            <v>0</v>
          </cell>
          <cell r="DJ105">
            <v>0</v>
          </cell>
          <cell r="DK105">
            <v>0</v>
          </cell>
          <cell r="DL105">
            <v>103175.76510062868</v>
          </cell>
          <cell r="DM105">
            <v>0</v>
          </cell>
          <cell r="DN105">
            <v>0</v>
          </cell>
          <cell r="DO105">
            <v>0</v>
          </cell>
          <cell r="DP105">
            <v>0</v>
          </cell>
          <cell r="DQ105">
            <v>0</v>
          </cell>
        </row>
        <row r="106">
          <cell r="DF106" t="str">
            <v xml:space="preserve">Spandek </v>
          </cell>
          <cell r="DG106">
            <v>160539.78232545365</v>
          </cell>
          <cell r="DH106">
            <v>80266.532188044221</v>
          </cell>
          <cell r="DI106">
            <v>134526.45934095071</v>
          </cell>
          <cell r="DJ106">
            <v>0</v>
          </cell>
          <cell r="DK106">
            <v>101108.1546720254</v>
          </cell>
          <cell r="DL106">
            <v>54095.445675266012</v>
          </cell>
          <cell r="DM106">
            <v>0</v>
          </cell>
          <cell r="DN106">
            <v>0</v>
          </cell>
          <cell r="DO106">
            <v>0</v>
          </cell>
          <cell r="DP106">
            <v>0</v>
          </cell>
          <cell r="DQ106">
            <v>0</v>
          </cell>
        </row>
        <row r="107">
          <cell r="DF107" t="str">
            <v>PVC</v>
          </cell>
          <cell r="DG107">
            <v>274159.00122509716</v>
          </cell>
          <cell r="DH107">
            <v>178194.87850013495</v>
          </cell>
          <cell r="DI107">
            <v>225231.69591243434</v>
          </cell>
          <cell r="DK107">
            <v>0</v>
          </cell>
          <cell r="DL107">
            <v>111584.36541165713</v>
          </cell>
          <cell r="DM107">
            <v>0</v>
          </cell>
          <cell r="DN107">
            <v>0</v>
          </cell>
          <cell r="DO107">
            <v>0</v>
          </cell>
          <cell r="DP107">
            <v>0</v>
          </cell>
          <cell r="DQ107">
            <v>0</v>
          </cell>
        </row>
        <row r="108">
          <cell r="DF108" t="str">
            <v>-</v>
          </cell>
          <cell r="DG108">
            <v>0</v>
          </cell>
          <cell r="DH108">
            <v>0</v>
          </cell>
          <cell r="DI108">
            <v>0</v>
          </cell>
          <cell r="DJ108">
            <v>0</v>
          </cell>
          <cell r="DK108">
            <v>0</v>
          </cell>
          <cell r="DL108">
            <v>0</v>
          </cell>
          <cell r="DM108">
            <v>0</v>
          </cell>
          <cell r="DN108">
            <v>0</v>
          </cell>
          <cell r="DO108">
            <v>0</v>
          </cell>
          <cell r="DP108">
            <v>0</v>
          </cell>
          <cell r="DQ108">
            <v>0</v>
          </cell>
        </row>
        <row r="109">
          <cell r="DF109" t="str">
            <v>-</v>
          </cell>
          <cell r="DG109">
            <v>0</v>
          </cell>
          <cell r="DH109">
            <v>0</v>
          </cell>
          <cell r="DI109">
            <v>0</v>
          </cell>
          <cell r="DJ109">
            <v>0</v>
          </cell>
          <cell r="DK109">
            <v>0</v>
          </cell>
          <cell r="DL109">
            <v>0</v>
          </cell>
          <cell r="DM109">
            <v>0</v>
          </cell>
          <cell r="DN109">
            <v>0</v>
          </cell>
          <cell r="DO109">
            <v>0</v>
          </cell>
          <cell r="DP109">
            <v>0</v>
          </cell>
          <cell r="DQ109">
            <v>0</v>
          </cell>
        </row>
        <row r="110">
          <cell r="DF110" t="str">
            <v>Standar Plafon</v>
          </cell>
          <cell r="DG110">
            <v>445786</v>
          </cell>
          <cell r="DH110">
            <v>182435</v>
          </cell>
          <cell r="DI110">
            <v>102942</v>
          </cell>
          <cell r="DJ110">
            <v>69599.869310104812</v>
          </cell>
          <cell r="DK110">
            <v>0</v>
          </cell>
          <cell r="DL110">
            <v>134652</v>
          </cell>
          <cell r="DM110">
            <v>189022</v>
          </cell>
          <cell r="DN110">
            <v>185484</v>
          </cell>
          <cell r="DO110">
            <v>144091</v>
          </cell>
          <cell r="DP110">
            <v>130673</v>
          </cell>
          <cell r="DQ110">
            <v>98139</v>
          </cell>
        </row>
        <row r="111">
          <cell r="DF111" t="str">
            <v xml:space="preserve">Akustik </v>
          </cell>
          <cell r="DG111">
            <v>409817.26857745973</v>
          </cell>
          <cell r="DH111">
            <v>363926.25093367451</v>
          </cell>
          <cell r="DI111">
            <v>0</v>
          </cell>
          <cell r="DJ111">
            <v>0</v>
          </cell>
          <cell r="DK111">
            <v>0</v>
          </cell>
          <cell r="DL111">
            <v>0</v>
          </cell>
          <cell r="DM111">
            <v>268594.15374929953</v>
          </cell>
          <cell r="DN111">
            <v>268594.15374929953</v>
          </cell>
          <cell r="DO111">
            <v>0</v>
          </cell>
          <cell r="DP111">
            <v>0</v>
          </cell>
          <cell r="DQ111">
            <v>0</v>
          </cell>
        </row>
        <row r="112">
          <cell r="DF112" t="str">
            <v>Asbes</v>
          </cell>
          <cell r="DG112">
            <v>0</v>
          </cell>
          <cell r="DH112">
            <v>166056.82246688174</v>
          </cell>
          <cell r="DI112">
            <v>101834.25515801503</v>
          </cell>
          <cell r="DJ112">
            <v>0</v>
          </cell>
          <cell r="DK112">
            <v>0</v>
          </cell>
          <cell r="DL112">
            <v>0</v>
          </cell>
          <cell r="DM112">
            <v>0</v>
          </cell>
          <cell r="DN112">
            <v>0</v>
          </cell>
          <cell r="DO112">
            <v>0</v>
          </cell>
          <cell r="DP112">
            <v>0</v>
          </cell>
          <cell r="DQ112">
            <v>0</v>
          </cell>
        </row>
        <row r="113">
          <cell r="DF113" t="str">
            <v xml:space="preserve">Beton Ekspose </v>
          </cell>
          <cell r="DG113">
            <v>130695.04668667004</v>
          </cell>
          <cell r="DH113">
            <v>125081.63314906947</v>
          </cell>
          <cell r="DI113">
            <v>72200.533200697944</v>
          </cell>
          <cell r="DJ113">
            <v>0</v>
          </cell>
          <cell r="DK113">
            <v>0</v>
          </cell>
          <cell r="DL113">
            <v>85963.514765577449</v>
          </cell>
          <cell r="DM113">
            <v>85963.514765577449</v>
          </cell>
          <cell r="DN113">
            <v>85963.514765577449</v>
          </cell>
          <cell r="DO113">
            <v>85963.514765577449</v>
          </cell>
          <cell r="DP113">
            <v>85963.514765577449</v>
          </cell>
          <cell r="DQ113">
            <v>85963.514765577449</v>
          </cell>
        </row>
        <row r="114">
          <cell r="DF114" t="str">
            <v>GRC</v>
          </cell>
          <cell r="DG114">
            <v>252431.15883143584</v>
          </cell>
          <cell r="DH114">
            <v>207746.27144672762</v>
          </cell>
          <cell r="DI114">
            <v>121196.13870063322</v>
          </cell>
          <cell r="DJ114">
            <v>0</v>
          </cell>
          <cell r="DK114">
            <v>0</v>
          </cell>
          <cell r="DL114">
            <v>155644.82214771496</v>
          </cell>
          <cell r="DM114">
            <v>155644.82214771496</v>
          </cell>
          <cell r="DN114">
            <v>155644.82214771496</v>
          </cell>
          <cell r="DO114">
            <v>155644.82214771496</v>
          </cell>
          <cell r="DP114">
            <v>155644.82214771496</v>
          </cell>
          <cell r="DQ114">
            <v>155644.82214771496</v>
          </cell>
        </row>
        <row r="115">
          <cell r="DF115" t="str">
            <v xml:space="preserve">Gypsum </v>
          </cell>
          <cell r="DG115">
            <v>222253.66421834717</v>
          </cell>
          <cell r="DH115">
            <v>185642.00202918419</v>
          </cell>
          <cell r="DI115">
            <v>115076.84176073445</v>
          </cell>
          <cell r="DJ115">
            <v>0</v>
          </cell>
          <cell r="DK115">
            <v>0</v>
          </cell>
          <cell r="DL115">
            <v>137012.25538808928</v>
          </cell>
          <cell r="DM115">
            <v>137012.25538808928</v>
          </cell>
          <cell r="DN115">
            <v>137012.25538808928</v>
          </cell>
          <cell r="DO115">
            <v>137012.25538808928</v>
          </cell>
          <cell r="DP115">
            <v>137012.25538808928</v>
          </cell>
          <cell r="DQ115">
            <v>137012.25538808928</v>
          </cell>
        </row>
        <row r="116">
          <cell r="DF116" t="str">
            <v>Lambresering</v>
          </cell>
          <cell r="DG116">
            <v>569917.69753430015</v>
          </cell>
          <cell r="DH116">
            <v>535270.28518504684</v>
          </cell>
          <cell r="DI116">
            <v>0</v>
          </cell>
          <cell r="DJ116">
            <v>0</v>
          </cell>
          <cell r="DK116">
            <v>0</v>
          </cell>
          <cell r="DL116">
            <v>0</v>
          </cell>
          <cell r="DM116">
            <v>0</v>
          </cell>
          <cell r="DN116">
            <v>0</v>
          </cell>
          <cell r="DO116">
            <v>0</v>
          </cell>
          <cell r="DP116">
            <v>0</v>
          </cell>
          <cell r="DQ116">
            <v>0</v>
          </cell>
        </row>
        <row r="117">
          <cell r="DF117" t="str">
            <v>PVC (Shunda Plapon dll)</v>
          </cell>
          <cell r="DG117">
            <v>400626.50763605471</v>
          </cell>
          <cell r="DH117">
            <v>330352.11785542499</v>
          </cell>
          <cell r="DI117">
            <v>0</v>
          </cell>
          <cell r="DJ117">
            <v>0</v>
          </cell>
          <cell r="DK117">
            <v>0</v>
          </cell>
          <cell r="DM117">
            <v>0</v>
          </cell>
          <cell r="DN117">
            <v>0</v>
          </cell>
          <cell r="DO117">
            <v>0</v>
          </cell>
          <cell r="DP117">
            <v>0</v>
          </cell>
          <cell r="DQ117">
            <v>0</v>
          </cell>
        </row>
        <row r="118">
          <cell r="DF118" t="str">
            <v>Triplek</v>
          </cell>
          <cell r="DG118">
            <v>178193.60002943125</v>
          </cell>
          <cell r="DH118">
            <v>166449.69154160301</v>
          </cell>
          <cell r="DI118">
            <v>104686.09455703646</v>
          </cell>
          <cell r="DJ118">
            <v>69599.869310104812</v>
          </cell>
          <cell r="DK118">
            <v>0</v>
          </cell>
          <cell r="DL118">
            <v>0</v>
          </cell>
          <cell r="DM118">
            <v>0</v>
          </cell>
          <cell r="DN118">
            <v>0</v>
          </cell>
          <cell r="DO118">
            <v>0</v>
          </cell>
          <cell r="DP118">
            <v>0</v>
          </cell>
          <cell r="DQ118">
            <v>0</v>
          </cell>
        </row>
        <row r="119">
          <cell r="DF119" t="str">
            <v>-</v>
          </cell>
          <cell r="DG119">
            <v>0</v>
          </cell>
          <cell r="DH119">
            <v>0</v>
          </cell>
          <cell r="DI119">
            <v>0</v>
          </cell>
          <cell r="DJ119">
            <v>0</v>
          </cell>
          <cell r="DK119">
            <v>0</v>
          </cell>
          <cell r="DL119">
            <v>0</v>
          </cell>
          <cell r="DM119">
            <v>0</v>
          </cell>
          <cell r="DN119">
            <v>0</v>
          </cell>
          <cell r="DO119">
            <v>0</v>
          </cell>
          <cell r="DP119">
            <v>0</v>
          </cell>
          <cell r="DQ119">
            <v>0</v>
          </cell>
        </row>
        <row r="120">
          <cell r="DF120" t="str">
            <v>Standar Dinding</v>
          </cell>
          <cell r="DG120">
            <v>1308685</v>
          </cell>
          <cell r="DH120">
            <v>707358</v>
          </cell>
          <cell r="DI120">
            <v>452008</v>
          </cell>
          <cell r="DJ120">
            <v>362882.97411864565</v>
          </cell>
          <cell r="DK120">
            <v>329496</v>
          </cell>
          <cell r="DL120">
            <v>448615</v>
          </cell>
          <cell r="DM120">
            <v>687226</v>
          </cell>
          <cell r="DN120">
            <v>915255</v>
          </cell>
          <cell r="DO120">
            <v>586634</v>
          </cell>
          <cell r="DP120">
            <v>1157857</v>
          </cell>
          <cell r="DQ120">
            <v>1299284</v>
          </cell>
        </row>
        <row r="121">
          <cell r="DF121" t="str">
            <v>Batako</v>
          </cell>
          <cell r="DG121">
            <v>0</v>
          </cell>
          <cell r="DH121">
            <v>206061.49539182067</v>
          </cell>
          <cell r="DI121">
            <v>163510.85611849153</v>
          </cell>
          <cell r="DJ121">
            <v>0</v>
          </cell>
          <cell r="DK121">
            <v>120050.76053070714</v>
          </cell>
          <cell r="DL121">
            <v>151622.64907300682</v>
          </cell>
          <cell r="DM121">
            <v>151622.64907300682</v>
          </cell>
          <cell r="DN121">
            <v>151622.64907300682</v>
          </cell>
          <cell r="DO121">
            <v>151622.64907300682</v>
          </cell>
          <cell r="DP121">
            <v>151622.64907300682</v>
          </cell>
          <cell r="DQ121">
            <v>151622.64907300682</v>
          </cell>
        </row>
        <row r="122">
          <cell r="DF122" t="str">
            <v>Bata Merah</v>
          </cell>
          <cell r="DG122">
            <v>290677.8923846453</v>
          </cell>
          <cell r="DH122">
            <v>260586.29286918315</v>
          </cell>
          <cell r="DI122">
            <v>201434.39315300679</v>
          </cell>
          <cell r="DJ122">
            <v>0</v>
          </cell>
          <cell r="DK122">
            <v>151816.73113328664</v>
          </cell>
          <cell r="DL122">
            <v>191742.68323061126</v>
          </cell>
          <cell r="DM122">
            <v>191742.68323061126</v>
          </cell>
          <cell r="DN122">
            <v>191742.68323061126</v>
          </cell>
          <cell r="DO122">
            <v>191742.68323061126</v>
          </cell>
          <cell r="DP122">
            <v>191742.68323061126</v>
          </cell>
          <cell r="DQ122">
            <v>191742.68323061126</v>
          </cell>
        </row>
        <row r="123">
          <cell r="DF123" t="str">
            <v>Bata Ringan</v>
          </cell>
          <cell r="DG123">
            <v>303897.71854495915</v>
          </cell>
          <cell r="DH123">
            <v>274168.4207023058</v>
          </cell>
          <cell r="DI123">
            <v>221168.13126105303</v>
          </cell>
          <cell r="DJ123">
            <v>0</v>
          </cell>
          <cell r="DK123">
            <v>159729.63486569535</v>
          </cell>
          <cell r="DL123">
            <v>201736.58431431669</v>
          </cell>
          <cell r="DM123">
            <v>201736.58431431669</v>
          </cell>
          <cell r="DN123">
            <v>201736.58431431669</v>
          </cell>
          <cell r="DO123">
            <v>201736.58431431669</v>
          </cell>
          <cell r="DP123">
            <v>201736.58431431669</v>
          </cell>
          <cell r="DQ123">
            <v>201736.58431431669</v>
          </cell>
        </row>
        <row r="124">
          <cell r="DF124" t="str">
            <v>Dinding Spandek Rangka Baja</v>
          </cell>
          <cell r="DG124">
            <v>0</v>
          </cell>
          <cell r="DH124">
            <v>0</v>
          </cell>
          <cell r="DI124">
            <v>0</v>
          </cell>
          <cell r="DJ124">
            <v>0</v>
          </cell>
          <cell r="DK124">
            <v>236368.54837565465</v>
          </cell>
          <cell r="DL124">
            <v>0</v>
          </cell>
          <cell r="DM124">
            <v>0</v>
          </cell>
          <cell r="DN124">
            <v>0</v>
          </cell>
          <cell r="DO124">
            <v>0</v>
          </cell>
          <cell r="DP124">
            <v>0</v>
          </cell>
          <cell r="DQ124">
            <v>0</v>
          </cell>
        </row>
        <row r="125">
          <cell r="DF125" t="str">
            <v>Partisi Gypsumboard 2 Muka</v>
          </cell>
          <cell r="DG125">
            <v>431332.45416068967</v>
          </cell>
          <cell r="DH125">
            <v>336477.98120179592</v>
          </cell>
          <cell r="DI125">
            <v>318804.34864407236</v>
          </cell>
          <cell r="DJ125">
            <v>0</v>
          </cell>
          <cell r="DK125">
            <v>0</v>
          </cell>
          <cell r="DL125">
            <v>247584.74535742286</v>
          </cell>
          <cell r="DM125">
            <v>247584.74535742286</v>
          </cell>
          <cell r="DN125">
            <v>247584.74535742286</v>
          </cell>
          <cell r="DO125">
            <v>247584.74535742286</v>
          </cell>
          <cell r="DP125">
            <v>247584.74535742286</v>
          </cell>
          <cell r="DQ125">
            <v>247584.74535742286</v>
          </cell>
        </row>
        <row r="126">
          <cell r="DF126" t="str">
            <v>Papan &amp; Partisi Triplek Dicat</v>
          </cell>
          <cell r="DG126">
            <v>0</v>
          </cell>
          <cell r="DH126">
            <v>0</v>
          </cell>
          <cell r="DI126">
            <v>0</v>
          </cell>
          <cell r="DJ126">
            <v>362882.97411864565</v>
          </cell>
          <cell r="DK126">
            <v>0</v>
          </cell>
          <cell r="DL126">
            <v>0</v>
          </cell>
          <cell r="DM126">
            <v>0</v>
          </cell>
          <cell r="DN126">
            <v>0</v>
          </cell>
          <cell r="DO126">
            <v>0</v>
          </cell>
          <cell r="DP126">
            <v>0</v>
          </cell>
          <cell r="DQ126">
            <v>0</v>
          </cell>
        </row>
        <row r="127">
          <cell r="DF127" t="str">
            <v>Rooster Bata</v>
          </cell>
          <cell r="DG127">
            <v>742578.97023926536</v>
          </cell>
          <cell r="DH127">
            <v>718830.29368441645</v>
          </cell>
          <cell r="DI127">
            <v>616017.94553472614</v>
          </cell>
          <cell r="DJ127">
            <v>0</v>
          </cell>
          <cell r="DK127">
            <v>0</v>
          </cell>
          <cell r="DL127">
            <v>0</v>
          </cell>
          <cell r="DM127">
            <v>0</v>
          </cell>
          <cell r="DN127">
            <v>0</v>
          </cell>
          <cell r="DO127">
            <v>0</v>
          </cell>
          <cell r="DP127">
            <v>0</v>
          </cell>
          <cell r="DQ127">
            <v>0</v>
          </cell>
        </row>
        <row r="128">
          <cell r="DF128" t="str">
            <v>-</v>
          </cell>
          <cell r="DG128">
            <v>0</v>
          </cell>
          <cell r="DH128">
            <v>0</v>
          </cell>
          <cell r="DI128">
            <v>0</v>
          </cell>
          <cell r="DJ128">
            <v>0</v>
          </cell>
          <cell r="DK128">
            <v>0</v>
          </cell>
          <cell r="DL128">
            <v>0</v>
          </cell>
          <cell r="DM128">
            <v>0</v>
          </cell>
          <cell r="DN128">
            <v>0</v>
          </cell>
          <cell r="DO128">
            <v>0</v>
          </cell>
          <cell r="DP128">
            <v>0</v>
          </cell>
          <cell r="DQ128">
            <v>0</v>
          </cell>
        </row>
        <row r="129">
          <cell r="DF129" t="str">
            <v>Dilapis Batu Alam</v>
          </cell>
          <cell r="DG129">
            <v>1254033.9778290435</v>
          </cell>
          <cell r="DH129">
            <v>1164368.0821169151</v>
          </cell>
          <cell r="DI129">
            <v>904008.10054373578</v>
          </cell>
          <cell r="DJ129">
            <v>0</v>
          </cell>
          <cell r="DK129">
            <v>0</v>
          </cell>
          <cell r="DL129">
            <v>0</v>
          </cell>
          <cell r="DM129">
            <v>0</v>
          </cell>
          <cell r="DN129">
            <v>0</v>
          </cell>
          <cell r="DO129">
            <v>0</v>
          </cell>
          <cell r="DP129">
            <v>0</v>
          </cell>
          <cell r="DQ129">
            <v>0</v>
          </cell>
        </row>
        <row r="130">
          <cell r="DF130" t="str">
            <v>Dilapis Cat (Diplester &amp; Diaci)</v>
          </cell>
          <cell r="DG130">
            <v>630446.86399064574</v>
          </cell>
          <cell r="DH130">
            <v>523178.25351689057</v>
          </cell>
          <cell r="DI130">
            <v>364355.4471964463</v>
          </cell>
          <cell r="DJ130">
            <v>0</v>
          </cell>
          <cell r="DK130">
            <v>212964.36404798328</v>
          </cell>
          <cell r="DL130">
            <v>379170.51763664995</v>
          </cell>
          <cell r="DM130">
            <v>379170.51763664995</v>
          </cell>
          <cell r="DN130">
            <v>379170.51763664995</v>
          </cell>
          <cell r="DO130">
            <v>379170.51763664995</v>
          </cell>
          <cell r="DP130">
            <v>379170.51763664995</v>
          </cell>
          <cell r="DQ130">
            <v>379170.51763664995</v>
          </cell>
        </row>
        <row r="131">
          <cell r="DF131" t="str">
            <v>Dilapis Keramik</v>
          </cell>
          <cell r="DG131">
            <v>1703379.7552513932</v>
          </cell>
          <cell r="DH131">
            <v>1304190.1800873652</v>
          </cell>
          <cell r="DI131">
            <v>845690.8164582348</v>
          </cell>
          <cell r="DJ131">
            <v>0</v>
          </cell>
          <cell r="DK131">
            <v>0</v>
          </cell>
          <cell r="DL131">
            <v>959639.59508224239</v>
          </cell>
          <cell r="DM131">
            <v>959639.59508224239</v>
          </cell>
          <cell r="DN131">
            <v>959639.59508224239</v>
          </cell>
          <cell r="DO131">
            <v>959639.59508224239</v>
          </cell>
          <cell r="DP131">
            <v>959639.59508224239</v>
          </cell>
          <cell r="DQ131">
            <v>959639.59508224239</v>
          </cell>
        </row>
        <row r="132">
          <cell r="DF132" t="str">
            <v>Dilapis Marmer Lokal</v>
          </cell>
          <cell r="DG132">
            <v>2830963.1192447515</v>
          </cell>
          <cell r="DH132">
            <v>2500956.8598538968</v>
          </cell>
          <cell r="DI132">
            <v>0</v>
          </cell>
          <cell r="DJ132">
            <v>0</v>
          </cell>
          <cell r="DK132">
            <v>0</v>
          </cell>
          <cell r="DL132">
            <v>0</v>
          </cell>
          <cell r="DM132">
            <v>0</v>
          </cell>
          <cell r="DN132">
            <v>0</v>
          </cell>
          <cell r="DO132">
            <v>0</v>
          </cell>
          <cell r="DP132">
            <v>0</v>
          </cell>
          <cell r="DQ132">
            <v>0</v>
          </cell>
        </row>
        <row r="133">
          <cell r="DF133" t="str">
            <v>Dilapis Marmer Import</v>
          </cell>
          <cell r="DG133">
            <v>4540539.9245181642</v>
          </cell>
          <cell r="DH133">
            <v>3864014.1594993887</v>
          </cell>
          <cell r="DI133">
            <v>0</v>
          </cell>
          <cell r="DJ133">
            <v>0</v>
          </cell>
          <cell r="DK133">
            <v>0</v>
          </cell>
          <cell r="DL133">
            <v>0</v>
          </cell>
          <cell r="DM133">
            <v>0</v>
          </cell>
          <cell r="DN133">
            <v>0</v>
          </cell>
          <cell r="DO133">
            <v>0</v>
          </cell>
          <cell r="DP133">
            <v>0</v>
          </cell>
          <cell r="DQ133">
            <v>0</v>
          </cell>
        </row>
        <row r="134">
          <cell r="DF134" t="str">
            <v>Dilapis Granit /Homogenous Tile</v>
          </cell>
          <cell r="DG134">
            <v>2527613.6471700794</v>
          </cell>
          <cell r="DH134">
            <v>2029554.4610487965</v>
          </cell>
          <cell r="DI134">
            <v>0</v>
          </cell>
          <cell r="DJ134">
            <v>0</v>
          </cell>
          <cell r="DK134">
            <v>0</v>
          </cell>
          <cell r="DL134">
            <v>1493371.7880529948</v>
          </cell>
          <cell r="DM134">
            <v>1493371.7880529948</v>
          </cell>
          <cell r="DN134">
            <v>1493371.7880529948</v>
          </cell>
          <cell r="DO134">
            <v>1493371.7880529948</v>
          </cell>
          <cell r="DP134">
            <v>1493371.7880529948</v>
          </cell>
          <cell r="DQ134">
            <v>1493371.7880529948</v>
          </cell>
        </row>
        <row r="135">
          <cell r="DF135" t="str">
            <v>Dilapis Wallpaper</v>
          </cell>
          <cell r="DG135">
            <v>1040782.682542828</v>
          </cell>
          <cell r="DH135">
            <v>959275.42822001991</v>
          </cell>
          <cell r="DI135">
            <v>693091.02603323327</v>
          </cell>
          <cell r="DJ135">
            <v>0</v>
          </cell>
          <cell r="DK135">
            <v>0</v>
          </cell>
          <cell r="DL135">
            <v>1789840.8159826917</v>
          </cell>
          <cell r="DM135">
            <v>1789840.8159826917</v>
          </cell>
          <cell r="DN135">
            <v>1789840.8159826917</v>
          </cell>
          <cell r="DO135">
            <v>1789840.8159826917</v>
          </cell>
          <cell r="DP135">
            <v>1789840.8159826917</v>
          </cell>
          <cell r="DQ135">
            <v>1789840.8159826917</v>
          </cell>
        </row>
        <row r="136">
          <cell r="DF136" t="str">
            <v>Dilapis Mozaik</v>
          </cell>
          <cell r="DG136">
            <v>2686843.6710773525</v>
          </cell>
          <cell r="DH136">
            <v>2432468.2183670546</v>
          </cell>
          <cell r="DI136">
            <v>1938765.8426383745</v>
          </cell>
          <cell r="DJ136">
            <v>0</v>
          </cell>
          <cell r="DK136">
            <v>0</v>
          </cell>
          <cell r="DL136">
            <v>0</v>
          </cell>
          <cell r="DM136">
            <v>0</v>
          </cell>
          <cell r="DN136">
            <v>0</v>
          </cell>
          <cell r="DO136">
            <v>0</v>
          </cell>
          <cell r="DP136">
            <v>0</v>
          </cell>
          <cell r="DQ136">
            <v>0</v>
          </cell>
        </row>
        <row r="137">
          <cell r="DF137" t="str">
            <v>Dilapis Alumunium Composite Panel</v>
          </cell>
          <cell r="DG137">
            <v>0</v>
          </cell>
          <cell r="DH137">
            <v>0</v>
          </cell>
          <cell r="DI137">
            <v>0</v>
          </cell>
          <cell r="DJ137">
            <v>0</v>
          </cell>
          <cell r="DK137">
            <v>0</v>
          </cell>
          <cell r="DL137">
            <v>2458539.9315619147</v>
          </cell>
          <cell r="DM137">
            <v>2458539.9315619147</v>
          </cell>
          <cell r="DN137">
            <v>2458539.9315619147</v>
          </cell>
          <cell r="DO137">
            <v>2458539.9315619147</v>
          </cell>
          <cell r="DP137">
            <v>2458539.9315619147</v>
          </cell>
          <cell r="DQ137">
            <v>2458539.9315619147</v>
          </cell>
        </row>
        <row r="139">
          <cell r="DF139" t="str">
            <v>-</v>
          </cell>
          <cell r="DG139">
            <v>0</v>
          </cell>
          <cell r="DH139">
            <v>0</v>
          </cell>
          <cell r="DI139">
            <v>0</v>
          </cell>
          <cell r="DJ139">
            <v>0</v>
          </cell>
          <cell r="DK139">
            <v>0</v>
          </cell>
          <cell r="DL139">
            <v>0</v>
          </cell>
          <cell r="DM139">
            <v>0</v>
          </cell>
          <cell r="DN139">
            <v>0</v>
          </cell>
          <cell r="DO139">
            <v>0</v>
          </cell>
          <cell r="DP139">
            <v>0</v>
          </cell>
          <cell r="DQ139">
            <v>0</v>
          </cell>
        </row>
        <row r="140">
          <cell r="DF140" t="str">
            <v>Standar Pintu dan Jendela</v>
          </cell>
          <cell r="DG140">
            <v>430062</v>
          </cell>
          <cell r="DH140">
            <v>320358</v>
          </cell>
          <cell r="DI140">
            <v>253859</v>
          </cell>
          <cell r="DJ140">
            <v>76634</v>
          </cell>
          <cell r="DK140">
            <v>80198</v>
          </cell>
          <cell r="DL140">
            <v>116069</v>
          </cell>
          <cell r="DM140">
            <v>659076</v>
          </cell>
          <cell r="DN140">
            <v>791447</v>
          </cell>
          <cell r="DO140">
            <v>86454</v>
          </cell>
          <cell r="DP140">
            <v>341940</v>
          </cell>
          <cell r="DQ140">
            <v>529255</v>
          </cell>
        </row>
        <row r="141">
          <cell r="DF141" t="str">
            <v>Pintu Kayu Panil</v>
          </cell>
          <cell r="DG141">
            <v>663573.53671225032</v>
          </cell>
          <cell r="DH141">
            <v>359452.47151577717</v>
          </cell>
          <cell r="DI141">
            <v>341498.46355076553</v>
          </cell>
          <cell r="DJ141">
            <v>0</v>
          </cell>
          <cell r="DK141">
            <v>0</v>
          </cell>
          <cell r="DL141">
            <v>215019.58482762452</v>
          </cell>
          <cell r="DM141">
            <v>215019.58482762452</v>
          </cell>
          <cell r="DN141">
            <v>215019.58482762452</v>
          </cell>
          <cell r="DO141">
            <v>215019.58482762452</v>
          </cell>
          <cell r="DP141">
            <v>215019.58482762452</v>
          </cell>
          <cell r="DQ141">
            <v>215019.58482762452</v>
          </cell>
        </row>
        <row r="142">
          <cell r="DF142" t="str">
            <v>Pintu Kayu Dobel Triplek / HPL</v>
          </cell>
          <cell r="DG142">
            <v>452874.00375651941</v>
          </cell>
          <cell r="DH142">
            <v>280948.37760278158</v>
          </cell>
          <cell r="DI142">
            <v>264810.38514258066</v>
          </cell>
          <cell r="DJ142">
            <v>76634</v>
          </cell>
          <cell r="DK142">
            <v>0</v>
          </cell>
          <cell r="DL142">
            <v>163216.96749246493</v>
          </cell>
          <cell r="DM142">
            <v>163216.96749246493</v>
          </cell>
          <cell r="DN142">
            <v>163216.96749246493</v>
          </cell>
          <cell r="DO142">
            <v>163216.96749246493</v>
          </cell>
          <cell r="DP142">
            <v>163216.96749246493</v>
          </cell>
          <cell r="DQ142">
            <v>163216.96749246493</v>
          </cell>
        </row>
        <row r="143">
          <cell r="DF143" t="str">
            <v xml:space="preserve">Pintu Kaca Rk Aluminium </v>
          </cell>
          <cell r="DG143">
            <v>309362.5272303407</v>
          </cell>
          <cell r="DH143">
            <v>332643.95295844972</v>
          </cell>
          <cell r="DI143">
            <v>337355.87389469717</v>
          </cell>
          <cell r="DJ143">
            <v>0</v>
          </cell>
          <cell r="DK143">
            <v>0</v>
          </cell>
          <cell r="DL143">
            <v>193249.51337980886</v>
          </cell>
          <cell r="DM143">
            <v>193249.51337980886</v>
          </cell>
          <cell r="DN143">
            <v>193249.51337980886</v>
          </cell>
          <cell r="DO143">
            <v>193249.51337980886</v>
          </cell>
          <cell r="DP143">
            <v>193249.51337980886</v>
          </cell>
          <cell r="DQ143">
            <v>193249.51337980886</v>
          </cell>
        </row>
        <row r="144">
          <cell r="DF144" t="str">
            <v>Pintu Kaca Tempered Floor Hinge</v>
          </cell>
          <cell r="DG144">
            <v>370563.73044736701</v>
          </cell>
          <cell r="DH144">
            <v>235813.28301196083</v>
          </cell>
          <cell r="DI144">
            <v>0</v>
          </cell>
          <cell r="DJ144">
            <v>0</v>
          </cell>
          <cell r="DK144">
            <v>0</v>
          </cell>
          <cell r="DL144">
            <v>0</v>
          </cell>
          <cell r="DM144">
            <v>0</v>
          </cell>
          <cell r="DN144">
            <v>0</v>
          </cell>
          <cell r="DO144">
            <v>0</v>
          </cell>
          <cell r="DP144">
            <v>0</v>
          </cell>
          <cell r="DQ144">
            <v>0</v>
          </cell>
        </row>
        <row r="145">
          <cell r="DF145" t="str">
            <v xml:space="preserve">Pintu KM UPVC/PVC </v>
          </cell>
          <cell r="DG145">
            <v>146829.86254479436</v>
          </cell>
          <cell r="DH145">
            <v>133937.37820098895</v>
          </cell>
          <cell r="DI145">
            <v>66142.187785964488</v>
          </cell>
          <cell r="DJ145">
            <v>0</v>
          </cell>
          <cell r="DK145">
            <v>0</v>
          </cell>
          <cell r="DL145">
            <v>77810.923452865507</v>
          </cell>
          <cell r="DM145">
            <v>77810.923452865507</v>
          </cell>
          <cell r="DN145">
            <v>77810.923452865507</v>
          </cell>
          <cell r="DO145">
            <v>77810.923452865507</v>
          </cell>
          <cell r="DP145">
            <v>77810.923452865507</v>
          </cell>
          <cell r="DQ145">
            <v>77810.923452865507</v>
          </cell>
        </row>
        <row r="146">
          <cell r="DF146" t="str">
            <v>Pintu Garasi Kayu</v>
          </cell>
          <cell r="DG146">
            <v>534737.90058349015</v>
          </cell>
          <cell r="DH146">
            <v>272064.04088167299</v>
          </cell>
          <cell r="DI146">
            <v>0</v>
          </cell>
          <cell r="DJ146">
            <v>0</v>
          </cell>
          <cell r="DK146">
            <v>0</v>
          </cell>
          <cell r="DL146">
            <v>0</v>
          </cell>
          <cell r="DM146">
            <v>0</v>
          </cell>
          <cell r="DN146">
            <v>0</v>
          </cell>
          <cell r="DO146">
            <v>0</v>
          </cell>
          <cell r="DP146">
            <v>0</v>
          </cell>
          <cell r="DQ146">
            <v>0</v>
          </cell>
        </row>
        <row r="147">
          <cell r="DF147" t="str">
            <v xml:space="preserve">Pintu Garasi Besi </v>
          </cell>
          <cell r="DG147">
            <v>386565.34608032153</v>
          </cell>
          <cell r="DH147">
            <v>298857.24234781164</v>
          </cell>
          <cell r="DI147">
            <v>0</v>
          </cell>
          <cell r="DJ147">
            <v>0</v>
          </cell>
          <cell r="DK147">
            <v>0</v>
          </cell>
          <cell r="DL147">
            <v>0</v>
          </cell>
          <cell r="DM147">
            <v>0</v>
          </cell>
          <cell r="DN147">
            <v>0</v>
          </cell>
          <cell r="DO147">
            <v>0</v>
          </cell>
          <cell r="DP147">
            <v>0</v>
          </cell>
          <cell r="DQ147">
            <v>0</v>
          </cell>
        </row>
        <row r="148">
          <cell r="DF148" t="str">
            <v xml:space="preserve">Folding Gate </v>
          </cell>
          <cell r="DG148">
            <v>0</v>
          </cell>
          <cell r="DH148">
            <v>0</v>
          </cell>
          <cell r="DI148">
            <v>0</v>
          </cell>
          <cell r="DJ148">
            <v>0</v>
          </cell>
          <cell r="DK148">
            <v>0</v>
          </cell>
          <cell r="DL148">
            <v>52751.007657475689</v>
          </cell>
          <cell r="DM148">
            <v>52751.007657475689</v>
          </cell>
          <cell r="DN148">
            <v>52751.007657475689</v>
          </cell>
          <cell r="DO148">
            <v>52751.007657475689</v>
          </cell>
          <cell r="DP148">
            <v>52751.007657475689</v>
          </cell>
          <cell r="DQ148">
            <v>52751.007657475689</v>
          </cell>
        </row>
        <row r="149">
          <cell r="DF149" t="str">
            <v>Rolling Door</v>
          </cell>
          <cell r="DG149">
            <v>0</v>
          </cell>
          <cell r="DH149">
            <v>0</v>
          </cell>
          <cell r="DI149">
            <v>0</v>
          </cell>
          <cell r="DJ149">
            <v>0</v>
          </cell>
          <cell r="DK149">
            <v>0</v>
          </cell>
          <cell r="DL149">
            <v>44623.046273517706</v>
          </cell>
          <cell r="DM149">
            <v>44623.046273517706</v>
          </cell>
          <cell r="DN149">
            <v>44623.046273517706</v>
          </cell>
          <cell r="DO149">
            <v>44623.046273517706</v>
          </cell>
          <cell r="DP149">
            <v>44623.046273517706</v>
          </cell>
          <cell r="DQ149">
            <v>44623.046273517706</v>
          </cell>
        </row>
        <row r="150">
          <cell r="DF150" t="str">
            <v>Pintu Besi</v>
          </cell>
          <cell r="DG150">
            <v>0</v>
          </cell>
          <cell r="DH150">
            <v>0</v>
          </cell>
          <cell r="DI150">
            <v>0</v>
          </cell>
          <cell r="DJ150">
            <v>0</v>
          </cell>
          <cell r="DK150">
            <v>80198</v>
          </cell>
          <cell r="DL150">
            <v>0</v>
          </cell>
          <cell r="DM150">
            <v>0</v>
          </cell>
          <cell r="DN150">
            <v>0</v>
          </cell>
          <cell r="DO150">
            <v>0</v>
          </cell>
          <cell r="DP150">
            <v>0</v>
          </cell>
          <cell r="DQ150">
            <v>0</v>
          </cell>
        </row>
        <row r="151">
          <cell r="DF151" t="str">
            <v>Jendela Kaca Rangka Kayu</v>
          </cell>
          <cell r="DG151">
            <v>569232.32648498332</v>
          </cell>
          <cell r="DH151">
            <v>331205.71065240441</v>
          </cell>
          <cell r="DI151">
            <v>289115.20352603978</v>
          </cell>
          <cell r="DJ151">
            <v>76633.940856000001</v>
          </cell>
          <cell r="DK151">
            <v>0</v>
          </cell>
          <cell r="DL151">
            <v>197294.47032129517</v>
          </cell>
          <cell r="DM151">
            <v>197294.47032129517</v>
          </cell>
          <cell r="DN151">
            <v>197294.47032129517</v>
          </cell>
          <cell r="DO151">
            <v>197294.47032129517</v>
          </cell>
          <cell r="DP151">
            <v>197294.47032129517</v>
          </cell>
          <cell r="DQ151">
            <v>197294.47032129517</v>
          </cell>
        </row>
        <row r="152">
          <cell r="DF152" t="str">
            <v>Jendela Kaca Rangka Aluminium</v>
          </cell>
          <cell r="DG152">
            <v>292664.60814896482</v>
          </cell>
          <cell r="DH152">
            <v>330059.98472838558</v>
          </cell>
          <cell r="DI152">
            <v>344449.52858221583</v>
          </cell>
          <cell r="DJ152">
            <v>0</v>
          </cell>
          <cell r="DK152">
            <v>0</v>
          </cell>
          <cell r="DL152">
            <v>199761.48740889496</v>
          </cell>
          <cell r="DM152">
            <v>199761.48740889496</v>
          </cell>
          <cell r="DN152">
            <v>199761.48740889496</v>
          </cell>
          <cell r="DO152">
            <v>199761.48740889496</v>
          </cell>
          <cell r="DP152">
            <v>199761.48740889496</v>
          </cell>
          <cell r="DQ152">
            <v>199761.48740889496</v>
          </cell>
        </row>
        <row r="153">
          <cell r="DF153" t="str">
            <v>Jendela Kaca Stopsol 8 mm Rangka Curtain Wall</v>
          </cell>
          <cell r="DG153">
            <v>209200.06964346813</v>
          </cell>
          <cell r="DH153">
            <v>163721.79363401857</v>
          </cell>
          <cell r="DI153">
            <v>0</v>
          </cell>
          <cell r="DJ153">
            <v>0</v>
          </cell>
          <cell r="DK153">
            <v>0</v>
          </cell>
          <cell r="DL153">
            <v>143072.37424441808</v>
          </cell>
          <cell r="DM153">
            <v>143072.37424441808</v>
          </cell>
          <cell r="DN153">
            <v>143072.37424441808</v>
          </cell>
          <cell r="DO153">
            <v>143072.37424441808</v>
          </cell>
          <cell r="DP153">
            <v>143072.37424441808</v>
          </cell>
          <cell r="DQ153">
            <v>143072.37424441808</v>
          </cell>
        </row>
        <row r="154">
          <cell r="DF154" t="str">
            <v>Jendela Kaca Tempered Frameless</v>
          </cell>
          <cell r="DG154">
            <v>174636.57987628644</v>
          </cell>
          <cell r="DH154">
            <v>130977.43490721485</v>
          </cell>
          <cell r="DI154">
            <v>0</v>
          </cell>
          <cell r="DJ154">
            <v>0</v>
          </cell>
          <cell r="DK154">
            <v>0</v>
          </cell>
          <cell r="DL154">
            <v>0</v>
          </cell>
          <cell r="DM154">
            <v>0</v>
          </cell>
          <cell r="DN154">
            <v>0</v>
          </cell>
          <cell r="DO154">
            <v>0</v>
          </cell>
          <cell r="DP154">
            <v>0</v>
          </cell>
          <cell r="DQ154">
            <v>0</v>
          </cell>
        </row>
        <row r="155">
          <cell r="DF155" t="str">
            <v>-</v>
          </cell>
          <cell r="DG155">
            <v>0</v>
          </cell>
          <cell r="DH155">
            <v>0</v>
          </cell>
          <cell r="DI155">
            <v>0</v>
          </cell>
          <cell r="DJ155">
            <v>0</v>
          </cell>
          <cell r="DK155">
            <v>0</v>
          </cell>
          <cell r="DL155">
            <v>0</v>
          </cell>
          <cell r="DM155">
            <v>0</v>
          </cell>
          <cell r="DN155">
            <v>0</v>
          </cell>
          <cell r="DO155">
            <v>0</v>
          </cell>
          <cell r="DP155">
            <v>0</v>
          </cell>
          <cell r="DQ155">
            <v>0</v>
          </cell>
        </row>
        <row r="156">
          <cell r="DF156" t="str">
            <v>Standar Lantai</v>
          </cell>
          <cell r="DG156">
            <v>719917</v>
          </cell>
          <cell r="DH156">
            <v>345742</v>
          </cell>
          <cell r="DI156">
            <v>193177</v>
          </cell>
          <cell r="DJ156">
            <v>44034</v>
          </cell>
          <cell r="DK156">
            <v>250709</v>
          </cell>
          <cell r="DL156">
            <v>266962</v>
          </cell>
          <cell r="DM156">
            <v>68046</v>
          </cell>
          <cell r="DN156">
            <v>53160</v>
          </cell>
          <cell r="DO156">
            <v>424767</v>
          </cell>
          <cell r="DP156">
            <v>562770</v>
          </cell>
          <cell r="DQ156">
            <v>351856</v>
          </cell>
        </row>
        <row r="157">
          <cell r="DF157" t="str">
            <v>Granit/Homogenous Tile</v>
          </cell>
          <cell r="DG157">
            <v>575104.83481458295</v>
          </cell>
          <cell r="DH157">
            <v>455575.23470531713</v>
          </cell>
          <cell r="DI157">
            <v>279406.22771221952</v>
          </cell>
          <cell r="DJ157">
            <v>0</v>
          </cell>
          <cell r="DK157">
            <v>0</v>
          </cell>
          <cell r="DL157">
            <v>431396.20356123394</v>
          </cell>
          <cell r="DM157">
            <v>431396.20356123394</v>
          </cell>
          <cell r="DN157">
            <v>431396.20356123394</v>
          </cell>
          <cell r="DO157">
            <v>431396.20356123394</v>
          </cell>
          <cell r="DP157">
            <v>431396.20356123394</v>
          </cell>
          <cell r="DQ157">
            <v>431396.20356123394</v>
          </cell>
        </row>
        <row r="158">
          <cell r="DF158" t="str">
            <v>Granit Impor</v>
          </cell>
          <cell r="DG158">
            <v>1458315.8936084919</v>
          </cell>
          <cell r="DH158">
            <v>0</v>
          </cell>
          <cell r="DI158">
            <v>0</v>
          </cell>
          <cell r="DJ158">
            <v>0</v>
          </cell>
          <cell r="DK158">
            <v>0</v>
          </cell>
          <cell r="DL158">
            <v>0</v>
          </cell>
          <cell r="DM158">
            <v>0</v>
          </cell>
          <cell r="DN158">
            <v>0</v>
          </cell>
          <cell r="DO158">
            <v>0</v>
          </cell>
          <cell r="DP158">
            <v>0</v>
          </cell>
          <cell r="DQ158">
            <v>0</v>
          </cell>
        </row>
        <row r="159">
          <cell r="DF159" t="str">
            <v>Karpet</v>
          </cell>
          <cell r="DG159">
            <v>472136.03878024791</v>
          </cell>
          <cell r="DH159">
            <v>293357.9861375076</v>
          </cell>
          <cell r="DI159">
            <v>174848.84052580778</v>
          </cell>
          <cell r="DJ159">
            <v>0</v>
          </cell>
          <cell r="DK159">
            <v>0</v>
          </cell>
          <cell r="DL159">
            <v>272924.42096782895</v>
          </cell>
          <cell r="DM159">
            <v>272924.42096782895</v>
          </cell>
          <cell r="DN159">
            <v>272924.42096782895</v>
          </cell>
          <cell r="DO159">
            <v>272924.42096782895</v>
          </cell>
          <cell r="DP159">
            <v>272924.42096782895</v>
          </cell>
          <cell r="DQ159">
            <v>272924.42096782895</v>
          </cell>
        </row>
        <row r="160">
          <cell r="DF160" t="str">
            <v>Keramik</v>
          </cell>
          <cell r="DG160">
            <v>438328.26252476079</v>
          </cell>
          <cell r="DH160">
            <v>287254.49242299481</v>
          </cell>
          <cell r="DI160">
            <v>193176.62153417052</v>
          </cell>
          <cell r="DJ160">
            <v>166438.48076923075</v>
          </cell>
          <cell r="DK160">
            <v>0</v>
          </cell>
          <cell r="DL160">
            <v>266962</v>
          </cell>
          <cell r="DM160">
            <v>266962</v>
          </cell>
          <cell r="DN160">
            <v>266962</v>
          </cell>
          <cell r="DO160">
            <v>266962</v>
          </cell>
          <cell r="DP160">
            <v>266962</v>
          </cell>
          <cell r="DQ160">
            <v>266962</v>
          </cell>
        </row>
        <row r="161">
          <cell r="DF161" t="str">
            <v>Marmer Lokal</v>
          </cell>
          <cell r="DG161">
            <v>751747.04657336487</v>
          </cell>
          <cell r="DH161">
            <v>583044.01498039823</v>
          </cell>
          <cell r="DI161">
            <v>0</v>
          </cell>
          <cell r="DJ161">
            <v>0</v>
          </cell>
          <cell r="DK161">
            <v>0</v>
          </cell>
          <cell r="DL161">
            <v>555921.83208436309</v>
          </cell>
          <cell r="DM161">
            <v>555921.83208436309</v>
          </cell>
          <cell r="DN161">
            <v>555921.83208436309</v>
          </cell>
          <cell r="DO161">
            <v>555921.83208436309</v>
          </cell>
          <cell r="DP161">
            <v>555921.83208436309</v>
          </cell>
          <cell r="DQ161">
            <v>555921.83208436309</v>
          </cell>
        </row>
        <row r="162">
          <cell r="DF162" t="str">
            <v>Marmer Impor</v>
          </cell>
          <cell r="DG162">
            <v>1219169.5146119874</v>
          </cell>
          <cell r="DH162">
            <v>914769.99738301861</v>
          </cell>
          <cell r="DI162">
            <v>0</v>
          </cell>
          <cell r="DJ162">
            <v>0</v>
          </cell>
          <cell r="DK162">
            <v>0</v>
          </cell>
          <cell r="DL162">
            <v>0</v>
          </cell>
          <cell r="DM162">
            <v>0</v>
          </cell>
          <cell r="DN162">
            <v>0</v>
          </cell>
          <cell r="DO162">
            <v>0</v>
          </cell>
          <cell r="DP162">
            <v>0</v>
          </cell>
          <cell r="DQ162">
            <v>0</v>
          </cell>
        </row>
        <row r="163">
          <cell r="DF163" t="str">
            <v xml:space="preserve">Mozaik </v>
          </cell>
          <cell r="DG163">
            <v>710983.45924441516</v>
          </cell>
          <cell r="DH163">
            <v>567010.59249760478</v>
          </cell>
          <cell r="DI163">
            <v>0</v>
          </cell>
          <cell r="DJ163">
            <v>0</v>
          </cell>
          <cell r="DK163">
            <v>0</v>
          </cell>
          <cell r="DL163">
            <v>0</v>
          </cell>
          <cell r="DM163">
            <v>0</v>
          </cell>
          <cell r="DN163">
            <v>0</v>
          </cell>
          <cell r="DO163">
            <v>0</v>
          </cell>
          <cell r="DP163">
            <v>0</v>
          </cell>
          <cell r="DQ163">
            <v>0</v>
          </cell>
        </row>
        <row r="164">
          <cell r="DF164" t="str">
            <v>Rabat Beton (Semen Ekspose)</v>
          </cell>
          <cell r="DG164">
            <v>62571.583838420775</v>
          </cell>
          <cell r="DH164">
            <v>55026.92301345944</v>
          </cell>
          <cell r="DI164">
            <v>67071.455406018504</v>
          </cell>
          <cell r="DJ164">
            <v>44034</v>
          </cell>
          <cell r="DK164">
            <v>0</v>
          </cell>
          <cell r="DL164">
            <v>61467.997074812331</v>
          </cell>
          <cell r="DM164">
            <v>61467.997074812331</v>
          </cell>
          <cell r="DN164">
            <v>61467.997074812331</v>
          </cell>
          <cell r="DO164">
            <v>61467.997074812331</v>
          </cell>
          <cell r="DP164">
            <v>61467.997074812331</v>
          </cell>
          <cell r="DQ164">
            <v>61467.997074812331</v>
          </cell>
        </row>
        <row r="165">
          <cell r="DF165" t="str">
            <v>Parkit Jati</v>
          </cell>
          <cell r="DG165">
            <v>570405.82066672097</v>
          </cell>
          <cell r="DH165">
            <v>466654.53568800178</v>
          </cell>
          <cell r="DI165">
            <v>0</v>
          </cell>
          <cell r="DJ165">
            <v>0</v>
          </cell>
          <cell r="DK165">
            <v>0</v>
          </cell>
          <cell r="DL165">
            <v>442219.69238326862</v>
          </cell>
          <cell r="DM165">
            <v>442219.69238326862</v>
          </cell>
          <cell r="DN165">
            <v>442219.69238326862</v>
          </cell>
          <cell r="DO165">
            <v>442219.69238326862</v>
          </cell>
          <cell r="DP165">
            <v>442219.69238326862</v>
          </cell>
          <cell r="DQ165">
            <v>442219.69238326862</v>
          </cell>
        </row>
        <row r="166">
          <cell r="DF166" t="str">
            <v>Teraso</v>
          </cell>
          <cell r="DG166">
            <v>588692.69725756615</v>
          </cell>
          <cell r="DH166">
            <v>500112.51937974303</v>
          </cell>
          <cell r="DI166">
            <v>21705.665938552709</v>
          </cell>
          <cell r="DJ166">
            <v>0</v>
          </cell>
          <cell r="DK166">
            <v>0</v>
          </cell>
          <cell r="DL166">
            <v>0</v>
          </cell>
          <cell r="DM166">
            <v>0</v>
          </cell>
          <cell r="DN166">
            <v>0</v>
          </cell>
          <cell r="DO166">
            <v>0</v>
          </cell>
          <cell r="DP166">
            <v>0</v>
          </cell>
          <cell r="DQ166">
            <v>0</v>
          </cell>
        </row>
        <row r="167">
          <cell r="DF167" t="str">
            <v>VYNIL</v>
          </cell>
          <cell r="DG167">
            <v>482110.35226363753</v>
          </cell>
          <cell r="DH167">
            <v>368075.588087223</v>
          </cell>
          <cell r="DI167">
            <v>229220.22908527238</v>
          </cell>
          <cell r="DJ167">
            <v>0</v>
          </cell>
          <cell r="DK167">
            <v>0</v>
          </cell>
          <cell r="DL167">
            <v>345916.85350268538</v>
          </cell>
          <cell r="DM167">
            <v>345916.85350268538</v>
          </cell>
          <cell r="DN167">
            <v>345916.85350268538</v>
          </cell>
          <cell r="DO167">
            <v>345916.85350268538</v>
          </cell>
          <cell r="DP167">
            <v>345916.85350268538</v>
          </cell>
          <cell r="DQ167">
            <v>345916.85350268538</v>
          </cell>
        </row>
        <row r="168">
          <cell r="DF168" t="str">
            <v>Papan Kayu</v>
          </cell>
          <cell r="DG168">
            <v>0</v>
          </cell>
          <cell r="DH168">
            <v>119464.53401793721</v>
          </cell>
          <cell r="DI168">
            <v>105738.40853704224</v>
          </cell>
          <cell r="DJ168">
            <v>81566.478500000012</v>
          </cell>
          <cell r="DK168">
            <v>0</v>
          </cell>
          <cell r="DL168">
            <v>0</v>
          </cell>
          <cell r="DM168">
            <v>0</v>
          </cell>
          <cell r="DN168">
            <v>0</v>
          </cell>
          <cell r="DO168">
            <v>0</v>
          </cell>
          <cell r="DP168">
            <v>0</v>
          </cell>
          <cell r="DQ168">
            <v>0</v>
          </cell>
        </row>
        <row r="169">
          <cell r="DF169" t="str">
            <v>Plat Lantai Beton T = 8 cm</v>
          </cell>
          <cell r="DG169">
            <v>0</v>
          </cell>
          <cell r="DH169">
            <v>0</v>
          </cell>
          <cell r="DI169">
            <v>0</v>
          </cell>
          <cell r="DJ169">
            <v>0</v>
          </cell>
          <cell r="DK169">
            <v>215489.48572496703</v>
          </cell>
          <cell r="DL169">
            <v>0</v>
          </cell>
          <cell r="DM169">
            <v>0</v>
          </cell>
          <cell r="DN169">
            <v>0</v>
          </cell>
          <cell r="DO169">
            <v>0</v>
          </cell>
          <cell r="DP169">
            <v>0</v>
          </cell>
          <cell r="DQ169">
            <v>0</v>
          </cell>
        </row>
        <row r="170">
          <cell r="DF170" t="str">
            <v>Plat Lantai Beton T = 10 Cm</v>
          </cell>
          <cell r="DG170">
            <v>0</v>
          </cell>
          <cell r="DH170">
            <v>0</v>
          </cell>
          <cell r="DI170">
            <v>0</v>
          </cell>
          <cell r="DJ170">
            <v>0</v>
          </cell>
          <cell r="DK170">
            <v>250709</v>
          </cell>
          <cell r="DL170">
            <v>0</v>
          </cell>
          <cell r="DM170">
            <v>0</v>
          </cell>
          <cell r="DN170">
            <v>0</v>
          </cell>
          <cell r="DO170">
            <v>0</v>
          </cell>
          <cell r="DP170">
            <v>0</v>
          </cell>
          <cell r="DQ170">
            <v>0</v>
          </cell>
        </row>
        <row r="171">
          <cell r="DF171" t="str">
            <v>Plat Lantai Beton T = 12 Cm</v>
          </cell>
          <cell r="DG171">
            <v>0</v>
          </cell>
          <cell r="DH171">
            <v>0</v>
          </cell>
          <cell r="DI171">
            <v>0</v>
          </cell>
          <cell r="DJ171">
            <v>0</v>
          </cell>
          <cell r="DK171">
            <v>285928.22884378117</v>
          </cell>
          <cell r="DL171">
            <v>0</v>
          </cell>
          <cell r="DM171">
            <v>0</v>
          </cell>
          <cell r="DN171">
            <v>0</v>
          </cell>
          <cell r="DO171">
            <v>0</v>
          </cell>
          <cell r="DP171">
            <v>0</v>
          </cell>
          <cell r="DQ171">
            <v>0</v>
          </cell>
        </row>
        <row r="172">
          <cell r="DF172" t="str">
            <v>Plat Lantai Beton T = 15 Cm</v>
          </cell>
          <cell r="DG172">
            <v>0</v>
          </cell>
          <cell r="DH172">
            <v>0</v>
          </cell>
          <cell r="DI172">
            <v>0</v>
          </cell>
          <cell r="DJ172">
            <v>0</v>
          </cell>
          <cell r="DK172">
            <v>354022.34098231344</v>
          </cell>
          <cell r="DL172">
            <v>0</v>
          </cell>
          <cell r="DM172">
            <v>0</v>
          </cell>
          <cell r="DN172">
            <v>0</v>
          </cell>
          <cell r="DO172">
            <v>0</v>
          </cell>
          <cell r="DP172">
            <v>0</v>
          </cell>
          <cell r="DQ172">
            <v>0</v>
          </cell>
        </row>
        <row r="173">
          <cell r="DF173" t="str">
            <v>Plat Lantai Beton T = 18 Cm</v>
          </cell>
          <cell r="DG173">
            <v>0</v>
          </cell>
          <cell r="DH173">
            <v>0</v>
          </cell>
          <cell r="DI173">
            <v>0</v>
          </cell>
          <cell r="DJ173">
            <v>0</v>
          </cell>
          <cell r="DK173">
            <v>409904.40928130836</v>
          </cell>
          <cell r="DL173">
            <v>0</v>
          </cell>
          <cell r="DM173">
            <v>0</v>
          </cell>
          <cell r="DN173">
            <v>0</v>
          </cell>
          <cell r="DO173">
            <v>0</v>
          </cell>
          <cell r="DP173">
            <v>0</v>
          </cell>
          <cell r="DQ173">
            <v>0</v>
          </cell>
        </row>
      </sheetData>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Tarif"/>
      <sheetName val="As"/>
      <sheetName val="Inv"/>
      <sheetName val="Pen"/>
      <sheetName val="FS"/>
      <sheetName val="R-Jalan"/>
      <sheetName val="PB"/>
      <sheetName val="R-Inap"/>
      <sheetName val="Other"/>
      <sheetName val="DLL"/>
      <sheetName val="Jad"/>
      <sheetName val="AP"/>
      <sheetName val="AP (2)"/>
      <sheetName val="Other (2)"/>
      <sheetName val="AP_(2)"/>
      <sheetName val="Other_(2)"/>
      <sheetName val="data"/>
      <sheetName val="Ring"/>
      <sheetName val="List"/>
      <sheetName val="kki"/>
      <sheetName val="fin pro centers"/>
      <sheetName val="SUMMARY"/>
      <sheetName val="JD"/>
      <sheetName val="T.material"/>
      <sheetName val="OE"/>
      <sheetName val="BCT"/>
      <sheetName val="Rinci-Biaya"/>
      <sheetName val="Rinci-Pendapatan"/>
      <sheetName val="Dat-Bgt"/>
      <sheetName val="Cashflow"/>
    </sheetNames>
    <sheetDataSet>
      <sheetData sheetId="0">
        <row r="49">
          <cell r="I49">
            <v>0.1</v>
          </cell>
        </row>
      </sheetData>
      <sheetData sheetId="1"/>
      <sheetData sheetId="2" refreshError="1">
        <row r="49">
          <cell r="I49">
            <v>0.1</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mum"/>
      <sheetName val="Resume"/>
      <sheetName val="Tanah"/>
      <sheetName val="Bangunan"/>
      <sheetName val="Peta"/>
      <sheetName val="GS Tan"/>
      <sheetName val="GS Ban"/>
      <sheetName val="Foto"/>
      <sheetName val="Hitungan Bangunan"/>
      <sheetName val="Hitungan Pagar"/>
      <sheetName val="Data 1"/>
    </sheetNames>
    <sheetDataSet>
      <sheetData sheetId="0"/>
      <sheetData sheetId="1"/>
      <sheetData sheetId="2"/>
      <sheetData sheetId="3">
        <row r="2">
          <cell r="DE2" t="str">
            <v>JUMLAH LANTAI</v>
          </cell>
          <cell r="DG2" t="str">
            <v>RUMAH TINGGAL MEWAH</v>
          </cell>
          <cell r="DH2" t="str">
            <v>RUMAH TINGGAL MENENGAH</v>
          </cell>
          <cell r="DI2" t="str">
            <v>RUMAH TINGGAL SEDERHANA</v>
          </cell>
          <cell r="DJ2" t="str">
            <v>SEMI PERMANEN</v>
          </cell>
          <cell r="DK2" t="str">
            <v>GUDANG</v>
          </cell>
          <cell r="DL2" t="str">
            <v>GEDUNG BERTINGKAT RENDAH &lt; 5 LANTAI</v>
          </cell>
          <cell r="DM2" t="str">
            <v>GEDUNG BERTINGKAT SEDANG 5-8 LANTAI</v>
          </cell>
          <cell r="DN2" t="str">
            <v>GEDUNG BERTINGKAT TINGGI &gt; 8 LANTAI</v>
          </cell>
          <cell r="DO2" t="str">
            <v>MALL 4 LANTAI + 1 BASEMENT</v>
          </cell>
          <cell r="DP2" t="str">
            <v>HOTEL 8 LANTAI</v>
          </cell>
          <cell r="DQ2" t="str">
            <v>APARTEMEN 14 LANTAI + 2 SEMI BASEMENT</v>
          </cell>
        </row>
        <row r="3">
          <cell r="DA3" t="str">
            <v>PROVINSI NANGGROE ACEH DARUSSALAM</v>
          </cell>
          <cell r="DE3">
            <v>1</v>
          </cell>
          <cell r="DF3" t="str">
            <v>Lantai</v>
          </cell>
          <cell r="DG3">
            <v>0.91739999999999999</v>
          </cell>
          <cell r="DH3">
            <v>0.91739999999999999</v>
          </cell>
          <cell r="DI3">
            <v>1</v>
          </cell>
          <cell r="DJ3">
            <v>1</v>
          </cell>
          <cell r="DK3">
            <v>1</v>
          </cell>
          <cell r="DL3">
            <v>0.89290000000000003</v>
          </cell>
        </row>
        <row r="4">
          <cell r="DA4" t="str">
            <v>PROVINSI SUMATERA UTARA</v>
          </cell>
          <cell r="DE4">
            <v>2</v>
          </cell>
          <cell r="DF4" t="str">
            <v>Lantai</v>
          </cell>
          <cell r="DG4">
            <v>1</v>
          </cell>
          <cell r="DH4">
            <v>1</v>
          </cell>
          <cell r="DI4">
            <v>1.0900000000000001</v>
          </cell>
          <cell r="DJ4">
            <v>1.0900000000000001</v>
          </cell>
          <cell r="DK4">
            <v>1.0900000000000001</v>
          </cell>
          <cell r="DL4">
            <v>0.97319999999999995</v>
          </cell>
        </row>
        <row r="5">
          <cell r="DA5" t="str">
            <v>PROVINSI SUMATERA BARAT</v>
          </cell>
          <cell r="DE5">
            <v>3</v>
          </cell>
          <cell r="DF5" t="str">
            <v>Lantai</v>
          </cell>
          <cell r="DG5">
            <v>1.0275000000000001</v>
          </cell>
          <cell r="DH5">
            <v>1.0275000000000001</v>
          </cell>
          <cell r="DI5">
            <v>1.1200000000000001</v>
          </cell>
          <cell r="DJ5">
            <v>1.1200000000000001</v>
          </cell>
          <cell r="DK5">
            <v>1.1200000000000001</v>
          </cell>
          <cell r="DL5">
            <v>1</v>
          </cell>
        </row>
        <row r="6">
          <cell r="DA6" t="str">
            <v>PROVINSI RIAU</v>
          </cell>
          <cell r="DE6">
            <v>4</v>
          </cell>
          <cell r="DF6" t="str">
            <v>Lantai</v>
          </cell>
          <cell r="DG6">
            <v>1.0412999999999999</v>
          </cell>
          <cell r="DH6">
            <v>1.0412999999999999</v>
          </cell>
          <cell r="DL6">
            <v>1.0134000000000001</v>
          </cell>
        </row>
        <row r="7">
          <cell r="DA7" t="str">
            <v>PROVINSI JAMBI</v>
          </cell>
          <cell r="DE7">
            <v>5</v>
          </cell>
          <cell r="DF7" t="str">
            <v>Lantai</v>
          </cell>
          <cell r="DM7">
            <v>0.91859999999999997</v>
          </cell>
        </row>
        <row r="8">
          <cell r="DA8" t="str">
            <v>PROVINSI SUMATERA SELATAN</v>
          </cell>
          <cell r="DE8">
            <v>6</v>
          </cell>
          <cell r="DF8" t="str">
            <v>Lantai</v>
          </cell>
          <cell r="DM8">
            <v>0.94620000000000004</v>
          </cell>
        </row>
        <row r="9">
          <cell r="DA9" t="str">
            <v>PROVINSI BENGKULU</v>
          </cell>
          <cell r="DE9">
            <v>7</v>
          </cell>
          <cell r="DF9" t="str">
            <v>Lantai</v>
          </cell>
          <cell r="DM9">
            <v>0.97709999999999997</v>
          </cell>
        </row>
        <row r="10">
          <cell r="DA10" t="str">
            <v>PROVINSI LAMPUNG</v>
          </cell>
          <cell r="DE10">
            <v>8</v>
          </cell>
          <cell r="DF10" t="str">
            <v>Lantai</v>
          </cell>
          <cell r="DM10">
            <v>1</v>
          </cell>
        </row>
        <row r="11">
          <cell r="DA11" t="str">
            <v>PROVINSI KEPULAUAN BANGKA BELITUNG</v>
          </cell>
          <cell r="DE11">
            <v>9</v>
          </cell>
          <cell r="DF11" t="str">
            <v>Lantai</v>
          </cell>
          <cell r="DN11">
            <v>0.86360000000000003</v>
          </cell>
          <cell r="DO11">
            <v>0.86360000000000003</v>
          </cell>
          <cell r="DP11">
            <v>0.86360000000000003</v>
          </cell>
          <cell r="DQ11">
            <v>0.86360000000000003</v>
          </cell>
        </row>
        <row r="12">
          <cell r="DA12" t="str">
            <v>PROVINSI KEPULAUAN RIAU</v>
          </cell>
          <cell r="DE12">
            <v>10</v>
          </cell>
          <cell r="DF12" t="str">
            <v>Lantai</v>
          </cell>
          <cell r="DN12">
            <v>0.88339999999999996</v>
          </cell>
          <cell r="DO12">
            <v>0.88339999999999996</v>
          </cell>
          <cell r="DP12">
            <v>0.88339999999999996</v>
          </cell>
          <cell r="DQ12">
            <v>0.88339999999999996</v>
          </cell>
        </row>
        <row r="13">
          <cell r="DA13" t="str">
            <v>PROVINSI DKI JAKARTA</v>
          </cell>
          <cell r="DE13">
            <v>11</v>
          </cell>
          <cell r="DF13" t="str">
            <v>Lantai</v>
          </cell>
          <cell r="DN13">
            <v>0.90239999999999998</v>
          </cell>
          <cell r="DO13">
            <v>0.90239999999999998</v>
          </cell>
          <cell r="DP13">
            <v>0.90239999999999998</v>
          </cell>
          <cell r="DQ13">
            <v>0.90239999999999998</v>
          </cell>
        </row>
        <row r="14">
          <cell r="DA14" t="str">
            <v>PROVINSI JAWA BARAT</v>
          </cell>
          <cell r="DE14">
            <v>12</v>
          </cell>
          <cell r="DF14" t="str">
            <v>Lantai</v>
          </cell>
          <cell r="DN14">
            <v>0.92230000000000001</v>
          </cell>
          <cell r="DO14">
            <v>0.92230000000000001</v>
          </cell>
          <cell r="DP14">
            <v>0.92230000000000001</v>
          </cell>
          <cell r="DQ14">
            <v>0.92230000000000001</v>
          </cell>
        </row>
        <row r="15">
          <cell r="DA15" t="str">
            <v>PROVINSI JAWA TENGAH</v>
          </cell>
          <cell r="DE15">
            <v>13</v>
          </cell>
          <cell r="DF15" t="str">
            <v>Lantai</v>
          </cell>
          <cell r="DN15">
            <v>0.94130000000000003</v>
          </cell>
          <cell r="DO15">
            <v>0.94130000000000003</v>
          </cell>
          <cell r="DP15">
            <v>0.94130000000000003</v>
          </cell>
          <cell r="DQ15">
            <v>0.94130000000000003</v>
          </cell>
        </row>
        <row r="16">
          <cell r="DA16" t="str">
            <v>PROVINSI DI YOGYAKARTA</v>
          </cell>
          <cell r="DE16">
            <v>14</v>
          </cell>
          <cell r="DF16" t="str">
            <v>Lantai</v>
          </cell>
          <cell r="DN16">
            <v>0.96109999999999995</v>
          </cell>
          <cell r="DO16">
            <v>0.96109999999999995</v>
          </cell>
          <cell r="DP16">
            <v>0.96109999999999995</v>
          </cell>
          <cell r="DQ16">
            <v>0.96109999999999995</v>
          </cell>
        </row>
        <row r="17">
          <cell r="DA17" t="str">
            <v>PROVINSI JAWA TIMUR</v>
          </cell>
          <cell r="DE17">
            <v>15</v>
          </cell>
          <cell r="DF17" t="str">
            <v>Lantai</v>
          </cell>
          <cell r="DN17">
            <v>0.98009999999999997</v>
          </cell>
          <cell r="DO17">
            <v>0.98009999999999997</v>
          </cell>
          <cell r="DP17">
            <v>0.98009999999999997</v>
          </cell>
          <cell r="DQ17">
            <v>0.98009999999999997</v>
          </cell>
        </row>
        <row r="18">
          <cell r="DA18" t="str">
            <v>PROVINSI BANTEN</v>
          </cell>
          <cell r="DE18">
            <v>16</v>
          </cell>
          <cell r="DF18" t="str">
            <v>Lantai</v>
          </cell>
          <cell r="DN18">
            <v>1</v>
          </cell>
          <cell r="DO18">
            <v>1</v>
          </cell>
          <cell r="DP18">
            <v>1</v>
          </cell>
          <cell r="DQ18">
            <v>1</v>
          </cell>
        </row>
        <row r="19">
          <cell r="DA19" t="str">
            <v>PROVINSI BALI</v>
          </cell>
          <cell r="DE19">
            <v>17</v>
          </cell>
          <cell r="DF19" t="str">
            <v>Lantai</v>
          </cell>
          <cell r="DN19">
            <v>1.0189999999999999</v>
          </cell>
          <cell r="DO19">
            <v>1.0189999999999999</v>
          </cell>
          <cell r="DP19">
            <v>1.0189999999999999</v>
          </cell>
          <cell r="DQ19">
            <v>1.0189999999999999</v>
          </cell>
        </row>
        <row r="20">
          <cell r="DA20" t="str">
            <v>PROVINSI NUSA TENGGARA BARAT</v>
          </cell>
          <cell r="DE20">
            <v>18</v>
          </cell>
          <cell r="DF20" t="str">
            <v>Lantai</v>
          </cell>
          <cell r="DN20">
            <v>1.0388999999999999</v>
          </cell>
          <cell r="DO20">
            <v>1.0388999999999999</v>
          </cell>
          <cell r="DP20">
            <v>1.0388999999999999</v>
          </cell>
          <cell r="DQ20">
            <v>1.0388999999999999</v>
          </cell>
        </row>
        <row r="21">
          <cell r="DA21" t="str">
            <v>PROVINSI NUSA TENGGARA TIMUR</v>
          </cell>
          <cell r="DE21">
            <v>19</v>
          </cell>
          <cell r="DF21" t="str">
            <v>Lantai</v>
          </cell>
          <cell r="DN21">
            <v>1.0579000000000001</v>
          </cell>
          <cell r="DO21">
            <v>1.0579000000000001</v>
          </cell>
          <cell r="DP21">
            <v>1.0579000000000001</v>
          </cell>
          <cell r="DQ21">
            <v>1.0579000000000001</v>
          </cell>
        </row>
        <row r="22">
          <cell r="DA22" t="str">
            <v>PROVINSI KALIMANTAN BARAT</v>
          </cell>
          <cell r="DE22">
            <v>20</v>
          </cell>
          <cell r="DF22" t="str">
            <v>Lantai</v>
          </cell>
          <cell r="DN22">
            <v>1.0777000000000001</v>
          </cell>
          <cell r="DO22">
            <v>1.0777000000000001</v>
          </cell>
          <cell r="DP22">
            <v>1.0777000000000001</v>
          </cell>
          <cell r="DQ22">
            <v>1.0777000000000001</v>
          </cell>
        </row>
        <row r="23">
          <cell r="DA23" t="str">
            <v>PROVINSI KALIMANTAN TENGAH</v>
          </cell>
          <cell r="DE23">
            <v>21</v>
          </cell>
          <cell r="DF23" t="str">
            <v>Lantai</v>
          </cell>
          <cell r="DN23">
            <v>1.0967</v>
          </cell>
          <cell r="DO23">
            <v>1.0967</v>
          </cell>
          <cell r="DP23">
            <v>1.0967</v>
          </cell>
          <cell r="DQ23">
            <v>1.0967</v>
          </cell>
        </row>
        <row r="24">
          <cell r="DA24" t="str">
            <v>PROVINSI KALIMANTAN SELATAN</v>
          </cell>
          <cell r="DE24">
            <v>22</v>
          </cell>
          <cell r="DF24" t="str">
            <v>Lantai</v>
          </cell>
          <cell r="DN24">
            <v>1.1166</v>
          </cell>
          <cell r="DO24">
            <v>1.1166</v>
          </cell>
          <cell r="DP24">
            <v>1.1166</v>
          </cell>
          <cell r="DQ24">
            <v>1.1166</v>
          </cell>
        </row>
        <row r="25">
          <cell r="DA25" t="str">
            <v>PROVINSI KALIMANTAN TIMUR</v>
          </cell>
          <cell r="DE25">
            <v>23</v>
          </cell>
          <cell r="DF25" t="str">
            <v>Lantai</v>
          </cell>
          <cell r="DN25">
            <v>1.1364000000000001</v>
          </cell>
          <cell r="DO25">
            <v>1.1364000000000001</v>
          </cell>
          <cell r="DP25">
            <v>1.1364000000000001</v>
          </cell>
          <cell r="DQ25">
            <v>1.1364000000000001</v>
          </cell>
        </row>
        <row r="26">
          <cell r="DA26" t="str">
            <v>PROVINSI KALIMANTAN UTARA</v>
          </cell>
          <cell r="DE26">
            <v>24</v>
          </cell>
          <cell r="DF26" t="str">
            <v>Lantai</v>
          </cell>
          <cell r="DN26">
            <v>1.1554</v>
          </cell>
          <cell r="DO26">
            <v>1.1554</v>
          </cell>
          <cell r="DP26">
            <v>1.1554</v>
          </cell>
          <cell r="DQ26">
            <v>1.1554</v>
          </cell>
        </row>
        <row r="27">
          <cell r="DA27" t="str">
            <v>PROVINSI SULAWESI UTARA</v>
          </cell>
          <cell r="DE27">
            <v>25</v>
          </cell>
          <cell r="DF27" t="str">
            <v>Lantai</v>
          </cell>
          <cell r="DN27">
            <v>1.1753</v>
          </cell>
          <cell r="DO27">
            <v>1.1753</v>
          </cell>
          <cell r="DP27">
            <v>1.1753</v>
          </cell>
          <cell r="DQ27">
            <v>1.1753</v>
          </cell>
        </row>
        <row r="28">
          <cell r="DA28" t="str">
            <v>PROVINSI SULAWESI TENGAH</v>
          </cell>
          <cell r="DE28">
            <v>26</v>
          </cell>
          <cell r="DF28" t="str">
            <v>Lantai</v>
          </cell>
          <cell r="DN28">
            <v>1.1942999999999999</v>
          </cell>
          <cell r="DO28">
            <v>1.1942999999999999</v>
          </cell>
          <cell r="DP28">
            <v>1.1942999999999999</v>
          </cell>
          <cell r="DQ28">
            <v>1.1942999999999999</v>
          </cell>
        </row>
        <row r="29">
          <cell r="DA29" t="str">
            <v>PROVINSI SULAWESI SELATAN</v>
          </cell>
          <cell r="DE29">
            <v>27</v>
          </cell>
          <cell r="DF29" t="str">
            <v>Lantai</v>
          </cell>
          <cell r="DN29">
            <v>1.2141999999999999</v>
          </cell>
          <cell r="DO29">
            <v>1.2141999999999999</v>
          </cell>
          <cell r="DP29">
            <v>1.2141999999999999</v>
          </cell>
          <cell r="DQ29">
            <v>1.2141999999999999</v>
          </cell>
        </row>
        <row r="30">
          <cell r="DA30" t="str">
            <v>PROVINSI SULAWESI TENGGARA</v>
          </cell>
          <cell r="DE30">
            <v>28</v>
          </cell>
          <cell r="DF30" t="str">
            <v>Lantai</v>
          </cell>
          <cell r="DN30">
            <v>1.234</v>
          </cell>
          <cell r="DO30">
            <v>1.234</v>
          </cell>
          <cell r="DP30">
            <v>1.234</v>
          </cell>
          <cell r="DQ30">
            <v>1.234</v>
          </cell>
        </row>
        <row r="31">
          <cell r="DA31" t="str">
            <v>PROVINSI GORONTALO</v>
          </cell>
          <cell r="DE31">
            <v>29</v>
          </cell>
          <cell r="DF31" t="str">
            <v>Lantai</v>
          </cell>
          <cell r="DN31">
            <v>1.2539</v>
          </cell>
          <cell r="DO31">
            <v>1.2539</v>
          </cell>
          <cell r="DP31">
            <v>1.2539</v>
          </cell>
          <cell r="DQ31">
            <v>1.2539</v>
          </cell>
        </row>
        <row r="32">
          <cell r="DA32" t="str">
            <v>PROVINSI SULAWESI BARAT</v>
          </cell>
          <cell r="DE32">
            <v>30</v>
          </cell>
          <cell r="DF32" t="str">
            <v>Lantai</v>
          </cell>
          <cell r="DN32">
            <v>1.2737000000000001</v>
          </cell>
          <cell r="DO32">
            <v>1.2737000000000001</v>
          </cell>
          <cell r="DP32">
            <v>1.2737000000000001</v>
          </cell>
          <cell r="DQ32">
            <v>1.2737000000000001</v>
          </cell>
        </row>
        <row r="33">
          <cell r="DA33" t="str">
            <v xml:space="preserve">PROVINSI MALUKU  </v>
          </cell>
          <cell r="DE33">
            <v>31</v>
          </cell>
          <cell r="DF33" t="str">
            <v>Lantai</v>
          </cell>
          <cell r="DN33">
            <v>1.2936000000000001</v>
          </cell>
          <cell r="DO33">
            <v>1.2936000000000001</v>
          </cell>
          <cell r="DP33">
            <v>1.2936000000000001</v>
          </cell>
          <cell r="DQ33">
            <v>1.2936000000000001</v>
          </cell>
        </row>
        <row r="34">
          <cell r="DA34" t="str">
            <v>PROVINSI MALUKU UTARA</v>
          </cell>
          <cell r="DE34">
            <v>32</v>
          </cell>
          <cell r="DF34" t="str">
            <v>Lantai</v>
          </cell>
          <cell r="DN34">
            <v>1.3134999999999999</v>
          </cell>
          <cell r="DO34">
            <v>1.3134999999999999</v>
          </cell>
          <cell r="DP34">
            <v>1.3134999999999999</v>
          </cell>
          <cell r="DQ34">
            <v>1.3134999999999999</v>
          </cell>
        </row>
        <row r="35">
          <cell r="DA35" t="str">
            <v>PROVINSI PAPUA BARAT</v>
          </cell>
          <cell r="DE35">
            <v>33</v>
          </cell>
          <cell r="DF35" t="str">
            <v>Lantai</v>
          </cell>
          <cell r="DN35">
            <v>1.3332999999999999</v>
          </cell>
          <cell r="DO35">
            <v>1.3332999999999999</v>
          </cell>
          <cell r="DP35">
            <v>1.3332999999999999</v>
          </cell>
          <cell r="DQ35">
            <v>1.3332999999999999</v>
          </cell>
        </row>
        <row r="36">
          <cell r="DA36" t="str">
            <v>PROVINSI PAPUA</v>
          </cell>
          <cell r="DE36">
            <v>34</v>
          </cell>
          <cell r="DF36" t="str">
            <v>Lantai</v>
          </cell>
          <cell r="DN36">
            <v>1.3532</v>
          </cell>
          <cell r="DO36">
            <v>1.3532</v>
          </cell>
          <cell r="DP36">
            <v>1.3532</v>
          </cell>
          <cell r="DQ36">
            <v>1.3532</v>
          </cell>
        </row>
        <row r="37">
          <cell r="DE37">
            <v>35</v>
          </cell>
          <cell r="DF37" t="str">
            <v>Lantai</v>
          </cell>
          <cell r="DN37">
            <v>1.3731</v>
          </cell>
          <cell r="DO37">
            <v>1.3731</v>
          </cell>
          <cell r="DP37">
            <v>1.3731</v>
          </cell>
          <cell r="DQ37">
            <v>1.3731</v>
          </cell>
        </row>
        <row r="38">
          <cell r="DE38">
            <v>36</v>
          </cell>
          <cell r="DF38" t="str">
            <v>Lantai</v>
          </cell>
          <cell r="DN38">
            <v>1.3929</v>
          </cell>
          <cell r="DO38">
            <v>1.3929</v>
          </cell>
          <cell r="DP38">
            <v>1.3929</v>
          </cell>
          <cell r="DQ38">
            <v>1.3929</v>
          </cell>
        </row>
        <row r="39">
          <cell r="DE39">
            <v>37</v>
          </cell>
          <cell r="DF39" t="str">
            <v>Lantai</v>
          </cell>
          <cell r="DN39">
            <v>1.4128000000000001</v>
          </cell>
          <cell r="DO39">
            <v>1.4128000000000001</v>
          </cell>
          <cell r="DP39">
            <v>1.4128000000000001</v>
          </cell>
          <cell r="DQ39">
            <v>1.4128000000000001</v>
          </cell>
        </row>
        <row r="40">
          <cell r="DE40">
            <v>38</v>
          </cell>
          <cell r="DF40" t="str">
            <v>Lantai</v>
          </cell>
          <cell r="DN40">
            <v>1.4326000000000001</v>
          </cell>
          <cell r="DO40">
            <v>1.4326000000000001</v>
          </cell>
          <cell r="DP40">
            <v>1.4326000000000001</v>
          </cell>
          <cell r="DQ40">
            <v>1.4326000000000001</v>
          </cell>
        </row>
        <row r="41">
          <cell r="DE41">
            <v>39</v>
          </cell>
          <cell r="DF41" t="str">
            <v>Lantai</v>
          </cell>
          <cell r="DN41">
            <v>1.4524999999999999</v>
          </cell>
          <cell r="DO41">
            <v>1.4524999999999999</v>
          </cell>
          <cell r="DP41">
            <v>1.4524999999999999</v>
          </cell>
          <cell r="DQ41">
            <v>1.4524999999999999</v>
          </cell>
        </row>
        <row r="42">
          <cell r="DE42">
            <v>40</v>
          </cell>
          <cell r="DF42" t="str">
            <v>Lantai</v>
          </cell>
          <cell r="DN42">
            <v>1.4723999999999999</v>
          </cell>
          <cell r="DO42">
            <v>1.4723999999999999</v>
          </cell>
          <cell r="DP42">
            <v>1.4723999999999999</v>
          </cell>
          <cell r="DQ42">
            <v>1.4723999999999999</v>
          </cell>
        </row>
        <row r="73">
          <cell r="DF73" t="str">
            <v>Material</v>
          </cell>
          <cell r="DG73" t="str">
            <v>RUMAH TINGGAL MEWAH</v>
          </cell>
          <cell r="DH73" t="str">
            <v>RUMAH TINGGAL MENENGAH</v>
          </cell>
          <cell r="DI73" t="str">
            <v>RUMAH TINGGAL SEDERHANA</v>
          </cell>
          <cell r="DJ73" t="str">
            <v>SEMI PERMANEN</v>
          </cell>
          <cell r="DK73" t="str">
            <v>GUDANG</v>
          </cell>
          <cell r="DL73" t="str">
            <v>GEDUNG BERTINGKAT RENDAH &lt; 5 LANTAI</v>
          </cell>
          <cell r="DM73" t="str">
            <v>GEDUNG BERTINGKAT SEDANG 5-8 LANTAI</v>
          </cell>
          <cell r="DN73" t="str">
            <v>GEDUNG BERTINGKAT TINGGI &gt; 8 LANTAI</v>
          </cell>
          <cell r="DO73" t="str">
            <v>MALL</v>
          </cell>
          <cell r="DP73" t="str">
            <v>HOTEL (BINTANG 3)</v>
          </cell>
          <cell r="DQ73" t="str">
            <v>APARTEMEN (GRADE B)</v>
          </cell>
        </row>
        <row r="74">
          <cell r="DF74" t="str">
            <v>-</v>
          </cell>
          <cell r="DG74">
            <v>0</v>
          </cell>
          <cell r="DH74">
            <v>0</v>
          </cell>
          <cell r="DI74">
            <v>0</v>
          </cell>
          <cell r="DJ74">
            <v>0</v>
          </cell>
          <cell r="DK74">
            <v>0</v>
          </cell>
          <cell r="DL74">
            <v>0</v>
          </cell>
          <cell r="DM74">
            <v>0</v>
          </cell>
          <cell r="DN74">
            <v>0</v>
          </cell>
          <cell r="DO74">
            <v>0</v>
          </cell>
          <cell r="DP74">
            <v>0</v>
          </cell>
          <cell r="DQ74">
            <v>0</v>
          </cell>
        </row>
        <row r="75">
          <cell r="DF75" t="str">
            <v>Standar Pondasi</v>
          </cell>
          <cell r="DG75">
            <v>704778</v>
          </cell>
          <cell r="DH75">
            <v>609299</v>
          </cell>
          <cell r="DI75">
            <v>306113</v>
          </cell>
          <cell r="DJ75">
            <v>106659</v>
          </cell>
          <cell r="DK75">
            <v>333954</v>
          </cell>
          <cell r="DL75">
            <v>459621</v>
          </cell>
          <cell r="DM75">
            <v>825606</v>
          </cell>
          <cell r="DN75">
            <v>945116</v>
          </cell>
          <cell r="DO75">
            <v>816868</v>
          </cell>
          <cell r="DP75">
            <v>710736</v>
          </cell>
          <cell r="DQ75">
            <v>618234</v>
          </cell>
        </row>
        <row r="76">
          <cell r="DF76" t="str">
            <v>Batu Kali</v>
          </cell>
          <cell r="DG76">
            <v>0</v>
          </cell>
          <cell r="DH76">
            <v>0</v>
          </cell>
          <cell r="DI76">
            <v>306113</v>
          </cell>
          <cell r="DJ76">
            <v>0</v>
          </cell>
          <cell r="DK76">
            <v>0</v>
          </cell>
          <cell r="DL76">
            <v>0</v>
          </cell>
          <cell r="DM76">
            <v>0</v>
          </cell>
          <cell r="DN76">
            <v>0</v>
          </cell>
          <cell r="DO76">
            <v>0</v>
          </cell>
          <cell r="DP76">
            <v>0</v>
          </cell>
          <cell r="DQ76">
            <v>0</v>
          </cell>
        </row>
        <row r="77">
          <cell r="DF77" t="str">
            <v>Rollag Bata</v>
          </cell>
          <cell r="DG77">
            <v>0</v>
          </cell>
          <cell r="DH77">
            <v>0</v>
          </cell>
          <cell r="DI77">
            <v>0</v>
          </cell>
          <cell r="DJ77">
            <v>106659</v>
          </cell>
          <cell r="DK77">
            <v>0</v>
          </cell>
          <cell r="DL77">
            <v>0</v>
          </cell>
          <cell r="DM77">
            <v>0</v>
          </cell>
          <cell r="DN77">
            <v>0</v>
          </cell>
          <cell r="DO77">
            <v>0</v>
          </cell>
          <cell r="DP77">
            <v>0</v>
          </cell>
          <cell r="DQ77">
            <v>0</v>
          </cell>
        </row>
        <row r="78">
          <cell r="DF78" t="str">
            <v>Tapak Beton dan Batu Kali</v>
          </cell>
          <cell r="DG78">
            <v>704778</v>
          </cell>
          <cell r="DH78">
            <v>609299</v>
          </cell>
          <cell r="DI78">
            <v>0</v>
          </cell>
          <cell r="DJ78">
            <v>0</v>
          </cell>
          <cell r="DK78">
            <v>0</v>
          </cell>
          <cell r="DL78">
            <v>0</v>
          </cell>
          <cell r="DM78">
            <v>0</v>
          </cell>
          <cell r="DN78">
            <v>0</v>
          </cell>
          <cell r="DO78">
            <v>0</v>
          </cell>
          <cell r="DP78">
            <v>0</v>
          </cell>
          <cell r="DQ78">
            <v>0</v>
          </cell>
        </row>
        <row r="79">
          <cell r="DF79" t="str">
            <v>Tapak Beton/Mini Pile</v>
          </cell>
          <cell r="DG79">
            <v>0</v>
          </cell>
          <cell r="DH79">
            <v>0</v>
          </cell>
          <cell r="DI79">
            <v>0</v>
          </cell>
          <cell r="DJ79">
            <v>0</v>
          </cell>
          <cell r="DK79">
            <v>333954</v>
          </cell>
          <cell r="DL79">
            <v>459621</v>
          </cell>
          <cell r="DM79">
            <v>459621</v>
          </cell>
          <cell r="DN79">
            <v>459621</v>
          </cell>
          <cell r="DO79">
            <v>459621</v>
          </cell>
          <cell r="DP79">
            <v>459621</v>
          </cell>
          <cell r="DQ79">
            <v>459621</v>
          </cell>
        </row>
        <row r="80">
          <cell r="DF80" t="str">
            <v>-</v>
          </cell>
          <cell r="DG80">
            <v>0</v>
          </cell>
          <cell r="DH80">
            <v>0</v>
          </cell>
          <cell r="DI80">
            <v>0</v>
          </cell>
          <cell r="DJ80">
            <v>0</v>
          </cell>
          <cell r="DK80">
            <v>0</v>
          </cell>
          <cell r="DL80">
            <v>0</v>
          </cell>
          <cell r="DM80">
            <v>0</v>
          </cell>
          <cell r="DN80">
            <v>0</v>
          </cell>
          <cell r="DO80">
            <v>0</v>
          </cell>
          <cell r="DP80">
            <v>0</v>
          </cell>
          <cell r="DQ80">
            <v>0</v>
          </cell>
        </row>
        <row r="81">
          <cell r="DF81" t="str">
            <v>Standar Struktur</v>
          </cell>
          <cell r="DG81">
            <v>1515280</v>
          </cell>
          <cell r="DH81">
            <v>1189356</v>
          </cell>
          <cell r="DI81">
            <v>597515</v>
          </cell>
          <cell r="DJ81">
            <v>352214</v>
          </cell>
          <cell r="DK81">
            <v>1011248</v>
          </cell>
          <cell r="DL81">
            <v>1191127</v>
          </cell>
          <cell r="DM81">
            <v>1400880</v>
          </cell>
          <cell r="DN81">
            <v>1970263</v>
          </cell>
          <cell r="DO81">
            <v>1320722</v>
          </cell>
          <cell r="DP81">
            <v>1355458</v>
          </cell>
          <cell r="DQ81">
            <v>1659326</v>
          </cell>
        </row>
        <row r="82">
          <cell r="DF82" t="str">
            <v>Beton Bertulang</v>
          </cell>
          <cell r="DG82">
            <v>1515280</v>
          </cell>
          <cell r="DH82">
            <v>1189356</v>
          </cell>
          <cell r="DI82">
            <v>597515</v>
          </cell>
          <cell r="DJ82">
            <v>0</v>
          </cell>
          <cell r="DK82">
            <v>0</v>
          </cell>
          <cell r="DL82">
            <v>0</v>
          </cell>
          <cell r="DM82">
            <v>0</v>
          </cell>
          <cell r="DN82">
            <v>0</v>
          </cell>
          <cell r="DO82">
            <v>0</v>
          </cell>
          <cell r="DP82">
            <v>0</v>
          </cell>
          <cell r="DQ82">
            <v>0</v>
          </cell>
        </row>
        <row r="83">
          <cell r="DF83" t="str">
            <v>Profil Baja</v>
          </cell>
          <cell r="DG83">
            <v>0</v>
          </cell>
          <cell r="DH83">
            <v>0</v>
          </cell>
          <cell r="DI83">
            <v>0</v>
          </cell>
          <cell r="DJ83">
            <v>0</v>
          </cell>
          <cell r="DK83">
            <v>1011248</v>
          </cell>
          <cell r="DL83">
            <v>1191127</v>
          </cell>
          <cell r="DM83">
            <v>1191127</v>
          </cell>
          <cell r="DN83">
            <v>1191127</v>
          </cell>
          <cell r="DO83">
            <v>1191127</v>
          </cell>
          <cell r="DP83">
            <v>1191127</v>
          </cell>
          <cell r="DQ83">
            <v>1191127</v>
          </cell>
        </row>
        <row r="84">
          <cell r="DF84" t="str">
            <v>Kayu</v>
          </cell>
          <cell r="DG84">
            <v>0</v>
          </cell>
          <cell r="DH84">
            <v>0</v>
          </cell>
          <cell r="DI84">
            <v>0</v>
          </cell>
          <cell r="DJ84">
            <v>352214</v>
          </cell>
          <cell r="DK84">
            <v>0</v>
          </cell>
          <cell r="DL84">
            <v>0</v>
          </cell>
          <cell r="DM84">
            <v>0</v>
          </cell>
          <cell r="DN84">
            <v>0</v>
          </cell>
          <cell r="DO84">
            <v>0</v>
          </cell>
          <cell r="DP84">
            <v>0</v>
          </cell>
          <cell r="DQ84">
            <v>0</v>
          </cell>
        </row>
        <row r="85">
          <cell r="DF85" t="str">
            <v>-</v>
          </cell>
          <cell r="DG85">
            <v>0</v>
          </cell>
          <cell r="DH85">
            <v>0</v>
          </cell>
          <cell r="DI85">
            <v>0</v>
          </cell>
          <cell r="DJ85">
            <v>0</v>
          </cell>
          <cell r="DK85">
            <v>0</v>
          </cell>
          <cell r="DL85">
            <v>0</v>
          </cell>
          <cell r="DM85">
            <v>0</v>
          </cell>
          <cell r="DN85">
            <v>0</v>
          </cell>
          <cell r="DO85">
            <v>0</v>
          </cell>
          <cell r="DP85">
            <v>0</v>
          </cell>
          <cell r="DQ85">
            <v>0</v>
          </cell>
        </row>
        <row r="86">
          <cell r="DF86" t="str">
            <v>Standar Rangka Atap</v>
          </cell>
          <cell r="DG86">
            <v>211603</v>
          </cell>
          <cell r="DH86">
            <v>132115</v>
          </cell>
          <cell r="DI86">
            <v>201992</v>
          </cell>
          <cell r="DJ86">
            <v>78577</v>
          </cell>
          <cell r="DK86">
            <v>339006</v>
          </cell>
          <cell r="DL86">
            <v>112308</v>
          </cell>
          <cell r="DM86">
            <v>65088</v>
          </cell>
          <cell r="DN86">
            <v>34060</v>
          </cell>
          <cell r="DO86">
            <v>91553</v>
          </cell>
          <cell r="DP86">
            <v>59445</v>
          </cell>
          <cell r="DQ86">
            <v>9267</v>
          </cell>
        </row>
        <row r="87">
          <cell r="DF87" t="str">
            <v>Dak Beton (Jika pakai Balok)</v>
          </cell>
          <cell r="DG87">
            <v>118520</v>
          </cell>
          <cell r="DH87">
            <v>101031</v>
          </cell>
          <cell r="DI87">
            <v>124221</v>
          </cell>
          <cell r="DJ87">
            <v>0</v>
          </cell>
          <cell r="DK87">
            <v>0</v>
          </cell>
          <cell r="DL87">
            <v>112308</v>
          </cell>
          <cell r="DM87">
            <v>112308</v>
          </cell>
          <cell r="DN87">
            <v>112308</v>
          </cell>
          <cell r="DO87">
            <v>112308</v>
          </cell>
          <cell r="DP87">
            <v>112308</v>
          </cell>
          <cell r="DQ87">
            <v>112308</v>
          </cell>
        </row>
        <row r="88">
          <cell r="DF88" t="str">
            <v>Kayu (Atap Genteng)</v>
          </cell>
          <cell r="DG88">
            <v>291406</v>
          </cell>
          <cell r="DH88">
            <v>207825</v>
          </cell>
          <cell r="DI88">
            <v>252610</v>
          </cell>
          <cell r="DJ88">
            <v>0</v>
          </cell>
          <cell r="DK88">
            <v>0</v>
          </cell>
          <cell r="DL88">
            <v>0</v>
          </cell>
          <cell r="DM88">
            <v>0</v>
          </cell>
          <cell r="DN88">
            <v>0</v>
          </cell>
          <cell r="DO88">
            <v>0</v>
          </cell>
          <cell r="DP88">
            <v>0</v>
          </cell>
          <cell r="DQ88">
            <v>0</v>
          </cell>
        </row>
        <row r="89">
          <cell r="DF89" t="str">
            <v>Kayu (Atap Asbes, Seng dll, tanpa Reng)</v>
          </cell>
          <cell r="DG89">
            <v>163018</v>
          </cell>
          <cell r="DH89">
            <v>118737</v>
          </cell>
          <cell r="DI89">
            <v>147623</v>
          </cell>
          <cell r="DJ89">
            <v>78577</v>
          </cell>
          <cell r="DL89">
            <v>0</v>
          </cell>
          <cell r="DM89">
            <v>0</v>
          </cell>
          <cell r="DN89">
            <v>0</v>
          </cell>
          <cell r="DO89">
            <v>0</v>
          </cell>
          <cell r="DP89">
            <v>0</v>
          </cell>
          <cell r="DQ89">
            <v>0</v>
          </cell>
        </row>
        <row r="90">
          <cell r="DF90" t="str">
            <v>Baja Ringan (Atap Genteng)</v>
          </cell>
          <cell r="DG90">
            <v>207572</v>
          </cell>
          <cell r="DH90">
            <v>155172</v>
          </cell>
          <cell r="DI90">
            <v>214587</v>
          </cell>
          <cell r="DJ90">
            <v>0</v>
          </cell>
          <cell r="DK90">
            <v>0</v>
          </cell>
          <cell r="DL90">
            <v>0</v>
          </cell>
          <cell r="DM90">
            <v>0</v>
          </cell>
          <cell r="DN90">
            <v>0</v>
          </cell>
          <cell r="DO90">
            <v>0</v>
          </cell>
          <cell r="DP90">
            <v>0</v>
          </cell>
          <cell r="DQ90">
            <v>0</v>
          </cell>
        </row>
        <row r="91">
          <cell r="DF91" t="str">
            <v>Baja Ringan (Atap Asbes,Seng dll)</v>
          </cell>
          <cell r="DG91">
            <v>170598</v>
          </cell>
          <cell r="DH91">
            <v>127639</v>
          </cell>
          <cell r="DI91">
            <v>173204</v>
          </cell>
          <cell r="DJ91">
            <v>0</v>
          </cell>
          <cell r="DK91">
            <v>0</v>
          </cell>
          <cell r="DL91">
            <v>0</v>
          </cell>
          <cell r="DM91">
            <v>0</v>
          </cell>
          <cell r="DN91">
            <v>0</v>
          </cell>
          <cell r="DO91">
            <v>0</v>
          </cell>
          <cell r="DP91">
            <v>0</v>
          </cell>
          <cell r="DQ91">
            <v>0</v>
          </cell>
        </row>
        <row r="92">
          <cell r="DF92" t="str">
            <v>Profil Baja</v>
          </cell>
          <cell r="DG92">
            <v>0</v>
          </cell>
          <cell r="DH92">
            <v>0</v>
          </cell>
          <cell r="DI92">
            <v>0</v>
          </cell>
          <cell r="DJ92">
            <v>0</v>
          </cell>
          <cell r="DK92">
            <v>339006</v>
          </cell>
          <cell r="DL92">
            <v>0</v>
          </cell>
          <cell r="DM92">
            <v>0</v>
          </cell>
          <cell r="DN92">
            <v>0</v>
          </cell>
          <cell r="DO92">
            <v>0</v>
          </cell>
          <cell r="DP92">
            <v>0</v>
          </cell>
          <cell r="DQ92">
            <v>0</v>
          </cell>
        </row>
        <row r="93">
          <cell r="DF93" t="str">
            <v>-</v>
          </cell>
          <cell r="DG93">
            <v>0</v>
          </cell>
          <cell r="DH93">
            <v>0</v>
          </cell>
          <cell r="DI93">
            <v>0</v>
          </cell>
          <cell r="DJ93">
            <v>0</v>
          </cell>
          <cell r="DK93">
            <v>0</v>
          </cell>
          <cell r="DL93">
            <v>0</v>
          </cell>
          <cell r="DM93">
            <v>0</v>
          </cell>
          <cell r="DN93">
            <v>0</v>
          </cell>
          <cell r="DO93">
            <v>0</v>
          </cell>
          <cell r="DP93">
            <v>0</v>
          </cell>
          <cell r="DQ93">
            <v>0</v>
          </cell>
        </row>
        <row r="94">
          <cell r="DF94" t="str">
            <v>Standar Penutup Atap</v>
          </cell>
          <cell r="DG94">
            <v>270890</v>
          </cell>
          <cell r="DH94">
            <v>164144</v>
          </cell>
          <cell r="DI94">
            <v>164762</v>
          </cell>
          <cell r="DJ94">
            <v>124275</v>
          </cell>
          <cell r="DK94">
            <v>95320</v>
          </cell>
          <cell r="DL94">
            <v>191376</v>
          </cell>
          <cell r="DM94">
            <v>81839</v>
          </cell>
          <cell r="DN94">
            <v>45623</v>
          </cell>
          <cell r="DO94">
            <v>56798</v>
          </cell>
          <cell r="DP94">
            <v>65584</v>
          </cell>
          <cell r="DQ94">
            <v>19311</v>
          </cell>
        </row>
        <row r="95">
          <cell r="DF95" t="str">
            <v>Asbes</v>
          </cell>
          <cell r="DG95">
            <v>0</v>
          </cell>
          <cell r="DH95">
            <v>72551</v>
          </cell>
          <cell r="DI95">
            <v>117667</v>
          </cell>
          <cell r="DJ95">
            <v>118887</v>
          </cell>
          <cell r="DK95">
            <v>91072</v>
          </cell>
          <cell r="DL95">
            <v>0</v>
          </cell>
          <cell r="DM95">
            <v>0</v>
          </cell>
          <cell r="DN95">
            <v>0</v>
          </cell>
          <cell r="DO95">
            <v>0</v>
          </cell>
          <cell r="DP95">
            <v>0</v>
          </cell>
          <cell r="DQ95">
            <v>0</v>
          </cell>
        </row>
        <row r="96">
          <cell r="DF96" t="str">
            <v>Dak Beton</v>
          </cell>
          <cell r="DG96">
            <v>307588</v>
          </cell>
          <cell r="DH96">
            <v>235656</v>
          </cell>
          <cell r="DI96">
            <v>304700</v>
          </cell>
          <cell r="DJ96">
            <v>0</v>
          </cell>
          <cell r="DK96">
            <v>0</v>
          </cell>
          <cell r="DL96">
            <v>191376</v>
          </cell>
          <cell r="DM96">
            <v>191376</v>
          </cell>
          <cell r="DN96">
            <v>191376</v>
          </cell>
          <cell r="DO96">
            <v>191376</v>
          </cell>
          <cell r="DP96">
            <v>191376</v>
          </cell>
          <cell r="DQ96">
            <v>191376</v>
          </cell>
        </row>
        <row r="97">
          <cell r="DF97" t="str">
            <v>Fibreglass</v>
          </cell>
          <cell r="DG97">
            <v>235683</v>
          </cell>
          <cell r="DH97">
            <v>142642</v>
          </cell>
          <cell r="DI97">
            <v>234491</v>
          </cell>
          <cell r="DJ97">
            <v>0</v>
          </cell>
          <cell r="DK97">
            <v>0</v>
          </cell>
          <cell r="DL97">
            <v>0</v>
          </cell>
          <cell r="DM97">
            <v>0</v>
          </cell>
          <cell r="DN97">
            <v>0</v>
          </cell>
          <cell r="DO97">
            <v>0</v>
          </cell>
          <cell r="DP97">
            <v>0</v>
          </cell>
          <cell r="DQ97">
            <v>0</v>
          </cell>
        </row>
        <row r="98">
          <cell r="DF98" t="str">
            <v>Genteng Keramik Glazur</v>
          </cell>
          <cell r="DG98">
            <v>239427</v>
          </cell>
          <cell r="DH98">
            <v>160060</v>
          </cell>
          <cell r="DI98">
            <v>0</v>
          </cell>
          <cell r="DJ98">
            <v>0</v>
          </cell>
          <cell r="DK98">
            <v>0</v>
          </cell>
          <cell r="DL98">
            <v>0</v>
          </cell>
          <cell r="DM98">
            <v>0</v>
          </cell>
          <cell r="DN98">
            <v>0</v>
          </cell>
          <cell r="DO98">
            <v>0</v>
          </cell>
          <cell r="DP98">
            <v>0</v>
          </cell>
          <cell r="DQ98">
            <v>0</v>
          </cell>
        </row>
        <row r="99">
          <cell r="DF99" t="str">
            <v>Genteng Tanah Liat</v>
          </cell>
          <cell r="DG99">
            <v>165717</v>
          </cell>
          <cell r="DH99">
            <v>106213</v>
          </cell>
          <cell r="DI99">
            <v>156035</v>
          </cell>
          <cell r="DJ99">
            <v>0</v>
          </cell>
          <cell r="DK99">
            <v>0</v>
          </cell>
          <cell r="DL99">
            <v>0</v>
          </cell>
          <cell r="DM99">
            <v>0</v>
          </cell>
          <cell r="DN99">
            <v>0</v>
          </cell>
          <cell r="DO99">
            <v>0</v>
          </cell>
          <cell r="DP99">
            <v>0</v>
          </cell>
          <cell r="DQ99">
            <v>0</v>
          </cell>
        </row>
        <row r="100">
          <cell r="DF100" t="str">
            <v>Genteng Beton</v>
          </cell>
          <cell r="DG100">
            <v>216861</v>
          </cell>
          <cell r="DH100">
            <v>151664</v>
          </cell>
          <cell r="DI100">
            <v>200470</v>
          </cell>
          <cell r="DJ100">
            <v>0</v>
          </cell>
          <cell r="DK100">
            <v>0</v>
          </cell>
          <cell r="DL100">
            <v>0</v>
          </cell>
          <cell r="DM100">
            <v>0</v>
          </cell>
          <cell r="DN100">
            <v>0</v>
          </cell>
          <cell r="DO100">
            <v>0</v>
          </cell>
          <cell r="DP100">
            <v>0</v>
          </cell>
          <cell r="DQ100">
            <v>0</v>
          </cell>
        </row>
        <row r="101">
          <cell r="DF101" t="str">
            <v>Genteng Metal</v>
          </cell>
          <cell r="DG101">
            <v>219751</v>
          </cell>
          <cell r="DH101">
            <v>146988</v>
          </cell>
          <cell r="DI101">
            <v>202741</v>
          </cell>
          <cell r="DJ101">
            <v>0</v>
          </cell>
          <cell r="DK101">
            <v>0</v>
          </cell>
          <cell r="DL101">
            <v>0</v>
          </cell>
          <cell r="DM101">
            <v>0</v>
          </cell>
          <cell r="DN101">
            <v>0</v>
          </cell>
          <cell r="DO101">
            <v>0</v>
          </cell>
          <cell r="DP101">
            <v>0</v>
          </cell>
          <cell r="DQ101">
            <v>0</v>
          </cell>
        </row>
        <row r="102">
          <cell r="DF102" t="str">
            <v>Bitumen (Ondulin/Onduvilla)</v>
          </cell>
          <cell r="DG102">
            <v>207566</v>
          </cell>
          <cell r="DH102">
            <v>129846</v>
          </cell>
          <cell r="DI102">
            <v>0</v>
          </cell>
          <cell r="DJ102">
            <v>0</v>
          </cell>
          <cell r="DK102">
            <v>0</v>
          </cell>
          <cell r="DL102">
            <v>0</v>
          </cell>
          <cell r="DM102">
            <v>0</v>
          </cell>
          <cell r="DN102">
            <v>0</v>
          </cell>
          <cell r="DO102">
            <v>0</v>
          </cell>
          <cell r="DP102">
            <v>0</v>
          </cell>
          <cell r="DQ102">
            <v>0</v>
          </cell>
        </row>
        <row r="103">
          <cell r="DF103" t="str">
            <v>Tegola</v>
          </cell>
          <cell r="DG103">
            <v>403405</v>
          </cell>
          <cell r="DH103">
            <v>332904</v>
          </cell>
          <cell r="DI103">
            <v>0</v>
          </cell>
          <cell r="DJ103">
            <v>0</v>
          </cell>
          <cell r="DK103">
            <v>0</v>
          </cell>
          <cell r="DL103">
            <v>0</v>
          </cell>
          <cell r="DM103">
            <v>0</v>
          </cell>
          <cell r="DN103">
            <v>0</v>
          </cell>
          <cell r="DO103">
            <v>0</v>
          </cell>
          <cell r="DP103">
            <v>0</v>
          </cell>
          <cell r="DQ103">
            <v>0</v>
          </cell>
        </row>
        <row r="104">
          <cell r="DF104" t="str">
            <v>Seng Gelombang</v>
          </cell>
          <cell r="DG104">
            <v>0</v>
          </cell>
          <cell r="DH104">
            <v>78978</v>
          </cell>
          <cell r="DI104">
            <v>130168</v>
          </cell>
          <cell r="DJ104">
            <v>124275</v>
          </cell>
          <cell r="DK104">
            <v>100790</v>
          </cell>
          <cell r="DL104">
            <v>0</v>
          </cell>
          <cell r="DM104">
            <v>0</v>
          </cell>
          <cell r="DN104">
            <v>0</v>
          </cell>
          <cell r="DO104">
            <v>0</v>
          </cell>
          <cell r="DP104">
            <v>0</v>
          </cell>
          <cell r="DQ104">
            <v>0</v>
          </cell>
        </row>
        <row r="105">
          <cell r="DF105" t="str">
            <v>Sirap</v>
          </cell>
          <cell r="DG105">
            <v>276586</v>
          </cell>
          <cell r="DH105">
            <v>243334</v>
          </cell>
          <cell r="DI105">
            <v>0</v>
          </cell>
          <cell r="DJ105">
            <v>0</v>
          </cell>
          <cell r="DK105">
            <v>0</v>
          </cell>
          <cell r="DL105">
            <v>0</v>
          </cell>
          <cell r="DM105">
            <v>0</v>
          </cell>
          <cell r="DN105">
            <v>0</v>
          </cell>
          <cell r="DO105">
            <v>0</v>
          </cell>
          <cell r="DP105">
            <v>0</v>
          </cell>
          <cell r="DQ105">
            <v>0</v>
          </cell>
        </row>
        <row r="106">
          <cell r="DF106" t="str">
            <v xml:space="preserve">Spandek </v>
          </cell>
          <cell r="DG106">
            <v>148318</v>
          </cell>
          <cell r="DH106">
            <v>75361</v>
          </cell>
          <cell r="DI106">
            <v>124692</v>
          </cell>
          <cell r="DJ106">
            <v>0</v>
          </cell>
          <cell r="DK106">
            <v>95320</v>
          </cell>
          <cell r="DL106">
            <v>0</v>
          </cell>
          <cell r="DM106">
            <v>0</v>
          </cell>
          <cell r="DN106">
            <v>0</v>
          </cell>
          <cell r="DO106">
            <v>0</v>
          </cell>
          <cell r="DP106">
            <v>0</v>
          </cell>
          <cell r="DQ106">
            <v>0</v>
          </cell>
        </row>
        <row r="107">
          <cell r="DF107" t="str">
            <v>PVC</v>
          </cell>
          <cell r="DG107">
            <v>262711</v>
          </cell>
          <cell r="DH107">
            <v>172827</v>
          </cell>
          <cell r="DI107">
            <v>205773</v>
          </cell>
          <cell r="DK107">
            <v>0</v>
          </cell>
          <cell r="DL107">
            <v>0</v>
          </cell>
          <cell r="DM107">
            <v>0</v>
          </cell>
          <cell r="DN107">
            <v>0</v>
          </cell>
          <cell r="DO107">
            <v>0</v>
          </cell>
          <cell r="DP107">
            <v>0</v>
          </cell>
          <cell r="DQ107">
            <v>0</v>
          </cell>
        </row>
        <row r="108">
          <cell r="DF108" t="str">
            <v>-</v>
          </cell>
          <cell r="DG108">
            <v>0</v>
          </cell>
          <cell r="DH108">
            <v>0</v>
          </cell>
          <cell r="DI108">
            <v>0</v>
          </cell>
          <cell r="DJ108">
            <v>0</v>
          </cell>
          <cell r="DK108">
            <v>0</v>
          </cell>
          <cell r="DL108">
            <v>0</v>
          </cell>
          <cell r="DM108">
            <v>0</v>
          </cell>
          <cell r="DN108">
            <v>0</v>
          </cell>
          <cell r="DO108">
            <v>0</v>
          </cell>
          <cell r="DP108">
            <v>0</v>
          </cell>
          <cell r="DQ108">
            <v>0</v>
          </cell>
        </row>
        <row r="109">
          <cell r="DF109" t="str">
            <v>-</v>
          </cell>
          <cell r="DG109">
            <v>0</v>
          </cell>
          <cell r="DH109">
            <v>0</v>
          </cell>
          <cell r="DI109">
            <v>0</v>
          </cell>
          <cell r="DJ109">
            <v>0</v>
          </cell>
          <cell r="DK109">
            <v>0</v>
          </cell>
          <cell r="DL109">
            <v>0</v>
          </cell>
          <cell r="DM109">
            <v>0</v>
          </cell>
          <cell r="DN109">
            <v>0</v>
          </cell>
          <cell r="DO109">
            <v>0</v>
          </cell>
          <cell r="DP109">
            <v>0</v>
          </cell>
          <cell r="DQ109">
            <v>0</v>
          </cell>
        </row>
        <row r="110">
          <cell r="DF110" t="str">
            <v>Standar Plafon</v>
          </cell>
          <cell r="DG110">
            <v>445786</v>
          </cell>
          <cell r="DH110">
            <v>170156</v>
          </cell>
          <cell r="DI110">
            <v>97913</v>
          </cell>
          <cell r="DJ110">
            <v>65745</v>
          </cell>
          <cell r="DK110">
            <v>0</v>
          </cell>
          <cell r="DL110">
            <v>126047</v>
          </cell>
          <cell r="DM110">
            <v>179095</v>
          </cell>
          <cell r="DN110">
            <v>173001</v>
          </cell>
          <cell r="DO110">
            <v>137624</v>
          </cell>
          <cell r="DP110">
            <v>123114</v>
          </cell>
          <cell r="DQ110">
            <v>100084</v>
          </cell>
        </row>
        <row r="111">
          <cell r="DF111" t="str">
            <v xml:space="preserve">Akustik </v>
          </cell>
          <cell r="DG111">
            <v>264105</v>
          </cell>
          <cell r="DH111">
            <v>327925</v>
          </cell>
          <cell r="DI111">
            <v>0</v>
          </cell>
          <cell r="DJ111">
            <v>0</v>
          </cell>
          <cell r="DK111">
            <v>0</v>
          </cell>
          <cell r="DL111">
            <v>0</v>
          </cell>
          <cell r="DM111">
            <v>0</v>
          </cell>
          <cell r="DN111">
            <v>0</v>
          </cell>
          <cell r="DO111">
            <v>0</v>
          </cell>
          <cell r="DP111">
            <v>0</v>
          </cell>
          <cell r="DQ111">
            <v>0</v>
          </cell>
        </row>
        <row r="112">
          <cell r="DF112" t="str">
            <v>Asbes</v>
          </cell>
          <cell r="DG112">
            <v>0</v>
          </cell>
          <cell r="DH112">
            <v>166018</v>
          </cell>
          <cell r="DI112">
            <v>98356</v>
          </cell>
          <cell r="DJ112">
            <v>0</v>
          </cell>
          <cell r="DK112">
            <v>0</v>
          </cell>
          <cell r="DL112">
            <v>0</v>
          </cell>
          <cell r="DM112">
            <v>0</v>
          </cell>
          <cell r="DN112">
            <v>0</v>
          </cell>
          <cell r="DO112">
            <v>0</v>
          </cell>
          <cell r="DP112">
            <v>0</v>
          </cell>
          <cell r="DQ112">
            <v>0</v>
          </cell>
        </row>
        <row r="113">
          <cell r="DF113" t="str">
            <v xml:space="preserve">Beton Ekspose </v>
          </cell>
          <cell r="DG113">
            <v>120076</v>
          </cell>
          <cell r="DH113">
            <v>114246</v>
          </cell>
          <cell r="DI113">
            <v>67751</v>
          </cell>
          <cell r="DJ113">
            <v>0</v>
          </cell>
          <cell r="DK113">
            <v>0</v>
          </cell>
          <cell r="DL113">
            <v>78556</v>
          </cell>
          <cell r="DM113">
            <v>78556</v>
          </cell>
          <cell r="DN113">
            <v>78556</v>
          </cell>
          <cell r="DO113">
            <v>78556</v>
          </cell>
          <cell r="DP113">
            <v>78556</v>
          </cell>
          <cell r="DQ113">
            <v>78556</v>
          </cell>
        </row>
        <row r="114">
          <cell r="DF114" t="str">
            <v>GRC</v>
          </cell>
          <cell r="DG114">
            <v>236567</v>
          </cell>
          <cell r="DH114">
            <v>193098</v>
          </cell>
          <cell r="DI114">
            <v>117172</v>
          </cell>
          <cell r="DJ114">
            <v>0</v>
          </cell>
          <cell r="DK114">
            <v>0</v>
          </cell>
          <cell r="DL114">
            <v>145023</v>
          </cell>
          <cell r="DM114">
            <v>145023</v>
          </cell>
          <cell r="DN114">
            <v>145023</v>
          </cell>
          <cell r="DO114">
            <v>145023</v>
          </cell>
          <cell r="DP114">
            <v>145023</v>
          </cell>
          <cell r="DQ114">
            <v>145023</v>
          </cell>
        </row>
        <row r="115">
          <cell r="DF115" t="str">
            <v xml:space="preserve">Gypsum </v>
          </cell>
          <cell r="DG115">
            <v>210577</v>
          </cell>
          <cell r="DH115">
            <v>173381</v>
          </cell>
          <cell r="DI115">
            <v>109213</v>
          </cell>
          <cell r="DJ115">
            <v>0</v>
          </cell>
          <cell r="DK115">
            <v>0</v>
          </cell>
          <cell r="DL115">
            <v>128403</v>
          </cell>
          <cell r="DM115">
            <v>128403</v>
          </cell>
          <cell r="DN115">
            <v>128403</v>
          </cell>
          <cell r="DO115">
            <v>128403</v>
          </cell>
          <cell r="DP115">
            <v>128403</v>
          </cell>
          <cell r="DQ115">
            <v>128403</v>
          </cell>
        </row>
        <row r="116">
          <cell r="DF116" t="str">
            <v>Lambresering</v>
          </cell>
          <cell r="DG116">
            <v>533497</v>
          </cell>
          <cell r="DH116">
            <v>494421</v>
          </cell>
          <cell r="DI116">
            <v>0</v>
          </cell>
          <cell r="DJ116">
            <v>0</v>
          </cell>
          <cell r="DK116">
            <v>0</v>
          </cell>
          <cell r="DL116">
            <v>0</v>
          </cell>
          <cell r="DM116">
            <v>0</v>
          </cell>
          <cell r="DN116">
            <v>0</v>
          </cell>
          <cell r="DO116">
            <v>0</v>
          </cell>
          <cell r="DP116">
            <v>0</v>
          </cell>
          <cell r="DQ116">
            <v>0</v>
          </cell>
        </row>
        <row r="117">
          <cell r="DF117" t="str">
            <v>PVC (Shunda Plapon dll)</v>
          </cell>
          <cell r="DG117">
            <v>339863</v>
          </cell>
          <cell r="DH117">
            <v>252629</v>
          </cell>
          <cell r="DI117">
            <v>0</v>
          </cell>
          <cell r="DJ117">
            <v>0</v>
          </cell>
          <cell r="DK117">
            <v>0</v>
          </cell>
          <cell r="DM117">
            <v>0</v>
          </cell>
          <cell r="DN117">
            <v>0</v>
          </cell>
          <cell r="DO117">
            <v>0</v>
          </cell>
          <cell r="DP117">
            <v>0</v>
          </cell>
          <cell r="DQ117">
            <v>0</v>
          </cell>
        </row>
        <row r="118">
          <cell r="DF118" t="str">
            <v>Triplek</v>
          </cell>
          <cell r="DG118">
            <v>167600</v>
          </cell>
          <cell r="DH118">
            <v>154207</v>
          </cell>
          <cell r="DI118">
            <v>99624</v>
          </cell>
          <cell r="DJ118">
            <v>65745</v>
          </cell>
          <cell r="DK118">
            <v>0</v>
          </cell>
          <cell r="DL118">
            <v>0</v>
          </cell>
          <cell r="DM118">
            <v>0</v>
          </cell>
          <cell r="DN118">
            <v>0</v>
          </cell>
          <cell r="DO118">
            <v>0</v>
          </cell>
          <cell r="DP118">
            <v>0</v>
          </cell>
          <cell r="DQ118">
            <v>0</v>
          </cell>
        </row>
        <row r="119">
          <cell r="DF119" t="str">
            <v>-</v>
          </cell>
          <cell r="DG119">
            <v>0</v>
          </cell>
          <cell r="DH119">
            <v>0</v>
          </cell>
          <cell r="DI119">
            <v>0</v>
          </cell>
          <cell r="DJ119">
            <v>0</v>
          </cell>
          <cell r="DK119">
            <v>0</v>
          </cell>
          <cell r="DL119">
            <v>0</v>
          </cell>
          <cell r="DM119">
            <v>0</v>
          </cell>
          <cell r="DN119">
            <v>0</v>
          </cell>
          <cell r="DO119">
            <v>0</v>
          </cell>
          <cell r="DP119">
            <v>0</v>
          </cell>
          <cell r="DQ119">
            <v>0</v>
          </cell>
        </row>
        <row r="120">
          <cell r="DF120" t="str">
            <v>Standar Dinding</v>
          </cell>
          <cell r="DG120">
            <v>1208942</v>
          </cell>
          <cell r="DH120">
            <v>652824</v>
          </cell>
          <cell r="DI120">
            <v>417393</v>
          </cell>
          <cell r="DJ120">
            <v>336877</v>
          </cell>
          <cell r="DK120">
            <v>306960</v>
          </cell>
          <cell r="DL120">
            <v>416754</v>
          </cell>
          <cell r="DM120">
            <v>666258</v>
          </cell>
          <cell r="DN120">
            <v>886407</v>
          </cell>
          <cell r="DO120">
            <v>541570</v>
          </cell>
          <cell r="DP120">
            <v>1122843</v>
          </cell>
          <cell r="DQ120">
            <v>1237149</v>
          </cell>
        </row>
        <row r="121">
          <cell r="DF121" t="str">
            <v>Batako</v>
          </cell>
          <cell r="DG121">
            <v>0</v>
          </cell>
          <cell r="DH121">
            <v>194325</v>
          </cell>
          <cell r="DI121">
            <v>153906</v>
          </cell>
          <cell r="DJ121">
            <v>0</v>
          </cell>
          <cell r="DK121">
            <v>113213</v>
          </cell>
          <cell r="DL121">
            <v>142987</v>
          </cell>
          <cell r="DM121">
            <v>142987</v>
          </cell>
          <cell r="DN121">
            <v>142987</v>
          </cell>
          <cell r="DO121">
            <v>142987</v>
          </cell>
          <cell r="DP121">
            <v>142987</v>
          </cell>
          <cell r="DQ121">
            <v>142987</v>
          </cell>
        </row>
        <row r="122">
          <cell r="DF122" t="str">
            <v>Bata Merah</v>
          </cell>
          <cell r="DG122">
            <v>273324</v>
          </cell>
          <cell r="DH122">
            <v>244702</v>
          </cell>
          <cell r="DI122">
            <v>190474</v>
          </cell>
          <cell r="DJ122">
            <v>0</v>
          </cell>
          <cell r="DK122">
            <v>142562</v>
          </cell>
          <cell r="DL122">
            <v>180055</v>
          </cell>
          <cell r="DM122">
            <v>180055</v>
          </cell>
          <cell r="DN122">
            <v>180055</v>
          </cell>
          <cell r="DO122">
            <v>180055</v>
          </cell>
          <cell r="DP122">
            <v>180055</v>
          </cell>
          <cell r="DQ122">
            <v>180055</v>
          </cell>
        </row>
        <row r="123">
          <cell r="DF123" t="str">
            <v>Bata Ringan</v>
          </cell>
          <cell r="DG123">
            <v>274359</v>
          </cell>
          <cell r="DH123">
            <v>252700</v>
          </cell>
          <cell r="DI123">
            <v>207182</v>
          </cell>
          <cell r="DJ123">
            <v>0</v>
          </cell>
          <cell r="DK123">
            <v>147222</v>
          </cell>
          <cell r="DL123">
            <v>185940</v>
          </cell>
          <cell r="DM123">
            <v>185940</v>
          </cell>
          <cell r="DN123">
            <v>185940</v>
          </cell>
          <cell r="DO123">
            <v>185940</v>
          </cell>
          <cell r="DP123">
            <v>185940</v>
          </cell>
          <cell r="DQ123">
            <v>185940</v>
          </cell>
        </row>
        <row r="124">
          <cell r="DF124" t="str">
            <v>Dinding Spandek Rangka Baja</v>
          </cell>
          <cell r="DG124">
            <v>0</v>
          </cell>
          <cell r="DH124">
            <v>0</v>
          </cell>
          <cell r="DI124">
            <v>0</v>
          </cell>
          <cell r="DJ124">
            <v>0</v>
          </cell>
          <cell r="DK124">
            <v>226702</v>
          </cell>
          <cell r="DM124">
            <v>0</v>
          </cell>
          <cell r="DN124">
            <v>0</v>
          </cell>
          <cell r="DO124">
            <v>0</v>
          </cell>
          <cell r="DP124">
            <v>0</v>
          </cell>
          <cell r="DQ124">
            <v>0</v>
          </cell>
        </row>
        <row r="125">
          <cell r="DF125" t="str">
            <v>Partisi Gypsumboard 2 Muka</v>
          </cell>
          <cell r="DG125">
            <v>318811</v>
          </cell>
          <cell r="DH125">
            <v>289328</v>
          </cell>
          <cell r="DI125">
            <v>260248</v>
          </cell>
          <cell r="DJ125">
            <v>0</v>
          </cell>
          <cell r="DK125">
            <v>0</v>
          </cell>
          <cell r="DL125">
            <v>212891</v>
          </cell>
          <cell r="DM125">
            <v>212891</v>
          </cell>
          <cell r="DN125">
            <v>212891</v>
          </cell>
          <cell r="DO125">
            <v>212891</v>
          </cell>
          <cell r="DP125">
            <v>212891</v>
          </cell>
          <cell r="DQ125">
            <v>212891</v>
          </cell>
        </row>
        <row r="126">
          <cell r="DF126" t="str">
            <v>Papan &amp; Partisi Triplek Dicat</v>
          </cell>
          <cell r="DG126">
            <v>0</v>
          </cell>
          <cell r="DH126">
            <v>0</v>
          </cell>
          <cell r="DI126">
            <v>0</v>
          </cell>
          <cell r="DJ126">
            <v>336877</v>
          </cell>
          <cell r="DK126">
            <v>0</v>
          </cell>
          <cell r="DL126">
            <v>0</v>
          </cell>
          <cell r="DM126">
            <v>0</v>
          </cell>
          <cell r="DN126">
            <v>0</v>
          </cell>
          <cell r="DO126">
            <v>0</v>
          </cell>
          <cell r="DP126">
            <v>0</v>
          </cell>
          <cell r="DQ126">
            <v>0</v>
          </cell>
        </row>
        <row r="127">
          <cell r="DF127" t="str">
            <v>Rooster Bata</v>
          </cell>
          <cell r="DG127">
            <v>725693</v>
          </cell>
          <cell r="DH127">
            <v>703318</v>
          </cell>
          <cell r="DI127">
            <v>605463</v>
          </cell>
          <cell r="DJ127">
            <v>0</v>
          </cell>
          <cell r="DK127">
            <v>0</v>
          </cell>
          <cell r="DL127">
            <v>0</v>
          </cell>
          <cell r="DM127">
            <v>0</v>
          </cell>
          <cell r="DN127">
            <v>0</v>
          </cell>
          <cell r="DO127">
            <v>0</v>
          </cell>
          <cell r="DP127">
            <v>0</v>
          </cell>
          <cell r="DQ127">
            <v>0</v>
          </cell>
        </row>
        <row r="128">
          <cell r="DF128" t="str">
            <v>-</v>
          </cell>
          <cell r="DG128">
            <v>0</v>
          </cell>
          <cell r="DH128">
            <v>0</v>
          </cell>
          <cell r="DI128">
            <v>0</v>
          </cell>
          <cell r="DJ128">
            <v>0</v>
          </cell>
          <cell r="DK128">
            <v>0</v>
          </cell>
          <cell r="DL128">
            <v>0</v>
          </cell>
          <cell r="DM128">
            <v>0</v>
          </cell>
          <cell r="DN128">
            <v>0</v>
          </cell>
          <cell r="DO128">
            <v>0</v>
          </cell>
          <cell r="DP128">
            <v>0</v>
          </cell>
          <cell r="DQ128">
            <v>0</v>
          </cell>
        </row>
        <row r="129">
          <cell r="DF129" t="str">
            <v>Dilapis Batu Alam</v>
          </cell>
          <cell r="DG129">
            <v>1154122</v>
          </cell>
          <cell r="DH129">
            <v>1070661</v>
          </cell>
          <cell r="DI129">
            <v>856559</v>
          </cell>
          <cell r="DJ129">
            <v>0</v>
          </cell>
          <cell r="DK129">
            <v>0</v>
          </cell>
          <cell r="DL129">
            <v>0</v>
          </cell>
          <cell r="DM129">
            <v>0</v>
          </cell>
          <cell r="DN129">
            <v>0</v>
          </cell>
          <cell r="DO129">
            <v>0</v>
          </cell>
          <cell r="DP129">
            <v>0</v>
          </cell>
          <cell r="DQ129">
            <v>0</v>
          </cell>
        </row>
        <row r="130">
          <cell r="DF130" t="str">
            <v>Dilapis Cat (Diplester &amp; Diaci)</v>
          </cell>
          <cell r="DG130">
            <v>575506</v>
          </cell>
          <cell r="DH130">
            <v>474683</v>
          </cell>
          <cell r="DI130">
            <v>332768</v>
          </cell>
          <cell r="DJ130">
            <v>0</v>
          </cell>
          <cell r="DK130">
            <v>194807</v>
          </cell>
          <cell r="DL130">
            <v>345190</v>
          </cell>
          <cell r="DM130">
            <v>345190</v>
          </cell>
          <cell r="DN130">
            <v>345190</v>
          </cell>
          <cell r="DO130">
            <v>345190</v>
          </cell>
          <cell r="DP130">
            <v>345190</v>
          </cell>
          <cell r="DQ130">
            <v>345190</v>
          </cell>
        </row>
        <row r="131">
          <cell r="DF131" t="str">
            <v>Dilapis Keramik</v>
          </cell>
          <cell r="DG131">
            <v>1591557</v>
          </cell>
          <cell r="DH131">
            <v>1235903</v>
          </cell>
          <cell r="DI131">
            <v>782252</v>
          </cell>
          <cell r="DJ131">
            <v>0</v>
          </cell>
          <cell r="DK131">
            <v>0</v>
          </cell>
          <cell r="DL131">
            <v>909393</v>
          </cell>
          <cell r="DM131">
            <v>909393</v>
          </cell>
          <cell r="DN131">
            <v>909393</v>
          </cell>
          <cell r="DO131">
            <v>909393</v>
          </cell>
          <cell r="DP131">
            <v>909393</v>
          </cell>
          <cell r="DQ131">
            <v>909393</v>
          </cell>
        </row>
        <row r="132">
          <cell r="DF132" t="str">
            <v>Dilapis Marmer Lokal</v>
          </cell>
          <cell r="DG132">
            <v>2636423</v>
          </cell>
          <cell r="DH132">
            <v>2300582</v>
          </cell>
          <cell r="DI132">
            <v>0</v>
          </cell>
          <cell r="DJ132">
            <v>0</v>
          </cell>
          <cell r="DK132">
            <v>0</v>
          </cell>
          <cell r="DL132">
            <v>0</v>
          </cell>
          <cell r="DM132">
            <v>0</v>
          </cell>
          <cell r="DN132">
            <v>0</v>
          </cell>
          <cell r="DO132">
            <v>0</v>
          </cell>
          <cell r="DP132">
            <v>0</v>
          </cell>
          <cell r="DQ132">
            <v>0</v>
          </cell>
        </row>
        <row r="133">
          <cell r="DF133" t="str">
            <v>Dilapis Marmer Import</v>
          </cell>
          <cell r="DG133">
            <v>4425515</v>
          </cell>
          <cell r="DH133">
            <v>3777227</v>
          </cell>
          <cell r="DI133">
            <v>0</v>
          </cell>
          <cell r="DJ133">
            <v>0</v>
          </cell>
          <cell r="DK133">
            <v>0</v>
          </cell>
          <cell r="DL133">
            <v>0</v>
          </cell>
          <cell r="DM133">
            <v>0</v>
          </cell>
          <cell r="DN133">
            <v>0</v>
          </cell>
          <cell r="DO133">
            <v>0</v>
          </cell>
          <cell r="DP133">
            <v>0</v>
          </cell>
          <cell r="DQ133">
            <v>0</v>
          </cell>
        </row>
        <row r="134">
          <cell r="DF134" t="str">
            <v>Dilapis Granit /Homogenous Tile</v>
          </cell>
          <cell r="DG134">
            <v>2283657</v>
          </cell>
          <cell r="DH134">
            <v>1873120</v>
          </cell>
          <cell r="DI134">
            <v>0</v>
          </cell>
          <cell r="DJ134">
            <v>0</v>
          </cell>
          <cell r="DK134">
            <v>0</v>
          </cell>
          <cell r="DL134">
            <v>1378265</v>
          </cell>
          <cell r="DM134">
            <v>1378265</v>
          </cell>
          <cell r="DN134">
            <v>1378265</v>
          </cell>
          <cell r="DO134">
            <v>1378265</v>
          </cell>
          <cell r="DP134">
            <v>1378265</v>
          </cell>
          <cell r="DQ134">
            <v>1378265</v>
          </cell>
        </row>
        <row r="135">
          <cell r="DF135" t="str">
            <v>Dilapis Wallpaper</v>
          </cell>
          <cell r="DG135">
            <v>957120</v>
          </cell>
          <cell r="DH135">
            <v>881996</v>
          </cell>
          <cell r="DI135">
            <v>642040</v>
          </cell>
          <cell r="DJ135">
            <v>0</v>
          </cell>
          <cell r="DK135">
            <v>0</v>
          </cell>
          <cell r="DL135">
            <v>1701283</v>
          </cell>
          <cell r="DM135">
            <v>1701283</v>
          </cell>
          <cell r="DN135">
            <v>1701283</v>
          </cell>
          <cell r="DO135">
            <v>1701283</v>
          </cell>
          <cell r="DP135">
            <v>1701283</v>
          </cell>
          <cell r="DQ135">
            <v>1701283</v>
          </cell>
        </row>
        <row r="136">
          <cell r="DF136" t="str">
            <v>Dilapis Mozaik</v>
          </cell>
          <cell r="DG136">
            <v>2480497</v>
          </cell>
          <cell r="DH136">
            <v>2312115</v>
          </cell>
          <cell r="DI136">
            <v>1828812</v>
          </cell>
          <cell r="DJ136">
            <v>0</v>
          </cell>
          <cell r="DK136">
            <v>0</v>
          </cell>
          <cell r="DL136">
            <v>0</v>
          </cell>
          <cell r="DM136">
            <v>0</v>
          </cell>
          <cell r="DN136">
            <v>0</v>
          </cell>
          <cell r="DO136">
            <v>0</v>
          </cell>
          <cell r="DP136">
            <v>0</v>
          </cell>
          <cell r="DQ136">
            <v>0</v>
          </cell>
        </row>
        <row r="137">
          <cell r="DF137" t="str">
            <v>Dilapis Alumunium Composite Panel</v>
          </cell>
          <cell r="DG137">
            <v>0</v>
          </cell>
          <cell r="DH137">
            <v>0</v>
          </cell>
          <cell r="DI137">
            <v>0</v>
          </cell>
          <cell r="DJ137">
            <v>0</v>
          </cell>
          <cell r="DK137">
            <v>0</v>
          </cell>
          <cell r="DL137">
            <v>2425106</v>
          </cell>
          <cell r="DM137">
            <v>2425106</v>
          </cell>
          <cell r="DN137">
            <v>2425106</v>
          </cell>
          <cell r="DO137">
            <v>2425106</v>
          </cell>
          <cell r="DP137">
            <v>2425106</v>
          </cell>
          <cell r="DQ137">
            <v>2425106</v>
          </cell>
        </row>
        <row r="138">
          <cell r="DG138">
            <v>0</v>
          </cell>
          <cell r="DH138">
            <v>0</v>
          </cell>
          <cell r="DI138">
            <v>0</v>
          </cell>
          <cell r="DJ138">
            <v>0</v>
          </cell>
          <cell r="DK138">
            <v>0</v>
          </cell>
          <cell r="DL138">
            <v>0</v>
          </cell>
          <cell r="DM138">
            <v>0</v>
          </cell>
          <cell r="DN138">
            <v>0</v>
          </cell>
          <cell r="DO138">
            <v>0</v>
          </cell>
          <cell r="DP138">
            <v>0</v>
          </cell>
          <cell r="DQ138">
            <v>0</v>
          </cell>
        </row>
        <row r="139">
          <cell r="DF139" t="str">
            <v>-</v>
          </cell>
          <cell r="DG139">
            <v>0</v>
          </cell>
          <cell r="DH139">
            <v>0</v>
          </cell>
          <cell r="DI139">
            <v>0</v>
          </cell>
          <cell r="DJ139">
            <v>0</v>
          </cell>
          <cell r="DK139">
            <v>0</v>
          </cell>
          <cell r="DL139">
            <v>0</v>
          </cell>
          <cell r="DM139">
            <v>0</v>
          </cell>
          <cell r="DN139">
            <v>0</v>
          </cell>
          <cell r="DO139">
            <v>0</v>
          </cell>
          <cell r="DP139">
            <v>0</v>
          </cell>
          <cell r="DQ139">
            <v>0</v>
          </cell>
        </row>
        <row r="140">
          <cell r="DF140" t="str">
            <v>Standar Pintu dan Jendela</v>
          </cell>
          <cell r="DG140">
            <v>403452</v>
          </cell>
          <cell r="DH140">
            <v>293585</v>
          </cell>
          <cell r="DI140">
            <v>230213</v>
          </cell>
          <cell r="DJ140">
            <v>71764</v>
          </cell>
          <cell r="DK140">
            <v>74470</v>
          </cell>
          <cell r="DL140">
            <v>109037</v>
          </cell>
          <cell r="DM140">
            <v>630771</v>
          </cell>
          <cell r="DN140">
            <v>752865</v>
          </cell>
          <cell r="DO140">
            <v>83207</v>
          </cell>
          <cell r="DP140">
            <v>329048</v>
          </cell>
          <cell r="DQ140">
            <v>502328</v>
          </cell>
        </row>
        <row r="141">
          <cell r="DF141" t="str">
            <v>Pintu Kayu Panil</v>
          </cell>
          <cell r="DG141">
            <v>633004</v>
          </cell>
          <cell r="DH141">
            <v>319349</v>
          </cell>
          <cell r="DI141">
            <v>305534</v>
          </cell>
          <cell r="DJ141">
            <v>0</v>
          </cell>
          <cell r="DK141">
            <v>0</v>
          </cell>
          <cell r="DL141">
            <v>191060</v>
          </cell>
          <cell r="DM141">
            <v>191060</v>
          </cell>
          <cell r="DN141">
            <v>191060</v>
          </cell>
          <cell r="DO141">
            <v>191060</v>
          </cell>
          <cell r="DP141">
            <v>191060</v>
          </cell>
          <cell r="DQ141">
            <v>191060</v>
          </cell>
        </row>
        <row r="142">
          <cell r="DF142" t="str">
            <v>Pintu Kayu Dobel Triplek / HPL</v>
          </cell>
          <cell r="DG142">
            <v>430675</v>
          </cell>
          <cell r="DH142">
            <v>257430</v>
          </cell>
          <cell r="DI142">
            <v>236730</v>
          </cell>
          <cell r="DJ142">
            <v>71764</v>
          </cell>
          <cell r="DK142">
            <v>0</v>
          </cell>
          <cell r="DL142">
            <v>149554</v>
          </cell>
          <cell r="DM142">
            <v>149554</v>
          </cell>
          <cell r="DN142">
            <v>149554</v>
          </cell>
          <cell r="DO142">
            <v>149554</v>
          </cell>
          <cell r="DP142">
            <v>149554</v>
          </cell>
          <cell r="DQ142">
            <v>149554</v>
          </cell>
        </row>
        <row r="143">
          <cell r="DF143" t="str">
            <v xml:space="preserve">Pintu Kaca Rk Aluminium </v>
          </cell>
          <cell r="DG143">
            <v>304254</v>
          </cell>
          <cell r="DH143">
            <v>308462</v>
          </cell>
          <cell r="DI143">
            <v>311178</v>
          </cell>
          <cell r="DJ143">
            <v>0</v>
          </cell>
          <cell r="DK143">
            <v>0</v>
          </cell>
          <cell r="DL143">
            <v>179201</v>
          </cell>
          <cell r="DM143">
            <v>179201</v>
          </cell>
          <cell r="DN143">
            <v>179201</v>
          </cell>
          <cell r="DO143">
            <v>179201</v>
          </cell>
          <cell r="DP143">
            <v>179201</v>
          </cell>
          <cell r="DQ143">
            <v>179201</v>
          </cell>
        </row>
        <row r="144">
          <cell r="DF144" t="str">
            <v>Pintu Kaca Tempered Floor Hinge</v>
          </cell>
          <cell r="DG144">
            <v>370564</v>
          </cell>
          <cell r="DH144">
            <v>235813</v>
          </cell>
          <cell r="DI144">
            <v>0</v>
          </cell>
          <cell r="DJ144">
            <v>0</v>
          </cell>
          <cell r="DK144">
            <v>0</v>
          </cell>
          <cell r="DL144">
            <v>0</v>
          </cell>
          <cell r="DM144">
            <v>0</v>
          </cell>
          <cell r="DN144">
            <v>0</v>
          </cell>
          <cell r="DO144">
            <v>0</v>
          </cell>
          <cell r="DP144">
            <v>0</v>
          </cell>
          <cell r="DQ144">
            <v>0</v>
          </cell>
        </row>
        <row r="145">
          <cell r="DF145" t="str">
            <v xml:space="preserve">Pintu KM UPVC/PVC </v>
          </cell>
          <cell r="DG145">
            <v>141199</v>
          </cell>
          <cell r="DH145">
            <v>130356</v>
          </cell>
          <cell r="DI145">
            <v>65494</v>
          </cell>
          <cell r="DJ145">
            <v>0</v>
          </cell>
          <cell r="DK145">
            <v>0</v>
          </cell>
          <cell r="DL145">
            <v>75730</v>
          </cell>
          <cell r="DM145">
            <v>75730</v>
          </cell>
          <cell r="DN145">
            <v>75730</v>
          </cell>
          <cell r="DO145">
            <v>75730</v>
          </cell>
          <cell r="DP145">
            <v>75730</v>
          </cell>
          <cell r="DQ145">
            <v>75730</v>
          </cell>
        </row>
        <row r="146">
          <cell r="DF146" t="str">
            <v>Pintu Garasi Kayu</v>
          </cell>
          <cell r="DG146">
            <v>507018</v>
          </cell>
          <cell r="DH146">
            <v>251196</v>
          </cell>
          <cell r="DI146">
            <v>0</v>
          </cell>
          <cell r="DJ146">
            <v>0</v>
          </cell>
          <cell r="DK146">
            <v>0</v>
          </cell>
          <cell r="DL146">
            <v>0</v>
          </cell>
          <cell r="DM146">
            <v>0</v>
          </cell>
          <cell r="DN146">
            <v>0</v>
          </cell>
          <cell r="DO146">
            <v>0</v>
          </cell>
          <cell r="DP146">
            <v>0</v>
          </cell>
          <cell r="DQ146">
            <v>0</v>
          </cell>
        </row>
        <row r="147">
          <cell r="DF147" t="str">
            <v xml:space="preserve">Pintu Garasi Besi </v>
          </cell>
          <cell r="DG147">
            <v>372489</v>
          </cell>
          <cell r="DH147">
            <v>290195</v>
          </cell>
          <cell r="DI147">
            <v>0</v>
          </cell>
          <cell r="DJ147">
            <v>0</v>
          </cell>
          <cell r="DK147">
            <v>0</v>
          </cell>
          <cell r="DL147">
            <v>0</v>
          </cell>
          <cell r="DM147">
            <v>0</v>
          </cell>
          <cell r="DN147">
            <v>0</v>
          </cell>
          <cell r="DO147">
            <v>0</v>
          </cell>
          <cell r="DP147">
            <v>0</v>
          </cell>
          <cell r="DQ147">
            <v>0</v>
          </cell>
        </row>
        <row r="148">
          <cell r="DF148" t="str">
            <v xml:space="preserve">Folding Gate </v>
          </cell>
          <cell r="DG148">
            <v>0</v>
          </cell>
          <cell r="DH148">
            <v>0</v>
          </cell>
          <cell r="DI148">
            <v>0</v>
          </cell>
          <cell r="DJ148">
            <v>0</v>
          </cell>
          <cell r="DK148">
            <v>0</v>
          </cell>
          <cell r="DL148">
            <v>50598</v>
          </cell>
          <cell r="DM148">
            <v>50598</v>
          </cell>
          <cell r="DN148">
            <v>50598</v>
          </cell>
          <cell r="DO148">
            <v>50598</v>
          </cell>
          <cell r="DP148">
            <v>50598</v>
          </cell>
          <cell r="DQ148">
            <v>50598</v>
          </cell>
        </row>
        <row r="149">
          <cell r="DF149" t="str">
            <v>Rolling Door</v>
          </cell>
          <cell r="DG149">
            <v>0</v>
          </cell>
          <cell r="DH149">
            <v>0</v>
          </cell>
          <cell r="DI149">
            <v>0</v>
          </cell>
          <cell r="DJ149">
            <v>0</v>
          </cell>
          <cell r="DK149">
            <v>0</v>
          </cell>
          <cell r="DL149">
            <v>42010</v>
          </cell>
          <cell r="DM149">
            <v>42010</v>
          </cell>
          <cell r="DN149">
            <v>42010</v>
          </cell>
          <cell r="DO149">
            <v>42010</v>
          </cell>
          <cell r="DP149">
            <v>42010</v>
          </cell>
          <cell r="DQ149">
            <v>42010</v>
          </cell>
        </row>
        <row r="150">
          <cell r="DF150" t="str">
            <v>Pintu Besi</v>
          </cell>
          <cell r="DG150">
            <v>0</v>
          </cell>
          <cell r="DH150">
            <v>0</v>
          </cell>
          <cell r="DI150">
            <v>0</v>
          </cell>
          <cell r="DJ150">
            <v>0</v>
          </cell>
          <cell r="DK150">
            <v>74470</v>
          </cell>
          <cell r="DL150">
            <v>0</v>
          </cell>
          <cell r="DM150">
            <v>0</v>
          </cell>
          <cell r="DN150">
            <v>0</v>
          </cell>
          <cell r="DO150">
            <v>0</v>
          </cell>
          <cell r="DP150">
            <v>0</v>
          </cell>
          <cell r="DQ150">
            <v>0</v>
          </cell>
        </row>
        <row r="151">
          <cell r="DF151" t="str">
            <v>Jendela Kaca Rangka Kayu</v>
          </cell>
          <cell r="DG151">
            <v>503211</v>
          </cell>
          <cell r="DH151">
            <v>313184</v>
          </cell>
          <cell r="DI151">
            <v>265053</v>
          </cell>
          <cell r="DJ151">
            <v>71764</v>
          </cell>
          <cell r="DK151">
            <v>0</v>
          </cell>
          <cell r="DL151">
            <v>189366</v>
          </cell>
          <cell r="DM151">
            <v>189366</v>
          </cell>
          <cell r="DN151">
            <v>189366</v>
          </cell>
          <cell r="DO151">
            <v>189366</v>
          </cell>
          <cell r="DP151">
            <v>189366</v>
          </cell>
          <cell r="DQ151">
            <v>189366</v>
          </cell>
        </row>
        <row r="152">
          <cell r="DF152" t="str">
            <v>Jendela Kaca Rangka Aluminium</v>
          </cell>
          <cell r="DG152">
            <v>274348</v>
          </cell>
          <cell r="DH152">
            <v>312153</v>
          </cell>
          <cell r="DI152">
            <v>316582</v>
          </cell>
          <cell r="DJ152">
            <v>0</v>
          </cell>
          <cell r="DK152">
            <v>0</v>
          </cell>
          <cell r="DL152">
            <v>191731</v>
          </cell>
          <cell r="DM152">
            <v>191731</v>
          </cell>
          <cell r="DN152">
            <v>191731</v>
          </cell>
          <cell r="DO152">
            <v>191731</v>
          </cell>
          <cell r="DP152">
            <v>191731</v>
          </cell>
          <cell r="DQ152">
            <v>191731</v>
          </cell>
        </row>
        <row r="153">
          <cell r="DF153" t="str">
            <v>Jendela Kaca Stopsol 8 mm Rangka Curtain Wall</v>
          </cell>
          <cell r="DG153">
            <v>201705</v>
          </cell>
          <cell r="DH153">
            <v>152079</v>
          </cell>
          <cell r="DI153">
            <v>0</v>
          </cell>
          <cell r="DL153">
            <v>135493</v>
          </cell>
          <cell r="DM153">
            <v>135493</v>
          </cell>
          <cell r="DN153">
            <v>135493</v>
          </cell>
          <cell r="DO153">
            <v>135493</v>
          </cell>
          <cell r="DP153">
            <v>135493</v>
          </cell>
          <cell r="DQ153">
            <v>135493</v>
          </cell>
        </row>
        <row r="154">
          <cell r="DF154" t="str">
            <v>Jendela Kaca Tempered Frameless</v>
          </cell>
          <cell r="DG154">
            <v>174637</v>
          </cell>
          <cell r="DH154">
            <v>130977</v>
          </cell>
          <cell r="DI154">
            <v>0</v>
          </cell>
        </row>
        <row r="155">
          <cell r="DF155" t="str">
            <v>-</v>
          </cell>
          <cell r="DG155">
            <v>0</v>
          </cell>
          <cell r="DH155">
            <v>0</v>
          </cell>
          <cell r="DI155">
            <v>0</v>
          </cell>
          <cell r="DJ155">
            <v>0</v>
          </cell>
          <cell r="DK155">
            <v>0</v>
          </cell>
          <cell r="DL155">
            <v>0</v>
          </cell>
          <cell r="DM155">
            <v>0</v>
          </cell>
          <cell r="DN155">
            <v>0</v>
          </cell>
          <cell r="DO155">
            <v>0</v>
          </cell>
          <cell r="DP155">
            <v>0</v>
          </cell>
          <cell r="DQ155">
            <v>0</v>
          </cell>
        </row>
        <row r="156">
          <cell r="DF156" t="str">
            <v>Standar Lantai</v>
          </cell>
          <cell r="DG156">
            <v>719917</v>
          </cell>
          <cell r="DH156">
            <v>331107</v>
          </cell>
          <cell r="DI156">
            <v>176287</v>
          </cell>
          <cell r="DJ156">
            <v>43454</v>
          </cell>
          <cell r="DK156">
            <v>244126</v>
          </cell>
          <cell r="DL156">
            <v>256461</v>
          </cell>
          <cell r="DM156">
            <v>61412</v>
          </cell>
          <cell r="DN156">
            <v>48512</v>
          </cell>
          <cell r="DO156">
            <v>406273</v>
          </cell>
          <cell r="DP156">
            <v>534589</v>
          </cell>
          <cell r="DQ156">
            <v>333047</v>
          </cell>
        </row>
        <row r="157">
          <cell r="DF157" t="str">
            <v>Granit/Homogenous Tile</v>
          </cell>
          <cell r="DG157">
            <v>549105</v>
          </cell>
          <cell r="DH157">
            <v>434503</v>
          </cell>
          <cell r="DI157">
            <v>260164</v>
          </cell>
          <cell r="DJ157">
            <v>0</v>
          </cell>
          <cell r="DK157">
            <v>0</v>
          </cell>
          <cell r="DL157">
            <v>411260</v>
          </cell>
          <cell r="DM157">
            <v>411260</v>
          </cell>
          <cell r="DN157">
            <v>411260</v>
          </cell>
          <cell r="DO157">
            <v>411260</v>
          </cell>
          <cell r="DP157">
            <v>411260</v>
          </cell>
          <cell r="DQ157">
            <v>411260</v>
          </cell>
        </row>
        <row r="158">
          <cell r="DF158" t="str">
            <v>Granit Impor</v>
          </cell>
          <cell r="DG158">
            <v>1380230</v>
          </cell>
          <cell r="DH158">
            <v>0</v>
          </cell>
          <cell r="DI158">
            <v>0</v>
          </cell>
          <cell r="DJ158">
            <v>0</v>
          </cell>
          <cell r="DK158">
            <v>0</v>
          </cell>
          <cell r="DL158">
            <v>0</v>
          </cell>
          <cell r="DM158">
            <v>0</v>
          </cell>
          <cell r="DN158">
            <v>0</v>
          </cell>
          <cell r="DO158">
            <v>0</v>
          </cell>
          <cell r="DP158">
            <v>0</v>
          </cell>
          <cell r="DQ158">
            <v>0</v>
          </cell>
        </row>
        <row r="159">
          <cell r="DF159" t="str">
            <v>Karpet</v>
          </cell>
          <cell r="DG159">
            <v>447398</v>
          </cell>
          <cell r="DH159">
            <v>267057</v>
          </cell>
          <cell r="DI159">
            <v>173280</v>
          </cell>
          <cell r="DJ159">
            <v>0</v>
          </cell>
          <cell r="DK159">
            <v>0</v>
          </cell>
          <cell r="DL159">
            <v>247679</v>
          </cell>
          <cell r="DM159">
            <v>247679</v>
          </cell>
          <cell r="DN159">
            <v>247679</v>
          </cell>
          <cell r="DO159">
            <v>247679</v>
          </cell>
          <cell r="DP159">
            <v>247679</v>
          </cell>
          <cell r="DQ159">
            <v>247679</v>
          </cell>
        </row>
        <row r="160">
          <cell r="DF160" t="str">
            <v>Keramik</v>
          </cell>
          <cell r="DG160">
            <v>414111</v>
          </cell>
          <cell r="DH160">
            <v>276046</v>
          </cell>
          <cell r="DI160">
            <v>176287</v>
          </cell>
          <cell r="DJ160">
            <v>150353</v>
          </cell>
          <cell r="DK160">
            <v>0</v>
          </cell>
          <cell r="DL160">
            <v>256461</v>
          </cell>
          <cell r="DM160">
            <v>256461</v>
          </cell>
          <cell r="DN160">
            <v>256461</v>
          </cell>
          <cell r="DO160">
            <v>256461</v>
          </cell>
          <cell r="DP160">
            <v>256461</v>
          </cell>
          <cell r="DQ160">
            <v>256461</v>
          </cell>
        </row>
        <row r="161">
          <cell r="DF161" t="str">
            <v>Marmer Lokal</v>
          </cell>
          <cell r="DG161">
            <v>700836</v>
          </cell>
          <cell r="DH161">
            <v>536632</v>
          </cell>
          <cell r="DI161">
            <v>0</v>
          </cell>
          <cell r="DJ161">
            <v>0</v>
          </cell>
          <cell r="DK161">
            <v>0</v>
          </cell>
          <cell r="DL161">
            <v>511030</v>
          </cell>
          <cell r="DM161">
            <v>511030</v>
          </cell>
          <cell r="DN161">
            <v>511030</v>
          </cell>
          <cell r="DO161">
            <v>511030</v>
          </cell>
          <cell r="DP161">
            <v>511030</v>
          </cell>
          <cell r="DQ161">
            <v>511030</v>
          </cell>
        </row>
        <row r="162">
          <cell r="DF162" t="str">
            <v>Marmer Impor</v>
          </cell>
          <cell r="DG162">
            <v>1190000</v>
          </cell>
          <cell r="DH162">
            <v>896002</v>
          </cell>
          <cell r="DI162">
            <v>0</v>
          </cell>
          <cell r="DJ162">
            <v>0</v>
          </cell>
          <cell r="DK162">
            <v>0</v>
          </cell>
          <cell r="DL162">
            <v>0</v>
          </cell>
          <cell r="DM162">
            <v>0</v>
          </cell>
          <cell r="DN162">
            <v>0</v>
          </cell>
          <cell r="DO162">
            <v>0</v>
          </cell>
          <cell r="DP162">
            <v>0</v>
          </cell>
          <cell r="DQ162">
            <v>0</v>
          </cell>
        </row>
        <row r="163">
          <cell r="DF163" t="str">
            <v xml:space="preserve">Mozaik </v>
          </cell>
          <cell r="DG163">
            <v>657355</v>
          </cell>
          <cell r="DH163">
            <v>542161</v>
          </cell>
          <cell r="DI163">
            <v>0</v>
          </cell>
          <cell r="DJ163">
            <v>0</v>
          </cell>
          <cell r="DK163">
            <v>0</v>
          </cell>
          <cell r="DL163">
            <v>0</v>
          </cell>
          <cell r="DM163">
            <v>0</v>
          </cell>
          <cell r="DN163">
            <v>0</v>
          </cell>
          <cell r="DO163">
            <v>0</v>
          </cell>
          <cell r="DP163">
            <v>0</v>
          </cell>
          <cell r="DQ163">
            <v>0</v>
          </cell>
        </row>
        <row r="164">
          <cell r="DF164" t="str">
            <v>Rabat Beton (Semen Ekspose)</v>
          </cell>
          <cell r="DG164">
            <v>60227</v>
          </cell>
          <cell r="DH164">
            <v>53245</v>
          </cell>
          <cell r="DI164">
            <v>66156</v>
          </cell>
          <cell r="DJ164">
            <v>43454</v>
          </cell>
          <cell r="DK164">
            <v>0</v>
          </cell>
          <cell r="DL164">
            <v>59522</v>
          </cell>
          <cell r="DM164">
            <v>59522</v>
          </cell>
          <cell r="DN164">
            <v>59522</v>
          </cell>
          <cell r="DO164">
            <v>59522</v>
          </cell>
          <cell r="DP164">
            <v>59522</v>
          </cell>
          <cell r="DQ164">
            <v>59522</v>
          </cell>
        </row>
        <row r="165">
          <cell r="DF165" t="str">
            <v>Parkit Jati</v>
          </cell>
          <cell r="DG165">
            <v>536000</v>
          </cell>
          <cell r="DH165">
            <v>423011</v>
          </cell>
          <cell r="DI165">
            <v>0</v>
          </cell>
          <cell r="DJ165">
            <v>0</v>
          </cell>
          <cell r="DK165">
            <v>0</v>
          </cell>
          <cell r="DL165">
            <v>400032</v>
          </cell>
          <cell r="DM165">
            <v>400032</v>
          </cell>
          <cell r="DN165">
            <v>400032</v>
          </cell>
          <cell r="DO165">
            <v>400032</v>
          </cell>
          <cell r="DP165">
            <v>400032</v>
          </cell>
          <cell r="DQ165">
            <v>400032</v>
          </cell>
        </row>
        <row r="166">
          <cell r="DF166" t="str">
            <v>Teraso</v>
          </cell>
          <cell r="DG166">
            <v>564958</v>
          </cell>
          <cell r="DH166">
            <v>481344</v>
          </cell>
          <cell r="DI166">
            <v>21388</v>
          </cell>
          <cell r="DJ166">
            <v>0</v>
          </cell>
          <cell r="DK166">
            <v>0</v>
          </cell>
          <cell r="DL166">
            <v>0</v>
          </cell>
          <cell r="DM166">
            <v>0</v>
          </cell>
          <cell r="DN166">
            <v>0</v>
          </cell>
          <cell r="DO166">
            <v>0</v>
          </cell>
          <cell r="DP166">
            <v>0</v>
          </cell>
          <cell r="DQ166">
            <v>0</v>
          </cell>
        </row>
        <row r="167">
          <cell r="DF167" t="str">
            <v>VYNIL</v>
          </cell>
          <cell r="DG167">
            <v>455080</v>
          </cell>
          <cell r="DH167">
            <v>351650</v>
          </cell>
          <cell r="DI167">
            <v>229269</v>
          </cell>
          <cell r="DJ167">
            <v>0</v>
          </cell>
          <cell r="DK167">
            <v>0</v>
          </cell>
          <cell r="DL167">
            <v>330320</v>
          </cell>
          <cell r="DM167">
            <v>330320</v>
          </cell>
          <cell r="DN167">
            <v>330320</v>
          </cell>
          <cell r="DO167">
            <v>330320</v>
          </cell>
          <cell r="DP167">
            <v>330320</v>
          </cell>
          <cell r="DQ167">
            <v>330320</v>
          </cell>
        </row>
        <row r="168">
          <cell r="DF168" t="str">
            <v>Papan Kayu</v>
          </cell>
          <cell r="DG168">
            <v>0</v>
          </cell>
          <cell r="DH168">
            <v>115239</v>
          </cell>
          <cell r="DI168">
            <v>102937</v>
          </cell>
          <cell r="DJ168">
            <v>79155</v>
          </cell>
          <cell r="DK168">
            <v>0</v>
          </cell>
          <cell r="DL168">
            <v>0</v>
          </cell>
          <cell r="DM168">
            <v>0</v>
          </cell>
          <cell r="DN168">
            <v>0</v>
          </cell>
          <cell r="DO168">
            <v>0</v>
          </cell>
          <cell r="DP168">
            <v>0</v>
          </cell>
          <cell r="DQ168">
            <v>0</v>
          </cell>
        </row>
        <row r="169">
          <cell r="DF169" t="str">
            <v>Plat Lantai Beton T = 8 cm</v>
          </cell>
          <cell r="DG169">
            <v>0</v>
          </cell>
          <cell r="DH169">
            <v>0</v>
          </cell>
          <cell r="DI169">
            <v>0</v>
          </cell>
          <cell r="DJ169">
            <v>0</v>
          </cell>
          <cell r="DK169">
            <v>209294</v>
          </cell>
          <cell r="DL169">
            <v>0</v>
          </cell>
          <cell r="DM169">
            <v>0</v>
          </cell>
          <cell r="DN169">
            <v>0</v>
          </cell>
          <cell r="DO169">
            <v>0</v>
          </cell>
          <cell r="DP169">
            <v>0</v>
          </cell>
          <cell r="DQ169">
            <v>0</v>
          </cell>
        </row>
        <row r="170">
          <cell r="DF170" t="str">
            <v>Plat Lantai Beton T = 10 Cm</v>
          </cell>
          <cell r="DG170">
            <v>0</v>
          </cell>
          <cell r="DH170">
            <v>0</v>
          </cell>
          <cell r="DI170">
            <v>0</v>
          </cell>
          <cell r="DJ170">
            <v>0</v>
          </cell>
          <cell r="DK170">
            <v>244126</v>
          </cell>
          <cell r="DL170">
            <v>0</v>
          </cell>
          <cell r="DM170">
            <v>0</v>
          </cell>
          <cell r="DN170">
            <v>0</v>
          </cell>
          <cell r="DO170">
            <v>0</v>
          </cell>
          <cell r="DP170">
            <v>0</v>
          </cell>
          <cell r="DQ170">
            <v>0</v>
          </cell>
        </row>
        <row r="171">
          <cell r="DF171" t="str">
            <v>Plat Lantai Beton T = 12 Cm</v>
          </cell>
          <cell r="DG171">
            <v>0</v>
          </cell>
          <cell r="DH171">
            <v>0</v>
          </cell>
          <cell r="DI171">
            <v>0</v>
          </cell>
          <cell r="DJ171">
            <v>0</v>
          </cell>
          <cell r="DK171">
            <v>278957</v>
          </cell>
          <cell r="DL171">
            <v>0</v>
          </cell>
          <cell r="DM171">
            <v>0</v>
          </cell>
          <cell r="DN171">
            <v>0</v>
          </cell>
          <cell r="DO171">
            <v>0</v>
          </cell>
          <cell r="DP171">
            <v>0</v>
          </cell>
          <cell r="DQ171">
            <v>0</v>
          </cell>
        </row>
        <row r="172">
          <cell r="DF172" t="str">
            <v>Plat Lantai Beton T = 15 Cm</v>
          </cell>
          <cell r="DG172">
            <v>0</v>
          </cell>
          <cell r="DH172">
            <v>0</v>
          </cell>
          <cell r="DI172">
            <v>0</v>
          </cell>
          <cell r="DJ172">
            <v>0</v>
          </cell>
          <cell r="DK172">
            <v>346178</v>
          </cell>
          <cell r="DL172">
            <v>0</v>
          </cell>
          <cell r="DM172">
            <v>0</v>
          </cell>
          <cell r="DN172">
            <v>0</v>
          </cell>
          <cell r="DO172">
            <v>0</v>
          </cell>
          <cell r="DP172">
            <v>0</v>
          </cell>
          <cell r="DQ172">
            <v>0</v>
          </cell>
        </row>
        <row r="173">
          <cell r="DF173" t="str">
            <v>Plat Lantai Beton T = 18 Cm</v>
          </cell>
          <cell r="DG173">
            <v>0</v>
          </cell>
          <cell r="DH173">
            <v>0</v>
          </cell>
          <cell r="DI173">
            <v>0</v>
          </cell>
          <cell r="DJ173">
            <v>0</v>
          </cell>
          <cell r="DK173">
            <v>401420</v>
          </cell>
          <cell r="DL173">
            <v>0</v>
          </cell>
          <cell r="DM173">
            <v>0</v>
          </cell>
          <cell r="DN173">
            <v>0</v>
          </cell>
          <cell r="DO173">
            <v>0</v>
          </cell>
          <cell r="DP173">
            <v>0</v>
          </cell>
          <cell r="DQ173">
            <v>0</v>
          </cell>
        </row>
      </sheetData>
      <sheetData sheetId="4"/>
      <sheetData sheetId="5"/>
      <sheetData sheetId="6"/>
      <sheetData sheetId="7"/>
      <sheetData sheetId="8"/>
      <sheetData sheetId="9"/>
      <sheetData sheetId="10"/>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3)"/>
      <sheetName val="Rinci-Biaya"/>
      <sheetName val="GA Bugdet"/>
      <sheetName val="Cost"/>
      <sheetName val="Sheet2"/>
      <sheetName val="Sheet1"/>
      <sheetName val="Tax-Payable"/>
      <sheetName val="Pro-Base"/>
      <sheetName val="IS-CF-BS"/>
      <sheetName val="Procentage"/>
      <sheetName val="Sensitif"/>
      <sheetName val="Chart1"/>
      <sheetName val="Rinci-Pendapatan"/>
      <sheetName val="Sheet1 _3_"/>
      <sheetName val="Rinci_Biaya"/>
      <sheetName val="Pro_Base"/>
      <sheetName val="Rinci_Pendapatan"/>
      <sheetName val="As"/>
      <sheetName val="Sheet1_(3)"/>
      <sheetName val="GA_Bugdet"/>
      <sheetName val="FORM X COST"/>
      <sheetName val="List"/>
      <sheetName val="B-Ops-Sawit"/>
      <sheetName val="Inv"/>
      <sheetName val="Biaya-Inv"/>
      <sheetName val="Asumsi"/>
      <sheetName val="kud"/>
      <sheetName val="Lamp BLC"/>
      <sheetName val="CFP BLC"/>
      <sheetName val="CF Konsol"/>
      <sheetName val="SOURCE"/>
      <sheetName val="KODEREKG"/>
      <sheetName val="DAT_1"/>
      <sheetName val="4-09"/>
      <sheetName val="ocean voyage"/>
      <sheetName val="Piringan.Manual"/>
      <sheetName val="Piringan.Chemist"/>
      <sheetName val="Gawangan.Manual"/>
      <sheetName val="Gawangan.Chemist"/>
      <sheetName val="Lalang.Sheet"/>
      <sheetName val="Lalang.Spot"/>
      <sheetName val="Lalang.Wiping"/>
      <sheetName val="Buat TPH"/>
      <sheetName val="TPH.Manual"/>
      <sheetName val="TPH.Chemist"/>
      <sheetName val="Tunas.Pokok"/>
      <sheetName val="Insert.Tanah"/>
      <sheetName val="Sensus.Pokok"/>
      <sheetName val="Sensus.Produksi"/>
      <sheetName val="Penyisipan"/>
      <sheetName val="Teras.Kontur"/>
      <sheetName val="Sanitasi"/>
      <sheetName val="Kastrasi"/>
      <sheetName val="TBM"/>
      <sheetName val="Cashflow"/>
      <sheetName val="B-Ops-KS"/>
      <sheetName val="BCT"/>
      <sheetName val="bhn_upah"/>
      <sheetName val="Project Plan"/>
      <sheetName val="data"/>
      <sheetName val="An. Beton"/>
      <sheetName val="ANALISA ME"/>
      <sheetName val="LDA LTW"/>
      <sheetName val="datasheet"/>
      <sheetName val="JSiar"/>
      <sheetName val="DCF SD JUNI 04"/>
      <sheetName val="alok_bunga"/>
      <sheetName val="Sheet1_(3)1"/>
      <sheetName val="GA_Bugdet1"/>
      <sheetName val="Sheet1__3_"/>
      <sheetName val="FORM_X_COST"/>
      <sheetName val="Lamp_BLC"/>
      <sheetName val="CFP_BLC"/>
      <sheetName val="CF_Konsol"/>
      <sheetName val="ocean_voyage"/>
      <sheetName val="Piringan_Manual"/>
      <sheetName val="Piringan_Chemist"/>
      <sheetName val="Gawangan_Manual"/>
      <sheetName val="Gawangan_Chemist"/>
      <sheetName val="Lalang_Sheet"/>
      <sheetName val="Lalang_Spot"/>
      <sheetName val="Lalang_Wiping"/>
      <sheetName val="Buat_TPH"/>
      <sheetName val="TPH_Manual"/>
      <sheetName val="TPH_Chemist"/>
      <sheetName val="Tunas_Pokok"/>
      <sheetName val="Insert_Tanah"/>
      <sheetName val="Sensus_Pokok"/>
      <sheetName val="Sensus_Produksi"/>
      <sheetName val="Teras_Kontur"/>
      <sheetName val="OE"/>
      <sheetName val="Des"/>
      <sheetName val="Rincian Iuran"/>
      <sheetName val="Dumtk"/>
      <sheetName val="Premi Iuran"/>
      <sheetName val="ACT PROD"/>
      <sheetName val="PLAN PROD"/>
      <sheetName val=" 45KVA-1"/>
      <sheetName val="#REF"/>
      <sheetName val="DIRECT COST"/>
      <sheetName val="DCF SD 31 JULI 05"/>
      <sheetName val="Detail WPL Jan"/>
      <sheetName val="Zahir - P&amp;L AsOf Feb14"/>
      <sheetName val="Zahir - P&amp;L Jan14"/>
      <sheetName val="Zahir - BS Feb14"/>
      <sheetName val="Zahir - BS Jan14"/>
      <sheetName val="Analisa Harga"/>
      <sheetName val="Summary"/>
      <sheetName val="Kend"/>
      <sheetName val="Alber"/>
      <sheetName val="Trail"/>
      <sheetName val="SAT-BHN"/>
      <sheetName val="peb'03"/>
      <sheetName val="DAF-2"/>
      <sheetName val="BCR"/>
      <sheetName val="Analisa BCT Permanen"/>
      <sheetName val="Bang-Non-St"/>
      <sheetName val="R-Plasma"/>
      <sheetName val="R-Inti"/>
      <sheetName val="kki"/>
      <sheetName val="fin pro centers"/>
      <sheetName val="Dat-Bgt"/>
      <sheetName val="MANU"/>
      <sheetName val="General"/>
      <sheetName val="RKP 1"/>
      <sheetName val="Pipe"/>
      <sheetName val="Harga Satuan"/>
      <sheetName val="BBM"/>
      <sheetName val="Transport "/>
      <sheetName val="RATIO"/>
      <sheetName val="Worksheet-03"/>
      <sheetName val="Buku Besar 1"/>
      <sheetName val="Checker"/>
      <sheetName val="PARAMETERS"/>
      <sheetName val="Codestable"/>
      <sheetName val="MRC1"/>
      <sheetName val="PARAMETER"/>
      <sheetName val="a-kar001"/>
      <sheetName val="FORM-X-1"/>
      <sheetName val="RESIDU-3"/>
      <sheetName val="Form_7"/>
      <sheetName val="PHL Borongan"/>
      <sheetName val="Staff"/>
      <sheetName val="RPT"/>
      <sheetName val="Lembur"/>
      <sheetName val="Prm.Angkut Buah"/>
      <sheetName val="Std-Dasar"/>
      <sheetName val="1"/>
      <sheetName val="Data Penkg UPAH"/>
      <sheetName val="Upah-B"/>
      <sheetName val="Data Kar"/>
      <sheetName val="Analisa &amp; Upah"/>
      <sheetName val="CF"/>
      <sheetName val="CF R_05"/>
      <sheetName val="DAF-BAHAN"/>
      <sheetName val="DAF-UPAH"/>
      <sheetName val="Analisa STR"/>
      <sheetName val="harsat"/>
      <sheetName val="B-Sut"/>
      <sheetName val="Harga Bahan"/>
      <sheetName val="Marshal"/>
      <sheetName val="GeneralInfo"/>
      <sheetName val="FINISHING"/>
      <sheetName val="CMLS"/>
      <sheetName val="Biaya PKS"/>
      <sheetName val="Project Cost"/>
      <sheetName val="Balance"/>
      <sheetName val="Risk Analisis"/>
      <sheetName val="BEP"/>
      <sheetName val="Depre"/>
      <sheetName val="PINJAMAN-Bank"/>
      <sheetName val="INCOME"/>
      <sheetName val="Pemeliharaan"/>
      <sheetName val="Upah"/>
      <sheetName val="Bahan"/>
      <sheetName val="Cash-flow"/>
      <sheetName val="IRR"/>
      <sheetName val="IRR ALL"/>
      <sheetName val="Lab&amp;Bengkel"/>
      <sheetName val="Produksi &amp; Scedule"/>
      <sheetName val="Bor Pile"/>
      <sheetName val="MASTER"/>
      <sheetName val="Menu"/>
      <sheetName val="Suryadi"/>
      <sheetName val="SME"/>
      <sheetName val="Biaya"/>
      <sheetName val="Ex_Rate"/>
      <sheetName val="Pk prod"/>
      <sheetName val="bct-PABRIK"/>
      <sheetName val="Std-Prod KS"/>
      <sheetName val="KI"/>
      <sheetName val="DETAIL"/>
      <sheetName val="PL"/>
      <sheetName val="ANALISA PEK.UMUM"/>
      <sheetName val="Inventaris"/>
      <sheetName val="Harga"/>
      <sheetName val="Kerj_alat"/>
      <sheetName val="PO"/>
      <sheetName val="INDIRECT DETAIL"/>
      <sheetName val="PK"/>
      <sheetName val="neraca okt"/>
      <sheetName val="Data_STD"/>
      <sheetName val="MN"/>
      <sheetName val="Form"/>
      <sheetName val="PN"/>
      <sheetName val="Monitoring Pencapaian Prod"/>
      <sheetName val="INFO"/>
      <sheetName val="Grading"/>
      <sheetName val="Minamas"/>
      <sheetName val="Posisi Stock"/>
      <sheetName val="A+Supl."/>
      <sheetName val="7"/>
      <sheetName val="Daf 1"/>
      <sheetName val="RT"/>
      <sheetName val="PABRIK (2)"/>
      <sheetName val="PLUMBING"/>
      <sheetName val="STRUKTUR"/>
      <sheetName val="R"/>
      <sheetName val="KK CFP JAKARTA"/>
      <sheetName val="RKB PKS"/>
      <sheetName val="RKB BLC"/>
      <sheetName val="RATE"/>
      <sheetName val="Rin1"/>
      <sheetName val="3"/>
      <sheetName val="cost recovery"/>
      <sheetName val="TB"/>
      <sheetName val="ALOKASI"/>
      <sheetName val="ASP"/>
      <sheetName val="rab_50"/>
      <sheetName val="RADIO CONTROLS"/>
      <sheetName val="PB(B)"/>
      <sheetName val="Setting"/>
      <sheetName val="DCF"/>
      <sheetName val="BTB"/>
      <sheetName val="DATA BATCH"/>
      <sheetName val="TBSv"/>
      <sheetName val="36"/>
      <sheetName val="DATA1"/>
      <sheetName val="upah-bahan satker_revisi"/>
      <sheetName val="#REF!"/>
      <sheetName val="WP Tanah"/>
      <sheetName val="SPRS breakdown pricing"/>
      <sheetName val="Harsat Upah"/>
      <sheetName val="Perhitungan Besi"/>
      <sheetName val="anal pipa"/>
      <sheetName val="dft bns"/>
      <sheetName val="Input O&amp;M"/>
      <sheetName val="GH Quantity"/>
      <sheetName val="Rek.Analisa"/>
      <sheetName val="ISIAN"/>
      <sheetName val="RESIDU"/>
      <sheetName val="SM Bgn"/>
      <sheetName val="SM Tnh"/>
      <sheetName val="Stock"/>
      <sheetName val="budget_up"/>
      <sheetName val="URA"/>
      <sheetName val="RP"/>
      <sheetName val="MOP"/>
      <sheetName val="TBS"/>
      <sheetName val="Mill"/>
      <sheetName val="BO"/>
      <sheetName val="KIES"/>
      <sheetName val="NPK"/>
      <sheetName val="TKKS"/>
      <sheetName val="TAB"/>
      <sheetName val="CPT"/>
      <sheetName val="WM"/>
      <sheetName val="WC"/>
      <sheetName val="SL"/>
      <sheetName val="KAST"/>
      <sheetName val="Tinn Out"/>
      <sheetName val="S.PK"/>
      <sheetName val="S. Prod"/>
      <sheetName val="T.PPK"/>
      <sheetName val="I. Blk"/>
      <sheetName val="I. Pkk"/>
      <sheetName val="Analisa BCT"/>
      <sheetName val="Kaliandra"/>
      <sheetName val="Data Material Lokal"/>
      <sheetName val="Fill this out first___"/>
      <sheetName val="N Tnh"/>
      <sheetName val="BBNE"/>
      <sheetName val="BLNE"/>
      <sheetName val="ITNE"/>
      <sheetName val="KAA"/>
      <sheetName val="KMYE"/>
      <sheetName val="KT"/>
      <sheetName val="KTTG"/>
      <sheetName val="MDLE"/>
      <sheetName val="MM"/>
      <sheetName val="SAMAN"/>
      <sheetName val="SFRE"/>
      <sheetName val="SK"/>
      <sheetName val="TPZE"/>
      <sheetName val="TRG"/>
      <sheetName val="Std-Industri"/>
      <sheetName val="HSP"/>
      <sheetName val="Resume"/>
      <sheetName val="Fixset"/>
      <sheetName val="inputs_control"/>
      <sheetName val="other_assumptions"/>
      <sheetName val="tax"/>
      <sheetName val="equity"/>
      <sheetName val="macro_subs"/>
      <sheetName val="311301"/>
      <sheetName val="Fill this out first..."/>
      <sheetName val="Mesin"/>
      <sheetName val="98003-33"/>
      <sheetName val="Daftar No MAPPI"/>
      <sheetName val="VLOOK"/>
      <sheetName val="H.Satuan"/>
      <sheetName val="Production"/>
      <sheetName val="TOWN"/>
      <sheetName val="UPAH &amp; BAHAN"/>
      <sheetName val="PERSIAPAN"/>
      <sheetName val="UTILITAS"/>
      <sheetName val="Bangunan Pabrik"/>
      <sheetName val="FISIK RAB 2000"/>
      <sheetName val="JURNAL JAMSOSTEK"/>
      <sheetName val="Palm Prod"/>
      <sheetName val="CPO 16-9-TID "/>
      <sheetName val="List Jabatan"/>
      <sheetName val="Rumus"/>
      <sheetName val="TST"/>
      <sheetName val="data_benefit(2)"/>
      <sheetName val="data_val"/>
      <sheetName val="Capex"/>
      <sheetName val="Assumptions"/>
      <sheetName val="Ring"/>
      <sheetName val="Based Data_wacc"/>
      <sheetName val="I-KAMAR"/>
      <sheetName val="Call"/>
      <sheetName val="Sheet1_(3)2"/>
      <sheetName val="GA_Bugdet2"/>
      <sheetName val="Sheet1__3_1"/>
      <sheetName val="Project_Plan"/>
      <sheetName val="An__Beton"/>
      <sheetName val="FORM_X_COST1"/>
      <sheetName val="LDA_LTW"/>
      <sheetName val="Lamp_BLC1"/>
      <sheetName val="CFP_BLC1"/>
      <sheetName val="CF_Konsol1"/>
      <sheetName val="ocean_voyage1"/>
      <sheetName val="Piringan_Manual1"/>
      <sheetName val="Piringan_Chemist1"/>
      <sheetName val="Gawangan_Manual1"/>
      <sheetName val="Gawangan_Chemist1"/>
      <sheetName val="Lalang_Sheet1"/>
      <sheetName val="Lalang_Spot1"/>
      <sheetName val="Lalang_Wiping1"/>
      <sheetName val="Buat_TPH1"/>
      <sheetName val="TPH_Manual1"/>
      <sheetName val="TPH_Chemist1"/>
      <sheetName val="Tunas_Pokok1"/>
      <sheetName val="Insert_Tanah1"/>
      <sheetName val="Sensus_Pokok1"/>
      <sheetName val="Sensus_Produksi1"/>
      <sheetName val="Teras_Kontur1"/>
      <sheetName val="Rincian_Iuran"/>
      <sheetName val="Premi_Iuran"/>
      <sheetName val="ACT_PROD"/>
      <sheetName val="PLAN_PROD"/>
      <sheetName val="_45KVA-1"/>
      <sheetName val="DIRECT_COST"/>
      <sheetName val="DCF_SD_31_JULI_05"/>
      <sheetName val="Detail_WPL_Jan"/>
      <sheetName val="Zahir_-_P&amp;L_AsOf_Feb14"/>
      <sheetName val="Zahir_-_P&amp;L_Jan14"/>
      <sheetName val="Zahir_-_BS_Feb14"/>
      <sheetName val="Zahir_-_BS_Jan14"/>
      <sheetName val="Analisa_Harga"/>
      <sheetName val="DCF_SD_JUNI_04"/>
      <sheetName val="Analisa_BCT_Permanen"/>
      <sheetName val="ANALISA_ME"/>
      <sheetName val="fin_pro_centers"/>
      <sheetName val="Transport_"/>
      <sheetName val="Harga_Satuan"/>
      <sheetName val="Tanah SHM NO. 04254, 04272"/>
      <sheetName val="TBSP"/>
      <sheetName val="pak03"/>
      <sheetName val="Adm"/>
      <sheetName val="HPP"/>
      <sheetName val="Omzet1"/>
      <sheetName val="LPP"/>
      <sheetName val="XLS Avg Rev"/>
      <sheetName val="Harga Material Lokal"/>
      <sheetName val="Sheet1_(3)6"/>
      <sheetName val="GA_Bugdet6"/>
      <sheetName val="Sheet1__3_5"/>
      <sheetName val="Project_Plan4"/>
      <sheetName val="An__Beton4"/>
      <sheetName val="FORM_X_COST5"/>
      <sheetName val="Lamp_BLC5"/>
      <sheetName val="CFP_BLC5"/>
      <sheetName val="CF_Konsol5"/>
      <sheetName val="ocean_voyage5"/>
      <sheetName val="Piringan_Manual5"/>
      <sheetName val="Piringan_Chemist5"/>
      <sheetName val="Gawangan_Manual5"/>
      <sheetName val="Gawangan_Chemist5"/>
      <sheetName val="Lalang_Sheet5"/>
      <sheetName val="Lalang_Spot5"/>
      <sheetName val="Lalang_Wiping5"/>
      <sheetName val="Buat_TPH5"/>
      <sheetName val="TPH_Manual5"/>
      <sheetName val="TPH_Chemist5"/>
      <sheetName val="Tunas_Pokok5"/>
      <sheetName val="Insert_Tanah5"/>
      <sheetName val="Sensus_Pokok5"/>
      <sheetName val="Sensus_Produksi5"/>
      <sheetName val="Teras_Kontur5"/>
      <sheetName val="ANALISA_ME4"/>
      <sheetName val="LDA_LTW4"/>
      <sheetName val="Rincian_Iuran4"/>
      <sheetName val="Premi_Iuran4"/>
      <sheetName val="ACT_PROD4"/>
      <sheetName val="PLAN_PROD4"/>
      <sheetName val="_45KVA-14"/>
      <sheetName val="DIRECT_COST4"/>
      <sheetName val="DCF_SD_JUNI_044"/>
      <sheetName val="DCF_SD_31_JULI_054"/>
      <sheetName val="Analisa_BCT_Permanen4"/>
      <sheetName val="Detail_WPL_Jan4"/>
      <sheetName val="Zahir_-_P&amp;L_AsOf_Feb144"/>
      <sheetName val="Zahir_-_P&amp;L_Jan144"/>
      <sheetName val="Zahir_-_BS_Feb144"/>
      <sheetName val="Zahir_-_BS_Jan144"/>
      <sheetName val="Analisa_Harga4"/>
      <sheetName val="fin_pro_centers4"/>
      <sheetName val="RKP_14"/>
      <sheetName val="PHL_Borongan4"/>
      <sheetName val="Prm_Angkut_Buah4"/>
      <sheetName val="Data_Penkg_UPAH4"/>
      <sheetName val="Data_Kar4"/>
      <sheetName val="Harga_Satuan4"/>
      <sheetName val="Transport_4"/>
      <sheetName val="Input_O&amp;M4"/>
      <sheetName val="GH_Quantity4"/>
      <sheetName val="Rek_Analisa4"/>
      <sheetName val="RKP_1"/>
      <sheetName val="PHL_Borongan"/>
      <sheetName val="Prm_Angkut_Buah"/>
      <sheetName val="Data_Penkg_UPAH"/>
      <sheetName val="Data_Kar"/>
      <sheetName val="Input_O&amp;M"/>
      <sheetName val="GH_Quantity"/>
      <sheetName val="Rek_Analisa"/>
      <sheetName val="Sheet1_(3)3"/>
      <sheetName val="GA_Bugdet3"/>
      <sheetName val="Sheet1__3_2"/>
      <sheetName val="Project_Plan1"/>
      <sheetName val="An__Beton1"/>
      <sheetName val="FORM_X_COST2"/>
      <sheetName val="Lamp_BLC2"/>
      <sheetName val="CFP_BLC2"/>
      <sheetName val="CF_Konsol2"/>
      <sheetName val="ocean_voyage2"/>
      <sheetName val="Piringan_Manual2"/>
      <sheetName val="Piringan_Chemist2"/>
      <sheetName val="Gawangan_Manual2"/>
      <sheetName val="Gawangan_Chemist2"/>
      <sheetName val="Lalang_Sheet2"/>
      <sheetName val="Lalang_Spot2"/>
      <sheetName val="Lalang_Wiping2"/>
      <sheetName val="Buat_TPH2"/>
      <sheetName val="TPH_Manual2"/>
      <sheetName val="TPH_Chemist2"/>
      <sheetName val="Tunas_Pokok2"/>
      <sheetName val="Insert_Tanah2"/>
      <sheetName val="Sensus_Pokok2"/>
      <sheetName val="Sensus_Produksi2"/>
      <sheetName val="Teras_Kontur2"/>
      <sheetName val="ANALISA_ME1"/>
      <sheetName val="LDA_LTW1"/>
      <sheetName val="Rincian_Iuran1"/>
      <sheetName val="Premi_Iuran1"/>
      <sheetName val="ACT_PROD1"/>
      <sheetName val="PLAN_PROD1"/>
      <sheetName val="_45KVA-11"/>
      <sheetName val="DIRECT_COST1"/>
      <sheetName val="DCF_SD_JUNI_041"/>
      <sheetName val="DCF_SD_31_JULI_051"/>
      <sheetName val="Analisa_BCT_Permanen1"/>
      <sheetName val="Detail_WPL_Jan1"/>
      <sheetName val="Zahir_-_P&amp;L_AsOf_Feb141"/>
      <sheetName val="Zahir_-_P&amp;L_Jan141"/>
      <sheetName val="Zahir_-_BS_Feb141"/>
      <sheetName val="Zahir_-_BS_Jan141"/>
      <sheetName val="Analisa_Harga1"/>
      <sheetName val="fin_pro_centers1"/>
      <sheetName val="RKP_11"/>
      <sheetName val="PHL_Borongan1"/>
      <sheetName val="Prm_Angkut_Buah1"/>
      <sheetName val="Data_Penkg_UPAH1"/>
      <sheetName val="Data_Kar1"/>
      <sheetName val="Harga_Satuan1"/>
      <sheetName val="Transport_1"/>
      <sheetName val="Input_O&amp;M1"/>
      <sheetName val="GH_Quantity1"/>
      <sheetName val="Rek_Analisa1"/>
      <sheetName val="Sheet1_(3)4"/>
      <sheetName val="GA_Bugdet4"/>
      <sheetName val="Sheet1__3_3"/>
      <sheetName val="Project_Plan2"/>
      <sheetName val="An__Beton2"/>
      <sheetName val="FORM_X_COST3"/>
      <sheetName val="Lamp_BLC3"/>
      <sheetName val="CFP_BLC3"/>
      <sheetName val="CF_Konsol3"/>
      <sheetName val="ocean_voyage3"/>
      <sheetName val="Piringan_Manual3"/>
      <sheetName val="Piringan_Chemist3"/>
      <sheetName val="Gawangan_Manual3"/>
      <sheetName val="Gawangan_Chemist3"/>
      <sheetName val="Lalang_Sheet3"/>
      <sheetName val="Lalang_Spot3"/>
      <sheetName val="Lalang_Wiping3"/>
      <sheetName val="Buat_TPH3"/>
      <sheetName val="TPH_Manual3"/>
      <sheetName val="TPH_Chemist3"/>
      <sheetName val="Tunas_Pokok3"/>
      <sheetName val="Insert_Tanah3"/>
      <sheetName val="Sensus_Pokok3"/>
      <sheetName val="Sensus_Produksi3"/>
      <sheetName val="Teras_Kontur3"/>
      <sheetName val="ANALISA_ME2"/>
      <sheetName val="LDA_LTW2"/>
      <sheetName val="Rincian_Iuran2"/>
      <sheetName val="Premi_Iuran2"/>
      <sheetName val="ACT_PROD2"/>
      <sheetName val="PLAN_PROD2"/>
      <sheetName val="_45KVA-12"/>
      <sheetName val="DIRECT_COST2"/>
      <sheetName val="DCF_SD_JUNI_042"/>
      <sheetName val="DCF_SD_31_JULI_052"/>
      <sheetName val="Analisa_BCT_Permanen2"/>
      <sheetName val="Detail_WPL_Jan2"/>
      <sheetName val="Zahir_-_P&amp;L_AsOf_Feb142"/>
      <sheetName val="Zahir_-_P&amp;L_Jan142"/>
      <sheetName val="Zahir_-_BS_Feb142"/>
      <sheetName val="Zahir_-_BS_Jan142"/>
      <sheetName val="Analisa_Harga2"/>
      <sheetName val="fin_pro_centers2"/>
      <sheetName val="RKP_12"/>
      <sheetName val="PHL_Borongan2"/>
      <sheetName val="Prm_Angkut_Buah2"/>
      <sheetName val="Data_Penkg_UPAH2"/>
      <sheetName val="Data_Kar2"/>
      <sheetName val="Harga_Satuan2"/>
      <sheetName val="Transport_2"/>
      <sheetName val="Input_O&amp;M2"/>
      <sheetName val="GH_Quantity2"/>
      <sheetName val="Rek_Analisa2"/>
      <sheetName val="Sheet1_(3)5"/>
      <sheetName val="GA_Bugdet5"/>
      <sheetName val="Sheet1__3_4"/>
      <sheetName val="Project_Plan3"/>
      <sheetName val="An__Beton3"/>
      <sheetName val="FORM_X_COST4"/>
      <sheetName val="Lamp_BLC4"/>
      <sheetName val="CFP_BLC4"/>
      <sheetName val="CF_Konsol4"/>
      <sheetName val="ocean_voyage4"/>
      <sheetName val="Piringan_Manual4"/>
      <sheetName val="Piringan_Chemist4"/>
      <sheetName val="Gawangan_Manual4"/>
      <sheetName val="Gawangan_Chemist4"/>
      <sheetName val="Lalang_Sheet4"/>
      <sheetName val="Lalang_Spot4"/>
      <sheetName val="Lalang_Wiping4"/>
      <sheetName val="Buat_TPH4"/>
      <sheetName val="TPH_Manual4"/>
      <sheetName val="TPH_Chemist4"/>
      <sheetName val="Tunas_Pokok4"/>
      <sheetName val="Insert_Tanah4"/>
      <sheetName val="Sensus_Pokok4"/>
      <sheetName val="Sensus_Produksi4"/>
      <sheetName val="Teras_Kontur4"/>
      <sheetName val="ANALISA_ME3"/>
      <sheetName val="LDA_LTW3"/>
      <sheetName val="Rincian_Iuran3"/>
      <sheetName val="Premi_Iuran3"/>
      <sheetName val="ACT_PROD3"/>
      <sheetName val="PLAN_PROD3"/>
      <sheetName val="_45KVA-13"/>
      <sheetName val="DIRECT_COST3"/>
      <sheetName val="DCF_SD_JUNI_043"/>
      <sheetName val="DCF_SD_31_JULI_053"/>
      <sheetName val="Analisa_BCT_Permanen3"/>
      <sheetName val="Detail_WPL_Jan3"/>
      <sheetName val="Zahir_-_P&amp;L_AsOf_Feb143"/>
      <sheetName val="Zahir_-_P&amp;L_Jan143"/>
      <sheetName val="Zahir_-_BS_Feb143"/>
      <sheetName val="Zahir_-_BS_Jan143"/>
      <sheetName val="Analisa_Harga3"/>
      <sheetName val="fin_pro_centers3"/>
      <sheetName val="RKP_13"/>
      <sheetName val="PHL_Borongan3"/>
      <sheetName val="Prm_Angkut_Buah3"/>
      <sheetName val="Data_Penkg_UPAH3"/>
      <sheetName val="Data_Kar3"/>
      <sheetName val="Harga_Satuan3"/>
      <sheetName val="Transport_3"/>
      <sheetName val="Input_O&amp;M3"/>
      <sheetName val="GH_Quantity3"/>
      <sheetName val="Rek_Analisa3"/>
      <sheetName val="Sheet1_(3)9"/>
      <sheetName val="GA_Bugdet9"/>
      <sheetName val="FORM_X_COST8"/>
      <sheetName val="Sheet1__3_8"/>
      <sheetName val="LDA_LTW7"/>
      <sheetName val="Lamp_BLC8"/>
      <sheetName val="CFP_BLC8"/>
      <sheetName val="CF_Konsol8"/>
      <sheetName val="ocean_voyage8"/>
      <sheetName val="Piringan_Manual8"/>
      <sheetName val="Piringan_Chemist8"/>
      <sheetName val="Gawangan_Manual8"/>
      <sheetName val="Gawangan_Chemist8"/>
      <sheetName val="Lalang_Sheet8"/>
      <sheetName val="Lalang_Spot8"/>
      <sheetName val="Lalang_Wiping8"/>
      <sheetName val="Buat_TPH8"/>
      <sheetName val="TPH_Manual8"/>
      <sheetName val="TPH_Chemist8"/>
      <sheetName val="Tunas_Pokok8"/>
      <sheetName val="Insert_Tanah8"/>
      <sheetName val="Sensus_Pokok8"/>
      <sheetName val="Sensus_Produksi8"/>
      <sheetName val="Teras_Kontur8"/>
      <sheetName val="Project_Plan7"/>
      <sheetName val="An__Beton7"/>
      <sheetName val="Rincian_Iuran7"/>
      <sheetName val="Premi_Iuran7"/>
      <sheetName val="ACT_PROD7"/>
      <sheetName val="PLAN_PROD7"/>
      <sheetName val="_45KVA-17"/>
      <sheetName val="DIRECT_COST7"/>
      <sheetName val="DCF_SD_31_JULI_057"/>
      <sheetName val="Detail_WPL_Jan7"/>
      <sheetName val="Zahir_-_P&amp;L_AsOf_Feb147"/>
      <sheetName val="Zahir_-_P&amp;L_Jan147"/>
      <sheetName val="Zahir_-_BS_Feb147"/>
      <sheetName val="Zahir_-_BS_Jan147"/>
      <sheetName val="Analisa_Harga7"/>
      <sheetName val="DCF_SD_JUNI_047"/>
      <sheetName val="Analisa_BCT_Permanen7"/>
      <sheetName val="ANALISA_ME7"/>
      <sheetName val="fin_pro_centers7"/>
      <sheetName val="Transport_7"/>
      <sheetName val="Harga_Satuan7"/>
      <sheetName val="Input_O&amp;M7"/>
      <sheetName val="GH_Quantity7"/>
      <sheetName val="Rek_Analisa7"/>
      <sheetName val="RKP_17"/>
      <sheetName val="PHL_Borongan7"/>
      <sheetName val="Prm_Angkut_Buah7"/>
      <sheetName val="Data_Penkg_UPAH7"/>
      <sheetName val="Data_Kar7"/>
      <sheetName val="Sheet1_(3)7"/>
      <sheetName val="GA_Bugdet7"/>
      <sheetName val="FORM_X_COST6"/>
      <sheetName val="Sheet1__3_6"/>
      <sheetName val="LDA_LTW5"/>
      <sheetName val="Lamp_BLC6"/>
      <sheetName val="CFP_BLC6"/>
      <sheetName val="CF_Konsol6"/>
      <sheetName val="ocean_voyage6"/>
      <sheetName val="Piringan_Manual6"/>
      <sheetName val="Piringan_Chemist6"/>
      <sheetName val="Gawangan_Manual6"/>
      <sheetName val="Gawangan_Chemist6"/>
      <sheetName val="Lalang_Sheet6"/>
      <sheetName val="Lalang_Spot6"/>
      <sheetName val="Lalang_Wiping6"/>
      <sheetName val="Buat_TPH6"/>
      <sheetName val="TPH_Manual6"/>
      <sheetName val="TPH_Chemist6"/>
      <sheetName val="Tunas_Pokok6"/>
      <sheetName val="Insert_Tanah6"/>
      <sheetName val="Sensus_Pokok6"/>
      <sheetName val="Sensus_Produksi6"/>
      <sheetName val="Teras_Kontur6"/>
      <sheetName val="Project_Plan5"/>
      <sheetName val="An__Beton5"/>
      <sheetName val="Rincian_Iuran5"/>
      <sheetName val="Premi_Iuran5"/>
      <sheetName val="ACT_PROD5"/>
      <sheetName val="PLAN_PROD5"/>
      <sheetName val="_45KVA-15"/>
      <sheetName val="DIRECT_COST5"/>
      <sheetName val="DCF_SD_31_JULI_055"/>
      <sheetName val="Detail_WPL_Jan5"/>
      <sheetName val="Zahir_-_P&amp;L_AsOf_Feb145"/>
      <sheetName val="Zahir_-_P&amp;L_Jan145"/>
      <sheetName val="Zahir_-_BS_Feb145"/>
      <sheetName val="Zahir_-_BS_Jan145"/>
      <sheetName val="Analisa_Harga5"/>
      <sheetName val="DCF_SD_JUNI_045"/>
      <sheetName val="Analisa_BCT_Permanen5"/>
      <sheetName val="ANALISA_ME5"/>
      <sheetName val="fin_pro_centers5"/>
      <sheetName val="Transport_5"/>
      <sheetName val="Harga_Satuan5"/>
      <sheetName val="Input_O&amp;M5"/>
      <sheetName val="GH_Quantity5"/>
      <sheetName val="Rek_Analisa5"/>
      <sheetName val="RKP_15"/>
      <sheetName val="PHL_Borongan5"/>
      <sheetName val="Prm_Angkut_Buah5"/>
      <sheetName val="Data_Penkg_UPAH5"/>
      <sheetName val="Data_Kar5"/>
      <sheetName val="Sheet1_(3)8"/>
      <sheetName val="GA_Bugdet8"/>
      <sheetName val="FORM_X_COST7"/>
      <sheetName val="Sheet1__3_7"/>
      <sheetName val="LDA_LTW6"/>
      <sheetName val="Lamp_BLC7"/>
      <sheetName val="CFP_BLC7"/>
      <sheetName val="CF_Konsol7"/>
      <sheetName val="ocean_voyage7"/>
      <sheetName val="Piringan_Manual7"/>
      <sheetName val="Piringan_Chemist7"/>
      <sheetName val="Gawangan_Manual7"/>
      <sheetName val="Gawangan_Chemist7"/>
      <sheetName val="Lalang_Sheet7"/>
      <sheetName val="Lalang_Spot7"/>
      <sheetName val="Lalang_Wiping7"/>
      <sheetName val="Buat_TPH7"/>
      <sheetName val="TPH_Manual7"/>
      <sheetName val="TPH_Chemist7"/>
      <sheetName val="Tunas_Pokok7"/>
      <sheetName val="Insert_Tanah7"/>
      <sheetName val="Sensus_Pokok7"/>
      <sheetName val="Sensus_Produksi7"/>
      <sheetName val="Teras_Kontur7"/>
      <sheetName val="Project_Plan6"/>
      <sheetName val="An__Beton6"/>
      <sheetName val="Rincian_Iuran6"/>
      <sheetName val="Premi_Iuran6"/>
      <sheetName val="ACT_PROD6"/>
      <sheetName val="PLAN_PROD6"/>
      <sheetName val="_45KVA-16"/>
      <sheetName val="DIRECT_COST6"/>
      <sheetName val="DCF_SD_31_JULI_056"/>
      <sheetName val="Detail_WPL_Jan6"/>
      <sheetName val="Zahir_-_P&amp;L_AsOf_Feb146"/>
      <sheetName val="Zahir_-_P&amp;L_Jan146"/>
      <sheetName val="Zahir_-_BS_Feb146"/>
      <sheetName val="Zahir_-_BS_Jan146"/>
      <sheetName val="Analisa_Harga6"/>
      <sheetName val="DCF_SD_JUNI_046"/>
      <sheetName val="Analisa_BCT_Permanen6"/>
      <sheetName val="ANALISA_ME6"/>
      <sheetName val="fin_pro_centers6"/>
      <sheetName val="Transport_6"/>
      <sheetName val="Harga_Satuan6"/>
      <sheetName val="Input_O&amp;M6"/>
      <sheetName val="GH_Quantity6"/>
      <sheetName val="Rek_Analisa6"/>
      <sheetName val="RKP_16"/>
      <sheetName val="PHL_Borongan6"/>
      <sheetName val="Prm_Angkut_Buah6"/>
      <sheetName val="Data_Penkg_UPAH6"/>
      <sheetName val="Data_Kar6"/>
      <sheetName val="Elektrikal"/>
      <sheetName val="Unit Rate"/>
      <sheetName val="DAF_2"/>
      <sheetName val="Hrg_Sat"/>
      <sheetName val="BAHAN_STR"/>
      <sheetName val="Rekap"/>
      <sheetName val="Pag_hal"/>
      <sheetName val="AC-2"/>
      <sheetName val="DI-ESTI"/>
      <sheetName val="BIALANG"/>
      <sheetName val="BOQ"/>
      <sheetName val="ANALISA"/>
      <sheetName val="Als Struk"/>
      <sheetName val="Cash-print"/>
      <sheetName val="PRINT CF"/>
      <sheetName val="Sat-Tan"/>
      <sheetName val="Machine"/>
      <sheetName val="Cashfl"/>
      <sheetName val="PKS"/>
      <sheetName val="BEKASI"/>
      <sheetName val="Alat-09"/>
      <sheetName val="Norma_HK"/>
      <sheetName val="HS-2010"/>
      <sheetName val="Peralatan"/>
      <sheetName val="I.4.1 (2)"/>
      <sheetName val="I_4_1_(2)"/>
      <sheetName val="I_4_1_(2)1"/>
      <sheetName val="I_4_1_(2)2"/>
      <sheetName val="I_4_1_(2)3"/>
      <sheetName val="I_4_1_(2)4"/>
      <sheetName val="Markup"/>
      <sheetName val="B - Norelec"/>
      <sheetName val="Currency"/>
      <sheetName val="Lamp NRC Item (4)"/>
      <sheetName val="DAF-9"/>
      <sheetName val="AHSbj"/>
      <sheetName val="ALAT"/>
      <sheetName val="Penwrn"/>
      <sheetName val="Faktor Markup"/>
    </sheetNames>
    <sheetDataSet>
      <sheetData sheetId="0" refreshError="1"/>
      <sheetData sheetId="1" refreshError="1">
        <row r="7">
          <cell r="D7">
            <v>-3</v>
          </cell>
        </row>
        <row r="40">
          <cell r="C40" t="str">
            <v>BIAYA  PENJUALAN  KAVLING</v>
          </cell>
          <cell r="I40">
            <v>0</v>
          </cell>
          <cell r="J40">
            <v>0</v>
          </cell>
          <cell r="K40">
            <v>0</v>
          </cell>
          <cell r="L40">
            <v>9965505.7979400009</v>
          </cell>
          <cell r="M40">
            <v>19331477.144000001</v>
          </cell>
          <cell r="N40">
            <v>12464886.924000001</v>
          </cell>
          <cell r="O40">
            <v>20324307.605999999</v>
          </cell>
          <cell r="P40">
            <v>6590166.5979999993</v>
          </cell>
          <cell r="Q40">
            <v>0</v>
          </cell>
          <cell r="R40">
            <v>0</v>
          </cell>
          <cell r="S40">
            <v>0</v>
          </cell>
          <cell r="T40">
            <v>0</v>
          </cell>
          <cell r="U40">
            <v>0</v>
          </cell>
        </row>
        <row r="72">
          <cell r="C72" t="str">
            <v>PENJUALAN  RUMAH</v>
          </cell>
          <cell r="F72">
            <v>2322.2696999999998</v>
          </cell>
          <cell r="I72">
            <v>0</v>
          </cell>
          <cell r="J72">
            <v>0</v>
          </cell>
          <cell r="K72">
            <v>0</v>
          </cell>
          <cell r="L72">
            <v>0</v>
          </cell>
          <cell r="M72">
            <v>0</v>
          </cell>
          <cell r="N72">
            <v>0</v>
          </cell>
          <cell r="O72">
            <v>0</v>
          </cell>
          <cell r="P72">
            <v>0</v>
          </cell>
          <cell r="Q72">
            <v>0</v>
          </cell>
          <cell r="R72">
            <v>0</v>
          </cell>
          <cell r="S72">
            <v>0</v>
          </cell>
          <cell r="T72">
            <v>0</v>
          </cell>
          <cell r="U72">
            <v>0</v>
          </cell>
        </row>
        <row r="205">
          <cell r="D205" t="str">
            <v>Jumlah</v>
          </cell>
          <cell r="I205">
            <v>0</v>
          </cell>
          <cell r="J205">
            <v>0</v>
          </cell>
          <cell r="K205">
            <v>0</v>
          </cell>
          <cell r="L205">
            <v>1845978.3359999992</v>
          </cell>
          <cell r="M205">
            <v>1845978.3359999992</v>
          </cell>
          <cell r="N205">
            <v>1845978.3359999992</v>
          </cell>
          <cell r="O205">
            <v>1845978.3359999992</v>
          </cell>
          <cell r="P205">
            <v>1845978.3359999992</v>
          </cell>
          <cell r="Q205">
            <v>1845978.3359999992</v>
          </cell>
          <cell r="R205">
            <v>1845978.3359999992</v>
          </cell>
          <cell r="S205">
            <v>1845978.3359999992</v>
          </cell>
          <cell r="T205">
            <v>1845978.3359999992</v>
          </cell>
          <cell r="U205">
            <v>1845978.3359999992</v>
          </cell>
        </row>
        <row r="230">
          <cell r="C230" t="str">
            <v>PENDAPATAN  SEWA  RUKO</v>
          </cell>
          <cell r="F230">
            <v>1039.5</v>
          </cell>
          <cell r="G230">
            <v>2039.26</v>
          </cell>
          <cell r="I230">
            <v>0</v>
          </cell>
          <cell r="J230">
            <v>0</v>
          </cell>
          <cell r="K230">
            <v>0</v>
          </cell>
          <cell r="L230">
            <v>65691.912000000011</v>
          </cell>
          <cell r="M230">
            <v>65691.912000000011</v>
          </cell>
          <cell r="N230">
            <v>65691.912000000011</v>
          </cell>
          <cell r="O230">
            <v>65691.912000000011</v>
          </cell>
          <cell r="P230">
            <v>65691.912000000011</v>
          </cell>
          <cell r="Q230">
            <v>65691.912000000011</v>
          </cell>
          <cell r="R230">
            <v>65691.912000000011</v>
          </cell>
          <cell r="S230">
            <v>65691.912000000011</v>
          </cell>
          <cell r="T230">
            <v>65691.912000000011</v>
          </cell>
          <cell r="U230">
            <v>65691.912000000011</v>
          </cell>
        </row>
        <row r="235">
          <cell r="D235" t="str">
            <v>Jumlah</v>
          </cell>
          <cell r="F235">
            <v>5720</v>
          </cell>
          <cell r="G235">
            <v>3245</v>
          </cell>
          <cell r="I235">
            <v>0</v>
          </cell>
          <cell r="J235">
            <v>0</v>
          </cell>
          <cell r="K235">
            <v>0</v>
          </cell>
          <cell r="L235">
            <v>61663.584000000003</v>
          </cell>
          <cell r="M235">
            <v>61663.584000000003</v>
          </cell>
          <cell r="N235">
            <v>61663.584000000003</v>
          </cell>
          <cell r="O235">
            <v>61663.584000000003</v>
          </cell>
          <cell r="P235">
            <v>61663.584000000003</v>
          </cell>
          <cell r="Q235">
            <v>61663.584000000003</v>
          </cell>
          <cell r="R235">
            <v>61663.584000000003</v>
          </cell>
          <cell r="S235">
            <v>61663.584000000003</v>
          </cell>
          <cell r="T235">
            <v>61663.584000000003</v>
          </cell>
          <cell r="U235">
            <v>61663.584000000003</v>
          </cell>
        </row>
        <row r="251">
          <cell r="D251" t="str">
            <v>Jumlah</v>
          </cell>
          <cell r="F251">
            <v>9072</v>
          </cell>
          <cell r="G251">
            <v>6480</v>
          </cell>
          <cell r="I251">
            <v>0</v>
          </cell>
          <cell r="J251">
            <v>0</v>
          </cell>
          <cell r="K251">
            <v>0</v>
          </cell>
          <cell r="L251">
            <v>109017.39599999999</v>
          </cell>
          <cell r="M251">
            <v>109017.39599999999</v>
          </cell>
          <cell r="N251">
            <v>109017.39599999999</v>
          </cell>
          <cell r="O251">
            <v>109017.39599999999</v>
          </cell>
          <cell r="P251">
            <v>109017.39599999999</v>
          </cell>
          <cell r="Q251">
            <v>109017.39599999999</v>
          </cell>
          <cell r="R251">
            <v>109017.39599999999</v>
          </cell>
          <cell r="S251">
            <v>109017.39599999999</v>
          </cell>
          <cell r="T251">
            <v>109017.39599999999</v>
          </cell>
          <cell r="U251">
            <v>109017.39599999999</v>
          </cell>
        </row>
        <row r="256">
          <cell r="D256" t="str">
            <v>Jumlah</v>
          </cell>
          <cell r="F256">
            <v>0</v>
          </cell>
          <cell r="G256">
            <v>256</v>
          </cell>
          <cell r="I256">
            <v>0</v>
          </cell>
          <cell r="J256">
            <v>0</v>
          </cell>
          <cell r="K256">
            <v>0</v>
          </cell>
          <cell r="L256">
            <v>21006.887999999999</v>
          </cell>
          <cell r="M256">
            <v>21006.887999999999</v>
          </cell>
          <cell r="N256">
            <v>21006.887999999999</v>
          </cell>
          <cell r="O256">
            <v>21006.887999999999</v>
          </cell>
          <cell r="P256">
            <v>21006.887999999999</v>
          </cell>
          <cell r="Q256">
            <v>21006.887999999999</v>
          </cell>
          <cell r="R256">
            <v>21006.887999999999</v>
          </cell>
          <cell r="S256">
            <v>21006.887999999999</v>
          </cell>
          <cell r="T256">
            <v>21006.887999999999</v>
          </cell>
          <cell r="U256">
            <v>21006.887999999999</v>
          </cell>
        </row>
        <row r="263">
          <cell r="D263" t="str">
            <v>Jumlah</v>
          </cell>
          <cell r="F263">
            <v>214</v>
          </cell>
          <cell r="G263">
            <v>79.5</v>
          </cell>
          <cell r="I263">
            <v>0</v>
          </cell>
          <cell r="J263">
            <v>0</v>
          </cell>
          <cell r="K263">
            <v>0</v>
          </cell>
          <cell r="L263">
            <v>15002.100000000002</v>
          </cell>
          <cell r="M263">
            <v>15002.100000000002</v>
          </cell>
          <cell r="N263">
            <v>15002.100000000002</v>
          </cell>
          <cell r="O263">
            <v>15002.100000000002</v>
          </cell>
          <cell r="P263">
            <v>15002.100000000002</v>
          </cell>
          <cell r="Q263">
            <v>15002.100000000002</v>
          </cell>
          <cell r="R263">
            <v>15002.100000000002</v>
          </cell>
          <cell r="S263">
            <v>15002.100000000002</v>
          </cell>
          <cell r="T263">
            <v>15002.100000000002</v>
          </cell>
          <cell r="U263">
            <v>15002.100000000002</v>
          </cell>
        </row>
        <row r="272">
          <cell r="D272" t="str">
            <v>Jumlah</v>
          </cell>
          <cell r="F272">
            <v>10292.299999999999</v>
          </cell>
          <cell r="G272">
            <v>773.3</v>
          </cell>
          <cell r="I272">
            <v>0</v>
          </cell>
          <cell r="J272">
            <v>0</v>
          </cell>
          <cell r="K272">
            <v>0</v>
          </cell>
          <cell r="L272">
            <v>36887.364000000001</v>
          </cell>
          <cell r="M272">
            <v>36887.364000000001</v>
          </cell>
          <cell r="N272">
            <v>36887.364000000001</v>
          </cell>
          <cell r="O272">
            <v>36887.364000000001</v>
          </cell>
          <cell r="P272">
            <v>36887.364000000001</v>
          </cell>
          <cell r="Q272">
            <v>36887.364000000001</v>
          </cell>
          <cell r="R272">
            <v>36887.364000000001</v>
          </cell>
          <cell r="S272">
            <v>36887.364000000001</v>
          </cell>
          <cell r="T272">
            <v>36887.364000000001</v>
          </cell>
          <cell r="U272">
            <v>36887.364000000001</v>
          </cell>
        </row>
        <row r="278">
          <cell r="D278" t="str">
            <v>Jumlah</v>
          </cell>
          <cell r="I278">
            <v>0</v>
          </cell>
          <cell r="J278">
            <v>0</v>
          </cell>
          <cell r="K278">
            <v>0</v>
          </cell>
          <cell r="L278">
            <v>119979.73199999999</v>
          </cell>
          <cell r="M278">
            <v>119979.73199999999</v>
          </cell>
          <cell r="N278">
            <v>119979.73199999999</v>
          </cell>
          <cell r="O278">
            <v>119979.73199999999</v>
          </cell>
          <cell r="P278">
            <v>119979.73199999999</v>
          </cell>
          <cell r="Q278">
            <v>119979.73199999999</v>
          </cell>
          <cell r="R278">
            <v>119979.73199999999</v>
          </cell>
          <cell r="S278">
            <v>119979.73199999999</v>
          </cell>
          <cell r="T278">
            <v>119979.73199999999</v>
          </cell>
          <cell r="U278">
            <v>119979.73199999999</v>
          </cell>
        </row>
      </sheetData>
      <sheetData sheetId="2" refreshError="1"/>
      <sheetData sheetId="3" refreshError="1"/>
      <sheetData sheetId="4" refreshError="1"/>
      <sheetData sheetId="5">
        <row r="262">
          <cell r="C262" t="str">
            <v></v>
          </cell>
        </row>
      </sheetData>
      <sheetData sheetId="6" refreshError="1"/>
      <sheetData sheetId="7" refreshError="1"/>
      <sheetData sheetId="8" refreshError="1"/>
      <sheetData sheetId="9" refreshError="1"/>
      <sheetData sheetId="10"/>
      <sheetData sheetId="11" refreshError="1"/>
      <sheetData sheetId="12" refreshError="1">
        <row r="7">
          <cell r="D7">
            <v>-3</v>
          </cell>
        </row>
        <row r="40">
          <cell r="C40" t="str">
            <v>PENJUALAN  KAVLING</v>
          </cell>
          <cell r="I40">
            <v>0</v>
          </cell>
          <cell r="J40">
            <v>0</v>
          </cell>
          <cell r="K40">
            <v>0</v>
          </cell>
          <cell r="L40">
            <v>28319946.000000004</v>
          </cell>
          <cell r="M40">
            <v>67787940</v>
          </cell>
          <cell r="N40">
            <v>46358550</v>
          </cell>
          <cell r="O40">
            <v>83316375</v>
          </cell>
          <cell r="P40">
            <v>28816400</v>
          </cell>
          <cell r="Q40">
            <v>0</v>
          </cell>
          <cell r="R40">
            <v>0</v>
          </cell>
          <cell r="S40">
            <v>0</v>
          </cell>
          <cell r="T40">
            <v>0</v>
          </cell>
          <cell r="U40">
            <v>0</v>
          </cell>
        </row>
        <row r="72">
          <cell r="C72" t="str">
            <v>PENJUALAN  RUMAH</v>
          </cell>
          <cell r="F72">
            <v>2322.2696999999998</v>
          </cell>
          <cell r="I72">
            <v>0</v>
          </cell>
          <cell r="J72">
            <v>0</v>
          </cell>
          <cell r="K72">
            <v>0</v>
          </cell>
          <cell r="L72">
            <v>359355.45500000002</v>
          </cell>
          <cell r="M72">
            <v>337325.45500000002</v>
          </cell>
          <cell r="N72">
            <v>0</v>
          </cell>
          <cell r="O72">
            <v>0</v>
          </cell>
          <cell r="P72">
            <v>0</v>
          </cell>
          <cell r="Q72">
            <v>0</v>
          </cell>
          <cell r="R72">
            <v>0</v>
          </cell>
          <cell r="S72">
            <v>0</v>
          </cell>
          <cell r="T72">
            <v>0</v>
          </cell>
          <cell r="U72">
            <v>0</v>
          </cell>
        </row>
        <row r="142">
          <cell r="C142">
            <v>1</v>
          </cell>
          <cell r="I142">
            <v>0</v>
          </cell>
          <cell r="J142">
            <v>0</v>
          </cell>
          <cell r="K142">
            <v>0</v>
          </cell>
          <cell r="L142">
            <v>6</v>
          </cell>
          <cell r="M142">
            <v>6</v>
          </cell>
          <cell r="N142">
            <v>6</v>
          </cell>
          <cell r="O142">
            <v>6</v>
          </cell>
          <cell r="P142">
            <v>6</v>
          </cell>
          <cell r="Q142">
            <v>6</v>
          </cell>
          <cell r="R142">
            <v>6</v>
          </cell>
          <cell r="S142">
            <v>6</v>
          </cell>
          <cell r="T142">
            <v>6</v>
          </cell>
          <cell r="U142">
            <v>6</v>
          </cell>
        </row>
        <row r="143">
          <cell r="C143">
            <v>2</v>
          </cell>
          <cell r="I143">
            <v>0</v>
          </cell>
          <cell r="J143">
            <v>0</v>
          </cell>
          <cell r="K143">
            <v>0</v>
          </cell>
          <cell r="L143">
            <v>5</v>
          </cell>
          <cell r="M143">
            <v>5</v>
          </cell>
          <cell r="N143">
            <v>5</v>
          </cell>
          <cell r="O143">
            <v>5</v>
          </cell>
          <cell r="P143">
            <v>5</v>
          </cell>
          <cell r="Q143">
            <v>5</v>
          </cell>
          <cell r="R143">
            <v>5</v>
          </cell>
          <cell r="S143">
            <v>5</v>
          </cell>
          <cell r="T143">
            <v>5</v>
          </cell>
          <cell r="U143">
            <v>5</v>
          </cell>
        </row>
        <row r="144">
          <cell r="C144">
            <v>3</v>
          </cell>
          <cell r="I144">
            <v>0</v>
          </cell>
          <cell r="J144">
            <v>0</v>
          </cell>
          <cell r="K144">
            <v>0</v>
          </cell>
          <cell r="L144">
            <v>2.4</v>
          </cell>
          <cell r="M144">
            <v>2.4</v>
          </cell>
          <cell r="N144">
            <v>2.4</v>
          </cell>
          <cell r="O144">
            <v>2.4</v>
          </cell>
          <cell r="P144">
            <v>2.4</v>
          </cell>
          <cell r="Q144">
            <v>2.4</v>
          </cell>
          <cell r="R144">
            <v>2.4</v>
          </cell>
          <cell r="S144">
            <v>2.4</v>
          </cell>
          <cell r="T144">
            <v>2.4</v>
          </cell>
          <cell r="U144">
            <v>2.4</v>
          </cell>
        </row>
        <row r="145">
          <cell r="C145">
            <v>4</v>
          </cell>
          <cell r="I145">
            <v>0</v>
          </cell>
          <cell r="J145">
            <v>0</v>
          </cell>
          <cell r="K145">
            <v>0</v>
          </cell>
          <cell r="L145">
            <v>2</v>
          </cell>
          <cell r="M145">
            <v>2</v>
          </cell>
          <cell r="N145">
            <v>2</v>
          </cell>
          <cell r="O145">
            <v>2</v>
          </cell>
          <cell r="P145">
            <v>2</v>
          </cell>
          <cell r="Q145">
            <v>2</v>
          </cell>
          <cell r="R145">
            <v>2</v>
          </cell>
          <cell r="S145">
            <v>2</v>
          </cell>
          <cell r="T145">
            <v>2</v>
          </cell>
          <cell r="U145">
            <v>2</v>
          </cell>
        </row>
        <row r="146">
          <cell r="C146">
            <v>5</v>
          </cell>
          <cell r="I146">
            <v>0</v>
          </cell>
          <cell r="J146">
            <v>0</v>
          </cell>
          <cell r="K146">
            <v>0</v>
          </cell>
          <cell r="L146">
            <v>0</v>
          </cell>
          <cell r="M146">
            <v>0</v>
          </cell>
          <cell r="N146">
            <v>0</v>
          </cell>
          <cell r="O146">
            <v>0</v>
          </cell>
          <cell r="P146">
            <v>0</v>
          </cell>
          <cell r="Q146">
            <v>0</v>
          </cell>
          <cell r="R146">
            <v>0</v>
          </cell>
          <cell r="S146">
            <v>0</v>
          </cell>
          <cell r="T146">
            <v>0</v>
          </cell>
          <cell r="U146">
            <v>0</v>
          </cell>
        </row>
        <row r="149">
          <cell r="C149">
            <v>1</v>
          </cell>
          <cell r="I149">
            <v>0</v>
          </cell>
          <cell r="J149">
            <v>0</v>
          </cell>
          <cell r="K149">
            <v>0</v>
          </cell>
          <cell r="L149">
            <v>3.5</v>
          </cell>
          <cell r="M149">
            <v>3.5</v>
          </cell>
          <cell r="N149">
            <v>3.5</v>
          </cell>
          <cell r="O149">
            <v>3.5</v>
          </cell>
          <cell r="P149">
            <v>3.5</v>
          </cell>
          <cell r="Q149">
            <v>3.5</v>
          </cell>
          <cell r="R149">
            <v>3.5</v>
          </cell>
          <cell r="S149">
            <v>3.5</v>
          </cell>
          <cell r="T149">
            <v>3.5</v>
          </cell>
          <cell r="U149">
            <v>3.5</v>
          </cell>
        </row>
        <row r="150">
          <cell r="C150">
            <v>2</v>
          </cell>
          <cell r="I150">
            <v>0</v>
          </cell>
          <cell r="J150">
            <v>0</v>
          </cell>
          <cell r="K150">
            <v>0</v>
          </cell>
          <cell r="L150">
            <v>3</v>
          </cell>
          <cell r="M150">
            <v>3</v>
          </cell>
          <cell r="N150">
            <v>3</v>
          </cell>
          <cell r="O150">
            <v>3</v>
          </cell>
          <cell r="P150">
            <v>3</v>
          </cell>
          <cell r="Q150">
            <v>3</v>
          </cell>
          <cell r="R150">
            <v>3</v>
          </cell>
          <cell r="S150">
            <v>3</v>
          </cell>
          <cell r="T150">
            <v>3</v>
          </cell>
          <cell r="U150">
            <v>3</v>
          </cell>
        </row>
        <row r="151">
          <cell r="C151">
            <v>3</v>
          </cell>
          <cell r="I151">
            <v>0</v>
          </cell>
          <cell r="J151">
            <v>0</v>
          </cell>
          <cell r="K151">
            <v>0</v>
          </cell>
          <cell r="L151">
            <v>2.85</v>
          </cell>
          <cell r="M151">
            <v>2.85</v>
          </cell>
          <cell r="N151">
            <v>2.85</v>
          </cell>
          <cell r="O151">
            <v>2.85</v>
          </cell>
          <cell r="P151">
            <v>2.85</v>
          </cell>
          <cell r="Q151">
            <v>2.85</v>
          </cell>
          <cell r="R151">
            <v>2.85</v>
          </cell>
          <cell r="S151">
            <v>2.85</v>
          </cell>
          <cell r="T151">
            <v>2.85</v>
          </cell>
          <cell r="U151">
            <v>2.85</v>
          </cell>
        </row>
        <row r="152">
          <cell r="C152">
            <v>4</v>
          </cell>
          <cell r="I152">
            <v>0</v>
          </cell>
          <cell r="J152">
            <v>0</v>
          </cell>
          <cell r="K152">
            <v>0</v>
          </cell>
          <cell r="L152">
            <v>2.75</v>
          </cell>
          <cell r="M152">
            <v>2.75</v>
          </cell>
          <cell r="N152">
            <v>2.75</v>
          </cell>
          <cell r="O152">
            <v>2.75</v>
          </cell>
          <cell r="P152">
            <v>2.75</v>
          </cell>
          <cell r="Q152">
            <v>2.75</v>
          </cell>
          <cell r="R152">
            <v>2.75</v>
          </cell>
          <cell r="S152">
            <v>2.75</v>
          </cell>
          <cell r="T152">
            <v>2.75</v>
          </cell>
          <cell r="U152">
            <v>2.75</v>
          </cell>
        </row>
        <row r="153">
          <cell r="C153">
            <v>5</v>
          </cell>
          <cell r="I153">
            <v>0</v>
          </cell>
          <cell r="J153">
            <v>0</v>
          </cell>
          <cell r="K153">
            <v>0</v>
          </cell>
          <cell r="L153">
            <v>2.5</v>
          </cell>
          <cell r="M153">
            <v>2.5</v>
          </cell>
          <cell r="N153">
            <v>2.5</v>
          </cell>
          <cell r="O153">
            <v>2.5</v>
          </cell>
          <cell r="P153">
            <v>2.5</v>
          </cell>
          <cell r="Q153">
            <v>2.5</v>
          </cell>
          <cell r="R153">
            <v>2.5</v>
          </cell>
          <cell r="S153">
            <v>2.5</v>
          </cell>
          <cell r="T153">
            <v>2.5</v>
          </cell>
          <cell r="U153">
            <v>2.5</v>
          </cell>
        </row>
        <row r="154">
          <cell r="C154">
            <v>6</v>
          </cell>
          <cell r="I154">
            <v>0</v>
          </cell>
          <cell r="J154">
            <v>0</v>
          </cell>
          <cell r="K154">
            <v>0</v>
          </cell>
          <cell r="L154">
            <v>1.4</v>
          </cell>
          <cell r="M154">
            <v>1.4</v>
          </cell>
          <cell r="N154">
            <v>1.4</v>
          </cell>
          <cell r="O154">
            <v>1.4</v>
          </cell>
          <cell r="P154">
            <v>1.4</v>
          </cell>
          <cell r="Q154">
            <v>1.4</v>
          </cell>
          <cell r="R154">
            <v>1.4</v>
          </cell>
          <cell r="S154">
            <v>1.4</v>
          </cell>
          <cell r="T154">
            <v>1.4</v>
          </cell>
          <cell r="U154">
            <v>1.4</v>
          </cell>
        </row>
        <row r="155">
          <cell r="C155">
            <v>7</v>
          </cell>
          <cell r="I155">
            <v>0</v>
          </cell>
          <cell r="J155">
            <v>0</v>
          </cell>
          <cell r="K155">
            <v>0</v>
          </cell>
          <cell r="L155">
            <v>0</v>
          </cell>
          <cell r="M155">
            <v>0</v>
          </cell>
          <cell r="N155">
            <v>0</v>
          </cell>
          <cell r="O155">
            <v>0</v>
          </cell>
          <cell r="P155">
            <v>0</v>
          </cell>
          <cell r="Q155">
            <v>0</v>
          </cell>
          <cell r="R155">
            <v>0</v>
          </cell>
          <cell r="S155">
            <v>0</v>
          </cell>
          <cell r="T155">
            <v>0</v>
          </cell>
          <cell r="U155">
            <v>0</v>
          </cell>
        </row>
        <row r="220">
          <cell r="D220" t="str">
            <v>Jumlah</v>
          </cell>
          <cell r="I220">
            <v>0</v>
          </cell>
          <cell r="J220">
            <v>0</v>
          </cell>
          <cell r="K220">
            <v>0</v>
          </cell>
          <cell r="L220">
            <v>24477100.957000002</v>
          </cell>
          <cell r="M220">
            <v>29226696.486200005</v>
          </cell>
          <cell r="N220">
            <v>31770443.78932</v>
          </cell>
          <cell r="O220">
            <v>34326366.345752001</v>
          </cell>
          <cell r="P220">
            <v>37728920.157827199</v>
          </cell>
          <cell r="Q220">
            <v>40288423.301109925</v>
          </cell>
          <cell r="R220">
            <v>40340608.558720917</v>
          </cell>
          <cell r="S220">
            <v>40398012.342093006</v>
          </cell>
          <cell r="T220">
            <v>40461156.503802299</v>
          </cell>
          <cell r="U220">
            <v>40530615.08168254</v>
          </cell>
        </row>
        <row r="249">
          <cell r="C249" t="str">
            <v>PENDAPATAN  SEWA  RUKO</v>
          </cell>
          <cell r="F249">
            <v>1039.5</v>
          </cell>
          <cell r="G249">
            <v>2039.26</v>
          </cell>
          <cell r="I249">
            <v>0</v>
          </cell>
          <cell r="J249">
            <v>0</v>
          </cell>
          <cell r="K249">
            <v>0</v>
          </cell>
          <cell r="L249">
            <v>144999.99900000001</v>
          </cell>
          <cell r="M249">
            <v>152740.52899999998</v>
          </cell>
          <cell r="N249">
            <v>174327.08150000003</v>
          </cell>
          <cell r="O249">
            <v>182306.66465000005</v>
          </cell>
          <cell r="P249">
            <v>200537.33111500007</v>
          </cell>
          <cell r="Q249">
            <v>220591.06422650008</v>
          </cell>
          <cell r="R249">
            <v>230068.0612741501</v>
          </cell>
          <cell r="S249">
            <v>253074.86740156513</v>
          </cell>
          <cell r="T249">
            <v>278382.35414172162</v>
          </cell>
          <cell r="U249">
            <v>306220.58955589391</v>
          </cell>
        </row>
        <row r="254">
          <cell r="D254" t="str">
            <v>Jumlah</v>
          </cell>
          <cell r="F254">
            <v>5720</v>
          </cell>
          <cell r="G254">
            <v>3245</v>
          </cell>
          <cell r="I254">
            <v>0</v>
          </cell>
          <cell r="J254">
            <v>0</v>
          </cell>
          <cell r="K254">
            <v>0</v>
          </cell>
          <cell r="L254">
            <v>164399.99599999998</v>
          </cell>
          <cell r="M254">
            <v>180839.99560000002</v>
          </cell>
          <cell r="N254">
            <v>198923.99516000005</v>
          </cell>
          <cell r="O254">
            <v>218816.39467600005</v>
          </cell>
          <cell r="P254">
            <v>240698.03414360009</v>
          </cell>
          <cell r="Q254">
            <v>264767.83755796013</v>
          </cell>
          <cell r="R254">
            <v>291244.62131375616</v>
          </cell>
          <cell r="S254">
            <v>320369.08344513178</v>
          </cell>
          <cell r="T254">
            <v>352405.99178964505</v>
          </cell>
          <cell r="U254">
            <v>387646.59096860955</v>
          </cell>
        </row>
        <row r="269">
          <cell r="D269" t="str">
            <v>Jumlah</v>
          </cell>
          <cell r="F269">
            <v>9072</v>
          </cell>
          <cell r="G269">
            <v>6480</v>
          </cell>
          <cell r="I269">
            <v>0</v>
          </cell>
          <cell r="J269">
            <v>0</v>
          </cell>
          <cell r="K269">
            <v>0</v>
          </cell>
          <cell r="L269">
            <v>96450.606</v>
          </cell>
          <cell r="M269">
            <v>106095.66660000003</v>
          </cell>
          <cell r="N269">
            <v>116705.23326000002</v>
          </cell>
          <cell r="O269">
            <v>128375.75658600005</v>
          </cell>
          <cell r="P269">
            <v>141213.33224460005</v>
          </cell>
          <cell r="Q269">
            <v>155334.66546906007</v>
          </cell>
          <cell r="R269">
            <v>170868.13201596608</v>
          </cell>
          <cell r="S269">
            <v>187954.94521756272</v>
          </cell>
          <cell r="T269">
            <v>206750.43973931903</v>
          </cell>
          <cell r="U269">
            <v>227425.48371325093</v>
          </cell>
        </row>
        <row r="274">
          <cell r="D274" t="str">
            <v>Jumlah</v>
          </cell>
          <cell r="F274">
            <v>0</v>
          </cell>
          <cell r="G274">
            <v>256</v>
          </cell>
          <cell r="I274">
            <v>0</v>
          </cell>
          <cell r="J274">
            <v>0</v>
          </cell>
          <cell r="K274">
            <v>0</v>
          </cell>
          <cell r="L274">
            <v>116736</v>
          </cell>
          <cell r="M274">
            <v>128409.60000000001</v>
          </cell>
          <cell r="N274">
            <v>141250.56000000003</v>
          </cell>
          <cell r="O274">
            <v>155375.61600000004</v>
          </cell>
          <cell r="P274">
            <v>170913.17760000005</v>
          </cell>
          <cell r="Q274">
            <v>188004.49536000006</v>
          </cell>
          <cell r="R274">
            <v>206804.94489600009</v>
          </cell>
          <cell r="S274">
            <v>227485.4393856001</v>
          </cell>
          <cell r="T274">
            <v>250233.98332416016</v>
          </cell>
          <cell r="U274">
            <v>275257.38165657618</v>
          </cell>
        </row>
        <row r="281">
          <cell r="D281" t="str">
            <v>Jumlah</v>
          </cell>
          <cell r="F281">
            <v>214</v>
          </cell>
          <cell r="G281">
            <v>79.5</v>
          </cell>
          <cell r="I281">
            <v>0</v>
          </cell>
          <cell r="J281">
            <v>0</v>
          </cell>
          <cell r="K281">
            <v>0</v>
          </cell>
          <cell r="L281">
            <v>125000</v>
          </cell>
          <cell r="M281">
            <v>125000</v>
          </cell>
          <cell r="N281">
            <v>125000</v>
          </cell>
          <cell r="O281">
            <v>125000</v>
          </cell>
          <cell r="P281">
            <v>125000</v>
          </cell>
          <cell r="Q281">
            <v>125000</v>
          </cell>
          <cell r="R281">
            <v>125000</v>
          </cell>
          <cell r="S281">
            <v>125000</v>
          </cell>
          <cell r="T281">
            <v>125000</v>
          </cell>
          <cell r="U281">
            <v>125000</v>
          </cell>
        </row>
        <row r="290">
          <cell r="D290" t="str">
            <v>Jumlah</v>
          </cell>
          <cell r="F290">
            <v>10292.299999999999</v>
          </cell>
          <cell r="G290">
            <v>773.3</v>
          </cell>
          <cell r="I290">
            <v>0</v>
          </cell>
          <cell r="J290">
            <v>0</v>
          </cell>
          <cell r="K290">
            <v>0</v>
          </cell>
          <cell r="L290">
            <v>89518.182000000001</v>
          </cell>
          <cell r="M290">
            <v>98237.423900000009</v>
          </cell>
          <cell r="N290">
            <v>108061.16629000002</v>
          </cell>
          <cell r="O290">
            <v>117893.42387900002</v>
          </cell>
          <cell r="P290">
            <v>129682.76626690003</v>
          </cell>
          <cell r="Q290">
            <v>142651.04289359006</v>
          </cell>
          <cell r="R290">
            <v>156916.14718294906</v>
          </cell>
          <cell r="S290">
            <v>172607.761901244</v>
          </cell>
          <cell r="T290">
            <v>189868.53809136839</v>
          </cell>
          <cell r="U290">
            <v>208855.39190050526</v>
          </cell>
        </row>
        <row r="296">
          <cell r="D296" t="str">
            <v>Jumlah</v>
          </cell>
          <cell r="I296">
            <v>0</v>
          </cell>
          <cell r="J296">
            <v>0</v>
          </cell>
          <cell r="K296">
            <v>81211</v>
          </cell>
          <cell r="L296">
            <v>520000</v>
          </cell>
          <cell r="M296">
            <v>572000</v>
          </cell>
          <cell r="N296">
            <v>629200</v>
          </cell>
          <cell r="O296">
            <v>692120</v>
          </cell>
          <cell r="P296">
            <v>761332.00000000012</v>
          </cell>
          <cell r="Q296">
            <v>837465.20000000019</v>
          </cell>
          <cell r="R296">
            <v>921211.72000000032</v>
          </cell>
          <cell r="S296">
            <v>1013332.8920000005</v>
          </cell>
          <cell r="T296">
            <v>1114666.1812000007</v>
          </cell>
          <cell r="U296">
            <v>1226132.7993200009</v>
          </cell>
        </row>
      </sheetData>
      <sheetData sheetId="13"/>
      <sheetData sheetId="14"/>
      <sheetData sheetId="15"/>
      <sheetData sheetId="16"/>
      <sheetData sheetId="17" refreshError="1"/>
      <sheetData sheetId="18"/>
      <sheetData sheetId="19"/>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ow r="7">
          <cell r="D7">
            <v>-3</v>
          </cell>
        </row>
      </sheetData>
      <sheetData sheetId="386">
        <row r="7">
          <cell r="D7">
            <v>-3</v>
          </cell>
        </row>
      </sheetData>
      <sheetData sheetId="387">
        <row r="7">
          <cell r="D7">
            <v>-3</v>
          </cell>
        </row>
      </sheetData>
      <sheetData sheetId="388">
        <row r="7">
          <cell r="D7">
            <v>-3</v>
          </cell>
        </row>
      </sheetData>
      <sheetData sheetId="389">
        <row r="7">
          <cell r="D7">
            <v>-3</v>
          </cell>
        </row>
      </sheetData>
      <sheetData sheetId="390">
        <row r="7">
          <cell r="D7">
            <v>-3</v>
          </cell>
        </row>
      </sheetData>
      <sheetData sheetId="391">
        <row r="7">
          <cell r="D7">
            <v>-3</v>
          </cell>
        </row>
      </sheetData>
      <sheetData sheetId="392">
        <row r="7">
          <cell r="D7">
            <v>-3</v>
          </cell>
        </row>
      </sheetData>
      <sheetData sheetId="393">
        <row r="7">
          <cell r="D7">
            <v>-3</v>
          </cell>
        </row>
      </sheetData>
      <sheetData sheetId="394">
        <row r="7">
          <cell r="D7">
            <v>-3</v>
          </cell>
        </row>
      </sheetData>
      <sheetData sheetId="395">
        <row r="7">
          <cell r="D7">
            <v>-3</v>
          </cell>
        </row>
      </sheetData>
      <sheetData sheetId="396">
        <row r="7">
          <cell r="D7">
            <v>-3</v>
          </cell>
        </row>
      </sheetData>
      <sheetData sheetId="397">
        <row r="7">
          <cell r="D7">
            <v>-3</v>
          </cell>
        </row>
      </sheetData>
      <sheetData sheetId="398">
        <row r="7">
          <cell r="D7">
            <v>-3</v>
          </cell>
        </row>
      </sheetData>
      <sheetData sheetId="399">
        <row r="7">
          <cell r="D7">
            <v>-3</v>
          </cell>
        </row>
      </sheetData>
      <sheetData sheetId="400">
        <row r="7">
          <cell r="D7">
            <v>-3</v>
          </cell>
        </row>
      </sheetData>
      <sheetData sheetId="401">
        <row r="7">
          <cell r="D7">
            <v>-3</v>
          </cell>
        </row>
      </sheetData>
      <sheetData sheetId="402">
        <row r="7">
          <cell r="D7">
            <v>-3</v>
          </cell>
        </row>
      </sheetData>
      <sheetData sheetId="403">
        <row r="7">
          <cell r="D7">
            <v>-3</v>
          </cell>
        </row>
      </sheetData>
      <sheetData sheetId="404">
        <row r="7">
          <cell r="D7">
            <v>-3</v>
          </cell>
        </row>
      </sheetData>
      <sheetData sheetId="405">
        <row r="7">
          <cell r="D7">
            <v>-3</v>
          </cell>
        </row>
      </sheetData>
      <sheetData sheetId="406">
        <row r="7">
          <cell r="D7">
            <v>-3</v>
          </cell>
        </row>
      </sheetData>
      <sheetData sheetId="407">
        <row r="7">
          <cell r="D7">
            <v>-3</v>
          </cell>
        </row>
      </sheetData>
      <sheetData sheetId="408">
        <row r="7">
          <cell r="D7">
            <v>-3</v>
          </cell>
        </row>
      </sheetData>
      <sheetData sheetId="409">
        <row r="7">
          <cell r="D7">
            <v>-3</v>
          </cell>
        </row>
      </sheetData>
      <sheetData sheetId="410">
        <row r="7">
          <cell r="D7">
            <v>-3</v>
          </cell>
        </row>
      </sheetData>
      <sheetData sheetId="411">
        <row r="7">
          <cell r="D7">
            <v>-3</v>
          </cell>
        </row>
      </sheetData>
      <sheetData sheetId="412">
        <row r="7">
          <cell r="D7">
            <v>-3</v>
          </cell>
        </row>
      </sheetData>
      <sheetData sheetId="413">
        <row r="7">
          <cell r="D7">
            <v>-3</v>
          </cell>
        </row>
      </sheetData>
      <sheetData sheetId="414">
        <row r="7">
          <cell r="D7">
            <v>-3</v>
          </cell>
        </row>
      </sheetData>
      <sheetData sheetId="415">
        <row r="7">
          <cell r="D7">
            <v>-3</v>
          </cell>
        </row>
      </sheetData>
      <sheetData sheetId="416">
        <row r="7">
          <cell r="D7">
            <v>-3</v>
          </cell>
        </row>
      </sheetData>
      <sheetData sheetId="417">
        <row r="7">
          <cell r="D7">
            <v>-3</v>
          </cell>
        </row>
      </sheetData>
      <sheetData sheetId="418">
        <row r="7">
          <cell r="D7">
            <v>-3</v>
          </cell>
        </row>
      </sheetData>
      <sheetData sheetId="419">
        <row r="7">
          <cell r="D7">
            <v>-3</v>
          </cell>
        </row>
      </sheetData>
      <sheetData sheetId="420">
        <row r="7">
          <cell r="D7">
            <v>-3</v>
          </cell>
        </row>
      </sheetData>
      <sheetData sheetId="421">
        <row r="7">
          <cell r="D7">
            <v>-3</v>
          </cell>
        </row>
      </sheetData>
      <sheetData sheetId="422">
        <row r="7">
          <cell r="D7">
            <v>-3</v>
          </cell>
        </row>
      </sheetData>
      <sheetData sheetId="423">
        <row r="7">
          <cell r="D7">
            <v>-3</v>
          </cell>
        </row>
      </sheetData>
      <sheetData sheetId="424">
        <row r="7">
          <cell r="D7">
            <v>-3</v>
          </cell>
        </row>
      </sheetData>
      <sheetData sheetId="425">
        <row r="7">
          <cell r="D7">
            <v>-3</v>
          </cell>
        </row>
      </sheetData>
      <sheetData sheetId="426">
        <row r="7">
          <cell r="D7">
            <v>-3</v>
          </cell>
        </row>
      </sheetData>
      <sheetData sheetId="427">
        <row r="7">
          <cell r="D7">
            <v>-3</v>
          </cell>
        </row>
      </sheetData>
      <sheetData sheetId="428">
        <row r="7">
          <cell r="D7">
            <v>-3</v>
          </cell>
        </row>
      </sheetData>
      <sheetData sheetId="429">
        <row r="7">
          <cell r="D7">
            <v>-3</v>
          </cell>
        </row>
      </sheetData>
      <sheetData sheetId="430">
        <row r="7">
          <cell r="D7">
            <v>-3</v>
          </cell>
        </row>
      </sheetData>
      <sheetData sheetId="431">
        <row r="7">
          <cell r="D7">
            <v>-3</v>
          </cell>
        </row>
      </sheetData>
      <sheetData sheetId="432">
        <row r="7">
          <cell r="D7">
            <v>-3</v>
          </cell>
        </row>
      </sheetData>
      <sheetData sheetId="433">
        <row r="7">
          <cell r="D7">
            <v>-3</v>
          </cell>
        </row>
      </sheetData>
      <sheetData sheetId="434">
        <row r="7">
          <cell r="D7">
            <v>-3</v>
          </cell>
        </row>
      </sheetData>
      <sheetData sheetId="435">
        <row r="7">
          <cell r="D7">
            <v>-3</v>
          </cell>
        </row>
      </sheetData>
      <sheetData sheetId="436">
        <row r="7">
          <cell r="D7">
            <v>-3</v>
          </cell>
        </row>
      </sheetData>
      <sheetData sheetId="437">
        <row r="7">
          <cell r="D7">
            <v>-3</v>
          </cell>
        </row>
      </sheetData>
      <sheetData sheetId="438">
        <row r="7">
          <cell r="D7">
            <v>-3</v>
          </cell>
        </row>
      </sheetData>
      <sheetData sheetId="439">
        <row r="7">
          <cell r="D7">
            <v>-3</v>
          </cell>
        </row>
      </sheetData>
      <sheetData sheetId="440">
        <row r="7">
          <cell r="D7">
            <v>-3</v>
          </cell>
        </row>
      </sheetData>
      <sheetData sheetId="441">
        <row r="7">
          <cell r="D7">
            <v>-3</v>
          </cell>
        </row>
      </sheetData>
      <sheetData sheetId="442">
        <row r="7">
          <cell r="D7">
            <v>-3</v>
          </cell>
        </row>
      </sheetData>
      <sheetData sheetId="443">
        <row r="7">
          <cell r="D7">
            <v>-3</v>
          </cell>
        </row>
      </sheetData>
      <sheetData sheetId="444">
        <row r="7">
          <cell r="D7">
            <v>-3</v>
          </cell>
        </row>
      </sheetData>
      <sheetData sheetId="445">
        <row r="7">
          <cell r="D7">
            <v>-3</v>
          </cell>
        </row>
      </sheetData>
      <sheetData sheetId="446">
        <row r="7">
          <cell r="D7">
            <v>-3</v>
          </cell>
        </row>
      </sheetData>
      <sheetData sheetId="447">
        <row r="7">
          <cell r="D7">
            <v>-3</v>
          </cell>
        </row>
      </sheetData>
      <sheetData sheetId="448">
        <row r="7">
          <cell r="D7">
            <v>-3</v>
          </cell>
        </row>
      </sheetData>
      <sheetData sheetId="449">
        <row r="7">
          <cell r="D7">
            <v>-3</v>
          </cell>
        </row>
      </sheetData>
      <sheetData sheetId="450">
        <row r="7">
          <cell r="D7">
            <v>-3</v>
          </cell>
        </row>
      </sheetData>
      <sheetData sheetId="451">
        <row r="7">
          <cell r="D7">
            <v>-3</v>
          </cell>
        </row>
      </sheetData>
      <sheetData sheetId="452">
        <row r="7">
          <cell r="D7">
            <v>-3</v>
          </cell>
        </row>
      </sheetData>
      <sheetData sheetId="453">
        <row r="7">
          <cell r="D7">
            <v>-3</v>
          </cell>
        </row>
      </sheetData>
      <sheetData sheetId="454">
        <row r="7">
          <cell r="D7">
            <v>-3</v>
          </cell>
        </row>
      </sheetData>
      <sheetData sheetId="455">
        <row r="7">
          <cell r="D7">
            <v>-3</v>
          </cell>
        </row>
      </sheetData>
      <sheetData sheetId="456">
        <row r="7">
          <cell r="D7">
            <v>-3</v>
          </cell>
        </row>
      </sheetData>
      <sheetData sheetId="457">
        <row r="7">
          <cell r="D7">
            <v>-3</v>
          </cell>
        </row>
      </sheetData>
      <sheetData sheetId="458">
        <row r="7">
          <cell r="D7">
            <v>-3</v>
          </cell>
        </row>
      </sheetData>
      <sheetData sheetId="459">
        <row r="7">
          <cell r="D7">
            <v>-3</v>
          </cell>
        </row>
      </sheetData>
      <sheetData sheetId="460">
        <row r="7">
          <cell r="D7">
            <v>-3</v>
          </cell>
        </row>
      </sheetData>
      <sheetData sheetId="461">
        <row r="7">
          <cell r="D7">
            <v>-3</v>
          </cell>
        </row>
      </sheetData>
      <sheetData sheetId="462">
        <row r="7">
          <cell r="D7">
            <v>-3</v>
          </cell>
        </row>
      </sheetData>
      <sheetData sheetId="463">
        <row r="7">
          <cell r="D7">
            <v>-3</v>
          </cell>
        </row>
      </sheetData>
      <sheetData sheetId="464">
        <row r="7">
          <cell r="D7">
            <v>-3</v>
          </cell>
        </row>
      </sheetData>
      <sheetData sheetId="465">
        <row r="7">
          <cell r="D7">
            <v>-3</v>
          </cell>
        </row>
      </sheetData>
      <sheetData sheetId="466">
        <row r="7">
          <cell r="D7">
            <v>-3</v>
          </cell>
        </row>
      </sheetData>
      <sheetData sheetId="467">
        <row r="7">
          <cell r="D7">
            <v>-3</v>
          </cell>
        </row>
      </sheetData>
      <sheetData sheetId="468">
        <row r="7">
          <cell r="D7">
            <v>-3</v>
          </cell>
        </row>
      </sheetData>
      <sheetData sheetId="469">
        <row r="7">
          <cell r="D7">
            <v>-3</v>
          </cell>
        </row>
      </sheetData>
      <sheetData sheetId="470">
        <row r="7">
          <cell r="D7">
            <v>-3</v>
          </cell>
        </row>
      </sheetData>
      <sheetData sheetId="471">
        <row r="7">
          <cell r="D7">
            <v>-3</v>
          </cell>
        </row>
      </sheetData>
      <sheetData sheetId="472">
        <row r="7">
          <cell r="D7">
            <v>-3</v>
          </cell>
        </row>
      </sheetData>
      <sheetData sheetId="473">
        <row r="7">
          <cell r="D7">
            <v>-3</v>
          </cell>
        </row>
      </sheetData>
      <sheetData sheetId="474">
        <row r="7">
          <cell r="D7">
            <v>-3</v>
          </cell>
        </row>
      </sheetData>
      <sheetData sheetId="475">
        <row r="7">
          <cell r="D7">
            <v>-3</v>
          </cell>
        </row>
      </sheetData>
      <sheetData sheetId="476">
        <row r="7">
          <cell r="D7">
            <v>-3</v>
          </cell>
        </row>
      </sheetData>
      <sheetData sheetId="477">
        <row r="7">
          <cell r="D7">
            <v>-3</v>
          </cell>
        </row>
      </sheetData>
      <sheetData sheetId="478">
        <row r="7">
          <cell r="D7">
            <v>-3</v>
          </cell>
        </row>
      </sheetData>
      <sheetData sheetId="479">
        <row r="7">
          <cell r="D7">
            <v>-3</v>
          </cell>
        </row>
      </sheetData>
      <sheetData sheetId="480">
        <row r="7">
          <cell r="D7">
            <v>-3</v>
          </cell>
        </row>
      </sheetData>
      <sheetData sheetId="481">
        <row r="7">
          <cell r="D7">
            <v>-3</v>
          </cell>
        </row>
      </sheetData>
      <sheetData sheetId="482">
        <row r="7">
          <cell r="D7">
            <v>-3</v>
          </cell>
        </row>
      </sheetData>
      <sheetData sheetId="483">
        <row r="7">
          <cell r="D7">
            <v>-3</v>
          </cell>
        </row>
      </sheetData>
      <sheetData sheetId="484">
        <row r="7">
          <cell r="D7">
            <v>-3</v>
          </cell>
        </row>
      </sheetData>
      <sheetData sheetId="485">
        <row r="7">
          <cell r="D7">
            <v>-3</v>
          </cell>
        </row>
      </sheetData>
      <sheetData sheetId="486">
        <row r="7">
          <cell r="D7">
            <v>-3</v>
          </cell>
        </row>
      </sheetData>
      <sheetData sheetId="487">
        <row r="7">
          <cell r="D7">
            <v>-3</v>
          </cell>
        </row>
      </sheetData>
      <sheetData sheetId="488">
        <row r="7">
          <cell r="D7">
            <v>-3</v>
          </cell>
        </row>
      </sheetData>
      <sheetData sheetId="489">
        <row r="7">
          <cell r="D7">
            <v>-3</v>
          </cell>
        </row>
      </sheetData>
      <sheetData sheetId="490">
        <row r="7">
          <cell r="D7">
            <v>-3</v>
          </cell>
        </row>
      </sheetData>
      <sheetData sheetId="491">
        <row r="7">
          <cell r="D7">
            <v>-3</v>
          </cell>
        </row>
      </sheetData>
      <sheetData sheetId="492">
        <row r="7">
          <cell r="D7">
            <v>-3</v>
          </cell>
        </row>
      </sheetData>
      <sheetData sheetId="493">
        <row r="7">
          <cell r="D7">
            <v>-3</v>
          </cell>
        </row>
      </sheetData>
      <sheetData sheetId="494">
        <row r="7">
          <cell r="D7">
            <v>-3</v>
          </cell>
        </row>
      </sheetData>
      <sheetData sheetId="495">
        <row r="7">
          <cell r="D7">
            <v>-3</v>
          </cell>
        </row>
      </sheetData>
      <sheetData sheetId="496">
        <row r="7">
          <cell r="D7">
            <v>-3</v>
          </cell>
        </row>
      </sheetData>
      <sheetData sheetId="497">
        <row r="7">
          <cell r="D7">
            <v>-3</v>
          </cell>
        </row>
      </sheetData>
      <sheetData sheetId="498">
        <row r="7">
          <cell r="D7">
            <v>-3</v>
          </cell>
        </row>
      </sheetData>
      <sheetData sheetId="499">
        <row r="7">
          <cell r="D7">
            <v>-3</v>
          </cell>
        </row>
      </sheetData>
      <sheetData sheetId="500">
        <row r="7">
          <cell r="D7">
            <v>-3</v>
          </cell>
        </row>
      </sheetData>
      <sheetData sheetId="501">
        <row r="7">
          <cell r="D7">
            <v>-3</v>
          </cell>
        </row>
      </sheetData>
      <sheetData sheetId="502">
        <row r="7">
          <cell r="D7">
            <v>-3</v>
          </cell>
        </row>
      </sheetData>
      <sheetData sheetId="503">
        <row r="7">
          <cell r="D7">
            <v>-3</v>
          </cell>
        </row>
      </sheetData>
      <sheetData sheetId="504">
        <row r="7">
          <cell r="D7">
            <v>-3</v>
          </cell>
        </row>
      </sheetData>
      <sheetData sheetId="505">
        <row r="7">
          <cell r="D7">
            <v>-3</v>
          </cell>
        </row>
      </sheetData>
      <sheetData sheetId="506">
        <row r="7">
          <cell r="D7">
            <v>-3</v>
          </cell>
        </row>
      </sheetData>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ow r="7">
          <cell r="D7">
            <v>-3</v>
          </cell>
        </row>
      </sheetData>
      <sheetData sheetId="519">
        <row r="7">
          <cell r="D7">
            <v>-3</v>
          </cell>
        </row>
      </sheetData>
      <sheetData sheetId="520">
        <row r="7">
          <cell r="D7">
            <v>-3</v>
          </cell>
        </row>
      </sheetData>
      <sheetData sheetId="521">
        <row r="7">
          <cell r="D7">
            <v>-3</v>
          </cell>
        </row>
      </sheetData>
      <sheetData sheetId="522">
        <row r="7">
          <cell r="D7">
            <v>-3</v>
          </cell>
        </row>
      </sheetData>
      <sheetData sheetId="523">
        <row r="7">
          <cell r="D7">
            <v>-3</v>
          </cell>
        </row>
      </sheetData>
      <sheetData sheetId="524">
        <row r="7">
          <cell r="D7">
            <v>-3</v>
          </cell>
        </row>
      </sheetData>
      <sheetData sheetId="525">
        <row r="7">
          <cell r="D7">
            <v>-3</v>
          </cell>
        </row>
      </sheetData>
      <sheetData sheetId="526">
        <row r="7">
          <cell r="D7">
            <v>-3</v>
          </cell>
        </row>
      </sheetData>
      <sheetData sheetId="527">
        <row r="7">
          <cell r="D7">
            <v>-3</v>
          </cell>
        </row>
      </sheetData>
      <sheetData sheetId="528">
        <row r="7">
          <cell r="D7">
            <v>-3</v>
          </cell>
        </row>
      </sheetData>
      <sheetData sheetId="529">
        <row r="7">
          <cell r="D7">
            <v>-3</v>
          </cell>
        </row>
      </sheetData>
      <sheetData sheetId="530">
        <row r="7">
          <cell r="D7">
            <v>-3</v>
          </cell>
        </row>
      </sheetData>
      <sheetData sheetId="531">
        <row r="7">
          <cell r="D7">
            <v>-3</v>
          </cell>
        </row>
      </sheetData>
      <sheetData sheetId="532">
        <row r="7">
          <cell r="D7">
            <v>-3</v>
          </cell>
        </row>
      </sheetData>
      <sheetData sheetId="533">
        <row r="7">
          <cell r="D7">
            <v>-3</v>
          </cell>
        </row>
      </sheetData>
      <sheetData sheetId="534">
        <row r="7">
          <cell r="D7">
            <v>-3</v>
          </cell>
        </row>
      </sheetData>
      <sheetData sheetId="535">
        <row r="7">
          <cell r="D7">
            <v>-3</v>
          </cell>
        </row>
      </sheetData>
      <sheetData sheetId="536">
        <row r="7">
          <cell r="D7">
            <v>-3</v>
          </cell>
        </row>
      </sheetData>
      <sheetData sheetId="537">
        <row r="7">
          <cell r="D7">
            <v>-3</v>
          </cell>
        </row>
      </sheetData>
      <sheetData sheetId="538">
        <row r="7">
          <cell r="D7">
            <v>-3</v>
          </cell>
        </row>
      </sheetData>
      <sheetData sheetId="539">
        <row r="7">
          <cell r="D7">
            <v>-3</v>
          </cell>
        </row>
      </sheetData>
      <sheetData sheetId="540">
        <row r="7">
          <cell r="D7">
            <v>-3</v>
          </cell>
        </row>
      </sheetData>
      <sheetData sheetId="541">
        <row r="7">
          <cell r="D7">
            <v>-3</v>
          </cell>
        </row>
      </sheetData>
      <sheetData sheetId="542">
        <row r="7">
          <cell r="D7">
            <v>-3</v>
          </cell>
        </row>
      </sheetData>
      <sheetData sheetId="543">
        <row r="7">
          <cell r="D7">
            <v>-3</v>
          </cell>
        </row>
      </sheetData>
      <sheetData sheetId="544">
        <row r="7">
          <cell r="D7">
            <v>-3</v>
          </cell>
        </row>
      </sheetData>
      <sheetData sheetId="545">
        <row r="7">
          <cell r="D7">
            <v>-3</v>
          </cell>
        </row>
      </sheetData>
      <sheetData sheetId="546">
        <row r="7">
          <cell r="D7">
            <v>-3</v>
          </cell>
        </row>
      </sheetData>
      <sheetData sheetId="547">
        <row r="7">
          <cell r="D7">
            <v>-3</v>
          </cell>
        </row>
      </sheetData>
      <sheetData sheetId="548">
        <row r="7">
          <cell r="D7">
            <v>-3</v>
          </cell>
        </row>
      </sheetData>
      <sheetData sheetId="549">
        <row r="7">
          <cell r="D7">
            <v>-3</v>
          </cell>
        </row>
      </sheetData>
      <sheetData sheetId="550">
        <row r="7">
          <cell r="D7">
            <v>-3</v>
          </cell>
        </row>
      </sheetData>
      <sheetData sheetId="551">
        <row r="7">
          <cell r="D7">
            <v>-3</v>
          </cell>
        </row>
      </sheetData>
      <sheetData sheetId="552">
        <row r="7">
          <cell r="D7">
            <v>-3</v>
          </cell>
        </row>
      </sheetData>
      <sheetData sheetId="553">
        <row r="7">
          <cell r="D7">
            <v>-3</v>
          </cell>
        </row>
      </sheetData>
      <sheetData sheetId="554">
        <row r="7">
          <cell r="D7">
            <v>-3</v>
          </cell>
        </row>
      </sheetData>
      <sheetData sheetId="555">
        <row r="7">
          <cell r="D7">
            <v>-3</v>
          </cell>
        </row>
      </sheetData>
      <sheetData sheetId="556">
        <row r="7">
          <cell r="D7">
            <v>-3</v>
          </cell>
        </row>
      </sheetData>
      <sheetData sheetId="557">
        <row r="7">
          <cell r="D7">
            <v>-3</v>
          </cell>
        </row>
      </sheetData>
      <sheetData sheetId="558">
        <row r="7">
          <cell r="D7">
            <v>-3</v>
          </cell>
        </row>
      </sheetData>
      <sheetData sheetId="559">
        <row r="7">
          <cell r="D7">
            <v>-3</v>
          </cell>
        </row>
      </sheetData>
      <sheetData sheetId="560">
        <row r="7">
          <cell r="D7">
            <v>-3</v>
          </cell>
        </row>
      </sheetData>
      <sheetData sheetId="561">
        <row r="7">
          <cell r="D7">
            <v>-3</v>
          </cell>
        </row>
      </sheetData>
      <sheetData sheetId="562">
        <row r="7">
          <cell r="D7">
            <v>-3</v>
          </cell>
        </row>
      </sheetData>
      <sheetData sheetId="563">
        <row r="7">
          <cell r="D7">
            <v>-3</v>
          </cell>
        </row>
      </sheetData>
      <sheetData sheetId="564">
        <row r="7">
          <cell r="D7">
            <v>-3</v>
          </cell>
        </row>
      </sheetData>
      <sheetData sheetId="565">
        <row r="7">
          <cell r="D7">
            <v>-3</v>
          </cell>
        </row>
      </sheetData>
      <sheetData sheetId="566">
        <row r="7">
          <cell r="D7">
            <v>-3</v>
          </cell>
        </row>
      </sheetData>
      <sheetData sheetId="567">
        <row r="7">
          <cell r="D7">
            <v>-3</v>
          </cell>
        </row>
      </sheetData>
      <sheetData sheetId="568">
        <row r="7">
          <cell r="D7">
            <v>-3</v>
          </cell>
        </row>
      </sheetData>
      <sheetData sheetId="569">
        <row r="7">
          <cell r="D7">
            <v>-3</v>
          </cell>
        </row>
      </sheetData>
      <sheetData sheetId="570">
        <row r="7">
          <cell r="D7">
            <v>-3</v>
          </cell>
        </row>
      </sheetData>
      <sheetData sheetId="571">
        <row r="7">
          <cell r="D7">
            <v>-3</v>
          </cell>
        </row>
      </sheetData>
      <sheetData sheetId="572">
        <row r="7">
          <cell r="D7">
            <v>-3</v>
          </cell>
        </row>
      </sheetData>
      <sheetData sheetId="573">
        <row r="7">
          <cell r="D7">
            <v>-3</v>
          </cell>
        </row>
      </sheetData>
      <sheetData sheetId="574">
        <row r="7">
          <cell r="D7">
            <v>-3</v>
          </cell>
        </row>
      </sheetData>
      <sheetData sheetId="575">
        <row r="7">
          <cell r="D7">
            <v>-3</v>
          </cell>
        </row>
      </sheetData>
      <sheetData sheetId="576">
        <row r="7">
          <cell r="D7">
            <v>-3</v>
          </cell>
        </row>
      </sheetData>
      <sheetData sheetId="577">
        <row r="7">
          <cell r="D7">
            <v>-3</v>
          </cell>
        </row>
      </sheetData>
      <sheetData sheetId="578">
        <row r="7">
          <cell r="D7">
            <v>-3</v>
          </cell>
        </row>
      </sheetData>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refreshError="1"/>
      <sheetData sheetId="709" refreshError="1"/>
      <sheetData sheetId="710" refreshError="1"/>
      <sheetData sheetId="711" refreshError="1"/>
      <sheetData sheetId="712" refreshError="1"/>
      <sheetData sheetId="713" refreshError="1"/>
      <sheetData sheetId="714" refreshError="1"/>
      <sheetData sheetId="715" refreshError="1"/>
      <sheetData sheetId="716" refreshError="1"/>
      <sheetData sheetId="717" refreshError="1"/>
      <sheetData sheetId="718" refreshError="1"/>
      <sheetData sheetId="719" refreshError="1"/>
      <sheetData sheetId="720" refreshError="1"/>
      <sheetData sheetId="721" refreshError="1"/>
      <sheetData sheetId="722" refreshError="1"/>
      <sheetData sheetId="723" refreshError="1"/>
      <sheetData sheetId="724" refreshError="1"/>
      <sheetData sheetId="725" refreshError="1"/>
      <sheetData sheetId="726" refreshError="1"/>
      <sheetData sheetId="727" refreshError="1"/>
      <sheetData sheetId="728" refreshError="1"/>
      <sheetData sheetId="729" refreshError="1"/>
      <sheetData sheetId="730" refreshError="1"/>
      <sheetData sheetId="731" refreshError="1"/>
      <sheetData sheetId="732" refreshError="1"/>
      <sheetData sheetId="733" refreshError="1"/>
      <sheetData sheetId="734" refreshError="1"/>
      <sheetData sheetId="735" refreshError="1"/>
      <sheetData sheetId="736" refreshError="1"/>
      <sheetData sheetId="737" refreshError="1"/>
      <sheetData sheetId="738" refreshError="1"/>
      <sheetData sheetId="739" refreshError="1"/>
      <sheetData sheetId="740" refreshError="1"/>
      <sheetData sheetId="741" refreshError="1"/>
      <sheetData sheetId="742" refreshError="1"/>
      <sheetData sheetId="743" refreshError="1"/>
      <sheetData sheetId="744" refreshError="1"/>
      <sheetData sheetId="745" refreshError="1"/>
      <sheetData sheetId="746" refreshError="1"/>
      <sheetData sheetId="747" refreshError="1"/>
      <sheetData sheetId="748" refreshError="1"/>
      <sheetData sheetId="749" refreshError="1"/>
      <sheetData sheetId="750" refreshError="1"/>
      <sheetData sheetId="751" refreshError="1"/>
      <sheetData sheetId="752" refreshError="1"/>
      <sheetData sheetId="753" refreshError="1"/>
      <sheetData sheetId="754" refreshError="1"/>
      <sheetData sheetId="755" refreshError="1"/>
      <sheetData sheetId="756" refreshError="1"/>
      <sheetData sheetId="757" refreshError="1"/>
      <sheetData sheetId="758" refreshError="1"/>
      <sheetData sheetId="759" refreshError="1"/>
      <sheetData sheetId="760" refreshError="1"/>
      <sheetData sheetId="761" refreshError="1"/>
      <sheetData sheetId="762" refreshError="1"/>
      <sheetData sheetId="763" refreshError="1"/>
      <sheetData sheetId="764" refreshError="1"/>
      <sheetData sheetId="765" refreshError="1"/>
      <sheetData sheetId="766" refreshError="1"/>
      <sheetData sheetId="767" refreshError="1"/>
      <sheetData sheetId="768" refreshError="1"/>
      <sheetData sheetId="769" refreshError="1"/>
      <sheetData sheetId="770" refreshError="1"/>
      <sheetData sheetId="771" refreshError="1"/>
      <sheetData sheetId="772" refreshError="1"/>
      <sheetData sheetId="773" refreshError="1"/>
      <sheetData sheetId="774" refreshError="1"/>
      <sheetData sheetId="775" refreshError="1"/>
      <sheetData sheetId="776" refreshError="1"/>
      <sheetData sheetId="777" refreshError="1"/>
      <sheetData sheetId="778" refreshError="1"/>
      <sheetData sheetId="779" refreshError="1"/>
      <sheetData sheetId="780" refreshError="1"/>
      <sheetData sheetId="781" refreshError="1"/>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ow r="7">
          <cell r="D7">
            <v>-3</v>
          </cell>
        </row>
      </sheetData>
      <sheetData sheetId="791">
        <row r="7">
          <cell r="D7">
            <v>-3</v>
          </cell>
        </row>
      </sheetData>
      <sheetData sheetId="792">
        <row r="7">
          <cell r="D7">
            <v>-3</v>
          </cell>
        </row>
      </sheetData>
      <sheetData sheetId="793">
        <row r="7">
          <cell r="D7">
            <v>-3</v>
          </cell>
        </row>
      </sheetData>
      <sheetData sheetId="794"/>
      <sheetData sheetId="795"/>
      <sheetData sheetId="796"/>
      <sheetData sheetId="797">
        <row r="7">
          <cell r="D7">
            <v>-3</v>
          </cell>
        </row>
      </sheetData>
      <sheetData sheetId="798">
        <row r="7">
          <cell r="D7">
            <v>-3</v>
          </cell>
        </row>
      </sheetData>
      <sheetData sheetId="799">
        <row r="7">
          <cell r="D7">
            <v>-3</v>
          </cell>
        </row>
      </sheetData>
      <sheetData sheetId="800"/>
      <sheetData sheetId="801"/>
      <sheetData sheetId="802">
        <row r="7">
          <cell r="D7">
            <v>-3</v>
          </cell>
        </row>
      </sheetData>
      <sheetData sheetId="803">
        <row r="7">
          <cell r="D7">
            <v>-3</v>
          </cell>
        </row>
      </sheetData>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REKAP UTAMA"/>
      <sheetName val="PERSIAPAN"/>
      <sheetName val="STRUKTUR"/>
      <sheetName val="FINISHING"/>
      <sheetName val="HALAMAN"/>
      <sheetName val="ELEKTRIKAL"/>
      <sheetName val="MEKANIKAL"/>
      <sheetName val="ANALISA ME"/>
      <sheetName val="ANALISA PERSIAPAN"/>
      <sheetName val="HG Bahan"/>
      <sheetName val="An Beton"/>
      <sheetName val="AN HG DKI"/>
      <sheetName val="anpartisi (REV)"/>
      <sheetName val="ankosen"/>
      <sheetName val="HNS2"/>
      <sheetName val="ars_fin"/>
      <sheetName val="HNS"/>
      <sheetName val="harga dasar"/>
      <sheetName val="ahs struktur"/>
      <sheetName val="List"/>
      <sheetName val="Bang-Non-St"/>
      <sheetName val="Rinci-Biaya"/>
      <sheetName val="Rinci-Pendapatan"/>
      <sheetName val="As"/>
      <sheetName val="INV"/>
      <sheetName val="Rekap Piutang"/>
      <sheetName val="B"/>
      <sheetName val="DES"/>
      <sheetName val="Prod- Plasma"/>
      <sheetName val="Fixset"/>
      <sheetName val="Sheet1"/>
      <sheetName val="Std-Prod KS"/>
      <sheetName val="REKAP_UTAMA"/>
      <sheetName val="ANALISA_ME"/>
      <sheetName val="ANALISA_PERSIAPAN"/>
      <sheetName val="HG_Bahan"/>
      <sheetName val="An_Beton"/>
      <sheetName val="AN_HG_DKI"/>
      <sheetName val="anpartisi_(REV)"/>
      <sheetName val="harga_dasar"/>
      <sheetName val="ahs_struktur"/>
      <sheetName val="Analisa BCT Permanen"/>
      <sheetName val="HSP"/>
      <sheetName val="Pro-Base"/>
      <sheetName val="Sheet1 (3)"/>
      <sheetName val="BCT"/>
      <sheetName val="alok_bunga"/>
      <sheetName val="PLUMBING"/>
      <sheetName val="RATIO"/>
      <sheetName val="GroundSupport Parameters Input"/>
      <sheetName val="Materials and Consumables Input"/>
      <sheetName val="Mining Parameters Input"/>
      <sheetName val="SA-Lamp"/>
      <sheetName val="H.Satuan"/>
      <sheetName val="datateknis"/>
      <sheetName val="Marshal"/>
      <sheetName val="FE-1770-I"/>
      <sheetName val="FE-1770.P1"/>
      <sheetName val="GeneralInfo"/>
      <sheetName val="FE-1770-II"/>
      <sheetName val="R"/>
      <sheetName val="B-Ops-Sawit"/>
      <sheetName val="Biaya-Inv"/>
      <sheetName val="Asumsi"/>
      <sheetName val="Cashflow"/>
      <sheetName val="MA"/>
      <sheetName val="ANALISA"/>
      <sheetName val="Gmd3"/>
      <sheetName val="PUMP"/>
      <sheetName val="FORM-X-1"/>
      <sheetName val="Antenna"/>
      <sheetName val="Sheet2"/>
      <sheetName val="per stage"/>
      <sheetName val="di"/>
      <sheetName val="Form"/>
      <sheetName val="WRKP TM"/>
      <sheetName val="Production S2"/>
      <sheetName val="Production S3"/>
      <sheetName val="HARGA ALAT"/>
      <sheetName val="harsat"/>
      <sheetName val="satuan_pek"/>
      <sheetName val="ALAT"/>
      <sheetName val="HONDA"/>
      <sheetName val="bahan"/>
      <sheetName val="J"/>
      <sheetName val="Ven"/>
      <sheetName val="Harga Satuan"/>
      <sheetName val="rumus"/>
      <sheetName val="INDIRECT DETAIL"/>
      <sheetName val="Daftar Harga"/>
      <sheetName val="Material"/>
      <sheetName val="Upah"/>
      <sheetName val="Bill_2"/>
      <sheetName val="ANALISA_OK"/>
      <sheetName val="I-KAMAR"/>
      <sheetName val="Analisa 2"/>
      <sheetName val="TE TS FA LAN MATV"/>
      <sheetName val="telusur"/>
      <sheetName val="L_TIGA"/>
      <sheetName val="L-TIGA"/>
      <sheetName val="analisa stroke"/>
      <sheetName val="RAB"/>
      <sheetName val="Kend"/>
      <sheetName val="Alber"/>
      <sheetName val="Trail"/>
      <sheetName val="FORM X COST"/>
      <sheetName val="BS"/>
      <sheetName val="PL"/>
      <sheetName val="Daf 1"/>
      <sheetName val="DATA1"/>
      <sheetName val="Perhit Bangunan"/>
      <sheetName val="Data Isian"/>
      <sheetName val="Isian"/>
      <sheetName val="TOWN"/>
      <sheetName val="Mesin"/>
      <sheetName val="An. Beton"/>
      <sheetName val="00000"/>
      <sheetName val="Isian "/>
      <sheetName val="Ten"/>
      <sheetName val="kumpulan"/>
      <sheetName val="Panen"/>
      <sheetName val="Nm Brg"/>
      <sheetName val="SOURCE"/>
      <sheetName val="OE"/>
      <sheetName val="Bill of Qty MEP"/>
      <sheetName val="TERM OF PAYMENT"/>
      <sheetName val="kki"/>
      <sheetName val="fin pro centers"/>
      <sheetName val="SUMMARY"/>
      <sheetName val="Ref"/>
      <sheetName val="N1Des2000"/>
      <sheetName val="Pipe"/>
      <sheetName val="Menu"/>
      <sheetName val="hpp"/>
      <sheetName val="Harga Material Lokal"/>
      <sheetName val="Cutleries"/>
      <sheetName val="Ring"/>
      <sheetName val="BBM"/>
      <sheetName val="Transport "/>
      <sheetName val="Bilanz Bus.plan 2002"/>
      <sheetName val="Multiple Spreadsheets"/>
      <sheetName val="DAFTAR  BESI IWF"/>
      <sheetName val="Harsat Upah"/>
      <sheetName val="DAFTAR BESI KANAL C SIKU"/>
      <sheetName val="Exc. Rate"/>
      <sheetName val="ELEMENT SUM"/>
      <sheetName val="T.material"/>
      <sheetName val="Production"/>
      <sheetName val="HB"/>
      <sheetName val="prg-old"/>
      <sheetName val="Inputs"/>
      <sheetName val="SM Bgn"/>
      <sheetName val="SM Tnh"/>
      <sheetName val="1"/>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refreshError="1"/>
      <sheetData sheetId="10"/>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REKAP"/>
      <sheetName val="S-CURVE"/>
      <sheetName val="PERSIAPAN"/>
      <sheetName val="FINISHING"/>
      <sheetName val="LISTRIK"/>
      <sheetName val="REKAP ELEKTRIKAL"/>
      <sheetName val="STRUKTUR"/>
      <sheetName val="TELPON"/>
      <sheetName val="SOUND"/>
      <sheetName val="F-ALARM"/>
      <sheetName val="GENSET"/>
      <sheetName val="REKAP MEKANIKAL"/>
      <sheetName val="AC"/>
      <sheetName val="PLUMBING"/>
      <sheetName val="HYDRANT"/>
      <sheetName val="SARANA LUAR"/>
      <sheetName val="Form"/>
      <sheetName val="WRKP TM"/>
      <sheetName val="Production S2"/>
      <sheetName val="Production S3"/>
      <sheetName val="As"/>
      <sheetName val="List"/>
      <sheetName val="DAF-2"/>
      <sheetName val="Rekap Direct Cost"/>
      <sheetName val="Bangunan"/>
      <sheetName val="Daftar No MAPPI"/>
      <sheetName val="DENAH"/>
      <sheetName val="REKAP_ELEKTRIKAL"/>
      <sheetName val="REKAP_MEKANIKAL"/>
      <sheetName val="SARANA_LUAR"/>
      <sheetName val="Rekap Piutang"/>
      <sheetName val="Koef"/>
      <sheetName val="Analisa  (2)"/>
      <sheetName val="Std-Prod KS"/>
      <sheetName val="Bangunan-SDH"/>
      <sheetName val="SUMMARY NDE"/>
      <sheetName val="Multiple Spreadsheets"/>
      <sheetName val="Casing"/>
      <sheetName val="GroundSupport Parameters Input"/>
      <sheetName val="Materials and Consumables Input"/>
      <sheetName val="Mining Parameters Input"/>
      <sheetName val="Analisa BCT Permanen"/>
      <sheetName val="Sheet2"/>
      <sheetName val="FORM-X-1"/>
      <sheetName val="RATIO"/>
      <sheetName val="Performance_Assumptions"/>
      <sheetName val="INV"/>
      <sheetName val="R"/>
      <sheetName val="Resume"/>
      <sheetName val="Rinci-Biaya"/>
      <sheetName val="Rinci-Pendapatan"/>
      <sheetName val="Cogen (New)"/>
      <sheetName val="TUG"/>
      <sheetName val="DES"/>
      <sheetName val="AT"/>
      <sheetName val="RESUME PABRIK &amp; Rukan"/>
      <sheetName val="lr"/>
      <sheetName val="Elektrikal"/>
      <sheetName val="Data"/>
      <sheetName val="Ring"/>
      <sheetName val="Fixset"/>
      <sheetName val="Antenna"/>
      <sheetName val="FORM X COST"/>
      <sheetName val="REF.ONLY"/>
      <sheetName val="Fill this out first___"/>
      <sheetName val="Analisa -Baku"/>
      <sheetName val="BQNSC"/>
      <sheetName val="F1771"/>
      <sheetName val="cc"/>
      <sheetName val="TABEL"/>
      <sheetName val="DATA1"/>
      <sheetName val="Sheet1"/>
      <sheetName val="Upkeep harian"/>
      <sheetName val="CE"/>
      <sheetName val="Advanced"/>
      <sheetName val="Marshal -1"/>
      <sheetName val="List Area"/>
      <sheetName val="Pro-Base"/>
      <sheetName val="Sheet1 (3)"/>
      <sheetName val="H.Satuan"/>
      <sheetName val="Category"/>
      <sheetName val="SOURCE"/>
      <sheetName val="Rincian Analisa Harga Satuan"/>
      <sheetName val="B-Ops-Sawit"/>
      <sheetName val="Biaya-Inv"/>
      <sheetName val="Asumsi"/>
      <sheetName val="NERACA"/>
      <sheetName val="KUNCI"/>
      <sheetName val="kumpulan"/>
      <sheetName val="2002"/>
      <sheetName val="kki"/>
      <sheetName val="fin pro centers"/>
      <sheetName val="SUMMARY"/>
      <sheetName val="Isian"/>
      <sheetName val="Isolasi Luar Dalam"/>
      <sheetName val="Isolasi Luar"/>
      <sheetName val="Harga Bahan"/>
      <sheetName val="BCT"/>
      <sheetName val="Analisa"/>
      <sheetName val="MasterReff"/>
      <sheetName val="bhn_upah"/>
      <sheetName val="BQ"/>
      <sheetName val="hsp-STR-ARS"/>
      <sheetName val="Ten"/>
      <sheetName val="GeneralInfo"/>
      <sheetName val="GC"/>
      <sheetName val="Cap"/>
      <sheetName val="PEGAWAI"/>
      <sheetName val="Harga Satuan"/>
      <sheetName val="Cutleries"/>
      <sheetName val="HRG BHN"/>
      <sheetName val="Capex"/>
      <sheetName val="Assumptions"/>
      <sheetName val="An. Beton"/>
      <sheetName val="FAKTOR"/>
      <sheetName val="analis-TNH"/>
      <sheetName val="bct-PABRIK"/>
      <sheetName val="1200"/>
      <sheetName val="Production"/>
      <sheetName val="T.material"/>
      <sheetName val="HB"/>
      <sheetName val="prg-old"/>
      <sheetName val="BS"/>
      <sheetName val="98003-33"/>
      <sheetName val="Noodles (assumptions)"/>
      <sheetName val="NS"/>
      <sheetName val="DAF_2"/>
      <sheetName val="Revenue"/>
      <sheetName val="Ass"/>
      <sheetName val="RATE"/>
      <sheetName val="Daftar Harga"/>
      <sheetName val="datasheet"/>
      <sheetName val="BILPL97"/>
      <sheetName val="villa"/>
      <sheetName val="jsiar"/>
    </sheetNames>
    <sheetDataSet>
      <sheetData sheetId="0">
        <row r="60">
          <cell r="I60">
            <v>78229.718420899371</v>
          </cell>
        </row>
      </sheetData>
      <sheetData sheetId="1">
        <row r="48">
          <cell r="O48">
            <v>1</v>
          </cell>
        </row>
      </sheetData>
      <sheetData sheetId="2">
        <row r="15">
          <cell r="F15" t="str">
            <v>Rp.</v>
          </cell>
        </row>
      </sheetData>
      <sheetData sheetId="3"/>
      <sheetData sheetId="4">
        <row r="60">
          <cell r="I60">
            <v>78229.718420899371</v>
          </cell>
        </row>
        <row r="61">
          <cell r="I61">
            <v>72009.618485292696</v>
          </cell>
        </row>
      </sheetData>
      <sheetData sheetId="5"/>
      <sheetData sheetId="6"/>
      <sheetData sheetId="7">
        <row r="48">
          <cell r="O48">
            <v>1</v>
          </cell>
        </row>
        <row r="49">
          <cell r="O49">
            <v>1.1961730645397457</v>
          </cell>
        </row>
      </sheetData>
      <sheetData sheetId="8"/>
      <sheetData sheetId="9"/>
      <sheetData sheetId="10"/>
      <sheetData sheetId="11"/>
      <sheetData sheetId="12"/>
      <sheetData sheetId="13"/>
      <sheetData sheetId="14">
        <row r="15">
          <cell r="F15" t="str">
            <v>Rp.</v>
          </cell>
          <cell r="G15">
            <v>167738262.8138938</v>
          </cell>
        </row>
        <row r="16">
          <cell r="F16" t="str">
            <v>Rp.</v>
          </cell>
          <cell r="G16">
            <v>44957078.80305969</v>
          </cell>
        </row>
        <row r="17">
          <cell r="F17" t="str">
            <v>Rp.</v>
          </cell>
          <cell r="G17">
            <v>23367449.547983695</v>
          </cell>
        </row>
        <row r="18">
          <cell r="F18" t="str">
            <v>Rp.</v>
          </cell>
          <cell r="G18">
            <v>82547156.634690896</v>
          </cell>
        </row>
        <row r="20">
          <cell r="F20" t="str">
            <v>Rp.</v>
          </cell>
          <cell r="G20">
            <v>214862586.71795183</v>
          </cell>
        </row>
        <row r="21">
          <cell r="F21" t="str">
            <v>Rp.</v>
          </cell>
          <cell r="G21">
            <v>19075069.748150669</v>
          </cell>
        </row>
        <row r="22">
          <cell r="F22" t="str">
            <v>Rp.</v>
          </cell>
          <cell r="G22">
            <v>31067265.983622465</v>
          </cell>
        </row>
        <row r="25">
          <cell r="G25">
            <v>583614870.24935305</v>
          </cell>
        </row>
        <row r="35">
          <cell r="E35" t="str">
            <v>VOLUME</v>
          </cell>
          <cell r="F35" t="str">
            <v>HARGA SATUAN Rp.</v>
          </cell>
          <cell r="G35" t="str">
            <v>JUMLAH HARGA         Rp.</v>
          </cell>
        </row>
        <row r="46">
          <cell r="G46">
            <v>0</v>
          </cell>
        </row>
        <row r="47">
          <cell r="G47">
            <v>0</v>
          </cell>
        </row>
        <row r="48">
          <cell r="G48">
            <v>0</v>
          </cell>
        </row>
        <row r="49">
          <cell r="E49">
            <v>5</v>
          </cell>
          <cell r="F49">
            <v>80861.299162886804</v>
          </cell>
          <cell r="G49">
            <v>404306.49581443402</v>
          </cell>
        </row>
        <row r="50">
          <cell r="E50">
            <v>3</v>
          </cell>
          <cell r="F50">
            <v>62431.860757522947</v>
          </cell>
          <cell r="G50">
            <v>187295.58227256883</v>
          </cell>
        </row>
        <row r="51">
          <cell r="E51">
            <v>3</v>
          </cell>
          <cell r="F51">
            <v>55771.569134165642</v>
          </cell>
          <cell r="G51">
            <v>167314.70740249692</v>
          </cell>
        </row>
        <row r="52">
          <cell r="E52">
            <v>60</v>
          </cell>
          <cell r="F52">
            <v>47753.621082555728</v>
          </cell>
          <cell r="G52">
            <v>2865217.2649533437</v>
          </cell>
        </row>
        <row r="53">
          <cell r="E53">
            <v>24</v>
          </cell>
          <cell r="F53">
            <v>29772.747576394271</v>
          </cell>
          <cell r="G53">
            <v>714545.94183346257</v>
          </cell>
        </row>
        <row r="54">
          <cell r="E54">
            <v>26</v>
          </cell>
          <cell r="F54">
            <v>25712.936195346374</v>
          </cell>
          <cell r="G54">
            <v>668536.34107900574</v>
          </cell>
        </row>
        <row r="55">
          <cell r="G55">
            <v>0</v>
          </cell>
        </row>
        <row r="56">
          <cell r="E56">
            <v>1</v>
          </cell>
          <cell r="F56">
            <v>745600</v>
          </cell>
          <cell r="G56">
            <v>745600</v>
          </cell>
        </row>
        <row r="57">
          <cell r="F57">
            <v>0</v>
          </cell>
        </row>
        <row r="58">
          <cell r="F58">
            <v>0</v>
          </cell>
          <cell r="G58">
            <v>0</v>
          </cell>
        </row>
        <row r="59">
          <cell r="F59">
            <v>0</v>
          </cell>
          <cell r="G59">
            <v>0</v>
          </cell>
        </row>
        <row r="60">
          <cell r="E60">
            <v>3</v>
          </cell>
          <cell r="F60">
            <v>816029.26462901453</v>
          </cell>
          <cell r="G60">
            <v>2448087.7938870434</v>
          </cell>
        </row>
        <row r="61">
          <cell r="E61">
            <v>1</v>
          </cell>
          <cell r="F61">
            <v>447607.96075077285</v>
          </cell>
          <cell r="G61">
            <v>447607.96075077285</v>
          </cell>
        </row>
        <row r="62">
          <cell r="E62">
            <v>1</v>
          </cell>
          <cell r="F62">
            <v>1250000</v>
          </cell>
          <cell r="G62">
            <v>1250000</v>
          </cell>
        </row>
        <row r="63">
          <cell r="E63" t="str">
            <v>Sub Total</v>
          </cell>
          <cell r="F63" t="str">
            <v>A1</v>
          </cell>
          <cell r="G63">
            <v>9898512.0879931282</v>
          </cell>
        </row>
        <row r="69">
          <cell r="G69">
            <v>0</v>
          </cell>
        </row>
        <row r="70">
          <cell r="G70">
            <v>0</v>
          </cell>
        </row>
        <row r="71">
          <cell r="G71">
            <v>0</v>
          </cell>
        </row>
        <row r="72">
          <cell r="E72">
            <v>5</v>
          </cell>
          <cell r="F72">
            <v>80861.299162886804</v>
          </cell>
          <cell r="G72">
            <v>404306.49581443402</v>
          </cell>
        </row>
        <row r="73">
          <cell r="E73">
            <v>3</v>
          </cell>
          <cell r="F73">
            <v>62431.860757522947</v>
          </cell>
          <cell r="G73">
            <v>187295.58227256883</v>
          </cell>
        </row>
        <row r="74">
          <cell r="E74">
            <v>3</v>
          </cell>
          <cell r="F74">
            <v>55771.569134165642</v>
          </cell>
          <cell r="G74">
            <v>167314.70740249692</v>
          </cell>
        </row>
        <row r="75">
          <cell r="E75">
            <v>60</v>
          </cell>
          <cell r="F75">
            <v>47753.621082555728</v>
          </cell>
          <cell r="G75">
            <v>2865217.2649533437</v>
          </cell>
        </row>
        <row r="76">
          <cell r="E76">
            <v>24</v>
          </cell>
          <cell r="F76">
            <v>29772.747576394271</v>
          </cell>
          <cell r="G76">
            <v>714545.94183346257</v>
          </cell>
        </row>
        <row r="77">
          <cell r="E77">
            <v>26</v>
          </cell>
          <cell r="F77">
            <v>25712.936195346374</v>
          </cell>
          <cell r="G77">
            <v>668536.34107900574</v>
          </cell>
        </row>
        <row r="78">
          <cell r="G78">
            <v>0</v>
          </cell>
        </row>
        <row r="79">
          <cell r="E79">
            <v>1</v>
          </cell>
          <cell r="F79">
            <v>745600</v>
          </cell>
          <cell r="G79">
            <v>745600</v>
          </cell>
        </row>
        <row r="81">
          <cell r="G81">
            <v>0</v>
          </cell>
        </row>
        <row r="82">
          <cell r="G82">
            <v>0</v>
          </cell>
        </row>
        <row r="83">
          <cell r="E83">
            <v>3</v>
          </cell>
          <cell r="F83">
            <v>816029.26462901453</v>
          </cell>
          <cell r="G83">
            <v>2448087.7938870434</v>
          </cell>
        </row>
        <row r="84">
          <cell r="E84">
            <v>1</v>
          </cell>
          <cell r="F84">
            <v>447607.96075077285</v>
          </cell>
          <cell r="G84">
            <v>447607.96075077285</v>
          </cell>
        </row>
        <row r="85">
          <cell r="E85">
            <v>1</v>
          </cell>
          <cell r="F85">
            <v>1250000</v>
          </cell>
          <cell r="G85">
            <v>1250000</v>
          </cell>
        </row>
        <row r="86">
          <cell r="E86" t="str">
            <v>Sub Total</v>
          </cell>
          <cell r="F86" t="str">
            <v>A2</v>
          </cell>
          <cell r="G86">
            <v>9898512.0879931282</v>
          </cell>
        </row>
        <row r="95">
          <cell r="G95">
            <v>0</v>
          </cell>
        </row>
        <row r="96">
          <cell r="G96">
            <v>0</v>
          </cell>
        </row>
        <row r="97">
          <cell r="G97">
            <v>0</v>
          </cell>
        </row>
        <row r="98">
          <cell r="E98">
            <v>2</v>
          </cell>
          <cell r="F98">
            <v>80861.299162886804</v>
          </cell>
          <cell r="G98">
            <v>161722.59832577361</v>
          </cell>
        </row>
        <row r="99">
          <cell r="E99">
            <v>8</v>
          </cell>
          <cell r="F99">
            <v>62431.860757522947</v>
          </cell>
          <cell r="G99">
            <v>499454.88606018358</v>
          </cell>
        </row>
        <row r="100">
          <cell r="E100">
            <v>32</v>
          </cell>
          <cell r="F100">
            <v>55771.569134165642</v>
          </cell>
          <cell r="G100">
            <v>1784690.2122933005</v>
          </cell>
        </row>
        <row r="101">
          <cell r="E101">
            <v>4</v>
          </cell>
          <cell r="F101">
            <v>47753.621082555728</v>
          </cell>
          <cell r="G101">
            <v>191014.48433022291</v>
          </cell>
        </row>
        <row r="102">
          <cell r="E102">
            <v>18</v>
          </cell>
          <cell r="F102">
            <v>29772.747576394271</v>
          </cell>
          <cell r="G102">
            <v>535909.45637509692</v>
          </cell>
        </row>
        <row r="103">
          <cell r="G103">
            <v>0</v>
          </cell>
        </row>
        <row r="104">
          <cell r="G104">
            <v>0</v>
          </cell>
        </row>
        <row r="105">
          <cell r="E105">
            <v>1</v>
          </cell>
          <cell r="F105">
            <v>475918.74560768664</v>
          </cell>
          <cell r="G105">
            <v>475918.74560768664</v>
          </cell>
        </row>
        <row r="106">
          <cell r="G106">
            <v>0</v>
          </cell>
        </row>
        <row r="107">
          <cell r="G107">
            <v>0</v>
          </cell>
        </row>
        <row r="108">
          <cell r="E108">
            <v>1</v>
          </cell>
          <cell r="F108">
            <v>816029.26462901453</v>
          </cell>
          <cell r="G108">
            <v>816029.26462901453</v>
          </cell>
        </row>
        <row r="109">
          <cell r="E109">
            <v>2</v>
          </cell>
          <cell r="F109">
            <v>150000</v>
          </cell>
          <cell r="G109">
            <v>300000</v>
          </cell>
        </row>
        <row r="110">
          <cell r="E110">
            <v>1</v>
          </cell>
          <cell r="F110">
            <v>447607.96075077285</v>
          </cell>
          <cell r="G110">
            <v>447607.96075077285</v>
          </cell>
        </row>
        <row r="111">
          <cell r="E111">
            <v>2</v>
          </cell>
          <cell r="F111">
            <v>1250000</v>
          </cell>
          <cell r="G111">
            <v>2500000</v>
          </cell>
        </row>
        <row r="112">
          <cell r="E112" t="str">
            <v>Sub Total</v>
          </cell>
          <cell r="F112" t="str">
            <v>A3</v>
          </cell>
          <cell r="G112">
            <v>7712347.6083720513</v>
          </cell>
        </row>
        <row r="116">
          <cell r="G116">
            <v>0</v>
          </cell>
        </row>
        <row r="117">
          <cell r="G117">
            <v>0</v>
          </cell>
        </row>
        <row r="118">
          <cell r="G118">
            <v>0</v>
          </cell>
        </row>
        <row r="119">
          <cell r="E119">
            <v>42</v>
          </cell>
          <cell r="F119">
            <v>62431.860757522947</v>
          </cell>
          <cell r="G119">
            <v>2622138.1518159639</v>
          </cell>
        </row>
        <row r="120">
          <cell r="E120">
            <v>176</v>
          </cell>
          <cell r="F120">
            <v>55771.569134165642</v>
          </cell>
          <cell r="G120">
            <v>9815796.1676131524</v>
          </cell>
        </row>
        <row r="121">
          <cell r="G121">
            <v>0</v>
          </cell>
        </row>
        <row r="122">
          <cell r="G122">
            <v>0</v>
          </cell>
        </row>
        <row r="123">
          <cell r="E123">
            <v>1</v>
          </cell>
          <cell r="F123">
            <v>1865690.1479143675</v>
          </cell>
          <cell r="G123">
            <v>1865690.1479143675</v>
          </cell>
        </row>
        <row r="124">
          <cell r="G124">
            <v>0</v>
          </cell>
        </row>
        <row r="125">
          <cell r="G125">
            <v>0</v>
          </cell>
        </row>
        <row r="126">
          <cell r="E126">
            <v>1</v>
          </cell>
          <cell r="F126">
            <v>816029.26462901453</v>
          </cell>
          <cell r="G126">
            <v>816029.26462901453</v>
          </cell>
        </row>
        <row r="127">
          <cell r="E127">
            <v>2</v>
          </cell>
          <cell r="F127">
            <v>1250000</v>
          </cell>
          <cell r="G127">
            <v>2500000</v>
          </cell>
        </row>
        <row r="128">
          <cell r="E128" t="str">
            <v>Sub Total</v>
          </cell>
          <cell r="F128" t="str">
            <v>A4</v>
          </cell>
          <cell r="G128">
            <v>17619653.731972497</v>
          </cell>
        </row>
        <row r="138">
          <cell r="G138">
            <v>0</v>
          </cell>
        </row>
        <row r="139">
          <cell r="G139">
            <v>0</v>
          </cell>
        </row>
        <row r="140">
          <cell r="G140">
            <v>0</v>
          </cell>
        </row>
        <row r="141">
          <cell r="E141">
            <v>3</v>
          </cell>
          <cell r="F141">
            <v>241780.06918928973</v>
          </cell>
          <cell r="G141">
            <v>725340.20756786922</v>
          </cell>
        </row>
        <row r="142">
          <cell r="E142">
            <v>2</v>
          </cell>
          <cell r="F142">
            <v>160915.18150720929</v>
          </cell>
          <cell r="G142">
            <v>321830.36301441857</v>
          </cell>
        </row>
        <row r="143">
          <cell r="E143">
            <v>54</v>
          </cell>
          <cell r="F143">
            <v>115470.17443921528</v>
          </cell>
          <cell r="G143">
            <v>6235389.4197176248</v>
          </cell>
        </row>
        <row r="144">
          <cell r="E144">
            <v>66</v>
          </cell>
          <cell r="F144">
            <v>90099.343740327269</v>
          </cell>
          <cell r="G144">
            <v>5946556.6868615998</v>
          </cell>
        </row>
        <row r="145">
          <cell r="E145">
            <v>8</v>
          </cell>
          <cell r="F145">
            <v>62431.860757522947</v>
          </cell>
          <cell r="G145">
            <v>499454.88606018358</v>
          </cell>
        </row>
        <row r="149">
          <cell r="E149">
            <v>1</v>
          </cell>
          <cell r="F149">
            <v>2059285.7344832541</v>
          </cell>
          <cell r="G149">
            <v>2059285.7344832541</v>
          </cell>
        </row>
        <row r="157">
          <cell r="E157">
            <v>2</v>
          </cell>
          <cell r="F157">
            <v>2628141.7444268889</v>
          </cell>
          <cell r="G157">
            <v>5256283.4888537778</v>
          </cell>
        </row>
        <row r="158">
          <cell r="E158">
            <v>3</v>
          </cell>
          <cell r="F158">
            <v>1752094.4962845924</v>
          </cell>
          <cell r="G158">
            <v>5256283.4888537768</v>
          </cell>
        </row>
        <row r="159">
          <cell r="E159">
            <v>2</v>
          </cell>
          <cell r="F159">
            <v>1168062.9975230617</v>
          </cell>
          <cell r="G159">
            <v>2336125.9950461234</v>
          </cell>
        </row>
        <row r="160">
          <cell r="E160">
            <v>1</v>
          </cell>
          <cell r="F160">
            <v>318690.40872000175</v>
          </cell>
          <cell r="G160">
            <v>318690.40872000175</v>
          </cell>
        </row>
        <row r="161">
          <cell r="E161">
            <v>2</v>
          </cell>
          <cell r="F161">
            <v>318690.40872000175</v>
          </cell>
          <cell r="G161">
            <v>637380.81744000351</v>
          </cell>
        </row>
        <row r="162">
          <cell r="E162">
            <v>2</v>
          </cell>
          <cell r="F162">
            <v>1271962.589908984</v>
          </cell>
          <cell r="G162">
            <v>2543925.179817968</v>
          </cell>
        </row>
        <row r="163">
          <cell r="E163">
            <v>1</v>
          </cell>
          <cell r="F163">
            <v>117843.11804038858</v>
          </cell>
          <cell r="G163">
            <v>117843.11804038858</v>
          </cell>
        </row>
        <row r="164">
          <cell r="F164">
            <v>0</v>
          </cell>
          <cell r="G164">
            <v>0</v>
          </cell>
        </row>
        <row r="165">
          <cell r="E165">
            <v>2</v>
          </cell>
          <cell r="F165">
            <v>999341.59059666598</v>
          </cell>
          <cell r="G165">
            <v>1998683.181193332</v>
          </cell>
        </row>
        <row r="166">
          <cell r="G166">
            <v>0</v>
          </cell>
        </row>
        <row r="167">
          <cell r="G167">
            <v>0</v>
          </cell>
        </row>
        <row r="168">
          <cell r="E168">
            <v>1</v>
          </cell>
          <cell r="F168">
            <v>7775124.9195083473</v>
          </cell>
          <cell r="G168">
            <v>7775124.9195083473</v>
          </cell>
        </row>
        <row r="169">
          <cell r="G169">
            <v>0</v>
          </cell>
        </row>
        <row r="170">
          <cell r="G170">
            <v>0</v>
          </cell>
        </row>
        <row r="171">
          <cell r="G171">
            <v>0</v>
          </cell>
        </row>
        <row r="172">
          <cell r="G172">
            <v>0</v>
          </cell>
        </row>
        <row r="173">
          <cell r="G173">
            <v>0</v>
          </cell>
        </row>
        <row r="174">
          <cell r="G174">
            <v>0</v>
          </cell>
        </row>
        <row r="175">
          <cell r="G175">
            <v>0</v>
          </cell>
        </row>
        <row r="176">
          <cell r="G176">
            <v>0</v>
          </cell>
        </row>
        <row r="177">
          <cell r="E177">
            <v>1</v>
          </cell>
          <cell r="F177">
            <v>71609741.418336242</v>
          </cell>
          <cell r="G177">
            <v>71609741.418336242</v>
          </cell>
        </row>
        <row r="178">
          <cell r="G178">
            <v>0</v>
          </cell>
        </row>
        <row r="179">
          <cell r="G179">
            <v>0</v>
          </cell>
        </row>
        <row r="180">
          <cell r="G180">
            <v>0</v>
          </cell>
        </row>
        <row r="181">
          <cell r="G181">
            <v>0</v>
          </cell>
        </row>
        <row r="182">
          <cell r="G182">
            <v>0</v>
          </cell>
        </row>
        <row r="183">
          <cell r="G183">
            <v>0</v>
          </cell>
        </row>
        <row r="184">
          <cell r="G184">
            <v>0</v>
          </cell>
        </row>
        <row r="185">
          <cell r="G185">
            <v>0</v>
          </cell>
        </row>
        <row r="186">
          <cell r="G186">
            <v>0</v>
          </cell>
        </row>
        <row r="187">
          <cell r="G187">
            <v>0</v>
          </cell>
        </row>
        <row r="188">
          <cell r="G188">
            <v>0</v>
          </cell>
        </row>
        <row r="189">
          <cell r="G189">
            <v>0</v>
          </cell>
        </row>
        <row r="190">
          <cell r="G190">
            <v>0</v>
          </cell>
        </row>
        <row r="191">
          <cell r="G191">
            <v>0</v>
          </cell>
        </row>
        <row r="192">
          <cell r="G192">
            <v>0</v>
          </cell>
        </row>
        <row r="193">
          <cell r="G193">
            <v>0</v>
          </cell>
        </row>
        <row r="194">
          <cell r="G194">
            <v>0</v>
          </cell>
        </row>
        <row r="195">
          <cell r="G195">
            <v>0</v>
          </cell>
        </row>
        <row r="196">
          <cell r="E196">
            <v>1</v>
          </cell>
          <cell r="F196">
            <v>2990432.6613493641</v>
          </cell>
          <cell r="G196">
            <v>2990432.6613493641</v>
          </cell>
        </row>
        <row r="197">
          <cell r="E197" t="str">
            <v>Sub Total</v>
          </cell>
          <cell r="F197" t="str">
            <v>A4</v>
          </cell>
          <cell r="G197">
            <v>116628371.97486429</v>
          </cell>
        </row>
        <row r="202">
          <cell r="E202">
            <v>1</v>
          </cell>
          <cell r="F202">
            <v>5980865.3226987282</v>
          </cell>
          <cell r="G202">
            <v>5980865.3226987282</v>
          </cell>
        </row>
        <row r="203">
          <cell r="E203" t="str">
            <v>Sub Total</v>
          </cell>
          <cell r="F203" t="str">
            <v>A5</v>
          </cell>
          <cell r="G203">
            <v>5980865.3226987282</v>
          </cell>
        </row>
        <row r="205">
          <cell r="E205" t="str">
            <v>Sub Total</v>
          </cell>
          <cell r="F205" t="str">
            <v>A</v>
          </cell>
          <cell r="G205">
            <v>167738262.8138938</v>
          </cell>
        </row>
        <row r="216">
          <cell r="G216">
            <v>0</v>
          </cell>
        </row>
        <row r="217">
          <cell r="G217">
            <v>0</v>
          </cell>
        </row>
        <row r="218">
          <cell r="G218">
            <v>0</v>
          </cell>
        </row>
        <row r="219">
          <cell r="E219">
            <v>10</v>
          </cell>
          <cell r="F219">
            <v>106236.91455403298</v>
          </cell>
          <cell r="G219">
            <v>1062369.1455403299</v>
          </cell>
        </row>
        <row r="220">
          <cell r="E220">
            <v>60</v>
          </cell>
          <cell r="F220">
            <v>58706.977834546182</v>
          </cell>
          <cell r="G220">
            <v>3522418.6700727707</v>
          </cell>
        </row>
        <row r="221">
          <cell r="E221">
            <v>36</v>
          </cell>
          <cell r="F221">
            <v>44010.79556361086</v>
          </cell>
          <cell r="G221">
            <v>1584388.6402899909</v>
          </cell>
        </row>
        <row r="222">
          <cell r="E222">
            <v>40</v>
          </cell>
          <cell r="F222">
            <v>31583.753596107446</v>
          </cell>
          <cell r="G222">
            <v>1263350.1438442979</v>
          </cell>
        </row>
        <row r="223">
          <cell r="E223">
            <v>52</v>
          </cell>
          <cell r="F223">
            <v>22279.919500117303</v>
          </cell>
          <cell r="G223">
            <v>1158555.8140060997</v>
          </cell>
        </row>
        <row r="224">
          <cell r="E224">
            <v>20</v>
          </cell>
          <cell r="F224">
            <v>21278.722645097536</v>
          </cell>
          <cell r="G224">
            <v>425574.45290195069</v>
          </cell>
        </row>
        <row r="225">
          <cell r="G225">
            <v>0</v>
          </cell>
        </row>
        <row r="226">
          <cell r="G226">
            <v>0</v>
          </cell>
        </row>
        <row r="227">
          <cell r="E227">
            <v>1</v>
          </cell>
          <cell r="F227">
            <v>2254164.2166638598</v>
          </cell>
          <cell r="G227">
            <v>2254164.2166638598</v>
          </cell>
        </row>
        <row r="228">
          <cell r="G228">
            <v>0</v>
          </cell>
        </row>
        <row r="229">
          <cell r="G229">
            <v>0</v>
          </cell>
        </row>
        <row r="230">
          <cell r="G230">
            <v>0</v>
          </cell>
        </row>
        <row r="231">
          <cell r="E231">
            <v>11</v>
          </cell>
          <cell r="F231">
            <v>33492.845807112877</v>
          </cell>
          <cell r="G231">
            <v>368421.30387824163</v>
          </cell>
        </row>
        <row r="232">
          <cell r="E232">
            <v>2</v>
          </cell>
          <cell r="F232">
            <v>53827.787904288554</v>
          </cell>
          <cell r="G232">
            <v>107655.57580857711</v>
          </cell>
        </row>
        <row r="233">
          <cell r="E233">
            <v>2</v>
          </cell>
          <cell r="F233">
            <v>43062.230323430842</v>
          </cell>
          <cell r="G233">
            <v>86124.460646861684</v>
          </cell>
        </row>
        <row r="234">
          <cell r="G234">
            <v>0</v>
          </cell>
        </row>
        <row r="235">
          <cell r="G235">
            <v>0</v>
          </cell>
        </row>
        <row r="236">
          <cell r="E236">
            <v>12</v>
          </cell>
          <cell r="F236">
            <v>145068.04151357384</v>
          </cell>
          <cell r="G236">
            <v>1740816.4981628861</v>
          </cell>
        </row>
        <row r="237">
          <cell r="E237">
            <v>15</v>
          </cell>
          <cell r="F237">
            <v>96549.108904325563</v>
          </cell>
          <cell r="G237">
            <v>1448236.6335648834</v>
          </cell>
        </row>
        <row r="238">
          <cell r="E238">
            <v>5</v>
          </cell>
          <cell r="F238">
            <v>69282.104663529157</v>
          </cell>
          <cell r="G238">
            <v>346410.52331764577</v>
          </cell>
        </row>
        <row r="239">
          <cell r="E239" t="str">
            <v>Sub Total</v>
          </cell>
          <cell r="F239" t="str">
            <v>B1</v>
          </cell>
          <cell r="G239">
            <v>15368486.078698397</v>
          </cell>
        </row>
        <row r="245">
          <cell r="G245">
            <v>0</v>
          </cell>
        </row>
        <row r="246">
          <cell r="G246">
            <v>0</v>
          </cell>
        </row>
        <row r="247">
          <cell r="G247">
            <v>0</v>
          </cell>
        </row>
        <row r="248">
          <cell r="E248">
            <v>6</v>
          </cell>
          <cell r="F248">
            <v>106236.91455403298</v>
          </cell>
          <cell r="G248">
            <v>637421.48732419789</v>
          </cell>
        </row>
        <row r="249">
          <cell r="E249">
            <v>22</v>
          </cell>
          <cell r="F249">
            <v>58706.977834546182</v>
          </cell>
          <cell r="G249">
            <v>1291553.5123600159</v>
          </cell>
        </row>
        <row r="250">
          <cell r="E250">
            <v>16</v>
          </cell>
          <cell r="F250">
            <v>44010.79556361086</v>
          </cell>
          <cell r="G250">
            <v>704172.72901777376</v>
          </cell>
        </row>
        <row r="251">
          <cell r="E251">
            <v>4</v>
          </cell>
          <cell r="F251">
            <v>37900.504315328937</v>
          </cell>
          <cell r="G251">
            <v>151602.01726131575</v>
          </cell>
        </row>
        <row r="252">
          <cell r="E252">
            <v>58</v>
          </cell>
          <cell r="F252">
            <v>31583.753596107446</v>
          </cell>
          <cell r="G252">
            <v>1831857.7085742319</v>
          </cell>
        </row>
        <row r="253">
          <cell r="E253">
            <v>52</v>
          </cell>
          <cell r="F253">
            <v>22279.919500117303</v>
          </cell>
          <cell r="G253">
            <v>1158555.8140060997</v>
          </cell>
        </row>
        <row r="254">
          <cell r="E254">
            <v>10</v>
          </cell>
          <cell r="F254">
            <v>21278.722645097536</v>
          </cell>
          <cell r="G254">
            <v>212787.22645097534</v>
          </cell>
        </row>
        <row r="255">
          <cell r="G255">
            <v>0</v>
          </cell>
        </row>
        <row r="256">
          <cell r="G256">
            <v>0</v>
          </cell>
        </row>
        <row r="257">
          <cell r="E257">
            <v>1</v>
          </cell>
          <cell r="F257">
            <v>1337632.251917603</v>
          </cell>
          <cell r="G257">
            <v>1337632.251917603</v>
          </cell>
        </row>
        <row r="258">
          <cell r="G258">
            <v>0</v>
          </cell>
        </row>
        <row r="259">
          <cell r="G259">
            <v>0</v>
          </cell>
        </row>
        <row r="260">
          <cell r="G260">
            <v>0</v>
          </cell>
        </row>
        <row r="261">
          <cell r="E261">
            <v>11</v>
          </cell>
          <cell r="F261">
            <v>33492.845807112877</v>
          </cell>
          <cell r="G261">
            <v>368421.30387824163</v>
          </cell>
        </row>
        <row r="262">
          <cell r="E262">
            <v>1</v>
          </cell>
          <cell r="F262">
            <v>81339.768388702709</v>
          </cell>
          <cell r="G262">
            <v>81339.768388702709</v>
          </cell>
        </row>
        <row r="263">
          <cell r="E263">
            <v>2</v>
          </cell>
          <cell r="F263">
            <v>43062.230323430842</v>
          </cell>
          <cell r="G263">
            <v>86124.460646861684</v>
          </cell>
        </row>
        <row r="264">
          <cell r="G264">
            <v>0</v>
          </cell>
        </row>
        <row r="265">
          <cell r="G265">
            <v>0</v>
          </cell>
        </row>
        <row r="266">
          <cell r="E266">
            <v>11</v>
          </cell>
          <cell r="F266">
            <v>145068.04151357384</v>
          </cell>
          <cell r="G266">
            <v>1595748.4566493123</v>
          </cell>
        </row>
        <row r="267">
          <cell r="E267">
            <v>15</v>
          </cell>
          <cell r="F267">
            <v>96549.108904325563</v>
          </cell>
          <cell r="G267">
            <v>1448236.6335648834</v>
          </cell>
        </row>
        <row r="268">
          <cell r="E268">
            <v>6</v>
          </cell>
          <cell r="F268">
            <v>69282.104663529157</v>
          </cell>
          <cell r="G268">
            <v>415692.62798117497</v>
          </cell>
        </row>
        <row r="269">
          <cell r="E269" t="str">
            <v>Sub Total</v>
          </cell>
          <cell r="F269" t="str">
            <v>B2</v>
          </cell>
          <cell r="G269">
            <v>11321145.998021388</v>
          </cell>
        </row>
        <row r="273">
          <cell r="G273">
            <v>0</v>
          </cell>
        </row>
        <row r="274">
          <cell r="G274">
            <v>0</v>
          </cell>
        </row>
        <row r="276">
          <cell r="E276">
            <v>66</v>
          </cell>
          <cell r="F276">
            <v>58706.977834546182</v>
          </cell>
          <cell r="G276">
            <v>3874660.5370800481</v>
          </cell>
        </row>
        <row r="277">
          <cell r="E277">
            <v>16</v>
          </cell>
          <cell r="F277">
            <v>44010.79556361086</v>
          </cell>
          <cell r="G277">
            <v>704172.72901777376</v>
          </cell>
        </row>
        <row r="278">
          <cell r="E278">
            <v>16</v>
          </cell>
          <cell r="F278">
            <v>31583.753596107446</v>
          </cell>
          <cell r="G278">
            <v>505340.05753771914</v>
          </cell>
        </row>
        <row r="279">
          <cell r="E279">
            <v>8</v>
          </cell>
          <cell r="F279">
            <v>22279.919500117303</v>
          </cell>
          <cell r="G279">
            <v>178239.35600093842</v>
          </cell>
        </row>
        <row r="280">
          <cell r="G280">
            <v>0</v>
          </cell>
        </row>
        <row r="281">
          <cell r="G281">
            <v>0</v>
          </cell>
        </row>
        <row r="282">
          <cell r="E282">
            <v>1</v>
          </cell>
          <cell r="F282">
            <v>1315603.1699091198</v>
          </cell>
          <cell r="G282">
            <v>1315603.1699091198</v>
          </cell>
        </row>
        <row r="286">
          <cell r="E286">
            <v>10</v>
          </cell>
          <cell r="F286">
            <v>33492.845807112877</v>
          </cell>
          <cell r="G286">
            <v>334928.45807112876</v>
          </cell>
        </row>
        <row r="287">
          <cell r="E287">
            <v>1</v>
          </cell>
          <cell r="F287">
            <v>53827.787904288554</v>
          </cell>
          <cell r="G287">
            <v>53827.787904288554</v>
          </cell>
        </row>
        <row r="288">
          <cell r="E288">
            <v>1</v>
          </cell>
          <cell r="F288">
            <v>43062.230323430842</v>
          </cell>
          <cell r="G288">
            <v>43062.230323430842</v>
          </cell>
        </row>
        <row r="289">
          <cell r="E289">
            <v>1</v>
          </cell>
          <cell r="F289">
            <v>38000</v>
          </cell>
          <cell r="G289">
            <v>38000</v>
          </cell>
        </row>
        <row r="290">
          <cell r="E290">
            <v>1</v>
          </cell>
          <cell r="F290">
            <v>52000</v>
          </cell>
          <cell r="G290">
            <v>52000</v>
          </cell>
        </row>
        <row r="291">
          <cell r="G291">
            <v>0</v>
          </cell>
        </row>
        <row r="292">
          <cell r="G292">
            <v>0</v>
          </cell>
        </row>
        <row r="293">
          <cell r="E293">
            <v>5</v>
          </cell>
          <cell r="F293">
            <v>145068.04151357384</v>
          </cell>
          <cell r="G293">
            <v>725340.20756786922</v>
          </cell>
        </row>
        <row r="294">
          <cell r="E294">
            <v>10</v>
          </cell>
          <cell r="F294">
            <v>96549.108904325563</v>
          </cell>
          <cell r="G294">
            <v>965491.08904325566</v>
          </cell>
        </row>
        <row r="295">
          <cell r="E295">
            <v>2</v>
          </cell>
          <cell r="F295">
            <v>69282.104663529157</v>
          </cell>
          <cell r="G295">
            <v>138564.20932705831</v>
          </cell>
        </row>
        <row r="296">
          <cell r="E296" t="str">
            <v>Sub Total</v>
          </cell>
          <cell r="F296" t="str">
            <v>B3</v>
          </cell>
          <cell r="G296">
            <v>8929229.8317826316</v>
          </cell>
        </row>
        <row r="300">
          <cell r="G300">
            <v>0</v>
          </cell>
        </row>
        <row r="301">
          <cell r="G301">
            <v>0</v>
          </cell>
        </row>
        <row r="303">
          <cell r="E303">
            <v>20</v>
          </cell>
          <cell r="F303">
            <v>106236.91455403298</v>
          </cell>
          <cell r="G303">
            <v>2124738.2910806597</v>
          </cell>
        </row>
        <row r="304">
          <cell r="E304">
            <v>12</v>
          </cell>
          <cell r="F304">
            <v>58706.977834546182</v>
          </cell>
          <cell r="G304">
            <v>704483.73401455418</v>
          </cell>
        </row>
        <row r="305">
          <cell r="E305">
            <v>12</v>
          </cell>
          <cell r="F305">
            <v>44010.79556361086</v>
          </cell>
          <cell r="G305">
            <v>528129.54676333035</v>
          </cell>
        </row>
        <row r="306">
          <cell r="G306">
            <v>0</v>
          </cell>
        </row>
        <row r="307">
          <cell r="E307">
            <v>1</v>
          </cell>
          <cell r="G307">
            <v>0</v>
          </cell>
        </row>
        <row r="308">
          <cell r="G308">
            <v>0</v>
          </cell>
        </row>
        <row r="309">
          <cell r="E309" t="str">
            <v>Sub Total</v>
          </cell>
          <cell r="F309" t="str">
            <v>B4</v>
          </cell>
          <cell r="G309">
            <v>3357351.5718585444</v>
          </cell>
        </row>
        <row r="314">
          <cell r="E314">
            <v>1</v>
          </cell>
          <cell r="F314">
            <v>5980865.3226987282</v>
          </cell>
          <cell r="G314">
            <v>5980865.3226987282</v>
          </cell>
        </row>
        <row r="315">
          <cell r="E315" t="str">
            <v>Sub Total</v>
          </cell>
          <cell r="F315" t="str">
            <v>B5</v>
          </cell>
          <cell r="G315">
            <v>5980865.3226987282</v>
          </cell>
        </row>
        <row r="317">
          <cell r="E317" t="str">
            <v>Sub Total</v>
          </cell>
          <cell r="F317" t="str">
            <v>B</v>
          </cell>
          <cell r="G317">
            <v>44957078.80305969</v>
          </cell>
        </row>
        <row r="329">
          <cell r="E329">
            <v>110</v>
          </cell>
          <cell r="F329">
            <v>115470.17443921528</v>
          </cell>
          <cell r="G329">
            <v>12701719.18831368</v>
          </cell>
        </row>
        <row r="330">
          <cell r="G330">
            <v>0</v>
          </cell>
        </row>
        <row r="331">
          <cell r="E331">
            <v>1</v>
          </cell>
          <cell r="F331">
            <v>1905257.878247052</v>
          </cell>
          <cell r="G331">
            <v>1905257.878247052</v>
          </cell>
        </row>
        <row r="332">
          <cell r="G332">
            <v>0</v>
          </cell>
        </row>
        <row r="333">
          <cell r="G333">
            <v>0</v>
          </cell>
        </row>
        <row r="334">
          <cell r="E334">
            <v>3</v>
          </cell>
          <cell r="F334">
            <v>1752094.4962845924</v>
          </cell>
          <cell r="G334">
            <v>5256283.4888537768</v>
          </cell>
        </row>
        <row r="335">
          <cell r="E335">
            <v>2</v>
          </cell>
          <cell r="F335">
            <v>1752094.4962845924</v>
          </cell>
          <cell r="G335">
            <v>3504188.9925691849</v>
          </cell>
        </row>
        <row r="336">
          <cell r="E336">
            <v>1</v>
          </cell>
          <cell r="G336">
            <v>0</v>
          </cell>
        </row>
        <row r="337">
          <cell r="G337">
            <v>0</v>
          </cell>
        </row>
        <row r="339">
          <cell r="E339">
            <v>1</v>
          </cell>
          <cell r="G339">
            <v>0</v>
          </cell>
        </row>
        <row r="340">
          <cell r="E340" t="str">
            <v>Sub Total</v>
          </cell>
          <cell r="F340" t="str">
            <v>C</v>
          </cell>
          <cell r="G340">
            <v>23367449.547983695</v>
          </cell>
        </row>
        <row r="351">
          <cell r="E351">
            <v>15</v>
          </cell>
          <cell r="F351">
            <v>190915.18150720929</v>
          </cell>
          <cell r="G351">
            <v>2863727.7226081393</v>
          </cell>
        </row>
        <row r="352">
          <cell r="E352">
            <v>1</v>
          </cell>
          <cell r="F352">
            <v>145470.17443921528</v>
          </cell>
          <cell r="G352">
            <v>145470.17443921528</v>
          </cell>
        </row>
        <row r="353">
          <cell r="G353">
            <v>0</v>
          </cell>
        </row>
        <row r="354">
          <cell r="E354">
            <v>1</v>
          </cell>
          <cell r="F354">
            <v>451379.68455710314</v>
          </cell>
          <cell r="G354">
            <v>451379.68455710314</v>
          </cell>
        </row>
        <row r="355">
          <cell r="G355">
            <v>0</v>
          </cell>
        </row>
        <row r="356">
          <cell r="G356">
            <v>0</v>
          </cell>
        </row>
        <row r="357">
          <cell r="G357">
            <v>0</v>
          </cell>
        </row>
        <row r="358">
          <cell r="E358">
            <v>2</v>
          </cell>
          <cell r="F358">
            <v>2628141.7444268889</v>
          </cell>
          <cell r="G358">
            <v>5256283.4888537778</v>
          </cell>
        </row>
        <row r="359">
          <cell r="E359">
            <v>3</v>
          </cell>
          <cell r="F359">
            <v>1752094.4962845924</v>
          </cell>
          <cell r="G359">
            <v>5256283.4888537768</v>
          </cell>
        </row>
        <row r="360">
          <cell r="E360">
            <v>2</v>
          </cell>
          <cell r="F360">
            <v>950841.55752183753</v>
          </cell>
          <cell r="G360">
            <v>1901683.1150436751</v>
          </cell>
        </row>
        <row r="361">
          <cell r="G361">
            <v>0</v>
          </cell>
        </row>
        <row r="362">
          <cell r="G362">
            <v>0</v>
          </cell>
        </row>
        <row r="363">
          <cell r="E363">
            <v>2</v>
          </cell>
          <cell r="F363">
            <v>497954.88503725076</v>
          </cell>
          <cell r="G363">
            <v>995909.77007450152</v>
          </cell>
        </row>
        <row r="364">
          <cell r="E364">
            <v>2</v>
          </cell>
          <cell r="F364">
            <v>348567.22335301095</v>
          </cell>
          <cell r="G364">
            <v>697134.4467060219</v>
          </cell>
        </row>
        <row r="365">
          <cell r="F365">
            <v>0</v>
          </cell>
          <cell r="G365">
            <v>0</v>
          </cell>
        </row>
        <row r="366">
          <cell r="E366">
            <v>2</v>
          </cell>
          <cell r="F366">
            <v>2081533.7161625484</v>
          </cell>
          <cell r="G366">
            <v>4163067.4323250968</v>
          </cell>
        </row>
        <row r="367">
          <cell r="E367">
            <v>2</v>
          </cell>
          <cell r="F367">
            <v>999341.59059666598</v>
          </cell>
          <cell r="G367">
            <v>1998683.181193332</v>
          </cell>
        </row>
        <row r="368">
          <cell r="E368">
            <v>2</v>
          </cell>
          <cell r="F368">
            <v>598086.53226987284</v>
          </cell>
          <cell r="G368">
            <v>1196173.0645397457</v>
          </cell>
        </row>
        <row r="369">
          <cell r="E369">
            <v>2</v>
          </cell>
          <cell r="F369">
            <v>538277.87904288562</v>
          </cell>
          <cell r="G369">
            <v>1076555.7580857712</v>
          </cell>
        </row>
        <row r="370">
          <cell r="G370">
            <v>0</v>
          </cell>
        </row>
        <row r="371">
          <cell r="E371">
            <v>1</v>
          </cell>
          <cell r="F371">
            <v>40430.649581443402</v>
          </cell>
          <cell r="G371">
            <v>40430.649581443402</v>
          </cell>
        </row>
        <row r="372">
          <cell r="G372">
            <v>0</v>
          </cell>
        </row>
        <row r="373">
          <cell r="G373">
            <v>0</v>
          </cell>
        </row>
        <row r="374">
          <cell r="G374">
            <v>0</v>
          </cell>
        </row>
        <row r="376">
          <cell r="G376">
            <v>0</v>
          </cell>
        </row>
        <row r="377">
          <cell r="E377">
            <v>2</v>
          </cell>
          <cell r="F377">
            <v>21208148.43428969</v>
          </cell>
          <cell r="G377">
            <v>42416296.86857938</v>
          </cell>
        </row>
        <row r="378">
          <cell r="G378">
            <v>0</v>
          </cell>
        </row>
        <row r="379">
          <cell r="G379">
            <v>0</v>
          </cell>
        </row>
        <row r="380">
          <cell r="G380">
            <v>0</v>
          </cell>
        </row>
        <row r="381">
          <cell r="G381">
            <v>0</v>
          </cell>
        </row>
        <row r="382">
          <cell r="E382">
            <v>1</v>
          </cell>
          <cell r="F382">
            <v>318690.40872000175</v>
          </cell>
          <cell r="G382">
            <v>318690.40872000175</v>
          </cell>
        </row>
        <row r="383">
          <cell r="G383">
            <v>0</v>
          </cell>
        </row>
        <row r="384">
          <cell r="G384">
            <v>0</v>
          </cell>
        </row>
        <row r="385">
          <cell r="E385">
            <v>1</v>
          </cell>
          <cell r="F385">
            <v>1102871.5655056455</v>
          </cell>
          <cell r="G385">
            <v>1102871.5655056455</v>
          </cell>
        </row>
        <row r="387">
          <cell r="E387">
            <v>2</v>
          </cell>
          <cell r="F387">
            <v>352392.58481340908</v>
          </cell>
          <cell r="G387">
            <v>704785.16962681815</v>
          </cell>
        </row>
        <row r="390">
          <cell r="G390">
            <v>0</v>
          </cell>
        </row>
        <row r="391">
          <cell r="E391">
            <v>2</v>
          </cell>
          <cell r="F391">
            <v>2990432.6613493641</v>
          </cell>
          <cell r="G391">
            <v>5980865.3226987282</v>
          </cell>
        </row>
        <row r="392">
          <cell r="E392">
            <v>1</v>
          </cell>
          <cell r="F392">
            <v>5980865.3226987282</v>
          </cell>
          <cell r="G392">
            <v>5980865.3226987282</v>
          </cell>
        </row>
        <row r="393">
          <cell r="E393" t="str">
            <v>Sub Total</v>
          </cell>
          <cell r="F393" t="str">
            <v>D</v>
          </cell>
          <cell r="G393">
            <v>82547156.634690896</v>
          </cell>
        </row>
        <row r="398">
          <cell r="E398">
            <v>1</v>
          </cell>
          <cell r="F398">
            <v>214862586.71795183</v>
          </cell>
          <cell r="G398">
            <v>214862586.71795183</v>
          </cell>
        </row>
        <row r="446">
          <cell r="E446" t="str">
            <v>Sub Total</v>
          </cell>
          <cell r="F446" t="str">
            <v>E</v>
          </cell>
          <cell r="G446">
            <v>214862586.71795183</v>
          </cell>
        </row>
        <row r="451">
          <cell r="E451">
            <v>1</v>
          </cell>
          <cell r="F451">
            <v>14575069.748150667</v>
          </cell>
          <cell r="G451">
            <v>14575069.748150667</v>
          </cell>
        </row>
        <row r="452">
          <cell r="E452">
            <v>1</v>
          </cell>
          <cell r="F452">
            <v>4500000</v>
          </cell>
          <cell r="G452">
            <v>4500000</v>
          </cell>
        </row>
        <row r="453">
          <cell r="E453" t="str">
            <v>Sub Total</v>
          </cell>
          <cell r="F453" t="str">
            <v>F</v>
          </cell>
          <cell r="G453">
            <v>19075069.748150669</v>
          </cell>
        </row>
        <row r="461">
          <cell r="E461">
            <v>105</v>
          </cell>
          <cell r="F461">
            <v>47753.621082555728</v>
          </cell>
          <cell r="G461">
            <v>5014130.2136683511</v>
          </cell>
        </row>
        <row r="462">
          <cell r="E462">
            <v>156</v>
          </cell>
          <cell r="F462">
            <v>29772.747576394271</v>
          </cell>
          <cell r="G462">
            <v>4644548.6219175067</v>
          </cell>
        </row>
        <row r="463">
          <cell r="G463">
            <v>0</v>
          </cell>
        </row>
        <row r="464">
          <cell r="E464">
            <v>1</v>
          </cell>
          <cell r="F464">
            <v>1448801.8253378787</v>
          </cell>
          <cell r="G464">
            <v>1448801.8253378787</v>
          </cell>
        </row>
        <row r="465">
          <cell r="G465">
            <v>0</v>
          </cell>
        </row>
        <row r="467">
          <cell r="G467">
            <v>0</v>
          </cell>
        </row>
        <row r="468">
          <cell r="E468">
            <v>8</v>
          </cell>
          <cell r="F468">
            <v>75000</v>
          </cell>
          <cell r="G468">
            <v>600000</v>
          </cell>
        </row>
        <row r="469">
          <cell r="E469">
            <v>8</v>
          </cell>
          <cell r="F469">
            <v>89140</v>
          </cell>
          <cell r="G469">
            <v>713120</v>
          </cell>
        </row>
        <row r="470">
          <cell r="G470">
            <v>0</v>
          </cell>
        </row>
        <row r="471">
          <cell r="E471">
            <v>8</v>
          </cell>
          <cell r="F471">
            <v>350000</v>
          </cell>
          <cell r="G471">
            <v>2800000</v>
          </cell>
        </row>
        <row r="472">
          <cell r="G472">
            <v>0</v>
          </cell>
        </row>
        <row r="473">
          <cell r="E473">
            <v>261</v>
          </cell>
          <cell r="F473">
            <v>37800</v>
          </cell>
          <cell r="G473">
            <v>9865800</v>
          </cell>
        </row>
        <row r="474">
          <cell r="E474">
            <v>1</v>
          </cell>
          <cell r="F474">
            <v>5980865.3226987282</v>
          </cell>
          <cell r="G474">
            <v>5980865.3226987282</v>
          </cell>
        </row>
        <row r="475">
          <cell r="E475" t="str">
            <v>Sub Total</v>
          </cell>
          <cell r="F475" t="str">
            <v>G</v>
          </cell>
          <cell r="G475">
            <v>31067265.983622465</v>
          </cell>
        </row>
      </sheetData>
      <sheetData sheetId="15"/>
      <sheetData sheetId="16"/>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kki"/>
      <sheetName val="fin pro wartel"/>
      <sheetName val="fin pro warnet"/>
      <sheetName val="fin pro wartel+"/>
      <sheetName val="fin pro warnet+"/>
      <sheetName val="fin pro centers"/>
      <sheetName val="SUMMARY"/>
      <sheetName val="WARNET +"/>
      <sheetName val="WARNET"/>
      <sheetName val="WARTEL +"/>
      <sheetName val="WARTEL"/>
      <sheetName val="Pwr Point"/>
      <sheetName val="Sheet3"/>
      <sheetName val="Dafis"/>
      <sheetName val="1"/>
      <sheetName val="2"/>
      <sheetName val="3"/>
      <sheetName val="4"/>
      <sheetName val="5"/>
      <sheetName val="6"/>
      <sheetName val="7"/>
      <sheetName val="8"/>
      <sheetName val="9"/>
      <sheetName val="10"/>
      <sheetName val="11"/>
      <sheetName val="12"/>
      <sheetName val="13"/>
      <sheetName val="14"/>
      <sheetName val="fin_pro_wartel"/>
      <sheetName val="fin_pro_warnet"/>
      <sheetName val="fin_pro_wartel+"/>
      <sheetName val="fin_pro_warnet+"/>
      <sheetName val="fin_pro_centers"/>
      <sheetName val="WARNET_+"/>
      <sheetName val="WARTEL_+"/>
      <sheetName val="Pwr_Point"/>
      <sheetName val="As"/>
      <sheetName val="JSiar"/>
      <sheetName val="Std-Prod KS"/>
      <sheetName val="BCT"/>
      <sheetName val="sp"/>
      <sheetName val="uin"/>
      <sheetName val="List"/>
      <sheetName val="FINISHING"/>
      <sheetName val="PLUMBING"/>
      <sheetName val="STRUKTUR"/>
      <sheetName val="Data"/>
      <sheetName val="% Lbr vs GP"/>
      <sheetName val="Elektrikal"/>
      <sheetName val="손익예상"/>
      <sheetName val="Du_lieu"/>
      <sheetName val="Revenue"/>
      <sheetName val="An. Beton"/>
      <sheetName val="harsat"/>
      <sheetName val="Proyeksi"/>
    </sheetNames>
    <sheetDataSet>
      <sheetData sheetId="0" refreshError="1"/>
      <sheetData sheetId="1">
        <row r="2">
          <cell r="A2">
            <v>30</v>
          </cell>
        </row>
      </sheetData>
      <sheetData sheetId="2" refreshError="1"/>
      <sheetData sheetId="3" refreshError="1"/>
      <sheetData sheetId="4" refreshError="1"/>
      <sheetData sheetId="5" refreshError="1"/>
      <sheetData sheetId="6">
        <row r="4">
          <cell r="I4">
            <v>0.3</v>
          </cell>
          <cell r="J4">
            <v>0.5</v>
          </cell>
        </row>
      </sheetData>
      <sheetData sheetId="7">
        <row r="16">
          <cell r="D16">
            <v>65</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refreshError="1"/>
      <sheetData sheetId="29"/>
      <sheetData sheetId="30"/>
      <sheetData sheetId="31"/>
      <sheetData sheetId="32"/>
      <sheetData sheetId="33"/>
      <sheetData sheetId="34"/>
      <sheetData sheetId="35"/>
      <sheetData sheetId="36"/>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T (2)"/>
      <sheetName val="RASIO04"/>
      <sheetName val="ar03 (2)"/>
      <sheetName val="RASIO03"/>
      <sheetName val="ANALISIS"/>
      <sheetName val="AR KRYWN03_04"/>
      <sheetName val="ar04 (2)"/>
      <sheetName val="adjust"/>
      <sheetName val="cek hitung"/>
      <sheetName val="TOP SCH"/>
      <sheetName val="daftar isi"/>
      <sheetName val="AT"/>
      <sheetName val="SUPPORTING"/>
      <sheetName val="LK04"/>
      <sheetName val="CATATAN"/>
      <sheetName val="WS"/>
      <sheetName val="kki"/>
      <sheetName val="fin pro centers"/>
      <sheetName val="SUMMARY"/>
      <sheetName val="List"/>
      <sheetName val="Revenue"/>
      <sheetName val="data"/>
      <sheetName val="Gambar Fisik"/>
      <sheetName val="As"/>
      <sheetName val="input-cost"/>
      <sheetName val="JSiar"/>
      <sheetName val="Profit Loss"/>
      <sheetName val="Std-Prod KS"/>
      <sheetName val="DATA PEMB"/>
      <sheetName val="Sheet1"/>
      <sheetName val="Sheet1 (3)"/>
      <sheetName val="RESUME"/>
      <sheetName val="Add-trans"/>
      <sheetName val="S-2"/>
      <sheetName val="Pro-Base"/>
      <sheetName val="S-1"/>
      <sheetName val="Add-rev"/>
      <sheetName val="Exist"/>
      <sheetName val="Tot"/>
      <sheetName val="Tranponder"/>
      <sheetName val="Rekap Piutang"/>
      <sheetName val="JKT"/>
      <sheetName val="Isian"/>
      <sheetName val="HSP"/>
      <sheetName val="BCT"/>
      <sheetName val="BCA"/>
      <sheetName val="Shareholders' Equity"/>
      <sheetName val="An. Beton"/>
      <sheetName val="RESIDU"/>
      <sheetName val="FORM-X-1"/>
      <sheetName val="Cvr"/>
      <sheetName val="Data Pembanding "/>
      <sheetName val="Data Pembanding"/>
      <sheetName val="FINISHING"/>
      <sheetName val="PLUMBING"/>
      <sheetName val="STRUKTUR"/>
      <sheetName val="REMUNERASISTANDAR"/>
      <sheetName val="TABEL_DETASIR"/>
      <sheetName val="Fill this out first___"/>
      <sheetName val="AT_(2)"/>
      <sheetName val="ar03_(2)"/>
      <sheetName val="AR_KRYWN03_04"/>
      <sheetName val="ar04_(2)"/>
      <sheetName val="cek_hitung"/>
      <sheetName val="TOP_SCH"/>
      <sheetName val="daftar_isi"/>
      <sheetName val="fin_pro_centers"/>
      <sheetName val="Gambar_Fisik"/>
      <sheetName val="Profit_Loss"/>
      <sheetName val="Std-Prod_KS"/>
      <sheetName val="RATE"/>
      <sheetName val="NPDES02"/>
      <sheetName val="rab lt 2 bo"/>
      <sheetName val="5 yr val"/>
      <sheetName val="Graphs"/>
      <sheetName val="Input"/>
      <sheetName val="Financials"/>
      <sheetName val=" Summ fin."/>
      <sheetName val="exf"/>
      <sheetName val="Mesin"/>
      <sheetName val="AT_(2)1"/>
      <sheetName val="ar03_(2)1"/>
      <sheetName val="AR_KRYWN03_041"/>
      <sheetName val="ar04_(2)1"/>
      <sheetName val="cek_hitung1"/>
      <sheetName val="TOP_SCH1"/>
      <sheetName val="daftar_isi1"/>
      <sheetName val="fin_pro_centers1"/>
      <sheetName val="Gambar_Fisik1"/>
      <sheetName val="Std-Prod_KS1"/>
      <sheetName val="Profit_Loss1"/>
      <sheetName val="Rekap_Piutang1"/>
      <sheetName val="Shareholders'_Equity1"/>
      <sheetName val="DATA_PEMB1"/>
      <sheetName val="Sheet1_(3)1"/>
      <sheetName val="Rekap_Piutang"/>
      <sheetName val="Shareholders'_Equity"/>
      <sheetName val="DATA_PEMB"/>
      <sheetName val="Sheet1_(3)"/>
      <sheetName val="Permanent info"/>
      <sheetName val="RUPS"/>
      <sheetName val="Asumsi"/>
      <sheetName val="GeneralInfo"/>
      <sheetName val="Hitungan Bangunan"/>
      <sheetName val="10 yr val"/>
      <sheetName val="Alat"/>
      <sheetName val="Persiapan"/>
      <sheetName val="BILPL97"/>
      <sheetName val="MHPP"/>
      <sheetName val="name"/>
      <sheetName val="EQUIPMENT"/>
      <sheetName val="COST SUMM"/>
      <sheetName val="daftar"/>
      <sheetName val="Income Statement"/>
      <sheetName val="DAF-2"/>
      <sheetName val="% Lbr vs GP"/>
      <sheetName val="Daftar No MAPPI"/>
      <sheetName val="Pipe"/>
      <sheetName val="N Tnh"/>
      <sheetName val="DCF"/>
      <sheetName val="Performance_Assumptions"/>
      <sheetName val="gvl"/>
      <sheetName val="GL_Account"/>
      <sheetName val="CF-hot"/>
      <sheetName val="Analisa Bangunan 1 "/>
      <sheetName val="WP_1998"/>
      <sheetName val="2-JTW"/>
      <sheetName val="administrasi"/>
      <sheetName val="Ring"/>
      <sheetName val="NERACA"/>
      <sheetName val="BGN"/>
      <sheetName val="Elektrikal"/>
      <sheetName val="chemcal"/>
      <sheetName val="Gmd3"/>
      <sheetName val="BS-RTI"/>
      <sheetName val="IKK1"/>
      <sheetName val="TNH"/>
      <sheetName val="FINAL04"/>
      <sheetName val="Minilink Eqp EAB, CIP"/>
      <sheetName val="Data Harga Material"/>
      <sheetName val="Kandang"/>
      <sheetName val="TUG"/>
      <sheetName val="Cogen (New)"/>
      <sheetName val="Biaya-Inv"/>
      <sheetName val="metode"/>
      <sheetName val="Report"/>
      <sheetName val="KANTOR"/>
      <sheetName val="PT.GENTA"/>
      <sheetName val="BTB"/>
      <sheetName val="Isolasi Luar Dalam"/>
      <sheetName val="Isolasi Luar"/>
      <sheetName val="Analisa Upah _ Bahan Plum"/>
      <sheetName val="BQ-Tenis"/>
      <sheetName val="Arsitektur"/>
      <sheetName val="Material"/>
      <sheetName val="BOQ_Aula"/>
      <sheetName val="Prelim"/>
      <sheetName val="Analisa"/>
      <sheetName val="Mobilisasi"/>
      <sheetName val="PABRIK (2)"/>
      <sheetName val="PO"/>
      <sheetName val="Rekap Biaya"/>
      <sheetName val="Machine"/>
      <sheetName val="Cash-print"/>
      <sheetName val="PRINT CF"/>
      <sheetName val="Sat-Tan"/>
      <sheetName val="Cashfl"/>
      <sheetName val="PKS"/>
      <sheetName val="RMatl-Cons.Fig"/>
      <sheetName val="man power"/>
      <sheetName val="Sensi"/>
      <sheetName val="INDIRECT DETAIL"/>
      <sheetName val="GH Quantity"/>
      <sheetName val="INV"/>
      <sheetName val="B _ Norelec"/>
      <sheetName val="cost recovery"/>
      <sheetName val="Bilanz Bus.plan 2002"/>
      <sheetName val="fiscal depr(E)"/>
      <sheetName val="WB past"/>
      <sheetName val="Workshop"/>
      <sheetName val="AIC"/>
      <sheetName val="AOA"/>
      <sheetName val="ARC"/>
      <sheetName val="ATW"/>
      <sheetName val="FIM"/>
      <sheetName val="PTAI"/>
      <sheetName val="HIM"/>
      <sheetName val="Dumtk"/>
      <sheetName val="ANALISA PEK.UMUM"/>
      <sheetName val="DD"/>
      <sheetName val="Bahan"/>
      <sheetName val="Upah"/>
      <sheetName val="HARGA MATERIAL"/>
      <sheetName val="H.Satuan"/>
      <sheetName val="Bill of Qty MEP"/>
      <sheetName val="Harga Satuan"/>
      <sheetName val="SITE-E"/>
      <sheetName val="BBM-03"/>
      <sheetName val="Names"/>
      <sheetName val="Blk-Mn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LK"/>
      <sheetName val="As"/>
      <sheetName val="InvRp&amp;$"/>
      <sheetName val="InvRp-$"/>
      <sheetName val="Skedul"/>
      <sheetName val="LK"/>
      <sheetName val="JSiar"/>
      <sheetName val="PB"/>
      <sheetName val="AP"/>
      <sheetName val="Jad"/>
      <sheetName val="Sheet1"/>
      <sheetName val="Jangkauan"/>
      <sheetName val="Isian"/>
      <sheetName val="kki"/>
      <sheetName val="fin pro centers"/>
      <sheetName val="SUMMARY"/>
      <sheetName val="Past_LK"/>
      <sheetName val="FAK"/>
      <sheetName val="Asumsi"/>
      <sheetName val="BCT"/>
      <sheetName val="Bang"/>
      <sheetName val="AT"/>
      <sheetName val="GJ"/>
      <sheetName val="Resume "/>
      <sheetName val="List"/>
      <sheetName val="Fixset"/>
      <sheetName val="Isolasi Luar Dalam"/>
      <sheetName val="Isolasi Luar"/>
      <sheetName val="Depresiasi"/>
      <sheetName val="datasheet"/>
      <sheetName val="Analisa  (2)"/>
      <sheetName val="Past_LK1"/>
      <sheetName val="fin_pro_centers"/>
      <sheetName val="Resume_"/>
      <sheetName val="Financials"/>
      <sheetName val="10_yr_val"/>
      <sheetName val="Input"/>
      <sheetName val="PB(B)"/>
      <sheetName val="Daftar No MAPPI"/>
      <sheetName val="Revisi Final TV7"/>
      <sheetName val="Tanah"/>
      <sheetName val="Bgn"/>
      <sheetName val="Family"/>
      <sheetName val="hitungan bangunan "/>
      <sheetName val="datateknis"/>
      <sheetName val="Batam"/>
      <sheetName val="Data"/>
      <sheetName val="N Tnh"/>
      <sheetName val="OE"/>
      <sheetName val="Telephone &amp; KSO Rev"/>
      <sheetName val="Markup"/>
      <sheetName val="ZIP"/>
      <sheetName val="RESIDU"/>
      <sheetName val="An. Tanah"/>
      <sheetName val="D &amp; W sizes"/>
      <sheetName val="Check"/>
      <sheetName val="Recieved"/>
      <sheetName val="Shaker"/>
      <sheetName val="Time"/>
      <sheetName val="Form B-CF Legal"/>
      <sheetName val="Minilink Eqp EAB, CIP"/>
      <sheetName val="input-cost"/>
      <sheetName val="Profit Loss"/>
      <sheetName val="exf"/>
      <sheetName val="Pipe"/>
      <sheetName val="REMUNERASISTANDAR"/>
      <sheetName val="TABEL_DETASIR"/>
      <sheetName val="Data Harga Material"/>
      <sheetName val="BUKTI JURNAL"/>
      <sheetName val="Department"/>
      <sheetName val="SM Bgn"/>
      <sheetName val="SM Tnh"/>
      <sheetName val="Loan"/>
      <sheetName val="Fin Exp"/>
      <sheetName val="PB_B_"/>
      <sheetName val="FORM-X-1"/>
      <sheetName val="Analisa BCT"/>
      <sheetName val="Kaliandra"/>
      <sheetName val="Harga ME "/>
      <sheetName val="Du_lieu"/>
      <sheetName val="Detail"/>
      <sheetName val="PIK_QUO"/>
      <sheetName val="Tambahan asset"/>
      <sheetName val="ANGGARAN"/>
      <sheetName val="DATA "/>
      <sheetName val="ANALISA"/>
      <sheetName val="DATA-BASE"/>
      <sheetName val="Assumption"/>
    </sheetNames>
    <sheetDataSet>
      <sheetData sheetId="0"/>
      <sheetData sheetId="1"/>
      <sheetData sheetId="2"/>
      <sheetData sheetId="3"/>
      <sheetData sheetId="4"/>
      <sheetData sheetId="5"/>
      <sheetData sheetId="6"/>
      <sheetData sheetId="7"/>
      <sheetData sheetId="8"/>
      <sheetData sheetId="9"/>
      <sheetData sheetId="10"/>
      <sheetData sheetId="11"/>
      <sheetData sheetId="12" refreshError="1"/>
      <sheetData sheetId="13" refreshError="1"/>
      <sheetData sheetId="14" refreshError="1"/>
      <sheetData sheetId="15" refreshError="1"/>
      <sheetData sheetId="16"/>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LK"/>
      <sheetName val="As"/>
      <sheetName val="InvRp&amp;$"/>
      <sheetName val="InvRp-$"/>
      <sheetName val="Skedul"/>
      <sheetName val="LK"/>
      <sheetName val="JSiar"/>
      <sheetName val="PB"/>
      <sheetName val="Jad"/>
      <sheetName val="AP"/>
      <sheetName val="Sheet1"/>
      <sheetName val="PB(B)"/>
    </sheetNames>
    <sheetDataSet>
      <sheetData sheetId="0"/>
      <sheetData sheetId="1"/>
      <sheetData sheetId="2"/>
      <sheetData sheetId="3"/>
      <sheetData sheetId="4"/>
      <sheetData sheetId="5"/>
      <sheetData sheetId="6"/>
      <sheetData sheetId="7"/>
      <sheetData sheetId="8"/>
      <sheetData sheetId="9"/>
      <sheetData sheetId="10"/>
      <sheetData sheetId="11"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DATA UMUM"/>
      <sheetName val="Tanah"/>
      <sheetName val="Bangunan"/>
      <sheetName val="Safety Margin"/>
      <sheetName val="Data 1"/>
      <sheetName val="Data 2"/>
      <sheetName val="Data 3"/>
      <sheetName val="Data 4"/>
      <sheetName val="Data 5"/>
      <sheetName val="Analisa"/>
      <sheetName val="Text"/>
      <sheetName val="COPYWRITE"/>
      <sheetName val="List"/>
      <sheetName val="BCT"/>
      <sheetName val="JSiar"/>
      <sheetName val="As"/>
      <sheetName val="006"/>
      <sheetName val="_001"/>
      <sheetName val="kki"/>
      <sheetName val="fin pro centers"/>
      <sheetName val="SUMMARY"/>
      <sheetName val="T.material"/>
      <sheetName val="input-cost"/>
      <sheetName val="Depresiasi"/>
      <sheetName val="datasheet"/>
      <sheetName val="An. Beton"/>
      <sheetName val="Cvr"/>
      <sheetName val="AT"/>
      <sheetName val="Add-trans"/>
      <sheetName val="S-2"/>
      <sheetName val="Pro-Base"/>
      <sheetName val="S-1"/>
      <sheetName val="Revenue"/>
      <sheetName val="Add-rev"/>
      <sheetName val="Exist"/>
      <sheetName val="Tot"/>
      <sheetName val="Tranponder"/>
      <sheetName val="data"/>
      <sheetName val="ZIP"/>
      <sheetName val="DATA_UMUM"/>
      <sheetName val="Safety_Margin"/>
      <sheetName val="Data_1"/>
      <sheetName val="Data_2"/>
      <sheetName val="Data_3"/>
      <sheetName val="Data_4"/>
      <sheetName val="Data_5"/>
      <sheetName val="fin_pro_centers"/>
      <sheetName val="T_material"/>
      <sheetName val="BBNE"/>
      <sheetName val="BLNE"/>
      <sheetName val="ITNE"/>
      <sheetName val="KAA"/>
      <sheetName val="KMYE"/>
      <sheetName val="KT"/>
      <sheetName val="KTTG"/>
      <sheetName val="MDLE"/>
      <sheetName val="SAMAN"/>
      <sheetName val="SFRE"/>
      <sheetName val="SK"/>
      <sheetName val="TPZE"/>
      <sheetName val="TRG"/>
      <sheetName val="DataKlien"/>
      <sheetName val="Cover"/>
      <sheetName val="Surat"/>
      <sheetName val="Tanah "/>
      <sheetName val="Bangunan (2)"/>
      <sheetName val="Bangunan (3)"/>
      <sheetName val="Kesimpulan"/>
      <sheetName val="Marketibility"/>
      <sheetName val="Data Pembanding"/>
      <sheetName val="Peta (2)"/>
      <sheetName val="Photo"/>
      <sheetName val="Hit-Bang"/>
      <sheetName val="Teks"/>
      <sheetName val="FORM-X-1"/>
      <sheetName val="Res (TB)"/>
      <sheetName val="Daftar No MAPPI"/>
      <sheetName val="RESIDU"/>
      <sheetName val="Data Harga Material"/>
      <sheetName val="Ring"/>
      <sheetName val="GL_Account"/>
      <sheetName val="Bang-Non-St"/>
      <sheetName val="Rinci-Biaya"/>
      <sheetName val="Rinci-Pendapatan"/>
      <sheetName val="Resume"/>
      <sheetName val="Profit Loss"/>
      <sheetName val="N Tnh"/>
      <sheetName val="Sheet1"/>
      <sheetName val="Sheet2"/>
      <sheetName val="Sheet3"/>
      <sheetName val="SM Bgn"/>
      <sheetName val="SM Tnh"/>
      <sheetName val="Isian"/>
      <sheetName val="Data GH'06"/>
      <sheetName val="Bg lt 4"/>
      <sheetName val="Irregular Income"/>
      <sheetName val="FE-1770.P1"/>
      <sheetName val="TABEL HARGA"/>
      <sheetName val="DATA_UMUM1"/>
      <sheetName val="Safety_Margin1"/>
      <sheetName val="Data_11"/>
      <sheetName val="Data_21"/>
      <sheetName val="Data_31"/>
      <sheetName val="Data_41"/>
      <sheetName val="Data_51"/>
      <sheetName val="rab lt 2 bo"/>
      <sheetName val="DD (isian)"/>
      <sheetName val="KOP."/>
      <sheetName val="1"/>
      <sheetName val="2"/>
      <sheetName val="3"/>
      <sheetName val="4"/>
      <sheetName val="TANAH 4"/>
      <sheetName val="FOTO 5"/>
      <sheetName val="MAP 6"/>
      <sheetName val="Aplikasi 1"/>
      <sheetName val="DENAH"/>
      <sheetName val="INV"/>
      <sheetName val="N Bgn"/>
      <sheetName val="WP"/>
      <sheetName val="Kend"/>
      <sheetName val="Alber"/>
      <sheetName val="Trail"/>
      <sheetName val="Permanent info"/>
      <sheetName val="NPDES02"/>
      <sheetName val="RESIDU-3"/>
      <sheetName val="NERACA"/>
      <sheetName val="Drilldown parametrico"/>
      <sheetName val="NRC_2"/>
      <sheetName val="prg-old"/>
      <sheetName val="B-Ops-KS"/>
      <sheetName val="HRG BHN"/>
      <sheetName val="FORM X COST"/>
      <sheetName val="Analisa 2"/>
      <sheetName val="Standarisasi"/>
      <sheetName val="Analisa ruko"/>
      <sheetName val="Pembanding Hal 10"/>
      <sheetName val="Pengantar Hal 2"/>
      <sheetName val="Uraian Halmn 3"/>
      <sheetName val="Uraian Halmn 4"/>
      <sheetName val="Uraian Halmn 5"/>
      <sheetName val="Uraian Halmn 6"/>
      <sheetName val="Foto aset 1 Halmn 7"/>
      <sheetName val="PETA"/>
      <sheetName val="ue"/>
      <sheetName val="Analisa BCT"/>
      <sheetName val="Kaliandra"/>
      <sheetName val="Data Material Lokal"/>
      <sheetName val="Inputs"/>
      <sheetName val="BCR"/>
      <sheetName val="Sat. Pek."/>
      <sheetName val="98003-33"/>
      <sheetName val="TERM OF PAYMENT"/>
      <sheetName val="Cost Coba Rev"/>
      <sheetName val="TM"/>
      <sheetName val="GeneralInfo"/>
      <sheetName val="kurs"/>
      <sheetName val="EurotoolsXRates"/>
      <sheetName val="SALDO"/>
      <sheetName val="Daftar Isi"/>
      <sheetName val="Plat"/>
      <sheetName val="daf_3_OK_"/>
      <sheetName val="daf_7_OK_"/>
      <sheetName val="Harga Material Lokal"/>
      <sheetName val="ARPU-override"/>
      <sheetName val="BCT-2013"/>
      <sheetName val="PIK_QUO"/>
      <sheetName val="populasi"/>
      <sheetName val="Client AJE"/>
      <sheetName val="REMUNERASISTANDAR"/>
      <sheetName val="TABEL_DETASIR"/>
      <sheetName val="12"/>
      <sheetName val="Sat Bahan"/>
      <sheetName val="Sat Alat"/>
      <sheetName val="Sat Upah"/>
      <sheetName val="U-EK"/>
      <sheetName val="Daf 1"/>
      <sheetName val="Contractual Terms(1)"/>
      <sheetName val="Daftar_No_MAPPI"/>
      <sheetName val="Profit_Loss"/>
      <sheetName val="Data_Harga_Material"/>
      <sheetName val="N_Tnh"/>
      <sheetName val="Data Aset"/>
      <sheetName val="Marshal"/>
      <sheetName val="Standard"/>
      <sheetName val="Mesin"/>
      <sheetName val="Tanah_"/>
      <sheetName val="Bangunan_(2)"/>
      <sheetName val="Bangunan_(3)"/>
      <sheetName val="Data_Pembanding"/>
      <sheetName val="Peta_(2)"/>
      <sheetName val="SM_Bgn"/>
      <sheetName val="SM_Tnh"/>
      <sheetName val="Data_GH'06"/>
      <sheetName val="Tenancy Sch"/>
      <sheetName val="Capitalisation"/>
      <sheetName val="Outgoings"/>
      <sheetName val="JKT"/>
      <sheetName val="PP"/>
      <sheetName val="Hit Bgn"/>
      <sheetName val="datateknis"/>
      <sheetName val="upah"/>
      <sheetName val="Draft"/>
      <sheetName val="Dat-Bgt"/>
      <sheetName val="RATE"/>
      <sheetName val="FAK"/>
      <sheetName val="HPP"/>
      <sheetName val="Ktr"/>
      <sheetName val="F ALARM"/>
      <sheetName val="Bg_lt_4"/>
      <sheetName val="FORM_X_COST"/>
      <sheetName val="rab_lt_2_bo"/>
      <sheetName val="DD_(isian)"/>
      <sheetName val="KOP_"/>
      <sheetName val="TANAH_4"/>
      <sheetName val="FOTO_5"/>
      <sheetName val="MAP_6"/>
      <sheetName val="Aplikasi_1"/>
      <sheetName val="N_Bgn"/>
      <sheetName val="Kebun 510 kav o6"/>
      <sheetName val="Gmd3"/>
      <sheetName val="KEUANGAN"/>
      <sheetName val="RT"/>
      <sheetName val="COA"/>
      <sheetName val="TB"/>
      <sheetName val="5 yr val"/>
      <sheetName val="Graphs"/>
      <sheetName val="Input"/>
      <sheetName val="10 yr val"/>
      <sheetName val="Financials"/>
      <sheetName val=" Summ fin."/>
      <sheetName val="SITE-E"/>
      <sheetName val="Asumsi"/>
      <sheetName val="Std-Prod KS"/>
      <sheetName val="rab 4"/>
      <sheetName val="Bahan Upah"/>
      <sheetName val="Harga Bahan"/>
      <sheetName val="Denpasar"/>
      <sheetName val="cost recovery"/>
      <sheetName val="DAF-1"/>
      <sheetName val="TOWN"/>
      <sheetName val="TOTAL"/>
      <sheetName val="B-Ops-Sawit"/>
      <sheetName val="Biaya-Inv"/>
      <sheetName val="B _ Norelec"/>
      <sheetName val="September"/>
      <sheetName val="MHPP"/>
      <sheetName val="Menu List"/>
      <sheetName val="C"/>
      <sheetName val="Exc. Rate"/>
      <sheetName val="8"/>
      <sheetName val="Harga Sat"/>
      <sheetName val="BBM"/>
      <sheetName val="Transport "/>
      <sheetName val="Input sheet on Prices"/>
      <sheetName val="Cons"/>
      <sheetName val="Running_Acc"/>
      <sheetName val="Sheet1 (3)"/>
      <sheetName val="01A- RAB"/>
      <sheetName val="Harga Satuan"/>
      <sheetName val="1.Isian"/>
      <sheetName val="BCTbang"/>
      <sheetName val="FAKTOR"/>
      <sheetName val="Production"/>
      <sheetName val="op-details"/>
      <sheetName val="HITAM ULU"/>
      <sheetName val="RENCANA KERJA"/>
      <sheetName val="REKAP"/>
      <sheetName val="REKAP Tbh"/>
      <sheetName val="Fill this out first___"/>
      <sheetName val="Analisa BCT Permanen"/>
      <sheetName val="BQ_E20_02_Rp_"/>
      <sheetName val="kumpulan"/>
      <sheetName val="Ringkasan"/>
      <sheetName val="Survey Tanah"/>
      <sheetName val="P1"/>
      <sheetName val="P-2"/>
      <sheetName val="P-3"/>
      <sheetName val="P4"/>
      <sheetName val="P-5"/>
      <sheetName val="P-6"/>
      <sheetName val="P-7"/>
      <sheetName val="P8"/>
      <sheetName val="Data Psr Tanah"/>
      <sheetName val="Bangunan Kantor"/>
      <sheetName val="SPL"/>
      <sheetName val="Resume Nilai"/>
      <sheetName val="BTB"/>
      <sheetName val="Spek"/>
      <sheetName val="IL"/>
      <sheetName val="DEPR"/>
      <sheetName val="IM"/>
      <sheetName val="IKK"/>
      <sheetName val="dt1"/>
      <sheetName val="Sheet4"/>
      <sheetName val="IMM"/>
      <sheetName val="IL 2016"/>
      <sheetName val="Sheet6"/>
      <sheetName val="Compatibility Report"/>
      <sheetName val="TBS"/>
      <sheetName val="Mill"/>
      <sheetName val="Ex_Rate"/>
      <sheetName val="Hargamat"/>
      <sheetName val="Investment Valuation"/>
      <sheetName val="LIST ANHARSAT"/>
      <sheetName val="FORM-B1"/>
      <sheetName val="BSHO Report"/>
      <sheetName val="Performance_Assumptions"/>
      <sheetName val="BC Data"/>
      <sheetName val="Pro_Base"/>
      <sheetName val="P&amp;L98"/>
      <sheetName val="OE"/>
      <sheetName val="Des"/>
      <sheetName val="Harga"/>
      <sheetName val="Multiple Spreadsheets"/>
      <sheetName val="FINISHING"/>
      <sheetName val="PLUMBING"/>
      <sheetName val="STRUKTUR"/>
      <sheetName val="04.GS"/>
      <sheetName val="BCA"/>
      <sheetName val="Cashflow"/>
      <sheetName val="BRI Giro"/>
      <sheetName val="data pendamping"/>
      <sheetName val="LISTRIK"/>
    </sheetNames>
    <sheetDataSet>
      <sheetData sheetId="0">
        <row r="1">
          <cell r="B1" t="str">
            <v>Tanah Kosong</v>
          </cell>
        </row>
      </sheetData>
      <sheetData sheetId="1">
        <row r="1">
          <cell r="B1" t="str">
            <v>Tanah Kosong</v>
          </cell>
        </row>
      </sheetData>
      <sheetData sheetId="2">
        <row r="1">
          <cell r="B1" t="str">
            <v>Tanah Kosong</v>
          </cell>
        </row>
      </sheetData>
      <sheetData sheetId="3">
        <row r="1">
          <cell r="B1" t="str">
            <v>Tanah Kosong</v>
          </cell>
        </row>
      </sheetData>
      <sheetData sheetId="4">
        <row r="17">
          <cell r="B17" t="str">
            <v>Darat, urugan</v>
          </cell>
        </row>
      </sheetData>
      <sheetData sheetId="5"/>
      <sheetData sheetId="6"/>
      <sheetData sheetId="7"/>
      <sheetData sheetId="8"/>
      <sheetData sheetId="9"/>
      <sheetData sheetId="10">
        <row r="1">
          <cell r="B1" t="str">
            <v>Tanah Kosong</v>
          </cell>
        </row>
      </sheetData>
      <sheetData sheetId="11">
        <row r="1">
          <cell r="B1" t="str">
            <v>Tanah Kosong</v>
          </cell>
        </row>
      </sheetData>
      <sheetData sheetId="12">
        <row r="1">
          <cell r="B1" t="str">
            <v>Tanah Kosong</v>
          </cell>
        </row>
      </sheetData>
      <sheetData sheetId="13" refreshError="1">
        <row r="1">
          <cell r="B1" t="str">
            <v>Tanah Kosong</v>
          </cell>
        </row>
        <row r="39">
          <cell r="B39">
            <v>1</v>
          </cell>
        </row>
        <row r="40">
          <cell r="B40">
            <v>2</v>
          </cell>
        </row>
        <row r="41">
          <cell r="B41">
            <v>3</v>
          </cell>
        </row>
        <row r="42">
          <cell r="B42">
            <v>4</v>
          </cell>
        </row>
        <row r="43">
          <cell r="B43">
            <v>5</v>
          </cell>
        </row>
        <row r="44">
          <cell r="B44">
            <v>6</v>
          </cell>
        </row>
        <row r="45">
          <cell r="B45">
            <v>7</v>
          </cell>
        </row>
        <row r="46">
          <cell r="B46">
            <v>8</v>
          </cell>
        </row>
        <row r="47">
          <cell r="B47">
            <v>9</v>
          </cell>
        </row>
        <row r="48">
          <cell r="B48">
            <v>10</v>
          </cell>
        </row>
        <row r="49">
          <cell r="B49">
            <v>0</v>
          </cell>
        </row>
        <row r="51">
          <cell r="B51" t="str">
            <v>Penawaran</v>
          </cell>
        </row>
        <row r="52">
          <cell r="B52" t="str">
            <v>Transaksi</v>
          </cell>
        </row>
        <row r="53">
          <cell r="B53" t="str">
            <v>-</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Adjusment Tanah"/>
      <sheetName val="List"/>
      <sheetName val="JSiar"/>
      <sheetName val="Adjusment_Tanah"/>
      <sheetName val="As"/>
      <sheetName val="Isian"/>
      <sheetName val="AT"/>
      <sheetName val="may'03"/>
      <sheetName val="BP00"/>
      <sheetName val="N Tnh"/>
      <sheetName val="VLOOK"/>
      <sheetName val="Adjusment_Tanah1"/>
      <sheetName val="006"/>
      <sheetName val="_001"/>
      <sheetName val="Cvr"/>
      <sheetName val="OE"/>
      <sheetName val="kki"/>
      <sheetName val="fin pro centers"/>
      <sheetName val="SUMMARY"/>
      <sheetName val="LISTRIK"/>
      <sheetName val="Pen.Bang. 3"/>
      <sheetName val="Lap.Pen. 1"/>
      <sheetName val=" INCOME STATEMENT"/>
      <sheetName val="TOTAL"/>
      <sheetName val="DT Properti 3"/>
      <sheetName val="Std RT"/>
      <sheetName val="Add-trans"/>
      <sheetName val="S-2"/>
      <sheetName val="Pro-Base"/>
      <sheetName val="S-1"/>
      <sheetName val="Revenue"/>
      <sheetName val="Add-rev"/>
      <sheetName val="Exist"/>
      <sheetName val="Tot"/>
      <sheetName val="Tranponder"/>
      <sheetName val="FAV"/>
      <sheetName val="21s"/>
      <sheetName val="28"/>
      <sheetName val="2"/>
      <sheetName val="5"/>
      <sheetName val="6"/>
      <sheetName val="7"/>
      <sheetName val="9"/>
      <sheetName val="11"/>
      <sheetName val="10"/>
      <sheetName val="15"/>
      <sheetName val="22"/>
      <sheetName val="23"/>
      <sheetName val="24b"/>
      <sheetName val="25"/>
      <sheetName val="26"/>
      <sheetName val="27"/>
      <sheetName val="29"/>
      <sheetName val="30"/>
      <sheetName val="31"/>
      <sheetName val="32"/>
      <sheetName val="33"/>
      <sheetName val="1"/>
      <sheetName val="3"/>
      <sheetName val="4"/>
      <sheetName val="BCT"/>
      <sheetName val="DENAH"/>
      <sheetName val="Bangunan"/>
      <sheetName val="Harga Satuan"/>
      <sheetName val="rab lt 2 bo"/>
      <sheetName val="FORM X COST"/>
      <sheetName val="Pipe"/>
      <sheetName val="B-Ops-Sawit"/>
      <sheetName val="Inv"/>
      <sheetName val="Biaya-Inv"/>
      <sheetName val="Asumsi"/>
      <sheetName val="NS"/>
      <sheetName val="GeneralInfo"/>
      <sheetName val="Marshal"/>
      <sheetName val="Bill of Qty MEP"/>
      <sheetName val="Factors"/>
      <sheetName val="Grading"/>
      <sheetName val="Huruf-INV"/>
      <sheetName val="JD"/>
      <sheetName val="GRFK BJR_TT_00"/>
      <sheetName val="GRFK BJR_TT_01"/>
      <sheetName val="GRFK BJR_TT_02"/>
      <sheetName val="GRFK BJR_TT_04"/>
      <sheetName val="GRFK BJR_SBB_01"/>
      <sheetName val="GRFK BJR_SBH_02"/>
      <sheetName val="GRFK BJR_SBH_03"/>
      <sheetName val="GRFK BJR_TNB_04"/>
      <sheetName val="GRFK BJR_SBU_04"/>
      <sheetName val="tonper Ha_TT 2000"/>
      <sheetName val="DATA _TM _2_"/>
      <sheetName val="DATA TAHUN TANAM"/>
      <sheetName val="Panel"/>
      <sheetName val="#REF"/>
      <sheetName val="Pendekatan Pasar"/>
      <sheetName val="PB(B)"/>
      <sheetName val="Perincian"/>
      <sheetName val="GS Tanah Kalimas Baru (2)"/>
      <sheetName val="Produksi Juli08"/>
      <sheetName val="REKAP"/>
      <sheetName val="REKAP Tbh"/>
      <sheetName val="Input sheet on Prices"/>
      <sheetName val="TABEL HARGA"/>
      <sheetName val="Assumptions"/>
      <sheetName val="NRC_2"/>
      <sheetName val="Exc. Rate"/>
      <sheetName val="BTB"/>
      <sheetName val="Resume"/>
      <sheetName val="Analisa Upah _ Bahan Plum"/>
      <sheetName val="10 yr val"/>
      <sheetName val="Input"/>
      <sheetName val="BOW"/>
      <sheetName val="K-9 Ok"/>
      <sheetName val="UPAH DAN BAHAN"/>
      <sheetName val="Isolasi Luar Dalam"/>
      <sheetName val="Isolasi Luar"/>
      <sheetName val="8"/>
      <sheetName val="EE-PROP"/>
      <sheetName val="ETAB 1"/>
      <sheetName val="FORM-X-1"/>
      <sheetName val="Bhn"/>
      <sheetName val="New Adjusment Tanah"/>
      <sheetName val="ISI1108B"/>
      <sheetName val="Rekap Direct Cost"/>
      <sheetName val="BP1_23"/>
      <sheetName val="SM Bgn"/>
      <sheetName val="SM Tnh"/>
      <sheetName val="C"/>
      <sheetName val="01A- RAB"/>
      <sheetName val="FINISHING"/>
      <sheetName val="data pendamping"/>
      <sheetName val="Sheet1"/>
      <sheetName val="prg-old"/>
      <sheetName val="Mat"/>
      <sheetName val="Inputs"/>
      <sheetName val="Bgn-Ingg PLANTATION"/>
      <sheetName val="Implementation"/>
      <sheetName val="HWSW1"/>
      <sheetName val="X-file"/>
      <sheetName val="INDIRECT DETAIL"/>
      <sheetName val="op-details"/>
      <sheetName val="ocean voyage"/>
      <sheetName val="Cad Persediaan"/>
      <sheetName val="Aging AR"/>
      <sheetName val="Multiple Spreadsheets"/>
      <sheetName val="Depresiasi"/>
      <sheetName val="UPAH &amp; BAHAN"/>
      <sheetName val="Mobil"/>
      <sheetName val="HALAMAN 1-60"/>
      <sheetName val="H.Satuan"/>
      <sheetName val="Input O&amp;M"/>
      <sheetName val="ELEMENT SUM"/>
      <sheetName val="AC"/>
      <sheetName val="Perhitungan NPW"/>
      <sheetName val="FASILITAS"/>
      <sheetName val="HARGA"/>
      <sheetName val="TOWN"/>
      <sheetName val="PBG_2"/>
      <sheetName val="CJE"/>
      <sheetName val="REMUNERASISTANDAR"/>
      <sheetName val="TABEL_DETASIR"/>
      <sheetName val="BANGUNAN UTAMA"/>
      <sheetName val="Input-Expected Case"/>
      <sheetName val="ANALISA PEK.UMUM"/>
      <sheetName val="Ten"/>
      <sheetName val="DATA"/>
      <sheetName val="RATE"/>
      <sheetName val="Analisa BCT Permanen"/>
      <sheetName val="RESIDU-3"/>
      <sheetName val="Peta"/>
      <sheetName val="Data SRL"/>
      <sheetName val="Data Prod_Graf"/>
      <sheetName val="kurs"/>
      <sheetName val="Adjusment_Tanah2"/>
      <sheetName val="N_Tnh"/>
      <sheetName val="_INCOME_STATEMENT"/>
      <sheetName val="fin_pro_centers"/>
      <sheetName val="Pen_Bang__3"/>
      <sheetName val="Lap_Pen__1"/>
      <sheetName val="DT_Properti_3"/>
      <sheetName val="Std_RT"/>
      <sheetName val="rab_lt_2_bo"/>
      <sheetName val="REKAP_Tbh"/>
      <sheetName val="Adjusment_Tanah3"/>
      <sheetName val="N_Tnh1"/>
      <sheetName val="_INCOME_STATEMENT1"/>
      <sheetName val="fin_pro_centers1"/>
      <sheetName val="Pen_Bang__31"/>
      <sheetName val="Lap_Pen__11"/>
      <sheetName val="DT_Properti_31"/>
      <sheetName val="Std_RT1"/>
      <sheetName val="rab_lt_2_bo1"/>
      <sheetName val="REKAP_Tbh1"/>
      <sheetName val="Adjusment_Tanah6"/>
      <sheetName val="N_Tnh4"/>
      <sheetName val="_INCOME_STATEMENT4"/>
      <sheetName val="fin_pro_centers4"/>
      <sheetName val="Pen_Bang__34"/>
      <sheetName val="Lap_Pen__14"/>
      <sheetName val="DT_Properti_34"/>
      <sheetName val="Std_RT4"/>
      <sheetName val="rab_lt_2_bo4"/>
      <sheetName val="REKAP_Tbh4"/>
      <sheetName val="Adjusment_Tanah4"/>
      <sheetName val="N_Tnh2"/>
      <sheetName val="_INCOME_STATEMENT2"/>
      <sheetName val="fin_pro_centers2"/>
      <sheetName val="Pen_Bang__32"/>
      <sheetName val="Lap_Pen__12"/>
      <sheetName val="DT_Properti_32"/>
      <sheetName val="Std_RT2"/>
      <sheetName val="rab_lt_2_bo2"/>
      <sheetName val="REKAP_Tbh2"/>
      <sheetName val="Adjusment_Tanah5"/>
      <sheetName val="N_Tnh3"/>
      <sheetName val="_INCOME_STATEMENT3"/>
      <sheetName val="fin_pro_centers3"/>
      <sheetName val="Pen_Bang__33"/>
      <sheetName val="Lap_Pen__13"/>
      <sheetName val="DT_Properti_33"/>
      <sheetName val="Std_RT3"/>
      <sheetName val="rab_lt_2_bo3"/>
      <sheetName val="REKAP_Tbh3"/>
      <sheetName val="Sheet1 (3)"/>
      <sheetName val="BILPL97"/>
      <sheetName val="LOG 11"/>
      <sheetName val="PKB"/>
      <sheetName val="Analisa"/>
      <sheetName val="Analysis"/>
      <sheetName val="REKAP GEDUNG UTAMA"/>
    </sheetNames>
    <sheetDataSet>
      <sheetData sheetId="0">
        <row r="39">
          <cell r="B39" t="str">
            <v>I</v>
          </cell>
        </row>
      </sheetData>
      <sheetData sheetId="1"/>
      <sheetData sheetId="2">
        <row r="1">
          <cell r="B1" t="str">
            <v>Tanah Kosong</v>
          </cell>
        </row>
        <row r="39">
          <cell r="B39" t="str">
            <v>I</v>
          </cell>
        </row>
        <row r="40">
          <cell r="B40" t="str">
            <v>II</v>
          </cell>
        </row>
        <row r="41">
          <cell r="B41" t="str">
            <v>III</v>
          </cell>
        </row>
        <row r="42">
          <cell r="B42" t="str">
            <v>IV</v>
          </cell>
        </row>
        <row r="43">
          <cell r="B43" t="str">
            <v>V</v>
          </cell>
        </row>
        <row r="44">
          <cell r="B44" t="str">
            <v>-</v>
          </cell>
        </row>
        <row r="50">
          <cell r="B50" t="str">
            <v>Resident</v>
          </cell>
        </row>
        <row r="51">
          <cell r="B51" t="str">
            <v>Komersial</v>
          </cell>
        </row>
        <row r="52">
          <cell r="B52" t="str">
            <v>Industri</v>
          </cell>
        </row>
        <row r="53">
          <cell r="B53" t="str">
            <v>Campuran</v>
          </cell>
        </row>
        <row r="54">
          <cell r="B54" t="str">
            <v>-</v>
          </cell>
        </row>
      </sheetData>
      <sheetData sheetId="3" refreshError="1"/>
      <sheetData sheetId="4"/>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Ops-Sawit"/>
      <sheetName val="Biaya-Inv"/>
      <sheetName val="Inv"/>
      <sheetName val="Sheet1"/>
      <sheetName val="Chart1"/>
      <sheetName val="Sensitif"/>
      <sheetName val="Rincian"/>
      <sheetName val="H1"/>
      <sheetName val="H2"/>
      <sheetName val="Plasma"/>
      <sheetName val="R-Inti"/>
      <sheetName val="Konsolidasi"/>
      <sheetName val="PKS"/>
      <sheetName val="N-Tnmn"/>
      <sheetName val="Asumsi"/>
      <sheetName val="Prod"/>
      <sheetName val="List"/>
      <sheetName val="may'03"/>
      <sheetName val=" INCOME STATEMENT"/>
      <sheetName val="As"/>
      <sheetName val="B-Ops-KS"/>
      <sheetName val="Depresiasi"/>
      <sheetName val="Huruf-INV"/>
      <sheetName val="T.material"/>
      <sheetName val="FINISHING"/>
      <sheetName val="PLUMBING"/>
      <sheetName val="STRUKTUR"/>
      <sheetName val="JSiar"/>
      <sheetName val="LKU-2007-01-17"/>
      <sheetName val="OE"/>
      <sheetName val="Des"/>
      <sheetName val="HargaSat"/>
      <sheetName val="PP"/>
      <sheetName val="_INCOME_STATEMENT"/>
      <sheetName val="Pipe"/>
      <sheetName val="PB(B)"/>
      <sheetName val="RT"/>
      <sheetName val="TBM"/>
      <sheetName val="RBSB"/>
      <sheetName val="FORM-X-1"/>
      <sheetName val="Harga Satuan"/>
      <sheetName val="SM Bgn"/>
      <sheetName val="SM Tnh"/>
      <sheetName val="RESIDU-3"/>
      <sheetName val="Pro-Base"/>
      <sheetName val="Add-rev"/>
      <sheetName val="Analisa Upah _ Bahan Plum"/>
      <sheetName val="data"/>
      <sheetName val="TABEL HARGA"/>
      <sheetName val="Grading"/>
      <sheetName val="Minamas"/>
      <sheetName val="Posisi Stock"/>
      <sheetName val="HARGA &amp; TARIF"/>
      <sheetName val="Dev-Cost"/>
      <sheetName val="NS"/>
      <sheetName val="AVG2_JULI2003"/>
      <sheetName val="N Tnh"/>
      <sheetName val="Bill of Qty MEP"/>
      <sheetName val="Hua Yang Quarterly"/>
      <sheetName val="VLOOK"/>
      <sheetName val="BBM-03"/>
      <sheetName val="MASTER"/>
      <sheetName val="ISIAN"/>
      <sheetName val="Std-Prod KS"/>
      <sheetName val="5"/>
      <sheetName val="DATA "/>
      <sheetName val="BS pricing"/>
      <sheetName val="X-file"/>
      <sheetName val="ACT PROD"/>
      <sheetName val="PLAN PROD"/>
      <sheetName val="kki"/>
      <sheetName val="fin pro centers"/>
      <sheetName val="SUMMARY"/>
      <sheetName val="KAS_BNK"/>
      <sheetName val="ARUS KAS"/>
      <sheetName val="bayar_04_fak"/>
      <sheetName val="BP1_23"/>
      <sheetName val="BCT"/>
      <sheetName val="10 yr val"/>
      <sheetName val="Input"/>
      <sheetName val="Financials"/>
      <sheetName val="rumus"/>
      <sheetName val="rab lt 2 bo"/>
      <sheetName val="hasil nilai"/>
      <sheetName val="BOW"/>
      <sheetName val="FORM X COST"/>
      <sheetName val="Customer"/>
      <sheetName val="Investment Valuation"/>
      <sheetName val="Juli"/>
      <sheetName val="CJE"/>
      <sheetName val="kumpulan"/>
      <sheetName val="rab g. menara pengawas"/>
      <sheetName val="HRG BHN"/>
      <sheetName val="K-9 Ok"/>
      <sheetName val="H.Satuan"/>
      <sheetName val="Pryk Prod TBS"/>
      <sheetName val="Cutleries"/>
      <sheetName val="COST-SUM"/>
      <sheetName val="harsat"/>
      <sheetName val="bill_8 Ceiling mb"/>
      <sheetName val="ELEMENT SUM"/>
      <sheetName val="AN-CH2"/>
      <sheetName val="cost recovery"/>
      <sheetName val="HB"/>
      <sheetName val="PERSIAPAN"/>
      <sheetName val="UTILITAS"/>
      <sheetName val="Tabel"/>
      <sheetName val="HB "/>
      <sheetName val="Harga"/>
      <sheetName val="Elektrikal"/>
      <sheetName val="Input O&amp;M"/>
      <sheetName val="P21-1"/>
      <sheetName val="Mobilisasi"/>
      <sheetName val="Analisa"/>
      <sheetName val="Analisa BCT"/>
      <sheetName val="mA THP III"/>
      <sheetName val="jurnal"/>
      <sheetName val="Peta"/>
      <sheetName val="Multiple Spreadsheets"/>
      <sheetName val="TERM OF PAYMENT"/>
      <sheetName val="HARGA MATERIAL"/>
      <sheetName val="Asm"/>
      <sheetName val="PrBS"/>
      <sheetName val="PrDepr"/>
      <sheetName val="PrIS"/>
      <sheetName val="BCR"/>
      <sheetName val="Cashflow"/>
      <sheetName val="Sat-Tan"/>
      <sheetName val="Infrastruktur"/>
      <sheetName val="ocean voyage"/>
      <sheetName val="KODEREKG"/>
    </sheetNames>
    <sheetDataSet>
      <sheetData sheetId="0">
        <row r="2">
          <cell r="E2">
            <v>32.4</v>
          </cell>
        </row>
      </sheetData>
      <sheetData sheetId="1">
        <row r="5">
          <cell r="B5">
            <v>1</v>
          </cell>
        </row>
        <row r="33">
          <cell r="D33">
            <v>0.2</v>
          </cell>
        </row>
        <row r="36">
          <cell r="E36">
            <v>4000</v>
          </cell>
        </row>
      </sheetData>
      <sheetData sheetId="2">
        <row r="5">
          <cell r="B5">
            <v>1</v>
          </cell>
          <cell r="C5" t="str">
            <v>Kebun Plasma</v>
          </cell>
          <cell r="D5">
            <v>2007</v>
          </cell>
          <cell r="E5">
            <v>500</v>
          </cell>
          <cell r="F5">
            <v>1690304.4178124149</v>
          </cell>
          <cell r="G5">
            <v>914514.0225000002</v>
          </cell>
          <cell r="H5">
            <v>974471.71499999985</v>
          </cell>
          <cell r="I5">
            <v>866788.12499999988</v>
          </cell>
          <cell r="J5">
            <v>1950390.542752706</v>
          </cell>
          <cell r="K5">
            <v>2093156.4067989748</v>
          </cell>
          <cell r="L5">
            <v>2029007.5405720314</v>
          </cell>
          <cell r="M5">
            <v>416347.35922499996</v>
          </cell>
          <cell r="N5">
            <v>387009</v>
          </cell>
          <cell r="O5">
            <v>134400</v>
          </cell>
          <cell r="P5">
            <v>262500</v>
          </cell>
          <cell r="Q5">
            <v>131250</v>
          </cell>
          <cell r="R5">
            <v>39375</v>
          </cell>
          <cell r="S5">
            <v>108928.13085119915</v>
          </cell>
          <cell r="T5">
            <v>599922.11302561639</v>
          </cell>
          <cell r="U5">
            <v>3074.8869799999993</v>
          </cell>
          <cell r="V5">
            <v>41.099999999999994</v>
          </cell>
          <cell r="W5">
            <v>60.12658227848101</v>
          </cell>
          <cell r="X5" t="str">
            <v>Mineral</v>
          </cell>
          <cell r="Y5">
            <v>12598364.373537943</v>
          </cell>
          <cell r="Z5">
            <v>25196.728747075886</v>
          </cell>
          <cell r="AA5" t="str">
            <v>2007Mineral</v>
          </cell>
          <cell r="AB5" t="str">
            <v>Plasma</v>
          </cell>
          <cell r="AC5" t="str">
            <v>a</v>
          </cell>
        </row>
        <row r="6">
          <cell r="B6">
            <v>2</v>
          </cell>
          <cell r="C6" t="str">
            <v>Kebun Plasma</v>
          </cell>
          <cell r="D6">
            <v>2008</v>
          </cell>
          <cell r="E6">
            <v>428.35000000000036</v>
          </cell>
          <cell r="F6">
            <v>1520487.984476892</v>
          </cell>
          <cell r="G6">
            <v>822637.37122953834</v>
          </cell>
          <cell r="H6">
            <v>876571.4141525256</v>
          </cell>
          <cell r="I6">
            <v>779706.25602187566</v>
          </cell>
          <cell r="J6">
            <v>1754444.5568750568</v>
          </cell>
          <cell r="K6">
            <v>1882867.4483899176</v>
          </cell>
          <cell r="L6">
            <v>1825163.2980084636</v>
          </cell>
          <cell r="M6">
            <v>374519.02178046067</v>
          </cell>
          <cell r="N6">
            <v>348128.14081500028</v>
          </cell>
          <cell r="O6">
            <v>120897.5040000001</v>
          </cell>
          <cell r="P6">
            <v>236127.9375000002</v>
          </cell>
          <cell r="Q6">
            <v>118063.9687500001</v>
          </cell>
          <cell r="R6">
            <v>35419.190625000032</v>
          </cell>
          <cell r="S6">
            <v>97984.666185233509</v>
          </cell>
          <cell r="T6">
            <v>539650.93794049823</v>
          </cell>
          <cell r="U6">
            <v>3074.8869799999993</v>
          </cell>
          <cell r="V6">
            <v>41.099999999999994</v>
          </cell>
          <cell r="W6">
            <v>60.12658227848101</v>
          </cell>
          <cell r="X6" t="str">
            <v>Mineral</v>
          </cell>
          <cell r="Y6">
            <v>11332669.696750466</v>
          </cell>
          <cell r="Z6">
            <v>26456.565184429688</v>
          </cell>
          <cell r="AA6" t="str">
            <v>2008Mineral</v>
          </cell>
          <cell r="AB6" t="str">
            <v>Plasma</v>
          </cell>
          <cell r="AC6" t="str">
            <v>b</v>
          </cell>
        </row>
        <row r="7">
          <cell r="B7">
            <v>3</v>
          </cell>
          <cell r="C7" t="str">
            <v>Kebun Inti</v>
          </cell>
          <cell r="D7">
            <v>2007</v>
          </cell>
          <cell r="E7">
            <v>2000</v>
          </cell>
          <cell r="F7">
            <v>13408974.136999728</v>
          </cell>
          <cell r="G7">
            <v>3658056.0900000008</v>
          </cell>
          <cell r="H7">
            <v>3897886.8599999994</v>
          </cell>
          <cell r="I7">
            <v>3467152.4999999995</v>
          </cell>
          <cell r="J7">
            <v>7801562.1710108239</v>
          </cell>
          <cell r="K7">
            <v>8372625.6271958994</v>
          </cell>
          <cell r="L7">
            <v>8116030.1622881256</v>
          </cell>
          <cell r="M7">
            <v>1665389.4368999999</v>
          </cell>
          <cell r="N7">
            <v>1548036</v>
          </cell>
          <cell r="O7">
            <v>537600</v>
          </cell>
          <cell r="P7">
            <v>1050000</v>
          </cell>
          <cell r="Q7">
            <v>525000</v>
          </cell>
          <cell r="R7">
            <v>157500</v>
          </cell>
          <cell r="S7">
            <v>435712.52340479661</v>
          </cell>
          <cell r="T7">
            <v>0</v>
          </cell>
          <cell r="U7">
            <v>3074.8869799999993</v>
          </cell>
          <cell r="V7">
            <v>41.099999999999994</v>
          </cell>
          <cell r="W7">
            <v>60.12658227848101</v>
          </cell>
          <cell r="X7" t="str">
            <v>Mineral</v>
          </cell>
          <cell r="Y7">
            <v>54641525.507799372</v>
          </cell>
          <cell r="Z7">
            <v>27320.762753899686</v>
          </cell>
          <cell r="AA7" t="str">
            <v>2007Mineral</v>
          </cell>
          <cell r="AB7" t="str">
            <v>Inti</v>
          </cell>
          <cell r="AC7" t="str">
            <v>c</v>
          </cell>
        </row>
        <row r="8">
          <cell r="B8">
            <v>4</v>
          </cell>
          <cell r="C8" t="str">
            <v>Kebun Inti</v>
          </cell>
          <cell r="D8">
            <v>2008</v>
          </cell>
          <cell r="E8">
            <v>2000</v>
          </cell>
          <cell r="F8">
            <v>13679422.843849715</v>
          </cell>
          <cell r="G8">
            <v>3840958.8945000009</v>
          </cell>
          <cell r="H8">
            <v>4092781.2029999997</v>
          </cell>
          <cell r="I8">
            <v>3640510.125</v>
          </cell>
          <cell r="J8">
            <v>8191640.279561365</v>
          </cell>
          <cell r="K8">
            <v>8791256.9085556958</v>
          </cell>
          <cell r="L8">
            <v>8521831.6704025306</v>
          </cell>
          <cell r="M8">
            <v>1748658.9087449999</v>
          </cell>
          <cell r="N8">
            <v>1625437.7999999998</v>
          </cell>
          <cell r="O8">
            <v>564480</v>
          </cell>
          <cell r="P8">
            <v>1102500</v>
          </cell>
          <cell r="Q8">
            <v>551250</v>
          </cell>
          <cell r="R8">
            <v>165375</v>
          </cell>
          <cell r="S8">
            <v>457498.14957503643</v>
          </cell>
          <cell r="T8">
            <v>0</v>
          </cell>
          <cell r="U8">
            <v>3074.8869799999993</v>
          </cell>
          <cell r="V8">
            <v>41.099999999999994</v>
          </cell>
          <cell r="W8">
            <v>60.12658227848101</v>
          </cell>
          <cell r="X8" t="str">
            <v>Mineral</v>
          </cell>
          <cell r="Y8">
            <v>56973601.783189334</v>
          </cell>
          <cell r="Z8">
            <v>28486.800891594667</v>
          </cell>
          <cell r="AA8" t="str">
            <v>2008Mineral</v>
          </cell>
          <cell r="AB8" t="str">
            <v>Inti</v>
          </cell>
          <cell r="AC8" t="str">
            <v>d</v>
          </cell>
        </row>
        <row r="9">
          <cell r="B9">
            <v>5</v>
          </cell>
          <cell r="C9" t="str">
            <v>Kebun Inti</v>
          </cell>
          <cell r="D9">
            <v>2009</v>
          </cell>
          <cell r="E9">
            <v>1260.6499999999996</v>
          </cell>
          <cell r="F9">
            <v>8801476.3142520469</v>
          </cell>
          <cell r="G9">
            <v>2542105.0359344981</v>
          </cell>
          <cell r="H9">
            <v>2708771.427370023</v>
          </cell>
          <cell r="I9">
            <v>2409439.7717676559</v>
          </cell>
          <cell r="J9">
            <v>5421565.442175243</v>
          </cell>
          <cell r="K9">
            <v>5818416.4614296341</v>
          </cell>
          <cell r="L9">
            <v>5640099.725028798</v>
          </cell>
          <cell r="M9">
            <v>1157334.5979874264</v>
          </cell>
          <cell r="N9">
            <v>1075781.7853492498</v>
          </cell>
          <cell r="O9">
            <v>373596.14879999991</v>
          </cell>
          <cell r="P9">
            <v>729679.97812499991</v>
          </cell>
          <cell r="Q9">
            <v>364839.98906249995</v>
          </cell>
          <cell r="R9">
            <v>109451.99671874997</v>
          </cell>
          <cell r="S9">
            <v>302791.14718742901</v>
          </cell>
          <cell r="T9">
            <v>0</v>
          </cell>
          <cell r="U9">
            <v>3074.8869799999993</v>
          </cell>
          <cell r="V9">
            <v>41.099999999999994</v>
          </cell>
          <cell r="W9">
            <v>60.12658227848101</v>
          </cell>
          <cell r="X9" t="str">
            <v>Mineral</v>
          </cell>
          <cell r="Y9">
            <v>37455349.821188256</v>
          </cell>
          <cell r="Z9">
            <v>29711.140936174408</v>
          </cell>
          <cell r="AA9" t="str">
            <v>2009Mineral</v>
          </cell>
          <cell r="AB9" t="str">
            <v>Inti</v>
          </cell>
          <cell r="AC9" t="str">
            <v>e</v>
          </cell>
        </row>
        <row r="10">
          <cell r="B10">
            <v>6</v>
          </cell>
          <cell r="C10" t="str">
            <v>Kebun Plasma</v>
          </cell>
          <cell r="E10">
            <v>928.35000000000036</v>
          </cell>
          <cell r="F10">
            <v>3210792.4022893067</v>
          </cell>
          <cell r="G10">
            <v>1737151.3937295387</v>
          </cell>
          <cell r="H10">
            <v>1851043.1291525254</v>
          </cell>
          <cell r="I10">
            <v>1646494.3810218754</v>
          </cell>
          <cell r="J10">
            <v>3704835.099627763</v>
          </cell>
          <cell r="K10">
            <v>3976023.8551888922</v>
          </cell>
          <cell r="L10">
            <v>3854170.8385804947</v>
          </cell>
          <cell r="M10">
            <v>790866.38100546063</v>
          </cell>
          <cell r="N10">
            <v>735137.14081500028</v>
          </cell>
          <cell r="O10">
            <v>255297.5040000001</v>
          </cell>
          <cell r="P10">
            <v>498627.93750000023</v>
          </cell>
          <cell r="Q10">
            <v>249313.96875000012</v>
          </cell>
          <cell r="R10">
            <v>74794.190625000032</v>
          </cell>
          <cell r="S10">
            <v>206912.79703643266</v>
          </cell>
          <cell r="T10">
            <v>1139573.0509661147</v>
          </cell>
          <cell r="U10">
            <v>3074.8869799999993</v>
          </cell>
          <cell r="V10">
            <v>41.099999999999994</v>
          </cell>
          <cell r="W10">
            <v>60.12658227848101</v>
          </cell>
          <cell r="X10" t="str">
            <v>Mineral</v>
          </cell>
          <cell r="Y10">
            <v>23931034.070288409</v>
          </cell>
          <cell r="Z10">
            <v>25778.029913597671</v>
          </cell>
          <cell r="AA10" t="str">
            <v>Mineral</v>
          </cell>
          <cell r="AB10" t="str">
            <v>Plasma</v>
          </cell>
          <cell r="AC10" t="str">
            <v>f</v>
          </cell>
        </row>
        <row r="11">
          <cell r="B11">
            <v>7</v>
          </cell>
          <cell r="C11" t="str">
            <v>Kebun Inti</v>
          </cell>
          <cell r="E11">
            <v>5260.65</v>
          </cell>
          <cell r="F11">
            <v>35889873.295101494</v>
          </cell>
          <cell r="G11">
            <v>10041120.020434501</v>
          </cell>
          <cell r="H11">
            <v>10699439.490370022</v>
          </cell>
          <cell r="I11">
            <v>9517102.3967676554</v>
          </cell>
          <cell r="J11">
            <v>21414767.892747432</v>
          </cell>
          <cell r="K11">
            <v>22982298.997181229</v>
          </cell>
          <cell r="L11">
            <v>22277961.557719454</v>
          </cell>
          <cell r="M11">
            <v>4571382.9436324257</v>
          </cell>
          <cell r="N11">
            <v>4249255.5853492497</v>
          </cell>
          <cell r="O11">
            <v>1475676.1487999998</v>
          </cell>
          <cell r="P11">
            <v>2882179.9781249999</v>
          </cell>
          <cell r="Q11">
            <v>1441089.9890625</v>
          </cell>
          <cell r="R11">
            <v>432326.99671874999</v>
          </cell>
          <cell r="S11">
            <v>1196001.8201672621</v>
          </cell>
          <cell r="T11">
            <v>0</v>
          </cell>
          <cell r="U11">
            <v>3074.8869799999993</v>
          </cell>
          <cell r="V11">
            <v>41.099999999999994</v>
          </cell>
          <cell r="W11">
            <v>60.12658227848101</v>
          </cell>
          <cell r="X11" t="str">
            <v>Mineral</v>
          </cell>
          <cell r="Y11">
            <v>149070477.11217701</v>
          </cell>
          <cell r="Z11">
            <v>28336.89318091434</v>
          </cell>
          <cell r="AA11" t="str">
            <v>Mineral</v>
          </cell>
          <cell r="AB11" t="str">
            <v>Inti</v>
          </cell>
          <cell r="AC11" t="str">
            <v>g</v>
          </cell>
        </row>
        <row r="12">
          <cell r="B12">
            <v>8</v>
          </cell>
          <cell r="E12">
            <v>6189</v>
          </cell>
          <cell r="F12">
            <v>39100665.697390802</v>
          </cell>
          <cell r="G12">
            <v>11778271.41416404</v>
          </cell>
          <cell r="H12">
            <v>12550482.619522547</v>
          </cell>
          <cell r="I12">
            <v>11163596.777789531</v>
          </cell>
          <cell r="J12">
            <v>25119602.992375195</v>
          </cell>
          <cell r="K12">
            <v>26958322.852370121</v>
          </cell>
          <cell r="L12">
            <v>26132132.396299951</v>
          </cell>
          <cell r="M12">
            <v>5362249.3246378861</v>
          </cell>
          <cell r="N12">
            <v>4984392.7261642497</v>
          </cell>
          <cell r="O12">
            <v>1730973.6528</v>
          </cell>
          <cell r="P12">
            <v>3380807.9156250004</v>
          </cell>
          <cell r="Q12">
            <v>1690403.9578125002</v>
          </cell>
          <cell r="R12">
            <v>507121.18734375003</v>
          </cell>
          <cell r="S12">
            <v>1402914.6172036948</v>
          </cell>
          <cell r="T12">
            <v>1139573.0509661147</v>
          </cell>
          <cell r="U12">
            <v>3074.8869799999993</v>
          </cell>
          <cell r="V12">
            <v>41.099999999999994</v>
          </cell>
          <cell r="W12">
            <v>60.12658227848101</v>
          </cell>
          <cell r="X12" t="str">
            <v>Mineral</v>
          </cell>
          <cell r="Y12">
            <v>173001511.18246537</v>
          </cell>
          <cell r="Z12">
            <v>27953.063690816831</v>
          </cell>
          <cell r="AA12" t="str">
            <v>Mineral</v>
          </cell>
          <cell r="AB12" t="str">
            <v>Inti</v>
          </cell>
          <cell r="AC12" t="str">
            <v>h</v>
          </cell>
        </row>
        <row r="13">
          <cell r="B13">
            <v>9</v>
          </cell>
          <cell r="AA13" t="str">
            <v/>
          </cell>
          <cell r="AC13" t="str">
            <v>i</v>
          </cell>
        </row>
        <row r="14">
          <cell r="B14">
            <v>10</v>
          </cell>
          <cell r="AA14" t="str">
            <v/>
          </cell>
          <cell r="AC14" t="str">
            <v>j</v>
          </cell>
        </row>
        <row r="15">
          <cell r="B15">
            <v>11</v>
          </cell>
          <cell r="AC15" t="str">
            <v>k</v>
          </cell>
        </row>
        <row r="16">
          <cell r="B16">
            <v>12</v>
          </cell>
          <cell r="AC16" t="str">
            <v>l</v>
          </cell>
        </row>
        <row r="17">
          <cell r="B17">
            <v>13</v>
          </cell>
          <cell r="AC17" t="str">
            <v>m</v>
          </cell>
        </row>
        <row r="18">
          <cell r="B18">
            <v>14</v>
          </cell>
          <cell r="AC18" t="str">
            <v>n</v>
          </cell>
        </row>
        <row r="19">
          <cell r="B19">
            <v>15</v>
          </cell>
          <cell r="AC19" t="str">
            <v>o</v>
          </cell>
        </row>
        <row r="20">
          <cell r="B20">
            <v>16</v>
          </cell>
          <cell r="AC20" t="str">
            <v>p</v>
          </cell>
        </row>
        <row r="21">
          <cell r="B21">
            <v>17</v>
          </cell>
          <cell r="AC21" t="str">
            <v>q</v>
          </cell>
        </row>
        <row r="22">
          <cell r="B22">
            <v>18</v>
          </cell>
          <cell r="AC22" t="str">
            <v>r</v>
          </cell>
        </row>
        <row r="23">
          <cell r="B23">
            <v>19</v>
          </cell>
          <cell r="AC23" t="str">
            <v>s</v>
          </cell>
        </row>
        <row r="24">
          <cell r="B24">
            <v>20</v>
          </cell>
          <cell r="AC24" t="str">
            <v>t</v>
          </cell>
        </row>
        <row r="25">
          <cell r="B25">
            <v>21</v>
          </cell>
          <cell r="AC25" t="str">
            <v>u</v>
          </cell>
        </row>
        <row r="26">
          <cell r="B26">
            <v>22</v>
          </cell>
          <cell r="AC26" t="str">
            <v>v</v>
          </cell>
        </row>
        <row r="27">
          <cell r="B27">
            <v>23</v>
          </cell>
          <cell r="AC27" t="str">
            <v>w</v>
          </cell>
        </row>
        <row r="28">
          <cell r="B28">
            <v>24</v>
          </cell>
          <cell r="AC28" t="str">
            <v>x</v>
          </cell>
        </row>
      </sheetData>
      <sheetData sheetId="3" refreshError="1"/>
      <sheetData sheetId="4" refreshError="1"/>
      <sheetData sheetId="5" refreshError="1"/>
      <sheetData sheetId="6"/>
      <sheetData sheetId="7" refreshError="1"/>
      <sheetData sheetId="8" refreshError="1"/>
      <sheetData sheetId="9" refreshError="1"/>
      <sheetData sheetId="10"/>
      <sheetData sheetId="11" refreshError="1"/>
      <sheetData sheetId="12" refreshError="1"/>
      <sheetData sheetId="13">
        <row r="56">
          <cell r="G56">
            <v>2007</v>
          </cell>
        </row>
      </sheetData>
      <sheetData sheetId="14">
        <row r="56">
          <cell r="G56">
            <v>2007</v>
          </cell>
          <cell r="H56">
            <v>0.1</v>
          </cell>
          <cell r="I56">
            <v>0.1</v>
          </cell>
          <cell r="J56">
            <v>0.1</v>
          </cell>
          <cell r="K56">
            <v>0.1</v>
          </cell>
          <cell r="L56">
            <v>0.1</v>
          </cell>
          <cell r="M56">
            <v>0.15</v>
          </cell>
          <cell r="N56">
            <v>0.15</v>
          </cell>
          <cell r="O56">
            <v>0.15</v>
          </cell>
          <cell r="P56">
            <v>0.15</v>
          </cell>
          <cell r="Q56">
            <v>0.15</v>
          </cell>
          <cell r="R56">
            <v>0.15</v>
          </cell>
          <cell r="S56">
            <v>0.15</v>
          </cell>
          <cell r="T56">
            <v>0.15</v>
          </cell>
          <cell r="U56">
            <v>0.15</v>
          </cell>
          <cell r="V56">
            <v>0.15</v>
          </cell>
          <cell r="W56">
            <v>0.15</v>
          </cell>
          <cell r="X56">
            <v>0.15</v>
          </cell>
          <cell r="Y56">
            <v>0.15</v>
          </cell>
          <cell r="Z56">
            <v>0.15</v>
          </cell>
          <cell r="AA56">
            <v>0.15</v>
          </cell>
          <cell r="AB56">
            <v>0.15</v>
          </cell>
          <cell r="AC56">
            <v>0.15</v>
          </cell>
          <cell r="AD56">
            <v>0.15</v>
          </cell>
          <cell r="AE56">
            <v>0.15</v>
          </cell>
          <cell r="AF56">
            <v>0.15</v>
          </cell>
        </row>
        <row r="57">
          <cell r="G57">
            <v>2008</v>
          </cell>
          <cell r="H57">
            <v>0.1</v>
          </cell>
          <cell r="I57">
            <v>0.1</v>
          </cell>
          <cell r="J57">
            <v>0.1</v>
          </cell>
          <cell r="K57">
            <v>0.1</v>
          </cell>
          <cell r="L57">
            <v>0.1</v>
          </cell>
          <cell r="M57">
            <v>0.1</v>
          </cell>
          <cell r="N57">
            <v>0.15</v>
          </cell>
          <cell r="O57">
            <v>0.15</v>
          </cell>
          <cell r="P57">
            <v>0.15</v>
          </cell>
          <cell r="Q57">
            <v>0.15</v>
          </cell>
          <cell r="R57">
            <v>0.15</v>
          </cell>
          <cell r="S57">
            <v>0.15</v>
          </cell>
          <cell r="T57">
            <v>0.15</v>
          </cell>
          <cell r="U57">
            <v>0.15</v>
          </cell>
          <cell r="V57">
            <v>0.15</v>
          </cell>
          <cell r="W57">
            <v>0.15</v>
          </cell>
          <cell r="X57">
            <v>0.15</v>
          </cell>
          <cell r="Y57">
            <v>0.15</v>
          </cell>
          <cell r="Z57">
            <v>0.15</v>
          </cell>
          <cell r="AA57">
            <v>0.15</v>
          </cell>
          <cell r="AB57">
            <v>0.15</v>
          </cell>
          <cell r="AC57">
            <v>0.15</v>
          </cell>
          <cell r="AD57">
            <v>0.15</v>
          </cell>
          <cell r="AE57">
            <v>0.15</v>
          </cell>
          <cell r="AF57">
            <v>0.15</v>
          </cell>
        </row>
        <row r="58">
          <cell r="G58">
            <v>2009</v>
          </cell>
          <cell r="H58">
            <v>0.1</v>
          </cell>
          <cell r="I58">
            <v>0.1</v>
          </cell>
          <cell r="J58">
            <v>0.1</v>
          </cell>
          <cell r="K58">
            <v>0.1</v>
          </cell>
          <cell r="L58">
            <v>0.1</v>
          </cell>
          <cell r="M58">
            <v>0.1</v>
          </cell>
          <cell r="N58">
            <v>0.1</v>
          </cell>
          <cell r="O58">
            <v>0.15</v>
          </cell>
          <cell r="P58">
            <v>0.15</v>
          </cell>
          <cell r="Q58">
            <v>0.15</v>
          </cell>
          <cell r="R58">
            <v>0.15</v>
          </cell>
          <cell r="S58">
            <v>0.15</v>
          </cell>
          <cell r="T58">
            <v>0.15</v>
          </cell>
          <cell r="U58">
            <v>0.15</v>
          </cell>
          <cell r="V58">
            <v>0.15</v>
          </cell>
          <cell r="W58">
            <v>0.15</v>
          </cell>
          <cell r="X58">
            <v>0.15</v>
          </cell>
          <cell r="Y58">
            <v>0.15</v>
          </cell>
          <cell r="Z58">
            <v>0.15</v>
          </cell>
          <cell r="AA58">
            <v>0.15</v>
          </cell>
          <cell r="AB58">
            <v>0.15</v>
          </cell>
          <cell r="AC58">
            <v>0.15</v>
          </cell>
          <cell r="AD58">
            <v>0.15</v>
          </cell>
          <cell r="AE58">
            <v>0.15</v>
          </cell>
          <cell r="AF58">
            <v>0.15</v>
          </cell>
        </row>
      </sheetData>
      <sheetData sheetId="15"/>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TATAN"/>
      <sheetName val="LK04"/>
      <sheetName val="Analisis (2)"/>
      <sheetName val="x"/>
      <sheetName val="NERACA PERCOBAAN"/>
      <sheetName val="20,30"/>
      <sheetName val="NERACA&amp;PL"/>
      <sheetName val="ADJUSMENT"/>
      <sheetName val="A-1"/>
      <sheetName val="A-2"/>
      <sheetName val="B"/>
      <sheetName val="C"/>
      <sheetName val="D"/>
      <sheetName val="KKP WPL"/>
      <sheetName val="E"/>
      <sheetName val="AA"/>
      <sheetName val="BB"/>
      <sheetName val="CC"/>
      <sheetName val="DD"/>
      <sheetName val="EE"/>
      <sheetName val="FF"/>
      <sheetName val="GG"/>
      <sheetName val="10"/>
      <sheetName val="40"/>
      <sheetName val="50"/>
      <sheetName val="60"/>
      <sheetName val="KKP WBS"/>
      <sheetName val="AT.WR"/>
      <sheetName val="T.material"/>
      <sheetName val="daftar isi"/>
      <sheetName val="JSiar"/>
      <sheetName val="Scedull"/>
      <sheetName val="B-Ops-Sawit"/>
      <sheetName val="Inv"/>
      <sheetName val="Biaya-Inv"/>
      <sheetName val="Asumsi"/>
      <sheetName val="AT"/>
      <sheetName val="List"/>
      <sheetName val="rab lt 2 bo"/>
      <sheetName val="HRG BHN"/>
      <sheetName val="5"/>
      <sheetName val="B-Ops-KS"/>
      <sheetName val="Revenue"/>
      <sheetName val="Depresiasi"/>
      <sheetName val="Data"/>
      <sheetName val="Ring"/>
      <sheetName val="Kamandalu_finaL7_2605(1)"/>
      <sheetName val="Bill of Quantity"/>
      <sheetName val="Huruf-INV"/>
      <sheetName val="As"/>
      <sheetName val="5 yr val"/>
      <sheetName val="Graphs"/>
      <sheetName val="Input"/>
      <sheetName val="Financials"/>
      <sheetName val=" Summ fin."/>
      <sheetName val="FINISHING"/>
      <sheetName val="PLUMBING"/>
      <sheetName val="STRUKTUR"/>
      <sheetName val="Std-Prod KS"/>
      <sheetName val="Exc. Rate"/>
      <sheetName val="kki"/>
      <sheetName val="fin pro centers"/>
      <sheetName val="SUMMARY"/>
      <sheetName val="datasheet"/>
      <sheetName val="Profit Loss"/>
      <sheetName val="Pro-Base"/>
      <sheetName val="Add-rev"/>
      <sheetName val="Pipe"/>
      <sheetName val="Harga Bahan"/>
      <sheetName val="Upah"/>
      <sheetName val="TABEL"/>
      <sheetName val="Harga Satuan"/>
      <sheetName val="TERM OF PAYMENT"/>
      <sheetName val="BCT"/>
      <sheetName val="input-cost"/>
      <sheetName val="FORM-X-1"/>
      <sheetName val="Hotel"/>
      <sheetName val="TUG"/>
      <sheetName val="I"/>
      <sheetName val="HARGA &amp; TARIF"/>
      <sheetName val="hitung"/>
      <sheetName val="Halim"/>
      <sheetName val="SOQ"/>
      <sheetName val="SUB"/>
      <sheetName val="UPG"/>
      <sheetName val="PB(B)"/>
      <sheetName val="T_material"/>
      <sheetName val="RESIDU-3"/>
      <sheetName val="Cvr"/>
      <sheetName val="FBL5N"/>
      <sheetName val="N Tnh"/>
      <sheetName val="Sheet1"/>
      <sheetName val="Sheet1 (3)"/>
      <sheetName val="10 yr val"/>
      <sheetName val="BGN"/>
      <sheetName val="CJE"/>
      <sheetName val="hasil nilai"/>
      <sheetName val="PL"/>
      <sheetName val="ECP"/>
      <sheetName val="Daf 1"/>
      <sheetName val="Grading"/>
      <sheetName val="Posisi Stock"/>
      <sheetName val="Mesin"/>
      <sheetName val="FOTO OBYEK"/>
      <sheetName val="CODE"/>
      <sheetName val="Analisa Upah _ Bahan Plum"/>
      <sheetName val="Gmd3"/>
      <sheetName val="BP1_23"/>
      <sheetName val="Hargamat"/>
      <sheetName val="Holiday"/>
      <sheetName val="kumpulan"/>
      <sheetName val="ISIAN"/>
      <sheetName val="PAK4"/>
      <sheetName val="may'03"/>
      <sheetName val="Analisa Upah &amp; Bahan Plum"/>
      <sheetName val="RESIDU"/>
      <sheetName val="12"/>
      <sheetName val="harsat"/>
      <sheetName val="DATA "/>
      <sheetName val="Variables"/>
      <sheetName val="Bill of Qty MEP"/>
      <sheetName val="HSBU ANA"/>
      <sheetName val="Analisa -Baku"/>
      <sheetName val="Rekap Direct Cost"/>
      <sheetName val="BQNSC"/>
      <sheetName val="B _ Norelec"/>
      <sheetName val="bhn_upah"/>
      <sheetName val="Data Sarana"/>
      <sheetName val="RAB"/>
      <sheetName val="RT"/>
      <sheetName val="BOW"/>
      <sheetName val="Input sheet on Prices"/>
      <sheetName val="Inputing data"/>
      <sheetName val=" INCOME STATEMENT"/>
      <sheetName val="House"/>
      <sheetName val="To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TATAN"/>
      <sheetName val="LK04"/>
      <sheetName val="Analisis (2)"/>
      <sheetName val="x"/>
      <sheetName val="NERACA PERCOBAAN"/>
      <sheetName val="20,30"/>
      <sheetName val="NERACA&amp;PL"/>
      <sheetName val="ADJUSMENT"/>
      <sheetName val="A-1"/>
      <sheetName val="A-2"/>
      <sheetName val="B"/>
      <sheetName val="C"/>
      <sheetName val="D"/>
      <sheetName val="KKP WPL"/>
      <sheetName val="E"/>
      <sheetName val="AA"/>
      <sheetName val="BB"/>
      <sheetName val="CC"/>
      <sheetName val="DD"/>
      <sheetName val="EE"/>
      <sheetName val="FF"/>
      <sheetName val="GG"/>
      <sheetName val="10"/>
      <sheetName val="40"/>
      <sheetName val="50"/>
      <sheetName val="60"/>
      <sheetName val="KKP WBS"/>
      <sheetName val="AT.WR"/>
      <sheetName val="T.material"/>
      <sheetName val="daftar isi"/>
      <sheetName val="JSiar"/>
      <sheetName val="AT"/>
      <sheetName val="Scedull"/>
      <sheetName val="B-Ops-Sawit"/>
      <sheetName val="Inv"/>
      <sheetName val="Biaya-Inv"/>
      <sheetName val="Asumsi"/>
      <sheetName val="List"/>
      <sheetName val="rab lt 2 bo"/>
      <sheetName val="HRG BHN"/>
      <sheetName val="5"/>
      <sheetName val="B-Ops-KS"/>
      <sheetName val="Revenue"/>
      <sheetName val="Depresiasi"/>
      <sheetName val="Data"/>
      <sheetName val="Ring"/>
      <sheetName val="Kamandalu_finaL7_2605(1)"/>
      <sheetName val="Bill of Quantity"/>
      <sheetName val="Huruf-INV"/>
      <sheetName val="As"/>
      <sheetName val="5 yr val"/>
      <sheetName val="Graphs"/>
      <sheetName val="Input"/>
      <sheetName val="Financials"/>
      <sheetName val=" Summ fin."/>
      <sheetName val="FINISHING"/>
      <sheetName val="PLUMBING"/>
      <sheetName val="STRUKTUR"/>
      <sheetName val="Std-Prod KS"/>
      <sheetName val="Exc. Rate"/>
      <sheetName val="kki"/>
      <sheetName val="fin pro centers"/>
      <sheetName val="SUMMARY"/>
      <sheetName val="datasheet"/>
      <sheetName val="Profit Loss"/>
      <sheetName val="Pro-Base"/>
      <sheetName val="Add-rev"/>
      <sheetName val="Pipe"/>
      <sheetName val="Harga Bahan"/>
      <sheetName val="Upah"/>
      <sheetName val="TABEL"/>
      <sheetName val="Harga Satuan"/>
      <sheetName val="TERM OF PAYMENT"/>
      <sheetName val="BCT"/>
      <sheetName val="input-cost"/>
      <sheetName val="FORM-X-1"/>
      <sheetName val="Hotel"/>
      <sheetName val="I"/>
      <sheetName val="TUG"/>
      <sheetName val="HARGA &amp; TARIF"/>
      <sheetName val="hitung"/>
      <sheetName val="DATA "/>
      <sheetName val="Halim"/>
      <sheetName val="SOQ"/>
      <sheetName val="SUB"/>
      <sheetName val="UPG"/>
      <sheetName val="PB(B)"/>
      <sheetName val="T_material"/>
      <sheetName val="RESIDU-3"/>
      <sheetName val="Cvr"/>
      <sheetName val="FBL5N"/>
      <sheetName val="N Tnh"/>
      <sheetName val="Sheet1"/>
      <sheetName val="Sheet1 (3)"/>
      <sheetName val="10 yr val"/>
      <sheetName val="BGN"/>
      <sheetName val="CJE"/>
      <sheetName val="hasil nilai"/>
      <sheetName val="PL"/>
      <sheetName val="Mesin"/>
      <sheetName val="FOTO OBYEK"/>
      <sheetName val="ECP"/>
      <sheetName val="Daf 1"/>
      <sheetName val="Grading"/>
      <sheetName val="Posisi Stock"/>
      <sheetName val="CODE"/>
      <sheetName val="Analisa Upah _ Bahan Plum"/>
      <sheetName val="Gmd3"/>
      <sheetName val="BP1_23"/>
      <sheetName val="Hargamat"/>
      <sheetName val="Holiday"/>
      <sheetName val="kumpulan"/>
      <sheetName val="ISIAN"/>
      <sheetName val="PAK4"/>
      <sheetName val="may'03"/>
      <sheetName val="Analisa Upah &amp; Bahan Plum"/>
      <sheetName val="RESIDU"/>
      <sheetName val="12"/>
      <sheetName val="harsat"/>
      <sheetName val="Variables"/>
      <sheetName val="Bill of Qty MEP"/>
      <sheetName val="HSBU ANA"/>
      <sheetName val="Analisa -Baku"/>
      <sheetName val="Rekap Direct Cost"/>
      <sheetName val="BQNSC"/>
      <sheetName val="B _ Norelec"/>
      <sheetName val="bhn_upah"/>
      <sheetName val="Data Sarana"/>
      <sheetName val="RAB"/>
      <sheetName val="RT"/>
      <sheetName val="BOW"/>
      <sheetName val="Input sheet on Prices"/>
      <sheetName val="Inputing data"/>
      <sheetName val=" INCOME STATEMENT"/>
      <sheetName val="House"/>
      <sheetName val="To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sheetName val="As"/>
      <sheetName val="PInv"/>
      <sheetName val="FInv"/>
      <sheetName val="Dd"/>
      <sheetName val="LK"/>
      <sheetName val="PB"/>
      <sheetName val="BII"/>
      <sheetName val="BTK"/>
      <sheetName val="Kap"/>
      <sheetName val="MK"/>
      <sheetName val="Jad"/>
      <sheetName val="Ratio"/>
      <sheetName val="AP(1)"/>
      <sheetName val="AP(2)"/>
      <sheetName val="AP(3)"/>
      <sheetName val="Oth"/>
      <sheetName val="Stand"/>
      <sheetName val="Rot"/>
      <sheetName val="Renc"/>
      <sheetName val="SProd"/>
      <sheetName val="JSiar"/>
      <sheetName val="kki"/>
      <sheetName val="fin pro centers"/>
      <sheetName val="SUMMARY"/>
      <sheetName val="T.material"/>
      <sheetName val="B-Ops-KS"/>
      <sheetName val="Revenue"/>
      <sheetName val="ISIAN"/>
      <sheetName val="Bgn-Ingg PLANTATION"/>
      <sheetName val="List"/>
      <sheetName val="Prod- Plasma"/>
      <sheetName val="Fixset"/>
      <sheetName val="Scenario"/>
      <sheetName val="Ner"/>
      <sheetName val="H.Satuan"/>
      <sheetName val="KEUANGAN"/>
      <sheetName val="RENCANA KERJA"/>
      <sheetName val="10 yr val"/>
      <sheetName val="Input"/>
      <sheetName val="Financials"/>
      <sheetName val="Ring"/>
      <sheetName val="fin_pro_centers"/>
      <sheetName val="T_material"/>
      <sheetName val="Bgn-Ingg_PLANTATION"/>
      <sheetName val="Pro-Base"/>
      <sheetName val="5 yr val"/>
      <sheetName val="Graphs"/>
      <sheetName val=" Summ fin."/>
      <sheetName val="LOAN &amp; INT_LampI.2-6,LampIII.9"/>
      <sheetName val="September"/>
      <sheetName val="DATA UMU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DATA UMUM"/>
      <sheetName val="Tanah"/>
      <sheetName val="Bangunan"/>
      <sheetName val="Safety Margin"/>
      <sheetName val="Cover"/>
      <sheetName val="Laporan"/>
      <sheetName val="Foto-Foto"/>
      <sheetName val="Data 1"/>
      <sheetName val="Data 2"/>
      <sheetName val="Data 3"/>
      <sheetName val="Data 4"/>
      <sheetName val="Data 5"/>
      <sheetName val="Analisa"/>
      <sheetName val="Text"/>
      <sheetName val="COPYWRITE"/>
      <sheetName val="List"/>
      <sheetName val="data"/>
      <sheetName val="rab lt 2 bo"/>
      <sheetName val="Isian"/>
      <sheetName val="Ring"/>
      <sheetName val="As"/>
      <sheetName val="JSiar"/>
      <sheetName val="HPP"/>
      <sheetName val="T.material"/>
      <sheetName val="B-Ops-Sawit"/>
      <sheetName val="Inv"/>
      <sheetName val="Biaya-Inv"/>
      <sheetName val="Asumsi"/>
      <sheetName val="prg-old"/>
      <sheetName val="B-Ops-KS"/>
      <sheetName val="I"/>
      <sheetName val="datasheet"/>
      <sheetName val="DATA_UMUM"/>
      <sheetName val="Safety_Margin"/>
      <sheetName val="Data_1"/>
      <sheetName val="Data_2"/>
      <sheetName val="Data_3"/>
      <sheetName val="Data_4"/>
      <sheetName val="Data_5"/>
      <sheetName val="rab_lt_2_bo"/>
      <sheetName val="T_material"/>
      <sheetName val="Droop Cell Paket"/>
      <sheetName val="KEUANGAN"/>
      <sheetName val="Irregular Income"/>
      <sheetName val="FE-1770.P1"/>
      <sheetName val="P&amp;L98"/>
      <sheetName val="RENCANA KERJA"/>
      <sheetName val="Isian "/>
      <sheetName val="TOTAL"/>
      <sheetName val="EQUIPMENT"/>
      <sheetName val="BCT"/>
      <sheetName val="Upah_Bahan"/>
      <sheetName val="bct-PABRIK"/>
      <sheetName val="Disposals"/>
      <sheetName val="MHPP"/>
      <sheetName val="Sheet1"/>
      <sheetName val="Bill of Qty"/>
      <sheetName val="Pro-Base"/>
      <sheetName val="LOAN &amp; INT_LampI.2-6,LampIII.9"/>
      <sheetName val="IKK"/>
      <sheetName val="ILM"/>
      <sheetName val="Analisa  (2)"/>
      <sheetName val="kki"/>
      <sheetName val="BTBMAPPI"/>
      <sheetName val="Kurs"/>
      <sheetName val="Resume"/>
      <sheetName val="Resume Mesin"/>
      <sheetName val="Susut"/>
      <sheetName val="Hit 1"/>
      <sheetName val="Exc. Rate"/>
      <sheetName val="Pryk Prod TBS"/>
      <sheetName val="1"/>
      <sheetName val="BTB"/>
      <sheetName val="CJE"/>
      <sheetName val="TERM OF PAYMENT"/>
      <sheetName val="RATE"/>
      <sheetName val="Add-trans"/>
      <sheetName val="OE"/>
      <sheetName val="Rinci-Biaya"/>
      <sheetName val="S-2"/>
      <sheetName val="Rinci-Pendapatan"/>
      <sheetName val="Des"/>
      <sheetName val="Revenue"/>
      <sheetName val="S-1"/>
      <sheetName val="Add-rev"/>
      <sheetName val="Exist"/>
      <sheetName val="Tot"/>
      <sheetName val="Tranponder"/>
      <sheetName val="Bang-Non-St"/>
      <sheetName val="Std-Prod KS"/>
      <sheetName val="Inputs"/>
      <sheetName val="Format Tanah"/>
      <sheetName val=" INCOME STATEMENT"/>
      <sheetName val="FINISHING"/>
      <sheetName val="EndBalanceStock"/>
      <sheetName val="BDStock"/>
      <sheetName val="PUMP"/>
      <sheetName val="cost recovery"/>
      <sheetName val="Trial Bal"/>
      <sheetName val="NARASI"/>
      <sheetName val="Prod- Plasma"/>
      <sheetName val="fin pro centers"/>
      <sheetName val="Data GH'06"/>
      <sheetName val="SUM"/>
      <sheetName val="DPT"/>
      <sheetName val="Entri Awal"/>
      <sheetName val="Q3"/>
      <sheetName val="FORM-X-1"/>
      <sheetName val="Palm Prod"/>
      <sheetName val="JKT"/>
      <sheetName val="PP"/>
      <sheetName val="Pt"/>
      <sheetName val="Inves-2"/>
      <sheetName val="DATA_UMUM1"/>
      <sheetName val="Safety_Margin1"/>
      <sheetName val="Data_11"/>
      <sheetName val="Data_21"/>
      <sheetName val="Data_31"/>
      <sheetName val="Data_41"/>
      <sheetName val="Data_51"/>
      <sheetName val="Std-Prod_KS"/>
      <sheetName val="Format_Tanah"/>
      <sheetName val="_INCOME_STATEMENT"/>
      <sheetName val="Foto"/>
      <sheetName val="Properti"/>
      <sheetName val="INDEKS LANTAI"/>
      <sheetName val="Listperson"/>
      <sheetName val="._uko Padi Mas dr BATAM_xls_._u"/>
      <sheetName val="L.BA blok"/>
      <sheetName val="Fill this out first___"/>
      <sheetName val="JADI"/>
      <sheetName val="Daftar Isi"/>
      <sheetName val="B"/>
      <sheetName val="FORM-B1"/>
      <sheetName val="Rekap Direct Cost"/>
      <sheetName val="lokasari-el"/>
      <sheetName val="HarSat"/>
      <sheetName val="AF"/>
      <sheetName val="Luasan Bgn"/>
      <sheetName val="data pembanding pemuda"/>
      <sheetName val="Market Positioning"/>
      <sheetName val="LABA RUGI"/>
      <sheetName val="An-bow"/>
      <sheetName val="F"/>
      <sheetName val="Quick count"/>
      <sheetName val="P&amp;L BSheet CFlow"/>
      <sheetName val="DDB"/>
      <sheetName val="datateknis"/>
      <sheetName val="BCTSPL"/>
      <sheetName val="Olah"/>
      <sheetName val="General"/>
      <sheetName val="10 yr val"/>
      <sheetName val="Input"/>
      <sheetName val="UBA"/>
      <sheetName val="FAK"/>
      <sheetName val="Indeks"/>
      <sheetName val="upah"/>
      <sheetName val="HALAMAN 1-60"/>
      <sheetName val="Sat. Pek."/>
      <sheetName val="Embong-Malang"/>
      <sheetName val="Lap. bangunan"/>
      <sheetName val="SM Bgn"/>
      <sheetName val="Permanent info"/>
      <sheetName val="Production S2"/>
      <sheetName val="Production S3"/>
      <sheetName val="PRICE"/>
      <sheetName val="Kebun 510 kav o6"/>
      <sheetName val="Uraian kapal"/>
      <sheetName val="Rkp-Jdwl"/>
      <sheetName val="A"/>
      <sheetName val="Prm.Angkut Buah"/>
      <sheetName val="Supporting"/>
      <sheetName val="Standarisasi"/>
      <sheetName val="Analisa Tanah "/>
      <sheetName val="Analisa Bangunan"/>
      <sheetName val="Pengantar"/>
      <sheetName val="Uraian 1"/>
      <sheetName val="Uraian 2"/>
      <sheetName val="Uraian 3"/>
      <sheetName val="Foto aset 1"/>
      <sheetName val="Foto aset 2"/>
      <sheetName val="gambar"/>
      <sheetName val="Peta"/>
      <sheetName val="Cheklist"/>
      <sheetName val="Pembanding"/>
      <sheetName val="Depresiasi"/>
      <sheetName val="ue"/>
      <sheetName val="An. Bgn"/>
      <sheetName val="Gmd3"/>
      <sheetName val="NERACA"/>
      <sheetName val="Input Sheet"/>
      <sheetName val="HSP"/>
      <sheetName val="2"/>
      <sheetName val="3"/>
      <sheetName val="62404"/>
      <sheetName val="Valuation"/>
      <sheetName val="CP TARGET"/>
      <sheetName val="CP PROYEK"/>
      <sheetName val="SM Tnh"/>
      <sheetName val="UPAH &amp; BAHAN"/>
      <sheetName val="N Tnh"/>
      <sheetName val="Rekap Nilai Karet"/>
      <sheetName val="SERUYAN"/>
      <sheetName val="LCC"/>
      <sheetName val="coeff"/>
      <sheetName val="FORM B SPL"/>
      <sheetName val="Anls"/>
      <sheetName val="Mesin"/>
      <sheetName val="Huruf-INV"/>
      <sheetName val="Sum of Part Summary"/>
      <sheetName val="Bangunan Gudang"/>
      <sheetName val="BUT"/>
      <sheetName val="Link Config KALTENG-KALSEL 2005"/>
      <sheetName val="KALBAR 2005 BOQ"/>
      <sheetName val="TBCons KMB04"/>
      <sheetName val="Droop Cell Paket Proses"/>
      <sheetName val="Asm"/>
      <sheetName val="PrBS"/>
      <sheetName val="PrDepr"/>
      <sheetName val="PrIS"/>
      <sheetName val="exf"/>
      <sheetName val="F1771-II"/>
      <sheetName val="F1771-III"/>
      <sheetName val="RAB "/>
      <sheetName val="GeneralInfo"/>
      <sheetName val="PB(B)"/>
      <sheetName val="Analisa 2"/>
      <sheetName val="Daftar No MAPPI"/>
      <sheetName val="Produksi &amp; Scedule"/>
      <sheetName val="financials"/>
      <sheetName val="Master"/>
      <sheetName val="K-9 Ok"/>
      <sheetName val="PANEN LIH"/>
      <sheetName val="Rin1"/>
      <sheetName val="Rab"/>
      <sheetName val="Codestable"/>
      <sheetName val="Proj Summ"/>
      <sheetName val="RESIDU-3"/>
      <sheetName val="Input-Expected Case"/>
      <sheetName val="2001"/>
      <sheetName val="NORMA"/>
      <sheetName val="Mobil"/>
      <sheetName val="GH Quantity"/>
      <sheetName val="HARGA MATERIAL"/>
      <sheetName val="Analisa_Tanah_"/>
      <sheetName val="Analisa_Bangunan"/>
      <sheetName val="Uraian_1"/>
      <sheetName val="Uraian_2"/>
      <sheetName val="Uraian_3"/>
      <sheetName val="Foto_aset_1"/>
      <sheetName val="Foto_aset_2"/>
      <sheetName val="An__Bgn"/>
      <sheetName val="Input_Sheet"/>
      <sheetName val="TERM_OF_PAYMENT"/>
      <sheetName val="SM_Bgn"/>
      <sheetName val="SM_Tnh"/>
      <sheetName val="cost_recovery"/>
      <sheetName val="N_Tnh"/>
      <sheetName val="__uko_Padi_Mas_dr_BATAM_xls___u"/>
      <sheetName val="CP_TARGET"/>
      <sheetName val="CP_PROYEK"/>
      <sheetName val="UPAH_&amp;_BAHAN"/>
      <sheetName val="Rekap_Nilai_Karet"/>
      <sheetName val="Rekap_Direct_Cost"/>
      <sheetName val="budgetsched1-17"/>
      <sheetName val="BTB MAPPI"/>
      <sheetName val="M-1"/>
      <sheetName val="ko Padi Mas dr BATAM_xls_Resume"/>
      <sheetName val="BEBAN  USAHA"/>
      <sheetName val="BAHAN"/>
      <sheetName val="DAFTAR  BESI IWF"/>
      <sheetName val="S.BAHAN"/>
      <sheetName val="S.UPAH"/>
      <sheetName val="populasi"/>
      <sheetName val="#Lookup"/>
      <sheetName val="BQ_1A"/>
      <sheetName val="analis"/>
      <sheetName val="ANALISA PEK.UMUM"/>
      <sheetName val="Mar"/>
      <sheetName val="cicilan"/>
      <sheetName val="HEADER"/>
      <sheetName val="TTP STNK"/>
      <sheetName val="Resume "/>
      <sheetName val="1-LISTRIK"/>
      <sheetName val="analisa_gedung"/>
      <sheetName val="fg99Aprl"/>
      <sheetName val="#REF"/>
      <sheetName val="TBSv"/>
      <sheetName val="BBM-03"/>
      <sheetName val="Pipe"/>
      <sheetName val="Input O&amp;M"/>
      <sheetName val="Harga Satuan"/>
      <sheetName val="SUMMARY"/>
      <sheetName val="revisi-gltran"/>
      <sheetName val="FORMTANAH"/>
      <sheetName val="BTB RESUME"/>
      <sheetName val="FASILITAS"/>
      <sheetName val="HARGA"/>
      <sheetName val="Slaughter"/>
      <sheetName val="Fill this out first..."/>
      <sheetName val="Analisa Ruko"/>
      <sheetName val="TAMBAHAN"/>
      <sheetName val="F1771_V"/>
      <sheetName val="MASTER-SA38"/>
      <sheetName val="Kuitansi (terbilang)"/>
      <sheetName val="B _ Norelec"/>
      <sheetName val="Performance_Assumptions"/>
      <sheetName val="Multiple Spreadsheets"/>
      <sheetName val="COV 1"/>
      <sheetName val="income statement"/>
      <sheetName val="operating cycle"/>
      <sheetName val="sources &amp; uses"/>
    </sheetNames>
    <sheetDataSet>
      <sheetData sheetId="0">
        <row r="61">
          <cell r="A61" t="str">
            <v>DKI JAKARTA</v>
          </cell>
        </row>
      </sheetData>
      <sheetData sheetId="1">
        <row r="61">
          <cell r="A61" t="str">
            <v>DKI JAKARTA</v>
          </cell>
        </row>
      </sheetData>
      <sheetData sheetId="2">
        <row r="61">
          <cell r="A61" t="str">
            <v>DKI JAKARTA</v>
          </cell>
        </row>
      </sheetData>
      <sheetData sheetId="3">
        <row r="61">
          <cell r="A61" t="str">
            <v>DKI JAKARTA</v>
          </cell>
        </row>
      </sheetData>
      <sheetData sheetId="4">
        <row r="61">
          <cell r="A61" t="str">
            <v>DKI JAKARTA</v>
          </cell>
        </row>
      </sheetData>
      <sheetData sheetId="5">
        <row r="61">
          <cell r="A61" t="str">
            <v>DKI JAKARTA</v>
          </cell>
        </row>
      </sheetData>
      <sheetData sheetId="6">
        <row r="61">
          <cell r="A61" t="str">
            <v>DKI JAKARTA</v>
          </cell>
        </row>
      </sheetData>
      <sheetData sheetId="7">
        <row r="61">
          <cell r="A61" t="str">
            <v>DKI JAKARTA</v>
          </cell>
        </row>
      </sheetData>
      <sheetData sheetId="8">
        <row r="61">
          <cell r="A61" t="str">
            <v>DKI JAKARTA</v>
          </cell>
        </row>
      </sheetData>
      <sheetData sheetId="9">
        <row r="61">
          <cell r="A61" t="str">
            <v>DKI JAKARTA</v>
          </cell>
        </row>
      </sheetData>
      <sheetData sheetId="10">
        <row r="61">
          <cell r="A61" t="str">
            <v>DKI JAKARTA</v>
          </cell>
        </row>
      </sheetData>
      <sheetData sheetId="11">
        <row r="61">
          <cell r="A61" t="str">
            <v>DKI JAKARTA</v>
          </cell>
        </row>
      </sheetData>
      <sheetData sheetId="12">
        <row r="61">
          <cell r="A61" t="str">
            <v>DKI JAKARTA</v>
          </cell>
        </row>
      </sheetData>
      <sheetData sheetId="13">
        <row r="61">
          <cell r="A61" t="str">
            <v>DKI JAKARTA</v>
          </cell>
        </row>
      </sheetData>
      <sheetData sheetId="14">
        <row r="61">
          <cell r="A61" t="str">
            <v>DKI JAKARTA</v>
          </cell>
        </row>
      </sheetData>
      <sheetData sheetId="15">
        <row r="61">
          <cell r="A61" t="str">
            <v>DKI JAKARTA</v>
          </cell>
        </row>
      </sheetData>
      <sheetData sheetId="16" refreshError="1">
        <row r="61">
          <cell r="A61" t="str">
            <v>DKI JAKARTA</v>
          </cell>
        </row>
        <row r="62">
          <cell r="A62" t="str">
            <v>D.I ACEH</v>
          </cell>
        </row>
        <row r="63">
          <cell r="A63" t="str">
            <v>SUMATERA UTARA</v>
          </cell>
        </row>
        <row r="64">
          <cell r="A64" t="str">
            <v>SUMATERA BARAT</v>
          </cell>
        </row>
        <row r="65">
          <cell r="A65" t="str">
            <v>RIAU</v>
          </cell>
        </row>
        <row r="66">
          <cell r="A66" t="str">
            <v>JAMBI</v>
          </cell>
        </row>
        <row r="67">
          <cell r="A67" t="str">
            <v>BENGKULU</v>
          </cell>
        </row>
        <row r="68">
          <cell r="A68" t="str">
            <v>SUMATERA SELATAN</v>
          </cell>
        </row>
        <row r="69">
          <cell r="A69" t="str">
            <v>LAMPUNG</v>
          </cell>
        </row>
        <row r="70">
          <cell r="A70" t="str">
            <v>JAWA BARAT</v>
          </cell>
        </row>
        <row r="71">
          <cell r="A71" t="str">
            <v>JAWA TENGAH</v>
          </cell>
        </row>
        <row r="72">
          <cell r="A72" t="str">
            <v>D.I YOGYAKARTA</v>
          </cell>
        </row>
        <row r="73">
          <cell r="A73" t="str">
            <v>JAWA TIMUR</v>
          </cell>
        </row>
        <row r="74">
          <cell r="A74" t="str">
            <v>BALI</v>
          </cell>
        </row>
        <row r="75">
          <cell r="A75" t="str">
            <v>NTB</v>
          </cell>
        </row>
        <row r="76">
          <cell r="A76" t="str">
            <v>NTT</v>
          </cell>
        </row>
        <row r="77">
          <cell r="A77" t="str">
            <v>KALIMANTAN TIMUR</v>
          </cell>
        </row>
        <row r="78">
          <cell r="A78" t="str">
            <v>KALIMANTAN TENGAH</v>
          </cell>
        </row>
        <row r="79">
          <cell r="A79" t="str">
            <v>KALIMANTAN BARAT</v>
          </cell>
        </row>
        <row r="80">
          <cell r="A80" t="str">
            <v>KALIMANTAN SELATAN</v>
          </cell>
        </row>
        <row r="81">
          <cell r="A81" t="str">
            <v>SULAWESI TENGAH</v>
          </cell>
        </row>
        <row r="82">
          <cell r="A82" t="str">
            <v>SULAWESI SELATAN</v>
          </cell>
        </row>
        <row r="83">
          <cell r="A83" t="str">
            <v>SULAWESI UTARA</v>
          </cell>
        </row>
        <row r="84">
          <cell r="A84" t="str">
            <v>SULAWESI TENGGARA</v>
          </cell>
        </row>
        <row r="85">
          <cell r="A85" t="str">
            <v>MALUKU</v>
          </cell>
        </row>
        <row r="86">
          <cell r="A86" t="str">
            <v>IRIAN JAYA</v>
          </cell>
        </row>
        <row r="87">
          <cell r="A87" t="str">
            <v>-</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31-08-02"/>
      <sheetName val="30-09-02"/>
      <sheetName val="31-10-02"/>
      <sheetName val="30-11-02"/>
      <sheetName val="31-12-02"/>
      <sheetName val="31-01-03"/>
      <sheetName val="28-02-03"/>
      <sheetName val="31-05-03"/>
      <sheetName val="30-06-03"/>
      <sheetName val="31-07-03"/>
      <sheetName val="N0"/>
      <sheetName val="31-08-03"/>
      <sheetName val="30-09-03"/>
      <sheetName val="31-10-03"/>
      <sheetName val="30-11-03"/>
      <sheetName val="31-12-03"/>
      <sheetName val="31-01-04"/>
      <sheetName val="29-02-04"/>
      <sheetName val="31-03-04"/>
      <sheetName val="30-04-04"/>
      <sheetName val="31-05-04"/>
      <sheetName val="30-06-04"/>
      <sheetName val="31-07-04"/>
      <sheetName val="31-08-04"/>
      <sheetName val="30-09-04"/>
      <sheetName val="31-10-04"/>
      <sheetName val="OCT'04"/>
      <sheetName val="NOV'04"/>
      <sheetName val="30-11-04"/>
      <sheetName val="31-12-04"/>
      <sheetName val="ANALISIS"/>
      <sheetName val="31-01-05"/>
      <sheetName val="ANALISIS (2)"/>
      <sheetName val="28-02-05"/>
      <sheetName val="ANALISIS (3)"/>
      <sheetName val="PAYMENT (2)"/>
      <sheetName val="FULLPRE"/>
      <sheetName val="TERM OF PAYMENT"/>
      <sheetName val="0"/>
      <sheetName val="A"/>
      <sheetName val="P&amp;L98"/>
      <sheetName val="Irregular Income"/>
      <sheetName val="FE-1770.P1"/>
      <sheetName val="BS final"/>
      <sheetName val="K&amp;B"/>
      <sheetName val="KODE"/>
      <sheetName val="JAN 2001"/>
      <sheetName val="KODE ACC"/>
      <sheetName val="Akun"/>
      <sheetName val="TBM"/>
      <sheetName val="As"/>
      <sheetName val="T.material"/>
      <sheetName val="List"/>
      <sheetName val="KEUANGAN"/>
      <sheetName val="1"/>
      <sheetName val="data"/>
      <sheetName val="Pro-Base"/>
      <sheetName val="Inv"/>
      <sheetName val="Biaya-Inv"/>
      <sheetName val="Asumsi"/>
      <sheetName val="Add-trans"/>
      <sheetName val="S-2"/>
      <sheetName val="S-1"/>
      <sheetName val="Revenue"/>
      <sheetName val="Add-rev"/>
      <sheetName val="Exist"/>
      <sheetName val="Tot"/>
      <sheetName val="Tranponder"/>
      <sheetName val="B-Ops-Sawit"/>
      <sheetName val="HARGA &amp; TARIF"/>
      <sheetName val="COPA DETAIL"/>
      <sheetName val="JSiar"/>
      <sheetName val="SM Bgn"/>
      <sheetName val="SM Tnh"/>
      <sheetName val="Biaya"/>
      <sheetName val="bct-PABRIK"/>
      <sheetName val="datasheet"/>
      <sheetName val="AT"/>
      <sheetName val="UM Beli-New"/>
      <sheetName val="Input O&amp;M"/>
      <sheetName val="ANALISIS_(2)"/>
      <sheetName val="ANALISIS_(3)"/>
      <sheetName val="PAYMENT_(2)"/>
      <sheetName val="TERM_OF_PAYMENT"/>
      <sheetName val="Irregular_Income"/>
      <sheetName val="FE-1770_P1"/>
      <sheetName val="BS_final"/>
      <sheetName val="JAN_2001"/>
      <sheetName val="KODE_ACC"/>
      <sheetName val="T_material"/>
      <sheetName val="FORM-X-1"/>
      <sheetName val="B _ Norelec"/>
      <sheetName val="Rekap Direct Cost"/>
      <sheetName val="BCT"/>
      <sheetName val="N Tnh"/>
      <sheetName val="Biaya Departemen"/>
      <sheetName val="GeneralInfo"/>
      <sheetName val="asset"/>
      <sheetName val="Isian"/>
      <sheetName val="Pen.Tan. 2"/>
      <sheetName val="Pen.Bang. 3"/>
      <sheetName val="JKT"/>
      <sheetName val="PP"/>
      <sheetName val="Valuation"/>
      <sheetName val="RENCANA KERJA"/>
      <sheetName val="KAS $"/>
      <sheetName val="DATA HRG"/>
      <sheetName val="Rupiah"/>
      <sheetName val="HK&amp;Mat"/>
      <sheetName val="Pipe"/>
      <sheetName val="B - Norelec"/>
      <sheetName val="AVG2_JULI2003"/>
      <sheetName val="EK"/>
      <sheetName val="8. CAPEX"/>
      <sheetName val="A-11 Steel Str (2)"/>
      <sheetName val="B-Ops-KS"/>
      <sheetName val="PB(B)"/>
      <sheetName val="HITAM ULU"/>
      <sheetName val="HB"/>
      <sheetName val="Std-Prod KS"/>
      <sheetName val="10 yr val"/>
      <sheetName val="Input"/>
      <sheetName val="DATA1"/>
      <sheetName val="RBSB"/>
      <sheetName val="Cons"/>
      <sheetName val="M&amp;E"/>
      <sheetName val="Depr"/>
      <sheetName val="Sat Upah"/>
      <sheetName val="Huruf-INV"/>
      <sheetName val="IPL_SCHEDULE"/>
      <sheetName val="Master"/>
      <sheetName val="Financials"/>
      <sheetName val="BBT-12'02"/>
      <sheetName val="II.7"/>
      <sheetName val="Cover"/>
      <sheetName val="U-EK"/>
      <sheetName val="INDIRECT DETAIL"/>
      <sheetName val="Variables"/>
      <sheetName val="DCF"/>
      <sheetName val="Production"/>
      <sheetName val="IKK2"/>
      <sheetName val="Bang-Non-St"/>
      <sheetName val="LCC"/>
      <sheetName val="Lookup2"/>
      <sheetName val="H.Satuan"/>
      <sheetName val="OE"/>
      <sheetName val="Credit-22"/>
      <sheetName val="3-3 P&amp;L FORECAST BY QUARTER"/>
      <sheetName val="Sheet8"/>
      <sheetName val="Mdt"/>
      <sheetName val="|d"/>
      <sheetName val="|i"/>
      <sheetName val="|w"/>
      <sheetName val="Benefit"/>
      <sheetName val="Re"/>
      <sheetName val="csc-(d)"/>
      <sheetName val="csc-(i)"/>
      <sheetName val="csc-(w)"/>
      <sheetName val="pvbdo-(d)"/>
      <sheetName val="pvdbo-(i)"/>
      <sheetName val="pvdbo-(w)"/>
      <sheetName val="Dapes"/>
      <sheetName val="Links"/>
      <sheetName val="HSBU ANA"/>
      <sheetName val="Analisa"/>
      <sheetName val="trial"/>
      <sheetName val="Base Data"/>
      <sheetName val="jurnal"/>
      <sheetName val="GH Quantity"/>
      <sheetName val="COV 1"/>
      <sheetName val="analis-TNH"/>
      <sheetName val="Rekap Prelim"/>
      <sheetName val="Harga Satuan"/>
      <sheetName val="Bill of Qty MEP"/>
      <sheetName val="Analisa Upah _ Bahan Plum"/>
      <sheetName val="FINISHING"/>
      <sheetName val="PLUMBING"/>
      <sheetName val="STRUKTUR"/>
      <sheetName val="Harga"/>
      <sheetName val="Material"/>
      <sheetName val="1. Afdeling Input"/>
      <sheetName val="Mesin"/>
      <sheetName val="LABARUGI"/>
      <sheetName val="Investment"/>
      <sheetName val="IKK"/>
      <sheetName val="Data Backup"/>
      <sheetName val="BTB"/>
      <sheetName val="1.Isian"/>
      <sheetName val="Hargamat"/>
      <sheetName val="PKB"/>
      <sheetName val="FF-2"/>
      <sheetName val="Inves-2"/>
      <sheetName val="Kode barang"/>
      <sheetName val="FORM"/>
      <sheetName val="harsat"/>
      <sheetName val="Saf.Tan."/>
      <sheetName val="HALAMAN 1-60"/>
      <sheetName val="TOWN"/>
      <sheetName val="AN-CH2"/>
      <sheetName val="Daftar No MAPPI"/>
      <sheetName val="Isolasi Luar Dalam"/>
      <sheetName val="Isolasi Luar"/>
      <sheetName val="cost recovery"/>
      <sheetName val="Analisa Harga Satuan"/>
      <sheetName val="kki"/>
      <sheetName val="fin pro centers"/>
      <sheetName val="SUMMARY"/>
      <sheetName val="BAHAN"/>
      <sheetName val="Upah_Bahan"/>
      <sheetName val="BILPL97"/>
      <sheetName val="Reklpj"/>
      <sheetName val="ANALISIS_(2)1"/>
      <sheetName val="ANALISIS_(3)1"/>
      <sheetName val="PAYMENT_(2)1"/>
      <sheetName val="TERM_OF_PAYMENT1"/>
      <sheetName val="Irregular_Income1"/>
      <sheetName val="FE-1770_P11"/>
      <sheetName val="BS_final1"/>
      <sheetName val="T_material1"/>
      <sheetName val="COPA_DETAIL"/>
      <sheetName val="SM_Bgn"/>
      <sheetName val="SM_Tnh"/>
      <sheetName val="JAN_20011"/>
      <sheetName val="KODE_ACC1"/>
      <sheetName val="HARGA_&amp;_TARIF"/>
      <sheetName val="Input_O&amp;M"/>
      <sheetName val="UM_Beli-New"/>
      <sheetName val="B_-_Norelec"/>
      <sheetName val="B___Norelec"/>
      <sheetName val="Rekap_Direct_Cost"/>
      <sheetName val="N_Tnh"/>
      <sheetName val="Biaya_Departemen"/>
      <sheetName val="Pen_Tan__2"/>
      <sheetName val="Pen_Bang__3"/>
      <sheetName val="RENCANA_KERJA"/>
      <sheetName val="8__CAPEX"/>
      <sheetName val="KAS_$"/>
      <sheetName val="DATA_HRG"/>
      <sheetName val="A-11_Steel_Str_(2)"/>
      <sheetName val="ANALISIS_(2)2"/>
      <sheetName val="ANALISIS_(3)2"/>
      <sheetName val="PAYMENT_(2)2"/>
      <sheetName val="TERM_OF_PAYMENT2"/>
      <sheetName val="Irregular_Income2"/>
      <sheetName val="FE-1770_P12"/>
      <sheetName val="BS_final2"/>
      <sheetName val="T_material2"/>
      <sheetName val="COPA_DETAIL1"/>
      <sheetName val="SM_Bgn1"/>
      <sheetName val="SM_Tnh1"/>
      <sheetName val="JAN_20012"/>
      <sheetName val="KODE_ACC2"/>
      <sheetName val="HARGA_&amp;_TARIF1"/>
      <sheetName val="Input_O&amp;M1"/>
      <sheetName val="UM_Beli-New1"/>
      <sheetName val="B_-_Norelec1"/>
      <sheetName val="B___Norelec1"/>
      <sheetName val="Rekap_Direct_Cost1"/>
      <sheetName val="N_Tnh1"/>
      <sheetName val="Biaya_Departemen1"/>
      <sheetName val="Pen_Tan__21"/>
      <sheetName val="Pen_Bang__31"/>
      <sheetName val="RENCANA_KERJA1"/>
      <sheetName val="8__CAPEX1"/>
      <sheetName val="KAS_$1"/>
      <sheetName val="DATA_HRG1"/>
      <sheetName val="A-11_Steel_Str_(2)1"/>
      <sheetName val="Estimasi"/>
      <sheetName val="CJE"/>
      <sheetName val="Cogen (New)"/>
      <sheetName val="Exc. Rate"/>
      <sheetName val="J"/>
      <sheetName val="U"/>
      <sheetName val="KKP 01 Audit"/>
      <sheetName val="K4. F&amp;F"/>
      <sheetName val="mar 09"/>
      <sheetName val="BLN_'97"/>
      <sheetName val="Penyusutan Kendaraan"/>
      <sheetName val="Other Current"/>
      <sheetName val="Other YTD"/>
      <sheetName val="FKT_PJK"/>
      <sheetName val="K.1.1.1 HGU"/>
      <sheetName val="hitung"/>
      <sheetName val="LABA"/>
      <sheetName val="HP"/>
      <sheetName val="Buku Besar"/>
      <sheetName val="WorkSheet"/>
      <sheetName val="Sheet1"/>
      <sheetName val="Wil"/>
      <sheetName val="Notes"/>
      <sheetName val="3-3_P&amp;L_FORECAST_BY_QUARTER1"/>
      <sheetName val="Base_Data1"/>
      <sheetName val="Penyusutan_Kendaraan1"/>
      <sheetName val="Other_Current1"/>
      <sheetName val="Other_YTD1"/>
      <sheetName val="K_1_1_1_HGU1"/>
      <sheetName val="Buku_Besar1"/>
      <sheetName val="3-3_P&amp;L_FORECAST_BY_QUARTER"/>
      <sheetName val="Base_Data"/>
      <sheetName val="Penyusutan_Kendaraan"/>
      <sheetName val="Other_Current"/>
      <sheetName val="Other_YTD"/>
      <sheetName val="K_1_1_1_HGU"/>
      <sheetName val="Buku_Besar"/>
      <sheetName val="Biaya_Departemen2"/>
      <sheetName val="3-3_P&amp;L_FORECAST_BY_QUARTER2"/>
      <sheetName val="KAS_$2"/>
      <sheetName val="DATA_HRG2"/>
      <sheetName val="Base_Data2"/>
      <sheetName val="Penyusutan_Kendaraan2"/>
      <sheetName val="Other_Current2"/>
      <sheetName val="Other_YTD2"/>
      <sheetName val="K_1_1_1_HGU2"/>
      <sheetName val="Buku_Besar2"/>
      <sheetName val="ANALISIS_(2)3"/>
      <sheetName val="ANALISIS_(3)3"/>
      <sheetName val="PAYMENT_(2)3"/>
      <sheetName val="TERM_OF_PAYMENT3"/>
      <sheetName val="Irregular_Income3"/>
      <sheetName val="FE-1770_P13"/>
      <sheetName val="BS_final3"/>
      <sheetName val="JAN_20013"/>
      <sheetName val="KODE_ACC3"/>
      <sheetName val="Biaya_Departemen3"/>
      <sheetName val="3-3_P&amp;L_FORECAST_BY_QUARTER3"/>
      <sheetName val="T_material3"/>
      <sheetName val="KAS_$3"/>
      <sheetName val="DATA_HRG3"/>
      <sheetName val="Base_Data3"/>
      <sheetName val="Penyusutan_Kendaraan3"/>
      <sheetName val="Other_Current3"/>
      <sheetName val="Other_YTD3"/>
      <sheetName val="K_1_1_1_HGU3"/>
      <sheetName val="Buku_Besar3"/>
      <sheetName val="ANALISIS_(2)6"/>
      <sheetName val="ANALISIS_(3)6"/>
      <sheetName val="PAYMENT_(2)6"/>
      <sheetName val="TERM_OF_PAYMENT6"/>
      <sheetName val="Irregular_Income6"/>
      <sheetName val="FE-1770_P16"/>
      <sheetName val="BS_final6"/>
      <sheetName val="JAN_20016"/>
      <sheetName val="KODE_ACC6"/>
      <sheetName val="Biaya_Departemen6"/>
      <sheetName val="3-3_P&amp;L_FORECAST_BY_QUARTER6"/>
      <sheetName val="T_material6"/>
      <sheetName val="KAS_$6"/>
      <sheetName val="DATA_HRG6"/>
      <sheetName val="Base_Data6"/>
      <sheetName val="Penyusutan_Kendaraan6"/>
      <sheetName val="Other_Current6"/>
      <sheetName val="Other_YTD6"/>
      <sheetName val="K_1_1_1_HGU6"/>
      <sheetName val="Buku_Besar6"/>
      <sheetName val="ANALISIS_(2)4"/>
      <sheetName val="ANALISIS_(3)4"/>
      <sheetName val="PAYMENT_(2)4"/>
      <sheetName val="TERM_OF_PAYMENT4"/>
      <sheetName val="Irregular_Income4"/>
      <sheetName val="FE-1770_P14"/>
      <sheetName val="BS_final4"/>
      <sheetName val="JAN_20014"/>
      <sheetName val="KODE_ACC4"/>
      <sheetName val="Biaya_Departemen4"/>
      <sheetName val="3-3_P&amp;L_FORECAST_BY_QUARTER4"/>
      <sheetName val="T_material4"/>
      <sheetName val="KAS_$4"/>
      <sheetName val="DATA_HRG4"/>
      <sheetName val="Base_Data4"/>
      <sheetName val="Penyusutan_Kendaraan4"/>
      <sheetName val="Other_Current4"/>
      <sheetName val="Other_YTD4"/>
      <sheetName val="K_1_1_1_HGU4"/>
      <sheetName val="Buku_Besar4"/>
      <sheetName val="ANALISIS_(2)5"/>
      <sheetName val="ANALISIS_(3)5"/>
      <sheetName val="PAYMENT_(2)5"/>
      <sheetName val="TERM_OF_PAYMENT5"/>
      <sheetName val="Irregular_Income5"/>
      <sheetName val="FE-1770_P15"/>
      <sheetName val="BS_final5"/>
      <sheetName val="JAN_20015"/>
      <sheetName val="KODE_ACC5"/>
      <sheetName val="Biaya_Departemen5"/>
      <sheetName val="3-3_P&amp;L_FORECAST_BY_QUARTER5"/>
      <sheetName val="T_material5"/>
      <sheetName val="KAS_$5"/>
      <sheetName val="DATA_HRG5"/>
      <sheetName val="Base_Data5"/>
      <sheetName val="Penyusutan_Kendaraan5"/>
      <sheetName val="Other_Current5"/>
      <sheetName val="Other_YTD5"/>
      <sheetName val="K_1_1_1_HGU5"/>
      <sheetName val="Buku_Besar5"/>
      <sheetName val="ANALISIS_(2)7"/>
      <sheetName val="ANALISIS_(3)7"/>
      <sheetName val="PAYMENT_(2)7"/>
      <sheetName val="TERM_OF_PAYMENT7"/>
      <sheetName val="Irregular_Income7"/>
      <sheetName val="FE-1770_P17"/>
      <sheetName val="BS_final7"/>
      <sheetName val="JAN_20017"/>
      <sheetName val="KODE_ACC7"/>
      <sheetName val="Biaya_Departemen7"/>
      <sheetName val="3-3_P&amp;L_FORECAST_BY_QUARTER7"/>
      <sheetName val="T_material7"/>
      <sheetName val="KAS_$7"/>
      <sheetName val="DATA_HRG7"/>
      <sheetName val="Base_Data7"/>
      <sheetName val="Penyusutan_Kendaraan7"/>
      <sheetName val="Other_Current7"/>
      <sheetName val="Other_YTD7"/>
      <sheetName val="K_1_1_1_HGU7"/>
      <sheetName val="Buku_Besar7"/>
      <sheetName val="ANALISIS_(2)8"/>
      <sheetName val="ANALISIS_(3)8"/>
      <sheetName val="PAYMENT_(2)8"/>
      <sheetName val="TERM_OF_PAYMENT8"/>
      <sheetName val="Irregular_Income8"/>
      <sheetName val="FE-1770_P18"/>
      <sheetName val="BS_final8"/>
      <sheetName val="JAN_20018"/>
      <sheetName val="KODE_ACC8"/>
      <sheetName val="Biaya_Departemen8"/>
      <sheetName val="3-3_P&amp;L_FORECAST_BY_QUARTER8"/>
      <sheetName val="T_material8"/>
      <sheetName val="KAS_$8"/>
      <sheetName val="DATA_HRG8"/>
      <sheetName val="Base_Data8"/>
      <sheetName val="Penyusutan_Kendaraan8"/>
      <sheetName val="Other_Current8"/>
      <sheetName val="Other_YTD8"/>
      <sheetName val="K_1_1_1_HGU8"/>
      <sheetName val="Buku_Besar8"/>
      <sheetName val="ANALISIS_(2)11"/>
      <sheetName val="ANALISIS_(3)11"/>
      <sheetName val="PAYMENT_(2)11"/>
      <sheetName val="TERM_OF_PAYMENT11"/>
      <sheetName val="Irregular_Income11"/>
      <sheetName val="FE-1770_P111"/>
      <sheetName val="BS_final11"/>
      <sheetName val="JAN_200111"/>
      <sheetName val="KODE_ACC11"/>
      <sheetName val="Biaya_Departemen11"/>
      <sheetName val="3-3_P&amp;L_FORECAST_BY_QUARTER11"/>
      <sheetName val="T_material11"/>
      <sheetName val="KAS_$11"/>
      <sheetName val="DATA_HRG11"/>
      <sheetName val="Base_Data11"/>
      <sheetName val="Penyusutan_Kendaraan11"/>
      <sheetName val="Other_Current11"/>
      <sheetName val="Other_YTD11"/>
      <sheetName val="K_1_1_1_HGU11"/>
      <sheetName val="Buku_Besar11"/>
      <sheetName val="ANALISIS_(2)10"/>
      <sheetName val="ANALISIS_(3)10"/>
      <sheetName val="PAYMENT_(2)10"/>
      <sheetName val="TERM_OF_PAYMENT10"/>
      <sheetName val="Irregular_Income10"/>
      <sheetName val="FE-1770_P110"/>
      <sheetName val="BS_final10"/>
      <sheetName val="JAN_200110"/>
      <sheetName val="KODE_ACC10"/>
      <sheetName val="Biaya_Departemen10"/>
      <sheetName val="3-3_P&amp;L_FORECAST_BY_QUARTER10"/>
      <sheetName val="T_material10"/>
      <sheetName val="KAS_$10"/>
      <sheetName val="DATA_HRG10"/>
      <sheetName val="Base_Data10"/>
      <sheetName val="Penyusutan_Kendaraan10"/>
      <sheetName val="Other_Current10"/>
      <sheetName val="Other_YTD10"/>
      <sheetName val="K_1_1_1_HGU10"/>
      <sheetName val="Buku_Besar10"/>
      <sheetName val="ANALISIS_(2)9"/>
      <sheetName val="ANALISIS_(3)9"/>
      <sheetName val="PAYMENT_(2)9"/>
      <sheetName val="TERM_OF_PAYMENT9"/>
      <sheetName val="Irregular_Income9"/>
      <sheetName val="FE-1770_P19"/>
      <sheetName val="BS_final9"/>
      <sheetName val="JAN_20019"/>
      <sheetName val="KODE_ACC9"/>
      <sheetName val="Biaya_Departemen9"/>
      <sheetName val="3-3_P&amp;L_FORECAST_BY_QUARTER9"/>
      <sheetName val="T_material9"/>
      <sheetName val="KAS_$9"/>
      <sheetName val="DATA_HRG9"/>
      <sheetName val="Base_Data9"/>
      <sheetName val="Penyusutan_Kendaraan9"/>
      <sheetName val="Other_Current9"/>
      <sheetName val="Other_YTD9"/>
      <sheetName val="K_1_1_1_HGU9"/>
      <sheetName val="Buku_Besar9"/>
      <sheetName val="ANALISIS_(2)13"/>
      <sheetName val="ANALISIS_(3)13"/>
      <sheetName val="PAYMENT_(2)13"/>
      <sheetName val="TERM_OF_PAYMENT13"/>
      <sheetName val="Irregular_Income13"/>
      <sheetName val="FE-1770_P113"/>
      <sheetName val="BS_final13"/>
      <sheetName val="JAN_200113"/>
      <sheetName val="KODE_ACC13"/>
      <sheetName val="Biaya_Departemen13"/>
      <sheetName val="3-3_P&amp;L_FORECAST_BY_QUARTER13"/>
      <sheetName val="ANALISIS_(2)12"/>
      <sheetName val="ANALISIS_(3)12"/>
      <sheetName val="PAYMENT_(2)12"/>
      <sheetName val="TERM_OF_PAYMENT12"/>
      <sheetName val="Irregular_Income12"/>
      <sheetName val="FE-1770_P112"/>
      <sheetName val="BS_final12"/>
      <sheetName val="JAN_200112"/>
      <sheetName val="KODE_ACC12"/>
      <sheetName val="Biaya_Departemen12"/>
      <sheetName val="3-3_P&amp;L_FORECAST_BY_QUARTER12"/>
      <sheetName val="T_material12"/>
      <sheetName val="KAS_$12"/>
      <sheetName val="DATA_HRG12"/>
      <sheetName val="Base_Data12"/>
      <sheetName val="Penyusutan_Kendaraan12"/>
      <sheetName val="Other_Current12"/>
      <sheetName val="Other_YTD12"/>
      <sheetName val="K_1_1_1_HGU12"/>
      <sheetName val="Buku_Besar12"/>
      <sheetName val="ANALISIS_(2)20"/>
      <sheetName val="ANALISIS_(3)20"/>
      <sheetName val="PAYMENT_(2)20"/>
      <sheetName val="TERM_OF_PAYMENT20"/>
      <sheetName val="Irregular_Income20"/>
      <sheetName val="FE-1770_P120"/>
      <sheetName val="BS_final20"/>
      <sheetName val="JAN_200120"/>
      <sheetName val="KODE_ACC20"/>
      <sheetName val="Biaya_Departemen20"/>
      <sheetName val="3-3_P&amp;L_FORECAST_BY_QUARTER20"/>
      <sheetName val="T_material18"/>
      <sheetName val="KAS_$18"/>
      <sheetName val="DATA_HRG18"/>
      <sheetName val="Base_Data18"/>
      <sheetName val="Penyusutan_Kendaraan18"/>
      <sheetName val="Other_Current18"/>
      <sheetName val="Other_YTD18"/>
      <sheetName val="K_1_1_1_HGU18"/>
      <sheetName val="ANALISIS_(2)17"/>
      <sheetName val="ANALISIS_(3)17"/>
      <sheetName val="PAYMENT_(2)17"/>
      <sheetName val="TERM_OF_PAYMENT17"/>
      <sheetName val="Irregular_Income17"/>
      <sheetName val="FE-1770_P117"/>
      <sheetName val="BS_final17"/>
      <sheetName val="JAN_200117"/>
      <sheetName val="KODE_ACC17"/>
      <sheetName val="Biaya_Departemen17"/>
      <sheetName val="3-3_P&amp;L_FORECAST_BY_QUARTER17"/>
      <sheetName val="T_material15"/>
      <sheetName val="KAS_$15"/>
      <sheetName val="DATA_HRG15"/>
      <sheetName val="Base_Data15"/>
      <sheetName val="Penyusutan_Kendaraan15"/>
      <sheetName val="Other_Current15"/>
      <sheetName val="Other_YTD15"/>
      <sheetName val="K_1_1_1_HGU15"/>
      <sheetName val="ANALISIS_(2)15"/>
      <sheetName val="ANALISIS_(3)15"/>
      <sheetName val="PAYMENT_(2)15"/>
      <sheetName val="TERM_OF_PAYMENT15"/>
      <sheetName val="Irregular_Income15"/>
      <sheetName val="FE-1770_P115"/>
      <sheetName val="BS_final15"/>
      <sheetName val="JAN_200115"/>
      <sheetName val="KODE_ACC15"/>
      <sheetName val="Biaya_Departemen15"/>
      <sheetName val="3-3_P&amp;L_FORECAST_BY_QUARTER15"/>
      <sheetName val="T_material14"/>
      <sheetName val="KAS_$14"/>
      <sheetName val="DATA_HRG14"/>
      <sheetName val="Base_Data14"/>
      <sheetName val="Penyusutan_Kendaraan14"/>
      <sheetName val="Other_Current14"/>
      <sheetName val="Other_YTD14"/>
      <sheetName val="K_1_1_1_HGU14"/>
      <sheetName val="ANALISIS_(2)14"/>
      <sheetName val="ANALISIS_(3)14"/>
      <sheetName val="PAYMENT_(2)14"/>
      <sheetName val="TERM_OF_PAYMENT14"/>
      <sheetName val="Irregular_Income14"/>
      <sheetName val="FE-1770_P114"/>
      <sheetName val="BS_final14"/>
      <sheetName val="JAN_200114"/>
      <sheetName val="KODE_ACC14"/>
      <sheetName val="Biaya_Departemen14"/>
      <sheetName val="3-3_P&amp;L_FORECAST_BY_QUARTER14"/>
      <sheetName val="T_material13"/>
      <sheetName val="KAS_$13"/>
      <sheetName val="DATA_HRG13"/>
      <sheetName val="Base_Data13"/>
      <sheetName val="Penyusutan_Kendaraan13"/>
      <sheetName val="Other_Current13"/>
      <sheetName val="Other_YTD13"/>
      <sheetName val="K_1_1_1_HGU13"/>
      <sheetName val="ANALISIS_(2)16"/>
      <sheetName val="ANALISIS_(3)16"/>
      <sheetName val="PAYMENT_(2)16"/>
      <sheetName val="TERM_OF_PAYMENT16"/>
      <sheetName val="Irregular_Income16"/>
      <sheetName val="FE-1770_P116"/>
      <sheetName val="BS_final16"/>
      <sheetName val="JAN_200116"/>
      <sheetName val="KODE_ACC16"/>
      <sheetName val="Biaya_Departemen16"/>
      <sheetName val="3-3_P&amp;L_FORECAST_BY_QUARTER16"/>
      <sheetName val="ANALISIS_(2)18"/>
      <sheetName val="ANALISIS_(3)18"/>
      <sheetName val="PAYMENT_(2)18"/>
      <sheetName val="TERM_OF_PAYMENT18"/>
      <sheetName val="Irregular_Income18"/>
      <sheetName val="FE-1770_P118"/>
      <sheetName val="BS_final18"/>
      <sheetName val="JAN_200118"/>
      <sheetName val="KODE_ACC18"/>
      <sheetName val="Biaya_Departemen18"/>
      <sheetName val="3-3_P&amp;L_FORECAST_BY_QUARTER18"/>
      <sheetName val="T_material16"/>
      <sheetName val="KAS_$16"/>
      <sheetName val="DATA_HRG16"/>
      <sheetName val="Base_Data16"/>
      <sheetName val="Penyusutan_Kendaraan16"/>
      <sheetName val="Other_Current16"/>
      <sheetName val="Other_YTD16"/>
      <sheetName val="K_1_1_1_HGU16"/>
      <sheetName val="ANALISIS_(2)19"/>
      <sheetName val="ANALISIS_(3)19"/>
      <sheetName val="PAYMENT_(2)19"/>
      <sheetName val="TERM_OF_PAYMENT19"/>
      <sheetName val="Irregular_Income19"/>
      <sheetName val="FE-1770_P119"/>
      <sheetName val="BS_final19"/>
      <sheetName val="JAN_200119"/>
      <sheetName val="KODE_ACC19"/>
      <sheetName val="Biaya_Departemen19"/>
      <sheetName val="3-3_P&amp;L_FORECAST_BY_QUARTER19"/>
      <sheetName val="T_material17"/>
      <sheetName val="KAS_$17"/>
      <sheetName val="DATA_HRG17"/>
      <sheetName val="Base_Data17"/>
      <sheetName val="Penyusutan_Kendaraan17"/>
      <sheetName val="Other_Current17"/>
      <sheetName val="Other_YTD17"/>
      <sheetName val="K_1_1_1_HGU17"/>
      <sheetName val="ANALISIS_(2)21"/>
      <sheetName val="ANALISIS_(3)21"/>
      <sheetName val="PAYMENT_(2)21"/>
      <sheetName val="TERM_OF_PAYMENT21"/>
      <sheetName val="Irregular_Income21"/>
      <sheetName val="FE-1770_P121"/>
      <sheetName val="BS_final21"/>
      <sheetName val="JAN_200121"/>
      <sheetName val="KODE_ACC21"/>
      <sheetName val="Biaya_Departemen21"/>
      <sheetName val="3-3_P&amp;L_FORECAST_BY_QUARTER21"/>
      <sheetName val="T_material19"/>
      <sheetName val="KAS_$19"/>
      <sheetName val="DATA_HRG19"/>
      <sheetName val="Base_Data19"/>
      <sheetName val="Penyusutan_Kendaraan19"/>
      <sheetName val="Other_Current19"/>
      <sheetName val="Other_YTD19"/>
      <sheetName val="K_1_1_1_HGU19"/>
      <sheetName val="Buku_Besar13"/>
      <sheetName val="ANALISIS_(2)22"/>
      <sheetName val="ANALISIS_(3)22"/>
      <sheetName val="PAYMENT_(2)22"/>
      <sheetName val="TERM_OF_PAYMENT22"/>
      <sheetName val="Irregular_Income22"/>
      <sheetName val="FE-1770_P122"/>
      <sheetName val="BS_final22"/>
      <sheetName val="JAN_200122"/>
      <sheetName val="KODE_ACC22"/>
      <sheetName val="Biaya_Departemen22"/>
      <sheetName val="3-3_P&amp;L_FORECAST_BY_QUARTER22"/>
      <sheetName val="T_material20"/>
      <sheetName val="KAS_$20"/>
      <sheetName val="DATA_HRG20"/>
      <sheetName val="Base_Data20"/>
      <sheetName val="Penyusutan_Kendaraan20"/>
      <sheetName val="Other_Current20"/>
      <sheetName val="Other_YTD20"/>
      <sheetName val="K_1_1_1_HGU20"/>
      <sheetName val="Buku_Besar14"/>
      <sheetName val="LKVL-CK-HT-GD1"/>
      <sheetName val="TONG HOP VL-NC"/>
      <sheetName val="chitiet"/>
      <sheetName val="TONGKE3p "/>
      <sheetName val="TH VL, NC, DDHT Thanhphuoc"/>
      <sheetName val="#REF"/>
      <sheetName val="DONGIA"/>
      <sheetName val="DON GIA"/>
      <sheetName val="DG"/>
      <sheetName val="TNHCHINH"/>
      <sheetName val="CHITIET VL-NC"/>
      <sheetName val="Tiepdia"/>
      <sheetName val="TDTKP"/>
      <sheetName val="VCV-BE-TONG"/>
      <sheetName val="Rek.Analisa"/>
      <sheetName val="BQ_E20_02_Rp_"/>
      <sheetName val="AA_1_1 BNI"/>
      <sheetName val="TRIAL BALANCE NOV08"/>
      <sheetName val="OLDMAP"/>
      <sheetName val="HARGA MATERIAL"/>
      <sheetName val="Cov"/>
      <sheetName val="SEX"/>
      <sheetName val="Ex-Rate"/>
      <sheetName val="Master File (2)"/>
      <sheetName val="1-LISTRIK"/>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row r="6">
          <cell r="A6">
            <v>1001</v>
          </cell>
          <cell r="B6" t="str">
            <v xml:space="preserve">BALI HANDARA </v>
          </cell>
          <cell r="C6" t="str">
            <v>30 DAYS</v>
          </cell>
        </row>
        <row r="7">
          <cell r="A7">
            <v>1002</v>
          </cell>
          <cell r="B7" t="str">
            <v>BALI HILTON</v>
          </cell>
          <cell r="C7" t="str">
            <v>30 DAYS</v>
          </cell>
        </row>
        <row r="8">
          <cell r="A8">
            <v>1003</v>
          </cell>
          <cell r="B8" t="str">
            <v>BALI HYATT</v>
          </cell>
          <cell r="C8" t="str">
            <v>30 DAYS</v>
          </cell>
        </row>
        <row r="9">
          <cell r="A9">
            <v>1004</v>
          </cell>
          <cell r="B9" t="str">
            <v>BALI INTERCONTINENTAL</v>
          </cell>
          <cell r="C9" t="str">
            <v xml:space="preserve">CASH </v>
          </cell>
        </row>
        <row r="10">
          <cell r="A10">
            <v>1005</v>
          </cell>
          <cell r="B10" t="str">
            <v>FOUR SEASONS</v>
          </cell>
          <cell r="C10" t="str">
            <v xml:space="preserve">CASH </v>
          </cell>
        </row>
        <row r="11">
          <cell r="A11">
            <v>1006</v>
          </cell>
          <cell r="B11" t="str">
            <v>GRAND HYATT</v>
          </cell>
          <cell r="C11" t="str">
            <v>30 DAYS</v>
          </cell>
        </row>
        <row r="12">
          <cell r="A12">
            <v>1007</v>
          </cell>
          <cell r="B12" t="str">
            <v>GRAND MIRAGE</v>
          </cell>
          <cell r="C12" t="str">
            <v>30 DAYS</v>
          </cell>
        </row>
        <row r="13">
          <cell r="A13">
            <v>1008</v>
          </cell>
          <cell r="B13" t="str">
            <v>HARD ROCK</v>
          </cell>
          <cell r="C13" t="str">
            <v xml:space="preserve">CASH </v>
          </cell>
        </row>
        <row r="14">
          <cell r="A14">
            <v>1009</v>
          </cell>
          <cell r="B14" t="str">
            <v>HYATT REGENCY YOGYA</v>
          </cell>
          <cell r="C14" t="str">
            <v>30 DAYS</v>
          </cell>
        </row>
        <row r="15">
          <cell r="A15">
            <v>1009</v>
          </cell>
          <cell r="B15" t="str">
            <v>JATRA HOTEL</v>
          </cell>
          <cell r="C15" t="str">
            <v>30 DAYS</v>
          </cell>
        </row>
        <row r="16">
          <cell r="A16">
            <v>1010</v>
          </cell>
          <cell r="B16" t="str">
            <v>KAYU MANIS VILLA</v>
          </cell>
          <cell r="C16" t="str">
            <v>CASH</v>
          </cell>
        </row>
        <row r="17">
          <cell r="A17">
            <v>1011</v>
          </cell>
          <cell r="B17" t="str">
            <v>LE MERIDIEN</v>
          </cell>
          <cell r="C17" t="str">
            <v>30 DAYS</v>
          </cell>
        </row>
        <row r="18">
          <cell r="A18">
            <v>1012</v>
          </cell>
          <cell r="B18" t="str">
            <v>MAYA UBUD</v>
          </cell>
          <cell r="C18" t="str">
            <v xml:space="preserve">CASH </v>
          </cell>
        </row>
        <row r="19">
          <cell r="A19">
            <v>1013</v>
          </cell>
          <cell r="B19" t="str">
            <v>NIKKO BALI</v>
          </cell>
          <cell r="C19" t="str">
            <v xml:space="preserve">CASH </v>
          </cell>
        </row>
        <row r="20">
          <cell r="A20">
            <v>1014</v>
          </cell>
          <cell r="B20" t="str">
            <v>NUSA DUA BEACH</v>
          </cell>
          <cell r="C20" t="str">
            <v>30 DAYS</v>
          </cell>
        </row>
        <row r="21">
          <cell r="A21">
            <v>1015</v>
          </cell>
          <cell r="B21" t="str">
            <v>RAMADA BINTANG BALI</v>
          </cell>
          <cell r="C21" t="str">
            <v xml:space="preserve">CASH </v>
          </cell>
        </row>
        <row r="22">
          <cell r="A22">
            <v>1016</v>
          </cell>
          <cell r="B22" t="str">
            <v>RITZ CARLTON</v>
          </cell>
          <cell r="C22" t="str">
            <v xml:space="preserve">CASH </v>
          </cell>
        </row>
        <row r="23">
          <cell r="A23">
            <v>1017</v>
          </cell>
          <cell r="B23" t="str">
            <v xml:space="preserve">SANTIKA BEACH </v>
          </cell>
          <cell r="C23" t="str">
            <v>30 DAYS</v>
          </cell>
        </row>
        <row r="24">
          <cell r="A24">
            <v>1018</v>
          </cell>
          <cell r="B24" t="str">
            <v>SHERATON LAGUNA</v>
          </cell>
          <cell r="C24" t="str">
            <v>14 DAYS</v>
          </cell>
        </row>
        <row r="25">
          <cell r="A25">
            <v>1019</v>
          </cell>
          <cell r="B25" t="str">
            <v>SHERATON MUSTIKA YOGYA</v>
          </cell>
          <cell r="C25" t="str">
            <v>CASH</v>
          </cell>
        </row>
        <row r="26">
          <cell r="A26">
            <v>1020</v>
          </cell>
          <cell r="B26" t="str">
            <v>THE BALE</v>
          </cell>
          <cell r="C26" t="str">
            <v xml:space="preserve">CASH </v>
          </cell>
        </row>
        <row r="27">
          <cell r="A27">
            <v>1021</v>
          </cell>
          <cell r="B27" t="str">
            <v>THE OBEROI BALI</v>
          </cell>
          <cell r="C27" t="str">
            <v xml:space="preserve">CASH </v>
          </cell>
        </row>
        <row r="28">
          <cell r="A28">
            <v>1022</v>
          </cell>
          <cell r="B28" t="str">
            <v>THE VILLAS</v>
          </cell>
          <cell r="C28" t="str">
            <v xml:space="preserve">CASH </v>
          </cell>
        </row>
        <row r="29">
          <cell r="A29">
            <v>1023</v>
          </cell>
          <cell r="B29" t="str">
            <v>THE VIRA</v>
          </cell>
          <cell r="C29" t="str">
            <v>CASH</v>
          </cell>
        </row>
        <row r="30">
          <cell r="A30">
            <v>1024</v>
          </cell>
          <cell r="B30" t="str">
            <v>THE WESTIN</v>
          </cell>
          <cell r="C30" t="str">
            <v>30 DAYS</v>
          </cell>
        </row>
        <row r="31">
          <cell r="A31">
            <v>2001</v>
          </cell>
          <cell r="B31" t="str">
            <v>ANGSA PUTIH RESTAURANT</v>
          </cell>
          <cell r="C31" t="str">
            <v>30 DAYS</v>
          </cell>
        </row>
        <row r="32">
          <cell r="A32">
            <v>2002</v>
          </cell>
          <cell r="B32" t="str">
            <v>BALI NUSA RESTAURANT</v>
          </cell>
          <cell r="C32" t="str">
            <v>30 DAYS</v>
          </cell>
        </row>
        <row r="33">
          <cell r="A33">
            <v>2003</v>
          </cell>
          <cell r="B33" t="str">
            <v>CAFÉ LOTUS</v>
          </cell>
          <cell r="C33" t="str">
            <v>14 DAYS</v>
          </cell>
        </row>
        <row r="34">
          <cell r="A34">
            <v>2004</v>
          </cell>
          <cell r="B34" t="str">
            <v>CHONG GI HWA</v>
          </cell>
          <cell r="C34" t="str">
            <v>30 DAYS</v>
          </cell>
        </row>
        <row r="35">
          <cell r="A35">
            <v>2005</v>
          </cell>
          <cell r="B35" t="str">
            <v>DEWI SINTA RESTAURANT</v>
          </cell>
          <cell r="C35" t="str">
            <v>30 DAYS</v>
          </cell>
        </row>
        <row r="36">
          <cell r="A36">
            <v>2006</v>
          </cell>
          <cell r="B36" t="str">
            <v>DEWI SRI RESTAURANT</v>
          </cell>
          <cell r="C36" t="str">
            <v xml:space="preserve">CASH </v>
          </cell>
        </row>
        <row r="37">
          <cell r="A37">
            <v>2007</v>
          </cell>
          <cell r="B37" t="str">
            <v>EMA RESTAURANT</v>
          </cell>
          <cell r="C37" t="str">
            <v>30 DAYS</v>
          </cell>
        </row>
        <row r="38">
          <cell r="A38">
            <v>2008</v>
          </cell>
          <cell r="B38" t="str">
            <v>FUKUTARO RESTAURANT</v>
          </cell>
          <cell r="C38" t="str">
            <v>14 DAYS</v>
          </cell>
        </row>
        <row r="39">
          <cell r="A39">
            <v>2009</v>
          </cell>
          <cell r="B39" t="str">
            <v>GAMELAN RESTAURANT</v>
          </cell>
          <cell r="C39" t="str">
            <v>30 DAYS</v>
          </cell>
        </row>
        <row r="40">
          <cell r="A40">
            <v>2010</v>
          </cell>
          <cell r="B40" t="str">
            <v>HAN IL RESTAURANT</v>
          </cell>
          <cell r="C40" t="str">
            <v>30 DAYS</v>
          </cell>
        </row>
        <row r="41">
          <cell r="A41">
            <v>2011</v>
          </cell>
          <cell r="B41" t="str">
            <v>JATRA RESTAURANT</v>
          </cell>
          <cell r="C41" t="str">
            <v>30 DAYS</v>
          </cell>
        </row>
        <row r="42">
          <cell r="A42">
            <v>2012</v>
          </cell>
          <cell r="B42" t="str">
            <v>KOKI RESTAURANT</v>
          </cell>
          <cell r="C42" t="str">
            <v>30 DAYS</v>
          </cell>
        </row>
        <row r="43">
          <cell r="A43">
            <v>2013</v>
          </cell>
          <cell r="B43" t="str">
            <v>MEKAR SARI CAFÉ</v>
          </cell>
          <cell r="C43" t="str">
            <v>30 DAYS</v>
          </cell>
        </row>
        <row r="44">
          <cell r="A44">
            <v>2014</v>
          </cell>
          <cell r="B44" t="str">
            <v>PACUNG RESTAURANT</v>
          </cell>
          <cell r="C44" t="str">
            <v>14 DAYS</v>
          </cell>
        </row>
        <row r="45">
          <cell r="A45">
            <v>2015</v>
          </cell>
          <cell r="B45" t="str">
            <v>PADI PRADA</v>
          </cell>
          <cell r="C45" t="str">
            <v>06 DAYS</v>
          </cell>
        </row>
        <row r="46">
          <cell r="A46">
            <v>2016</v>
          </cell>
          <cell r="B46" t="str">
            <v>PLAZA BALI RESTAURANT</v>
          </cell>
          <cell r="C46" t="str">
            <v>30 DAYS</v>
          </cell>
        </row>
        <row r="47">
          <cell r="A47">
            <v>2017</v>
          </cell>
          <cell r="B47" t="str">
            <v>SANUR PARADISE</v>
          </cell>
          <cell r="C47" t="str">
            <v>30 DAYS</v>
          </cell>
        </row>
        <row r="48">
          <cell r="A48">
            <v>2018</v>
          </cell>
          <cell r="B48" t="str">
            <v>SEOUL GARDEN RESTAURANT</v>
          </cell>
          <cell r="C48" t="str">
            <v>30 DAYS</v>
          </cell>
        </row>
        <row r="49">
          <cell r="A49">
            <v>2019</v>
          </cell>
          <cell r="B49" t="str">
            <v>SULING BALI RESTAURANT</v>
          </cell>
          <cell r="C49" t="str">
            <v>30 DAYS</v>
          </cell>
        </row>
        <row r="50">
          <cell r="A50">
            <v>2020</v>
          </cell>
          <cell r="B50" t="str">
            <v>ULAM RESTAURANT</v>
          </cell>
          <cell r="C50" t="str">
            <v>30 DAYS</v>
          </cell>
        </row>
        <row r="51">
          <cell r="A51">
            <v>3001</v>
          </cell>
          <cell r="B51" t="str">
            <v>AISIS SPA</v>
          </cell>
          <cell r="C51" t="str">
            <v>30 DAYS</v>
          </cell>
        </row>
        <row r="52">
          <cell r="A52">
            <v>3002</v>
          </cell>
          <cell r="B52" t="str">
            <v>INKO BALI</v>
          </cell>
          <cell r="C52" t="str">
            <v>14 DAYS</v>
          </cell>
        </row>
        <row r="53">
          <cell r="A53">
            <v>3003</v>
          </cell>
          <cell r="B53" t="str">
            <v xml:space="preserve">NATALIE SPA </v>
          </cell>
          <cell r="C53" t="str">
            <v>30 DAYS</v>
          </cell>
        </row>
        <row r="54">
          <cell r="A54">
            <v>3004</v>
          </cell>
          <cell r="B54" t="str">
            <v>NATURAL SPA</v>
          </cell>
          <cell r="C54" t="str">
            <v>14 DAYS</v>
          </cell>
        </row>
        <row r="55">
          <cell r="A55">
            <v>3005</v>
          </cell>
          <cell r="B55" t="str">
            <v>PALMAROSA</v>
          </cell>
          <cell r="C55" t="str">
            <v>14 DAYS</v>
          </cell>
        </row>
        <row r="56">
          <cell r="A56">
            <v>3006</v>
          </cell>
          <cell r="B56" t="str">
            <v>PURI ESTHETIC</v>
          </cell>
          <cell r="C56" t="str">
            <v xml:space="preserve">CASH </v>
          </cell>
        </row>
        <row r="57">
          <cell r="A57">
            <v>3007</v>
          </cell>
          <cell r="B57" t="str">
            <v>THALASSO SPA</v>
          </cell>
          <cell r="C57" t="str">
            <v>30 DAYS</v>
          </cell>
        </row>
        <row r="58">
          <cell r="A58">
            <v>3008</v>
          </cell>
          <cell r="B58" t="str">
            <v>VALENTINO SPA</v>
          </cell>
          <cell r="C58" t="str">
            <v>14 DAYS</v>
          </cell>
        </row>
        <row r="59">
          <cell r="A59">
            <v>4001</v>
          </cell>
          <cell r="B59" t="str">
            <v>BALI UME TRANSPORT</v>
          </cell>
          <cell r="C59" t="str">
            <v>06 DAYS</v>
          </cell>
        </row>
        <row r="60">
          <cell r="A60">
            <v>4002</v>
          </cell>
          <cell r="B60" t="str">
            <v>DARMADI TRANSPORT</v>
          </cell>
          <cell r="C60" t="str">
            <v>06 DAYS</v>
          </cell>
        </row>
        <row r="61">
          <cell r="A61">
            <v>4003</v>
          </cell>
          <cell r="B61" t="str">
            <v>GEMBALA TRANSPORT</v>
          </cell>
          <cell r="C61" t="str">
            <v>30 DAYS</v>
          </cell>
        </row>
        <row r="62">
          <cell r="A62">
            <v>4004</v>
          </cell>
          <cell r="B62" t="str">
            <v>GOLDEN BIRD TRANSPORT</v>
          </cell>
          <cell r="C62" t="str">
            <v>30 DAYS</v>
          </cell>
        </row>
        <row r="63">
          <cell r="A63">
            <v>4005</v>
          </cell>
          <cell r="B63" t="str">
            <v>JHON TRANSPORT</v>
          </cell>
          <cell r="C63" t="str">
            <v>06 DAYS</v>
          </cell>
        </row>
        <row r="64">
          <cell r="A64">
            <v>4006</v>
          </cell>
          <cell r="B64" t="str">
            <v>KEMBANG BALI</v>
          </cell>
          <cell r="C64" t="str">
            <v>30 DAYS</v>
          </cell>
        </row>
        <row r="65">
          <cell r="A65">
            <v>4007</v>
          </cell>
          <cell r="B65" t="str">
            <v>NASA TRANSPORT</v>
          </cell>
          <cell r="C65" t="str">
            <v xml:space="preserve">CASH </v>
          </cell>
        </row>
        <row r="66">
          <cell r="A66">
            <v>4008</v>
          </cell>
          <cell r="B66" t="str">
            <v>PRAWIRA DEWATA TRANS</v>
          </cell>
          <cell r="C66" t="str">
            <v>30 DAYS</v>
          </cell>
        </row>
        <row r="67">
          <cell r="A67">
            <v>4010</v>
          </cell>
          <cell r="B67" t="str">
            <v>PRIMA KENCANA TRANS</v>
          </cell>
          <cell r="C67" t="str">
            <v>30 DAYS</v>
          </cell>
        </row>
        <row r="68">
          <cell r="A68">
            <v>4011</v>
          </cell>
          <cell r="B68" t="str">
            <v xml:space="preserve">PUTU TRANSPORT </v>
          </cell>
          <cell r="C68" t="str">
            <v>06 DAYS</v>
          </cell>
        </row>
        <row r="69">
          <cell r="A69">
            <v>4012</v>
          </cell>
          <cell r="B69" t="str">
            <v xml:space="preserve">REMIAWAN TRANSPORT </v>
          </cell>
          <cell r="C69" t="str">
            <v>06 DAYS</v>
          </cell>
        </row>
        <row r="70">
          <cell r="A70">
            <v>4013</v>
          </cell>
          <cell r="B70" t="str">
            <v>RONA TRANSPORT</v>
          </cell>
          <cell r="C70" t="str">
            <v>30 DAYS</v>
          </cell>
        </row>
        <row r="71">
          <cell r="A71">
            <v>4014</v>
          </cell>
          <cell r="B71" t="str">
            <v>KACEBE TRANSPORT</v>
          </cell>
        </row>
        <row r="72">
          <cell r="A72">
            <v>5001</v>
          </cell>
          <cell r="B72" t="str">
            <v xml:space="preserve">BAGUS SAMUDRA </v>
          </cell>
          <cell r="C72" t="str">
            <v xml:space="preserve">CASH </v>
          </cell>
        </row>
        <row r="73">
          <cell r="A73">
            <v>5002</v>
          </cell>
          <cell r="B73" t="str">
            <v>BALI BIRD PARK</v>
          </cell>
          <cell r="C73" t="str">
            <v>30 DAYS</v>
          </cell>
        </row>
        <row r="74">
          <cell r="A74">
            <v>5003</v>
          </cell>
          <cell r="B74" t="str">
            <v>BALI FANTASI RAFTING</v>
          </cell>
          <cell r="C74" t="str">
            <v>14 DAYS</v>
          </cell>
        </row>
        <row r="75">
          <cell r="A75">
            <v>5004</v>
          </cell>
          <cell r="B75" t="str">
            <v>BALI HAI CRUISES</v>
          </cell>
          <cell r="C75" t="str">
            <v xml:space="preserve">CASH </v>
          </cell>
        </row>
        <row r="76">
          <cell r="A76">
            <v>5005</v>
          </cell>
          <cell r="B76" t="str">
            <v>BOUNTY CRUISES</v>
          </cell>
          <cell r="C76" t="str">
            <v xml:space="preserve">CASH </v>
          </cell>
        </row>
        <row r="77">
          <cell r="A77">
            <v>5006</v>
          </cell>
          <cell r="B77" t="str">
            <v>CAPUTRA BUMI  BAHARI</v>
          </cell>
          <cell r="C77" t="str">
            <v xml:space="preserve">CASH </v>
          </cell>
        </row>
        <row r="78">
          <cell r="A78">
            <v>5007</v>
          </cell>
          <cell r="B78" t="str">
            <v>RIMBA REPTILE</v>
          </cell>
          <cell r="C78" t="str">
            <v>30 DAYS</v>
          </cell>
        </row>
        <row r="79">
          <cell r="A79">
            <v>5008</v>
          </cell>
          <cell r="B79" t="str">
            <v>SOBEK RAFTING</v>
          </cell>
          <cell r="C79" t="str">
            <v>30 DAYS</v>
          </cell>
        </row>
        <row r="80">
          <cell r="A80">
            <v>5009</v>
          </cell>
          <cell r="B80" t="str">
            <v>WATERBOM PARK</v>
          </cell>
          <cell r="C80" t="str">
            <v xml:space="preserve">CASH </v>
          </cell>
        </row>
        <row r="81">
          <cell r="A81">
            <v>6001</v>
          </cell>
          <cell r="B81" t="str">
            <v xml:space="preserve">ANEKA KARTIKA </v>
          </cell>
          <cell r="C81" t="str">
            <v>30 DAYS</v>
          </cell>
        </row>
        <row r="82">
          <cell r="A82">
            <v>6002</v>
          </cell>
          <cell r="B82" t="str">
            <v>BE PE TOURS YOGYA</v>
          </cell>
          <cell r="C82" t="str">
            <v>14 DAYS</v>
          </cell>
        </row>
        <row r="83">
          <cell r="A83">
            <v>6003</v>
          </cell>
          <cell r="B83" t="str">
            <v xml:space="preserve">NORMAL TOURS </v>
          </cell>
          <cell r="C83" t="str">
            <v>30 DAYS</v>
          </cell>
        </row>
        <row r="84">
          <cell r="A84">
            <v>7001</v>
          </cell>
          <cell r="B84" t="str">
            <v>CATUR EKA BUDHI</v>
          </cell>
          <cell r="C84" t="str">
            <v>30 DAYS</v>
          </cell>
        </row>
        <row r="85">
          <cell r="A85">
            <v>7002</v>
          </cell>
          <cell r="B85" t="str">
            <v>SARI WISATA BUDAYA</v>
          </cell>
          <cell r="C85" t="str">
            <v>30 DAYS</v>
          </cell>
        </row>
        <row r="86">
          <cell r="A86">
            <v>7003</v>
          </cell>
          <cell r="B86" t="str">
            <v xml:space="preserve">UMA DEWI </v>
          </cell>
          <cell r="C86" t="str">
            <v>30 DAYS</v>
          </cell>
        </row>
        <row r="87">
          <cell r="A87">
            <v>8001</v>
          </cell>
          <cell r="B87" t="str">
            <v>PALMMAS HOLIDAYS</v>
          </cell>
          <cell r="C87" t="str">
            <v>14 DAYS</v>
          </cell>
        </row>
        <row r="88">
          <cell r="A88">
            <v>9001</v>
          </cell>
          <cell r="B88" t="str">
            <v>BUMEN REDJA ABADI</v>
          </cell>
          <cell r="C88" t="str">
            <v>30 DAYS</v>
          </cell>
        </row>
        <row r="89">
          <cell r="A89">
            <v>3009</v>
          </cell>
          <cell r="B89" t="str">
            <v>DH SPA</v>
          </cell>
          <cell r="C89" t="str">
            <v>30 DAYS</v>
          </cell>
        </row>
        <row r="90">
          <cell r="A90">
            <v>2021</v>
          </cell>
          <cell r="B90" t="str">
            <v>KINTAMANI</v>
          </cell>
          <cell r="C90" t="str">
            <v>30 DAYS</v>
          </cell>
        </row>
        <row r="91">
          <cell r="A91">
            <v>2022</v>
          </cell>
          <cell r="B91" t="str">
            <v>PLANET HOLLIWOOD</v>
          </cell>
          <cell r="C91" t="str">
            <v>30 DAYS</v>
          </cell>
        </row>
        <row r="92">
          <cell r="A92">
            <v>1025</v>
          </cell>
          <cell r="B92" t="str">
            <v>JATRA HOTEL</v>
          </cell>
          <cell r="C92" t="str">
            <v>30 DAYS</v>
          </cell>
        </row>
        <row r="93">
          <cell r="A93">
            <v>4014</v>
          </cell>
          <cell r="B93" t="str">
            <v>MADE TRANSPORT</v>
          </cell>
          <cell r="C93" t="str">
            <v>30 DAYS</v>
          </cell>
        </row>
        <row r="94">
          <cell r="A94">
            <v>4015</v>
          </cell>
          <cell r="B94" t="str">
            <v>RIADY TRANSPORT</v>
          </cell>
          <cell r="C94" t="str">
            <v>30 DAYS</v>
          </cell>
        </row>
        <row r="95">
          <cell r="A95">
            <v>9002</v>
          </cell>
          <cell r="B95" t="str">
            <v>TRIO MULYA</v>
          </cell>
          <cell r="C95" t="str">
            <v>14 DAYS</v>
          </cell>
        </row>
        <row r="96">
          <cell r="A96">
            <v>9003</v>
          </cell>
          <cell r="B96" t="str">
            <v>MARGAMULYA</v>
          </cell>
          <cell r="C96" t="str">
            <v>30 DAYS</v>
          </cell>
        </row>
        <row r="97">
          <cell r="A97">
            <v>9004</v>
          </cell>
          <cell r="B97" t="str">
            <v>PELANGI PRINT</v>
          </cell>
          <cell r="C97" t="str">
            <v>30 DAYS</v>
          </cell>
        </row>
        <row r="98">
          <cell r="A98">
            <v>9005</v>
          </cell>
          <cell r="B98" t="str">
            <v>WELCOME FLOWER</v>
          </cell>
          <cell r="C98" t="str">
            <v>14 DAYS</v>
          </cell>
        </row>
      </sheetData>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ow r="6">
          <cell r="A6">
            <v>1001</v>
          </cell>
        </row>
      </sheetData>
      <sheetData sheetId="237">
        <row r="6">
          <cell r="A6">
            <v>1001</v>
          </cell>
        </row>
      </sheetData>
      <sheetData sheetId="238" refreshError="1"/>
      <sheetData sheetId="239">
        <row r="6">
          <cell r="A6">
            <v>1001</v>
          </cell>
        </row>
      </sheetData>
      <sheetData sheetId="240">
        <row r="6">
          <cell r="A6">
            <v>1001</v>
          </cell>
        </row>
      </sheetData>
      <sheetData sheetId="241">
        <row r="6">
          <cell r="A6">
            <v>1001</v>
          </cell>
        </row>
      </sheetData>
      <sheetData sheetId="242">
        <row r="6">
          <cell r="A6">
            <v>1001</v>
          </cell>
        </row>
      </sheetData>
      <sheetData sheetId="243">
        <row r="6">
          <cell r="A6">
            <v>1001</v>
          </cell>
        </row>
      </sheetData>
      <sheetData sheetId="244">
        <row r="6">
          <cell r="A6">
            <v>1001</v>
          </cell>
        </row>
      </sheetData>
      <sheetData sheetId="245">
        <row r="6">
          <cell r="A6">
            <v>1001</v>
          </cell>
        </row>
      </sheetData>
      <sheetData sheetId="246">
        <row r="6">
          <cell r="A6">
            <v>1001</v>
          </cell>
        </row>
      </sheetData>
      <sheetData sheetId="247" refreshError="1"/>
      <sheetData sheetId="248" refreshError="1"/>
      <sheetData sheetId="249" refreshError="1"/>
      <sheetData sheetId="250">
        <row r="6">
          <cell r="A6">
            <v>1001</v>
          </cell>
        </row>
      </sheetData>
      <sheetData sheetId="251">
        <row r="6">
          <cell r="A6">
            <v>1001</v>
          </cell>
        </row>
      </sheetData>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ow r="6">
          <cell r="A6">
            <v>1001</v>
          </cell>
        </row>
      </sheetData>
      <sheetData sheetId="298">
        <row r="6">
          <cell r="A6">
            <v>1001</v>
          </cell>
        </row>
      </sheetData>
      <sheetData sheetId="299">
        <row r="6">
          <cell r="A6">
            <v>1001</v>
          </cell>
        </row>
      </sheetData>
      <sheetData sheetId="300">
        <row r="6">
          <cell r="A6">
            <v>1001</v>
          </cell>
        </row>
      </sheetData>
      <sheetData sheetId="301">
        <row r="6">
          <cell r="A6">
            <v>1001</v>
          </cell>
        </row>
      </sheetData>
      <sheetData sheetId="302">
        <row r="6">
          <cell r="A6">
            <v>1001</v>
          </cell>
        </row>
      </sheetData>
      <sheetData sheetId="303">
        <row r="6">
          <cell r="A6">
            <v>1001</v>
          </cell>
        </row>
      </sheetData>
      <sheetData sheetId="304">
        <row r="6">
          <cell r="A6">
            <v>1001</v>
          </cell>
        </row>
      </sheetData>
      <sheetData sheetId="305">
        <row r="6">
          <cell r="A6">
            <v>1001</v>
          </cell>
        </row>
      </sheetData>
      <sheetData sheetId="306">
        <row r="6">
          <cell r="A6">
            <v>1001</v>
          </cell>
        </row>
      </sheetData>
      <sheetData sheetId="307">
        <row r="6">
          <cell r="A6">
            <v>1001</v>
          </cell>
        </row>
      </sheetData>
      <sheetData sheetId="308">
        <row r="6">
          <cell r="A6">
            <v>1001</v>
          </cell>
        </row>
      </sheetData>
      <sheetData sheetId="309">
        <row r="6">
          <cell r="A6">
            <v>1001</v>
          </cell>
        </row>
      </sheetData>
      <sheetData sheetId="310">
        <row r="6">
          <cell r="A6">
            <v>1001</v>
          </cell>
        </row>
      </sheetData>
      <sheetData sheetId="311">
        <row r="6">
          <cell r="A6">
            <v>1001</v>
          </cell>
        </row>
      </sheetData>
      <sheetData sheetId="312">
        <row r="6">
          <cell r="A6">
            <v>1001</v>
          </cell>
        </row>
      </sheetData>
      <sheetData sheetId="313">
        <row r="6">
          <cell r="A6">
            <v>1001</v>
          </cell>
        </row>
      </sheetData>
      <sheetData sheetId="314">
        <row r="6">
          <cell r="A6">
            <v>1001</v>
          </cell>
        </row>
      </sheetData>
      <sheetData sheetId="315">
        <row r="6">
          <cell r="A6">
            <v>1001</v>
          </cell>
        </row>
      </sheetData>
      <sheetData sheetId="316">
        <row r="6">
          <cell r="A6">
            <v>1001</v>
          </cell>
        </row>
      </sheetData>
      <sheetData sheetId="317">
        <row r="6">
          <cell r="A6">
            <v>1001</v>
          </cell>
        </row>
      </sheetData>
      <sheetData sheetId="318">
        <row r="6">
          <cell r="A6">
            <v>1001</v>
          </cell>
        </row>
      </sheetData>
      <sheetData sheetId="319">
        <row r="6">
          <cell r="A6">
            <v>1001</v>
          </cell>
        </row>
      </sheetData>
      <sheetData sheetId="320">
        <row r="6">
          <cell r="A6">
            <v>1001</v>
          </cell>
        </row>
      </sheetData>
      <sheetData sheetId="321">
        <row r="6">
          <cell r="A6">
            <v>1001</v>
          </cell>
        </row>
      </sheetData>
      <sheetData sheetId="322">
        <row r="6">
          <cell r="A6">
            <v>1001</v>
          </cell>
        </row>
      </sheetData>
      <sheetData sheetId="323">
        <row r="6">
          <cell r="A6">
            <v>1001</v>
          </cell>
        </row>
      </sheetData>
      <sheetData sheetId="324">
        <row r="6">
          <cell r="A6">
            <v>1001</v>
          </cell>
        </row>
      </sheetData>
      <sheetData sheetId="325">
        <row r="6">
          <cell r="A6">
            <v>1001</v>
          </cell>
        </row>
      </sheetData>
      <sheetData sheetId="326">
        <row r="6">
          <cell r="A6">
            <v>1001</v>
          </cell>
        </row>
      </sheetData>
      <sheetData sheetId="327">
        <row r="6">
          <cell r="A6">
            <v>1001</v>
          </cell>
        </row>
      </sheetData>
      <sheetData sheetId="328">
        <row r="6">
          <cell r="A6">
            <v>1001</v>
          </cell>
        </row>
      </sheetData>
      <sheetData sheetId="329">
        <row r="6">
          <cell r="A6">
            <v>1001</v>
          </cell>
        </row>
      </sheetData>
      <sheetData sheetId="330">
        <row r="6">
          <cell r="A6">
            <v>1001</v>
          </cell>
        </row>
      </sheetData>
      <sheetData sheetId="331">
        <row r="6">
          <cell r="A6">
            <v>1001</v>
          </cell>
        </row>
      </sheetData>
      <sheetData sheetId="332">
        <row r="6">
          <cell r="A6">
            <v>1001</v>
          </cell>
        </row>
      </sheetData>
      <sheetData sheetId="333">
        <row r="6">
          <cell r="A6">
            <v>1001</v>
          </cell>
        </row>
      </sheetData>
      <sheetData sheetId="334">
        <row r="6">
          <cell r="A6">
            <v>1001</v>
          </cell>
        </row>
      </sheetData>
      <sheetData sheetId="335">
        <row r="6">
          <cell r="A6">
            <v>1001</v>
          </cell>
        </row>
      </sheetData>
      <sheetData sheetId="336">
        <row r="6">
          <cell r="A6">
            <v>1001</v>
          </cell>
        </row>
      </sheetData>
      <sheetData sheetId="337">
        <row r="6">
          <cell r="A6">
            <v>1001</v>
          </cell>
        </row>
      </sheetData>
      <sheetData sheetId="338">
        <row r="6">
          <cell r="A6">
            <v>1001</v>
          </cell>
        </row>
      </sheetData>
      <sheetData sheetId="339">
        <row r="6">
          <cell r="A6">
            <v>1001</v>
          </cell>
        </row>
      </sheetData>
      <sheetData sheetId="340">
        <row r="6">
          <cell r="A6">
            <v>1001</v>
          </cell>
        </row>
      </sheetData>
      <sheetData sheetId="341">
        <row r="6">
          <cell r="A6">
            <v>1001</v>
          </cell>
        </row>
      </sheetData>
      <sheetData sheetId="342">
        <row r="6">
          <cell r="A6">
            <v>1001</v>
          </cell>
        </row>
      </sheetData>
      <sheetData sheetId="343">
        <row r="6">
          <cell r="A6">
            <v>1001</v>
          </cell>
        </row>
      </sheetData>
      <sheetData sheetId="344">
        <row r="6">
          <cell r="A6">
            <v>1001</v>
          </cell>
        </row>
      </sheetData>
      <sheetData sheetId="345">
        <row r="6">
          <cell r="A6">
            <v>1001</v>
          </cell>
        </row>
      </sheetData>
      <sheetData sheetId="346">
        <row r="6">
          <cell r="A6">
            <v>1001</v>
          </cell>
        </row>
      </sheetData>
      <sheetData sheetId="347">
        <row r="6">
          <cell r="A6">
            <v>1001</v>
          </cell>
        </row>
      </sheetData>
      <sheetData sheetId="348">
        <row r="6">
          <cell r="A6">
            <v>1001</v>
          </cell>
        </row>
      </sheetData>
      <sheetData sheetId="349">
        <row r="6">
          <cell r="A6">
            <v>1001</v>
          </cell>
        </row>
      </sheetData>
      <sheetData sheetId="350">
        <row r="6">
          <cell r="A6">
            <v>1001</v>
          </cell>
        </row>
      </sheetData>
      <sheetData sheetId="351">
        <row r="6">
          <cell r="A6">
            <v>1001</v>
          </cell>
        </row>
      </sheetData>
      <sheetData sheetId="352">
        <row r="6">
          <cell r="A6">
            <v>1001</v>
          </cell>
        </row>
      </sheetData>
      <sheetData sheetId="353">
        <row r="6">
          <cell r="A6">
            <v>1001</v>
          </cell>
        </row>
      </sheetData>
      <sheetData sheetId="354">
        <row r="6">
          <cell r="A6">
            <v>1001</v>
          </cell>
        </row>
      </sheetData>
      <sheetData sheetId="355">
        <row r="6">
          <cell r="A6">
            <v>1001</v>
          </cell>
        </row>
      </sheetData>
      <sheetData sheetId="356">
        <row r="6">
          <cell r="A6">
            <v>1001</v>
          </cell>
        </row>
      </sheetData>
      <sheetData sheetId="357">
        <row r="6">
          <cell r="A6">
            <v>1001</v>
          </cell>
        </row>
      </sheetData>
      <sheetData sheetId="358">
        <row r="6">
          <cell r="A6">
            <v>1001</v>
          </cell>
        </row>
      </sheetData>
      <sheetData sheetId="359">
        <row r="6">
          <cell r="A6">
            <v>1001</v>
          </cell>
        </row>
      </sheetData>
      <sheetData sheetId="360">
        <row r="6">
          <cell r="A6">
            <v>1001</v>
          </cell>
        </row>
      </sheetData>
      <sheetData sheetId="361">
        <row r="6">
          <cell r="A6">
            <v>1001</v>
          </cell>
        </row>
      </sheetData>
      <sheetData sheetId="362">
        <row r="6">
          <cell r="A6">
            <v>1001</v>
          </cell>
        </row>
      </sheetData>
      <sheetData sheetId="363">
        <row r="6">
          <cell r="A6">
            <v>1001</v>
          </cell>
        </row>
      </sheetData>
      <sheetData sheetId="364">
        <row r="6">
          <cell r="A6">
            <v>1001</v>
          </cell>
        </row>
      </sheetData>
      <sheetData sheetId="365">
        <row r="6">
          <cell r="A6">
            <v>1001</v>
          </cell>
        </row>
      </sheetData>
      <sheetData sheetId="366">
        <row r="6">
          <cell r="A6">
            <v>1001</v>
          </cell>
        </row>
      </sheetData>
      <sheetData sheetId="367">
        <row r="6">
          <cell r="A6">
            <v>1001</v>
          </cell>
        </row>
      </sheetData>
      <sheetData sheetId="368">
        <row r="6">
          <cell r="A6">
            <v>1001</v>
          </cell>
        </row>
      </sheetData>
      <sheetData sheetId="369">
        <row r="6">
          <cell r="A6">
            <v>1001</v>
          </cell>
        </row>
      </sheetData>
      <sheetData sheetId="370">
        <row r="6">
          <cell r="A6">
            <v>1001</v>
          </cell>
        </row>
      </sheetData>
      <sheetData sheetId="371">
        <row r="6">
          <cell r="A6">
            <v>1001</v>
          </cell>
        </row>
      </sheetData>
      <sheetData sheetId="372">
        <row r="6">
          <cell r="A6">
            <v>1001</v>
          </cell>
        </row>
      </sheetData>
      <sheetData sheetId="373">
        <row r="6">
          <cell r="A6">
            <v>1001</v>
          </cell>
        </row>
      </sheetData>
      <sheetData sheetId="374">
        <row r="6">
          <cell r="A6">
            <v>1001</v>
          </cell>
        </row>
      </sheetData>
      <sheetData sheetId="375">
        <row r="6">
          <cell r="A6">
            <v>1001</v>
          </cell>
        </row>
      </sheetData>
      <sheetData sheetId="376">
        <row r="6">
          <cell r="A6">
            <v>1001</v>
          </cell>
        </row>
      </sheetData>
      <sheetData sheetId="377">
        <row r="6">
          <cell r="A6">
            <v>1001</v>
          </cell>
        </row>
      </sheetData>
      <sheetData sheetId="378">
        <row r="6">
          <cell r="A6">
            <v>1001</v>
          </cell>
        </row>
      </sheetData>
      <sheetData sheetId="379">
        <row r="6">
          <cell r="A6">
            <v>1001</v>
          </cell>
        </row>
      </sheetData>
      <sheetData sheetId="380">
        <row r="6">
          <cell r="A6">
            <v>1001</v>
          </cell>
        </row>
      </sheetData>
      <sheetData sheetId="381">
        <row r="6">
          <cell r="A6">
            <v>1001</v>
          </cell>
        </row>
      </sheetData>
      <sheetData sheetId="382">
        <row r="6">
          <cell r="A6">
            <v>1001</v>
          </cell>
        </row>
      </sheetData>
      <sheetData sheetId="383">
        <row r="6">
          <cell r="A6">
            <v>1001</v>
          </cell>
        </row>
      </sheetData>
      <sheetData sheetId="384">
        <row r="6">
          <cell r="A6">
            <v>1001</v>
          </cell>
        </row>
      </sheetData>
      <sheetData sheetId="385" refreshError="1"/>
      <sheetData sheetId="386" refreshError="1"/>
      <sheetData sheetId="387">
        <row r="6">
          <cell r="A6">
            <v>1001</v>
          </cell>
        </row>
      </sheetData>
      <sheetData sheetId="388">
        <row r="6">
          <cell r="A6">
            <v>1001</v>
          </cell>
        </row>
      </sheetData>
      <sheetData sheetId="389">
        <row r="6">
          <cell r="A6">
            <v>1001</v>
          </cell>
        </row>
      </sheetData>
      <sheetData sheetId="390">
        <row r="6">
          <cell r="A6">
            <v>1001</v>
          </cell>
        </row>
      </sheetData>
      <sheetData sheetId="391">
        <row r="6">
          <cell r="A6">
            <v>1001</v>
          </cell>
        </row>
      </sheetData>
      <sheetData sheetId="392">
        <row r="6">
          <cell r="A6">
            <v>1001</v>
          </cell>
        </row>
      </sheetData>
      <sheetData sheetId="393">
        <row r="6">
          <cell r="A6">
            <v>1001</v>
          </cell>
        </row>
      </sheetData>
      <sheetData sheetId="394">
        <row r="6">
          <cell r="A6">
            <v>1001</v>
          </cell>
        </row>
      </sheetData>
      <sheetData sheetId="395">
        <row r="6">
          <cell r="A6">
            <v>1001</v>
          </cell>
        </row>
      </sheetData>
      <sheetData sheetId="396">
        <row r="6">
          <cell r="A6">
            <v>1001</v>
          </cell>
        </row>
      </sheetData>
      <sheetData sheetId="397">
        <row r="6">
          <cell r="A6">
            <v>1001</v>
          </cell>
        </row>
      </sheetData>
      <sheetData sheetId="398">
        <row r="6">
          <cell r="A6">
            <v>1001</v>
          </cell>
        </row>
      </sheetData>
      <sheetData sheetId="399">
        <row r="6">
          <cell r="A6">
            <v>1001</v>
          </cell>
        </row>
      </sheetData>
      <sheetData sheetId="400">
        <row r="6">
          <cell r="A6">
            <v>1001</v>
          </cell>
        </row>
      </sheetData>
      <sheetData sheetId="401">
        <row r="6">
          <cell r="A6">
            <v>1001</v>
          </cell>
        </row>
      </sheetData>
      <sheetData sheetId="402">
        <row r="6">
          <cell r="A6">
            <v>1001</v>
          </cell>
        </row>
      </sheetData>
      <sheetData sheetId="403">
        <row r="6">
          <cell r="A6">
            <v>1001</v>
          </cell>
        </row>
      </sheetData>
      <sheetData sheetId="404">
        <row r="6">
          <cell r="A6">
            <v>1001</v>
          </cell>
        </row>
      </sheetData>
      <sheetData sheetId="405">
        <row r="6">
          <cell r="A6">
            <v>1001</v>
          </cell>
        </row>
      </sheetData>
      <sheetData sheetId="406">
        <row r="6">
          <cell r="A6">
            <v>1001</v>
          </cell>
        </row>
      </sheetData>
      <sheetData sheetId="407">
        <row r="6">
          <cell r="A6">
            <v>1001</v>
          </cell>
        </row>
      </sheetData>
      <sheetData sheetId="408">
        <row r="6">
          <cell r="A6">
            <v>1001</v>
          </cell>
        </row>
      </sheetData>
      <sheetData sheetId="409">
        <row r="6">
          <cell r="A6">
            <v>1001</v>
          </cell>
        </row>
      </sheetData>
      <sheetData sheetId="410">
        <row r="6">
          <cell r="A6">
            <v>1001</v>
          </cell>
        </row>
      </sheetData>
      <sheetData sheetId="411">
        <row r="6">
          <cell r="A6">
            <v>1001</v>
          </cell>
        </row>
      </sheetData>
      <sheetData sheetId="412">
        <row r="6">
          <cell r="A6">
            <v>1001</v>
          </cell>
        </row>
      </sheetData>
      <sheetData sheetId="413">
        <row r="6">
          <cell r="A6">
            <v>1001</v>
          </cell>
        </row>
      </sheetData>
      <sheetData sheetId="414">
        <row r="6">
          <cell r="A6">
            <v>1001</v>
          </cell>
        </row>
      </sheetData>
      <sheetData sheetId="415">
        <row r="6">
          <cell r="A6">
            <v>1001</v>
          </cell>
        </row>
      </sheetData>
      <sheetData sheetId="416">
        <row r="6">
          <cell r="A6">
            <v>1001</v>
          </cell>
        </row>
      </sheetData>
      <sheetData sheetId="417">
        <row r="6">
          <cell r="A6">
            <v>1001</v>
          </cell>
        </row>
      </sheetData>
      <sheetData sheetId="418">
        <row r="6">
          <cell r="A6">
            <v>1001</v>
          </cell>
        </row>
      </sheetData>
      <sheetData sheetId="419">
        <row r="6">
          <cell r="A6">
            <v>1001</v>
          </cell>
        </row>
      </sheetData>
      <sheetData sheetId="420">
        <row r="6">
          <cell r="A6">
            <v>1001</v>
          </cell>
        </row>
      </sheetData>
      <sheetData sheetId="421">
        <row r="6">
          <cell r="A6">
            <v>1001</v>
          </cell>
        </row>
      </sheetData>
      <sheetData sheetId="422">
        <row r="6">
          <cell r="A6">
            <v>1001</v>
          </cell>
        </row>
      </sheetData>
      <sheetData sheetId="423">
        <row r="6">
          <cell r="A6">
            <v>1001</v>
          </cell>
        </row>
      </sheetData>
      <sheetData sheetId="424">
        <row r="6">
          <cell r="A6">
            <v>1001</v>
          </cell>
        </row>
      </sheetData>
      <sheetData sheetId="425">
        <row r="6">
          <cell r="A6">
            <v>1001</v>
          </cell>
        </row>
      </sheetData>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ow r="6">
          <cell r="A6">
            <v>1001</v>
          </cell>
        </row>
      </sheetData>
      <sheetData sheetId="446">
        <row r="6">
          <cell r="A6">
            <v>1001</v>
          </cell>
        </row>
      </sheetData>
      <sheetData sheetId="447">
        <row r="6">
          <cell r="A6">
            <v>1001</v>
          </cell>
        </row>
      </sheetData>
      <sheetData sheetId="448">
        <row r="6">
          <cell r="A6">
            <v>1001</v>
          </cell>
        </row>
      </sheetData>
      <sheetData sheetId="449">
        <row r="6">
          <cell r="A6">
            <v>1001</v>
          </cell>
        </row>
      </sheetData>
      <sheetData sheetId="450">
        <row r="6">
          <cell r="A6">
            <v>1001</v>
          </cell>
        </row>
      </sheetData>
      <sheetData sheetId="451">
        <row r="6">
          <cell r="A6">
            <v>1001</v>
          </cell>
        </row>
      </sheetData>
      <sheetData sheetId="452">
        <row r="6">
          <cell r="A6">
            <v>1001</v>
          </cell>
        </row>
      </sheetData>
      <sheetData sheetId="453">
        <row r="6">
          <cell r="A6">
            <v>1001</v>
          </cell>
        </row>
      </sheetData>
      <sheetData sheetId="454">
        <row r="6">
          <cell r="A6">
            <v>1001</v>
          </cell>
        </row>
      </sheetData>
      <sheetData sheetId="455">
        <row r="6">
          <cell r="A6">
            <v>1001</v>
          </cell>
        </row>
      </sheetData>
      <sheetData sheetId="456">
        <row r="6">
          <cell r="A6">
            <v>1001</v>
          </cell>
        </row>
      </sheetData>
      <sheetData sheetId="457">
        <row r="6">
          <cell r="A6">
            <v>1001</v>
          </cell>
        </row>
      </sheetData>
      <sheetData sheetId="458">
        <row r="6">
          <cell r="A6">
            <v>1001</v>
          </cell>
        </row>
      </sheetData>
      <sheetData sheetId="459">
        <row r="6">
          <cell r="A6">
            <v>1001</v>
          </cell>
        </row>
      </sheetData>
      <sheetData sheetId="460">
        <row r="6">
          <cell r="A6">
            <v>1001</v>
          </cell>
        </row>
      </sheetData>
      <sheetData sheetId="461">
        <row r="6">
          <cell r="A6">
            <v>1001</v>
          </cell>
        </row>
      </sheetData>
      <sheetData sheetId="462">
        <row r="6">
          <cell r="A6">
            <v>1001</v>
          </cell>
        </row>
      </sheetData>
      <sheetData sheetId="463">
        <row r="6">
          <cell r="A6">
            <v>1001</v>
          </cell>
        </row>
      </sheetData>
      <sheetData sheetId="464">
        <row r="6">
          <cell r="A6">
            <v>1001</v>
          </cell>
        </row>
      </sheetData>
      <sheetData sheetId="465">
        <row r="6">
          <cell r="A6">
            <v>1001</v>
          </cell>
        </row>
      </sheetData>
      <sheetData sheetId="466">
        <row r="6">
          <cell r="A6">
            <v>1001</v>
          </cell>
        </row>
      </sheetData>
      <sheetData sheetId="467">
        <row r="6">
          <cell r="A6">
            <v>1001</v>
          </cell>
        </row>
      </sheetData>
      <sheetData sheetId="468">
        <row r="6">
          <cell r="A6">
            <v>1001</v>
          </cell>
        </row>
      </sheetData>
      <sheetData sheetId="469">
        <row r="6">
          <cell r="A6">
            <v>1001</v>
          </cell>
        </row>
      </sheetData>
      <sheetData sheetId="470">
        <row r="6">
          <cell r="A6">
            <v>1001</v>
          </cell>
        </row>
      </sheetData>
      <sheetData sheetId="471">
        <row r="6">
          <cell r="A6">
            <v>1001</v>
          </cell>
        </row>
      </sheetData>
      <sheetData sheetId="472">
        <row r="6">
          <cell r="A6">
            <v>1001</v>
          </cell>
        </row>
      </sheetData>
      <sheetData sheetId="473">
        <row r="6">
          <cell r="A6">
            <v>1001</v>
          </cell>
        </row>
      </sheetData>
      <sheetData sheetId="474">
        <row r="6">
          <cell r="A6">
            <v>1001</v>
          </cell>
        </row>
      </sheetData>
      <sheetData sheetId="475">
        <row r="6">
          <cell r="A6">
            <v>1001</v>
          </cell>
        </row>
      </sheetData>
      <sheetData sheetId="476">
        <row r="6">
          <cell r="A6">
            <v>1001</v>
          </cell>
        </row>
      </sheetData>
      <sheetData sheetId="477">
        <row r="6">
          <cell r="A6">
            <v>1001</v>
          </cell>
        </row>
      </sheetData>
      <sheetData sheetId="478">
        <row r="6">
          <cell r="A6">
            <v>1001</v>
          </cell>
        </row>
      </sheetData>
      <sheetData sheetId="479">
        <row r="6">
          <cell r="A6">
            <v>1001</v>
          </cell>
        </row>
      </sheetData>
      <sheetData sheetId="480">
        <row r="6">
          <cell r="A6">
            <v>1001</v>
          </cell>
        </row>
      </sheetData>
      <sheetData sheetId="481">
        <row r="6">
          <cell r="A6">
            <v>1001</v>
          </cell>
        </row>
      </sheetData>
      <sheetData sheetId="482">
        <row r="6">
          <cell r="A6">
            <v>1001</v>
          </cell>
        </row>
      </sheetData>
      <sheetData sheetId="483">
        <row r="6">
          <cell r="A6">
            <v>1001</v>
          </cell>
        </row>
      </sheetData>
      <sheetData sheetId="484">
        <row r="6">
          <cell r="A6">
            <v>1001</v>
          </cell>
        </row>
      </sheetData>
      <sheetData sheetId="485">
        <row r="6">
          <cell r="A6">
            <v>1001</v>
          </cell>
        </row>
      </sheetData>
      <sheetData sheetId="486">
        <row r="6">
          <cell r="A6">
            <v>1001</v>
          </cell>
        </row>
      </sheetData>
      <sheetData sheetId="487">
        <row r="6">
          <cell r="A6">
            <v>1001</v>
          </cell>
        </row>
      </sheetData>
      <sheetData sheetId="488">
        <row r="6">
          <cell r="A6">
            <v>1001</v>
          </cell>
        </row>
      </sheetData>
      <sheetData sheetId="489">
        <row r="6">
          <cell r="A6">
            <v>1001</v>
          </cell>
        </row>
      </sheetData>
      <sheetData sheetId="490">
        <row r="6">
          <cell r="A6">
            <v>1001</v>
          </cell>
        </row>
      </sheetData>
      <sheetData sheetId="491">
        <row r="6">
          <cell r="A6">
            <v>1001</v>
          </cell>
        </row>
      </sheetData>
      <sheetData sheetId="492">
        <row r="6">
          <cell r="A6">
            <v>1001</v>
          </cell>
        </row>
      </sheetData>
      <sheetData sheetId="493">
        <row r="6">
          <cell r="A6">
            <v>1001</v>
          </cell>
        </row>
      </sheetData>
      <sheetData sheetId="494">
        <row r="6">
          <cell r="A6">
            <v>1001</v>
          </cell>
        </row>
      </sheetData>
      <sheetData sheetId="495">
        <row r="6">
          <cell r="A6">
            <v>1001</v>
          </cell>
        </row>
      </sheetData>
      <sheetData sheetId="496">
        <row r="6">
          <cell r="A6">
            <v>1001</v>
          </cell>
        </row>
      </sheetData>
      <sheetData sheetId="497">
        <row r="6">
          <cell r="A6">
            <v>1001</v>
          </cell>
        </row>
      </sheetData>
      <sheetData sheetId="498">
        <row r="6">
          <cell r="A6">
            <v>1001</v>
          </cell>
        </row>
      </sheetData>
      <sheetData sheetId="499">
        <row r="6">
          <cell r="A6">
            <v>1001</v>
          </cell>
        </row>
      </sheetData>
      <sheetData sheetId="500">
        <row r="6">
          <cell r="A6">
            <v>1001</v>
          </cell>
        </row>
      </sheetData>
      <sheetData sheetId="501">
        <row r="6">
          <cell r="A6">
            <v>1001</v>
          </cell>
        </row>
      </sheetData>
      <sheetData sheetId="502">
        <row r="6">
          <cell r="A6">
            <v>1001</v>
          </cell>
        </row>
      </sheetData>
      <sheetData sheetId="503">
        <row r="6">
          <cell r="A6">
            <v>1001</v>
          </cell>
        </row>
      </sheetData>
      <sheetData sheetId="504">
        <row r="6">
          <cell r="A6">
            <v>1001</v>
          </cell>
        </row>
      </sheetData>
      <sheetData sheetId="505">
        <row r="6">
          <cell r="A6">
            <v>1001</v>
          </cell>
        </row>
      </sheetData>
      <sheetData sheetId="506">
        <row r="6">
          <cell r="A6">
            <v>1001</v>
          </cell>
        </row>
      </sheetData>
      <sheetData sheetId="507">
        <row r="6">
          <cell r="A6">
            <v>1001</v>
          </cell>
        </row>
      </sheetData>
      <sheetData sheetId="508">
        <row r="6">
          <cell r="A6">
            <v>1001</v>
          </cell>
        </row>
      </sheetData>
      <sheetData sheetId="509">
        <row r="6">
          <cell r="A6">
            <v>1001</v>
          </cell>
        </row>
      </sheetData>
      <sheetData sheetId="510">
        <row r="6">
          <cell r="A6">
            <v>1001</v>
          </cell>
        </row>
      </sheetData>
      <sheetData sheetId="511">
        <row r="6">
          <cell r="A6">
            <v>1001</v>
          </cell>
        </row>
      </sheetData>
      <sheetData sheetId="512">
        <row r="6">
          <cell r="A6">
            <v>1001</v>
          </cell>
        </row>
      </sheetData>
      <sheetData sheetId="513">
        <row r="6">
          <cell r="A6">
            <v>1001</v>
          </cell>
        </row>
      </sheetData>
      <sheetData sheetId="514">
        <row r="6">
          <cell r="A6">
            <v>1001</v>
          </cell>
        </row>
      </sheetData>
      <sheetData sheetId="515">
        <row r="6">
          <cell r="A6">
            <v>1001</v>
          </cell>
        </row>
      </sheetData>
      <sheetData sheetId="516">
        <row r="6">
          <cell r="A6">
            <v>1001</v>
          </cell>
        </row>
      </sheetData>
      <sheetData sheetId="517">
        <row r="6">
          <cell r="A6">
            <v>1001</v>
          </cell>
        </row>
      </sheetData>
      <sheetData sheetId="518">
        <row r="6">
          <cell r="A6">
            <v>1001</v>
          </cell>
        </row>
      </sheetData>
      <sheetData sheetId="519">
        <row r="6">
          <cell r="A6">
            <v>1001</v>
          </cell>
        </row>
      </sheetData>
      <sheetData sheetId="520">
        <row r="6">
          <cell r="A6">
            <v>1001</v>
          </cell>
        </row>
      </sheetData>
      <sheetData sheetId="521">
        <row r="6">
          <cell r="A6">
            <v>1001</v>
          </cell>
        </row>
      </sheetData>
      <sheetData sheetId="522">
        <row r="6">
          <cell r="A6">
            <v>1001</v>
          </cell>
        </row>
      </sheetData>
      <sheetData sheetId="523">
        <row r="6">
          <cell r="A6">
            <v>1001</v>
          </cell>
        </row>
      </sheetData>
      <sheetData sheetId="524">
        <row r="6">
          <cell r="A6">
            <v>1001</v>
          </cell>
        </row>
      </sheetData>
      <sheetData sheetId="525">
        <row r="6">
          <cell r="A6">
            <v>1001</v>
          </cell>
        </row>
      </sheetData>
      <sheetData sheetId="526">
        <row r="6">
          <cell r="A6">
            <v>1001</v>
          </cell>
        </row>
      </sheetData>
      <sheetData sheetId="527">
        <row r="6">
          <cell r="A6">
            <v>1001</v>
          </cell>
        </row>
      </sheetData>
      <sheetData sheetId="528">
        <row r="6">
          <cell r="A6">
            <v>1001</v>
          </cell>
        </row>
      </sheetData>
      <sheetData sheetId="529">
        <row r="6">
          <cell r="A6">
            <v>1001</v>
          </cell>
        </row>
      </sheetData>
      <sheetData sheetId="530">
        <row r="6">
          <cell r="A6">
            <v>1001</v>
          </cell>
        </row>
      </sheetData>
      <sheetData sheetId="531">
        <row r="6">
          <cell r="A6">
            <v>1001</v>
          </cell>
        </row>
      </sheetData>
      <sheetData sheetId="532">
        <row r="6">
          <cell r="A6">
            <v>1001</v>
          </cell>
        </row>
      </sheetData>
      <sheetData sheetId="533">
        <row r="6">
          <cell r="A6">
            <v>1001</v>
          </cell>
        </row>
      </sheetData>
      <sheetData sheetId="534">
        <row r="6">
          <cell r="A6">
            <v>1001</v>
          </cell>
        </row>
      </sheetData>
      <sheetData sheetId="535">
        <row r="6">
          <cell r="A6">
            <v>1001</v>
          </cell>
        </row>
      </sheetData>
      <sheetData sheetId="536">
        <row r="6">
          <cell r="A6">
            <v>1001</v>
          </cell>
        </row>
      </sheetData>
      <sheetData sheetId="537">
        <row r="6">
          <cell r="A6">
            <v>1001</v>
          </cell>
        </row>
      </sheetData>
      <sheetData sheetId="538">
        <row r="6">
          <cell r="A6">
            <v>1001</v>
          </cell>
        </row>
      </sheetData>
      <sheetData sheetId="539">
        <row r="6">
          <cell r="A6">
            <v>1001</v>
          </cell>
        </row>
      </sheetData>
      <sheetData sheetId="540">
        <row r="6">
          <cell r="A6">
            <v>1001</v>
          </cell>
        </row>
      </sheetData>
      <sheetData sheetId="541">
        <row r="6">
          <cell r="A6">
            <v>1001</v>
          </cell>
        </row>
      </sheetData>
      <sheetData sheetId="542">
        <row r="6">
          <cell r="A6">
            <v>1001</v>
          </cell>
        </row>
      </sheetData>
      <sheetData sheetId="543">
        <row r="6">
          <cell r="A6">
            <v>1001</v>
          </cell>
        </row>
      </sheetData>
      <sheetData sheetId="544">
        <row r="6">
          <cell r="A6">
            <v>1001</v>
          </cell>
        </row>
      </sheetData>
      <sheetData sheetId="545">
        <row r="6">
          <cell r="A6">
            <v>1001</v>
          </cell>
        </row>
      </sheetData>
      <sheetData sheetId="546">
        <row r="6">
          <cell r="A6">
            <v>1001</v>
          </cell>
        </row>
      </sheetData>
      <sheetData sheetId="547">
        <row r="6">
          <cell r="A6">
            <v>1001</v>
          </cell>
        </row>
      </sheetData>
      <sheetData sheetId="548">
        <row r="6">
          <cell r="A6">
            <v>1001</v>
          </cell>
        </row>
      </sheetData>
      <sheetData sheetId="549">
        <row r="6">
          <cell r="A6">
            <v>1001</v>
          </cell>
        </row>
      </sheetData>
      <sheetData sheetId="550">
        <row r="6">
          <cell r="A6">
            <v>1001</v>
          </cell>
        </row>
      </sheetData>
      <sheetData sheetId="551">
        <row r="6">
          <cell r="A6">
            <v>1001</v>
          </cell>
        </row>
      </sheetData>
      <sheetData sheetId="552">
        <row r="6">
          <cell r="A6">
            <v>1001</v>
          </cell>
        </row>
      </sheetData>
      <sheetData sheetId="553">
        <row r="6">
          <cell r="A6">
            <v>1001</v>
          </cell>
        </row>
      </sheetData>
      <sheetData sheetId="554">
        <row r="6">
          <cell r="A6">
            <v>1001</v>
          </cell>
        </row>
      </sheetData>
      <sheetData sheetId="555">
        <row r="6">
          <cell r="A6">
            <v>1001</v>
          </cell>
        </row>
      </sheetData>
      <sheetData sheetId="556">
        <row r="6">
          <cell r="A6">
            <v>1001</v>
          </cell>
        </row>
      </sheetData>
      <sheetData sheetId="557">
        <row r="6">
          <cell r="A6">
            <v>1001</v>
          </cell>
        </row>
      </sheetData>
      <sheetData sheetId="558">
        <row r="6">
          <cell r="A6">
            <v>1001</v>
          </cell>
        </row>
      </sheetData>
      <sheetData sheetId="559">
        <row r="6">
          <cell r="A6">
            <v>1001</v>
          </cell>
        </row>
      </sheetData>
      <sheetData sheetId="560">
        <row r="6">
          <cell r="A6">
            <v>1001</v>
          </cell>
        </row>
      </sheetData>
      <sheetData sheetId="561">
        <row r="6">
          <cell r="A6">
            <v>1001</v>
          </cell>
        </row>
      </sheetData>
      <sheetData sheetId="562">
        <row r="6">
          <cell r="A6">
            <v>1001</v>
          </cell>
        </row>
      </sheetData>
      <sheetData sheetId="563">
        <row r="6">
          <cell r="A6">
            <v>1001</v>
          </cell>
        </row>
      </sheetData>
      <sheetData sheetId="564">
        <row r="6">
          <cell r="A6">
            <v>1001</v>
          </cell>
        </row>
      </sheetData>
      <sheetData sheetId="565">
        <row r="6">
          <cell r="A6">
            <v>1001</v>
          </cell>
        </row>
      </sheetData>
      <sheetData sheetId="566">
        <row r="6">
          <cell r="A6">
            <v>1001</v>
          </cell>
        </row>
      </sheetData>
      <sheetData sheetId="567">
        <row r="6">
          <cell r="A6">
            <v>1001</v>
          </cell>
        </row>
      </sheetData>
      <sheetData sheetId="568">
        <row r="6">
          <cell r="A6">
            <v>1001</v>
          </cell>
        </row>
      </sheetData>
      <sheetData sheetId="569">
        <row r="6">
          <cell r="A6">
            <v>1001</v>
          </cell>
        </row>
      </sheetData>
      <sheetData sheetId="570">
        <row r="6">
          <cell r="A6">
            <v>1001</v>
          </cell>
        </row>
      </sheetData>
      <sheetData sheetId="571">
        <row r="6">
          <cell r="A6">
            <v>1001</v>
          </cell>
        </row>
      </sheetData>
      <sheetData sheetId="572">
        <row r="6">
          <cell r="A6">
            <v>1001</v>
          </cell>
        </row>
      </sheetData>
      <sheetData sheetId="573">
        <row r="6">
          <cell r="A6">
            <v>1001</v>
          </cell>
        </row>
      </sheetData>
      <sheetData sheetId="574">
        <row r="6">
          <cell r="A6">
            <v>1001</v>
          </cell>
        </row>
      </sheetData>
      <sheetData sheetId="575">
        <row r="6">
          <cell r="A6">
            <v>1001</v>
          </cell>
        </row>
      </sheetData>
      <sheetData sheetId="576">
        <row r="6">
          <cell r="A6">
            <v>1001</v>
          </cell>
        </row>
      </sheetData>
      <sheetData sheetId="577">
        <row r="6">
          <cell r="A6">
            <v>1001</v>
          </cell>
        </row>
      </sheetData>
      <sheetData sheetId="578">
        <row r="6">
          <cell r="A6">
            <v>1001</v>
          </cell>
        </row>
      </sheetData>
      <sheetData sheetId="579">
        <row r="6">
          <cell r="A6">
            <v>1001</v>
          </cell>
        </row>
      </sheetData>
      <sheetData sheetId="580">
        <row r="6">
          <cell r="A6">
            <v>1001</v>
          </cell>
        </row>
      </sheetData>
      <sheetData sheetId="581">
        <row r="6">
          <cell r="A6">
            <v>1001</v>
          </cell>
        </row>
      </sheetData>
      <sheetData sheetId="582">
        <row r="6">
          <cell r="A6">
            <v>1001</v>
          </cell>
        </row>
      </sheetData>
      <sheetData sheetId="583">
        <row r="6">
          <cell r="A6">
            <v>1001</v>
          </cell>
        </row>
      </sheetData>
      <sheetData sheetId="584">
        <row r="6">
          <cell r="A6">
            <v>1001</v>
          </cell>
        </row>
      </sheetData>
      <sheetData sheetId="585">
        <row r="6">
          <cell r="A6">
            <v>1001</v>
          </cell>
        </row>
      </sheetData>
      <sheetData sheetId="586">
        <row r="6">
          <cell r="A6">
            <v>1001</v>
          </cell>
        </row>
      </sheetData>
      <sheetData sheetId="587">
        <row r="6">
          <cell r="A6">
            <v>1001</v>
          </cell>
        </row>
      </sheetData>
      <sheetData sheetId="588">
        <row r="6">
          <cell r="A6">
            <v>1001</v>
          </cell>
        </row>
      </sheetData>
      <sheetData sheetId="589">
        <row r="6">
          <cell r="A6">
            <v>1001</v>
          </cell>
        </row>
      </sheetData>
      <sheetData sheetId="590">
        <row r="6">
          <cell r="A6">
            <v>1001</v>
          </cell>
        </row>
      </sheetData>
      <sheetData sheetId="591">
        <row r="6">
          <cell r="A6">
            <v>1001</v>
          </cell>
        </row>
      </sheetData>
      <sheetData sheetId="592">
        <row r="6">
          <cell r="A6">
            <v>1001</v>
          </cell>
        </row>
      </sheetData>
      <sheetData sheetId="593">
        <row r="6">
          <cell r="A6">
            <v>1001</v>
          </cell>
        </row>
      </sheetData>
      <sheetData sheetId="594">
        <row r="6">
          <cell r="A6">
            <v>1001</v>
          </cell>
        </row>
      </sheetData>
      <sheetData sheetId="595">
        <row r="6">
          <cell r="A6">
            <v>1001</v>
          </cell>
        </row>
      </sheetData>
      <sheetData sheetId="596">
        <row r="6">
          <cell r="A6">
            <v>1001</v>
          </cell>
        </row>
      </sheetData>
      <sheetData sheetId="597">
        <row r="6">
          <cell r="A6">
            <v>1001</v>
          </cell>
        </row>
      </sheetData>
      <sheetData sheetId="598">
        <row r="6">
          <cell r="A6">
            <v>1001</v>
          </cell>
        </row>
      </sheetData>
      <sheetData sheetId="599">
        <row r="6">
          <cell r="A6">
            <v>1001</v>
          </cell>
        </row>
      </sheetData>
      <sheetData sheetId="600">
        <row r="6">
          <cell r="A6">
            <v>1001</v>
          </cell>
        </row>
      </sheetData>
      <sheetData sheetId="601">
        <row r="6">
          <cell r="A6">
            <v>1001</v>
          </cell>
        </row>
      </sheetData>
      <sheetData sheetId="602">
        <row r="6">
          <cell r="A6">
            <v>1001</v>
          </cell>
        </row>
      </sheetData>
      <sheetData sheetId="603">
        <row r="6">
          <cell r="A6">
            <v>1001</v>
          </cell>
        </row>
      </sheetData>
      <sheetData sheetId="604">
        <row r="6">
          <cell r="A6">
            <v>1001</v>
          </cell>
        </row>
      </sheetData>
      <sheetData sheetId="605">
        <row r="6">
          <cell r="A6">
            <v>1001</v>
          </cell>
        </row>
      </sheetData>
      <sheetData sheetId="606">
        <row r="6">
          <cell r="A6">
            <v>1001</v>
          </cell>
        </row>
      </sheetData>
      <sheetData sheetId="607">
        <row r="6">
          <cell r="A6">
            <v>1001</v>
          </cell>
        </row>
      </sheetData>
      <sheetData sheetId="608">
        <row r="6">
          <cell r="A6">
            <v>1001</v>
          </cell>
        </row>
      </sheetData>
      <sheetData sheetId="609">
        <row r="6">
          <cell r="A6">
            <v>1001</v>
          </cell>
        </row>
      </sheetData>
      <sheetData sheetId="610">
        <row r="6">
          <cell r="A6">
            <v>1001</v>
          </cell>
        </row>
      </sheetData>
      <sheetData sheetId="611">
        <row r="6">
          <cell r="A6">
            <v>1001</v>
          </cell>
        </row>
      </sheetData>
      <sheetData sheetId="612">
        <row r="6">
          <cell r="A6">
            <v>1001</v>
          </cell>
        </row>
      </sheetData>
      <sheetData sheetId="613">
        <row r="6">
          <cell r="A6">
            <v>1001</v>
          </cell>
        </row>
      </sheetData>
      <sheetData sheetId="614">
        <row r="6">
          <cell r="A6">
            <v>1001</v>
          </cell>
        </row>
      </sheetData>
      <sheetData sheetId="615">
        <row r="6">
          <cell r="A6">
            <v>1001</v>
          </cell>
        </row>
      </sheetData>
      <sheetData sheetId="616">
        <row r="6">
          <cell r="A6">
            <v>1001</v>
          </cell>
        </row>
      </sheetData>
      <sheetData sheetId="617">
        <row r="6">
          <cell r="A6">
            <v>1001</v>
          </cell>
        </row>
      </sheetData>
      <sheetData sheetId="618">
        <row r="6">
          <cell r="A6">
            <v>1001</v>
          </cell>
        </row>
      </sheetData>
      <sheetData sheetId="619">
        <row r="6">
          <cell r="A6">
            <v>1001</v>
          </cell>
        </row>
      </sheetData>
      <sheetData sheetId="620">
        <row r="6">
          <cell r="A6">
            <v>1001</v>
          </cell>
        </row>
      </sheetData>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sheetData sheetId="668"/>
      <sheetData sheetId="669"/>
      <sheetData sheetId="670"/>
      <sheetData sheetId="671"/>
      <sheetData sheetId="672"/>
      <sheetData sheetId="673"/>
      <sheetData sheetId="674"/>
      <sheetData sheetId="675"/>
      <sheetData sheetId="676"/>
      <sheetData sheetId="677"/>
      <sheetData sheetId="678"/>
      <sheetData sheetId="679"/>
      <sheetData sheetId="680"/>
      <sheetData sheetId="681"/>
      <sheetData sheetId="682"/>
      <sheetData sheetId="683"/>
      <sheetData sheetId="684"/>
      <sheetData sheetId="685"/>
      <sheetData sheetId="686"/>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refreshError="1"/>
      <sheetData sheetId="709" refreshError="1"/>
      <sheetData sheetId="710" refreshError="1"/>
      <sheetData sheetId="711" refreshError="1"/>
      <sheetData sheetId="712" refreshError="1"/>
      <sheetData sheetId="713"/>
      <sheetData sheetId="714" refreshError="1"/>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Proses"/>
      <sheetName val="1- Tn A2"/>
      <sheetName val="1- Tn A3"/>
      <sheetName val="1- Tn A4"/>
      <sheetName val="1- Tn A5"/>
      <sheetName val="1- Tanah"/>
      <sheetName val="bct-PERUMAHAN"/>
      <sheetName val="Fasilitas Bang"/>
      <sheetName val="bct-PABRIK"/>
      <sheetName val="T.material"/>
      <sheetName val="BCT"/>
      <sheetName val="As"/>
      <sheetName val="TERM OF PAYMENT"/>
      <sheetName val="JSiar"/>
      <sheetName val="B-Ops-Sawit"/>
      <sheetName val="Inv"/>
      <sheetName val="Biaya-Inv"/>
      <sheetName val="Asumsi"/>
      <sheetName val="Biaya"/>
      <sheetName val="Input O&amp;M"/>
      <sheetName val="B-Ops-KS"/>
      <sheetName val="DCF"/>
      <sheetName val="List"/>
      <sheetName val="data"/>
      <sheetName val="A"/>
      <sheetName val="HB"/>
    </sheetNames>
    <sheetDataSet>
      <sheetData sheetId="0" refreshError="1"/>
      <sheetData sheetId="1" refreshError="1"/>
      <sheetData sheetId="2" refreshError="1"/>
      <sheetData sheetId="3" refreshError="1"/>
      <sheetData sheetId="4" refreshError="1"/>
      <sheetData sheetId="5" refreshError="1"/>
      <sheetData sheetId="6" refreshError="1"/>
      <sheetData sheetId="7"/>
      <sheetData sheetId="8" refreshError="1"/>
      <sheetData sheetId="9"/>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Proses"/>
      <sheetName val="1- Tn A2"/>
      <sheetName val="1- Tn A3"/>
      <sheetName val="1- Tn A4"/>
      <sheetName val="1- Tn A5"/>
      <sheetName val="1- Tanah"/>
      <sheetName val="bct-PERUMAHAN"/>
      <sheetName val="Fasilitas Bang"/>
      <sheetName val="bct-PABRIK"/>
      <sheetName val="T.material"/>
      <sheetName val="BCT"/>
      <sheetName val="As"/>
      <sheetName val="TERM OF PAYMENT"/>
      <sheetName val="JSiar"/>
      <sheetName val="B-Ops-Sawit"/>
      <sheetName val="Inv"/>
      <sheetName val="Biaya-Inv"/>
      <sheetName val="Asumsi"/>
      <sheetName val="Biaya"/>
      <sheetName val="HB"/>
      <sheetName val="Input O&amp;M"/>
      <sheetName val="B-Ops-KS"/>
      <sheetName val="DCF"/>
      <sheetName val="List"/>
      <sheetName val="data"/>
      <sheetName val="A"/>
    </sheetNames>
    <sheetDataSet>
      <sheetData sheetId="0" refreshError="1"/>
      <sheetData sheetId="1" refreshError="1"/>
      <sheetData sheetId="2" refreshError="1"/>
      <sheetData sheetId="3" refreshError="1"/>
      <sheetData sheetId="4" refreshError="1"/>
      <sheetData sheetId="5" refreshError="1"/>
      <sheetData sheetId="6" refreshError="1"/>
      <sheetData sheetId="7"/>
      <sheetData sheetId="8" refreshError="1"/>
      <sheetData sheetId="9"/>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3"/>
      <sheetName val="xxx"/>
      <sheetName val="FORM-ISI"/>
      <sheetName val="Tanah"/>
      <sheetName val="Bangunan"/>
      <sheetName val="Resume"/>
      <sheetName val="Cover"/>
      <sheetName val="Hal-1"/>
      <sheetName val="Hal-2"/>
      <sheetName val="Hal-3"/>
      <sheetName val="Hal-4"/>
      <sheetName val="CLPA1"/>
      <sheetName val="CLPA2"/>
      <sheetName val="Foto-1"/>
      <sheetName val="Gambar"/>
      <sheetName val="Gbr Kav"/>
      <sheetName val="Asumsi "/>
      <sheetName val="Data Pembanding"/>
      <sheetName val="Surat"/>
      <sheetName val="taksasi"/>
      <sheetName val="data"/>
      <sheetName val="kontrol"/>
      <sheetName val="Sheet1"/>
      <sheetName val="Foto-2"/>
      <sheetName val="Foto-1 (2)"/>
      <sheetName val="Sarana"/>
      <sheetName val="Depresiasi"/>
      <sheetName val="sketsa data"/>
      <sheetName val="Angka"/>
      <sheetName val="rumus"/>
      <sheetName val="List"/>
      <sheetName val="JSiar"/>
      <sheetName val="As"/>
      <sheetName val="5"/>
      <sheetName val="Ring"/>
      <sheetName val="bct-PABRIK"/>
      <sheetName val="EQUIPMENT"/>
      <sheetName val="5 yr val"/>
      <sheetName val="Graphs"/>
      <sheetName val="Input"/>
      <sheetName val="Financials"/>
      <sheetName val=" Summ fin."/>
      <sheetName val="TERM OF PAYMENT"/>
      <sheetName val="Saf.Bang."/>
      <sheetName val="Saf.tan."/>
      <sheetName val="BCT"/>
      <sheetName val="SM Bgn"/>
      <sheetName val="SM Tnh"/>
      <sheetName val="Asumsi"/>
      <sheetName val="Tanaman"/>
      <sheetName val="Links"/>
      <sheetName val="Ans. ME"/>
      <sheetName val="datasheet"/>
      <sheetName val="ISIAN"/>
      <sheetName val="Revenue"/>
      <sheetName val="Analisa Harga Satuan"/>
      <sheetName val="Period"/>
      <sheetName val="K-9 Ok"/>
      <sheetName val="INV"/>
      <sheetName val="Data Umum"/>
      <sheetName val="Copy of 10"/>
      <sheetName val="Investment"/>
      <sheetName val="Cov"/>
      <sheetName val="Cutleries"/>
      <sheetName val="Exc. Rate"/>
      <sheetName val="B _ Norelec"/>
      <sheetName val="Analisa"/>
      <sheetName val="1"/>
      <sheetName val="UPAH &amp; BAHAN"/>
      <sheetName val="Pro-Base"/>
      <sheetName val="Asm"/>
      <sheetName val="PrBS"/>
      <sheetName val="PrDepr"/>
      <sheetName val="PrIS"/>
      <sheetName val="HarSat"/>
      <sheetName val="BL-PL-CEN"/>
      <sheetName val="TAX SUMMARY"/>
      <sheetName val="AT"/>
      <sheetName val="HARGA MATERIAL"/>
      <sheetName val="Input O&amp;M"/>
      <sheetName val="S-1"/>
      <sheetName val="LOG 11"/>
      <sheetName val="Gambar Fisik"/>
    </sheetNames>
    <sheetDataSet>
      <sheetData sheetId="0" refreshError="1"/>
      <sheetData sheetId="1" refreshError="1"/>
      <sheetData sheetId="2"/>
      <sheetData sheetId="3"/>
      <sheetData sheetId="4" refreshError="1"/>
      <sheetData sheetId="5"/>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Set>
  </externalBook>
</externalLink>
</file>

<file path=xl/externalLinks/externalLink4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Data-Umum"/>
      <sheetName val="Tanah"/>
      <sheetName val="Hit-Bgn"/>
      <sheetName val="Ring-Nilai"/>
      <sheetName val="Analisa"/>
      <sheetName val="Teks"/>
      <sheetName val="Analisa Likuidasi"/>
      <sheetName val="Cover"/>
      <sheetName val="Surat+likuidasi"/>
      <sheetName val="Pernyataan"/>
      <sheetName val="Daft-Isi &amp; Ringk+likuidasi"/>
      <sheetName val="Laporan"/>
      <sheetName val="Data Pasar"/>
      <sheetName val="Asistensi"/>
      <sheetName val="Data 1"/>
      <sheetName val="Data 2"/>
      <sheetName val="Data 4"/>
      <sheetName val="Data 3"/>
      <sheetName val="Data 5"/>
      <sheetName val="Fotodigital"/>
      <sheetName val="List"/>
      <sheetName val="BCT"/>
      <sheetName val="Inputs"/>
      <sheetName val="FORM-X-1"/>
      <sheetName val="TERM OF PAYMENT"/>
      <sheetName val="Nil_angka1"/>
      <sheetName val="SM Tnh"/>
      <sheetName val="Inves-2"/>
      <sheetName val="Bang-Non-St"/>
      <sheetName val="Upah dan Bahan "/>
      <sheetName val="Upah_Bahan"/>
      <sheetName val="Mesin"/>
      <sheetName val="Biaya"/>
      <sheetName val="UPAH &amp; BAHAN"/>
      <sheetName val="upah"/>
      <sheetName val="DCF Jual-Sewa"/>
      <sheetName val="PB(B)"/>
      <sheetName val="10 yr val"/>
      <sheetName val="SM Bgn"/>
      <sheetName val="JSiar"/>
      <sheetName val="As"/>
      <sheetName val="Mar"/>
      <sheetName val="Hotel"/>
      <sheetName val="Valuation"/>
      <sheetName val="cicilan"/>
      <sheetName val="HARGA &amp; TARIF"/>
      <sheetName val="Analisa_Likuidasi"/>
      <sheetName val="Daft-Isi_&amp;_Ringk+likuidasi"/>
      <sheetName val="Data_Pasar"/>
      <sheetName val="Data_1"/>
      <sheetName val="Data_2"/>
      <sheetName val="Data_4"/>
      <sheetName val="Data_3"/>
      <sheetName val="Data_5"/>
      <sheetName val="TERM_OF_PAYMENT"/>
      <sheetName val="SM_Tnh"/>
      <sheetName val="Upah_dan_Bahan_"/>
      <sheetName val="Olah"/>
      <sheetName val="analis"/>
      <sheetName val="Reklpj"/>
      <sheetName val="Kurs"/>
      <sheetName val="sst"/>
      <sheetName val="datateknis"/>
      <sheetName val="BCTSPL"/>
      <sheetName val="Penarikan - Inv Baru"/>
      <sheetName val="Capital"/>
      <sheetName val="data"/>
      <sheetName val="Des"/>
      <sheetName val="Pakai 1-31 Jan 05"/>
      <sheetName val="cov"/>
      <sheetName val="Tabel"/>
      <sheetName val="B"/>
      <sheetName val="Pro-Base"/>
      <sheetName val="GH Quantity"/>
      <sheetName val="Isian"/>
      <sheetName val="Market Positioning"/>
      <sheetName val=""/>
      <sheetName val="Analisa_Likuidasi1"/>
      <sheetName val="Daft-Isi_&amp;_Ringk+likuidasi1"/>
      <sheetName val="Data_Pasar1"/>
      <sheetName val="Data_11"/>
      <sheetName val="Data_21"/>
      <sheetName val="Data_41"/>
      <sheetName val="Data_31"/>
      <sheetName val="Data_51"/>
      <sheetName val="NORMA"/>
      <sheetName val="Huruf-INV"/>
      <sheetName val="Nilai Tanah"/>
      <sheetName val="PAD-F"/>
      <sheetName val="Sat. Pek."/>
      <sheetName val="Permanent info"/>
      <sheetName val="INV"/>
      <sheetName val="Supporting"/>
      <sheetName val="bahan+upah"/>
      <sheetName val="FORM X COST"/>
      <sheetName val="NP"/>
      <sheetName val="K-9 Ok"/>
      <sheetName val="BHN"/>
      <sheetName val="Std-Prod KS"/>
      <sheetName val="gvl"/>
      <sheetName val="LABA RUGI"/>
      <sheetName val="Input"/>
      <sheetName val="Financials"/>
      <sheetName val="T.material"/>
      <sheetName val="1.Isian"/>
      <sheetName val="Gb Link Requirement"/>
      <sheetName val="MANU"/>
      <sheetName val="Kend"/>
      <sheetName val="39"/>
      <sheetName val="Exc. Rate"/>
      <sheetName val="Sheet1"/>
      <sheetName val="DIRPROD"/>
      <sheetName val="Foto"/>
      <sheetName val="Material"/>
      <sheetName val="Dist_analys"/>
      <sheetName val="LCC"/>
      <sheetName val="Prod- Plasma"/>
      <sheetName val="FORM-B1"/>
      <sheetName val="Analisa &amp; Upah"/>
      <sheetName val="JKT"/>
      <sheetName val="SEMANAN"/>
      <sheetName val="BKPM"/>
      <sheetName val="OLDMAP"/>
      <sheetName val="GeneralInfo"/>
      <sheetName val="HARGA MATERIAL"/>
      <sheetName val="BS"/>
      <sheetName val="Analisa BCT"/>
      <sheetName val="B-Ops-Sawit"/>
      <sheetName val="Biaya-Inv"/>
      <sheetName val="Asumsi"/>
      <sheetName val="TON  per Jam"/>
      <sheetName val="trial"/>
      <sheetName val=" INCOME STATEMENT"/>
      <sheetName val="Daftar No MAPPI"/>
      <sheetName val="Sheet1 (3)"/>
      <sheetName val="VAT out"/>
      <sheetName val="data pendamping"/>
      <sheetName val="REKAP"/>
      <sheetName val="FORM-BANGUNAN"/>
      <sheetName val="Mobil"/>
      <sheetName val="2007"/>
      <sheetName val="KPI"/>
      <sheetName val="Hargamat"/>
      <sheetName val="BTB MAPPI Sanggau"/>
      <sheetName val="Luasan Bgn"/>
      <sheetName val="IKK MAPPI 2018"/>
      <sheetName val="RESUME 2018"/>
      <sheetName val="Unit In Place"/>
      <sheetName val="MODEL BCT"/>
      <sheetName val="Harga Satuan"/>
      <sheetName val="Bangunan Perusahaan"/>
      <sheetName val="Bangunan Perumahan"/>
      <sheetName val="DATA INFRAST"/>
      <sheetName val="TAX SUMMARY"/>
      <sheetName val="U&amp;B"/>
      <sheetName val="Analisa_Likuidasi3"/>
      <sheetName val="Daft-Isi_&amp;_Ringk+likuidasi3"/>
      <sheetName val="Data_Pasar3"/>
      <sheetName val="Data_13"/>
      <sheetName val="Data_23"/>
      <sheetName val="Data_43"/>
      <sheetName val="Data_33"/>
      <sheetName val="Data_53"/>
      <sheetName val="TERM_OF_PAYMENT3"/>
      <sheetName val="SM_Tnh3"/>
      <sheetName val="Upah_dan_Bahan_3"/>
      <sheetName val="DCF_Jual-Sewa2"/>
      <sheetName val="10_yr_val2"/>
      <sheetName val="Pakai_1-31_Jan_051"/>
      <sheetName val="UPAH_&amp;_BAHAN1"/>
      <sheetName val="SM_Bgn1"/>
      <sheetName val="Penarikan_-_Inv_Baru1"/>
      <sheetName val="HARGA_&amp;_TARIF1"/>
      <sheetName val="Analisa_Likuidasi2"/>
      <sheetName val="Daft-Isi_&amp;_Ringk+likuidasi2"/>
      <sheetName val="Data_Pasar2"/>
      <sheetName val="Data_12"/>
      <sheetName val="Data_22"/>
      <sheetName val="Data_42"/>
      <sheetName val="Data_32"/>
      <sheetName val="Data_52"/>
      <sheetName val="TERM_OF_PAYMENT2"/>
      <sheetName val="SM_Tnh2"/>
      <sheetName val="Upah_dan_Bahan_2"/>
      <sheetName val="DCF_Jual-Sewa1"/>
      <sheetName val="10_yr_val1"/>
      <sheetName val="TERM_OF_PAYMENT1"/>
      <sheetName val="SM_Tnh1"/>
      <sheetName val="Upah_dan_Bahan_1"/>
      <sheetName val="DCF_Jual-Sewa"/>
      <sheetName val="10_yr_val"/>
      <sheetName val="Pakai_1-31_Jan_05"/>
      <sheetName val="UPAH_&amp;_BAHAN"/>
      <sheetName val="SM_Bgn"/>
      <sheetName val="Penarikan_-_Inv_Baru"/>
      <sheetName val="HARGA_&amp;_TARIF"/>
      <sheetName val="Analisa_Likuidasi4"/>
      <sheetName val="Daft-Isi_&amp;_Ringk+likuidasi4"/>
      <sheetName val="Data_Pasar4"/>
      <sheetName val="Data_14"/>
      <sheetName val="Data_24"/>
      <sheetName val="Data_44"/>
      <sheetName val="Data_34"/>
      <sheetName val="Data_54"/>
      <sheetName val="TERM_OF_PAYMENT4"/>
      <sheetName val="SM_Tnh4"/>
      <sheetName val="Upah_dan_Bahan_4"/>
      <sheetName val="DCF_Jual-Sewa3"/>
      <sheetName val="10_yr_val3"/>
      <sheetName val="fin pro centers"/>
      <sheetName val="Harsat"/>
      <sheetName val="cashflow"/>
      <sheetName val="BAHAN"/>
      <sheetName val="P&amp;L BSheet CFlow"/>
      <sheetName val="Text Total NP"/>
      <sheetName val="Text Total Likuidasi"/>
      <sheetName val="DATA UMUM"/>
      <sheetName val="Bangunan"/>
      <sheetName val="Resume Nilai"/>
      <sheetName val="Resume T&amp;B"/>
      <sheetName val="_43_9_1"/>
      <sheetName val="WP Bangunan"/>
      <sheetName val="JADI"/>
      <sheetName val="L.BA blok"/>
      <sheetName val="Pipe"/>
      <sheetName val="._uko Padi Mas dr BATAM_xls_._u"/>
      <sheetName val="GS Tanah Kalimas Baru (2)"/>
      <sheetName val="SDMPROG"/>
      <sheetName val="DAT_1"/>
      <sheetName val="prod"/>
      <sheetName val="Bak"/>
      <sheetName val="Hargamaterial"/>
      <sheetName val="ANALISA PEK.UMUM"/>
      <sheetName val="Rab"/>
      <sheetName val="Bill of Qty MEP"/>
      <sheetName val="dft bns"/>
      <sheetName val="Kuitansi (terbilang)"/>
      <sheetName val="S-1"/>
      <sheetName val="LPJ "/>
      <sheetName val="HB "/>
      <sheetName val="Cash-print"/>
      <sheetName val="RAB BTB KANTOR"/>
      <sheetName val="RAB "/>
      <sheetName val="Scenario"/>
      <sheetName val="Input-Expected Case"/>
      <sheetName val="Resume "/>
      <sheetName val="BL-PL-CEN"/>
      <sheetName val="Cutleries"/>
      <sheetName val="TOTAL"/>
      <sheetName val="Marshal"/>
      <sheetName val="SAA"/>
    </sheetNames>
    <sheetDataSet>
      <sheetData sheetId="0">
        <row r="17">
          <cell r="B17" t="str">
            <v>Totok Lispito</v>
          </cell>
        </row>
      </sheetData>
      <sheetData sheetId="1">
        <row r="17">
          <cell r="B17" t="str">
            <v>Totok Lispito</v>
          </cell>
        </row>
      </sheetData>
      <sheetData sheetId="2">
        <row r="17">
          <cell r="B17" t="str">
            <v>Totok Lispito</v>
          </cell>
        </row>
      </sheetData>
      <sheetData sheetId="3">
        <row r="17">
          <cell r="B17" t="str">
            <v>Totok Lispito</v>
          </cell>
        </row>
      </sheetData>
      <sheetData sheetId="4">
        <row r="17">
          <cell r="B17" t="str">
            <v>Totok Lispito</v>
          </cell>
        </row>
      </sheetData>
      <sheetData sheetId="5">
        <row r="17">
          <cell r="B17" t="str">
            <v>Totok Lispito</v>
          </cell>
        </row>
      </sheetData>
      <sheetData sheetId="6">
        <row r="17">
          <cell r="B17" t="str">
            <v>Totok Lispito</v>
          </cell>
        </row>
      </sheetData>
      <sheetData sheetId="7">
        <row r="17">
          <cell r="B17" t="str">
            <v>Totok Lispito</v>
          </cell>
        </row>
      </sheetData>
      <sheetData sheetId="8">
        <row r="17">
          <cell r="B17" t="str">
            <v>Totok Lispito</v>
          </cell>
        </row>
      </sheetData>
      <sheetData sheetId="9">
        <row r="17">
          <cell r="B17" t="str">
            <v>Totok Lispito</v>
          </cell>
        </row>
      </sheetData>
      <sheetData sheetId="10">
        <row r="17">
          <cell r="B17" t="str">
            <v>Totok Lispito</v>
          </cell>
        </row>
      </sheetData>
      <sheetData sheetId="11">
        <row r="17">
          <cell r="B17" t="str">
            <v>Totok Lispito</v>
          </cell>
        </row>
      </sheetData>
      <sheetData sheetId="12">
        <row r="17">
          <cell r="B17" t="str">
            <v>Totok Lispito</v>
          </cell>
        </row>
      </sheetData>
      <sheetData sheetId="13">
        <row r="17">
          <cell r="B17" t="str">
            <v>Totok Lispito</v>
          </cell>
        </row>
      </sheetData>
      <sheetData sheetId="14">
        <row r="17">
          <cell r="B17" t="str">
            <v>Totok Lispito</v>
          </cell>
        </row>
      </sheetData>
      <sheetData sheetId="15">
        <row r="17">
          <cell r="B17" t="str">
            <v>Totok Lispito</v>
          </cell>
        </row>
      </sheetData>
      <sheetData sheetId="16">
        <row r="17">
          <cell r="B17" t="str">
            <v>Totok Lispito</v>
          </cell>
        </row>
      </sheetData>
      <sheetData sheetId="17">
        <row r="17">
          <cell r="B17" t="str">
            <v>Totok Lispito</v>
          </cell>
        </row>
      </sheetData>
      <sheetData sheetId="18">
        <row r="17">
          <cell r="B17" t="str">
            <v>Totok Lispito</v>
          </cell>
        </row>
      </sheetData>
      <sheetData sheetId="19">
        <row r="17">
          <cell r="B17" t="str">
            <v>Totok Lispito</v>
          </cell>
        </row>
      </sheetData>
      <sheetData sheetId="20">
        <row r="17">
          <cell r="B17" t="str">
            <v>Totok Lispito</v>
          </cell>
        </row>
      </sheetData>
      <sheetData sheetId="21" refreshError="1">
        <row r="17">
          <cell r="B17" t="str">
            <v>Totok Lispito</v>
          </cell>
        </row>
        <row r="18">
          <cell r="B18" t="str">
            <v>Saiful Bangun</v>
          </cell>
        </row>
        <row r="19">
          <cell r="B19" t="str">
            <v>-</v>
          </cell>
        </row>
        <row r="22">
          <cell r="B22" t="str">
            <v>Yadi Suryadi</v>
          </cell>
        </row>
        <row r="23">
          <cell r="B23" t="str">
            <v>Istifar Duharyadi</v>
          </cell>
        </row>
        <row r="24">
          <cell r="B24" t="str">
            <v>M. Adillah</v>
          </cell>
        </row>
        <row r="25">
          <cell r="B25" t="str">
            <v>Nur Hasan</v>
          </cell>
        </row>
        <row r="26">
          <cell r="B26" t="str">
            <v>Erik Hendrawan</v>
          </cell>
        </row>
        <row r="27">
          <cell r="B27" t="str">
            <v>-</v>
          </cell>
        </row>
        <row r="29">
          <cell r="B29" t="str">
            <v>Totok Lispito</v>
          </cell>
        </row>
        <row r="30">
          <cell r="B30" t="str">
            <v>Saiful Bangun</v>
          </cell>
        </row>
        <row r="31">
          <cell r="B31" t="str">
            <v>Yadi Suryadi</v>
          </cell>
        </row>
        <row r="32">
          <cell r="B32" t="str">
            <v>M. Adillah</v>
          </cell>
        </row>
        <row r="33">
          <cell r="B33" t="str">
            <v>Nur Hasan</v>
          </cell>
        </row>
        <row r="34">
          <cell r="B34" t="str">
            <v>Budi Hardanto</v>
          </cell>
        </row>
        <row r="35">
          <cell r="B35" t="str">
            <v>Sigit Ujaryanto</v>
          </cell>
        </row>
        <row r="36">
          <cell r="B36" t="str">
            <v>Rosyid A. Rojak</v>
          </cell>
        </row>
        <row r="37">
          <cell r="B37" t="str">
            <v>-</v>
          </cell>
        </row>
      </sheetData>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Set>
  </externalBook>
</externalLink>
</file>

<file path=xl/externalLinks/externalLink4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B 0703"/>
      <sheetName val="AJE-0703"/>
      <sheetName val="LK"/>
      <sheetName val="CAT"/>
      <sheetName val="a_tetap"/>
      <sheetName val="WS"/>
      <sheetName val="Historical Data (sh)"/>
      <sheetName val="Proyeksi Sales (sh)"/>
      <sheetName val="Whole Seller (sh)"/>
      <sheetName val="Trade Show (sh)"/>
      <sheetName val="Media Plan (sh)"/>
      <sheetName val="Proy-PL (sh)"/>
      <sheetName val="NRJAN- MRT 07"/>
      <sheetName val="Bang-Non-St"/>
      <sheetName val="FORM-X-1"/>
      <sheetName val="F1771-II"/>
      <sheetName val="F1771-III"/>
      <sheetName val="KANTOR"/>
      <sheetName val="L.BA blok"/>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4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B 0703"/>
      <sheetName val="AJE-0703"/>
      <sheetName val="LK"/>
      <sheetName val="CAT"/>
      <sheetName val="a_tetap"/>
      <sheetName val="WS"/>
      <sheetName val="Historical Data (sh)"/>
      <sheetName val="Proyeksi Sales (sh)"/>
      <sheetName val="Whole Seller (sh)"/>
      <sheetName val="Trade Show (sh)"/>
      <sheetName val="Media Plan (sh)"/>
      <sheetName val="Proy-PL (sh)"/>
      <sheetName val="NRJAN- MRT 07"/>
      <sheetName val="Bang-Non-St"/>
      <sheetName val="FORM-X-1"/>
      <sheetName val="F1771-II"/>
      <sheetName val="F1771-III"/>
      <sheetName val="L.BA blok"/>
      <sheetName val="KANTOR"/>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5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DATA UMUM"/>
      <sheetName val="Tanah"/>
      <sheetName val="Bangunan"/>
      <sheetName val="Safety Margin"/>
      <sheetName val="Cover"/>
      <sheetName val="Laporan"/>
      <sheetName val="Foto-Foto"/>
      <sheetName val="Data 1"/>
      <sheetName val="Data 2"/>
      <sheetName val="Data 3"/>
      <sheetName val="Data 4"/>
      <sheetName val="Data 5"/>
      <sheetName val="Analisa"/>
      <sheetName val="Text"/>
      <sheetName val="COPYWRITE"/>
      <sheetName val="List"/>
      <sheetName val="DATA_UMUM"/>
      <sheetName val="Safety_Margin"/>
      <sheetName val="Data_1"/>
      <sheetName val="Data_2"/>
      <sheetName val="Data_3"/>
      <sheetName val="Data_4"/>
      <sheetName val="Data_5"/>
      <sheetName val="Add-trans"/>
      <sheetName val="OE"/>
      <sheetName val="datasheet"/>
      <sheetName val="As"/>
      <sheetName val="Rinci-Biaya"/>
      <sheetName val="S-2"/>
      <sheetName val="B-Ops-KS"/>
      <sheetName val="Rinci-Pendapatan"/>
      <sheetName val="Des"/>
      <sheetName val="Revenue"/>
      <sheetName val="S-1"/>
      <sheetName val="Pro-Base"/>
      <sheetName val="Add-rev"/>
      <sheetName val="Exist"/>
      <sheetName val="Tot"/>
      <sheetName val="Tranponder"/>
      <sheetName val="Bang-Non-St"/>
      <sheetName val="Std-Prod KS"/>
      <sheetName val="Inputs"/>
      <sheetName val="Asumsi"/>
      <sheetName val="Format Tanah"/>
      <sheetName val=" INCOME STATEMENT"/>
      <sheetName val="EQUIPMENT"/>
      <sheetName val="FINISHING"/>
      <sheetName val="data"/>
      <sheetName val="rab lt 2 bo"/>
      <sheetName val="Isian"/>
      <sheetName val="Ring"/>
      <sheetName val="JSiar"/>
      <sheetName val="EndBalanceStock"/>
      <sheetName val="BDStock"/>
      <sheetName val="PUMP"/>
      <sheetName val="DATA_UMUM1"/>
      <sheetName val="Safety_Margin1"/>
      <sheetName val="Data_11"/>
      <sheetName val="Data_21"/>
      <sheetName val="Data_31"/>
      <sheetName val="Data_41"/>
      <sheetName val="Data_51"/>
      <sheetName val="Std-Prod_KS"/>
      <sheetName val="Format_Tanah"/>
      <sheetName val="_INCOME_STATEMENT"/>
      <sheetName val="cost recovery"/>
      <sheetName val="TERM OF PAYMENT"/>
      <sheetName val="Trial Bal"/>
      <sheetName val="HPP"/>
      <sheetName val="NARASI"/>
      <sheetName val="Prod- Plasma"/>
      <sheetName val="fin pro centers"/>
      <sheetName val="Data GH'06"/>
      <sheetName val="Sheet1"/>
      <sheetName val="SUM"/>
      <sheetName val="DPT"/>
      <sheetName val="Entri Awal"/>
      <sheetName val="Q3"/>
      <sheetName val="FORM-X-1"/>
      <sheetName val="Palm Prod"/>
      <sheetName val="JKT"/>
      <sheetName val="PP"/>
      <sheetName val="Pt"/>
      <sheetName val="Inves-2"/>
      <sheetName val="T.material"/>
      <sheetName val="B-Ops-Sawit"/>
      <sheetName val="Inv"/>
      <sheetName val="Biaya-Inv"/>
      <sheetName val="prg-old"/>
      <sheetName val="I"/>
      <sheetName val="Foto"/>
      <sheetName val="Resume"/>
      <sheetName val="Properti"/>
      <sheetName val="Exc. Rate"/>
      <sheetName val="BCT"/>
      <sheetName val="HarSat"/>
      <sheetName val="Supporting"/>
      <sheetName val="Market Positioning"/>
      <sheetName val="LABA RUGI"/>
      <sheetName val="B"/>
      <sheetName val="An-bow"/>
      <sheetName val="F"/>
      <sheetName val="LCC"/>
      <sheetName val="Depresiasi"/>
      <sheetName val="L.BA blok"/>
      <sheetName val="Fill this out first___"/>
      <sheetName val="JADI"/>
      <sheetName val="Daftar Isi"/>
      <sheetName val="rab_lt_2_bo"/>
      <sheetName val="T_material"/>
      <sheetName val="FORM-B1"/>
      <sheetName val="Rekap Direct Cost"/>
      <sheetName val="lokasari-el"/>
      <sheetName val="._uko Padi Mas dr BATAM_xls_._u"/>
      <sheetName val="AF"/>
      <sheetName val="Luasan Bgn"/>
      <sheetName val="data pembanding pemuda"/>
      <sheetName val="Quick count"/>
      <sheetName val="P&amp;L BSheet CFlow"/>
      <sheetName val="DDB"/>
      <sheetName val="datateknis"/>
      <sheetName val="BCTSPL"/>
      <sheetName val="analis"/>
      <sheetName val="Daftar No MAPPI"/>
      <sheetName val="Olah"/>
      <sheetName val="General"/>
      <sheetName val="10 yr val"/>
      <sheetName val="Input"/>
      <sheetName val="UBA"/>
      <sheetName val="FAK"/>
      <sheetName val="Indeks"/>
      <sheetName val="upah"/>
      <sheetName val="HALAMAN 1-60"/>
      <sheetName val="Sat. Pek."/>
      <sheetName val="Upah_Bahan"/>
      <sheetName val="Mar"/>
      <sheetName val="ANALISA PEK.UMUM"/>
      <sheetName val="Listperson"/>
      <sheetName val="Lap. bangunan"/>
      <sheetName val="Kebun 510 kav o6"/>
      <sheetName val="SM Bgn"/>
      <sheetName val="Permanent info"/>
      <sheetName val="cicilan"/>
      <sheetName val="Mesin"/>
      <sheetName val="Rab"/>
      <sheetName val="IKK"/>
    </sheetNames>
    <sheetDataSet>
      <sheetData sheetId="0">
        <row r="61">
          <cell r="A61" t="str">
            <v>DKI JAKARTA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efreshError="1"/>
      <sheetData sheetId="17"/>
      <sheetData sheetId="18"/>
      <sheetData sheetId="19"/>
      <sheetData sheetId="20"/>
      <sheetData sheetId="21"/>
      <sheetData sheetId="22"/>
      <sheetData sheetId="23"/>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Set>
  </externalBook>
</externalLink>
</file>

<file path=xl/externalLinks/externalLink5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al Analysis"/>
      <sheetName val="REKAP (2)"/>
      <sheetName val="AF"/>
      <sheetName val="REKAP"/>
      <sheetName val="DF"/>
      <sheetName val="Copp"/>
      <sheetName val="Resume"/>
      <sheetName val="inc"/>
      <sheetName val="Harga TBS"/>
      <sheetName val="R TBS"/>
      <sheetName val="Proyeksi Produksi"/>
      <sheetName val="h s"/>
      <sheetName val="pkk"/>
      <sheetName val="Area Statement"/>
      <sheetName val="Tanaman"/>
      <sheetName val="LC"/>
      <sheetName val="LCC"/>
      <sheetName val="TBM-0"/>
      <sheetName val="TBM-1"/>
      <sheetName val="TBM-2"/>
      <sheetName val="TBM-3"/>
      <sheetName val="tm4-9"/>
      <sheetName val="tm10-17"/>
      <sheetName val="tm18-25"/>
      <sheetName val="cek"/>
      <sheetName val="Standar-b ok"/>
      <sheetName val="Standar-a Ok"/>
      <sheetName val="Rehab"/>
      <sheetName val="Biaya"/>
      <sheetName val="Biaya Cad"/>
      <sheetName val="Prod- Plasma"/>
      <sheetName val="p p ACT"/>
      <sheetName val="p p"/>
      <sheetName val="ch"/>
      <sheetName val="non Tnm"/>
      <sheetName val="Statistik"/>
      <sheetName val="Estimasi"/>
      <sheetName val="Non Tanaman"/>
      <sheetName val="List"/>
      <sheetName val="Asumsi"/>
      <sheetName val="Bang-Non-St"/>
      <sheetName val="Inputs"/>
      <sheetName val="Revenue"/>
      <sheetName val="Sheet1"/>
      <sheetName val="B"/>
      <sheetName val="EQUIPMENT"/>
      <sheetName val="Financials"/>
      <sheetName val="10 yr val"/>
      <sheetName val="TK1"/>
      <sheetName val="L.BA blok"/>
      <sheetName val="Foto"/>
      <sheetName val="kki"/>
      <sheetName val="fin pro centers"/>
      <sheetName val="SUMMARY"/>
      <sheetName val="bct-PABRIK"/>
      <sheetName val="As"/>
      <sheetName val="Fill this out first___"/>
      <sheetName val="Supporting"/>
      <sheetName val="Proj Summ"/>
      <sheetName val="HPP"/>
      <sheetName val="Bangunan"/>
      <sheetName val="Des"/>
      <sheetName val="analis"/>
      <sheetName val="FORM-X-1"/>
      <sheetName val="TERM OF PAYMENT"/>
      <sheetName val="REKAPUTAMA_R1_"/>
      <sheetName val="Sales"/>
      <sheetName val="Proyeksi"/>
      <sheetName val=" INCOME STATEMENT"/>
      <sheetName val="JK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ow r="35">
          <cell r="G35">
            <v>1</v>
          </cell>
        </row>
      </sheetData>
      <sheetData sheetId="31">
        <row r="35">
          <cell r="G35">
            <v>1</v>
          </cell>
        </row>
      </sheetData>
      <sheetData sheetId="32"/>
      <sheetData sheetId="33"/>
      <sheetData sheetId="34"/>
      <sheetData sheetId="35"/>
      <sheetData sheetId="36"/>
      <sheetData sheetId="37"/>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Set>
  </externalBook>
</externalLink>
</file>

<file path=xl/externalLinks/externalLink5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al Analysis"/>
      <sheetName val="REKAP (2)"/>
      <sheetName val="AF"/>
      <sheetName val="REKAP"/>
      <sheetName val="DF"/>
      <sheetName val="Copp"/>
      <sheetName val="Resume"/>
      <sheetName val="inc"/>
      <sheetName val="Harga TBS"/>
      <sheetName val="R TBS"/>
      <sheetName val="Proyeksi Produksi"/>
      <sheetName val="h s"/>
      <sheetName val="pkk"/>
      <sheetName val="Area Statement"/>
      <sheetName val="Tanaman"/>
      <sheetName val="LC"/>
      <sheetName val="LCC"/>
      <sheetName val="TBM-0"/>
      <sheetName val="TBM-1"/>
      <sheetName val="TBM-2"/>
      <sheetName val="TBM-3"/>
      <sheetName val="tm4-9"/>
      <sheetName val="tm10-17"/>
      <sheetName val="tm18-25"/>
      <sheetName val="cek"/>
      <sheetName val="Standar-b ok"/>
      <sheetName val="Standar-a Ok"/>
      <sheetName val="Rehab"/>
      <sheetName val="Biaya"/>
      <sheetName val="Biaya Cad"/>
      <sheetName val="Prod- Plasma"/>
      <sheetName val="p p ACT"/>
      <sheetName val="p p"/>
      <sheetName val="ch"/>
      <sheetName val="non Tnm"/>
      <sheetName val="Statistik"/>
      <sheetName val="Estimasi"/>
      <sheetName val="Non Tanaman"/>
      <sheetName val="Sheet1"/>
      <sheetName val="List"/>
      <sheetName val="Asumsi"/>
      <sheetName val="Bang-Non-St"/>
      <sheetName val="Inputs"/>
      <sheetName val="Revenue"/>
      <sheetName val="B"/>
      <sheetName val="EQUIPMENT"/>
      <sheetName val="Financials"/>
      <sheetName val="10 yr val"/>
      <sheetName val="TK1"/>
      <sheetName val="L.BA blok"/>
      <sheetName val="Foto"/>
      <sheetName val="kki"/>
      <sheetName val="fin pro centers"/>
      <sheetName val="SUMMARY"/>
      <sheetName val="bct-PABRIK"/>
      <sheetName val="As"/>
      <sheetName val="Fill this out first___"/>
      <sheetName val="HPP"/>
      <sheetName val="Bangunan"/>
      <sheetName val="Proj Summ"/>
      <sheetName val="Des"/>
      <sheetName val="Supporting"/>
      <sheetName val="analis"/>
      <sheetName val="FORM-X-1"/>
      <sheetName val="TERM OF PAYMENT"/>
      <sheetName val="REKAPUTAMA_R1_"/>
      <sheetName val="Sales"/>
      <sheetName val=" INCOME STATEMENT"/>
      <sheetName val="JKT"/>
      <sheetName val="Proyeksi"/>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ow r="35">
          <cell r="G35">
            <v>1</v>
          </cell>
        </row>
      </sheetData>
      <sheetData sheetId="31">
        <row r="35">
          <cell r="G35">
            <v>1</v>
          </cell>
        </row>
      </sheetData>
      <sheetData sheetId="32"/>
      <sheetData sheetId="33"/>
      <sheetData sheetId="34"/>
      <sheetData sheetId="35"/>
      <sheetData sheetId="36"/>
      <sheetData sheetId="37"/>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Set>
  </externalBook>
</externalLink>
</file>

<file path=xl/externalLinks/externalLink5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st"/>
      <sheetName val="As"/>
      <sheetName val="Inv"/>
      <sheetName val="LK"/>
      <sheetName val="PB"/>
      <sheetName val="BTK"/>
      <sheetName val="Kap"/>
      <sheetName val="Jad"/>
      <sheetName val="Ratio"/>
      <sheetName val="AP-Ebitda"/>
      <sheetName val="AP-Ebitda (2)"/>
      <sheetName val="Other"/>
      <sheetName val="Sheet1"/>
      <sheetName val="Outlet"/>
      <sheetName val="Outlet (2)"/>
      <sheetName val="List"/>
      <sheetName val="Prod- Plasma"/>
      <sheetName val="Bang-Non-St"/>
      <sheetName val="FINISHING"/>
      <sheetName val="Gaji"/>
      <sheetName val="L.BA blok"/>
      <sheetName val="lokasari-el"/>
      <sheetName val="data"/>
      <sheetName val="kki"/>
      <sheetName val="fin pro centers"/>
      <sheetName val="SUMMARY"/>
      <sheetName val="Lap. bangunan"/>
      <sheetName val="Bangunan"/>
      <sheetName val="HPP"/>
      <sheetName val="AP-Ebitda_(2)"/>
      <sheetName val="Outlet_(2)"/>
      <sheetName val="JKT"/>
      <sheetName val="PP"/>
      <sheetName val="8LT 12"/>
      <sheetName val="FAK"/>
      <sheetName val="JSiar"/>
      <sheetName val="FORM X COST"/>
      <sheetName val="LCC"/>
      <sheetName val="Prod-_Plasma"/>
      <sheetName val="L_BA_blok"/>
      <sheetName val="Rekap Direct Cost"/>
      <sheetName val="Fixset"/>
      <sheetName val="5 yr val"/>
      <sheetName val="Graphs"/>
      <sheetName val="Input"/>
      <sheetName val="Financials"/>
      <sheetName val=" Summ fin."/>
      <sheetName val="Revenue"/>
      <sheetName val="Projections(05-08-02)"/>
      <sheetName val="Ring"/>
      <sheetName val="NERACA"/>
      <sheetName val="Market Positioning"/>
      <sheetName val="BCT"/>
      <sheetName val="datateknis"/>
      <sheetName val="may'03"/>
      <sheetName val="datasheet"/>
      <sheetName val="SM Bgn"/>
      <sheetName val="FORM-B1"/>
      <sheetName val="PLUMBING"/>
      <sheetName val="STRUKTUR"/>
      <sheetName val="SERUYAN"/>
      <sheetName val="Isian"/>
      <sheetName val="Income Statement"/>
      <sheetName val="Asumsi (APE)"/>
      <sheetName val="Project Details"/>
      <sheetName val="rab 4"/>
      <sheetName val="DETIL PKS"/>
      <sheetName val="cost recovery"/>
      <sheetName val="HARSAT"/>
      <sheetName val="SM Tnh"/>
      <sheetName val="Rkp-Jdwl"/>
      <sheetName val="All Material "/>
      <sheetName val="IKK"/>
      <sheetName val="Data Sarana"/>
      <sheetName val="TERM OF PAYMENT"/>
      <sheetName val="Gmd3"/>
      <sheetName val="An. Beton"/>
      <sheetName val="Analysis"/>
      <sheetName val="DAF_1"/>
      <sheetName val="FORM-X-1"/>
      <sheetName val="M"/>
      <sheetName val="Exc. Rate"/>
      <sheetName val="RATE"/>
      <sheetName val="Sat. Pek."/>
      <sheetName val="RBSB"/>
      <sheetName val="R"/>
      <sheetName val="Depres"/>
      <sheetName val="SAA"/>
      <sheetName val="OLDMAP"/>
      <sheetName val="BBM-03"/>
      <sheetName val="rab lt 2 bo"/>
      <sheetName val="KODEREKG"/>
      <sheetName val="Cover"/>
      <sheetName val="Inputs"/>
      <sheetName val="Asumsi"/>
      <sheetName val="Analisa Harga satuan Alat"/>
      <sheetName val="EndBalanceStock"/>
      <sheetName val="BDStock"/>
      <sheetName val="PUMP"/>
      <sheetName val="JD"/>
      <sheetName val="RAB "/>
      <sheetName val="Proyeksi"/>
      <sheetName val="Analisa"/>
      <sheetName val="Pipe"/>
      <sheetName val="HALAMAN 1-60"/>
      <sheetName val="upah"/>
      <sheetName val="C-1"/>
      <sheetName val="Resume "/>
      <sheetName val="AP-Ebitda_(2)1"/>
      <sheetName val="Outlet_(2)1"/>
      <sheetName val="8LT_12"/>
      <sheetName val="5_yr_val"/>
      <sheetName val="_Summ_fin_"/>
      <sheetName val="12"/>
      <sheetName val="Cost_Of_Fund"/>
      <sheetName val="I"/>
      <sheetName val="peb'03"/>
      <sheetName val="Huruf-INV"/>
      <sheetName val="10 yr val"/>
      <sheetName val="JADI"/>
      <sheetName val="Factory Sukabumi"/>
      <sheetName val="Sketsa"/>
      <sheetName val="AF "/>
      <sheetName val="Resume"/>
      <sheetName val="U-EK"/>
      <sheetName val="REMUNERASISTANDAR"/>
      <sheetName val="TABEL_DETASIR"/>
      <sheetName val="Premi Iuran"/>
      <sheetName val="Palm Prod"/>
      <sheetName val="4-09"/>
      <sheetName val="1"/>
      <sheetName val="Data Kar"/>
      <sheetName val="Customize"/>
      <sheetName val="BBT-12'00"/>
      <sheetName val="CMLS"/>
      <sheetName val="Indeks"/>
      <sheetName val="HRG BHN"/>
      <sheetName val="Shareholders' Equity"/>
      <sheetName val="Other charges (income)"/>
      <sheetName val="Options"/>
      <sheetName val="Rekap Piutang"/>
      <sheetName val="B _ Norelec"/>
      <sheetName val="REKAP"/>
      <sheetName val="SKU H Panen"/>
      <sheetName val="Properti"/>
      <sheetName val="FORM B"/>
      <sheetName val="Based Data_wacc"/>
      <sheetName val="TUG"/>
      <sheetName val="MASTER"/>
      <sheetName val="Foto"/>
      <sheetName val="Trial"/>
      <sheetName val="Fill this out first___"/>
      <sheetName val="prg-old"/>
      <sheetName val="bhn_upah"/>
      <sheetName val="Agregat Halus &amp; Kasar"/>
      <sheetName val="TOWN"/>
      <sheetName val="RESIDU-3"/>
      <sheetName val="Cvr"/>
      <sheetName val="Sales"/>
      <sheetName val="Biaya PKS"/>
      <sheetName val="Project Cost"/>
      <sheetName val="Balance"/>
      <sheetName val="Risk Analisis"/>
      <sheetName val="BEP"/>
      <sheetName val="Depre"/>
      <sheetName val="PINJAMAN-Bank"/>
      <sheetName val="INCOME"/>
      <sheetName val="Pemeliharaan"/>
      <sheetName val="Bahan"/>
      <sheetName val="Cash-flow"/>
      <sheetName val="IRR"/>
      <sheetName val="IRR ALL"/>
      <sheetName val="Lab&amp;Bengkel"/>
      <sheetName val="Produksi &amp; Scedule"/>
      <sheetName val="DETAIL"/>
      <sheetName val="P&amp;L BSheet CFlow"/>
      <sheetName val="CJE"/>
      <sheetName val="Pryk Prod TBS"/>
      <sheetName val="Drivers ST1"/>
      <sheetName val="2007"/>
      <sheetName val="HARGA MATERIAL"/>
      <sheetName val="A"/>
      <sheetName val="Analisa BCT Permanen"/>
      <sheetName val="kumpulan"/>
      <sheetName val="Analisa Gabungan"/>
      <sheetName val="손익예상"/>
      <sheetName val="RT"/>
      <sheetName val="STOCK_AWAL"/>
      <sheetName val="BELI JULI"/>
      <sheetName val="HPP_JUNI"/>
      <sheetName val="HDasar"/>
      <sheetName val="Calc"/>
      <sheetName val="T_PV"/>
      <sheetName val="Val_nra1"/>
      <sheetName val="Val_nra2"/>
      <sheetName val="K-9 Ok"/>
      <sheetName val="2.Tanah"/>
      <sheetName val="Des"/>
      <sheetName val="analis"/>
      <sheetName val="VLOOK"/>
      <sheetName val="L. Hr"/>
      <sheetName val="data pendamping"/>
      <sheetName val="F1771-V"/>
      <sheetName val="Analisa Tend (2)"/>
      <sheetName val="P04-02"/>
      <sheetName val="xxdata"/>
      <sheetName val="Valuation"/>
      <sheetName val="DCF SD 31 JULI 05"/>
      <sheetName val="Penyusutan Inventaris"/>
      <sheetName val="Penyusutan Kendaraan"/>
      <sheetName val="Harsat_marina"/>
      <sheetName val="BS"/>
      <sheetName val="FORM1"/>
      <sheetName val="COSY"/>
      <sheetName val="Biaya"/>
      <sheetName val="Cutleries"/>
      <sheetName val="WBS"/>
      <sheetName val="Detail-PARENT"/>
      <sheetName val="._uko Padi Mas dr BATAM_xls_._u"/>
      <sheetName val="Mesin"/>
      <sheetName val="AR"/>
      <sheetName val="BL-PL-CEN"/>
      <sheetName val="Asm"/>
      <sheetName val="PrBS"/>
      <sheetName val="PrDepr"/>
      <sheetName val="PrIS"/>
      <sheetName val="Cov"/>
      <sheetName val="Kode"/>
      <sheetName val="PDG"/>
      <sheetName val="Bill Of Quantity"/>
      <sheetName val="rekap ahs"/>
      <sheetName val="rekap-bialat"/>
      <sheetName val="AN-CH2"/>
      <sheetName val="SPI"/>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Set>
  </externalBook>
</externalLink>
</file>

<file path=xl/externalLinks/externalLink5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DATA UMUM"/>
      <sheetName val="Tanah"/>
      <sheetName val="Bangunan"/>
      <sheetName val="Safety Margin"/>
      <sheetName val="Cover"/>
      <sheetName val="Laporan"/>
      <sheetName val="Foto-Foto"/>
      <sheetName val="Data 1"/>
      <sheetName val="Data 2"/>
      <sheetName val="Data 3"/>
      <sheetName val="Data 4"/>
      <sheetName val="Data 5"/>
      <sheetName val="Analisa"/>
      <sheetName val="Text"/>
      <sheetName val="COPYWRITE"/>
      <sheetName val="List"/>
      <sheetName val="As"/>
      <sheetName val="cost recovery"/>
      <sheetName val="TERM OF PAYMENT"/>
      <sheetName val="Trial Bal"/>
      <sheetName val="Des"/>
      <sheetName val="Bang-Non-St"/>
      <sheetName val="HPP"/>
      <sheetName val="Inputs"/>
      <sheetName val="Revenue"/>
      <sheetName val="Data GH'06"/>
      <sheetName val="fin pro centers"/>
      <sheetName val="Prod- Plasma"/>
      <sheetName val="Q3"/>
      <sheetName val="NARASI"/>
      <sheetName val="Sheet1"/>
      <sheetName val="SUM"/>
      <sheetName val="DPT"/>
      <sheetName val="Entri Awal"/>
      <sheetName val="data"/>
      <sheetName val="FORM-X-1"/>
      <sheetName val="OE"/>
      <sheetName val="JKT"/>
      <sheetName val="PP"/>
      <sheetName val="Palm Prod"/>
      <sheetName val="Pt"/>
      <sheetName val="Exc. Rate"/>
      <sheetName val="Fill this out first___"/>
      <sheetName val="prg-old"/>
      <sheetName val="DDB"/>
      <sheetName val="FORM-B1"/>
      <sheetName val="Ring"/>
      <sheetName val="FAK"/>
      <sheetName val="DATA_UMUM"/>
      <sheetName val="Safety_Margin"/>
      <sheetName val="Data_1"/>
      <sheetName val="Data_2"/>
      <sheetName val="Data_3"/>
      <sheetName val="Data_4"/>
      <sheetName val="Data_5"/>
      <sheetName val="Add-trans"/>
      <sheetName val="datasheet"/>
      <sheetName val="Rinci-Biaya"/>
      <sheetName val="S-2"/>
      <sheetName val="B-Ops-KS"/>
      <sheetName val="Rinci-Pendapatan"/>
      <sheetName val="S-1"/>
      <sheetName val="Pro-Base"/>
      <sheetName val="Add-rev"/>
      <sheetName val="Exist"/>
      <sheetName val="Tot"/>
      <sheetName val="Tranponder"/>
      <sheetName val="Std-Prod KS"/>
      <sheetName val="Format Tanah"/>
      <sheetName val="Asumsi"/>
      <sheetName val=" INCOME STATEMENT"/>
      <sheetName val="EQUIPMENT"/>
      <sheetName val="Isian"/>
      <sheetName val="JSiar"/>
      <sheetName val="rab lt 2 bo"/>
      <sheetName val="FINISHING"/>
      <sheetName val="EndBalanceStock"/>
      <sheetName val="BDStock"/>
      <sheetName val="PUMP"/>
      <sheetName val="Inves-2"/>
      <sheetName val="Indeks"/>
      <sheetName val="Lap. bangunan"/>
      <sheetName val="upah"/>
      <sheetName val="HALAMAN 1-60"/>
      <sheetName val="T.material"/>
      <sheetName val="B-Ops-Sawit"/>
      <sheetName val="Inv"/>
      <sheetName val="Biaya-Inv"/>
      <sheetName val="I"/>
      <sheetName val="DATA_UMUM1"/>
      <sheetName val="Safety_Margin1"/>
      <sheetName val="Data_11"/>
      <sheetName val="Data_21"/>
      <sheetName val="Data_31"/>
      <sheetName val="Data_41"/>
      <sheetName val="Data_51"/>
      <sheetName val="Std-Prod_KS"/>
      <sheetName val="Format_Tanah"/>
      <sheetName val="_INCOME_STATEMENT"/>
      <sheetName val="Foto"/>
      <sheetName val="Resume"/>
      <sheetName val="Properti"/>
      <sheetName val="BCT"/>
      <sheetName val="JADI"/>
      <sheetName val="Quick count"/>
      <sheetName val="P&amp;L BSheet CFlow"/>
      <sheetName val="SM Bgn"/>
      <sheetName val="Permanent info"/>
      <sheetName val="B"/>
      <sheetName val="L.BA blok"/>
      <sheetName val="rab_lt_2_bo"/>
      <sheetName val="T_material"/>
      <sheetName val="Rekap Direct Cost"/>
      <sheetName val="lokasari-el"/>
      <sheetName val="HARSAT"/>
      <sheetName val="._uko Padi Mas dr BATAM_xls_._u"/>
      <sheetName val="Daftar Isi"/>
      <sheetName val="UBA"/>
      <sheetName val="Kebun 510 kav o6"/>
      <sheetName val="Uraian kapal"/>
      <sheetName val="Rkp-Jdwl"/>
      <sheetName val="Sum of Part Summary"/>
      <sheetName val="Bangunan Gudang"/>
      <sheetName val="A"/>
      <sheetName val="Sat. Pek."/>
      <sheetName val="Production S2"/>
      <sheetName val="Production S3"/>
      <sheetName val="PRICE"/>
      <sheetName val="Supporting"/>
      <sheetName val="Standarisasi"/>
      <sheetName val="Analisa Tanah "/>
      <sheetName val="Analisa Bangunan"/>
      <sheetName val="Pengantar"/>
      <sheetName val="Uraian 1"/>
      <sheetName val="Uraian 2"/>
      <sheetName val="Uraian 3"/>
      <sheetName val="Foto aset 1"/>
      <sheetName val="Foto aset 2"/>
      <sheetName val="gambar"/>
      <sheetName val="Peta"/>
      <sheetName val="Cheklist"/>
      <sheetName val="Pembanding"/>
      <sheetName val="Depresiasi"/>
      <sheetName val="ue"/>
      <sheetName val="An. Bgn"/>
      <sheetName val="Gmd3"/>
      <sheetName val="NERACA"/>
      <sheetName val="Input Sheet"/>
      <sheetName val="HSP"/>
      <sheetName val="2"/>
      <sheetName val="3"/>
      <sheetName val="62404"/>
      <sheetName val="Valuation"/>
      <sheetName val="CP TARGET"/>
      <sheetName val="CP PROYEK"/>
      <sheetName val="SM Tnh"/>
      <sheetName val="UPAH &amp; BAHAN"/>
      <sheetName val="N Tnh"/>
      <sheetName val="Rekap Nilai Karet"/>
      <sheetName val="LCC"/>
      <sheetName val="Market Positioning"/>
      <sheetName val="AF"/>
      <sheetName val="Luasan Bgn"/>
      <sheetName val="data pembanding pemuda"/>
      <sheetName val="datateknis"/>
      <sheetName val="BCTSPL"/>
      <sheetName val="10 yr val"/>
      <sheetName val="Mesin"/>
      <sheetName val="Huruf-INV"/>
      <sheetName val="coeff"/>
      <sheetName val="Prm.Angkut Buah"/>
      <sheetName val="SERUYAN"/>
      <sheetName val="FORM B SPL"/>
      <sheetName val="DAFTAR  BESI IWF"/>
      <sheetName val="populasi"/>
      <sheetName val="S.BAHAN"/>
      <sheetName val="S.UPAH"/>
      <sheetName val="Anls"/>
      <sheetName val="BAHAN"/>
      <sheetName val="BUT"/>
      <sheetName val="bct-PABRIK"/>
      <sheetName val="HEADER"/>
      <sheetName val="TBCons KMB04"/>
      <sheetName val="Link Config KALTENG-KALSEL 2005"/>
      <sheetName val="KALBAR 2005 BOQ"/>
      <sheetName val="TTP STNK"/>
      <sheetName val="GH Quantity"/>
      <sheetName val="HARGA MATERIAL"/>
      <sheetName val="Analisa_Tanah_"/>
      <sheetName val="Analisa_Bangunan"/>
      <sheetName val="Uraian_1"/>
      <sheetName val="Uraian_2"/>
      <sheetName val="Uraian_3"/>
      <sheetName val="Foto_aset_1"/>
      <sheetName val="Foto_aset_2"/>
      <sheetName val="An__Bgn"/>
      <sheetName val="Input_Sheet"/>
      <sheetName val="TERM_OF_PAYMENT"/>
      <sheetName val="SM_Bgn"/>
      <sheetName val="SM_Tnh"/>
      <sheetName val="cost_recovery"/>
      <sheetName val="N_Tnh"/>
      <sheetName val="__uko_Padi_Mas_dr_BATAM_xls___u"/>
      <sheetName val="CP_TARGET"/>
      <sheetName val="CP_PROYEK"/>
      <sheetName val="UPAH_&amp;_BAHAN"/>
      <sheetName val="Rekap_Nilai_Karet"/>
      <sheetName val="Rekap_Direct_Cost"/>
      <sheetName val="budgetsched1-17"/>
      <sheetName val="M-1"/>
      <sheetName val="ko Padi Mas dr BATAM_xls_Resume"/>
      <sheetName val="BTB MAPPI"/>
      <sheetName val="#Lookup"/>
      <sheetName val="Olah"/>
      <sheetName val="Mobil"/>
      <sheetName val="revisi-gltran"/>
      <sheetName val="FORMTANAH"/>
      <sheetName val="BTB RESUME"/>
      <sheetName val="FASILITAS"/>
      <sheetName val="HARGA"/>
      <sheetName val="Slaughter"/>
      <sheetName val="Fill this out first..."/>
      <sheetName val="Analisa Ruko"/>
      <sheetName val="TAMBAHAN"/>
      <sheetName val="F1771_V"/>
      <sheetName val="MASTER-SA38"/>
      <sheetName val="Resume "/>
      <sheetName val="RAB "/>
      <sheetName val="exf"/>
      <sheetName val="F1771-II"/>
      <sheetName val="F1771-III"/>
      <sheetName val="GeneralInfo"/>
      <sheetName val="PB(B)"/>
      <sheetName val="Analisa 2"/>
      <sheetName val="Daftar No MAPPI"/>
      <sheetName val="Produksi &amp; Scedule"/>
      <sheetName val="financials"/>
      <sheetName val="Master"/>
      <sheetName val="K-9 Ok"/>
      <sheetName val="PANEN LIH"/>
      <sheetName val="Rin1"/>
      <sheetName val="Rab"/>
      <sheetName val="Codestable"/>
      <sheetName val="Proj Summ"/>
      <sheetName val="RESIDU-3"/>
      <sheetName val="Input-Expected Case"/>
      <sheetName val="2001"/>
      <sheetName val="NORMA"/>
      <sheetName val="Droop Cell Paket"/>
      <sheetName val="Isian "/>
      <sheetName val="KEUANGAN"/>
      <sheetName val="RENCANA KERJA"/>
      <sheetName val="TOTAL"/>
      <sheetName val="Irregular Income"/>
      <sheetName val="FE-1770.P1"/>
      <sheetName val="P&amp;L98"/>
      <sheetName val="Upah_Bahan"/>
      <sheetName val="Disposals"/>
      <sheetName val="Droop Cell Paket Proses"/>
      <sheetName val="BEBAN  USAHA"/>
      <sheetName val="BQ_1A"/>
      <sheetName val="LABA RUGI"/>
      <sheetName val="An-bow"/>
      <sheetName val="F"/>
      <sheetName val="analis"/>
      <sheetName val="General"/>
      <sheetName val="Input"/>
      <sheetName val="ANALISA PEK.UMUM"/>
      <sheetName val="Listperson"/>
      <sheetName val="Mar"/>
      <sheetName val="cicilan"/>
      <sheetName val="IKK"/>
      <sheetName val="MHPP"/>
      <sheetName val="Bill of Qty"/>
      <sheetName val="LOAN &amp; INT_LampI.2-6,LampIII.9"/>
      <sheetName val="ILM"/>
      <sheetName val="Analisa  (2)"/>
      <sheetName val="kki"/>
      <sheetName val="BTBMAPPI"/>
      <sheetName val="Kurs"/>
      <sheetName val="Resume Mesin"/>
      <sheetName val="Susut"/>
      <sheetName val="Hit 1"/>
      <sheetName val="Pryk Prod TBS"/>
      <sheetName val="1"/>
      <sheetName val="BTB"/>
      <sheetName val="CJE"/>
      <sheetName val="RATE"/>
      <sheetName val="INDEKS LANTAI"/>
      <sheetName val="Embong-Malang"/>
      <sheetName val="Asm"/>
      <sheetName val="PrBS"/>
      <sheetName val="PrDepr"/>
      <sheetName val="PrIS"/>
      <sheetName val="1-LISTRIK"/>
      <sheetName val="analisa_gedung"/>
      <sheetName val="HRG BHN"/>
      <sheetName val="Reff"/>
      <sheetName val="Analisa -Baku"/>
      <sheetName val="BQ ARS"/>
      <sheetName val="Pricelist"/>
      <sheetName val="rab_50"/>
      <sheetName val="CH_FL_QUAR"/>
      <sheetName val="TM"/>
      <sheetName val="Hargamat"/>
      <sheetName val="Material"/>
      <sheetName val="CapEx"/>
      <sheetName val="NILZI J KKPA"/>
      <sheetName val="Reklpj"/>
      <sheetName val="Harga Dasar"/>
      <sheetName val="MM.PAGE-2.X"/>
      <sheetName val="TBM"/>
      <sheetName val="TB"/>
      <sheetName val="Tabel Barang"/>
      <sheetName val="DAF-1"/>
    </sheetNames>
    <sheetDataSet>
      <sheetData sheetId="0">
        <row r="61">
          <cell r="A61" t="str">
            <v>DKI JAKARTA</v>
          </cell>
        </row>
      </sheetData>
      <sheetData sheetId="1">
        <row r="61">
          <cell r="A61" t="str">
            <v>DKI JAKARTA</v>
          </cell>
        </row>
      </sheetData>
      <sheetData sheetId="2">
        <row r="61">
          <cell r="A61" t="str">
            <v>DKI JAKARTA</v>
          </cell>
        </row>
      </sheetData>
      <sheetData sheetId="3">
        <row r="61">
          <cell r="A61" t="str">
            <v>DKI JAKARTA</v>
          </cell>
        </row>
      </sheetData>
      <sheetData sheetId="4">
        <row r="61">
          <cell r="A61" t="str">
            <v>DKI JAKARTA</v>
          </cell>
        </row>
      </sheetData>
      <sheetData sheetId="5">
        <row r="61">
          <cell r="A61" t="str">
            <v>DKI JAKARTA</v>
          </cell>
        </row>
      </sheetData>
      <sheetData sheetId="6">
        <row r="61">
          <cell r="A61" t="str">
            <v>DKI JAKARTA</v>
          </cell>
        </row>
      </sheetData>
      <sheetData sheetId="7">
        <row r="61">
          <cell r="A61" t="str">
            <v>DKI JAKARTA</v>
          </cell>
        </row>
      </sheetData>
      <sheetData sheetId="8">
        <row r="61">
          <cell r="A61" t="str">
            <v>DKI JAKARTA</v>
          </cell>
        </row>
      </sheetData>
      <sheetData sheetId="9">
        <row r="61">
          <cell r="A61" t="str">
            <v>DKI JAKARTA</v>
          </cell>
        </row>
      </sheetData>
      <sheetData sheetId="10">
        <row r="61">
          <cell r="A61" t="str">
            <v>DKI JAKARTA</v>
          </cell>
        </row>
      </sheetData>
      <sheetData sheetId="11">
        <row r="61">
          <cell r="A61" t="str">
            <v>DKI JAKARTA</v>
          </cell>
        </row>
      </sheetData>
      <sheetData sheetId="12">
        <row r="61">
          <cell r="A61" t="str">
            <v>DKI JAKARTA</v>
          </cell>
        </row>
      </sheetData>
      <sheetData sheetId="13">
        <row r="61">
          <cell r="A61" t="str">
            <v>DKI JAKARTA</v>
          </cell>
        </row>
      </sheetData>
      <sheetData sheetId="14">
        <row r="61">
          <cell r="A61" t="str">
            <v>DKI JAKARTA</v>
          </cell>
        </row>
      </sheetData>
      <sheetData sheetId="15">
        <row r="61">
          <cell r="A61" t="str">
            <v>DKI JAKARTA</v>
          </cell>
        </row>
      </sheetData>
      <sheetData sheetId="16">
        <row r="61">
          <cell r="A61" t="str">
            <v>DKI JAKARTA</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sheetData sheetId="50"/>
      <sheetData sheetId="51"/>
      <sheetData sheetId="52"/>
      <sheetData sheetId="53"/>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sheetData sheetId="189"/>
      <sheetData sheetId="190"/>
      <sheetData sheetId="191"/>
      <sheetData sheetId="192"/>
      <sheetData sheetId="193"/>
      <sheetData sheetId="194" refreshError="1"/>
      <sheetData sheetId="195" refreshError="1"/>
      <sheetData sheetId="196" refreshError="1"/>
      <sheetData sheetId="197" refreshError="1"/>
      <sheetData sheetId="198" refreshError="1"/>
      <sheetData sheetId="199" refreshError="1"/>
      <sheetData sheetId="200" refreshError="1"/>
      <sheetData sheetId="201"/>
      <sheetData sheetId="202"/>
      <sheetData sheetId="203" refreshError="1"/>
      <sheetData sheetId="204"/>
      <sheetData sheetId="205"/>
      <sheetData sheetId="206"/>
      <sheetData sheetId="207"/>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Set>
  </externalBook>
</externalLink>
</file>

<file path=xl/externalLinks/externalLink5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DC IV"/>
      <sheetName val="PJP IV"/>
      <sheetName val="IDC III"/>
      <sheetName val="PJP III"/>
      <sheetName val="IDC II"/>
      <sheetName val="PJP II"/>
      <sheetName val="IDC I"/>
      <sheetName val="PJP I"/>
      <sheetName val="ptrial"/>
      <sheetName val="produksi"/>
      <sheetName val="LC"/>
      <sheetName val="LCC"/>
      <sheetName val="TBM recov s"/>
      <sheetName val="TBM recov ks"/>
      <sheetName val="TBM recov HPT"/>
      <sheetName val="TBM"/>
      <sheetName val="TM recov HPT"/>
      <sheetName val="TM"/>
      <sheetName val="TM recov ks"/>
      <sheetName val="TM recov s"/>
      <sheetName val="prod"/>
      <sheetName val="Statement"/>
      <sheetName val="cost recovery"/>
      <sheetName val="Fixset"/>
      <sheetName val="LPJ"/>
      <sheetName val="Trans"/>
      <sheetName val="Sum PK"/>
      <sheetName val="Summ"/>
      <sheetName val="Financing"/>
      <sheetName val="Assumption"/>
      <sheetName val="IS"/>
      <sheetName val="BS"/>
      <sheetName val="CF"/>
      <sheetName val="As"/>
      <sheetName val="List"/>
      <sheetName val="HPP"/>
      <sheetName val="FORM-X-1"/>
      <sheetName val="FAK"/>
      <sheetName val="Prod- Plasma"/>
      <sheetName val="Inputs"/>
      <sheetName val="bct-PABRIK"/>
      <sheetName val="prg-old"/>
      <sheetName val="T.material"/>
      <sheetName val="Data GH'06"/>
      <sheetName val="Des"/>
      <sheetName val="Trial Bal"/>
      <sheetName val="OE"/>
      <sheetName val="Bangunan"/>
      <sheetName val="IDC_IV"/>
      <sheetName val="PJP_IV"/>
      <sheetName val="IDC_III"/>
      <sheetName val="PJP_III"/>
      <sheetName val="IDC_II"/>
      <sheetName val="PJP_II"/>
      <sheetName val="IDC_I"/>
      <sheetName val="PJP_I"/>
      <sheetName val="TBM_recov_s"/>
      <sheetName val="TBM_recov_ks"/>
      <sheetName val="TBM_recov_HPT"/>
      <sheetName val="TM_recov_HPT"/>
      <sheetName val="TM_recov_ks"/>
      <sheetName val="TM_recov_s"/>
      <sheetName val="cost_recovery"/>
      <sheetName val="Sum_PK"/>
      <sheetName val="Prod-_Plasma"/>
      <sheetName val="upah"/>
      <sheetName val="DESCRIPTION"/>
      <sheetName val="Bang-Non-St"/>
      <sheetName val="Sat. Pek."/>
      <sheetName val="FINISHING"/>
      <sheetName val="Gaji"/>
      <sheetName val="Draft"/>
      <sheetName val="RAB "/>
      <sheetName val="Sheet1"/>
      <sheetName val="HARSAT"/>
      <sheetName val="SERUYAN"/>
      <sheetName val="Quick count"/>
      <sheetName val="TERM OF PAYMENT"/>
      <sheetName val="fin pro centers"/>
      <sheetName val="Palm Prod"/>
      <sheetName val="COA"/>
      <sheetName val="BCT"/>
      <sheetName val="coeff"/>
      <sheetName val="Kebun 510 kav o6"/>
      <sheetName val="JADI"/>
      <sheetName val="UBA"/>
      <sheetName val="DDB"/>
      <sheetName val="Pt"/>
      <sheetName val="RESIDU"/>
      <sheetName val="Variables"/>
      <sheetName val="TUG"/>
      <sheetName val="Application"/>
      <sheetName val="HALAMAN 1-60"/>
      <sheetName val="SALDO"/>
      <sheetName val="Asumsi"/>
      <sheetName val="LABA RUGI"/>
      <sheetName val="Pro-Base"/>
      <sheetName val="TB"/>
      <sheetName val="#Lookup"/>
      <sheetName val="Loan"/>
      <sheetName val="Fin Exp"/>
      <sheetName val="Market Positioning"/>
      <sheetName val="REKAP"/>
      <sheetName val="Pipe"/>
      <sheetName val="PSPC_LE_Pnext_Current"/>
      <sheetName val="10"/>
      <sheetName val="Analisa"/>
      <sheetName val="Sales"/>
      <sheetName val="Resume"/>
      <sheetName val="Fill this out first___"/>
      <sheetName val="HARGA SATUAN"/>
      <sheetName val="Uraian kapal"/>
      <sheetName val="A"/>
      <sheetName val="Rkp-Jdwl"/>
      <sheetName val="Exc. Rate"/>
      <sheetName val="Upah_Bahan"/>
      <sheetName val="Daf 1"/>
      <sheetName val="TOTAL"/>
      <sheetName val="Indirect"/>
      <sheetName val="ANALISA PEK.UMUM"/>
      <sheetName val="P04_02"/>
      <sheetName val="financials"/>
      <sheetName val="Foto"/>
      <sheetName val="Other charges (income)"/>
      <sheetName val="RAB.SEKRETARIAT (1)"/>
      <sheetName val="HB"/>
      <sheetName val="All Material "/>
      <sheetName val="IKK"/>
      <sheetName val="Data Sarana"/>
      <sheetName val="SM Bgn"/>
      <sheetName val="data"/>
      <sheetName val="ana_str"/>
      <sheetName val="Significant Process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Set>
  </externalBook>
</externalLink>
</file>

<file path=xl/externalLinks/externalLink5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s 09"/>
      <sheetName val="RES09"/>
      <sheetName val="Deskrip"/>
      <sheetName val="Hitungan "/>
      <sheetName val="PUMP"/>
      <sheetName val="TANK"/>
      <sheetName val="AlokSTOCK"/>
      <sheetName val="EndBalanceStock"/>
      <sheetName val="BDStock"/>
      <sheetName val="STOCK"/>
      <sheetName val="Listrik"/>
      <sheetName val="Tangki"/>
      <sheetName val="Tangki (2)"/>
      <sheetName val="Tangki (3)"/>
      <sheetName val="BAK BETON"/>
      <sheetName val="Hitungan"/>
      <sheetName val="KURS"/>
      <sheetName val="Susut"/>
      <sheetName val="Resume"/>
      <sheetName val="Brt"/>
      <sheetName val="cost recovery"/>
      <sheetName val="Des"/>
      <sheetName val="List"/>
      <sheetName val="Prod- Plasma"/>
      <sheetName val="Pt"/>
      <sheetName val="B"/>
      <sheetName val="As"/>
      <sheetName val="Bang-Non-St"/>
      <sheetName val="rab lt 2 bo"/>
      <sheetName val="LABA RUGI"/>
      <sheetName val="Sheet1"/>
      <sheetName val="data"/>
      <sheetName val="datasheet"/>
      <sheetName val="Inputs"/>
      <sheetName val="UBA"/>
      <sheetName val="HPP"/>
      <sheetName val="R"/>
      <sheetName val="JSiar"/>
      <sheetName val="prg-old"/>
      <sheetName val="DCF SD 31 JULI 05"/>
      <sheetName val="BCT"/>
      <sheetName val="REKAP"/>
      <sheetName val="datateknis"/>
      <sheetName val="BCTSPL"/>
      <sheetName val="Exch Rate"/>
      <sheetName val="NERACA"/>
      <sheetName val="Foto"/>
      <sheetName val="Std-Prod KS"/>
      <sheetName val="I"/>
      <sheetName val="TUG"/>
      <sheetName val="Sketsa"/>
      <sheetName val="FORM-X-1"/>
      <sheetName val="L.BA blok"/>
      <sheetName val="SALES ITEMS"/>
      <sheetName val="SAA"/>
      <sheetName val="Beli Mtr 08"/>
      <sheetName val="Gb Link Requirement"/>
      <sheetName val="LCC"/>
      <sheetName val="Anls"/>
      <sheetName val="HarSat"/>
      <sheetName val="HSATUAN"/>
      <sheetName val="Beli Mtr 10"/>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Set>
  </externalBook>
</externalLink>
</file>

<file path=xl/externalLinks/externalLink5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g-old"/>
      <sheetName val="Input-tanah "/>
      <sheetName val="bct"/>
      <sheetName val="Input-Bang"/>
      <sheetName val="prg_old"/>
      <sheetName val="Lap Lkp-Ansyori"/>
      <sheetName val="Januari (Periode Agus-Des07)"/>
      <sheetName val="Januari-Desember 08"/>
      <sheetName val="List"/>
      <sheetName val="cost recovery"/>
      <sheetName val="PUMP"/>
      <sheetName val="FORM-X-1"/>
      <sheetName val="UBA"/>
      <sheetName val="Asumsi"/>
      <sheetName val="Bang-Non-St"/>
      <sheetName val="DCF SD JUNI 04"/>
      <sheetName val="Mobil"/>
      <sheetName val="Permanent info"/>
      <sheetName val="name"/>
      <sheetName val="Data"/>
      <sheetName val="financials"/>
      <sheetName val="Uraian kapal"/>
      <sheetName val="Land 1"/>
      <sheetName val="LDA LTW"/>
      <sheetName val="Cover Daf-2"/>
      <sheetName val="Exc. Rate"/>
      <sheetName val="Summary"/>
      <sheetName val="isian"/>
      <sheetName val="Fill this out first___"/>
      <sheetName val="DCF Jual-Sewa"/>
      <sheetName val="DT DEBITUR"/>
      <sheetName val="Prod- Plasma"/>
      <sheetName val="LAMP 1"/>
      <sheetName val="Input-tanah_"/>
      <sheetName val="Lap_Lkp-Ansyori"/>
      <sheetName val="Januari_(Periode_Agus-Des07)"/>
      <sheetName val="Januari-Desember_08"/>
      <sheetName val="cost_recovery"/>
      <sheetName val="DCF_SD_JUNI_04"/>
      <sheetName val="Permanent_info"/>
      <sheetName val="Resume"/>
      <sheetName val="As"/>
      <sheetName val="A"/>
      <sheetName val="PKB"/>
      <sheetName val="exf"/>
      <sheetName val="Elektrikal"/>
      <sheetName val="RENPEN"/>
      <sheetName val="Rkp-Jdwl"/>
      <sheetName val="Tan"/>
      <sheetName val="10 yr val"/>
      <sheetName val="Input"/>
      <sheetName val="INV"/>
      <sheetName val="Hit Bgn"/>
      <sheetName val="5 yr val"/>
      <sheetName val="Graphs"/>
      <sheetName val=" Summ fin."/>
      <sheetName val="D-base"/>
      <sheetName val="BCT-14"/>
      <sheetName val="Assumpt"/>
      <sheetName val="FINISHING"/>
      <sheetName val="PrIS"/>
      <sheetName val="Copy of Copy of PENGEMBANGAN"/>
      <sheetName val="spread-sheet"/>
      <sheetName val="HEADER"/>
      <sheetName val="Pipe"/>
      <sheetName val="BQNSC"/>
      <sheetName val="datateknis"/>
      <sheetName val="JSiar"/>
      <sheetName val="rab lt 2 bo"/>
      <sheetName val="WACC_VDF"/>
      <sheetName val="VII.14"/>
      <sheetName val="BANGUNAN"/>
      <sheetName val="dft bns"/>
      <sheetName val="FISIK RAB 2000"/>
      <sheetName val="1"/>
      <sheetName val="PRICE"/>
      <sheetName val="P04_02"/>
      <sheetName val="Isolasi Luar Dalam"/>
      <sheetName val="Isolasi Luar"/>
      <sheetName val="Kolom"/>
      <sheetName val="Rekap Biaya"/>
      <sheetName val="Kebun 510 kav o6"/>
      <sheetName val="simulation99"/>
      <sheetName val="Daftar No MAPPI"/>
      <sheetName val="TUG"/>
      <sheetName val="REPORTER"/>
      <sheetName val="Analisa"/>
      <sheetName val="HB"/>
      <sheetName val="Saf.Bang."/>
      <sheetName val="Saf.Tan."/>
      <sheetName val="REKAP"/>
      <sheetName val="FORM-B1"/>
      <sheetName val="Data GH'06"/>
      <sheetName val="HRG BHN"/>
      <sheetName val="Price Biaya Cadangan"/>
      <sheetName val="BQ.Rekapitulasi  Akhir"/>
      <sheetName val="BBM-03"/>
      <sheetName val="1.Isian"/>
      <sheetName val="upah"/>
      <sheetName val="t"/>
      <sheetName val="Expenses"/>
      <sheetName val="Quick count"/>
      <sheetName val="Cutleries"/>
      <sheetName val="MCR-WSP"/>
      <sheetName val="struktur tdk dipakai"/>
      <sheetName val="進捗状況管理表インポート"/>
      <sheetName val="btb"/>
      <sheetName val="Fixset"/>
      <sheetName val="ARP-7"/>
      <sheetName val="Uraian 3"/>
      <sheetName val="SM"/>
      <sheetName val="VLOOK"/>
      <sheetName val="ANGGARAN"/>
      <sheetName val="BUT"/>
      <sheetName val="FORM B SPL"/>
      <sheetName val="Table 5"/>
      <sheetName val="RATE"/>
      <sheetName val="RAB "/>
      <sheetName val="harsat"/>
      <sheetName val="10"/>
      <sheetName val="FAK"/>
      <sheetName val="Assumption"/>
      <sheetName val="Working Sheet"/>
      <sheetName val="Mill"/>
      <sheetName val="NRC"/>
      <sheetName val="Structure"/>
      <sheetName val="GAJI PBL"/>
      <sheetName val="OPR-99"/>
      <sheetName val="Analisa STR"/>
      <sheetName val="Analisa Upah _ Bahan Plum"/>
      <sheetName val="C"/>
      <sheetName val="BAG-2"/>
      <sheetName val="랙_기능별 물자"/>
      <sheetName val="Sheet1"/>
      <sheetName val="Input-tanah_3"/>
      <sheetName val="Lap_Lkp-Ansyori3"/>
      <sheetName val="Januari_(Periode_Agus-Des07)3"/>
      <sheetName val="Januari-Desember_083"/>
      <sheetName val="cost_recovery3"/>
      <sheetName val="DCF_SD_JUNI_043"/>
      <sheetName val="Permanent_info3"/>
      <sheetName val="Uraian_kapal2"/>
      <sheetName val="Land_12"/>
      <sheetName val="LDA_LTW2"/>
      <sheetName val="Fill_this_out_first___2"/>
      <sheetName val="Cover_Daf-22"/>
      <sheetName val="DCF_Jual-Sewa2"/>
      <sheetName val="Prod-_Plasma2"/>
      <sheetName val="LAMP_12"/>
      <sheetName val="Exc__Rate2"/>
      <sheetName val="DT_DEBITUR2"/>
      <sheetName val="10_yr_val2"/>
      <sheetName val="Hit_Bgn2"/>
      <sheetName val="5_yr_val1"/>
      <sheetName val="_Summ_fin_1"/>
      <sheetName val="Copy_of_Copy_of_PENGEMBANGAN1"/>
      <sheetName val="FISIK_RAB_20001"/>
      <sheetName val="rab_lt_2_bo1"/>
      <sheetName val="Isolasi_Luar_Dalam1"/>
      <sheetName val="Isolasi_Luar1"/>
      <sheetName val="Input-tanah_2"/>
      <sheetName val="Lap_Lkp-Ansyori2"/>
      <sheetName val="Januari_(Periode_Agus-Des07)2"/>
      <sheetName val="Januari-Desember_082"/>
      <sheetName val="cost_recovery2"/>
      <sheetName val="DCF_SD_JUNI_042"/>
      <sheetName val="Permanent_info2"/>
      <sheetName val="Uraian_kapal1"/>
      <sheetName val="Land_11"/>
      <sheetName val="LDA_LTW1"/>
      <sheetName val="Fill_this_out_first___1"/>
      <sheetName val="Cover_Daf-21"/>
      <sheetName val="DCF_Jual-Sewa1"/>
      <sheetName val="Prod-_Plasma1"/>
      <sheetName val="LAMP_11"/>
      <sheetName val="Exc__Rate1"/>
      <sheetName val="DT_DEBITUR1"/>
      <sheetName val="10_yr_val1"/>
      <sheetName val="Hit_Bgn1"/>
      <sheetName val="Input-tanah_1"/>
      <sheetName val="Lap_Lkp-Ansyori1"/>
      <sheetName val="Januari_(Periode_Agus-Des07)1"/>
      <sheetName val="Januari-Desember_081"/>
      <sheetName val="cost_recovery1"/>
      <sheetName val="DCF_SD_JUNI_041"/>
      <sheetName val="Permanent_info1"/>
      <sheetName val="Uraian_kapal"/>
      <sheetName val="Land_1"/>
      <sheetName val="LDA_LTW"/>
      <sheetName val="Fill_this_out_first___"/>
      <sheetName val="Cover_Daf-2"/>
      <sheetName val="DCF_Jual-Sewa"/>
      <sheetName val="Prod-_Plasma"/>
      <sheetName val="LAMP_1"/>
      <sheetName val="Exc__Rate"/>
      <sheetName val="DT_DEBITUR"/>
      <sheetName val="10_yr_val"/>
      <sheetName val="Hit_Bgn"/>
      <sheetName val="5_yr_val"/>
      <sheetName val="_Summ_fin_"/>
      <sheetName val="Copy_of_Copy_of_PENGEMBANGAN"/>
      <sheetName val="FISIK_RAB_2000"/>
      <sheetName val="rab_lt_2_bo"/>
      <sheetName val="Isolasi_Luar_Dalam"/>
      <sheetName val="Isolasi_Luar"/>
      <sheetName val="Input O&amp;M"/>
      <sheetName val="bct-PABRIK"/>
      <sheetName val="COV 1"/>
      <sheetName val="AT"/>
      <sheetName val="Pro-Base"/>
      <sheetName val="Pro_Base"/>
      <sheetName val=""/>
      <sheetName val="HSATUAN"/>
      <sheetName val="Upah SKUB"/>
      <sheetName val="HPP"/>
      <sheetName val="DDB"/>
      <sheetName val="data pendamping"/>
      <sheetName val="op-details"/>
      <sheetName val="HAL-1"/>
      <sheetName val="SDMPROG"/>
      <sheetName val="BQ-1A"/>
      <sheetName val="Analisa 2"/>
      <sheetName val="Region"/>
      <sheetName val="Analisa Harga Satuan"/>
      <sheetName val="PABRIK (2)"/>
      <sheetName val="Olah"/>
      <sheetName val="P&amp;L BSheet CFlow"/>
      <sheetName val="Valuation"/>
      <sheetName val="Inp"/>
      <sheetName val="#REF"/>
      <sheetName val="Kuitansi (terbilang)"/>
      <sheetName val="Market Positioning"/>
      <sheetName val="H.Satuan"/>
      <sheetName val="JADI"/>
      <sheetName val="Sheet01S"/>
      <sheetName val="Performance_Assumptions"/>
      <sheetName val="AR"/>
      <sheetName val="Agregat Halus &amp; Kasar"/>
      <sheetName val="Bill of Qty MEP"/>
      <sheetName val="Lead Schedule"/>
      <sheetName val="인건비"/>
      <sheetName val="UNIT PRICE"/>
      <sheetName val="harga"/>
      <sheetName val="coeff"/>
      <sheetName val="BS"/>
      <sheetName val="RT"/>
      <sheetName val="fin pro centers"/>
      <sheetName val="Rekap Direct Cost"/>
      <sheetName val="概総括1"/>
      <sheetName val="ocean voyage"/>
    </sheetNames>
    <sheetDataSet>
      <sheetData sheetId="0" refreshError="1"/>
      <sheetData sheetId="1" refreshError="1"/>
      <sheetData sheetId="2" refreshError="1"/>
      <sheetData sheetId="3" refreshError="1"/>
      <sheetData sheetId="4"/>
      <sheetData sheetId="5"/>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Set>
  </externalBook>
</externalLink>
</file>

<file path=xl/externalLinks/externalLink5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ab lt 2 bo"/>
      <sheetName val="prg-old"/>
      <sheetName val="LAMP 1"/>
      <sheetName val="cost recovery"/>
      <sheetName val="Disposals"/>
      <sheetName val="LDA LTW"/>
      <sheetName val="Asumsi"/>
      <sheetName val="List"/>
      <sheetName val="UBA"/>
      <sheetName val="DCF Jual-Sewa"/>
      <sheetName val="FAK"/>
      <sheetName val="Data"/>
      <sheetName val="B"/>
      <sheetName val="Prod- Plasma"/>
      <sheetName val="Cover"/>
      <sheetName val="SM"/>
      <sheetName val="datasheet"/>
      <sheetName val="Ring"/>
      <sheetName val="PUMP"/>
      <sheetName val="rab_lt_2_bo"/>
      <sheetName val="LAMP_1"/>
      <sheetName val="cost_recovery"/>
      <sheetName val="LDA_LTW"/>
      <sheetName val="DCF_Jual-Sewa"/>
      <sheetName val="Fill this out first___"/>
      <sheetName val="INV"/>
      <sheetName val="S-1"/>
      <sheetName val="D-base"/>
      <sheetName val="HRG BHN"/>
      <sheetName val="A"/>
      <sheetName val="TB"/>
      <sheetName val="TOTAL"/>
      <sheetName val="Cvr"/>
      <sheetName val="BCT-14"/>
      <sheetName val="Pipe"/>
      <sheetName val="Breakdown"/>
      <sheetName val="Resume"/>
      <sheetName val="JSiar"/>
      <sheetName val="Assumpt"/>
      <sheetName val="REKAP"/>
      <sheetName val="1"/>
      <sheetName val="As"/>
      <sheetName val="di"/>
      <sheetName val="spread-sheet"/>
      <sheetName val="Analisa 2"/>
      <sheetName val="TUG"/>
      <sheetName val="BCT"/>
      <sheetName val="Market Positioning"/>
      <sheetName val="PrIS"/>
      <sheetName val="Daftar No MAPPI"/>
      <sheetName val="NAMES"/>
      <sheetName val="N Tnh"/>
      <sheetName val="gvl"/>
      <sheetName val="DT DEBITUR"/>
      <sheetName val="FORM-X-1"/>
      <sheetName val="HALAMAN 1-60"/>
      <sheetName val="Penyusutan Kendaraan"/>
      <sheetName val="ISIAN"/>
      <sheetName val="PB(B)"/>
      <sheetName val="PBG_2"/>
      <sheetName val="NRC"/>
      <sheetName val="SALDO"/>
      <sheetName val="Permanent info"/>
      <sheetName val="P&amp;L BSheet CFlow"/>
      <sheetName val="RENPEN"/>
      <sheetName val="DAF-BAHAN"/>
      <sheetName val="DAF-UPAH"/>
      <sheetName val="Analisa"/>
      <sheetName val="struktur tdk dipakai"/>
      <sheetName val="Analisa Harga Satuan"/>
      <sheetName val="2. Tanah"/>
      <sheetName val="Bangunan"/>
      <sheetName val="rab lampung 2"/>
      <sheetName val="DAF-1"/>
      <sheetName val="ANALISA PEK.UMUM"/>
      <sheetName val="RBSB"/>
      <sheetName val="HARGA MATERIAL"/>
      <sheetName val="CSM"/>
      <sheetName val="inv-equity"/>
      <sheetName val="Napsindo"/>
      <sheetName val="Bill of Qty MEP"/>
      <sheetName val="Elektrikal"/>
      <sheetName val="GeneralInfo"/>
      <sheetName val="s_v13"/>
      <sheetName val="s_v14"/>
      <sheetName val="s_v16"/>
      <sheetName val="TOWN"/>
      <sheetName val="KH-Q1,Q2,01"/>
      <sheetName val="analisa hor"/>
      <sheetName val="Cover Daf-2"/>
      <sheetName val="BAG-2"/>
      <sheetName val="BAHAN"/>
      <sheetName val="FINISHING"/>
      <sheetName val="r_fin"/>
      <sheetName val="ES-PARK"/>
      <sheetName val="ES_PARK"/>
      <sheetName val="daf-3(OK)"/>
      <sheetName val="daf-7(OK)"/>
      <sheetName val="Kuantitas _ Harga"/>
      <sheetName val="VLOOK"/>
      <sheetName val="hrg uph+bhn"/>
      <sheetName val="10"/>
      <sheetName val="HPP"/>
      <sheetName val="EQ"/>
      <sheetName val="Anl-BM"/>
      <sheetName val="SUMMARY"/>
      <sheetName val="RATE"/>
      <sheetName val="Inp"/>
      <sheetName val="Tabel Barang"/>
      <sheetName val="financials"/>
      <sheetName val="Exc. Rate"/>
      <sheetName val="351BQMCN"/>
      <sheetName val="fin pro centers"/>
      <sheetName val="B-Ops-Sawit"/>
      <sheetName val="Biaya-Inv"/>
      <sheetName val="Prod-_Plasma"/>
      <sheetName val="Pendukung"/>
      <sheetName val="JADI"/>
      <sheetName val="Uraian kapal"/>
      <sheetName val="BQ-Tenis"/>
      <sheetName val="Arsitektur"/>
      <sheetName val="Material"/>
      <sheetName val="BOQ_Aula"/>
      <sheetName val="Prelim"/>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Set>
  </externalBook>
</externalLink>
</file>

<file path=xl/externalLinks/externalLink5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0000"/>
      <sheetName val="Umum"/>
      <sheetName val="Resume"/>
      <sheetName val="Tanah"/>
      <sheetName val="Bangunan"/>
      <sheetName val="Bangunan_2"/>
      <sheetName val="Bangunan_3"/>
      <sheetName val="Depr"/>
      <sheetName val="Teks"/>
      <sheetName val="Analisa Likuidasi"/>
      <sheetName val="Ringk Nilai"/>
      <sheetName val="1. Cover"/>
      <sheetName val="2. Surat"/>
      <sheetName val="3. Pernyataan"/>
      <sheetName val="4. Umum"/>
      <sheetName val="5. Penilaian"/>
      <sheetName val="6. Resume"/>
      <sheetName val="7. Lampiran"/>
      <sheetName val="8. Peta dan Denah"/>
      <sheetName val="Text"/>
      <sheetName val="Sheet1"/>
      <sheetName val="rab lt 2 bo"/>
      <sheetName val="gvl"/>
      <sheetName val="prg-old"/>
      <sheetName val="DCF Jual-Sewa"/>
      <sheetName val="spread-shee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50">
          <cell r="J50" t="str">
            <v>Tanah</v>
          </cell>
        </row>
      </sheetData>
      <sheetData sheetId="17"/>
      <sheetData sheetId="18"/>
      <sheetData sheetId="19"/>
      <sheetData sheetId="20"/>
      <sheetData sheetId="21" refreshError="1"/>
      <sheetData sheetId="22" refreshError="1"/>
      <sheetData sheetId="23" refreshError="1"/>
      <sheetData sheetId="24" refreshError="1"/>
      <sheetData sheetId="25" refreshError="1"/>
    </sheetDataSet>
  </externalBook>
</externalLink>
</file>

<file path=xl/externalLinks/externalLink6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b"/>
      <sheetName val="Resume 1 Nilai"/>
      <sheetName val="Resume 2 Nilai"/>
      <sheetName val="Rekap"/>
      <sheetName val="compar"/>
      <sheetName val="Bangunan"/>
      <sheetName val="pembanding"/>
      <sheetName val="spl"/>
      <sheetName val="Data Pembanding"/>
      <sheetName val="Hitung Bangunan"/>
      <sheetName val="Hit Luas"/>
      <sheetName val="yield"/>
      <sheetName val="Peta"/>
      <sheetName val="GS"/>
      <sheetName val="GB"/>
      <sheetName val="Foto"/>
    </sheetNames>
    <sheetDataSet>
      <sheetData sheetId="0" refreshError="1"/>
      <sheetData sheetId="1" refreshError="1"/>
      <sheetData sheetId="2">
        <row r="24">
          <cell r="U24">
            <v>2585</v>
          </cell>
          <cell r="AA24">
            <v>6915000000</v>
          </cell>
        </row>
        <row r="25">
          <cell r="U25">
            <v>266.5</v>
          </cell>
          <cell r="AA25">
            <v>1010000000</v>
          </cell>
        </row>
        <row r="26">
          <cell r="AA26">
            <v>60000000</v>
          </cell>
        </row>
        <row r="30">
          <cell r="AK30">
            <v>5989000000</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b"/>
      <sheetName val="Resume 1 Nilai"/>
      <sheetName val="Resume 2 Nilai"/>
      <sheetName val="Rekap"/>
      <sheetName val="compar"/>
      <sheetName val="Bangunan"/>
      <sheetName val="pembanding"/>
      <sheetName val="spl"/>
      <sheetName val="Data Aset &amp; Pembanding Ruko"/>
      <sheetName val="Htng Bang"/>
      <sheetName val="Hit Luas"/>
      <sheetName val="yield"/>
      <sheetName val="Peta"/>
      <sheetName val="GS"/>
      <sheetName val="GB"/>
      <sheetName val="Foto"/>
    </sheetNames>
    <sheetDataSet>
      <sheetData sheetId="0"/>
      <sheetData sheetId="1"/>
      <sheetData sheetId="2">
        <row r="7">
          <cell r="Y7" t="str">
            <v>PT DWIJALLA KARSA</v>
          </cell>
        </row>
        <row r="22">
          <cell r="E22" t="str">
            <v>Ruko</v>
          </cell>
        </row>
        <row r="23">
          <cell r="E23" t="str">
            <v>Komplek Ruko Avenue No. 8-088, Jalan Boulevard Jakarta Garden City, Kelurahan Cakung Timur, Kecamatan Cakung, Kota Jakarta Timur, Provinsi DKI Jakarta</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6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b"/>
      <sheetName val="Resume 1 Nilai"/>
      <sheetName val="Resume 2 Nilai"/>
      <sheetName val="Rekap"/>
      <sheetName val="compar"/>
      <sheetName val="Bangunan"/>
      <sheetName val="pembanding"/>
      <sheetName val="spl"/>
      <sheetName val="Data Aset &amp; Pembanding Ruko"/>
      <sheetName val="Htng Bang"/>
      <sheetName val="Hit Luas"/>
      <sheetName val="yield"/>
      <sheetName val="Peta"/>
      <sheetName val="GS"/>
      <sheetName val="GB"/>
      <sheetName val="Foto"/>
    </sheetNames>
    <sheetDataSet>
      <sheetData sheetId="0" refreshError="1"/>
      <sheetData sheetId="1" refreshError="1"/>
      <sheetData sheetId="2">
        <row r="26">
          <cell r="AA26">
            <v>4495000000</v>
          </cell>
          <cell r="AK26">
            <v>3371000000</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b"/>
      <sheetName val="Resume 1 Nilai"/>
      <sheetName val="Resume 2 Nilai"/>
      <sheetName val="Rekap"/>
      <sheetName val="compar"/>
      <sheetName val="Bangunan"/>
      <sheetName val="pembanding"/>
      <sheetName val="spl"/>
      <sheetName val="Pembanding Ruko"/>
      <sheetName val="Htng Bang"/>
      <sheetName val="Hit Luas"/>
      <sheetName val="yield"/>
      <sheetName val="Peta"/>
      <sheetName val="GS"/>
      <sheetName val="GB"/>
      <sheetName val="Foto"/>
    </sheetNames>
    <sheetDataSet>
      <sheetData sheetId="0" refreshError="1"/>
      <sheetData sheetId="1" refreshError="1"/>
      <sheetData sheetId="2">
        <row r="26">
          <cell r="AA26">
            <v>3506000000</v>
          </cell>
          <cell r="AK26">
            <v>2630000000</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
      <sheetName val="trb"/>
      <sheetName val="Rekap"/>
      <sheetName val="compar"/>
      <sheetName val="Bangunan '21"/>
      <sheetName val="pembanding '22"/>
      <sheetName val="Eksposure"/>
      <sheetName val="spl"/>
      <sheetName val="Hit Luas"/>
      <sheetName val="yield"/>
      <sheetName val="Data Pembanding"/>
      <sheetName val="Htng Bangunan"/>
      <sheetName val="Peta"/>
      <sheetName val="GS"/>
      <sheetName val="GB"/>
      <sheetName val="Foto"/>
      <sheetName val="Pembanding Ruko"/>
      <sheetName val="Hitung Bangunan"/>
      <sheetName val="Cara Hitung Perpanjang SHGB"/>
    </sheetNames>
    <sheetDataSet>
      <sheetData sheetId="0">
        <row r="18">
          <cell r="K18">
            <v>13072000000</v>
          </cell>
        </row>
        <row r="19">
          <cell r="K19">
            <v>1512000000</v>
          </cell>
        </row>
        <row r="20">
          <cell r="K20">
            <v>193000000</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externalLinks/externalLink6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
      <sheetName val="trb"/>
      <sheetName val="Rekap"/>
      <sheetName val="compar"/>
      <sheetName val="Bangunan '21"/>
      <sheetName val="pembanding '22"/>
      <sheetName val="Eksposure"/>
      <sheetName val="spl"/>
      <sheetName val="Hit Luas"/>
      <sheetName val="yield"/>
      <sheetName val="Data Pembanding"/>
      <sheetName val="Htng Bangunan"/>
      <sheetName val="Peta"/>
      <sheetName val="GS"/>
      <sheetName val="GB"/>
      <sheetName val="Foto"/>
      <sheetName val="Pembanding Ruko"/>
      <sheetName val="Hitung Bangunan"/>
      <sheetName val="Cara Hitung Perpanjang SHGB"/>
    </sheetNames>
    <sheetDataSet>
      <sheetData sheetId="0">
        <row r="18">
          <cell r="K18">
            <v>12796000000</v>
          </cell>
        </row>
        <row r="19">
          <cell r="K19">
            <v>1431000000</v>
          </cell>
        </row>
        <row r="20">
          <cell r="K20">
            <v>81000000</v>
          </cell>
        </row>
        <row r="22">
          <cell r="L22">
            <v>10731000000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6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b"/>
      <sheetName val="Resume 1 Nilai"/>
      <sheetName val="Resume 2 Nilai"/>
      <sheetName val="Rekap"/>
      <sheetName val="compar"/>
      <sheetName val="Bangunan"/>
      <sheetName val="pembanding"/>
      <sheetName val="spl"/>
      <sheetName val="Data Pembanding"/>
      <sheetName val="Hitung Bangunan"/>
      <sheetName val="Hit Luas"/>
      <sheetName val="yield"/>
      <sheetName val="Peta"/>
      <sheetName val="GS"/>
      <sheetName val="GB"/>
      <sheetName val="Foto"/>
    </sheetNames>
    <sheetDataSet>
      <sheetData sheetId="0" refreshError="1"/>
      <sheetData sheetId="1" refreshError="1"/>
      <sheetData sheetId="2">
        <row r="24">
          <cell r="U24">
            <v>2585</v>
          </cell>
        </row>
      </sheetData>
      <sheetData sheetId="3">
        <row r="11">
          <cell r="K11">
            <v>8057000000</v>
          </cell>
        </row>
        <row r="13">
          <cell r="F13">
            <v>266.5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5.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xml"/><Relationship Id="rId1" Type="http://schemas.openxmlformats.org/officeDocument/2006/relationships/printerSettings" Target="../printerSettings/printerSettings6.bin"/><Relationship Id="rId4" Type="http://schemas.openxmlformats.org/officeDocument/2006/relationships/comments" Target="../comments2.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25"/>
  <sheetViews>
    <sheetView workbookViewId="0">
      <selection activeCell="K13" sqref="K13"/>
    </sheetView>
  </sheetViews>
  <sheetFormatPr defaultRowHeight="15" x14ac:dyDescent="0.25"/>
  <cols>
    <col min="1" max="1" width="12.5703125" bestFit="1" customWidth="1"/>
    <col min="2" max="2" width="3" bestFit="1" customWidth="1"/>
    <col min="3" max="5" width="15.7109375" customWidth="1"/>
    <col min="7" max="7" width="3" bestFit="1" customWidth="1"/>
    <col min="8" max="8" width="15.7109375" customWidth="1"/>
  </cols>
  <sheetData>
    <row r="1" spans="1:8" x14ac:dyDescent="0.25">
      <c r="A1" s="906" t="s">
        <v>918</v>
      </c>
      <c r="B1" s="907"/>
      <c r="C1" s="907"/>
      <c r="D1" s="907"/>
      <c r="E1" s="907"/>
      <c r="F1" s="907"/>
      <c r="G1" s="907"/>
      <c r="H1" s="908"/>
    </row>
    <row r="2" spans="1:8" x14ac:dyDescent="0.25">
      <c r="A2" s="909" t="e">
        <f>#REF!</f>
        <v>#REF!</v>
      </c>
      <c r="B2" s="899"/>
      <c r="C2" s="899" t="s">
        <v>919</v>
      </c>
      <c r="D2" s="899" t="e">
        <f>LEN(A2)</f>
        <v>#REF!</v>
      </c>
      <c r="E2" s="899"/>
      <c r="F2" s="899"/>
      <c r="G2" s="899"/>
      <c r="H2" s="902"/>
    </row>
    <row r="3" spans="1:8" x14ac:dyDescent="0.25">
      <c r="A3" s="910"/>
      <c r="B3" s="899"/>
      <c r="C3" s="899"/>
      <c r="D3" s="899"/>
      <c r="E3" s="899"/>
      <c r="F3" s="899"/>
      <c r="G3" s="899"/>
      <c r="H3" s="902"/>
    </row>
    <row r="4" spans="1:8" x14ac:dyDescent="0.25">
      <c r="A4" s="910"/>
      <c r="B4" s="900">
        <v>1</v>
      </c>
      <c r="C4" s="911" t="e">
        <f t="shared" ref="C4:C16" si="0">IF(B4&lt;=$D$2,MID(RIGHT($A$2,B4),1,1),"")</f>
        <v>#REF!</v>
      </c>
      <c r="D4" s="912" t="e">
        <f>IF(AND(C4&lt;&gt;"0",C5&lt;&gt;"1",B4&lt;=$D$2),VLOOKUP(VALUE(C4),$G$4:$H$12,2,FALSE),IF(C5="1",VLOOKUP(VALUE(C5&amp;C4),$G$13:$H$22,2,FALSE),""))</f>
        <v>#REF!</v>
      </c>
      <c r="E4" s="912" t="s">
        <v>920</v>
      </c>
      <c r="F4" s="899"/>
      <c r="G4" s="912">
        <v>1</v>
      </c>
      <c r="H4" s="913" t="s">
        <v>921</v>
      </c>
    </row>
    <row r="5" spans="1:8" x14ac:dyDescent="0.25">
      <c r="A5" s="910"/>
      <c r="B5" s="900">
        <f t="shared" ref="B5:B16" si="1">B4+1</f>
        <v>2</v>
      </c>
      <c r="C5" s="911" t="e">
        <f t="shared" si="0"/>
        <v>#REF!</v>
      </c>
      <c r="D5" s="912" t="e">
        <f>IF(AND(C5&lt;&gt;"0",C5&lt;&gt;"1",B5&lt;=$D$2),VLOOKUP(VALUE(C5),$G$4:$H$12,2,FALSE),"")</f>
        <v>#REF!</v>
      </c>
      <c r="E5" s="912" t="e">
        <f>IF(AND(B5&lt;=$D$2,D5&lt;&gt;"",C5&lt;&gt;"1"),"Puluh ","")</f>
        <v>#REF!</v>
      </c>
      <c r="F5" s="899"/>
      <c r="G5" s="912">
        <v>2</v>
      </c>
      <c r="H5" s="913" t="s">
        <v>922</v>
      </c>
    </row>
    <row r="6" spans="1:8" x14ac:dyDescent="0.25">
      <c r="A6" s="910"/>
      <c r="B6" s="900">
        <f t="shared" si="1"/>
        <v>3</v>
      </c>
      <c r="C6" s="911" t="e">
        <f t="shared" si="0"/>
        <v>#REF!</v>
      </c>
      <c r="D6" s="912" t="e">
        <f>IF(AND(C6&lt;&gt;"0",B6&lt;=$D$2),IF(C6="1","Se",VLOOKUP(VALUE(C6),$G$4:$H$12,2,FALSE)),"")</f>
        <v>#REF!</v>
      </c>
      <c r="E6" s="912" t="e">
        <f>IF(AND(B6&lt;=$D$2,D6&lt;&gt;""),IF(C6="1","ratus ","Ratus "),"")</f>
        <v>#REF!</v>
      </c>
      <c r="F6" s="899"/>
      <c r="G6" s="912">
        <v>3</v>
      </c>
      <c r="H6" s="913" t="s">
        <v>923</v>
      </c>
    </row>
    <row r="7" spans="1:8" x14ac:dyDescent="0.25">
      <c r="A7" s="910"/>
      <c r="B7" s="900">
        <f t="shared" si="1"/>
        <v>4</v>
      </c>
      <c r="C7" s="911" t="e">
        <f t="shared" si="0"/>
        <v>#REF!</v>
      </c>
      <c r="D7" s="912" t="e">
        <f>IF(AND(C7&lt;&gt;"0",C8&lt;&gt;"1",B7&lt;=$D$2),VLOOKUP(VALUE(C7),$G$4:$H$12,2,FALSE),IF(C8="1",VLOOKUP(VALUE(C8&amp;C7),$G$13:$H$22,2,FALSE),""))</f>
        <v>#REF!</v>
      </c>
      <c r="E7" s="912" t="e">
        <f>IF(AND(B7&lt;=$D$2,OR(C7&lt;&gt;"0",C8&lt;&gt;"0",C9&lt;&gt;"0")),"Ribu ","")</f>
        <v>#REF!</v>
      </c>
      <c r="F7" s="899"/>
      <c r="G7" s="912">
        <v>4</v>
      </c>
      <c r="H7" s="913" t="s">
        <v>924</v>
      </c>
    </row>
    <row r="8" spans="1:8" x14ac:dyDescent="0.25">
      <c r="A8" s="910"/>
      <c r="B8" s="900">
        <f t="shared" si="1"/>
        <v>5</v>
      </c>
      <c r="C8" s="911" t="e">
        <f t="shared" si="0"/>
        <v>#REF!</v>
      </c>
      <c r="D8" s="912" t="e">
        <f>IF(AND(C8&lt;&gt;"0",C8&lt;&gt;"1",B8&lt;=$D$2),VLOOKUP(VALUE(C8),$G$4:$H$12,2,FALSE),"")</f>
        <v>#REF!</v>
      </c>
      <c r="E8" s="912" t="e">
        <f>IF(AND(B8&lt;=$D$2,D8&lt;&gt;"",C8&lt;&gt;"1"),"Puluh ","")</f>
        <v>#REF!</v>
      </c>
      <c r="F8" s="899"/>
      <c r="G8" s="912">
        <v>5</v>
      </c>
      <c r="H8" s="913" t="s">
        <v>925</v>
      </c>
    </row>
    <row r="9" spans="1:8" x14ac:dyDescent="0.25">
      <c r="A9" s="910"/>
      <c r="B9" s="900">
        <f t="shared" si="1"/>
        <v>6</v>
      </c>
      <c r="C9" s="911" t="e">
        <f t="shared" si="0"/>
        <v>#REF!</v>
      </c>
      <c r="D9" s="912" t="e">
        <f>IF(AND(C9&lt;&gt;"0",B9&lt;=$D$2),IF(C9="1","Se",VLOOKUP(VALUE(C9),$G$4:$H$12,2,FALSE)),"")</f>
        <v>#REF!</v>
      </c>
      <c r="E9" s="912" t="e">
        <f>IF(AND(B9&lt;=$D$2,D9&lt;&gt;""),IF(C9="1","ratus ","Ratus "),"")</f>
        <v>#REF!</v>
      </c>
      <c r="F9" s="899"/>
      <c r="G9" s="912">
        <v>6</v>
      </c>
      <c r="H9" s="913" t="s">
        <v>926</v>
      </c>
    </row>
    <row r="10" spans="1:8" x14ac:dyDescent="0.25">
      <c r="A10" s="910"/>
      <c r="B10" s="900">
        <f t="shared" si="1"/>
        <v>7</v>
      </c>
      <c r="C10" s="911" t="e">
        <f t="shared" si="0"/>
        <v>#REF!</v>
      </c>
      <c r="D10" s="912" t="e">
        <f>IF(AND(C10&lt;&gt;"0",C11&lt;&gt;"1",B10&lt;=$D$2),VLOOKUP(VALUE(C10),$G$4:$H$12,2,FALSE),IF(C11="1",VLOOKUP(VALUE(C11&amp;C10),$G$13:$H$22,2,FALSE),""))</f>
        <v>#REF!</v>
      </c>
      <c r="E10" s="912" t="e">
        <f>IF(AND(B10&lt;=$D$2,OR(C10&lt;&gt;"0",C11&lt;&gt;"0",C12&lt;&gt;"0")),"Juta ","")</f>
        <v>#REF!</v>
      </c>
      <c r="F10" s="899"/>
      <c r="G10" s="912">
        <v>7</v>
      </c>
      <c r="H10" s="913" t="s">
        <v>927</v>
      </c>
    </row>
    <row r="11" spans="1:8" x14ac:dyDescent="0.25">
      <c r="A11" s="910"/>
      <c r="B11" s="900">
        <f t="shared" si="1"/>
        <v>8</v>
      </c>
      <c r="C11" s="911" t="e">
        <f t="shared" si="0"/>
        <v>#REF!</v>
      </c>
      <c r="D11" s="912" t="e">
        <f>IF(AND(C11&lt;&gt;"0",C11&lt;&gt;"1",B11&lt;=$D$2),VLOOKUP(VALUE(C11),$G$4:$H$12,2,FALSE),"")</f>
        <v>#REF!</v>
      </c>
      <c r="E11" s="912" t="e">
        <f>IF(AND(B11&lt;=$D$2,D11&lt;&gt;"",C11&lt;&gt;"1"),"Puluh ","")</f>
        <v>#REF!</v>
      </c>
      <c r="F11" s="899"/>
      <c r="G11" s="912">
        <v>8</v>
      </c>
      <c r="H11" s="913" t="s">
        <v>928</v>
      </c>
    </row>
    <row r="12" spans="1:8" x14ac:dyDescent="0.25">
      <c r="A12" s="910"/>
      <c r="B12" s="900">
        <f t="shared" si="1"/>
        <v>9</v>
      </c>
      <c r="C12" s="911" t="e">
        <f t="shared" si="0"/>
        <v>#REF!</v>
      </c>
      <c r="D12" s="912" t="e">
        <f>IF(AND(C12&lt;&gt;"0",B12&lt;=$D$2),IF(C12="1","Se",VLOOKUP(VALUE(C12),$G$4:$H$12,2,FALSE)),"")</f>
        <v>#REF!</v>
      </c>
      <c r="E12" s="912" t="e">
        <f>IF(AND(B12&lt;=$D$2,D12&lt;&gt;""),IF(C12="1","ratus ","Ratus "),"")</f>
        <v>#REF!</v>
      </c>
      <c r="F12" s="899"/>
      <c r="G12" s="912">
        <v>9</v>
      </c>
      <c r="H12" s="913" t="s">
        <v>929</v>
      </c>
    </row>
    <row r="13" spans="1:8" x14ac:dyDescent="0.25">
      <c r="A13" s="910"/>
      <c r="B13" s="900">
        <f t="shared" si="1"/>
        <v>10</v>
      </c>
      <c r="C13" s="911" t="e">
        <f t="shared" si="0"/>
        <v>#REF!</v>
      </c>
      <c r="D13" s="912" t="e">
        <f>IF(AND(C13&lt;&gt;"0",C14&lt;&gt;"1",B13&lt;=$D$2),VLOOKUP(VALUE(C13),$G$4:$H$12,2,FALSE),IF(C14="1",VLOOKUP(VALUE(C14&amp;C13),$G$13:$H$22,2,FALSE),""))</f>
        <v>#REF!</v>
      </c>
      <c r="E13" s="912" t="e">
        <f>IF(AND(B13&lt;=$D$2,OR(C13&lt;&gt;"0",C14&lt;&gt;"0",C15&lt;&gt;"0")),"Miliar ","")</f>
        <v>#REF!</v>
      </c>
      <c r="F13" s="899"/>
      <c r="G13" s="912">
        <v>10</v>
      </c>
      <c r="H13" s="914" t="s">
        <v>930</v>
      </c>
    </row>
    <row r="14" spans="1:8" x14ac:dyDescent="0.25">
      <c r="A14" s="910"/>
      <c r="B14" s="900">
        <f t="shared" si="1"/>
        <v>11</v>
      </c>
      <c r="C14" s="911" t="e">
        <f t="shared" si="0"/>
        <v>#REF!</v>
      </c>
      <c r="D14" s="912" t="e">
        <f>IF(AND(C14&lt;&gt;"0",C14&lt;&gt;"1",B14&lt;=$D$2),VLOOKUP(VALUE(C14),$G$4:$H$12,2,FALSE),"")</f>
        <v>#REF!</v>
      </c>
      <c r="E14" s="912" t="e">
        <f>IF(AND(B14&lt;=$D$2,D14&lt;&gt;"",C14&lt;&gt;"1"),"Puluh ","")</f>
        <v>#REF!</v>
      </c>
      <c r="F14" s="899"/>
      <c r="G14" s="912">
        <v>11</v>
      </c>
      <c r="H14" s="914" t="s">
        <v>931</v>
      </c>
    </row>
    <row r="15" spans="1:8" x14ac:dyDescent="0.25">
      <c r="A15" s="910"/>
      <c r="B15" s="900">
        <f t="shared" si="1"/>
        <v>12</v>
      </c>
      <c r="C15" s="911" t="e">
        <f t="shared" si="0"/>
        <v>#REF!</v>
      </c>
      <c r="D15" s="912" t="e">
        <f>IF(AND(C15&lt;&gt;"0",B15&lt;=$D$2),IF(C15="1","Se",VLOOKUP(VALUE(C15),$G$4:$H$12,2,FALSE)),"")</f>
        <v>#REF!</v>
      </c>
      <c r="E15" s="912" t="e">
        <f>IF(AND(B15&lt;=$D$2,D15&lt;&gt;""),IF(C15="1","ratus ","Ratus "),"")</f>
        <v>#REF!</v>
      </c>
      <c r="F15" s="899"/>
      <c r="G15" s="912">
        <v>12</v>
      </c>
      <c r="H15" s="914" t="s">
        <v>932</v>
      </c>
    </row>
    <row r="16" spans="1:8" x14ac:dyDescent="0.25">
      <c r="A16" s="910"/>
      <c r="B16" s="900">
        <f t="shared" si="1"/>
        <v>13</v>
      </c>
      <c r="C16" s="911" t="e">
        <f t="shared" si="0"/>
        <v>#REF!</v>
      </c>
      <c r="D16" s="912" t="e">
        <f>IF(AND(C16&lt;&gt;"0",B16&lt;=$D$2),VLOOKUP(VALUE(C16),$G$4:$H$12,2,FALSE),"")</f>
        <v>#REF!</v>
      </c>
      <c r="E16" s="912" t="e">
        <f>IF(B16&lt;=$D$2,"Triliun ","")</f>
        <v>#REF!</v>
      </c>
      <c r="F16" s="899"/>
      <c r="G16" s="912">
        <v>13</v>
      </c>
      <c r="H16" s="914" t="s">
        <v>933</v>
      </c>
    </row>
    <row r="17" spans="1:8" x14ac:dyDescent="0.25">
      <c r="A17" s="910"/>
      <c r="B17" s="899"/>
      <c r="C17" s="899"/>
      <c r="D17" s="899"/>
      <c r="E17" s="899"/>
      <c r="F17" s="899"/>
      <c r="G17" s="912">
        <v>14</v>
      </c>
      <c r="H17" s="914" t="s">
        <v>934</v>
      </c>
    </row>
    <row r="18" spans="1:8" x14ac:dyDescent="0.25">
      <c r="A18" s="910"/>
      <c r="B18" s="899"/>
      <c r="C18" s="899"/>
      <c r="D18" s="899"/>
      <c r="E18" s="899"/>
      <c r="F18" s="899"/>
      <c r="G18" s="912">
        <v>15</v>
      </c>
      <c r="H18" s="914" t="s">
        <v>935</v>
      </c>
    </row>
    <row r="19" spans="1:8" x14ac:dyDescent="0.25">
      <c r="A19" s="910"/>
      <c r="B19" s="899"/>
      <c r="C19" s="899"/>
      <c r="D19" s="899"/>
      <c r="E19" s="899"/>
      <c r="F19" s="899"/>
      <c r="G19" s="912">
        <v>16</v>
      </c>
      <c r="H19" s="914" t="s">
        <v>936</v>
      </c>
    </row>
    <row r="20" spans="1:8" x14ac:dyDescent="0.25">
      <c r="A20" s="910"/>
      <c r="B20" s="899"/>
      <c r="C20" s="899"/>
      <c r="D20" s="899"/>
      <c r="E20" s="899"/>
      <c r="F20" s="899"/>
      <c r="G20" s="912">
        <v>17</v>
      </c>
      <c r="H20" s="914" t="s">
        <v>937</v>
      </c>
    </row>
    <row r="21" spans="1:8" x14ac:dyDescent="0.25">
      <c r="A21" s="1182"/>
      <c r="B21" s="1183"/>
      <c r="C21" s="1183"/>
      <c r="D21" s="1183"/>
      <c r="E21" s="1183"/>
      <c r="F21" s="899"/>
      <c r="G21" s="912">
        <v>18</v>
      </c>
      <c r="H21" s="914" t="s">
        <v>938</v>
      </c>
    </row>
    <row r="22" spans="1:8" x14ac:dyDescent="0.25">
      <c r="A22" s="1182"/>
      <c r="B22" s="1183"/>
      <c r="C22" s="1183"/>
      <c r="D22" s="1183"/>
      <c r="E22" s="1183"/>
      <c r="F22" s="899"/>
      <c r="G22" s="912">
        <v>19</v>
      </c>
      <c r="H22" s="914" t="s">
        <v>939</v>
      </c>
    </row>
    <row r="23" spans="1:8" x14ac:dyDescent="0.25">
      <c r="A23" s="1182"/>
      <c r="B23" s="1183"/>
      <c r="C23" s="1183"/>
      <c r="D23" s="1183"/>
      <c r="E23" s="1183"/>
      <c r="F23" s="899"/>
      <c r="G23" s="899"/>
      <c r="H23" s="902"/>
    </row>
    <row r="24" spans="1:8" ht="50.1" customHeight="1" x14ac:dyDescent="0.25">
      <c r="A24" s="1180" t="e">
        <f>"("&amp;D16&amp;E16&amp;D15&amp;E15&amp;D14&amp;E14&amp;D13&amp;E13&amp;D12&amp;E12&amp;D11&amp;E11&amp;D10&amp;E10&amp;D9&amp;E9&amp;D8&amp;E8&amp;D7&amp;E7&amp;D6&amp;E6&amp;D5&amp;E5&amp;D4&amp;E4&amp;")"</f>
        <v>#REF!</v>
      </c>
      <c r="B24" s="1181"/>
      <c r="C24" s="1181"/>
      <c r="D24" s="1181"/>
      <c r="E24" s="1181"/>
      <c r="F24" s="1181"/>
      <c r="G24" s="1181"/>
      <c r="H24" s="902"/>
    </row>
    <row r="25" spans="1:8" x14ac:dyDescent="0.25">
      <c r="A25" s="903"/>
      <c r="B25" s="904"/>
      <c r="C25" s="904"/>
      <c r="D25" s="904"/>
      <c r="E25" s="904"/>
      <c r="F25" s="904"/>
      <c r="G25" s="904"/>
      <c r="H25" s="905"/>
    </row>
  </sheetData>
  <mergeCells count="2">
    <mergeCell ref="A24:G24"/>
    <mergeCell ref="A21:E23"/>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0000"/>
  </sheetPr>
  <dimension ref="B2:BI55"/>
  <sheetViews>
    <sheetView showGridLines="0" view="pageBreakPreview" zoomScale="90" zoomScaleSheetLayoutView="90" workbookViewId="0">
      <selection activeCell="Y10" sqref="Y10:AU10"/>
    </sheetView>
  </sheetViews>
  <sheetFormatPr defaultColWidth="1.85546875" defaultRowHeight="11.25" x14ac:dyDescent="0.15"/>
  <cols>
    <col min="1" max="1" width="1.85546875" style="966"/>
    <col min="2" max="2" width="1.85546875" style="966" customWidth="1"/>
    <col min="3" max="3" width="2.7109375" style="966" customWidth="1"/>
    <col min="4" max="4" width="1.28515625" style="966" customWidth="1"/>
    <col min="5" max="5" width="1.85546875" style="966"/>
    <col min="6" max="6" width="1.5703125" style="966" customWidth="1"/>
    <col min="7" max="7" width="1.42578125" style="966" customWidth="1"/>
    <col min="8" max="8" width="1.85546875" style="966"/>
    <col min="9" max="9" width="1.42578125" style="966" customWidth="1"/>
    <col min="10" max="11" width="1.85546875" style="966"/>
    <col min="12" max="12" width="1.42578125" style="966" customWidth="1"/>
    <col min="13" max="13" width="1.85546875" style="966"/>
    <col min="14" max="14" width="1.5703125" style="966" customWidth="1"/>
    <col min="15" max="15" width="1.85546875" style="966"/>
    <col min="16" max="16" width="1.42578125" style="966" customWidth="1"/>
    <col min="17" max="18" width="1.85546875" style="966"/>
    <col min="19" max="19" width="3.28515625" style="966" customWidth="1"/>
    <col min="20" max="20" width="1.42578125" style="966" customWidth="1"/>
    <col min="21" max="21" width="0.85546875" style="966" customWidth="1"/>
    <col min="22" max="23" width="1.85546875" style="966"/>
    <col min="24" max="24" width="1.85546875" style="966" customWidth="1"/>
    <col min="25" max="25" width="1.28515625" style="966" customWidth="1"/>
    <col min="26" max="27" width="1.85546875" style="966" customWidth="1"/>
    <col min="28" max="35" width="1.85546875" style="966"/>
    <col min="36" max="37" width="1.85546875" style="966" customWidth="1"/>
    <col min="38" max="42" width="1.85546875" style="966"/>
    <col min="43" max="48" width="1.85546875" style="966" customWidth="1"/>
    <col min="49" max="49" width="1.85546875" style="966"/>
    <col min="50" max="50" width="4.7109375" style="966" customWidth="1"/>
    <col min="51" max="51" width="27.140625" style="1022" customWidth="1"/>
    <col min="52" max="52" width="4.7109375" style="1022" customWidth="1"/>
    <col min="53" max="57" width="8.28515625" style="1022" customWidth="1"/>
    <col min="58" max="58" width="21.42578125" style="1022" customWidth="1"/>
    <col min="59" max="86" width="4.7109375" style="966" customWidth="1"/>
    <col min="87" max="16384" width="1.85546875" style="966"/>
  </cols>
  <sheetData>
    <row r="2" spans="2:61" ht="4.5" customHeight="1" x14ac:dyDescent="0.15"/>
    <row r="3" spans="2:61" ht="4.5" customHeight="1" x14ac:dyDescent="0.15"/>
    <row r="4" spans="2:61" s="967" customFormat="1" ht="64.5" customHeight="1" x14ac:dyDescent="0.15">
      <c r="AY4" s="1023"/>
      <c r="AZ4" s="1023"/>
      <c r="BA4" s="1023"/>
      <c r="BB4" s="1023"/>
      <c r="BC4" s="1023"/>
      <c r="BD4" s="1023"/>
      <c r="BE4" s="1023"/>
      <c r="BF4" s="1023"/>
    </row>
    <row r="5" spans="2:61" ht="30.75" x14ac:dyDescent="0.45">
      <c r="B5" s="1210" t="s">
        <v>1225</v>
      </c>
      <c r="C5" s="1210"/>
      <c r="D5" s="1210"/>
      <c r="E5" s="1210"/>
      <c r="F5" s="1210"/>
      <c r="G5" s="1210"/>
      <c r="H5" s="1210"/>
      <c r="I5" s="1210"/>
      <c r="J5" s="1210"/>
      <c r="K5" s="1210"/>
      <c r="L5" s="1210"/>
      <c r="M5" s="1210"/>
      <c r="N5" s="1210"/>
      <c r="O5" s="1210"/>
      <c r="P5" s="1210"/>
      <c r="Q5" s="1210"/>
      <c r="R5" s="1210"/>
      <c r="S5" s="1210"/>
      <c r="T5" s="1210"/>
      <c r="U5" s="1210"/>
      <c r="V5" s="1210"/>
      <c r="W5" s="1210"/>
      <c r="X5" s="1210"/>
      <c r="Y5" s="1210"/>
      <c r="Z5" s="1210"/>
      <c r="AA5" s="1210"/>
      <c r="AB5" s="1210"/>
      <c r="AC5" s="1210"/>
      <c r="AD5" s="1210"/>
      <c r="AE5" s="1210"/>
      <c r="AF5" s="1210"/>
      <c r="AG5" s="1210"/>
      <c r="AH5" s="1210"/>
      <c r="AI5" s="1210"/>
      <c r="AJ5" s="1210"/>
      <c r="AK5" s="1210"/>
      <c r="AL5" s="1210"/>
      <c r="AM5" s="1210"/>
      <c r="AN5" s="1210"/>
      <c r="AO5" s="1210"/>
      <c r="AP5" s="1210"/>
      <c r="AQ5" s="1210"/>
      <c r="AR5" s="1210"/>
      <c r="AS5" s="1210"/>
      <c r="AT5" s="1210"/>
      <c r="AU5" s="1210"/>
      <c r="AV5" s="1210"/>
      <c r="AW5" s="968"/>
    </row>
    <row r="6" spans="2:61" ht="5.0999999999999996" customHeight="1" x14ac:dyDescent="0.15">
      <c r="AW6" s="967"/>
    </row>
    <row r="7" spans="2:61" ht="12.75" customHeight="1" x14ac:dyDescent="0.15">
      <c r="C7" s="138" t="s">
        <v>857</v>
      </c>
      <c r="D7" s="139"/>
      <c r="E7" s="139"/>
      <c r="F7" s="139"/>
      <c r="G7" s="139"/>
      <c r="H7" s="139"/>
      <c r="I7" s="139"/>
      <c r="J7" s="139"/>
      <c r="K7" s="139"/>
      <c r="L7" s="139"/>
      <c r="M7" s="139"/>
      <c r="N7" s="139"/>
      <c r="O7" s="139"/>
      <c r="P7" s="139"/>
      <c r="Q7" s="139"/>
      <c r="R7" s="139"/>
      <c r="S7" s="139"/>
      <c r="T7" s="139"/>
      <c r="U7" s="139"/>
      <c r="V7" s="139"/>
      <c r="W7" s="139"/>
      <c r="X7" s="138" t="s">
        <v>0</v>
      </c>
      <c r="Y7" s="901" t="s">
        <v>1239</v>
      </c>
      <c r="Z7" s="901"/>
      <c r="AA7" s="901"/>
      <c r="AB7" s="901"/>
      <c r="AC7" s="901"/>
      <c r="AD7" s="901"/>
      <c r="AE7" s="969"/>
      <c r="AF7" s="969"/>
      <c r="AG7" s="969"/>
      <c r="AH7" s="969"/>
      <c r="AI7" s="969"/>
      <c r="AJ7" s="969"/>
      <c r="AK7" s="969"/>
      <c r="AL7" s="969"/>
      <c r="AM7" s="969"/>
      <c r="AN7" s="969"/>
      <c r="AO7" s="969"/>
      <c r="AP7" s="969"/>
      <c r="AQ7" s="969"/>
      <c r="AR7" s="969"/>
      <c r="AS7" s="969"/>
      <c r="AT7" s="969"/>
      <c r="AU7" s="969"/>
      <c r="AV7" s="969"/>
      <c r="AW7" s="967"/>
    </row>
    <row r="8" spans="2:61" x14ac:dyDescent="0.15">
      <c r="C8" s="138" t="s">
        <v>1226</v>
      </c>
      <c r="D8" s="139"/>
      <c r="E8" s="139"/>
      <c r="F8" s="139"/>
      <c r="G8" s="139"/>
      <c r="H8" s="139"/>
      <c r="I8" s="139"/>
      <c r="J8" s="139"/>
      <c r="K8" s="139"/>
      <c r="L8" s="139"/>
      <c r="M8" s="139"/>
      <c r="N8" s="139"/>
      <c r="O8" s="139"/>
      <c r="P8" s="139"/>
      <c r="Q8" s="139"/>
      <c r="R8" s="139"/>
      <c r="S8" s="139"/>
      <c r="T8" s="139"/>
      <c r="U8" s="139"/>
      <c r="V8" s="139"/>
      <c r="W8" s="139"/>
      <c r="X8" s="138" t="s">
        <v>0</v>
      </c>
      <c r="Y8" s="1211" t="s">
        <v>1239</v>
      </c>
      <c r="Z8" s="1211"/>
      <c r="AA8" s="1211"/>
      <c r="AB8" s="1211"/>
      <c r="AC8" s="1211"/>
      <c r="AD8" s="1211"/>
      <c r="AE8" s="1211"/>
      <c r="AF8" s="1211"/>
      <c r="AG8" s="1211"/>
      <c r="AH8" s="1211"/>
      <c r="AI8" s="1211"/>
      <c r="AJ8" s="1211"/>
      <c r="AK8" s="1211"/>
      <c r="AL8" s="1211"/>
      <c r="AM8" s="1211"/>
      <c r="AN8" s="1211"/>
      <c r="AO8" s="1211"/>
      <c r="AP8" s="1211"/>
      <c r="AQ8" s="1211"/>
      <c r="AR8" s="1211"/>
      <c r="AS8" s="1211"/>
      <c r="AT8" s="1211"/>
      <c r="AU8" s="1211"/>
      <c r="AV8" s="1211"/>
      <c r="AW8" s="967"/>
    </row>
    <row r="9" spans="2:61" ht="24" customHeight="1" x14ac:dyDescent="0.15">
      <c r="C9" s="138" t="s">
        <v>1220</v>
      </c>
      <c r="D9" s="139"/>
      <c r="E9" s="139"/>
      <c r="F9" s="139"/>
      <c r="G9" s="139"/>
      <c r="H9" s="139"/>
      <c r="I9" s="139"/>
      <c r="J9" s="139"/>
      <c r="K9" s="139"/>
      <c r="L9" s="139"/>
      <c r="M9" s="139"/>
      <c r="N9" s="139"/>
      <c r="O9" s="139"/>
      <c r="P9" s="139"/>
      <c r="Q9" s="139"/>
      <c r="R9" s="139"/>
      <c r="S9" s="139"/>
      <c r="T9" s="139"/>
      <c r="U9" s="139"/>
      <c r="V9" s="139"/>
      <c r="W9" s="139"/>
      <c r="X9" s="138" t="s">
        <v>0</v>
      </c>
      <c r="Y9" s="1212" t="s">
        <v>1240</v>
      </c>
      <c r="Z9" s="1212"/>
      <c r="AA9" s="1212"/>
      <c r="AB9" s="1212"/>
      <c r="AC9" s="1212"/>
      <c r="AD9" s="1212"/>
      <c r="AE9" s="1212"/>
      <c r="AF9" s="1212"/>
      <c r="AG9" s="1212"/>
      <c r="AH9" s="1212"/>
      <c r="AI9" s="1212"/>
      <c r="AJ9" s="1212"/>
      <c r="AK9" s="1212"/>
      <c r="AL9" s="1212"/>
      <c r="AM9" s="1212"/>
      <c r="AN9" s="1212"/>
      <c r="AO9" s="1212"/>
      <c r="AP9" s="1212"/>
      <c r="AQ9" s="1212"/>
      <c r="AR9" s="1212"/>
      <c r="AS9" s="1212"/>
      <c r="AT9" s="1212"/>
      <c r="AU9" s="1212"/>
      <c r="AV9" s="969"/>
      <c r="AW9" s="967"/>
    </row>
    <row r="10" spans="2:61" ht="50.1" customHeight="1" x14ac:dyDescent="0.15">
      <c r="C10" s="899" t="s">
        <v>1221</v>
      </c>
      <c r="D10" s="139"/>
      <c r="E10" s="139"/>
      <c r="F10" s="139"/>
      <c r="G10" s="139"/>
      <c r="H10" s="139"/>
      <c r="I10" s="139"/>
      <c r="J10" s="139"/>
      <c r="K10" s="139"/>
      <c r="L10" s="139"/>
      <c r="M10" s="139"/>
      <c r="N10" s="139"/>
      <c r="O10" s="139"/>
      <c r="P10" s="139"/>
      <c r="Q10" s="139"/>
      <c r="R10" s="139"/>
      <c r="S10" s="139"/>
      <c r="T10" s="139"/>
      <c r="U10" s="139"/>
      <c r="V10" s="139"/>
      <c r="W10" s="139"/>
      <c r="X10" s="138" t="s">
        <v>0</v>
      </c>
      <c r="Y10" s="1212" t="s">
        <v>1240</v>
      </c>
      <c r="Z10" s="1212"/>
      <c r="AA10" s="1212"/>
      <c r="AB10" s="1212"/>
      <c r="AC10" s="1212"/>
      <c r="AD10" s="1212"/>
      <c r="AE10" s="1212"/>
      <c r="AF10" s="1212"/>
      <c r="AG10" s="1212"/>
      <c r="AH10" s="1212"/>
      <c r="AI10" s="1212"/>
      <c r="AJ10" s="1212"/>
      <c r="AK10" s="1212"/>
      <c r="AL10" s="1212"/>
      <c r="AM10" s="1212"/>
      <c r="AN10" s="1212"/>
      <c r="AO10" s="1212"/>
      <c r="AP10" s="1212"/>
      <c r="AQ10" s="1212"/>
      <c r="AR10" s="1212"/>
      <c r="AS10" s="1212"/>
      <c r="AT10" s="1212"/>
      <c r="AU10" s="1212"/>
      <c r="AV10" s="969"/>
      <c r="AW10" s="967"/>
    </row>
    <row r="11" spans="2:61" s="970" customFormat="1" ht="12.75" customHeight="1" x14ac:dyDescent="0.2">
      <c r="C11" s="138" t="s">
        <v>913</v>
      </c>
      <c r="D11" s="140"/>
      <c r="E11" s="140"/>
      <c r="F11" s="140"/>
      <c r="G11" s="140"/>
      <c r="H11" s="140"/>
      <c r="I11" s="140"/>
      <c r="J11" s="140"/>
      <c r="K11" s="140"/>
      <c r="L11" s="140"/>
      <c r="M11" s="140"/>
      <c r="N11" s="140"/>
      <c r="O11" s="140"/>
      <c r="P11" s="140"/>
      <c r="Q11" s="140"/>
      <c r="R11" s="140"/>
      <c r="S11" s="140"/>
      <c r="T11" s="140"/>
      <c r="U11" s="140"/>
      <c r="V11" s="140"/>
      <c r="W11" s="140"/>
      <c r="X11" s="138" t="s">
        <v>0</v>
      </c>
      <c r="Y11" s="1033" t="s">
        <v>1239</v>
      </c>
      <c r="Z11" s="141"/>
      <c r="AA11" s="141"/>
      <c r="AB11" s="141"/>
      <c r="AC11" s="141"/>
      <c r="AD11" s="141"/>
      <c r="AE11" s="971"/>
      <c r="AF11" s="971"/>
      <c r="AG11" s="971"/>
      <c r="AH11" s="971"/>
      <c r="AI11" s="971"/>
      <c r="AJ11" s="971"/>
      <c r="AK11" s="971"/>
      <c r="AL11" s="971"/>
      <c r="AM11" s="971"/>
      <c r="AN11" s="971"/>
      <c r="AO11" s="971"/>
      <c r="AP11" s="971"/>
      <c r="AQ11" s="971"/>
      <c r="AR11" s="971"/>
      <c r="AS11" s="971"/>
      <c r="AT11" s="971"/>
      <c r="AU11" s="971"/>
      <c r="AV11" s="971"/>
      <c r="AY11" s="1024"/>
      <c r="AZ11" s="1024"/>
      <c r="BA11" s="1024"/>
      <c r="BB11" s="1024"/>
      <c r="BC11" s="1024"/>
      <c r="BD11" s="1024"/>
      <c r="BE11" s="1024"/>
      <c r="BF11" s="1024"/>
      <c r="BG11" s="972"/>
      <c r="BH11" s="972"/>
      <c r="BI11" s="972"/>
    </row>
    <row r="12" spans="2:61" s="972" customFormat="1" ht="12.75" customHeight="1" x14ac:dyDescent="0.15">
      <c r="C12" s="138" t="s">
        <v>914</v>
      </c>
      <c r="D12" s="138"/>
      <c r="E12" s="138"/>
      <c r="F12" s="138"/>
      <c r="G12" s="138"/>
      <c r="H12" s="138"/>
      <c r="I12" s="138"/>
      <c r="J12" s="138"/>
      <c r="K12" s="138"/>
      <c r="L12" s="138"/>
      <c r="M12" s="138"/>
      <c r="N12" s="138"/>
      <c r="O12" s="138"/>
      <c r="P12" s="138"/>
      <c r="Q12" s="138"/>
      <c r="R12" s="138"/>
      <c r="S12" s="138"/>
      <c r="T12" s="138"/>
      <c r="U12" s="138"/>
      <c r="V12" s="138"/>
      <c r="W12" s="138"/>
      <c r="X12" s="138" t="s">
        <v>0</v>
      </c>
      <c r="Y12" s="141" t="s">
        <v>1239</v>
      </c>
      <c r="Z12" s="141"/>
      <c r="AA12" s="141"/>
      <c r="AB12" s="141"/>
      <c r="AC12" s="141"/>
      <c r="AD12" s="141"/>
      <c r="AE12" s="141"/>
      <c r="AF12" s="141"/>
      <c r="AG12" s="141"/>
      <c r="AH12" s="141"/>
      <c r="AI12" s="141"/>
      <c r="AJ12" s="141"/>
      <c r="AK12" s="141"/>
      <c r="AL12" s="141"/>
      <c r="AM12" s="141"/>
      <c r="AN12" s="141"/>
      <c r="AO12" s="141"/>
      <c r="AP12" s="141"/>
      <c r="AQ12" s="141"/>
      <c r="AR12" s="141"/>
      <c r="AS12" s="141"/>
      <c r="AT12" s="141"/>
      <c r="AU12" s="141"/>
      <c r="AV12" s="141"/>
      <c r="AY12" s="1024"/>
      <c r="AZ12" s="1024"/>
      <c r="BA12" s="1024"/>
      <c r="BB12" s="1024"/>
      <c r="BC12" s="1024"/>
      <c r="BD12" s="1024"/>
      <c r="BE12" s="1024"/>
      <c r="BF12" s="1024"/>
    </row>
    <row r="13" spans="2:61" s="972" customFormat="1" ht="12.75" customHeight="1" x14ac:dyDescent="0.15">
      <c r="C13" s="138" t="s">
        <v>858</v>
      </c>
      <c r="D13" s="138"/>
      <c r="E13" s="138"/>
      <c r="F13" s="138"/>
      <c r="G13" s="138"/>
      <c r="H13" s="138"/>
      <c r="I13" s="138"/>
      <c r="J13" s="138"/>
      <c r="K13" s="138"/>
      <c r="L13" s="138"/>
      <c r="M13" s="138"/>
      <c r="N13" s="138"/>
      <c r="O13" s="138"/>
      <c r="P13" s="138"/>
      <c r="Q13" s="138"/>
      <c r="R13" s="138"/>
      <c r="S13" s="138"/>
      <c r="T13" s="138"/>
      <c r="U13" s="138"/>
      <c r="V13" s="138"/>
      <c r="W13" s="138"/>
      <c r="X13" s="138" t="s">
        <v>0</v>
      </c>
      <c r="Y13" s="1189" t="s">
        <v>1239</v>
      </c>
      <c r="Z13" s="1189"/>
      <c r="AA13" s="1189"/>
      <c r="AB13" s="1189"/>
      <c r="AC13" s="1189"/>
      <c r="AD13" s="1189"/>
      <c r="AE13" s="1189"/>
      <c r="AF13" s="1189"/>
      <c r="AG13" s="1189"/>
      <c r="AH13" s="1189"/>
      <c r="AI13" s="1189"/>
      <c r="AJ13" s="1189"/>
      <c r="AK13" s="1189"/>
      <c r="AL13" s="1189"/>
      <c r="AM13" s="1189"/>
      <c r="AN13" s="1189"/>
      <c r="AO13" s="1189"/>
      <c r="AP13" s="1189"/>
      <c r="AQ13" s="1189"/>
      <c r="AR13" s="1189"/>
      <c r="AS13" s="1189"/>
      <c r="AT13" s="1189"/>
      <c r="AU13" s="1189"/>
      <c r="AV13" s="141"/>
      <c r="AY13" s="1024"/>
      <c r="AZ13" s="1024"/>
      <c r="BA13" s="1024"/>
      <c r="BB13" s="1024"/>
      <c r="BC13" s="1024"/>
      <c r="BD13" s="1024"/>
      <c r="BE13" s="1024"/>
      <c r="BF13" s="1024"/>
    </row>
    <row r="14" spans="2:61" s="972" customFormat="1" ht="12.75" customHeight="1" x14ac:dyDescent="0.15">
      <c r="C14" s="138" t="s">
        <v>823</v>
      </c>
      <c r="D14" s="138"/>
      <c r="E14" s="138"/>
      <c r="F14" s="138"/>
      <c r="G14" s="138"/>
      <c r="H14" s="138"/>
      <c r="I14" s="138"/>
      <c r="J14" s="138"/>
      <c r="K14" s="138"/>
      <c r="L14" s="138"/>
      <c r="M14" s="138"/>
      <c r="N14" s="138"/>
      <c r="O14" s="138"/>
      <c r="P14" s="138"/>
      <c r="Q14" s="138"/>
      <c r="R14" s="138"/>
      <c r="S14" s="138"/>
      <c r="T14" s="138"/>
      <c r="U14" s="138"/>
      <c r="V14" s="138"/>
      <c r="W14" s="138"/>
      <c r="X14" s="138" t="s">
        <v>0</v>
      </c>
      <c r="Y14" s="1188" t="s">
        <v>1241</v>
      </c>
      <c r="Z14" s="1188"/>
      <c r="AA14" s="1188"/>
      <c r="AB14" s="1188"/>
      <c r="AC14" s="1188"/>
      <c r="AD14" s="1188"/>
      <c r="AE14" s="1188"/>
      <c r="AF14" s="1188"/>
      <c r="AG14" s="1188"/>
      <c r="AH14" s="1188"/>
      <c r="AI14" s="1188"/>
      <c r="AJ14" s="1188"/>
      <c r="AK14" s="1188"/>
      <c r="AL14" s="1188"/>
      <c r="AM14" s="1188"/>
      <c r="AN14" s="1188"/>
      <c r="AO14" s="1188"/>
      <c r="AP14" s="1188"/>
      <c r="AQ14" s="1188"/>
      <c r="AR14" s="1188"/>
      <c r="AS14" s="1188"/>
      <c r="AT14" s="1188"/>
      <c r="AU14" s="1188"/>
      <c r="AV14" s="141"/>
      <c r="AY14" s="1024"/>
      <c r="AZ14" s="1024"/>
      <c r="BA14" s="1024"/>
      <c r="BB14" s="1024"/>
      <c r="BC14" s="1024"/>
      <c r="BD14" s="1024"/>
      <c r="BE14" s="1024"/>
      <c r="BF14" s="1024"/>
    </row>
    <row r="15" spans="2:61" s="972" customFormat="1" ht="12.75" customHeight="1" x14ac:dyDescent="0.15">
      <c r="C15" s="138" t="s">
        <v>916</v>
      </c>
      <c r="D15" s="138"/>
      <c r="E15" s="138"/>
      <c r="F15" s="138"/>
      <c r="G15" s="138"/>
      <c r="H15" s="138"/>
      <c r="I15" s="138"/>
      <c r="J15" s="138"/>
      <c r="K15" s="138"/>
      <c r="L15" s="138"/>
      <c r="M15" s="138"/>
      <c r="N15" s="138"/>
      <c r="O15" s="138"/>
      <c r="P15" s="138"/>
      <c r="Q15" s="138"/>
      <c r="R15" s="138"/>
      <c r="S15" s="138"/>
      <c r="T15" s="138"/>
      <c r="U15" s="138"/>
      <c r="V15" s="138"/>
      <c r="W15" s="138"/>
      <c r="X15" s="138" t="s">
        <v>0</v>
      </c>
      <c r="Y15" s="141" t="s">
        <v>1241</v>
      </c>
      <c r="Z15" s="141"/>
      <c r="AA15" s="141"/>
      <c r="AB15" s="141"/>
      <c r="AC15" s="141"/>
      <c r="AD15" s="141"/>
      <c r="AE15" s="141"/>
      <c r="AF15" s="141"/>
      <c r="AG15" s="141"/>
      <c r="AH15" s="141"/>
      <c r="AI15" s="141"/>
      <c r="AJ15" s="141"/>
      <c r="AK15" s="141"/>
      <c r="AL15" s="897"/>
      <c r="AM15" s="897"/>
      <c r="AN15" s="897"/>
      <c r="AO15" s="897"/>
      <c r="AP15" s="897"/>
      <c r="AQ15" s="897"/>
      <c r="AR15" s="897"/>
      <c r="AS15" s="897"/>
      <c r="AT15" s="897"/>
      <c r="AU15" s="897"/>
      <c r="AV15" s="897"/>
      <c r="AW15" s="973"/>
      <c r="AY15" s="1024"/>
      <c r="AZ15" s="1024"/>
      <c r="BA15" s="1024"/>
      <c r="BB15" s="1024"/>
      <c r="BC15" s="1024"/>
      <c r="BD15" s="1024"/>
      <c r="BE15" s="1024"/>
      <c r="BF15" s="1024"/>
    </row>
    <row r="16" spans="2:61" s="972" customFormat="1" ht="12.75" hidden="1" customHeight="1" x14ac:dyDescent="0.15">
      <c r="C16" s="138"/>
      <c r="D16" s="138"/>
      <c r="E16" s="138"/>
      <c r="F16" s="138"/>
      <c r="G16" s="138"/>
      <c r="H16" s="138"/>
      <c r="I16" s="138"/>
      <c r="J16" s="138"/>
      <c r="K16" s="138"/>
      <c r="L16" s="138"/>
      <c r="M16" s="138"/>
      <c r="N16" s="138"/>
      <c r="O16" s="138"/>
      <c r="P16" s="138"/>
      <c r="Q16" s="138"/>
      <c r="R16" s="138"/>
      <c r="S16" s="138"/>
      <c r="T16" s="138"/>
      <c r="U16" s="138"/>
      <c r="V16" s="138"/>
      <c r="W16" s="138"/>
      <c r="X16" s="138"/>
      <c r="Y16" s="141" t="s">
        <v>1227</v>
      </c>
      <c r="Z16" s="141"/>
      <c r="AA16" s="141"/>
      <c r="AB16" s="141"/>
      <c r="AC16" s="141"/>
      <c r="AD16" s="141"/>
      <c r="AE16" s="141"/>
      <c r="AF16" s="141"/>
      <c r="AG16" s="141"/>
      <c r="AH16" s="141"/>
      <c r="AI16" s="141"/>
      <c r="AJ16" s="141"/>
      <c r="AK16" s="141"/>
      <c r="AL16" s="897"/>
      <c r="AM16" s="897"/>
      <c r="AN16" s="897"/>
      <c r="AO16" s="897"/>
      <c r="AP16" s="897"/>
      <c r="AQ16" s="897"/>
      <c r="AR16" s="897"/>
      <c r="AS16" s="897"/>
      <c r="AT16" s="897"/>
      <c r="AU16" s="897"/>
      <c r="AV16" s="897"/>
      <c r="AW16" s="973"/>
      <c r="AY16" s="1024"/>
      <c r="AZ16" s="1024"/>
      <c r="BA16" s="1024"/>
      <c r="BB16" s="1024"/>
      <c r="BC16" s="1024"/>
      <c r="BD16" s="1024"/>
      <c r="BE16" s="1024"/>
      <c r="BF16" s="1024"/>
    </row>
    <row r="17" spans="2:61" s="972" customFormat="1" ht="5.0999999999999996" customHeight="1" x14ac:dyDescent="0.15">
      <c r="J17" s="974"/>
      <c r="AY17" s="1024"/>
      <c r="AZ17" s="1024"/>
      <c r="BA17" s="1024"/>
      <c r="BB17" s="1024"/>
      <c r="BC17" s="1024"/>
      <c r="BD17" s="1024"/>
      <c r="BE17" s="1024"/>
      <c r="BF17" s="1024"/>
    </row>
    <row r="18" spans="2:61" s="972" customFormat="1" ht="12.95" customHeight="1" x14ac:dyDescent="0.15">
      <c r="C18" s="974" t="s">
        <v>1228</v>
      </c>
      <c r="J18" s="974"/>
      <c r="R18" s="973"/>
      <c r="AY18" s="1024"/>
      <c r="AZ18" s="1024"/>
      <c r="BA18" s="1024"/>
      <c r="BB18" s="1024"/>
      <c r="BC18" s="1024"/>
      <c r="BD18" s="1024"/>
      <c r="BE18" s="1024"/>
      <c r="BF18" s="1024"/>
    </row>
    <row r="19" spans="2:61" s="972" customFormat="1" ht="12.95" customHeight="1" x14ac:dyDescent="0.15">
      <c r="B19" s="975"/>
      <c r="C19" s="1213"/>
      <c r="D19" s="1213"/>
      <c r="E19" s="1215" t="s">
        <v>1229</v>
      </c>
      <c r="F19" s="1215"/>
      <c r="G19" s="1215"/>
      <c r="H19" s="1215"/>
      <c r="I19" s="1215"/>
      <c r="J19" s="1215"/>
      <c r="K19" s="1215"/>
      <c r="L19" s="1215"/>
      <c r="M19" s="1215"/>
      <c r="N19" s="1215"/>
      <c r="O19" s="1215"/>
      <c r="P19" s="1215"/>
      <c r="Q19" s="1215"/>
      <c r="R19" s="1215"/>
      <c r="S19" s="1215"/>
      <c r="T19" s="1215"/>
      <c r="U19" s="1215"/>
      <c r="V19" s="1215"/>
      <c r="W19" s="1215"/>
      <c r="X19" s="1215"/>
      <c r="Y19" s="1215"/>
      <c r="Z19" s="1215"/>
      <c r="AA19" s="1217"/>
      <c r="AB19" s="1217"/>
      <c r="AC19" s="1217"/>
      <c r="AD19" s="1217"/>
      <c r="AE19" s="1217"/>
      <c r="AF19" s="1217"/>
      <c r="AG19" s="1217"/>
      <c r="AH19" s="1217"/>
      <c r="AI19" s="1217"/>
      <c r="AJ19" s="1217"/>
      <c r="AK19" s="1217" t="s">
        <v>866</v>
      </c>
      <c r="AL19" s="1217"/>
      <c r="AM19" s="1217"/>
      <c r="AN19" s="1217"/>
      <c r="AO19" s="1217"/>
      <c r="AP19" s="1217"/>
      <c r="AQ19" s="1217"/>
      <c r="AR19" s="1217"/>
      <c r="AS19" s="1217"/>
      <c r="AT19" s="1217"/>
      <c r="AU19" s="1217"/>
      <c r="AV19" s="976"/>
      <c r="AY19" s="1024"/>
      <c r="AZ19" s="1024"/>
      <c r="BA19" s="1024"/>
      <c r="BB19" s="1024"/>
      <c r="BC19" s="1024"/>
      <c r="BD19" s="1024"/>
      <c r="BE19" s="1024"/>
      <c r="BF19" s="1024"/>
    </row>
    <row r="20" spans="2:61" s="979" customFormat="1" ht="12.95" customHeight="1" x14ac:dyDescent="0.25">
      <c r="B20" s="977"/>
      <c r="C20" s="1214"/>
      <c r="D20" s="1214"/>
      <c r="E20" s="1216"/>
      <c r="F20" s="1216"/>
      <c r="G20" s="1216"/>
      <c r="H20" s="1216"/>
      <c r="I20" s="1216"/>
      <c r="J20" s="1216"/>
      <c r="K20" s="1216"/>
      <c r="L20" s="1216"/>
      <c r="M20" s="1216"/>
      <c r="N20" s="1216"/>
      <c r="O20" s="1216"/>
      <c r="P20" s="1216"/>
      <c r="Q20" s="1216"/>
      <c r="R20" s="1216"/>
      <c r="S20" s="1216"/>
      <c r="T20" s="1216"/>
      <c r="U20" s="1216"/>
      <c r="V20" s="1216"/>
      <c r="W20" s="1216"/>
      <c r="X20" s="1216"/>
      <c r="Y20" s="1216"/>
      <c r="Z20" s="1216"/>
      <c r="AA20" s="1204"/>
      <c r="AB20" s="1204"/>
      <c r="AC20" s="1204"/>
      <c r="AD20" s="1204"/>
      <c r="AE20" s="1204"/>
      <c r="AF20" s="1204"/>
      <c r="AG20" s="1204"/>
      <c r="AH20" s="1204"/>
      <c r="AI20" s="1204"/>
      <c r="AJ20" s="1204"/>
      <c r="AK20" s="1204" t="s">
        <v>1230</v>
      </c>
      <c r="AL20" s="1204"/>
      <c r="AM20" s="1204"/>
      <c r="AN20" s="1204"/>
      <c r="AO20" s="1204"/>
      <c r="AP20" s="1204"/>
      <c r="AQ20" s="1204"/>
      <c r="AR20" s="1204"/>
      <c r="AS20" s="1204"/>
      <c r="AT20" s="1204"/>
      <c r="AU20" s="1204"/>
      <c r="AV20" s="978"/>
      <c r="AY20" s="1025"/>
      <c r="AZ20" s="1025"/>
      <c r="BA20" s="1025"/>
      <c r="BB20" s="1025"/>
      <c r="BC20" s="1025"/>
      <c r="BD20" s="1025"/>
      <c r="BE20" s="1025"/>
      <c r="BF20" s="1025"/>
    </row>
    <row r="21" spans="2:61" s="972" customFormat="1" ht="5.0999999999999996" customHeight="1" x14ac:dyDescent="0.15">
      <c r="C21" s="1196"/>
      <c r="D21" s="1196"/>
      <c r="Y21" s="980"/>
      <c r="AK21" s="1197"/>
      <c r="AL21" s="1197"/>
      <c r="AM21" s="1197"/>
      <c r="AN21" s="1197"/>
      <c r="AO21" s="1197"/>
      <c r="AP21" s="1197"/>
      <c r="AQ21" s="1197"/>
      <c r="AR21" s="1197"/>
      <c r="AS21" s="1197"/>
      <c r="AT21" s="1197"/>
      <c r="AU21" s="1197"/>
      <c r="AV21" s="981"/>
      <c r="AY21" s="1024"/>
      <c r="AZ21" s="1024"/>
      <c r="BA21" s="1024"/>
      <c r="BB21" s="1024"/>
      <c r="BC21" s="1024"/>
      <c r="BD21" s="1024"/>
      <c r="BE21" s="1024"/>
      <c r="BF21" s="1024"/>
    </row>
    <row r="22" spans="2:61" s="972" customFormat="1" ht="12.75" customHeight="1" x14ac:dyDescent="0.15">
      <c r="C22" s="1205" t="s">
        <v>13</v>
      </c>
      <c r="D22" s="1206"/>
      <c r="E22" s="1034" t="s">
        <v>941</v>
      </c>
      <c r="F22" s="141"/>
      <c r="G22" s="141"/>
      <c r="H22" s="141"/>
      <c r="I22" s="141"/>
      <c r="J22" s="141"/>
      <c r="K22" s="141"/>
      <c r="L22" s="141"/>
      <c r="M22" s="141"/>
      <c r="N22" s="141"/>
      <c r="O22" s="141"/>
      <c r="P22" s="141"/>
      <c r="Q22" s="141"/>
      <c r="R22" s="897"/>
      <c r="S22" s="141"/>
      <c r="T22" s="141"/>
      <c r="U22" s="141"/>
      <c r="V22" s="141"/>
      <c r="W22" s="141"/>
      <c r="X22" s="141"/>
      <c r="Y22" s="982"/>
      <c r="Z22" s="141"/>
      <c r="AA22" s="1207"/>
      <c r="AB22" s="1208"/>
      <c r="AC22" s="1208"/>
      <c r="AD22" s="1208"/>
      <c r="AE22" s="1208"/>
      <c r="AF22" s="1208"/>
      <c r="AG22" s="1208"/>
      <c r="AH22" s="1208"/>
      <c r="AI22" s="1208"/>
      <c r="AJ22" s="1208"/>
      <c r="AK22" s="1207"/>
      <c r="AL22" s="1208"/>
      <c r="AM22" s="1208"/>
      <c r="AN22" s="1208"/>
      <c r="AO22" s="1208"/>
      <c r="AP22" s="1208"/>
      <c r="AQ22" s="1208"/>
      <c r="AR22" s="1208"/>
      <c r="AS22" s="1208"/>
      <c r="AT22" s="1208"/>
      <c r="AU22" s="1208"/>
      <c r="AV22" s="981"/>
      <c r="AY22" s="1024">
        <v>91478596178.757706</v>
      </c>
      <c r="AZ22" s="1024"/>
      <c r="BA22" s="1024"/>
      <c r="BB22" s="1024"/>
      <c r="BC22" s="1024"/>
      <c r="BD22" s="1024"/>
      <c r="BE22" s="1024"/>
      <c r="BF22" s="1024"/>
    </row>
    <row r="23" spans="2:61" s="972" customFormat="1" ht="48.75" customHeight="1" x14ac:dyDescent="0.15">
      <c r="C23" s="983"/>
      <c r="D23" s="983"/>
      <c r="E23" s="1209" t="s">
        <v>1240</v>
      </c>
      <c r="F23" s="1209"/>
      <c r="G23" s="1209"/>
      <c r="H23" s="1209"/>
      <c r="I23" s="1209"/>
      <c r="J23" s="1209"/>
      <c r="K23" s="1209"/>
      <c r="L23" s="1209"/>
      <c r="M23" s="1209"/>
      <c r="N23" s="1209"/>
      <c r="O23" s="1209"/>
      <c r="P23" s="1209"/>
      <c r="Q23" s="1209"/>
      <c r="R23" s="1209"/>
      <c r="S23" s="1209"/>
      <c r="T23" s="1209"/>
      <c r="U23" s="1209"/>
      <c r="V23" s="1209"/>
      <c r="W23" s="1209"/>
      <c r="X23" s="1209"/>
      <c r="Y23" s="1209"/>
      <c r="Z23" s="1209"/>
      <c r="AA23" s="984"/>
      <c r="AB23" s="984"/>
      <c r="AC23" s="984"/>
      <c r="AD23" s="984"/>
      <c r="AE23" s="984"/>
      <c r="AF23" s="984"/>
      <c r="AG23" s="984"/>
      <c r="AH23" s="984"/>
      <c r="AI23" s="984"/>
      <c r="AJ23" s="984"/>
      <c r="AK23" s="985"/>
      <c r="AL23" s="986"/>
      <c r="AM23" s="986"/>
      <c r="AN23" s="986"/>
      <c r="AO23" s="986"/>
      <c r="AP23" s="986"/>
      <c r="AQ23" s="986"/>
      <c r="AR23" s="986"/>
      <c r="AS23" s="986"/>
      <c r="AT23" s="986"/>
      <c r="AU23" s="986"/>
      <c r="AV23" s="981"/>
      <c r="AY23" s="1024"/>
      <c r="AZ23" s="1024"/>
      <c r="BA23" s="1024"/>
      <c r="BB23" s="1024"/>
      <c r="BC23" s="1024"/>
      <c r="BD23" s="1024"/>
      <c r="BE23" s="1024"/>
      <c r="BF23" s="1024"/>
    </row>
    <row r="24" spans="2:61" s="987" customFormat="1" ht="12.75" customHeight="1" x14ac:dyDescent="0.15">
      <c r="C24" s="1195"/>
      <c r="D24" s="1195"/>
      <c r="E24" s="1199" t="s">
        <v>13</v>
      </c>
      <c r="F24" s="1200"/>
      <c r="G24" s="142" t="s">
        <v>859</v>
      </c>
      <c r="H24" s="142"/>
      <c r="I24" s="142"/>
      <c r="J24" s="142"/>
      <c r="K24" s="142"/>
      <c r="L24" s="142"/>
      <c r="M24" s="142"/>
      <c r="N24" s="142"/>
      <c r="O24" s="142"/>
      <c r="P24" s="142"/>
      <c r="Q24" s="142"/>
      <c r="R24" s="142" t="s">
        <v>825</v>
      </c>
      <c r="S24" s="142"/>
      <c r="T24" s="142" t="s">
        <v>0</v>
      </c>
      <c r="U24" s="1190">
        <f>Rekap!F11</f>
        <v>2585</v>
      </c>
      <c r="V24" s="1190"/>
      <c r="W24" s="1190"/>
      <c r="X24" s="1190"/>
      <c r="Y24" s="142" t="s">
        <v>1231</v>
      </c>
      <c r="Z24" s="142"/>
      <c r="AA24" s="1201"/>
      <c r="AB24" s="1201"/>
      <c r="AC24" s="1201"/>
      <c r="AD24" s="1201"/>
      <c r="AE24" s="1201"/>
      <c r="AF24" s="1201"/>
      <c r="AG24" s="1201"/>
      <c r="AH24" s="1201"/>
      <c r="AI24" s="1201"/>
      <c r="AJ24" s="1201"/>
      <c r="AK24" s="1202">
        <v>0</v>
      </c>
      <c r="AL24" s="1203"/>
      <c r="AM24" s="1203"/>
      <c r="AN24" s="1203"/>
      <c r="AO24" s="1203"/>
      <c r="AP24" s="1203"/>
      <c r="AQ24" s="1203"/>
      <c r="AR24" s="1203"/>
      <c r="AS24" s="1203"/>
      <c r="AT24" s="1203"/>
      <c r="AU24" s="1203"/>
      <c r="AV24" s="988"/>
      <c r="AY24" s="1024"/>
      <c r="AZ24" s="1024"/>
      <c r="BA24" s="1024"/>
      <c r="BB24" s="1024"/>
      <c r="BC24" s="1024"/>
      <c r="BD24" s="1024"/>
      <c r="BE24" s="1024"/>
      <c r="BF24" s="1024"/>
      <c r="BG24" s="972"/>
      <c r="BH24" s="972"/>
      <c r="BI24" s="972"/>
    </row>
    <row r="25" spans="2:61" s="987" customFormat="1" ht="12.75" customHeight="1" x14ac:dyDescent="0.15">
      <c r="C25" s="1195"/>
      <c r="D25" s="1195"/>
      <c r="E25" s="1199" t="s">
        <v>13</v>
      </c>
      <c r="F25" s="1200"/>
      <c r="G25" s="142" t="s">
        <v>1242</v>
      </c>
      <c r="H25" s="142"/>
      <c r="I25" s="142"/>
      <c r="J25" s="142"/>
      <c r="K25" s="142"/>
      <c r="L25" s="142"/>
      <c r="M25" s="142"/>
      <c r="N25" s="142"/>
      <c r="O25" s="142"/>
      <c r="P25" s="142"/>
      <c r="Q25" s="142"/>
      <c r="R25" s="142" t="s">
        <v>825</v>
      </c>
      <c r="S25" s="142"/>
      <c r="T25" s="142" t="s">
        <v>0</v>
      </c>
      <c r="U25" s="1190">
        <f>Rekap!F12</f>
        <v>0</v>
      </c>
      <c r="V25" s="1190"/>
      <c r="W25" s="1190"/>
      <c r="X25" s="1190"/>
      <c r="Y25" s="142" t="s">
        <v>1231</v>
      </c>
      <c r="Z25" s="142"/>
      <c r="AA25" s="1201"/>
      <c r="AB25" s="1201"/>
      <c r="AC25" s="1201"/>
      <c r="AD25" s="1201"/>
      <c r="AE25" s="1201"/>
      <c r="AF25" s="1201"/>
      <c r="AG25" s="1201"/>
      <c r="AH25" s="1201"/>
      <c r="AI25" s="1201"/>
      <c r="AJ25" s="1201"/>
      <c r="AK25" s="1202">
        <v>0</v>
      </c>
      <c r="AL25" s="1203"/>
      <c r="AM25" s="1203"/>
      <c r="AN25" s="1203"/>
      <c r="AO25" s="1203"/>
      <c r="AP25" s="1203"/>
      <c r="AQ25" s="1203"/>
      <c r="AR25" s="1203"/>
      <c r="AS25" s="1203"/>
      <c r="AT25" s="1203"/>
      <c r="AU25" s="1203"/>
      <c r="AV25" s="988"/>
      <c r="AY25" s="1024"/>
      <c r="AZ25" s="1024"/>
      <c r="BA25" s="1024"/>
      <c r="BB25" s="1024"/>
      <c r="BC25" s="1024"/>
      <c r="BD25" s="1024"/>
      <c r="BE25" s="1024"/>
      <c r="BF25" s="1024"/>
      <c r="BG25" s="972"/>
      <c r="BH25" s="972"/>
      <c r="BI25" s="972"/>
    </row>
    <row r="26" spans="2:61" s="987" customFormat="1" ht="12.75" customHeight="1" x14ac:dyDescent="0.15">
      <c r="C26" s="898"/>
      <c r="D26" s="898"/>
      <c r="E26" s="1199"/>
      <c r="F26" s="1200"/>
      <c r="G26" s="142"/>
      <c r="H26" s="142"/>
      <c r="I26" s="142"/>
      <c r="J26" s="142"/>
      <c r="K26" s="142"/>
      <c r="L26" s="142"/>
      <c r="M26" s="142"/>
      <c r="N26" s="142"/>
      <c r="O26" s="142"/>
      <c r="P26" s="142"/>
      <c r="Q26" s="142"/>
      <c r="R26" s="142"/>
      <c r="S26" s="142"/>
      <c r="T26" s="142"/>
      <c r="U26" s="989"/>
      <c r="V26" s="989"/>
      <c r="W26" s="989"/>
      <c r="X26" s="989"/>
      <c r="Y26" s="142"/>
      <c r="Z26" s="142"/>
      <c r="AA26" s="1201"/>
      <c r="AB26" s="1201"/>
      <c r="AC26" s="1201"/>
      <c r="AD26" s="1201"/>
      <c r="AE26" s="1201"/>
      <c r="AF26" s="1201"/>
      <c r="AG26" s="1201"/>
      <c r="AH26" s="1201"/>
      <c r="AI26" s="1201"/>
      <c r="AJ26" s="1201"/>
      <c r="AK26" s="1202"/>
      <c r="AL26" s="1203"/>
      <c r="AM26" s="1203"/>
      <c r="AN26" s="1203"/>
      <c r="AO26" s="1203"/>
      <c r="AP26" s="1203"/>
      <c r="AQ26" s="1203"/>
      <c r="AR26" s="1203"/>
      <c r="AS26" s="1203"/>
      <c r="AT26" s="1203"/>
      <c r="AU26" s="1203"/>
      <c r="AV26" s="988"/>
      <c r="AY26" s="1024"/>
      <c r="AZ26" s="1024"/>
      <c r="BA26" s="1024"/>
      <c r="BB26" s="1024"/>
      <c r="BC26" s="1024"/>
      <c r="BD26" s="1024"/>
      <c r="BE26" s="1024"/>
      <c r="BF26" s="1024"/>
      <c r="BG26" s="972"/>
      <c r="BH26" s="972"/>
      <c r="BI26" s="972"/>
    </row>
    <row r="27" spans="2:61" s="972" customFormat="1" ht="13.5" customHeight="1" x14ac:dyDescent="0.2">
      <c r="C27" s="1196"/>
      <c r="D27" s="1196"/>
      <c r="Y27" s="980"/>
      <c r="AK27" s="1197"/>
      <c r="AL27" s="1197"/>
      <c r="AM27" s="1197"/>
      <c r="AN27" s="1197"/>
      <c r="AO27" s="1197"/>
      <c r="AP27" s="1197"/>
      <c r="AQ27" s="1197"/>
      <c r="AR27" s="1197"/>
      <c r="AS27" s="1197"/>
      <c r="AT27" s="1197"/>
      <c r="AU27" s="1197"/>
      <c r="AV27" s="981"/>
      <c r="AY27" s="1024"/>
      <c r="AZ27" s="1024"/>
      <c r="BA27" s="1024"/>
      <c r="BB27" s="1026"/>
      <c r="BC27" s="1024"/>
      <c r="BD27" s="1024"/>
      <c r="BE27" s="1024"/>
      <c r="BF27" s="1027"/>
    </row>
    <row r="28" spans="2:61" s="972" customFormat="1" ht="12.75" customHeight="1" x14ac:dyDescent="0.2">
      <c r="B28" s="991"/>
      <c r="C28" s="992" t="s">
        <v>917</v>
      </c>
      <c r="D28" s="992"/>
      <c r="E28" s="992"/>
      <c r="F28" s="992"/>
      <c r="G28" s="992"/>
      <c r="H28" s="992"/>
      <c r="I28" s="992"/>
      <c r="J28" s="992"/>
      <c r="K28" s="992"/>
      <c r="L28" s="992"/>
      <c r="M28" s="992"/>
      <c r="N28" s="992"/>
      <c r="O28" s="992"/>
      <c r="P28" s="992"/>
      <c r="Q28" s="992"/>
      <c r="R28" s="992"/>
      <c r="S28" s="992"/>
      <c r="T28" s="992"/>
      <c r="U28" s="992"/>
      <c r="V28" s="992"/>
      <c r="W28" s="992"/>
      <c r="X28" s="992"/>
      <c r="Y28" s="992"/>
      <c r="Z28" s="992"/>
      <c r="AA28" s="1191"/>
      <c r="AB28" s="1192"/>
      <c r="AC28" s="1192"/>
      <c r="AD28" s="1192"/>
      <c r="AE28" s="1192"/>
      <c r="AF28" s="1192"/>
      <c r="AG28" s="1192"/>
      <c r="AH28" s="1192"/>
      <c r="AI28" s="1192"/>
      <c r="AJ28" s="1192"/>
      <c r="AK28" s="1191">
        <v>0</v>
      </c>
      <c r="AL28" s="1192"/>
      <c r="AM28" s="1192"/>
      <c r="AN28" s="1192"/>
      <c r="AO28" s="1192"/>
      <c r="AP28" s="1192"/>
      <c r="AQ28" s="1192"/>
      <c r="AR28" s="1192"/>
      <c r="AS28" s="1192"/>
      <c r="AT28" s="1192"/>
      <c r="AU28" s="1192"/>
      <c r="AV28" s="993"/>
      <c r="AY28" s="1024"/>
      <c r="AZ28" s="1024"/>
      <c r="BA28" s="1024"/>
      <c r="BB28" s="1026"/>
      <c r="BC28" s="1024"/>
      <c r="BD28" s="1024"/>
      <c r="BE28" s="1024"/>
      <c r="BF28" s="1027"/>
    </row>
    <row r="29" spans="2:61" s="972" customFormat="1" ht="12.75" hidden="1" customHeight="1" x14ac:dyDescent="0.2">
      <c r="B29" s="991"/>
      <c r="C29" s="992" t="s">
        <v>1232</v>
      </c>
      <c r="D29" s="992"/>
      <c r="E29" s="992"/>
      <c r="F29" s="992"/>
      <c r="G29" s="992"/>
      <c r="H29" s="992"/>
      <c r="I29" s="992"/>
      <c r="J29" s="992"/>
      <c r="K29" s="992"/>
      <c r="L29" s="992"/>
      <c r="M29" s="992"/>
      <c r="N29" s="992"/>
      <c r="O29" s="992"/>
      <c r="P29" s="992"/>
      <c r="Q29" s="992"/>
      <c r="R29" s="992"/>
      <c r="S29" s="992"/>
      <c r="T29" s="992"/>
      <c r="U29" s="992"/>
      <c r="V29" s="992"/>
      <c r="W29" s="992"/>
      <c r="X29" s="992"/>
      <c r="Y29" s="992"/>
      <c r="Z29" s="992"/>
      <c r="AA29" s="1191"/>
      <c r="AB29" s="1192"/>
      <c r="AC29" s="1192"/>
      <c r="AD29" s="1192"/>
      <c r="AE29" s="1192"/>
      <c r="AF29" s="1192"/>
      <c r="AG29" s="1192"/>
      <c r="AH29" s="1192"/>
      <c r="AI29" s="1192"/>
      <c r="AJ29" s="1192"/>
      <c r="AK29" s="1191">
        <v>121580300000</v>
      </c>
      <c r="AL29" s="1192"/>
      <c r="AM29" s="1192"/>
      <c r="AN29" s="1192"/>
      <c r="AO29" s="1192"/>
      <c r="AP29" s="1192"/>
      <c r="AQ29" s="1192"/>
      <c r="AR29" s="1192"/>
      <c r="AS29" s="1192"/>
      <c r="AT29" s="1192"/>
      <c r="AU29" s="1192"/>
      <c r="AV29" s="993"/>
      <c r="AY29" s="1024"/>
      <c r="AZ29" s="1024"/>
      <c r="BA29" s="1024"/>
      <c r="BB29" s="1026"/>
      <c r="BC29" s="1024"/>
      <c r="BD29" s="1024"/>
      <c r="BE29" s="1024"/>
      <c r="BF29" s="1027"/>
    </row>
    <row r="30" spans="2:61" s="972" customFormat="1" ht="20.100000000000001" customHeight="1" x14ac:dyDescent="0.2">
      <c r="B30" s="991"/>
      <c r="C30" s="1193" t="str">
        <f>AY54</f>
        <v>(Rupiah)</v>
      </c>
      <c r="D30" s="1193"/>
      <c r="E30" s="1193"/>
      <c r="F30" s="1193"/>
      <c r="G30" s="1193"/>
      <c r="H30" s="1193"/>
      <c r="I30" s="1193"/>
      <c r="J30" s="1193"/>
      <c r="K30" s="1193"/>
      <c r="L30" s="1193"/>
      <c r="M30" s="1193"/>
      <c r="N30" s="1193"/>
      <c r="O30" s="1193"/>
      <c r="P30" s="1193"/>
      <c r="Q30" s="1193"/>
      <c r="R30" s="1193"/>
      <c r="S30" s="1193"/>
      <c r="T30" s="1193"/>
      <c r="U30" s="1193"/>
      <c r="V30" s="1193"/>
      <c r="W30" s="1193"/>
      <c r="X30" s="1193"/>
      <c r="Y30" s="1193"/>
      <c r="Z30" s="1193"/>
      <c r="AA30" s="1193"/>
      <c r="AB30" s="1193"/>
      <c r="AC30" s="1193"/>
      <c r="AD30" s="1193"/>
      <c r="AE30" s="1193"/>
      <c r="AF30" s="1193"/>
      <c r="AG30" s="1193"/>
      <c r="AH30" s="1193"/>
      <c r="AI30" s="1193"/>
      <c r="AJ30" s="1193"/>
      <c r="AK30" s="1193"/>
      <c r="AL30" s="1193"/>
      <c r="AM30" s="1193"/>
      <c r="AN30" s="1193"/>
      <c r="AO30" s="1193"/>
      <c r="AP30" s="1193"/>
      <c r="AQ30" s="1193"/>
      <c r="AR30" s="1193"/>
      <c r="AS30" s="1193"/>
      <c r="AT30" s="1193"/>
      <c r="AU30" s="1193"/>
      <c r="AV30" s="994"/>
      <c r="AY30" s="1024"/>
      <c r="AZ30" s="1024"/>
      <c r="BA30" s="1024"/>
      <c r="BB30" s="1026"/>
      <c r="BC30" s="1024"/>
      <c r="BD30" s="1024"/>
      <c r="BE30" s="1024"/>
      <c r="BF30" s="1027"/>
    </row>
    <row r="31" spans="2:61" s="995" customFormat="1" ht="12" customHeight="1" x14ac:dyDescent="0.2">
      <c r="C31" s="996"/>
      <c r="D31" s="996"/>
      <c r="E31" s="996"/>
      <c r="F31" s="996"/>
      <c r="G31" s="996"/>
      <c r="H31" s="996"/>
      <c r="I31" s="996"/>
      <c r="J31" s="996"/>
      <c r="K31" s="996"/>
      <c r="L31" s="996"/>
      <c r="M31" s="996"/>
      <c r="N31" s="996"/>
      <c r="O31" s="996"/>
      <c r="P31" s="996"/>
      <c r="Q31" s="996"/>
      <c r="R31" s="996"/>
      <c r="S31" s="996"/>
      <c r="T31" s="996"/>
      <c r="U31" s="996"/>
      <c r="V31" s="996"/>
      <c r="W31" s="996"/>
      <c r="X31" s="996"/>
      <c r="Y31" s="996"/>
      <c r="Z31" s="996"/>
      <c r="AA31" s="996"/>
      <c r="AB31" s="996"/>
      <c r="AC31" s="996"/>
      <c r="AD31" s="996"/>
      <c r="AE31" s="996"/>
      <c r="AF31" s="996"/>
      <c r="AG31" s="996"/>
      <c r="AH31" s="996"/>
      <c r="AI31" s="996"/>
      <c r="AJ31" s="996"/>
      <c r="AK31" s="996"/>
      <c r="AL31" s="996"/>
      <c r="AM31" s="996"/>
      <c r="AN31" s="996"/>
      <c r="AO31" s="996"/>
      <c r="AP31" s="996"/>
      <c r="AQ31" s="996"/>
      <c r="AR31" s="996"/>
      <c r="AS31" s="996"/>
      <c r="AT31" s="996"/>
      <c r="AU31" s="996"/>
      <c r="AV31" s="996"/>
      <c r="AY31" s="1004" t="s">
        <v>918</v>
      </c>
      <c r="AZ31" s="1005"/>
      <c r="BA31" s="1005"/>
      <c r="BB31" s="1005"/>
      <c r="BC31" s="1005"/>
      <c r="BD31" s="1005"/>
      <c r="BE31" s="1005"/>
      <c r="BF31" s="1006"/>
      <c r="BG31" s="966"/>
      <c r="BH31" s="966"/>
      <c r="BI31" s="966"/>
    </row>
    <row r="32" spans="2:61" s="995" customFormat="1" ht="12" customHeight="1" x14ac:dyDescent="0.2">
      <c r="I32" s="996"/>
      <c r="J32" s="996"/>
      <c r="K32" s="996"/>
      <c r="L32" s="996"/>
      <c r="M32" s="996"/>
      <c r="N32" s="996"/>
      <c r="O32" s="996"/>
      <c r="P32" s="996"/>
      <c r="Q32" s="996"/>
      <c r="R32" s="996"/>
      <c r="S32" s="996"/>
      <c r="T32" s="996"/>
      <c r="U32" s="996"/>
      <c r="V32" s="996"/>
      <c r="W32" s="996"/>
      <c r="X32" s="996"/>
      <c r="Y32" s="996"/>
      <c r="Z32" s="996"/>
      <c r="AA32" s="996"/>
      <c r="AB32" s="996"/>
      <c r="AC32" s="996"/>
      <c r="AD32" s="996"/>
      <c r="AE32" s="996"/>
      <c r="AF32" s="996"/>
      <c r="AG32" s="996"/>
      <c r="AH32" s="996"/>
      <c r="AI32" s="996"/>
      <c r="AJ32" s="996"/>
      <c r="AK32" s="996"/>
      <c r="AL32" s="996"/>
      <c r="AM32" s="996"/>
      <c r="AN32" s="996"/>
      <c r="AO32" s="996"/>
      <c r="AP32" s="996"/>
      <c r="AQ32" s="996"/>
      <c r="AR32" s="996"/>
      <c r="AS32" s="996"/>
      <c r="AT32" s="996"/>
      <c r="AU32" s="996"/>
      <c r="AV32" s="996"/>
      <c r="AY32" s="998">
        <f>AK28</f>
        <v>0</v>
      </c>
      <c r="AZ32" s="1007"/>
      <c r="BA32" s="1007" t="s">
        <v>919</v>
      </c>
      <c r="BB32" s="1007">
        <f>LEN(AY32)</f>
        <v>1</v>
      </c>
      <c r="BC32" s="1007"/>
      <c r="BD32" s="1007"/>
      <c r="BE32" s="1007"/>
      <c r="BF32" s="1008"/>
      <c r="BG32" s="966"/>
      <c r="BH32" s="966"/>
      <c r="BI32" s="966"/>
    </row>
    <row r="33" spans="3:61" s="995" customFormat="1" ht="12" customHeight="1" x14ac:dyDescent="0.2">
      <c r="I33" s="996"/>
      <c r="J33" s="996"/>
      <c r="K33" s="996"/>
      <c r="L33" s="996"/>
      <c r="M33" s="996"/>
      <c r="N33" s="996"/>
      <c r="O33" s="996"/>
      <c r="P33" s="996"/>
      <c r="Q33" s="996"/>
      <c r="R33" s="996"/>
      <c r="S33" s="996"/>
      <c r="T33" s="996"/>
      <c r="U33" s="996"/>
      <c r="V33" s="996"/>
      <c r="W33" s="996"/>
      <c r="X33" s="996"/>
      <c r="Y33" s="996"/>
      <c r="Z33" s="996"/>
      <c r="AA33" s="996"/>
      <c r="AB33" s="996"/>
      <c r="AC33" s="996"/>
      <c r="AD33" s="996"/>
      <c r="AE33" s="996"/>
      <c r="AF33" s="996"/>
      <c r="AG33" s="996"/>
      <c r="AH33" s="996"/>
      <c r="AI33" s="996"/>
      <c r="AJ33" s="996"/>
      <c r="AK33" s="996"/>
      <c r="AL33" s="996"/>
      <c r="AM33" s="996"/>
      <c r="AN33" s="996"/>
      <c r="AO33" s="996"/>
      <c r="AP33" s="996"/>
      <c r="AQ33" s="996"/>
      <c r="AR33" s="996"/>
      <c r="AS33" s="996"/>
      <c r="AT33" s="996"/>
      <c r="AU33" s="996"/>
      <c r="AV33" s="996"/>
      <c r="AY33" s="1009"/>
      <c r="AZ33" s="1007"/>
      <c r="BA33" s="1007"/>
      <c r="BB33" s="1007"/>
      <c r="BC33" s="1007"/>
      <c r="BD33" s="1007"/>
      <c r="BE33" s="1007"/>
      <c r="BF33" s="1008"/>
      <c r="BG33" s="966"/>
      <c r="BH33" s="966"/>
      <c r="BI33" s="966"/>
    </row>
    <row r="34" spans="3:61" s="995" customFormat="1" ht="12" customHeight="1" x14ac:dyDescent="0.2">
      <c r="C34" s="996"/>
      <c r="D34" s="996"/>
      <c r="E34" s="996"/>
      <c r="F34" s="996"/>
      <c r="G34" s="996"/>
      <c r="H34" s="996"/>
      <c r="I34" s="996"/>
      <c r="J34" s="996"/>
      <c r="K34" s="996"/>
      <c r="L34" s="996"/>
      <c r="M34" s="996"/>
      <c r="N34" s="996"/>
      <c r="O34" s="996"/>
      <c r="P34" s="996"/>
      <c r="Q34" s="996"/>
      <c r="R34" s="996"/>
      <c r="S34" s="996"/>
      <c r="T34" s="996"/>
      <c r="U34" s="996"/>
      <c r="V34" s="996"/>
      <c r="W34" s="996"/>
      <c r="X34" s="996"/>
      <c r="Y34" s="997"/>
      <c r="Z34" s="996"/>
      <c r="AA34" s="997"/>
      <c r="AB34" s="996"/>
      <c r="AC34" s="996"/>
      <c r="AD34" s="996"/>
      <c r="AE34" s="996"/>
      <c r="AF34" s="996"/>
      <c r="AG34" s="996"/>
      <c r="AH34" s="996"/>
      <c r="AI34" s="996"/>
      <c r="AJ34" s="996"/>
      <c r="AK34" s="996"/>
      <c r="AL34" s="996"/>
      <c r="AM34" s="996"/>
      <c r="AN34" s="996"/>
      <c r="AO34" s="996"/>
      <c r="AP34" s="996"/>
      <c r="AQ34" s="996"/>
      <c r="AR34" s="996"/>
      <c r="AS34" s="996"/>
      <c r="AT34" s="996"/>
      <c r="AU34" s="996"/>
      <c r="AV34" s="996"/>
      <c r="AY34" s="1009"/>
      <c r="AZ34" s="1010">
        <v>1</v>
      </c>
      <c r="BA34" s="1011" t="str">
        <f>IF(AZ34&lt;=$BB$32,MID(RIGHT($AY$32,AZ34),1,1),"")</f>
        <v>0</v>
      </c>
      <c r="BB34" s="1012" t="str">
        <f>IF(AND(BA34&lt;&gt;"0",BA35&lt;&gt;"1",AZ34&lt;=$BB$32),VLOOKUP(VALUE(BA34),$BE$34:$BF$42,2,FALSE),IF(BA35="1",VLOOKUP(VALUE(BA35&amp;BA34),$BE$43:$BF$52,2,FALSE),""))</f>
        <v/>
      </c>
      <c r="BC34" s="1012" t="s">
        <v>920</v>
      </c>
      <c r="BD34" s="1007"/>
      <c r="BE34" s="1012">
        <v>1</v>
      </c>
      <c r="BF34" s="1000" t="s">
        <v>921</v>
      </c>
      <c r="BG34" s="966"/>
      <c r="BH34" s="966"/>
      <c r="BI34" s="966"/>
    </row>
    <row r="35" spans="3:61" s="995" customFormat="1" ht="12" customHeight="1" x14ac:dyDescent="0.2">
      <c r="C35" s="996"/>
      <c r="D35" s="996"/>
      <c r="E35" s="996"/>
      <c r="F35" s="996"/>
      <c r="G35" s="996"/>
      <c r="H35" s="996"/>
      <c r="I35" s="996"/>
      <c r="J35" s="996"/>
      <c r="K35" s="996"/>
      <c r="L35" s="996"/>
      <c r="M35" s="996"/>
      <c r="N35" s="996"/>
      <c r="O35" s="996"/>
      <c r="P35" s="996"/>
      <c r="Q35" s="996"/>
      <c r="R35" s="996"/>
      <c r="S35" s="996"/>
      <c r="T35" s="996"/>
      <c r="U35" s="996"/>
      <c r="V35" s="996"/>
      <c r="W35" s="996"/>
      <c r="X35" s="996"/>
      <c r="Y35" s="996"/>
      <c r="Z35" s="996"/>
      <c r="AA35" s="997"/>
      <c r="AB35" s="996"/>
      <c r="AC35" s="996"/>
      <c r="AD35" s="996"/>
      <c r="AE35" s="996"/>
      <c r="AF35" s="996"/>
      <c r="AG35" s="996"/>
      <c r="AH35" s="996"/>
      <c r="AI35" s="996"/>
      <c r="AJ35" s="996"/>
      <c r="AK35" s="996"/>
      <c r="AL35" s="996"/>
      <c r="AM35" s="996"/>
      <c r="AN35" s="996"/>
      <c r="AO35" s="996"/>
      <c r="AP35" s="996"/>
      <c r="AQ35" s="996"/>
      <c r="AR35" s="996"/>
      <c r="AS35" s="996"/>
      <c r="AT35" s="996"/>
      <c r="AU35" s="996"/>
      <c r="AV35" s="996"/>
      <c r="AY35" s="1009"/>
      <c r="AZ35" s="1010">
        <f t="shared" ref="AZ35:AZ46" si="0">AZ34+1</f>
        <v>2</v>
      </c>
      <c r="BA35" s="1011" t="str">
        <f>IF(AZ35&lt;=$BB$32,MID(RIGHT($AY$32,AZ35),1,1),"")</f>
        <v/>
      </c>
      <c r="BB35" s="1012" t="str">
        <f>IF(AND(BA35&lt;&gt;"0",BA35&lt;&gt;"1",AZ35&lt;=$BB$32),VLOOKUP(VALUE(BA35),$BE$34:$BF$42,2,FALSE),"")</f>
        <v/>
      </c>
      <c r="BC35" s="1012" t="str">
        <f>IF(AND(AZ35&lt;=$BB$32,BB35&lt;&gt;"",BA35&lt;&gt;"1"),"Puluh ","")</f>
        <v/>
      </c>
      <c r="BD35" s="1007"/>
      <c r="BE35" s="1012">
        <v>2</v>
      </c>
      <c r="BF35" s="1000" t="s">
        <v>922</v>
      </c>
      <c r="BG35" s="966"/>
      <c r="BH35" s="966"/>
      <c r="BI35" s="966"/>
    </row>
    <row r="36" spans="3:61" s="995" customFormat="1" ht="12" customHeight="1" x14ac:dyDescent="0.2">
      <c r="C36" s="1194"/>
      <c r="D36" s="1194"/>
      <c r="E36" s="1194"/>
      <c r="F36" s="1194"/>
      <c r="G36" s="1198"/>
      <c r="H36" s="1198"/>
      <c r="I36" s="1198"/>
      <c r="J36" s="1198"/>
      <c r="K36" s="1198"/>
      <c r="L36" s="1198"/>
      <c r="M36" s="1198"/>
      <c r="N36" s="1198"/>
      <c r="O36" s="1198"/>
      <c r="P36" s="1198"/>
      <c r="Q36" s="1198"/>
      <c r="R36" s="1198"/>
      <c r="S36" s="1198"/>
      <c r="T36" s="1198"/>
      <c r="U36" s="1198"/>
      <c r="V36" s="1198"/>
      <c r="W36" s="1198"/>
      <c r="X36" s="1198"/>
      <c r="Y36" s="1198"/>
      <c r="Z36" s="1198"/>
      <c r="AA36" s="1198"/>
      <c r="AB36" s="1198"/>
      <c r="AC36" s="1198"/>
      <c r="AD36" s="1198"/>
      <c r="AE36" s="1198"/>
      <c r="AF36" s="1198"/>
      <c r="AG36" s="1198"/>
      <c r="AH36" s="1198"/>
      <c r="AI36" s="1198"/>
      <c r="AJ36" s="1198"/>
      <c r="AK36" s="1198"/>
      <c r="AL36" s="1198"/>
      <c r="AM36" s="1198"/>
      <c r="AN36" s="1198"/>
      <c r="AO36" s="1198"/>
      <c r="AP36" s="1198"/>
      <c r="AQ36" s="1198"/>
      <c r="AR36" s="1198"/>
      <c r="AS36" s="1198"/>
      <c r="AT36" s="1198"/>
      <c r="AU36" s="999"/>
      <c r="AV36" s="999"/>
      <c r="AY36" s="1009"/>
      <c r="AZ36" s="1010">
        <f t="shared" si="0"/>
        <v>3</v>
      </c>
      <c r="BA36" s="1011" t="str">
        <f t="shared" ref="BA36:BA45" si="1">IF(AZ36&lt;=$BB$32,MID(RIGHT($AY$32,AZ36),1,1),"")</f>
        <v/>
      </c>
      <c r="BB36" s="1012" t="str">
        <f>IF(AND(BA36&lt;&gt;"0",AZ36&lt;=$BB$32),IF(BA36="1","Se",VLOOKUP(VALUE(BA36),$BE$34:$BF$42,2,FALSE)),"")</f>
        <v/>
      </c>
      <c r="BC36" s="1012" t="str">
        <f>IF(AND(AZ36&lt;=$BB$32,BB36&lt;&gt;""),IF(BA36="1","ratus ","Ratus "),"")</f>
        <v/>
      </c>
      <c r="BD36" s="1007"/>
      <c r="BE36" s="1012">
        <v>3</v>
      </c>
      <c r="BF36" s="1000" t="s">
        <v>923</v>
      </c>
      <c r="BG36" s="966"/>
      <c r="BH36" s="966"/>
      <c r="BI36" s="966"/>
    </row>
    <row r="37" spans="3:61" s="995" customFormat="1" ht="12" customHeight="1" x14ac:dyDescent="0.2">
      <c r="C37" s="999"/>
      <c r="D37" s="999"/>
      <c r="E37" s="999"/>
      <c r="F37" s="999"/>
      <c r="G37" s="1198"/>
      <c r="H37" s="1198"/>
      <c r="I37" s="1198"/>
      <c r="J37" s="1198"/>
      <c r="K37" s="1198"/>
      <c r="L37" s="1198"/>
      <c r="M37" s="1198"/>
      <c r="N37" s="1198"/>
      <c r="O37" s="1198"/>
      <c r="P37" s="1198"/>
      <c r="Q37" s="1198"/>
      <c r="R37" s="1198"/>
      <c r="S37" s="1198"/>
      <c r="T37" s="1198"/>
      <c r="U37" s="1198"/>
      <c r="V37" s="1198"/>
      <c r="W37" s="1198"/>
      <c r="X37" s="1198"/>
      <c r="Y37" s="1198"/>
      <c r="Z37" s="1198"/>
      <c r="AA37" s="1198"/>
      <c r="AB37" s="1198"/>
      <c r="AC37" s="1198"/>
      <c r="AD37" s="1198"/>
      <c r="AE37" s="1198"/>
      <c r="AF37" s="1198"/>
      <c r="AG37" s="1198"/>
      <c r="AH37" s="1198"/>
      <c r="AI37" s="1198"/>
      <c r="AJ37" s="1198"/>
      <c r="AK37" s="1198"/>
      <c r="AL37" s="1198"/>
      <c r="AM37" s="1198"/>
      <c r="AN37" s="1198"/>
      <c r="AO37" s="1198"/>
      <c r="AP37" s="1198"/>
      <c r="AQ37" s="1198"/>
      <c r="AR37" s="1198"/>
      <c r="AS37" s="1198"/>
      <c r="AT37" s="1198"/>
      <c r="AU37" s="999"/>
      <c r="AV37" s="999"/>
      <c r="AY37" s="1009"/>
      <c r="AZ37" s="1010">
        <f t="shared" si="0"/>
        <v>4</v>
      </c>
      <c r="BA37" s="1011" t="str">
        <f t="shared" si="1"/>
        <v/>
      </c>
      <c r="BB37" s="1012" t="str">
        <f>IF(AND(BA37&lt;&gt;"0",BA38&lt;&gt;"1",AZ37&lt;=$BB$32),VLOOKUP(VALUE(BA37),$BE$34:$BF$42,2,FALSE),IF(BA38="1",VLOOKUP(VALUE(BA38&amp;BA37),$BE$43:$BF$52,2,FALSE),""))</f>
        <v/>
      </c>
      <c r="BC37" s="1012" t="str">
        <f>IF(AND(AZ37&lt;=$BB$32,OR(BA37&lt;&gt;"0",BA38&lt;&gt;"0",BA39&lt;&gt;"0")),"Ribu ","")</f>
        <v/>
      </c>
      <c r="BD37" s="1007"/>
      <c r="BE37" s="1012">
        <v>4</v>
      </c>
      <c r="BF37" s="1000" t="s">
        <v>924</v>
      </c>
      <c r="BG37" s="966"/>
      <c r="BH37" s="966"/>
      <c r="BI37" s="966"/>
    </row>
    <row r="38" spans="3:61" s="995" customFormat="1" ht="12" customHeight="1" x14ac:dyDescent="0.2">
      <c r="C38" s="996"/>
      <c r="D38" s="996"/>
      <c r="E38" s="996"/>
      <c r="F38" s="996"/>
      <c r="G38" s="996"/>
      <c r="H38" s="996"/>
      <c r="I38" s="996"/>
      <c r="J38" s="996"/>
      <c r="K38" s="996"/>
      <c r="L38" s="996"/>
      <c r="M38" s="996"/>
      <c r="N38" s="996"/>
      <c r="O38" s="996"/>
      <c r="P38" s="996"/>
      <c r="Q38" s="996"/>
      <c r="R38" s="996"/>
      <c r="S38" s="996"/>
      <c r="T38" s="996"/>
      <c r="U38" s="996"/>
      <c r="V38" s="996"/>
      <c r="W38" s="996"/>
      <c r="X38" s="996"/>
      <c r="Y38" s="996"/>
      <c r="Z38" s="996"/>
      <c r="AA38" s="996"/>
      <c r="AB38" s="996"/>
      <c r="AC38" s="996"/>
      <c r="AD38" s="996"/>
      <c r="AE38" s="996"/>
      <c r="AF38" s="996"/>
      <c r="AG38" s="996"/>
      <c r="AH38" s="996"/>
      <c r="AI38" s="996"/>
      <c r="AJ38" s="996"/>
      <c r="AK38" s="996"/>
      <c r="AL38" s="996"/>
      <c r="AM38" s="996"/>
      <c r="AN38" s="996"/>
      <c r="AO38" s="996"/>
      <c r="AP38" s="996"/>
      <c r="AQ38" s="996"/>
      <c r="AR38" s="996"/>
      <c r="AS38" s="996"/>
      <c r="AT38" s="996"/>
      <c r="AU38" s="996"/>
      <c r="AV38" s="996"/>
      <c r="AY38" s="1009"/>
      <c r="AZ38" s="1010">
        <f t="shared" si="0"/>
        <v>5</v>
      </c>
      <c r="BA38" s="1011" t="str">
        <f t="shared" si="1"/>
        <v/>
      </c>
      <c r="BB38" s="1012" t="str">
        <f>IF(AND(BA38&lt;&gt;"0",BA38&lt;&gt;"1",AZ38&lt;=$BB$32),VLOOKUP(VALUE(BA38),$BE$34:$BF$42,2,FALSE),"")</f>
        <v/>
      </c>
      <c r="BC38" s="1012" t="str">
        <f>IF(AND(AZ38&lt;=$BB$32,BB38&lt;&gt;"",BA38&lt;&gt;"1"),"Puluh ","")</f>
        <v/>
      </c>
      <c r="BD38" s="1007"/>
      <c r="BE38" s="1012">
        <v>5</v>
      </c>
      <c r="BF38" s="1000" t="s">
        <v>925</v>
      </c>
      <c r="BG38" s="966"/>
      <c r="BH38" s="966"/>
      <c r="BI38" s="966"/>
    </row>
    <row r="39" spans="3:61" s="995" customFormat="1" ht="12" customHeight="1" x14ac:dyDescent="0.2">
      <c r="C39" s="996"/>
      <c r="D39" s="996"/>
      <c r="E39" s="996"/>
      <c r="F39" s="996"/>
      <c r="G39" s="996"/>
      <c r="H39" s="996"/>
      <c r="I39" s="996"/>
      <c r="J39" s="996"/>
      <c r="K39" s="996"/>
      <c r="L39" s="996"/>
      <c r="M39" s="996"/>
      <c r="N39" s="996"/>
      <c r="O39" s="996"/>
      <c r="P39" s="996"/>
      <c r="Q39" s="996"/>
      <c r="R39" s="996"/>
      <c r="S39" s="996"/>
      <c r="T39" s="996"/>
      <c r="U39" s="996"/>
      <c r="V39" s="996"/>
      <c r="W39" s="996"/>
      <c r="X39" s="996"/>
      <c r="Y39" s="996"/>
      <c r="Z39" s="996"/>
      <c r="AA39" s="996"/>
      <c r="AB39" s="996"/>
      <c r="AC39" s="996"/>
      <c r="AD39" s="996"/>
      <c r="AE39" s="996"/>
      <c r="AF39" s="996"/>
      <c r="AG39" s="996"/>
      <c r="AH39" s="996"/>
      <c r="AI39" s="996"/>
      <c r="AJ39" s="996"/>
      <c r="AK39" s="996"/>
      <c r="AL39" s="996"/>
      <c r="AM39" s="996"/>
      <c r="AN39" s="996"/>
      <c r="AO39" s="996"/>
      <c r="AP39" s="996"/>
      <c r="AQ39" s="996"/>
      <c r="AR39" s="996"/>
      <c r="AS39" s="996"/>
      <c r="AT39" s="996"/>
      <c r="AU39" s="996"/>
      <c r="AV39" s="996"/>
      <c r="AY39" s="1009"/>
      <c r="AZ39" s="1010">
        <f t="shared" si="0"/>
        <v>6</v>
      </c>
      <c r="BA39" s="1011" t="str">
        <f t="shared" si="1"/>
        <v/>
      </c>
      <c r="BB39" s="1012" t="str">
        <f>IF(AND(BA39&lt;&gt;"0",AZ39&lt;=$BB$32),IF(BA39="1","Se",VLOOKUP(VALUE(BA39),$BE$34:$BF$42,2,FALSE)),"")</f>
        <v/>
      </c>
      <c r="BC39" s="1012" t="str">
        <f>IF(AND(AZ39&lt;=$BB$32,BB39&lt;&gt;""),IF(BA39="1","ratus ","Ratus "),"")</f>
        <v/>
      </c>
      <c r="BD39" s="1007"/>
      <c r="BE39" s="1012">
        <v>6</v>
      </c>
      <c r="BF39" s="1000" t="s">
        <v>926</v>
      </c>
      <c r="BG39" s="966"/>
      <c r="BH39" s="966"/>
      <c r="BI39" s="966"/>
    </row>
    <row r="40" spans="3:61" s="995" customFormat="1" ht="12" customHeight="1" x14ac:dyDescent="0.2">
      <c r="C40" s="996"/>
      <c r="D40" s="996"/>
      <c r="E40" s="996"/>
      <c r="F40" s="996"/>
      <c r="G40" s="996"/>
      <c r="H40" s="996"/>
      <c r="I40" s="996"/>
      <c r="J40" s="996"/>
      <c r="K40" s="996"/>
      <c r="L40" s="996"/>
      <c r="M40" s="996"/>
      <c r="N40" s="996"/>
      <c r="O40" s="996"/>
      <c r="P40" s="996"/>
      <c r="Q40" s="996"/>
      <c r="R40" s="996"/>
      <c r="S40" s="996"/>
      <c r="T40" s="996"/>
      <c r="U40" s="996"/>
      <c r="V40" s="996"/>
      <c r="W40" s="996"/>
      <c r="X40" s="996"/>
      <c r="Y40" s="996"/>
      <c r="Z40" s="996"/>
      <c r="AA40" s="996"/>
      <c r="AB40" s="996"/>
      <c r="AC40" s="996"/>
      <c r="AD40" s="996"/>
      <c r="AE40" s="996"/>
      <c r="AF40" s="996"/>
      <c r="AG40" s="996"/>
      <c r="AH40" s="996"/>
      <c r="AI40" s="996"/>
      <c r="AJ40" s="996"/>
      <c r="AK40" s="996"/>
      <c r="AL40" s="996"/>
      <c r="AM40" s="996"/>
      <c r="AN40" s="996"/>
      <c r="AO40" s="996"/>
      <c r="AP40" s="996"/>
      <c r="AQ40" s="996"/>
      <c r="AR40" s="996"/>
      <c r="AS40" s="996"/>
      <c r="AT40" s="996"/>
      <c r="AU40" s="996"/>
      <c r="AV40" s="996"/>
      <c r="AY40" s="1009"/>
      <c r="AZ40" s="1010">
        <f t="shared" si="0"/>
        <v>7</v>
      </c>
      <c r="BA40" s="1011" t="str">
        <f t="shared" si="1"/>
        <v/>
      </c>
      <c r="BB40" s="1012" t="str">
        <f>IF(AND(BA40&lt;&gt;"0",BA41&lt;&gt;"1",AZ40&lt;=$BB$32),VLOOKUP(VALUE(BA40),$BE$34:$BF$42,2,FALSE),IF(BA41="1",VLOOKUP(VALUE(BA41&amp;BA40),$BE$43:$BF$52,2,FALSE),""))</f>
        <v/>
      </c>
      <c r="BC40" s="1012" t="str">
        <f>IF(AND(AZ40&lt;=$BB$32,OR(BA40&lt;&gt;"0",BA41&lt;&gt;"0",BA42&lt;&gt;"0")),"Juta ","")</f>
        <v/>
      </c>
      <c r="BD40" s="1007"/>
      <c r="BE40" s="1012">
        <v>7</v>
      </c>
      <c r="BF40" s="1000" t="s">
        <v>927</v>
      </c>
      <c r="BG40" s="966"/>
      <c r="BH40" s="966"/>
      <c r="BI40" s="966"/>
    </row>
    <row r="41" spans="3:61" s="995" customFormat="1" ht="12" customHeight="1" x14ac:dyDescent="0.2">
      <c r="C41" s="996"/>
      <c r="D41" s="996"/>
      <c r="E41" s="996"/>
      <c r="F41" s="996"/>
      <c r="G41" s="996"/>
      <c r="H41" s="996"/>
      <c r="I41" s="996"/>
      <c r="J41" s="996"/>
      <c r="K41" s="996"/>
      <c r="L41" s="996"/>
      <c r="M41" s="996"/>
      <c r="N41" s="996"/>
      <c r="O41" s="996"/>
      <c r="P41" s="996"/>
      <c r="Q41" s="996"/>
      <c r="R41" s="996"/>
      <c r="S41" s="996"/>
      <c r="T41" s="996"/>
      <c r="U41" s="996"/>
      <c r="V41" s="996"/>
      <c r="W41" s="996"/>
      <c r="X41" s="996"/>
      <c r="Y41" s="996"/>
      <c r="Z41" s="996"/>
      <c r="AA41" s="996"/>
      <c r="AB41" s="996"/>
      <c r="AC41" s="996"/>
      <c r="AD41" s="996"/>
      <c r="AE41" s="996"/>
      <c r="AF41" s="996"/>
      <c r="AG41" s="996"/>
      <c r="AH41" s="996"/>
      <c r="AI41" s="996"/>
      <c r="AJ41" s="996"/>
      <c r="AK41" s="996"/>
      <c r="AL41" s="996"/>
      <c r="AM41" s="996"/>
      <c r="AN41" s="996"/>
      <c r="AO41" s="996"/>
      <c r="AP41" s="996"/>
      <c r="AQ41" s="996"/>
      <c r="AR41" s="996"/>
      <c r="AS41" s="996"/>
      <c r="AT41" s="996"/>
      <c r="AU41" s="996"/>
      <c r="AV41" s="996"/>
      <c r="AY41" s="1009"/>
      <c r="AZ41" s="1010">
        <f t="shared" si="0"/>
        <v>8</v>
      </c>
      <c r="BA41" s="1011" t="str">
        <f t="shared" si="1"/>
        <v/>
      </c>
      <c r="BB41" s="1012" t="str">
        <f>IF(AND(BA41&lt;&gt;"0",BA41&lt;&gt;"1",AZ41&lt;=$BB$32),VLOOKUP(VALUE(BA41),$BE$34:$BF$42,2,FALSE),"")</f>
        <v/>
      </c>
      <c r="BC41" s="1012" t="str">
        <f>IF(AND(AZ41&lt;=$BB$32,BB41&lt;&gt;"",BA41&lt;&gt;"1"),"Puluh ","")</f>
        <v/>
      </c>
      <c r="BD41" s="1007"/>
      <c r="BE41" s="1012">
        <v>8</v>
      </c>
      <c r="BF41" s="1000" t="s">
        <v>928</v>
      </c>
      <c r="BG41" s="966"/>
      <c r="BH41" s="966"/>
      <c r="BI41" s="966"/>
    </row>
    <row r="42" spans="3:61" s="995" customFormat="1" ht="12" customHeight="1" x14ac:dyDescent="0.2">
      <c r="C42" s="996"/>
      <c r="D42" s="996"/>
      <c r="E42" s="996"/>
      <c r="F42" s="996"/>
      <c r="G42" s="996"/>
      <c r="H42" s="996"/>
      <c r="I42" s="996"/>
      <c r="J42" s="996"/>
      <c r="K42" s="996"/>
      <c r="L42" s="996"/>
      <c r="M42" s="996"/>
      <c r="N42" s="996"/>
      <c r="O42" s="996"/>
      <c r="P42" s="996"/>
      <c r="Q42" s="996"/>
      <c r="R42" s="996"/>
      <c r="S42" s="996"/>
      <c r="T42" s="996"/>
      <c r="U42" s="996"/>
      <c r="V42" s="996"/>
      <c r="W42" s="996"/>
      <c r="X42" s="996"/>
      <c r="Y42" s="996"/>
      <c r="Z42" s="996"/>
      <c r="AA42" s="996"/>
      <c r="AB42" s="996"/>
      <c r="AC42" s="996"/>
      <c r="AD42" s="996"/>
      <c r="AE42" s="996"/>
      <c r="AF42" s="996"/>
      <c r="AG42" s="996"/>
      <c r="AH42" s="996"/>
      <c r="AI42" s="996"/>
      <c r="AJ42" s="996"/>
      <c r="AK42" s="996"/>
      <c r="AL42" s="996"/>
      <c r="AM42" s="996"/>
      <c r="AN42" s="996"/>
      <c r="AO42" s="996"/>
      <c r="AP42" s="996"/>
      <c r="AQ42" s="996"/>
      <c r="AR42" s="996"/>
      <c r="AS42" s="996"/>
      <c r="AT42" s="996"/>
      <c r="AU42" s="996"/>
      <c r="AV42" s="996"/>
      <c r="AY42" s="1009"/>
      <c r="AZ42" s="1010">
        <f t="shared" si="0"/>
        <v>9</v>
      </c>
      <c r="BA42" s="1011" t="str">
        <f t="shared" si="1"/>
        <v/>
      </c>
      <c r="BB42" s="1012" t="str">
        <f>IF(AND(BA42&lt;&gt;"0",AZ42&lt;=$BB$32),IF(BA42="1","Se",VLOOKUP(VALUE(BA42),$BE$34:$BF$42,2,FALSE)),"")</f>
        <v/>
      </c>
      <c r="BC42" s="1012" t="str">
        <f>IF(AND(AZ42&lt;=$BB$32,BB42&lt;&gt;""),IF(BA42="1","ratus ","Ratus "),"")</f>
        <v/>
      </c>
      <c r="BD42" s="1007"/>
      <c r="BE42" s="1012">
        <v>9</v>
      </c>
      <c r="BF42" s="1000" t="s">
        <v>929</v>
      </c>
      <c r="BG42" s="966"/>
      <c r="BH42" s="966"/>
      <c r="BI42" s="966"/>
    </row>
    <row r="43" spans="3:61" s="995" customFormat="1" ht="12" customHeight="1" x14ac:dyDescent="0.2">
      <c r="C43" s="996"/>
      <c r="D43" s="996"/>
      <c r="E43" s="996"/>
      <c r="F43" s="996"/>
      <c r="G43" s="996"/>
      <c r="H43" s="996"/>
      <c r="I43" s="996"/>
      <c r="J43" s="996"/>
      <c r="K43" s="996"/>
      <c r="L43" s="996"/>
      <c r="M43" s="996"/>
      <c r="N43" s="996"/>
      <c r="O43" s="996"/>
      <c r="P43" s="996"/>
      <c r="Q43" s="996"/>
      <c r="R43" s="996"/>
      <c r="S43" s="996"/>
      <c r="T43" s="996"/>
      <c r="U43" s="996"/>
      <c r="V43" s="996"/>
      <c r="W43" s="996"/>
      <c r="X43" s="996"/>
      <c r="Y43" s="996"/>
      <c r="Z43" s="996"/>
      <c r="AA43" s="996"/>
      <c r="AB43" s="996"/>
      <c r="AC43" s="996"/>
      <c r="AD43" s="996"/>
      <c r="AE43" s="996"/>
      <c r="AF43" s="996"/>
      <c r="AG43" s="996"/>
      <c r="AH43" s="996"/>
      <c r="AI43" s="996"/>
      <c r="AJ43" s="996"/>
      <c r="AK43" s="996"/>
      <c r="AL43" s="996"/>
      <c r="AM43" s="996"/>
      <c r="AN43" s="996"/>
      <c r="AO43" s="996"/>
      <c r="AP43" s="996"/>
      <c r="AQ43" s="996"/>
      <c r="AR43" s="996"/>
      <c r="AS43" s="996"/>
      <c r="AT43" s="996"/>
      <c r="AU43" s="996"/>
      <c r="AV43" s="996"/>
      <c r="AY43" s="1009"/>
      <c r="AZ43" s="1010">
        <f t="shared" si="0"/>
        <v>10</v>
      </c>
      <c r="BA43" s="1011" t="str">
        <f t="shared" si="1"/>
        <v/>
      </c>
      <c r="BB43" s="1012" t="str">
        <f>IF(AND(BA43&lt;&gt;"0",BA44&lt;&gt;"1",AZ43&lt;=$BB$32),VLOOKUP(VALUE(BA43),$BE$34:$BF$42,2,FALSE),IF(BA44="1",VLOOKUP(VALUE(BA44&amp;BA43),$BE$43:$BF$52,2,FALSE),""))</f>
        <v/>
      </c>
      <c r="BC43" s="1012" t="str">
        <f>IF(AND(AZ43&lt;=$BB$32,OR(BA43&lt;&gt;"0",BA44&lt;&gt;"0",BA45&lt;&gt;"0")),"Miliar ","")</f>
        <v/>
      </c>
      <c r="BD43" s="1007"/>
      <c r="BE43" s="1012">
        <v>10</v>
      </c>
      <c r="BF43" s="1001" t="s">
        <v>930</v>
      </c>
      <c r="BG43" s="966"/>
      <c r="BH43" s="966"/>
      <c r="BI43" s="966"/>
    </row>
    <row r="44" spans="3:61" s="995" customFormat="1" ht="12" customHeight="1" x14ac:dyDescent="0.2">
      <c r="C44" s="996"/>
      <c r="D44" s="996"/>
      <c r="E44" s="996"/>
      <c r="F44" s="996"/>
      <c r="G44" s="996"/>
      <c r="H44" s="996"/>
      <c r="I44" s="996"/>
      <c r="J44" s="996"/>
      <c r="K44" s="996"/>
      <c r="L44" s="996"/>
      <c r="M44" s="996"/>
      <c r="N44" s="996"/>
      <c r="O44" s="996"/>
      <c r="P44" s="996"/>
      <c r="Q44" s="996"/>
      <c r="R44" s="996"/>
      <c r="S44" s="996"/>
      <c r="T44" s="996"/>
      <c r="U44" s="996"/>
      <c r="V44" s="996"/>
      <c r="W44" s="996"/>
      <c r="X44" s="996"/>
      <c r="Y44" s="996"/>
      <c r="Z44" s="996"/>
      <c r="AA44" s="996"/>
      <c r="AB44" s="996"/>
      <c r="AC44" s="996"/>
      <c r="AD44" s="996"/>
      <c r="AE44" s="996"/>
      <c r="AF44" s="996"/>
      <c r="AG44" s="996"/>
      <c r="AH44" s="996"/>
      <c r="AI44" s="996"/>
      <c r="AJ44" s="996"/>
      <c r="AK44" s="996"/>
      <c r="AL44" s="996"/>
      <c r="AM44" s="996"/>
      <c r="AN44" s="996"/>
      <c r="AO44" s="996"/>
      <c r="AP44" s="996"/>
      <c r="AQ44" s="996"/>
      <c r="AR44" s="996"/>
      <c r="AS44" s="996"/>
      <c r="AT44" s="996"/>
      <c r="AU44" s="996"/>
      <c r="AV44" s="996"/>
      <c r="AY44" s="1009"/>
      <c r="AZ44" s="1010">
        <f t="shared" si="0"/>
        <v>11</v>
      </c>
      <c r="BA44" s="1011" t="str">
        <f t="shared" si="1"/>
        <v/>
      </c>
      <c r="BB44" s="1012" t="str">
        <f>IF(AND(BA44&lt;&gt;"0",BA44&lt;&gt;"1",AZ44&lt;=$BB$32),VLOOKUP(VALUE(BA44),$BE$34:$BF$42,2,FALSE),"")</f>
        <v/>
      </c>
      <c r="BC44" s="1012" t="str">
        <f>IF(AND(AZ44&lt;=$BB$32,BB44&lt;&gt;"",BA44&lt;&gt;"1"),"Puluh ","")</f>
        <v/>
      </c>
      <c r="BD44" s="1007"/>
      <c r="BE44" s="1012">
        <v>11</v>
      </c>
      <c r="BF44" s="1001" t="s">
        <v>931</v>
      </c>
      <c r="BG44" s="966"/>
      <c r="BH44" s="966"/>
      <c r="BI44" s="966"/>
    </row>
    <row r="45" spans="3:61" s="995" customFormat="1" ht="12" customHeight="1" x14ac:dyDescent="0.2">
      <c r="C45" s="996"/>
      <c r="D45" s="996"/>
      <c r="E45" s="996"/>
      <c r="F45" s="996"/>
      <c r="G45" s="996"/>
      <c r="H45" s="996"/>
      <c r="I45" s="996"/>
      <c r="J45" s="996"/>
      <c r="K45" s="996"/>
      <c r="L45" s="996"/>
      <c r="M45" s="996"/>
      <c r="N45" s="996"/>
      <c r="O45" s="996"/>
      <c r="P45" s="996"/>
      <c r="Q45" s="996"/>
      <c r="R45" s="996"/>
      <c r="S45" s="996"/>
      <c r="T45" s="996"/>
      <c r="U45" s="996"/>
      <c r="V45" s="996"/>
      <c r="W45" s="996"/>
      <c r="X45" s="996"/>
      <c r="Y45" s="996"/>
      <c r="Z45" s="996"/>
      <c r="AA45" s="996"/>
      <c r="AB45" s="996"/>
      <c r="AC45" s="996"/>
      <c r="AD45" s="996"/>
      <c r="AE45" s="996"/>
      <c r="AF45" s="996"/>
      <c r="AG45" s="996"/>
      <c r="AH45" s="996"/>
      <c r="AI45" s="996"/>
      <c r="AJ45" s="996"/>
      <c r="AK45" s="996"/>
      <c r="AL45" s="996"/>
      <c r="AM45" s="996"/>
      <c r="AN45" s="996"/>
      <c r="AO45" s="996"/>
      <c r="AP45" s="996"/>
      <c r="AQ45" s="996"/>
      <c r="AR45" s="996"/>
      <c r="AS45" s="996"/>
      <c r="AT45" s="996"/>
      <c r="AU45" s="996"/>
      <c r="AV45" s="996"/>
      <c r="AY45" s="1009"/>
      <c r="AZ45" s="1010">
        <f t="shared" si="0"/>
        <v>12</v>
      </c>
      <c r="BA45" s="1011" t="str">
        <f t="shared" si="1"/>
        <v/>
      </c>
      <c r="BB45" s="1012" t="str">
        <f>IF(AND(BA45&lt;&gt;"0",AZ45&lt;=$BB$32),IF(BA45="1","Se",VLOOKUP(VALUE(BA45),$BE$34:$BF$42,2,FALSE)),"")</f>
        <v/>
      </c>
      <c r="BC45" s="1012" t="str">
        <f>IF(AND(AZ45&lt;=$BB$32,BB45&lt;&gt;""),IF(BA45="1","ratus ","Ratus "),"")</f>
        <v/>
      </c>
      <c r="BD45" s="1007"/>
      <c r="BE45" s="1012">
        <v>12</v>
      </c>
      <c r="BF45" s="1001" t="s">
        <v>932</v>
      </c>
      <c r="BG45" s="966"/>
      <c r="BH45" s="966"/>
      <c r="BI45" s="966"/>
    </row>
    <row r="46" spans="3:61" s="995" customFormat="1" ht="12" customHeight="1" x14ac:dyDescent="0.2">
      <c r="C46" s="996"/>
      <c r="D46" s="996"/>
      <c r="E46" s="996"/>
      <c r="F46" s="996"/>
      <c r="G46" s="996"/>
      <c r="H46" s="996"/>
      <c r="I46" s="996"/>
      <c r="J46" s="996"/>
      <c r="K46" s="996"/>
      <c r="L46" s="996"/>
      <c r="M46" s="996"/>
      <c r="N46" s="996"/>
      <c r="O46" s="996"/>
      <c r="P46" s="996"/>
      <c r="Q46" s="996"/>
      <c r="R46" s="996"/>
      <c r="S46" s="996"/>
      <c r="T46" s="996"/>
      <c r="U46" s="996"/>
      <c r="V46" s="996"/>
      <c r="W46" s="996"/>
      <c r="X46" s="996"/>
      <c r="Y46" s="996"/>
      <c r="Z46" s="996"/>
      <c r="AA46" s="996"/>
      <c r="AB46" s="996"/>
      <c r="AC46" s="996"/>
      <c r="AD46" s="996"/>
      <c r="AE46" s="996"/>
      <c r="AF46" s="996"/>
      <c r="AG46" s="996"/>
      <c r="AH46" s="996"/>
      <c r="AI46" s="996"/>
      <c r="AJ46" s="996"/>
      <c r="AK46" s="996"/>
      <c r="AL46" s="996"/>
      <c r="AM46" s="996"/>
      <c r="AN46" s="996"/>
      <c r="AO46" s="996"/>
      <c r="AP46" s="996"/>
      <c r="AQ46" s="996"/>
      <c r="AR46" s="996"/>
      <c r="AS46" s="996"/>
      <c r="AT46" s="996"/>
      <c r="AU46" s="996"/>
      <c r="AV46" s="996"/>
      <c r="AY46" s="1009"/>
      <c r="AZ46" s="1010">
        <f t="shared" si="0"/>
        <v>13</v>
      </c>
      <c r="BA46" s="1011" t="str">
        <f>IF(AZ46&lt;=$BB$32,MID(RIGHT($AY$32,AZ46),1,1),"")</f>
        <v/>
      </c>
      <c r="BB46" s="1012" t="str">
        <f>IF(AND(BA46&lt;&gt;"0",AZ46&lt;=$BB$32),VLOOKUP(VALUE(BA46),$BE$34:$BF$42,2,FALSE),"")</f>
        <v/>
      </c>
      <c r="BC46" s="1012" t="str">
        <f>IF(AZ46&lt;=$BB$32,"Triliun ","")</f>
        <v/>
      </c>
      <c r="BD46" s="1007"/>
      <c r="BE46" s="1012">
        <v>13</v>
      </c>
      <c r="BF46" s="1001" t="s">
        <v>933</v>
      </c>
      <c r="BG46" s="966"/>
      <c r="BH46" s="966"/>
      <c r="BI46" s="966"/>
    </row>
    <row r="47" spans="3:61" s="995" customFormat="1" ht="12" customHeight="1" x14ac:dyDescent="0.2">
      <c r="C47" s="996"/>
      <c r="D47" s="996"/>
      <c r="E47" s="996"/>
      <c r="F47" s="996"/>
      <c r="G47" s="996"/>
      <c r="H47" s="996"/>
      <c r="I47" s="996"/>
      <c r="J47" s="996"/>
      <c r="K47" s="996"/>
      <c r="L47" s="996"/>
      <c r="M47" s="996"/>
      <c r="N47" s="996"/>
      <c r="O47" s="996"/>
      <c r="P47" s="996"/>
      <c r="Q47" s="996"/>
      <c r="R47" s="996"/>
      <c r="S47" s="996"/>
      <c r="T47" s="996"/>
      <c r="U47" s="996"/>
      <c r="V47" s="996"/>
      <c r="W47" s="996"/>
      <c r="X47" s="996"/>
      <c r="Y47" s="996"/>
      <c r="Z47" s="996"/>
      <c r="AA47" s="996"/>
      <c r="AB47" s="996"/>
      <c r="AC47" s="996"/>
      <c r="AD47" s="996"/>
      <c r="AE47" s="996"/>
      <c r="AF47" s="996"/>
      <c r="AG47" s="996"/>
      <c r="AH47" s="996"/>
      <c r="AI47" s="996"/>
      <c r="AJ47" s="996"/>
      <c r="AK47" s="996"/>
      <c r="AL47" s="996"/>
      <c r="AM47" s="996"/>
      <c r="AN47" s="996"/>
      <c r="AO47" s="996"/>
      <c r="AP47" s="996"/>
      <c r="AQ47" s="996"/>
      <c r="AR47" s="996"/>
      <c r="AS47" s="996"/>
      <c r="AT47" s="996"/>
      <c r="AU47" s="996"/>
      <c r="AV47" s="996"/>
      <c r="AY47" s="1009"/>
      <c r="AZ47" s="1007"/>
      <c r="BA47" s="1007"/>
      <c r="BB47" s="1007"/>
      <c r="BC47" s="1007"/>
      <c r="BD47" s="1007"/>
      <c r="BE47" s="1012">
        <v>14</v>
      </c>
      <c r="BF47" s="1001" t="s">
        <v>934</v>
      </c>
      <c r="BG47" s="966"/>
      <c r="BH47" s="966"/>
      <c r="BI47" s="966"/>
    </row>
    <row r="48" spans="3:61" s="995" customFormat="1" ht="12" customHeight="1" x14ac:dyDescent="0.2">
      <c r="C48" s="996"/>
      <c r="D48" s="996"/>
      <c r="E48" s="996"/>
      <c r="F48" s="996"/>
      <c r="G48" s="996"/>
      <c r="H48" s="996"/>
      <c r="I48" s="996"/>
      <c r="J48" s="996"/>
      <c r="K48" s="996"/>
      <c r="L48" s="996"/>
      <c r="M48" s="996"/>
      <c r="N48" s="996"/>
      <c r="O48" s="996"/>
      <c r="P48" s="996"/>
      <c r="Q48" s="996"/>
      <c r="R48" s="996"/>
      <c r="S48" s="996"/>
      <c r="T48" s="996"/>
      <c r="U48" s="996"/>
      <c r="V48" s="996"/>
      <c r="W48" s="996"/>
      <c r="X48" s="996"/>
      <c r="Y48" s="996"/>
      <c r="Z48" s="996"/>
      <c r="AA48" s="996"/>
      <c r="AB48" s="996"/>
      <c r="AC48" s="996"/>
      <c r="AD48" s="996"/>
      <c r="AE48" s="996"/>
      <c r="AF48" s="996"/>
      <c r="AG48" s="996"/>
      <c r="AH48" s="996"/>
      <c r="AI48" s="996"/>
      <c r="AJ48" s="996"/>
      <c r="AK48" s="996"/>
      <c r="AL48" s="996"/>
      <c r="AM48" s="996"/>
      <c r="AN48" s="996"/>
      <c r="AO48" s="996"/>
      <c r="AP48" s="996"/>
      <c r="AQ48" s="996"/>
      <c r="AR48" s="996"/>
      <c r="AS48" s="996"/>
      <c r="AT48" s="996"/>
      <c r="AU48" s="996"/>
      <c r="AV48" s="996"/>
      <c r="AY48" s="1009"/>
      <c r="AZ48" s="1007"/>
      <c r="BA48" s="1007"/>
      <c r="BB48" s="1007"/>
      <c r="BC48" s="1007"/>
      <c r="BD48" s="1007"/>
      <c r="BE48" s="1012">
        <v>15</v>
      </c>
      <c r="BF48" s="1001" t="s">
        <v>935</v>
      </c>
      <c r="BG48" s="966"/>
      <c r="BH48" s="966"/>
      <c r="BI48" s="966"/>
    </row>
    <row r="49" spans="3:61" s="995" customFormat="1" ht="12" customHeight="1" x14ac:dyDescent="0.2">
      <c r="C49" s="996"/>
      <c r="D49" s="996"/>
      <c r="E49" s="996"/>
      <c r="F49" s="996"/>
      <c r="G49" s="996"/>
      <c r="H49" s="996"/>
      <c r="I49" s="996"/>
      <c r="J49" s="996"/>
      <c r="K49" s="996"/>
      <c r="L49" s="996"/>
      <c r="M49" s="996"/>
      <c r="N49" s="996"/>
      <c r="O49" s="996"/>
      <c r="P49" s="996"/>
      <c r="Q49" s="996"/>
      <c r="R49" s="996"/>
      <c r="S49" s="996"/>
      <c r="T49" s="996"/>
      <c r="U49" s="996"/>
      <c r="V49" s="996"/>
      <c r="W49" s="996"/>
      <c r="X49" s="996"/>
      <c r="Y49" s="996"/>
      <c r="Z49" s="996"/>
      <c r="AA49" s="996"/>
      <c r="AB49" s="996"/>
      <c r="AC49" s="996"/>
      <c r="AD49" s="996"/>
      <c r="AE49" s="996"/>
      <c r="AF49" s="996"/>
      <c r="AG49" s="996"/>
      <c r="AH49" s="996"/>
      <c r="AI49" s="996"/>
      <c r="AJ49" s="996"/>
      <c r="AK49" s="996"/>
      <c r="AL49" s="996"/>
      <c r="AM49" s="996"/>
      <c r="AN49" s="996"/>
      <c r="AO49" s="996"/>
      <c r="AP49" s="996"/>
      <c r="AQ49" s="996"/>
      <c r="AR49" s="996"/>
      <c r="AS49" s="996"/>
      <c r="AT49" s="996"/>
      <c r="AU49" s="996"/>
      <c r="AV49" s="996"/>
      <c r="AY49" s="1009"/>
      <c r="AZ49" s="1007"/>
      <c r="BA49" s="1007"/>
      <c r="BB49" s="1007"/>
      <c r="BC49" s="1007"/>
      <c r="BD49" s="1007"/>
      <c r="BE49" s="1012">
        <v>16</v>
      </c>
      <c r="BF49" s="1001" t="s">
        <v>936</v>
      </c>
      <c r="BG49" s="966"/>
      <c r="BH49" s="966"/>
      <c r="BI49" s="966"/>
    </row>
    <row r="50" spans="3:61" s="995" customFormat="1" ht="12" customHeight="1" x14ac:dyDescent="0.2">
      <c r="C50" s="996"/>
      <c r="D50" s="996"/>
      <c r="E50" s="996"/>
      <c r="F50" s="996"/>
      <c r="G50" s="996"/>
      <c r="H50" s="996"/>
      <c r="I50" s="996"/>
      <c r="J50" s="996"/>
      <c r="K50" s="996"/>
      <c r="L50" s="996"/>
      <c r="M50" s="996"/>
      <c r="N50" s="996"/>
      <c r="O50" s="996"/>
      <c r="P50" s="996"/>
      <c r="Q50" s="996"/>
      <c r="R50" s="996"/>
      <c r="S50" s="996"/>
      <c r="T50" s="996"/>
      <c r="U50" s="996"/>
      <c r="V50" s="996"/>
      <c r="W50" s="996"/>
      <c r="X50" s="996"/>
      <c r="Y50" s="996"/>
      <c r="Z50" s="996"/>
      <c r="AA50" s="996"/>
      <c r="AB50" s="996"/>
      <c r="AC50" s="996"/>
      <c r="AD50" s="996"/>
      <c r="AE50" s="996"/>
      <c r="AF50" s="996"/>
      <c r="AG50" s="996"/>
      <c r="AH50" s="996"/>
      <c r="AI50" s="996"/>
      <c r="AJ50" s="996"/>
      <c r="AK50" s="996"/>
      <c r="AL50" s="996"/>
      <c r="AM50" s="996"/>
      <c r="AN50" s="996"/>
      <c r="AO50" s="996"/>
      <c r="AP50" s="996"/>
      <c r="AQ50" s="996"/>
      <c r="AR50" s="996"/>
      <c r="AS50" s="996"/>
      <c r="AT50" s="996"/>
      <c r="AU50" s="996"/>
      <c r="AV50" s="996"/>
      <c r="AY50" s="1009"/>
      <c r="AZ50" s="1007"/>
      <c r="BA50" s="1007"/>
      <c r="BB50" s="1007"/>
      <c r="BC50" s="1007"/>
      <c r="BD50" s="1007"/>
      <c r="BE50" s="1012">
        <v>17</v>
      </c>
      <c r="BF50" s="1001" t="s">
        <v>937</v>
      </c>
      <c r="BG50" s="966"/>
      <c r="BH50" s="966"/>
      <c r="BI50" s="966"/>
    </row>
    <row r="51" spans="3:61" s="995" customFormat="1" ht="12" customHeight="1" x14ac:dyDescent="0.2">
      <c r="C51" s="996"/>
      <c r="D51" s="996"/>
      <c r="E51" s="996"/>
      <c r="F51" s="996"/>
      <c r="G51" s="996"/>
      <c r="H51" s="996"/>
      <c r="I51" s="996"/>
      <c r="J51" s="996"/>
      <c r="K51" s="996"/>
      <c r="L51" s="996"/>
      <c r="M51" s="996"/>
      <c r="N51" s="996"/>
      <c r="O51" s="996"/>
      <c r="P51" s="996"/>
      <c r="Q51" s="996"/>
      <c r="R51" s="996"/>
      <c r="S51" s="996"/>
      <c r="T51" s="996"/>
      <c r="U51" s="996"/>
      <c r="V51" s="996"/>
      <c r="W51" s="996"/>
      <c r="X51" s="996"/>
      <c r="Y51" s="996"/>
      <c r="Z51" s="996"/>
      <c r="AA51" s="996"/>
      <c r="AB51" s="996"/>
      <c r="AC51" s="996"/>
      <c r="AD51" s="996"/>
      <c r="AE51" s="996"/>
      <c r="AF51" s="996"/>
      <c r="AG51" s="996"/>
      <c r="AH51" s="996"/>
      <c r="AI51" s="996"/>
      <c r="AJ51" s="996"/>
      <c r="AK51" s="996"/>
      <c r="AL51" s="996"/>
      <c r="AM51" s="996"/>
      <c r="AN51" s="996"/>
      <c r="AO51" s="996"/>
      <c r="AP51" s="996"/>
      <c r="AQ51" s="996"/>
      <c r="AR51" s="996"/>
      <c r="AS51" s="996"/>
      <c r="AT51" s="996"/>
      <c r="AU51" s="996"/>
      <c r="AV51" s="996"/>
      <c r="AY51" s="1184"/>
      <c r="AZ51" s="1185"/>
      <c r="BA51" s="1185"/>
      <c r="BB51" s="1185"/>
      <c r="BC51" s="1185"/>
      <c r="BD51" s="1007"/>
      <c r="BE51" s="1012">
        <v>18</v>
      </c>
      <c r="BF51" s="1001" t="s">
        <v>938</v>
      </c>
      <c r="BG51" s="966"/>
      <c r="BH51" s="966"/>
      <c r="BI51" s="966"/>
    </row>
    <row r="52" spans="3:61" s="995" customFormat="1" ht="12" customHeight="1" x14ac:dyDescent="0.2">
      <c r="C52" s="996"/>
      <c r="D52" s="996"/>
      <c r="E52" s="996"/>
      <c r="F52" s="996"/>
      <c r="G52" s="996"/>
      <c r="H52" s="996"/>
      <c r="I52" s="996"/>
      <c r="J52" s="996"/>
      <c r="K52" s="996"/>
      <c r="L52" s="996"/>
      <c r="M52" s="996"/>
      <c r="N52" s="996"/>
      <c r="O52" s="996"/>
      <c r="P52" s="996"/>
      <c r="Q52" s="996"/>
      <c r="R52" s="996"/>
      <c r="S52" s="996"/>
      <c r="T52" s="996"/>
      <c r="U52" s="996"/>
      <c r="V52" s="996"/>
      <c r="W52" s="996"/>
      <c r="X52" s="996"/>
      <c r="Y52" s="996"/>
      <c r="Z52" s="996"/>
      <c r="AA52" s="996"/>
      <c r="AB52" s="996"/>
      <c r="AC52" s="996"/>
      <c r="AD52" s="996"/>
      <c r="AE52" s="996"/>
      <c r="AF52" s="996"/>
      <c r="AG52" s="996"/>
      <c r="AH52" s="996"/>
      <c r="AI52" s="996"/>
      <c r="AJ52" s="996"/>
      <c r="AK52" s="996"/>
      <c r="AL52" s="996"/>
      <c r="AM52" s="996"/>
      <c r="AN52" s="996"/>
      <c r="AO52" s="996"/>
      <c r="AP52" s="996"/>
      <c r="AQ52" s="996"/>
      <c r="AR52" s="996"/>
      <c r="AS52" s="996"/>
      <c r="AT52" s="996"/>
      <c r="AU52" s="996"/>
      <c r="AV52" s="996"/>
      <c r="AY52" s="1184"/>
      <c r="AZ52" s="1185"/>
      <c r="BA52" s="1185"/>
      <c r="BB52" s="1185"/>
      <c r="BC52" s="1185"/>
      <c r="BD52" s="1007"/>
      <c r="BE52" s="1012">
        <v>19</v>
      </c>
      <c r="BF52" s="1001" t="s">
        <v>939</v>
      </c>
      <c r="BG52" s="966"/>
      <c r="BH52" s="966"/>
      <c r="BI52" s="966"/>
    </row>
    <row r="53" spans="3:61" s="995" customFormat="1" ht="12" customHeight="1" x14ac:dyDescent="0.2">
      <c r="C53" s="996"/>
      <c r="D53" s="996"/>
      <c r="E53" s="996"/>
      <c r="F53" s="996"/>
      <c r="G53" s="996"/>
      <c r="H53" s="996"/>
      <c r="I53" s="996"/>
      <c r="J53" s="996"/>
      <c r="K53" s="996"/>
      <c r="L53" s="996"/>
      <c r="M53" s="996"/>
      <c r="N53" s="996"/>
      <c r="O53" s="996"/>
      <c r="P53" s="996"/>
      <c r="Q53" s="996"/>
      <c r="R53" s="996"/>
      <c r="S53" s="996"/>
      <c r="T53" s="996"/>
      <c r="U53" s="996"/>
      <c r="V53" s="996"/>
      <c r="W53" s="996"/>
      <c r="X53" s="996"/>
      <c r="Y53" s="996"/>
      <c r="Z53" s="996"/>
      <c r="AA53" s="996"/>
      <c r="AB53" s="996"/>
      <c r="AC53" s="996"/>
      <c r="AD53" s="996"/>
      <c r="AE53" s="996"/>
      <c r="AF53" s="996"/>
      <c r="AG53" s="996"/>
      <c r="AH53" s="996"/>
      <c r="AI53" s="996"/>
      <c r="AJ53" s="996"/>
      <c r="AK53" s="996"/>
      <c r="AL53" s="996"/>
      <c r="AM53" s="996"/>
      <c r="AN53" s="996"/>
      <c r="AO53" s="996"/>
      <c r="AP53" s="996"/>
      <c r="AQ53" s="996"/>
      <c r="AR53" s="996"/>
      <c r="AS53" s="996"/>
      <c r="AT53" s="996"/>
      <c r="AU53" s="996"/>
      <c r="AV53" s="996"/>
      <c r="AY53" s="1184"/>
      <c r="AZ53" s="1185"/>
      <c r="BA53" s="1185"/>
      <c r="BB53" s="1185"/>
      <c r="BC53" s="1185"/>
      <c r="BD53" s="1007"/>
      <c r="BE53" s="1007"/>
      <c r="BF53" s="1008"/>
      <c r="BG53" s="966"/>
      <c r="BH53" s="966"/>
      <c r="BI53" s="966"/>
    </row>
    <row r="54" spans="3:61" s="995" customFormat="1" ht="12" customHeight="1" x14ac:dyDescent="0.2">
      <c r="C54" s="996"/>
      <c r="D54" s="996"/>
      <c r="E54" s="996"/>
      <c r="F54" s="996"/>
      <c r="G54" s="996"/>
      <c r="H54" s="996"/>
      <c r="I54" s="996"/>
      <c r="J54" s="996"/>
      <c r="K54" s="996"/>
      <c r="L54" s="996"/>
      <c r="M54" s="996"/>
      <c r="N54" s="996"/>
      <c r="O54" s="996"/>
      <c r="P54" s="996"/>
      <c r="Q54" s="996"/>
      <c r="R54" s="996"/>
      <c r="S54" s="996"/>
      <c r="T54" s="996"/>
      <c r="U54" s="996"/>
      <c r="V54" s="996"/>
      <c r="W54" s="996"/>
      <c r="X54" s="996"/>
      <c r="Y54" s="996"/>
      <c r="Z54" s="996"/>
      <c r="AA54" s="996"/>
      <c r="AB54" s="996"/>
      <c r="AC54" s="996"/>
      <c r="AD54" s="996"/>
      <c r="AE54" s="996"/>
      <c r="AF54" s="996"/>
      <c r="AG54" s="996"/>
      <c r="AH54" s="996"/>
      <c r="AI54" s="996"/>
      <c r="AJ54" s="996"/>
      <c r="AK54" s="996"/>
      <c r="AL54" s="996"/>
      <c r="AM54" s="996"/>
      <c r="AN54" s="996"/>
      <c r="AO54" s="996"/>
      <c r="AP54" s="996"/>
      <c r="AQ54" s="996"/>
      <c r="AR54" s="996"/>
      <c r="AS54" s="996"/>
      <c r="AT54" s="996"/>
      <c r="AU54" s="996"/>
      <c r="AV54" s="996"/>
      <c r="AY54" s="1186" t="str">
        <f>"("&amp;BB46&amp;BC46&amp;BB45&amp;BC45&amp;BB44&amp;BC44&amp;BB43&amp;BC43&amp;BB42&amp;BC42&amp;BB41&amp;BC41&amp;BB40&amp;BC40&amp;BB39&amp;BC39&amp;BB38&amp;BC38&amp;BB37&amp;BC37&amp;BB36&amp;BC36&amp;BB35&amp;BC35&amp;BB34&amp;BC34&amp;")"</f>
        <v>(Rupiah)</v>
      </c>
      <c r="AZ54" s="1187"/>
      <c r="BA54" s="1187"/>
      <c r="BB54" s="1187"/>
      <c r="BC54" s="1187"/>
      <c r="BD54" s="1187"/>
      <c r="BE54" s="1187"/>
      <c r="BF54" s="1013"/>
      <c r="BG54" s="966"/>
      <c r="BH54" s="966"/>
      <c r="BI54" s="966"/>
    </row>
    <row r="55" spans="3:61" s="995" customFormat="1" ht="12" customHeight="1" x14ac:dyDescent="0.2">
      <c r="C55" s="996"/>
      <c r="D55" s="996"/>
      <c r="E55" s="996"/>
      <c r="F55" s="996"/>
      <c r="G55" s="996"/>
      <c r="H55" s="996"/>
      <c r="I55" s="996"/>
      <c r="J55" s="996"/>
      <c r="K55" s="996"/>
      <c r="L55" s="996"/>
      <c r="M55" s="996"/>
      <c r="N55" s="996"/>
      <c r="O55" s="996"/>
      <c r="P55" s="996"/>
      <c r="Q55" s="996"/>
      <c r="R55" s="996"/>
      <c r="S55" s="996"/>
      <c r="T55" s="996"/>
      <c r="U55" s="996"/>
      <c r="V55" s="996"/>
      <c r="W55" s="996"/>
      <c r="X55" s="996"/>
      <c r="Y55" s="996"/>
      <c r="Z55" s="996"/>
      <c r="AA55" s="996"/>
      <c r="AB55" s="996"/>
      <c r="AC55" s="996"/>
      <c r="AD55" s="996"/>
      <c r="AE55" s="996"/>
      <c r="AF55" s="996"/>
      <c r="AG55" s="996"/>
      <c r="AH55" s="996"/>
      <c r="AI55" s="996"/>
      <c r="AJ55" s="996"/>
      <c r="AK55" s="996"/>
      <c r="AL55" s="996"/>
      <c r="AM55" s="996"/>
      <c r="AN55" s="996"/>
      <c r="AO55" s="996"/>
      <c r="AP55" s="996"/>
      <c r="AQ55" s="996"/>
      <c r="AR55" s="996"/>
      <c r="AS55" s="996"/>
      <c r="AT55" s="996"/>
      <c r="AU55" s="996"/>
      <c r="AV55" s="996"/>
      <c r="AY55" s="1014"/>
      <c r="AZ55" s="1015"/>
      <c r="BA55" s="1015"/>
      <c r="BB55" s="1015"/>
      <c r="BC55" s="1015"/>
      <c r="BD55" s="1015"/>
      <c r="BE55" s="1015"/>
      <c r="BF55" s="1016"/>
      <c r="BG55" s="966"/>
      <c r="BH55" s="966"/>
      <c r="BI55" s="966"/>
    </row>
  </sheetData>
  <mergeCells count="42">
    <mergeCell ref="B5:AV5"/>
    <mergeCell ref="Y8:AV8"/>
    <mergeCell ref="Y9:AU9"/>
    <mergeCell ref="Y10:AU10"/>
    <mergeCell ref="C19:D20"/>
    <mergeCell ref="E19:Z20"/>
    <mergeCell ref="AA19:AJ19"/>
    <mergeCell ref="AK19:AU19"/>
    <mergeCell ref="AA20:AJ20"/>
    <mergeCell ref="AK24:AU24"/>
    <mergeCell ref="AK20:AU20"/>
    <mergeCell ref="C21:D21"/>
    <mergeCell ref="AK21:AU21"/>
    <mergeCell ref="C22:D22"/>
    <mergeCell ref="AA22:AJ22"/>
    <mergeCell ref="AK22:AU22"/>
    <mergeCell ref="E23:Z23"/>
    <mergeCell ref="C24:D24"/>
    <mergeCell ref="E24:F24"/>
    <mergeCell ref="U24:X24"/>
    <mergeCell ref="AA24:AJ24"/>
    <mergeCell ref="AA25:AJ25"/>
    <mergeCell ref="AK25:AU25"/>
    <mergeCell ref="E26:F26"/>
    <mergeCell ref="AA26:AJ26"/>
    <mergeCell ref="AK26:AU26"/>
    <mergeCell ref="AY51:BC53"/>
    <mergeCell ref="AY54:BE54"/>
    <mergeCell ref="Y14:AU14"/>
    <mergeCell ref="Y13:AU13"/>
    <mergeCell ref="U25:X25"/>
    <mergeCell ref="AA29:AJ29"/>
    <mergeCell ref="AK29:AU29"/>
    <mergeCell ref="C30:AU30"/>
    <mergeCell ref="C36:F36"/>
    <mergeCell ref="C25:D25"/>
    <mergeCell ref="C27:D27"/>
    <mergeCell ref="AK27:AU27"/>
    <mergeCell ref="G36:AT37"/>
    <mergeCell ref="AA28:AJ28"/>
    <mergeCell ref="AK28:AU28"/>
    <mergeCell ref="E25:F25"/>
  </mergeCells>
  <pageMargins left="0.98425196850393704" right="0.78740157480314965" top="1.1811023622047245" bottom="0.98425196850393704" header="0.23622047244094491" footer="0.31496062992125984"/>
  <pageSetup paperSize="9" scale="98" orientation="portrait" r:id="rId1"/>
  <headerFooter scaleWithDoc="0">
    <oddFooter xml:space="preserve">&amp;L&amp;"Tahoma,Italic"&amp;9&amp;K01+000Penilaian Aset
Kantor, Bangunan-bangunan, Sarana Pelengkap, Mesin Peralatan, Rumah Dinas, Perumahan, Inventaris, dan Kendaraan
PT. Sarana Agro Nusantara, Medan - Sumatera Utara dan Dumai - Riau
&amp;R&amp;"Tahoma,Regular"&amp;10v
</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0000"/>
  </sheetPr>
  <dimension ref="B2:BJ104"/>
  <sheetViews>
    <sheetView showGridLines="0" tabSelected="1" view="pageBreakPreview" topLeftCell="A26" zoomScale="90" zoomScaleSheetLayoutView="90" workbookViewId="0">
      <selection activeCell="AA42" sqref="AA42:AJ42"/>
    </sheetView>
  </sheetViews>
  <sheetFormatPr defaultColWidth="1.85546875" defaultRowHeight="11.25" x14ac:dyDescent="0.15"/>
  <cols>
    <col min="1" max="1" width="1.85546875" style="966"/>
    <col min="2" max="2" width="1.85546875" style="966" customWidth="1"/>
    <col min="3" max="3" width="2.7109375" style="966" customWidth="1"/>
    <col min="4" max="4" width="1.28515625" style="966" customWidth="1"/>
    <col min="5" max="5" width="1.85546875" style="966"/>
    <col min="6" max="6" width="1.5703125" style="966" customWidth="1"/>
    <col min="7" max="7" width="1.42578125" style="966" customWidth="1"/>
    <col min="8" max="8" width="1.85546875" style="966"/>
    <col min="9" max="9" width="1.42578125" style="966" customWidth="1"/>
    <col min="10" max="11" width="1.85546875" style="966"/>
    <col min="12" max="12" width="1.42578125" style="966" customWidth="1"/>
    <col min="13" max="13" width="1.85546875" style="966"/>
    <col min="14" max="14" width="1.5703125" style="966" customWidth="1"/>
    <col min="15" max="15" width="1.85546875" style="966"/>
    <col min="16" max="16" width="1.42578125" style="966" customWidth="1"/>
    <col min="17" max="18" width="1.85546875" style="966"/>
    <col min="19" max="19" width="2.140625" style="966" customWidth="1"/>
    <col min="20" max="20" width="1.42578125" style="966" customWidth="1"/>
    <col min="21" max="21" width="0.85546875" style="966" customWidth="1"/>
    <col min="22" max="23" width="1.85546875" style="966"/>
    <col min="24" max="24" width="1.85546875" style="966" customWidth="1"/>
    <col min="25" max="25" width="1.28515625" style="966" customWidth="1"/>
    <col min="26" max="27" width="1.85546875" style="966" customWidth="1"/>
    <col min="28" max="35" width="1.85546875" style="966"/>
    <col min="36" max="37" width="1.85546875" style="966" customWidth="1"/>
    <col min="38" max="42" width="1.85546875" style="966"/>
    <col min="43" max="48" width="1.85546875" style="966" customWidth="1"/>
    <col min="49" max="49" width="1.85546875" style="966"/>
    <col min="50" max="50" width="12.7109375" style="966" customWidth="1"/>
    <col min="51" max="51" width="11.85546875" style="966" customWidth="1"/>
    <col min="52" max="52" width="4.7109375" style="966" customWidth="1"/>
    <col min="53" max="54" width="27.140625" style="1022" customWidth="1"/>
    <col min="55" max="55" width="23.42578125" style="1022" customWidth="1"/>
    <col min="56" max="60" width="8.28515625" style="1022" customWidth="1"/>
    <col min="61" max="61" width="21.42578125" style="1022" customWidth="1"/>
    <col min="62" max="87" width="4.7109375" style="966" customWidth="1"/>
    <col min="88" max="16384" width="1.85546875" style="966"/>
  </cols>
  <sheetData>
    <row r="2" spans="2:62" ht="4.5" customHeight="1" x14ac:dyDescent="0.15"/>
    <row r="3" spans="2:62" ht="4.5" customHeight="1" x14ac:dyDescent="0.15"/>
    <row r="4" spans="2:62" s="967" customFormat="1" ht="51.75" customHeight="1" x14ac:dyDescent="0.15">
      <c r="BA4" s="1023"/>
      <c r="BB4" s="1023"/>
      <c r="BC4" s="1023"/>
      <c r="BD4" s="1023"/>
      <c r="BE4" s="1023"/>
      <c r="BF4" s="1023"/>
      <c r="BG4" s="1023"/>
      <c r="BH4" s="1023"/>
      <c r="BI4" s="1023"/>
    </row>
    <row r="5" spans="2:62" ht="30.75" x14ac:dyDescent="0.45">
      <c r="B5" s="1210" t="s">
        <v>1225</v>
      </c>
      <c r="C5" s="1210"/>
      <c r="D5" s="1210"/>
      <c r="E5" s="1210"/>
      <c r="F5" s="1210"/>
      <c r="G5" s="1210"/>
      <c r="H5" s="1210"/>
      <c r="I5" s="1210"/>
      <c r="J5" s="1210"/>
      <c r="K5" s="1210"/>
      <c r="L5" s="1210"/>
      <c r="M5" s="1210"/>
      <c r="N5" s="1210"/>
      <c r="O5" s="1210"/>
      <c r="P5" s="1210"/>
      <c r="Q5" s="1210"/>
      <c r="R5" s="1210"/>
      <c r="S5" s="1210"/>
      <c r="T5" s="1210"/>
      <c r="U5" s="1210"/>
      <c r="V5" s="1210"/>
      <c r="W5" s="1210"/>
      <c r="X5" s="1210"/>
      <c r="Y5" s="1210"/>
      <c r="Z5" s="1210"/>
      <c r="AA5" s="1210"/>
      <c r="AB5" s="1210"/>
      <c r="AC5" s="1210"/>
      <c r="AD5" s="1210"/>
      <c r="AE5" s="1210"/>
      <c r="AF5" s="1210"/>
      <c r="AG5" s="1210"/>
      <c r="AH5" s="1210"/>
      <c r="AI5" s="1210"/>
      <c r="AJ5" s="1210"/>
      <c r="AK5" s="1210"/>
      <c r="AL5" s="1210"/>
      <c r="AM5" s="1210"/>
      <c r="AN5" s="1210"/>
      <c r="AO5" s="1210"/>
      <c r="AP5" s="1210"/>
      <c r="AQ5" s="1210"/>
      <c r="AR5" s="1210"/>
      <c r="AS5" s="1210"/>
      <c r="AT5" s="1210"/>
      <c r="AU5" s="1210"/>
      <c r="AV5" s="1210"/>
      <c r="AW5" s="968"/>
      <c r="AX5" s="968"/>
      <c r="AY5" s="968"/>
    </row>
    <row r="6" spans="2:62" ht="5.0999999999999996" customHeight="1" x14ac:dyDescent="0.15">
      <c r="AW6" s="967"/>
      <c r="AX6" s="967"/>
      <c r="AY6" s="967"/>
    </row>
    <row r="7" spans="2:62" ht="12.75" customHeight="1" x14ac:dyDescent="0.15">
      <c r="C7" s="138" t="s">
        <v>857</v>
      </c>
      <c r="D7" s="139"/>
      <c r="E7" s="139"/>
      <c r="F7" s="139"/>
      <c r="G7" s="139"/>
      <c r="H7" s="139"/>
      <c r="I7" s="139"/>
      <c r="J7" s="139"/>
      <c r="K7" s="139"/>
      <c r="L7" s="139"/>
      <c r="M7" s="139"/>
      <c r="N7" s="139"/>
      <c r="O7" s="139"/>
      <c r="P7" s="139"/>
      <c r="Q7" s="139"/>
      <c r="R7" s="139"/>
      <c r="S7" s="139"/>
      <c r="T7" s="139"/>
      <c r="U7" s="139"/>
      <c r="V7" s="139"/>
      <c r="W7" s="139"/>
      <c r="X7" s="138" t="s">
        <v>0</v>
      </c>
      <c r="Y7" s="139" t="s">
        <v>1318</v>
      </c>
      <c r="Z7" s="1056"/>
      <c r="AA7" s="1056"/>
      <c r="AB7" s="1056"/>
      <c r="AC7" s="1056"/>
      <c r="AD7" s="1056"/>
      <c r="AE7" s="1056"/>
      <c r="AF7" s="1056"/>
      <c r="AG7" s="1056"/>
      <c r="AH7" s="1056"/>
      <c r="AI7" s="1056"/>
      <c r="AJ7" s="1056"/>
      <c r="AK7" s="1056"/>
      <c r="AL7" s="1056"/>
      <c r="AM7" s="1056"/>
      <c r="AN7" s="1056"/>
      <c r="AO7" s="1056"/>
      <c r="AP7" s="1056"/>
      <c r="AQ7" s="1056"/>
      <c r="AR7" s="1056"/>
      <c r="AS7" s="1056"/>
      <c r="AT7" s="1056"/>
      <c r="AU7" s="1056"/>
      <c r="AV7" s="1056"/>
      <c r="AW7" s="967"/>
      <c r="AX7" s="967"/>
      <c r="AY7" s="967"/>
    </row>
    <row r="8" spans="2:62" ht="11.25" customHeight="1" x14ac:dyDescent="0.15">
      <c r="C8" s="138" t="s">
        <v>1226</v>
      </c>
      <c r="D8" s="139"/>
      <c r="E8" s="139"/>
      <c r="F8" s="139"/>
      <c r="G8" s="139"/>
      <c r="H8" s="139"/>
      <c r="I8" s="139"/>
      <c r="J8" s="139"/>
      <c r="K8" s="139"/>
      <c r="L8" s="139"/>
      <c r="M8" s="139"/>
      <c r="N8" s="139"/>
      <c r="O8" s="139"/>
      <c r="P8" s="139"/>
      <c r="Q8" s="139"/>
      <c r="R8" s="139"/>
      <c r="S8" s="139"/>
      <c r="T8" s="139"/>
      <c r="U8" s="139"/>
      <c r="V8" s="139"/>
      <c r="W8" s="139"/>
      <c r="X8" s="138" t="s">
        <v>0</v>
      </c>
      <c r="Y8" s="1238" t="str">
        <f>Y7</f>
        <v>PT DWIJALLA KARSA</v>
      </c>
      <c r="Z8" s="1238"/>
      <c r="AA8" s="1238"/>
      <c r="AB8" s="1238"/>
      <c r="AC8" s="1238"/>
      <c r="AD8" s="1238"/>
      <c r="AE8" s="1238"/>
      <c r="AF8" s="1238"/>
      <c r="AG8" s="1238"/>
      <c r="AH8" s="1238"/>
      <c r="AI8" s="1238"/>
      <c r="AJ8" s="1238"/>
      <c r="AK8" s="1238"/>
      <c r="AL8" s="1238"/>
      <c r="AM8" s="1238"/>
      <c r="AN8" s="1238"/>
      <c r="AO8" s="1238"/>
      <c r="AP8" s="1238"/>
      <c r="AQ8" s="1238"/>
      <c r="AR8" s="1238"/>
      <c r="AS8" s="1238"/>
      <c r="AT8" s="1238"/>
      <c r="AU8" s="1238"/>
      <c r="AV8" s="1238"/>
      <c r="AW8" s="967"/>
      <c r="AX8" s="967"/>
      <c r="AY8" s="967"/>
    </row>
    <row r="9" spans="2:62" ht="13.5" customHeight="1" x14ac:dyDescent="0.15">
      <c r="C9" s="138" t="s">
        <v>1220</v>
      </c>
      <c r="D9" s="139"/>
      <c r="E9" s="139"/>
      <c r="F9" s="139"/>
      <c r="G9" s="139"/>
      <c r="H9" s="139"/>
      <c r="I9" s="139"/>
      <c r="J9" s="139"/>
      <c r="K9" s="139"/>
      <c r="L9" s="139"/>
      <c r="M9" s="139"/>
      <c r="N9" s="139"/>
      <c r="O9" s="139"/>
      <c r="P9" s="139"/>
      <c r="Q9" s="139"/>
      <c r="R9" s="139"/>
      <c r="S9" s="139"/>
      <c r="T9" s="139"/>
      <c r="U9" s="139"/>
      <c r="V9" s="139"/>
      <c r="W9" s="139"/>
      <c r="X9" s="138" t="s">
        <v>0</v>
      </c>
      <c r="Y9" s="1239" t="s">
        <v>1385</v>
      </c>
      <c r="Z9" s="1239"/>
      <c r="AA9" s="1239"/>
      <c r="AB9" s="1239"/>
      <c r="AC9" s="1239"/>
      <c r="AD9" s="1239"/>
      <c r="AE9" s="1239"/>
      <c r="AF9" s="1239"/>
      <c r="AG9" s="1239"/>
      <c r="AH9" s="1239"/>
      <c r="AI9" s="1239"/>
      <c r="AJ9" s="1239"/>
      <c r="AK9" s="1239"/>
      <c r="AL9" s="1239"/>
      <c r="AM9" s="1239"/>
      <c r="AN9" s="1239"/>
      <c r="AO9" s="1239"/>
      <c r="AP9" s="1239"/>
      <c r="AQ9" s="1239"/>
      <c r="AR9" s="1239"/>
      <c r="AS9" s="1239"/>
      <c r="AT9" s="1239"/>
      <c r="AU9" s="1239"/>
      <c r="AV9" s="1056"/>
      <c r="AW9" s="967"/>
      <c r="AX9" s="967"/>
      <c r="AY9" s="967"/>
    </row>
    <row r="10" spans="2:62" ht="26.25" customHeight="1" x14ac:dyDescent="0.15">
      <c r="C10" s="899" t="s">
        <v>1221</v>
      </c>
      <c r="D10" s="139"/>
      <c r="E10" s="139"/>
      <c r="F10" s="139"/>
      <c r="G10" s="139"/>
      <c r="H10" s="139"/>
      <c r="I10" s="139"/>
      <c r="J10" s="139"/>
      <c r="K10" s="139"/>
      <c r="L10" s="139"/>
      <c r="M10" s="139"/>
      <c r="N10" s="139"/>
      <c r="O10" s="139"/>
      <c r="P10" s="139"/>
      <c r="Q10" s="139"/>
      <c r="R10" s="139"/>
      <c r="S10" s="139"/>
      <c r="T10" s="139"/>
      <c r="U10" s="139"/>
      <c r="V10" s="139"/>
      <c r="W10" s="139"/>
      <c r="X10" s="138" t="s">
        <v>0</v>
      </c>
      <c r="Y10" s="1240" t="s">
        <v>1386</v>
      </c>
      <c r="Z10" s="1240"/>
      <c r="AA10" s="1240"/>
      <c r="AB10" s="1240"/>
      <c r="AC10" s="1240"/>
      <c r="AD10" s="1240"/>
      <c r="AE10" s="1240"/>
      <c r="AF10" s="1240"/>
      <c r="AG10" s="1240"/>
      <c r="AH10" s="1240"/>
      <c r="AI10" s="1240"/>
      <c r="AJ10" s="1240"/>
      <c r="AK10" s="1240"/>
      <c r="AL10" s="1240"/>
      <c r="AM10" s="1240"/>
      <c r="AN10" s="1240"/>
      <c r="AO10" s="1240"/>
      <c r="AP10" s="1240"/>
      <c r="AQ10" s="1240"/>
      <c r="AR10" s="1240"/>
      <c r="AS10" s="1240"/>
      <c r="AT10" s="1240"/>
      <c r="AU10" s="1240"/>
      <c r="AV10" s="1056"/>
      <c r="AW10" s="967"/>
      <c r="AX10" s="967"/>
      <c r="AY10" s="967"/>
    </row>
    <row r="11" spans="2:62" s="970" customFormat="1" ht="12.75" customHeight="1" x14ac:dyDescent="0.2">
      <c r="C11" s="138" t="s">
        <v>913</v>
      </c>
      <c r="D11" s="140"/>
      <c r="E11" s="140"/>
      <c r="F11" s="140"/>
      <c r="G11" s="140"/>
      <c r="H11" s="140"/>
      <c r="I11" s="140"/>
      <c r="J11" s="140"/>
      <c r="K11" s="140"/>
      <c r="L11" s="140"/>
      <c r="M11" s="140"/>
      <c r="N11" s="140"/>
      <c r="O11" s="140"/>
      <c r="P11" s="140"/>
      <c r="Q11" s="140"/>
      <c r="R11" s="140"/>
      <c r="S11" s="140"/>
      <c r="T11" s="140"/>
      <c r="U11" s="140"/>
      <c r="V11" s="140"/>
      <c r="W11" s="140"/>
      <c r="X11" s="138" t="s">
        <v>0</v>
      </c>
      <c r="Y11" s="139" t="s">
        <v>1320</v>
      </c>
      <c r="Z11" s="139"/>
      <c r="AA11" s="139"/>
      <c r="AB11" s="139"/>
      <c r="AC11" s="139"/>
      <c r="AD11" s="139"/>
      <c r="AE11" s="1057"/>
      <c r="AF11" s="1057"/>
      <c r="AG11" s="1057"/>
      <c r="AH11" s="1057"/>
      <c r="AI11" s="1057"/>
      <c r="AJ11" s="1057"/>
      <c r="AK11" s="1057"/>
      <c r="AL11" s="1057"/>
      <c r="AM11" s="1057"/>
      <c r="AN11" s="1057"/>
      <c r="AO11" s="1057"/>
      <c r="AP11" s="1057"/>
      <c r="AQ11" s="1057"/>
      <c r="AR11" s="1057"/>
      <c r="AS11" s="1057"/>
      <c r="AT11" s="1057"/>
      <c r="AU11" s="1057"/>
      <c r="AV11" s="1058"/>
      <c r="BA11" s="1024"/>
      <c r="BB11" s="1024"/>
      <c r="BC11" s="1024"/>
      <c r="BD11" s="1024"/>
      <c r="BE11" s="1024"/>
      <c r="BF11" s="1024"/>
      <c r="BG11" s="1024"/>
      <c r="BH11" s="1024"/>
      <c r="BI11" s="1024"/>
      <c r="BJ11" s="972"/>
    </row>
    <row r="12" spans="2:62" s="972" customFormat="1" ht="12.75" customHeight="1" x14ac:dyDescent="0.15">
      <c r="C12" s="138" t="s">
        <v>914</v>
      </c>
      <c r="D12" s="138"/>
      <c r="E12" s="138"/>
      <c r="F12" s="138"/>
      <c r="G12" s="138"/>
      <c r="H12" s="138"/>
      <c r="I12" s="138"/>
      <c r="J12" s="138"/>
      <c r="K12" s="138"/>
      <c r="L12" s="138"/>
      <c r="M12" s="138"/>
      <c r="N12" s="138"/>
      <c r="O12" s="138"/>
      <c r="P12" s="138"/>
      <c r="Q12" s="138"/>
      <c r="R12" s="138"/>
      <c r="S12" s="138"/>
      <c r="T12" s="138"/>
      <c r="U12" s="138"/>
      <c r="V12" s="138"/>
      <c r="W12" s="138"/>
      <c r="X12" s="138" t="s">
        <v>0</v>
      </c>
      <c r="Y12" s="139" t="s">
        <v>915</v>
      </c>
      <c r="Z12" s="139"/>
      <c r="AA12" s="139"/>
      <c r="AB12" s="139"/>
      <c r="AC12" s="139"/>
      <c r="AD12" s="139"/>
      <c r="AE12" s="139"/>
      <c r="AF12" s="139"/>
      <c r="AG12" s="139"/>
      <c r="AH12" s="139"/>
      <c r="AI12" s="139"/>
      <c r="AJ12" s="139"/>
      <c r="AK12" s="139"/>
      <c r="AL12" s="139"/>
      <c r="AM12" s="139"/>
      <c r="AN12" s="139"/>
      <c r="AO12" s="139"/>
      <c r="AP12" s="139"/>
      <c r="AQ12" s="139"/>
      <c r="AR12" s="139"/>
      <c r="AS12" s="139"/>
      <c r="AT12" s="139"/>
      <c r="AU12" s="139"/>
      <c r="AV12" s="1056"/>
      <c r="BA12" s="1024"/>
      <c r="BB12" s="1024"/>
      <c r="BC12" s="1024"/>
      <c r="BD12" s="1024"/>
      <c r="BE12" s="1024"/>
      <c r="BF12" s="1024"/>
      <c r="BG12" s="1024"/>
      <c r="BH12" s="1024"/>
      <c r="BI12" s="1024"/>
    </row>
    <row r="13" spans="2:62" s="972" customFormat="1" ht="12.75" customHeight="1" x14ac:dyDescent="0.15">
      <c r="C13" s="138" t="s">
        <v>858</v>
      </c>
      <c r="D13" s="138"/>
      <c r="E13" s="138"/>
      <c r="F13" s="138"/>
      <c r="G13" s="138"/>
      <c r="H13" s="138"/>
      <c r="I13" s="138"/>
      <c r="J13" s="138"/>
      <c r="K13" s="138"/>
      <c r="L13" s="138"/>
      <c r="M13" s="138"/>
      <c r="N13" s="138"/>
      <c r="O13" s="138"/>
      <c r="P13" s="138"/>
      <c r="Q13" s="138"/>
      <c r="R13" s="138"/>
      <c r="S13" s="138"/>
      <c r="T13" s="138"/>
      <c r="U13" s="138"/>
      <c r="V13" s="138"/>
      <c r="W13" s="138"/>
      <c r="X13" s="138" t="s">
        <v>0</v>
      </c>
      <c r="Y13" s="1241" t="s">
        <v>1322</v>
      </c>
      <c r="Z13" s="1241"/>
      <c r="AA13" s="1241"/>
      <c r="AB13" s="1241"/>
      <c r="AC13" s="1241"/>
      <c r="AD13" s="1241"/>
      <c r="AE13" s="1241"/>
      <c r="AF13" s="1241"/>
      <c r="AG13" s="1241"/>
      <c r="AH13" s="1241"/>
      <c r="AI13" s="1241"/>
      <c r="AJ13" s="1241"/>
      <c r="AK13" s="1241"/>
      <c r="AL13" s="1241"/>
      <c r="AM13" s="1241"/>
      <c r="AN13" s="1241"/>
      <c r="AO13" s="1241"/>
      <c r="AP13" s="1241"/>
      <c r="AQ13" s="1241"/>
      <c r="AR13" s="1241"/>
      <c r="AS13" s="1241"/>
      <c r="AT13" s="1241"/>
      <c r="AU13" s="1241"/>
      <c r="AV13" s="1056"/>
      <c r="BA13" s="1024"/>
      <c r="BB13" s="1024"/>
      <c r="BC13" s="1024"/>
      <c r="BD13" s="1024"/>
      <c r="BE13" s="1024"/>
      <c r="BF13" s="1024"/>
      <c r="BG13" s="1024"/>
      <c r="BH13" s="1024"/>
      <c r="BI13" s="1024"/>
    </row>
    <row r="14" spans="2:62" s="972" customFormat="1" ht="12.75" customHeight="1" x14ac:dyDescent="0.15">
      <c r="C14" s="138" t="s">
        <v>823</v>
      </c>
      <c r="D14" s="138"/>
      <c r="E14" s="138"/>
      <c r="F14" s="138"/>
      <c r="G14" s="138"/>
      <c r="H14" s="138"/>
      <c r="I14" s="138"/>
      <c r="J14" s="138"/>
      <c r="K14" s="138"/>
      <c r="L14" s="138"/>
      <c r="M14" s="138"/>
      <c r="N14" s="138"/>
      <c r="O14" s="138"/>
      <c r="P14" s="138"/>
      <c r="Q14" s="138"/>
      <c r="R14" s="138"/>
      <c r="S14" s="138"/>
      <c r="T14" s="138"/>
      <c r="U14" s="138"/>
      <c r="V14" s="138"/>
      <c r="W14" s="138"/>
      <c r="X14" s="138" t="s">
        <v>0</v>
      </c>
      <c r="Y14" s="1256" t="s">
        <v>1401</v>
      </c>
      <c r="Z14" s="1256"/>
      <c r="AA14" s="1256"/>
      <c r="AB14" s="1256"/>
      <c r="AC14" s="1256"/>
      <c r="AD14" s="1256"/>
      <c r="AE14" s="1256"/>
      <c r="AF14" s="1256"/>
      <c r="AG14" s="1256"/>
      <c r="AH14" s="1256"/>
      <c r="AI14" s="1256"/>
      <c r="AJ14" s="1256"/>
      <c r="AK14" s="1256"/>
      <c r="AL14" s="1256"/>
      <c r="AM14" s="1256"/>
      <c r="AN14" s="1256"/>
      <c r="AO14" s="1256"/>
      <c r="AP14" s="1256"/>
      <c r="AQ14" s="1256"/>
      <c r="AR14" s="1256"/>
      <c r="AS14" s="1256"/>
      <c r="AT14" s="1256"/>
      <c r="AU14" s="1256"/>
      <c r="AV14" s="139"/>
      <c r="BA14" s="1024"/>
      <c r="BB14" s="1024"/>
      <c r="BC14" s="1024"/>
      <c r="BD14" s="1024"/>
      <c r="BE14" s="1024"/>
      <c r="BF14" s="1024"/>
      <c r="BG14" s="1024"/>
      <c r="BH14" s="1024"/>
      <c r="BI14" s="1024"/>
    </row>
    <row r="15" spans="2:62" s="972" customFormat="1" ht="12.75" customHeight="1" x14ac:dyDescent="0.15">
      <c r="C15" s="138" t="s">
        <v>916</v>
      </c>
      <c r="D15" s="138"/>
      <c r="E15" s="138"/>
      <c r="F15" s="138"/>
      <c r="G15" s="138"/>
      <c r="H15" s="138"/>
      <c r="I15" s="138"/>
      <c r="J15" s="138"/>
      <c r="K15" s="138"/>
      <c r="L15" s="138"/>
      <c r="M15" s="138"/>
      <c r="N15" s="138"/>
      <c r="O15" s="138"/>
      <c r="P15" s="138"/>
      <c r="Q15" s="138"/>
      <c r="R15" s="138"/>
      <c r="S15" s="138"/>
      <c r="T15" s="138"/>
      <c r="U15" s="138"/>
      <c r="V15" s="138"/>
      <c r="W15" s="138"/>
      <c r="X15" s="138" t="s">
        <v>0</v>
      </c>
      <c r="Y15" s="139" t="s">
        <v>1321</v>
      </c>
      <c r="Z15" s="139"/>
      <c r="AA15" s="139"/>
      <c r="AB15" s="139"/>
      <c r="AC15" s="139"/>
      <c r="AD15" s="139"/>
      <c r="AE15" s="139"/>
      <c r="AF15" s="139"/>
      <c r="AG15" s="139"/>
      <c r="AH15" s="139"/>
      <c r="AI15" s="139"/>
      <c r="AJ15" s="139"/>
      <c r="AK15" s="139"/>
      <c r="AL15" s="1059"/>
      <c r="AM15" s="1059"/>
      <c r="AN15" s="1059"/>
      <c r="AO15" s="1059"/>
      <c r="AP15" s="1059"/>
      <c r="AQ15" s="1059"/>
      <c r="AR15" s="1059"/>
      <c r="AS15" s="1059"/>
      <c r="AT15" s="1059"/>
      <c r="AU15" s="1059"/>
      <c r="AV15" s="1059"/>
      <c r="AW15" s="973"/>
      <c r="AX15" s="1039"/>
      <c r="AY15" s="1039"/>
      <c r="BA15" s="1024"/>
      <c r="BB15" s="1024"/>
      <c r="BC15" s="1024"/>
      <c r="BD15" s="1024"/>
      <c r="BE15" s="1024"/>
      <c r="BF15" s="1024"/>
      <c r="BG15" s="1024"/>
      <c r="BH15" s="1024"/>
      <c r="BI15" s="1024"/>
    </row>
    <row r="16" spans="2:62" s="972" customFormat="1" ht="12.75" hidden="1" customHeight="1" x14ac:dyDescent="0.15">
      <c r="C16" s="138"/>
      <c r="D16" s="138"/>
      <c r="E16" s="138"/>
      <c r="F16" s="138"/>
      <c r="G16" s="138"/>
      <c r="H16" s="138"/>
      <c r="I16" s="138"/>
      <c r="J16" s="138"/>
      <c r="K16" s="138"/>
      <c r="L16" s="138"/>
      <c r="M16" s="138"/>
      <c r="N16" s="138"/>
      <c r="O16" s="138"/>
      <c r="P16" s="138"/>
      <c r="Q16" s="138"/>
      <c r="R16" s="138"/>
      <c r="S16" s="138"/>
      <c r="T16" s="138"/>
      <c r="U16" s="138"/>
      <c r="V16" s="138"/>
      <c r="W16" s="138"/>
      <c r="X16" s="138"/>
      <c r="Y16" s="141" t="s">
        <v>1227</v>
      </c>
      <c r="Z16" s="141"/>
      <c r="AA16" s="141"/>
      <c r="AB16" s="141"/>
      <c r="AC16" s="141"/>
      <c r="AD16" s="141"/>
      <c r="AE16" s="141"/>
      <c r="AF16" s="141"/>
      <c r="AG16" s="141"/>
      <c r="AH16" s="141"/>
      <c r="AI16" s="141"/>
      <c r="AJ16" s="141"/>
      <c r="AK16" s="141"/>
      <c r="AL16" s="897"/>
      <c r="AM16" s="897"/>
      <c r="AN16" s="897"/>
      <c r="AO16" s="897"/>
      <c r="AP16" s="897"/>
      <c r="AQ16" s="897"/>
      <c r="AR16" s="897"/>
      <c r="AS16" s="897"/>
      <c r="AT16" s="897"/>
      <c r="AU16" s="897"/>
      <c r="AV16" s="897"/>
      <c r="AW16" s="973"/>
      <c r="AX16" s="1039"/>
      <c r="AY16" s="1039"/>
      <c r="BA16" s="1024"/>
      <c r="BB16" s="1024"/>
      <c r="BC16" s="1024"/>
      <c r="BD16" s="1024"/>
      <c r="BE16" s="1024"/>
      <c r="BF16" s="1024"/>
      <c r="BG16" s="1024"/>
      <c r="BH16" s="1024"/>
      <c r="BI16" s="1024"/>
    </row>
    <row r="17" spans="2:62" s="972" customFormat="1" ht="13.5" customHeight="1" x14ac:dyDescent="0.15">
      <c r="J17" s="974"/>
      <c r="Y17" s="139" t="s">
        <v>1404</v>
      </c>
      <c r="BA17" s="1024"/>
      <c r="BB17" s="1024"/>
      <c r="BC17" s="1024"/>
      <c r="BD17" s="1024"/>
      <c r="BE17" s="1024"/>
      <c r="BF17" s="1024"/>
      <c r="BG17" s="1024"/>
      <c r="BH17" s="1024"/>
      <c r="BI17" s="1024"/>
    </row>
    <row r="18" spans="2:62" s="972" customFormat="1" ht="12.95" customHeight="1" x14ac:dyDescent="0.15">
      <c r="C18" s="974" t="s">
        <v>1228</v>
      </c>
      <c r="J18" s="974"/>
      <c r="R18" s="973"/>
      <c r="BA18" s="1024"/>
      <c r="BB18" s="1024"/>
      <c r="BC18" s="1024"/>
      <c r="BD18" s="1024"/>
      <c r="BE18" s="1024"/>
      <c r="BF18" s="1024"/>
      <c r="BG18" s="1024"/>
      <c r="BH18" s="1024"/>
      <c r="BI18" s="1024"/>
    </row>
    <row r="19" spans="2:62" s="972" customFormat="1" ht="12.95" customHeight="1" x14ac:dyDescent="0.15">
      <c r="B19" s="975"/>
      <c r="C19" s="1213" t="s">
        <v>860</v>
      </c>
      <c r="D19" s="1213"/>
      <c r="E19" s="1215" t="s">
        <v>1229</v>
      </c>
      <c r="F19" s="1215"/>
      <c r="G19" s="1215"/>
      <c r="H19" s="1215"/>
      <c r="I19" s="1215"/>
      <c r="J19" s="1215"/>
      <c r="K19" s="1215"/>
      <c r="L19" s="1215"/>
      <c r="M19" s="1215"/>
      <c r="N19" s="1215"/>
      <c r="O19" s="1215"/>
      <c r="P19" s="1215"/>
      <c r="Q19" s="1215"/>
      <c r="R19" s="1215"/>
      <c r="S19" s="1215"/>
      <c r="T19" s="1215"/>
      <c r="U19" s="1215"/>
      <c r="V19" s="1215"/>
      <c r="W19" s="1215"/>
      <c r="X19" s="1215"/>
      <c r="Y19" s="1215"/>
      <c r="Z19" s="1215"/>
      <c r="AA19" s="1217" t="s">
        <v>866</v>
      </c>
      <c r="AB19" s="1217"/>
      <c r="AC19" s="1217"/>
      <c r="AD19" s="1217"/>
      <c r="AE19" s="1217"/>
      <c r="AF19" s="1217"/>
      <c r="AG19" s="1217"/>
      <c r="AH19" s="1217"/>
      <c r="AI19" s="1217"/>
      <c r="AJ19" s="1217"/>
      <c r="AK19" s="1217" t="s">
        <v>1233</v>
      </c>
      <c r="AL19" s="1217"/>
      <c r="AM19" s="1217"/>
      <c r="AN19" s="1217"/>
      <c r="AO19" s="1217"/>
      <c r="AP19" s="1217"/>
      <c r="AQ19" s="1217"/>
      <c r="AR19" s="1217"/>
      <c r="AS19" s="1217"/>
      <c r="AT19" s="1217"/>
      <c r="AU19" s="1217"/>
      <c r="AV19" s="976"/>
      <c r="BA19" s="1135" t="s">
        <v>1391</v>
      </c>
      <c r="BB19" s="1135" t="s">
        <v>872</v>
      </c>
      <c r="BC19" s="1136" t="s">
        <v>1392</v>
      </c>
      <c r="BD19" s="1022"/>
      <c r="BE19" s="1022"/>
      <c r="BF19" s="1024"/>
      <c r="BG19" s="1024"/>
      <c r="BH19" s="1024"/>
      <c r="BI19" s="1024"/>
    </row>
    <row r="20" spans="2:62" s="979" customFormat="1" ht="12.95" customHeight="1" x14ac:dyDescent="0.25">
      <c r="B20" s="977"/>
      <c r="C20" s="1214"/>
      <c r="D20" s="1214"/>
      <c r="E20" s="1216"/>
      <c r="F20" s="1216"/>
      <c r="G20" s="1216"/>
      <c r="H20" s="1216"/>
      <c r="I20" s="1216"/>
      <c r="J20" s="1216"/>
      <c r="K20" s="1216"/>
      <c r="L20" s="1216"/>
      <c r="M20" s="1216"/>
      <c r="N20" s="1216"/>
      <c r="O20" s="1216"/>
      <c r="P20" s="1216"/>
      <c r="Q20" s="1216"/>
      <c r="R20" s="1216"/>
      <c r="S20" s="1216"/>
      <c r="T20" s="1216"/>
      <c r="U20" s="1216"/>
      <c r="V20" s="1216"/>
      <c r="W20" s="1216"/>
      <c r="X20" s="1216"/>
      <c r="Y20" s="1216"/>
      <c r="Z20" s="1216"/>
      <c r="AA20" s="1204" t="s">
        <v>1230</v>
      </c>
      <c r="AB20" s="1204"/>
      <c r="AC20" s="1204"/>
      <c r="AD20" s="1204"/>
      <c r="AE20" s="1204"/>
      <c r="AF20" s="1204"/>
      <c r="AG20" s="1204"/>
      <c r="AH20" s="1204"/>
      <c r="AI20" s="1204"/>
      <c r="AJ20" s="1204"/>
      <c r="AK20" s="1204" t="s">
        <v>1230</v>
      </c>
      <c r="AL20" s="1204"/>
      <c r="AM20" s="1204"/>
      <c r="AN20" s="1204"/>
      <c r="AO20" s="1204"/>
      <c r="AP20" s="1204"/>
      <c r="AQ20" s="1204"/>
      <c r="AR20" s="1204"/>
      <c r="AS20" s="1204"/>
      <c r="AT20" s="1204"/>
      <c r="AU20" s="1204"/>
      <c r="AV20" s="978"/>
      <c r="BA20" s="1137"/>
      <c r="BB20" s="1138"/>
      <c r="BC20" s="1138"/>
      <c r="BD20" s="1139"/>
      <c r="BE20" s="1139"/>
      <c r="BF20" s="1025"/>
      <c r="BG20" s="1025"/>
      <c r="BH20" s="1025"/>
      <c r="BI20" s="1025"/>
    </row>
    <row r="21" spans="2:62" s="972" customFormat="1" ht="5.0999999999999996" customHeight="1" x14ac:dyDescent="0.15">
      <c r="C21" s="1196"/>
      <c r="D21" s="1196"/>
      <c r="Y21" s="980"/>
      <c r="AK21" s="1197"/>
      <c r="AL21" s="1197"/>
      <c r="AM21" s="1197"/>
      <c r="AN21" s="1197"/>
      <c r="AO21" s="1197"/>
      <c r="AP21" s="1197"/>
      <c r="AQ21" s="1197"/>
      <c r="AR21" s="1197"/>
      <c r="AS21" s="1197"/>
      <c r="AT21" s="1197"/>
      <c r="AU21" s="1197"/>
      <c r="AV21" s="981"/>
      <c r="BA21" s="1022"/>
      <c r="BB21" s="1022"/>
      <c r="BC21" s="1022"/>
      <c r="BD21" s="1022"/>
      <c r="BE21" s="1022"/>
      <c r="BF21" s="1024"/>
      <c r="BG21" s="1024"/>
      <c r="BH21" s="1024"/>
      <c r="BI21" s="1024"/>
    </row>
    <row r="22" spans="2:62" s="972" customFormat="1" ht="12.75" customHeight="1" x14ac:dyDescent="0.15">
      <c r="C22" s="1206" t="s">
        <v>870</v>
      </c>
      <c r="D22" s="1206"/>
      <c r="E22" s="1146" t="s">
        <v>1245</v>
      </c>
      <c r="F22" s="138"/>
      <c r="G22" s="138"/>
      <c r="H22" s="138"/>
      <c r="I22" s="138"/>
      <c r="J22" s="138"/>
      <c r="K22" s="138"/>
      <c r="L22" s="138"/>
      <c r="M22" s="138"/>
      <c r="N22" s="138"/>
      <c r="O22" s="138"/>
      <c r="P22" s="138"/>
      <c r="Q22" s="138"/>
      <c r="R22" s="1147"/>
      <c r="S22" s="138"/>
      <c r="T22" s="138"/>
      <c r="U22" s="138"/>
      <c r="V22" s="138"/>
      <c r="W22" s="138"/>
      <c r="X22" s="138"/>
      <c r="Y22" s="1148"/>
      <c r="Z22" s="138"/>
      <c r="AA22" s="1231"/>
      <c r="AB22" s="1197"/>
      <c r="AC22" s="1197"/>
      <c r="AD22" s="1197"/>
      <c r="AE22" s="1197"/>
      <c r="AF22" s="1197"/>
      <c r="AG22" s="1197"/>
      <c r="AH22" s="1197"/>
      <c r="AI22" s="1197"/>
      <c r="AJ22" s="1197"/>
      <c r="AK22" s="1231"/>
      <c r="AL22" s="1197"/>
      <c r="AM22" s="1197"/>
      <c r="AN22" s="1197"/>
      <c r="AO22" s="1197"/>
      <c r="AP22" s="1197"/>
      <c r="AQ22" s="1197"/>
      <c r="AR22" s="1197"/>
      <c r="AS22" s="1197"/>
      <c r="AT22" s="1197"/>
      <c r="AU22" s="1197"/>
      <c r="AV22" s="1044"/>
      <c r="BA22" s="1140"/>
      <c r="BB22" s="1140"/>
      <c r="BC22" s="1134"/>
      <c r="BD22" s="1022"/>
      <c r="BE22" s="1141"/>
      <c r="BF22" s="1024"/>
      <c r="BG22" s="1024"/>
      <c r="BH22" s="1024"/>
      <c r="BI22" s="1024"/>
    </row>
    <row r="23" spans="2:62" s="972" customFormat="1" ht="23.25" customHeight="1" x14ac:dyDescent="0.15">
      <c r="C23" s="1046"/>
      <c r="D23" s="1046"/>
      <c r="E23" s="1230" t="s">
        <v>1394</v>
      </c>
      <c r="F23" s="1230"/>
      <c r="G23" s="1230"/>
      <c r="H23" s="1230"/>
      <c r="I23" s="1230"/>
      <c r="J23" s="1230"/>
      <c r="K23" s="1230"/>
      <c r="L23" s="1230"/>
      <c r="M23" s="1230"/>
      <c r="N23" s="1230"/>
      <c r="O23" s="1230"/>
      <c r="P23" s="1230"/>
      <c r="Q23" s="1230"/>
      <c r="R23" s="1230"/>
      <c r="S23" s="1230"/>
      <c r="T23" s="1230"/>
      <c r="U23" s="1230"/>
      <c r="V23" s="1230"/>
      <c r="W23" s="1230"/>
      <c r="X23" s="1230"/>
      <c r="Y23" s="1230"/>
      <c r="Z23" s="1230"/>
      <c r="AA23" s="1043"/>
      <c r="AB23" s="1043"/>
      <c r="AC23" s="1043"/>
      <c r="AD23" s="1043"/>
      <c r="AE23" s="1043"/>
      <c r="AF23" s="1043"/>
      <c r="AG23" s="1043"/>
      <c r="AH23" s="1043"/>
      <c r="AI23" s="1043"/>
      <c r="AJ23" s="1043"/>
      <c r="AK23" s="1149"/>
      <c r="AL23" s="1044"/>
      <c r="AM23" s="1044"/>
      <c r="AN23" s="1044"/>
      <c r="AO23" s="1044"/>
      <c r="AP23" s="1044"/>
      <c r="AQ23" s="1044"/>
      <c r="AR23" s="1044"/>
      <c r="AS23" s="1044"/>
      <c r="AT23" s="1044"/>
      <c r="AU23" s="1044"/>
      <c r="AV23" s="1044"/>
      <c r="BA23" s="1024"/>
      <c r="BB23" s="1024"/>
      <c r="BC23" s="1024"/>
      <c r="BD23" s="1024"/>
      <c r="BE23" s="1024"/>
      <c r="BF23" s="1024"/>
      <c r="BG23" s="1024"/>
      <c r="BH23" s="1024"/>
      <c r="BI23" s="1024"/>
    </row>
    <row r="24" spans="2:62" s="987" customFormat="1" ht="12.75" customHeight="1" x14ac:dyDescent="0.15">
      <c r="C24" s="1195"/>
      <c r="D24" s="1195"/>
      <c r="E24" s="1223" t="s">
        <v>13</v>
      </c>
      <c r="F24" s="1195"/>
      <c r="G24" s="1150" t="s">
        <v>859</v>
      </c>
      <c r="H24" s="1150"/>
      <c r="I24" s="1150"/>
      <c r="J24" s="1150"/>
      <c r="K24" s="1150"/>
      <c r="L24" s="1150"/>
      <c r="M24" s="1150"/>
      <c r="N24" s="1150"/>
      <c r="O24" s="1150"/>
      <c r="P24" s="1150"/>
      <c r="Q24" s="1150"/>
      <c r="R24" s="1150" t="s">
        <v>825</v>
      </c>
      <c r="S24" s="1150"/>
      <c r="T24" s="1150" t="s">
        <v>0</v>
      </c>
      <c r="U24" s="1228">
        <f>'[60]Resume 2 Nilai'!$U$24</f>
        <v>2585</v>
      </c>
      <c r="V24" s="1228"/>
      <c r="W24" s="1228"/>
      <c r="X24" s="1228"/>
      <c r="Y24" s="1150" t="s">
        <v>1389</v>
      </c>
      <c r="Z24" s="1150"/>
      <c r="AA24" s="1229">
        <f>'[60]Resume 2 Nilai'!$AA$24</f>
        <v>6915000000</v>
      </c>
      <c r="AB24" s="1229"/>
      <c r="AC24" s="1229"/>
      <c r="AD24" s="1229"/>
      <c r="AE24" s="1229"/>
      <c r="AF24" s="1229"/>
      <c r="AG24" s="1229"/>
      <c r="AH24" s="1229"/>
      <c r="AI24" s="1229"/>
      <c r="AJ24" s="1229"/>
      <c r="AK24" s="1226"/>
      <c r="AL24" s="1227"/>
      <c r="AM24" s="1227"/>
      <c r="AN24" s="1227"/>
      <c r="AO24" s="1227"/>
      <c r="AP24" s="1227"/>
      <c r="AQ24" s="1227"/>
      <c r="AR24" s="1227"/>
      <c r="AS24" s="1227"/>
      <c r="AT24" s="1227"/>
      <c r="AU24" s="1227"/>
      <c r="AV24" s="988"/>
      <c r="AX24" s="1142">
        <f>AA24/U24</f>
        <v>2675048.3558994196</v>
      </c>
      <c r="AY24" s="1142">
        <f>BA24/U24</f>
        <v>4114352.0309477756</v>
      </c>
      <c r="BA24" s="1140">
        <v>10635600000</v>
      </c>
      <c r="BB24" s="1140"/>
      <c r="BC24" s="1143" t="s">
        <v>1393</v>
      </c>
      <c r="BD24" s="1024"/>
      <c r="BE24" s="1141">
        <f>(AA24-BA24)/BA24</f>
        <v>-0.34982511564932867</v>
      </c>
      <c r="BF24" s="1024"/>
      <c r="BG24" s="1024"/>
      <c r="BH24" s="1024"/>
      <c r="BI24" s="1024"/>
      <c r="BJ24" s="972"/>
    </row>
    <row r="25" spans="2:62" s="987" customFormat="1" ht="12.75" customHeight="1" x14ac:dyDescent="0.15">
      <c r="C25" s="1042"/>
      <c r="D25" s="1042"/>
      <c r="E25" s="1223" t="s">
        <v>13</v>
      </c>
      <c r="F25" s="1195"/>
      <c r="G25" s="1150" t="s">
        <v>1242</v>
      </c>
      <c r="H25" s="1150"/>
      <c r="I25" s="1150"/>
      <c r="J25" s="1150"/>
      <c r="K25" s="1150"/>
      <c r="L25" s="1150"/>
      <c r="M25" s="1150"/>
      <c r="N25" s="1150"/>
      <c r="O25" s="1150"/>
      <c r="P25" s="1150"/>
      <c r="Q25" s="1150"/>
      <c r="R25" s="1150" t="s">
        <v>825</v>
      </c>
      <c r="S25" s="1150"/>
      <c r="T25" s="1150" t="s">
        <v>0</v>
      </c>
      <c r="U25" s="1228">
        <f>'[60]Resume 2 Nilai'!$U$25</f>
        <v>266.5</v>
      </c>
      <c r="V25" s="1228"/>
      <c r="W25" s="1228"/>
      <c r="X25" s="1228"/>
      <c r="Y25" s="1150" t="s">
        <v>1389</v>
      </c>
      <c r="Z25" s="1150"/>
      <c r="AA25" s="1229">
        <f>'[60]Resume 2 Nilai'!$AA$25</f>
        <v>1010000000</v>
      </c>
      <c r="AB25" s="1229"/>
      <c r="AC25" s="1229"/>
      <c r="AD25" s="1229"/>
      <c r="AE25" s="1229"/>
      <c r="AF25" s="1229"/>
      <c r="AG25" s="1229"/>
      <c r="AH25" s="1229"/>
      <c r="AI25" s="1229"/>
      <c r="AJ25" s="1229"/>
      <c r="AK25" s="1226"/>
      <c r="AL25" s="1227"/>
      <c r="AM25" s="1227"/>
      <c r="AN25" s="1227"/>
      <c r="AO25" s="1227"/>
      <c r="AP25" s="1227"/>
      <c r="AQ25" s="1227"/>
      <c r="AR25" s="1227"/>
      <c r="AS25" s="1227"/>
      <c r="AT25" s="1227"/>
      <c r="AU25" s="1227"/>
      <c r="AV25" s="988"/>
      <c r="AX25" s="1142">
        <f>AA25/U25</f>
        <v>3789868.6679174486</v>
      </c>
      <c r="AY25" s="1142">
        <v>4761151</v>
      </c>
      <c r="BA25" s="1140">
        <v>728000000</v>
      </c>
      <c r="BB25" s="1140"/>
      <c r="BC25" s="1024"/>
      <c r="BD25" s="1024"/>
      <c r="BE25" s="1024"/>
      <c r="BF25" s="1024"/>
      <c r="BG25" s="1024"/>
      <c r="BH25" s="1024"/>
      <c r="BI25" s="1024"/>
      <c r="BJ25" s="972"/>
    </row>
    <row r="26" spans="2:62" s="987" customFormat="1" ht="12.75" customHeight="1" x14ac:dyDescent="0.15">
      <c r="C26" s="1042"/>
      <c r="D26" s="1042"/>
      <c r="E26" s="1218" t="s">
        <v>13</v>
      </c>
      <c r="F26" s="1219"/>
      <c r="G26" s="1151" t="s">
        <v>1002</v>
      </c>
      <c r="H26" s="1151"/>
      <c r="I26" s="1151"/>
      <c r="J26" s="1151"/>
      <c r="K26" s="1151"/>
      <c r="L26" s="1151"/>
      <c r="M26" s="1151"/>
      <c r="N26" s="1151"/>
      <c r="O26" s="1151"/>
      <c r="P26" s="1151"/>
      <c r="Q26" s="1151"/>
      <c r="R26" s="1151"/>
      <c r="S26" s="1151"/>
      <c r="T26" s="1151"/>
      <c r="U26" s="1152"/>
      <c r="V26" s="1152"/>
      <c r="W26" s="1152"/>
      <c r="X26" s="1152"/>
      <c r="Y26" s="1151"/>
      <c r="Z26" s="1151"/>
      <c r="AA26" s="1220">
        <f>'[60]Resume 2 Nilai'!$AA$26</f>
        <v>60000000</v>
      </c>
      <c r="AB26" s="1220"/>
      <c r="AC26" s="1220"/>
      <c r="AD26" s="1220"/>
      <c r="AE26" s="1220"/>
      <c r="AF26" s="1220"/>
      <c r="AG26" s="1220"/>
      <c r="AH26" s="1220"/>
      <c r="AI26" s="1220"/>
      <c r="AJ26" s="1220"/>
      <c r="AK26" s="1221"/>
      <c r="AL26" s="1222"/>
      <c r="AM26" s="1222"/>
      <c r="AN26" s="1222"/>
      <c r="AO26" s="1222"/>
      <c r="AP26" s="1222"/>
      <c r="AQ26" s="1222"/>
      <c r="AR26" s="1222"/>
      <c r="AS26" s="1222"/>
      <c r="AT26" s="1222"/>
      <c r="AU26" s="1222"/>
      <c r="AV26" s="988"/>
      <c r="BA26" s="1144">
        <f>51100000+5400000</f>
        <v>56500000</v>
      </c>
      <c r="BB26" s="1144"/>
      <c r="BC26" s="1024"/>
      <c r="BD26" s="1024"/>
      <c r="BE26" s="1024"/>
      <c r="BF26" s="1024"/>
      <c r="BG26" s="1024"/>
      <c r="BH26" s="1024"/>
      <c r="BI26" s="1024"/>
      <c r="BJ26" s="972"/>
    </row>
    <row r="27" spans="2:62" s="987" customFormat="1" ht="12.75" customHeight="1" x14ac:dyDescent="0.15">
      <c r="C27" s="898"/>
      <c r="D27" s="898"/>
      <c r="E27" s="1199"/>
      <c r="F27" s="1200"/>
      <c r="G27" s="990" t="s">
        <v>811</v>
      </c>
      <c r="H27" s="142"/>
      <c r="I27" s="142"/>
      <c r="J27" s="142"/>
      <c r="K27" s="142"/>
      <c r="L27" s="142"/>
      <c r="M27" s="142"/>
      <c r="N27" s="142"/>
      <c r="O27" s="142"/>
      <c r="P27" s="142"/>
      <c r="Q27" s="142"/>
      <c r="R27" s="142"/>
      <c r="S27" s="142"/>
      <c r="T27" s="142"/>
      <c r="U27" s="989"/>
      <c r="V27" s="989"/>
      <c r="W27" s="989"/>
      <c r="X27" s="989"/>
      <c r="Y27" s="142"/>
      <c r="Z27" s="142"/>
      <c r="AA27" s="1236">
        <f>SUM(AA24:AJ26)</f>
        <v>7985000000</v>
      </c>
      <c r="AB27" s="1237"/>
      <c r="AC27" s="1237"/>
      <c r="AD27" s="1237"/>
      <c r="AE27" s="1237"/>
      <c r="AF27" s="1237"/>
      <c r="AG27" s="1237"/>
      <c r="AH27" s="1237"/>
      <c r="AI27" s="1237"/>
      <c r="AJ27" s="1237"/>
      <c r="AK27" s="1236">
        <f>'[60]Resume 2 Nilai'!$AK$30</f>
        <v>5989000000</v>
      </c>
      <c r="AL27" s="1237"/>
      <c r="AM27" s="1237"/>
      <c r="AN27" s="1237"/>
      <c r="AO27" s="1237"/>
      <c r="AP27" s="1237"/>
      <c r="AQ27" s="1237"/>
      <c r="AR27" s="1237"/>
      <c r="AS27" s="1237"/>
      <c r="AT27" s="1237"/>
      <c r="AU27" s="1237"/>
      <c r="AV27" s="988"/>
      <c r="BA27" s="1145">
        <f>BA24+BA25+BA26</f>
        <v>11420100000</v>
      </c>
      <c r="BB27" s="1144">
        <v>8026300000</v>
      </c>
      <c r="BC27" s="1024"/>
      <c r="BD27" s="1024"/>
      <c r="BE27" s="1141">
        <f>(AA27-BA27)/BA27</f>
        <v>-0.30079421371091319</v>
      </c>
      <c r="BF27" s="1024"/>
      <c r="BG27" s="1024"/>
      <c r="BH27" s="1024"/>
      <c r="BI27" s="1024"/>
      <c r="BJ27" s="972"/>
    </row>
    <row r="28" spans="2:62" s="972" customFormat="1" ht="5.0999999999999996" customHeight="1" x14ac:dyDescent="0.15">
      <c r="C28" s="1196"/>
      <c r="D28" s="1196"/>
      <c r="Y28" s="980"/>
      <c r="AK28" s="1197"/>
      <c r="AL28" s="1197"/>
      <c r="AM28" s="1197"/>
      <c r="AN28" s="1197"/>
      <c r="AO28" s="1197"/>
      <c r="AP28" s="1197"/>
      <c r="AQ28" s="1197"/>
      <c r="AR28" s="1197"/>
      <c r="AS28" s="1197"/>
      <c r="AT28" s="1197"/>
      <c r="AU28" s="1197"/>
      <c r="AV28" s="981"/>
      <c r="BA28" s="1024"/>
      <c r="BB28" s="1024"/>
      <c r="BC28" s="1024"/>
      <c r="BD28" s="1024"/>
      <c r="BE28" s="1024"/>
      <c r="BF28" s="1024"/>
      <c r="BG28" s="1024"/>
      <c r="BH28" s="1024"/>
      <c r="BI28" s="1024"/>
    </row>
    <row r="29" spans="2:62" s="972" customFormat="1" ht="5.0999999999999996" customHeight="1" x14ac:dyDescent="0.15">
      <c r="C29" s="1039"/>
      <c r="D29" s="1039"/>
      <c r="Y29" s="980"/>
      <c r="AK29" s="1040"/>
      <c r="AL29" s="1040"/>
      <c r="AM29" s="1040"/>
      <c r="AN29" s="1040"/>
      <c r="AO29" s="1040"/>
      <c r="AP29" s="1040"/>
      <c r="AQ29" s="1040"/>
      <c r="AR29" s="1040"/>
      <c r="AS29" s="1040"/>
      <c r="AT29" s="1040"/>
      <c r="AU29" s="1040"/>
      <c r="AV29" s="1040"/>
      <c r="BA29" s="1024"/>
      <c r="BB29" s="1024"/>
      <c r="BC29" s="1024"/>
      <c r="BD29" s="1024"/>
      <c r="BE29" s="1024"/>
      <c r="BF29" s="1024"/>
      <c r="BG29" s="1024"/>
      <c r="BH29" s="1024"/>
      <c r="BI29" s="1024"/>
    </row>
    <row r="30" spans="2:62" s="972" customFormat="1" ht="12.75" customHeight="1" x14ac:dyDescent="0.15">
      <c r="C30" s="1206" t="s">
        <v>1098</v>
      </c>
      <c r="D30" s="1206"/>
      <c r="E30" s="1146" t="str">
        <f>'[61]Resume 2 Nilai'!$E$22</f>
        <v>Ruko</v>
      </c>
      <c r="F30" s="138"/>
      <c r="G30" s="138"/>
      <c r="H30" s="138"/>
      <c r="I30" s="138"/>
      <c r="J30" s="138"/>
      <c r="K30" s="138"/>
      <c r="L30" s="138"/>
      <c r="M30" s="138"/>
      <c r="N30" s="138"/>
      <c r="O30" s="138"/>
      <c r="P30" s="138"/>
      <c r="Q30" s="138"/>
      <c r="R30" s="1147"/>
      <c r="S30" s="138"/>
      <c r="T30" s="138"/>
      <c r="U30" s="138"/>
      <c r="V30" s="138"/>
      <c r="W30" s="138"/>
      <c r="X30" s="138"/>
      <c r="Y30" s="1148"/>
      <c r="Z30" s="138"/>
      <c r="AA30" s="1231"/>
      <c r="AB30" s="1197"/>
      <c r="AC30" s="1197"/>
      <c r="AD30" s="1197"/>
      <c r="AE30" s="1197"/>
      <c r="AF30" s="1197"/>
      <c r="AG30" s="1197"/>
      <c r="AH30" s="1197"/>
      <c r="AI30" s="1197"/>
      <c r="AJ30" s="1197"/>
      <c r="AK30" s="1231"/>
      <c r="AL30" s="1197"/>
      <c r="AM30" s="1197"/>
      <c r="AN30" s="1197"/>
      <c r="AO30" s="1197"/>
      <c r="AP30" s="1197"/>
      <c r="AQ30" s="1197"/>
      <c r="AR30" s="1197"/>
      <c r="AS30" s="1197"/>
      <c r="AT30" s="1197"/>
      <c r="AU30" s="1197"/>
      <c r="AV30" s="1044"/>
      <c r="BA30" s="1024"/>
      <c r="BB30" s="1024"/>
      <c r="BC30" s="1024"/>
      <c r="BD30" s="1024"/>
      <c r="BE30" s="1024"/>
      <c r="BF30" s="1024"/>
      <c r="BG30" s="1024"/>
      <c r="BH30" s="1024"/>
      <c r="BI30" s="1024"/>
    </row>
    <row r="31" spans="2:62" s="972" customFormat="1" ht="42.75" customHeight="1" x14ac:dyDescent="0.15">
      <c r="C31" s="1046"/>
      <c r="D31" s="1046"/>
      <c r="E31" s="1230" t="str">
        <f>'[61]Resume 2 Nilai'!$E$23</f>
        <v>Komplek Ruko Avenue No. 8-088, Jalan Boulevard Jakarta Garden City, Kelurahan Cakung Timur, Kecamatan Cakung, Kota Jakarta Timur, Provinsi DKI Jakarta</v>
      </c>
      <c r="F31" s="1230"/>
      <c r="G31" s="1230"/>
      <c r="H31" s="1230"/>
      <c r="I31" s="1230"/>
      <c r="J31" s="1230"/>
      <c r="K31" s="1230"/>
      <c r="L31" s="1230"/>
      <c r="M31" s="1230"/>
      <c r="N31" s="1230"/>
      <c r="O31" s="1230"/>
      <c r="P31" s="1230"/>
      <c r="Q31" s="1230"/>
      <c r="R31" s="1230"/>
      <c r="S31" s="1230"/>
      <c r="T31" s="1230"/>
      <c r="U31" s="1230"/>
      <c r="V31" s="1230"/>
      <c r="W31" s="1230"/>
      <c r="X31" s="1230"/>
      <c r="Y31" s="1230"/>
      <c r="Z31" s="1230"/>
      <c r="AA31" s="1043"/>
      <c r="AB31" s="1043"/>
      <c r="AC31" s="1043"/>
      <c r="AD31" s="1043"/>
      <c r="AE31" s="1043"/>
      <c r="AF31" s="1043"/>
      <c r="AG31" s="1043"/>
      <c r="AH31" s="1043"/>
      <c r="AI31" s="1043"/>
      <c r="AJ31" s="1043"/>
      <c r="AK31" s="1149"/>
      <c r="AL31" s="1044"/>
      <c r="AM31" s="1044"/>
      <c r="AN31" s="1044"/>
      <c r="AO31" s="1044"/>
      <c r="AP31" s="1044"/>
      <c r="AQ31" s="1044"/>
      <c r="AR31" s="1044"/>
      <c r="AS31" s="1044"/>
      <c r="AT31" s="1044"/>
      <c r="AU31" s="1044"/>
      <c r="AV31" s="1044"/>
      <c r="BA31" s="1024"/>
      <c r="BB31" s="1024"/>
      <c r="BC31" s="1024"/>
      <c r="BD31" s="1024"/>
      <c r="BE31" s="1024"/>
      <c r="BF31" s="1024"/>
      <c r="BG31" s="1024"/>
      <c r="BH31" s="1024"/>
      <c r="BI31" s="1024"/>
    </row>
    <row r="32" spans="2:62" s="987" customFormat="1" ht="12.75" customHeight="1" x14ac:dyDescent="0.15">
      <c r="C32" s="1195"/>
      <c r="D32" s="1195"/>
      <c r="E32" s="1218" t="s">
        <v>13</v>
      </c>
      <c r="F32" s="1219"/>
      <c r="G32" s="1151" t="s">
        <v>1319</v>
      </c>
      <c r="H32" s="1151"/>
      <c r="I32" s="1151"/>
      <c r="J32" s="1151"/>
      <c r="K32" s="1151"/>
      <c r="L32" s="1151"/>
      <c r="M32" s="1151"/>
      <c r="N32" s="1151"/>
      <c r="O32" s="1151"/>
      <c r="P32" s="1151"/>
      <c r="Q32" s="1151"/>
      <c r="R32" s="1151" t="s">
        <v>1387</v>
      </c>
      <c r="S32" s="1151"/>
      <c r="T32" s="1151" t="s">
        <v>0</v>
      </c>
      <c r="U32" s="1232" t="s">
        <v>1388</v>
      </c>
      <c r="V32" s="1232"/>
      <c r="W32" s="1232"/>
      <c r="X32" s="1232"/>
      <c r="Y32" s="1151" t="s">
        <v>1389</v>
      </c>
      <c r="Z32" s="1151"/>
      <c r="AA32" s="1233">
        <f>'[62]Resume 2 Nilai'!$AA$26</f>
        <v>4495000000</v>
      </c>
      <c r="AB32" s="1233"/>
      <c r="AC32" s="1233"/>
      <c r="AD32" s="1233"/>
      <c r="AE32" s="1233"/>
      <c r="AF32" s="1233"/>
      <c r="AG32" s="1233"/>
      <c r="AH32" s="1233"/>
      <c r="AI32" s="1233"/>
      <c r="AJ32" s="1233"/>
      <c r="AK32" s="1234">
        <f>'[62]Resume 2 Nilai'!$AK$26</f>
        <v>3371000000</v>
      </c>
      <c r="AL32" s="1235"/>
      <c r="AM32" s="1235"/>
      <c r="AN32" s="1235"/>
      <c r="AO32" s="1235"/>
      <c r="AP32" s="1235"/>
      <c r="AQ32" s="1235"/>
      <c r="AR32" s="1235"/>
      <c r="AS32" s="1235"/>
      <c r="AT32" s="1235"/>
      <c r="AU32" s="1235"/>
      <c r="AV32" s="988"/>
      <c r="AX32" s="1142">
        <f>AA32/363</f>
        <v>12382920.110192837</v>
      </c>
      <c r="AY32" s="1142">
        <f>BA32/363</f>
        <v>12306336.088154269</v>
      </c>
      <c r="BA32" s="1155">
        <v>4467200000</v>
      </c>
      <c r="BB32" s="1140">
        <v>3573760000</v>
      </c>
      <c r="BC32" s="1143" t="s">
        <v>1397</v>
      </c>
      <c r="BD32" s="1024"/>
      <c r="BE32" s="1141">
        <f>(AA32-BA32)/BA32</f>
        <v>6.2231375358166186E-3</v>
      </c>
      <c r="BF32" s="1024"/>
      <c r="BG32" s="1024"/>
      <c r="BH32" s="1024"/>
      <c r="BI32" s="1024"/>
      <c r="BJ32" s="972"/>
    </row>
    <row r="33" spans="2:62" s="972" customFormat="1" ht="5.0999999999999996" customHeight="1" x14ac:dyDescent="0.15">
      <c r="C33" s="1039"/>
      <c r="D33" s="1039"/>
      <c r="Y33" s="980"/>
      <c r="AK33" s="1040"/>
      <c r="AL33" s="1040"/>
      <c r="AM33" s="1040"/>
      <c r="AN33" s="1040"/>
      <c r="AO33" s="1040"/>
      <c r="AP33" s="1040"/>
      <c r="AQ33" s="1040"/>
      <c r="AR33" s="1040"/>
      <c r="AS33" s="1040"/>
      <c r="AT33" s="1040"/>
      <c r="AU33" s="1040"/>
      <c r="AV33" s="1040"/>
      <c r="BA33" s="1024"/>
      <c r="BB33" s="1024"/>
      <c r="BC33" s="1024"/>
      <c r="BD33" s="1024"/>
      <c r="BE33" s="1024"/>
      <c r="BF33" s="1024"/>
      <c r="BG33" s="1024"/>
      <c r="BH33" s="1024"/>
      <c r="BI33" s="1024"/>
    </row>
    <row r="34" spans="2:62" s="972" customFormat="1" ht="5.0999999999999996" customHeight="1" x14ac:dyDescent="0.15">
      <c r="C34" s="1039"/>
      <c r="D34" s="1039"/>
      <c r="Y34" s="980"/>
      <c r="AK34" s="1040"/>
      <c r="AL34" s="1040"/>
      <c r="AM34" s="1040"/>
      <c r="AN34" s="1040"/>
      <c r="AO34" s="1040"/>
      <c r="AP34" s="1040"/>
      <c r="AQ34" s="1040"/>
      <c r="AR34" s="1040"/>
      <c r="AS34" s="1040"/>
      <c r="AT34" s="1040"/>
      <c r="AU34" s="1040"/>
      <c r="AV34" s="1040"/>
      <c r="BA34" s="1024"/>
      <c r="BB34" s="1024"/>
      <c r="BC34" s="1024"/>
      <c r="BD34" s="1024"/>
      <c r="BE34" s="1024"/>
      <c r="BF34" s="1024"/>
      <c r="BG34" s="1024"/>
      <c r="BH34" s="1024"/>
      <c r="BI34" s="1024"/>
    </row>
    <row r="35" spans="2:62" s="972" customFormat="1" ht="12.75" customHeight="1" x14ac:dyDescent="0.15">
      <c r="C35" s="1206" t="s">
        <v>1390</v>
      </c>
      <c r="D35" s="1206"/>
      <c r="E35" s="1146" t="str">
        <f>'[61]Resume 2 Nilai'!$E$22</f>
        <v>Ruko</v>
      </c>
      <c r="F35" s="138"/>
      <c r="G35" s="138"/>
      <c r="H35" s="138"/>
      <c r="I35" s="138"/>
      <c r="J35" s="138"/>
      <c r="K35" s="138"/>
      <c r="L35" s="138"/>
      <c r="M35" s="138"/>
      <c r="N35" s="138"/>
      <c r="O35" s="138"/>
      <c r="P35" s="138"/>
      <c r="Q35" s="138"/>
      <c r="R35" s="1147"/>
      <c r="S35" s="138"/>
      <c r="T35" s="138"/>
      <c r="U35" s="138"/>
      <c r="V35" s="138"/>
      <c r="W35" s="138"/>
      <c r="X35" s="138"/>
      <c r="Y35" s="1148"/>
      <c r="Z35" s="138"/>
      <c r="AA35" s="1207"/>
      <c r="AB35" s="1208"/>
      <c r="AC35" s="1208"/>
      <c r="AD35" s="1208"/>
      <c r="AE35" s="1208"/>
      <c r="AF35" s="1208"/>
      <c r="AG35" s="1208"/>
      <c r="AH35" s="1208"/>
      <c r="AI35" s="1208"/>
      <c r="AJ35" s="1208"/>
      <c r="AK35" s="1207"/>
      <c r="AL35" s="1208"/>
      <c r="AM35" s="1208"/>
      <c r="AN35" s="1208"/>
      <c r="AO35" s="1208"/>
      <c r="AP35" s="1208"/>
      <c r="AQ35" s="1208"/>
      <c r="AR35" s="1208"/>
      <c r="AS35" s="1208"/>
      <c r="AT35" s="1208"/>
      <c r="AU35" s="1208"/>
      <c r="AV35" s="1040"/>
      <c r="BA35" s="1024"/>
      <c r="BB35" s="1024"/>
      <c r="BC35" s="1024"/>
      <c r="BD35" s="1024"/>
      <c r="BE35" s="1024"/>
      <c r="BF35" s="1024"/>
      <c r="BG35" s="1024"/>
      <c r="BH35" s="1024"/>
      <c r="BI35" s="1024"/>
    </row>
    <row r="36" spans="2:62" s="972" customFormat="1" ht="33" customHeight="1" x14ac:dyDescent="0.15">
      <c r="C36" s="1041"/>
      <c r="D36" s="1041"/>
      <c r="E36" s="1230" t="s">
        <v>1396</v>
      </c>
      <c r="F36" s="1230"/>
      <c r="G36" s="1230"/>
      <c r="H36" s="1230"/>
      <c r="I36" s="1230"/>
      <c r="J36" s="1230"/>
      <c r="K36" s="1230"/>
      <c r="L36" s="1230"/>
      <c r="M36" s="1230"/>
      <c r="N36" s="1230"/>
      <c r="O36" s="1230"/>
      <c r="P36" s="1230"/>
      <c r="Q36" s="1230"/>
      <c r="R36" s="1230"/>
      <c r="S36" s="1230"/>
      <c r="T36" s="1230"/>
      <c r="U36" s="1230"/>
      <c r="V36" s="1230"/>
      <c r="W36" s="1230"/>
      <c r="X36" s="1230"/>
      <c r="Y36" s="1230"/>
      <c r="Z36" s="1230"/>
      <c r="AA36" s="984"/>
      <c r="AB36" s="984"/>
      <c r="AC36" s="984"/>
      <c r="AD36" s="984"/>
      <c r="AE36" s="984"/>
      <c r="AF36" s="984"/>
      <c r="AG36" s="984"/>
      <c r="AH36" s="984"/>
      <c r="AI36" s="984"/>
      <c r="AJ36" s="984"/>
      <c r="AK36" s="1047"/>
      <c r="AL36" s="1048"/>
      <c r="AM36" s="1048"/>
      <c r="AN36" s="1048"/>
      <c r="AO36" s="1048"/>
      <c r="AP36" s="1048"/>
      <c r="AQ36" s="1048"/>
      <c r="AR36" s="1048"/>
      <c r="AS36" s="1048"/>
      <c r="AT36" s="1048"/>
      <c r="AU36" s="1048"/>
      <c r="AV36" s="1040"/>
      <c r="BA36" s="1024"/>
      <c r="BB36" s="1024"/>
      <c r="BC36" s="1024"/>
      <c r="BD36" s="1024"/>
      <c r="BE36" s="1024"/>
      <c r="BF36" s="1024"/>
      <c r="BG36" s="1024"/>
      <c r="BH36" s="1024"/>
      <c r="BI36" s="1024"/>
    </row>
    <row r="37" spans="2:62" s="987" customFormat="1" ht="12.75" customHeight="1" x14ac:dyDescent="0.15">
      <c r="C37" s="1195"/>
      <c r="D37" s="1195"/>
      <c r="E37" s="1218" t="s">
        <v>13</v>
      </c>
      <c r="F37" s="1219"/>
      <c r="G37" s="1151" t="s">
        <v>1319</v>
      </c>
      <c r="H37" s="1151"/>
      <c r="I37" s="1151"/>
      <c r="J37" s="1151"/>
      <c r="K37" s="1151"/>
      <c r="L37" s="1151"/>
      <c r="M37" s="1151"/>
      <c r="N37" s="1151"/>
      <c r="O37" s="1151"/>
      <c r="P37" s="1151"/>
      <c r="Q37" s="1151"/>
      <c r="R37" s="1151" t="s">
        <v>1387</v>
      </c>
      <c r="S37" s="1151"/>
      <c r="T37" s="1151" t="s">
        <v>0</v>
      </c>
      <c r="U37" s="1232" t="s">
        <v>1395</v>
      </c>
      <c r="V37" s="1232"/>
      <c r="W37" s="1232"/>
      <c r="X37" s="1232"/>
      <c r="Y37" s="1151" t="s">
        <v>1389</v>
      </c>
      <c r="Z37" s="1151"/>
      <c r="AA37" s="1259">
        <f>'[63]Resume 2 Nilai'!$AA$26</f>
        <v>3506000000</v>
      </c>
      <c r="AB37" s="1259"/>
      <c r="AC37" s="1259"/>
      <c r="AD37" s="1259"/>
      <c r="AE37" s="1259"/>
      <c r="AF37" s="1259"/>
      <c r="AG37" s="1259"/>
      <c r="AH37" s="1259"/>
      <c r="AI37" s="1259"/>
      <c r="AJ37" s="1259"/>
      <c r="AK37" s="1257">
        <f>'[63]Resume 2 Nilai'!$AK$26</f>
        <v>2630000000</v>
      </c>
      <c r="AL37" s="1258"/>
      <c r="AM37" s="1258"/>
      <c r="AN37" s="1258"/>
      <c r="AO37" s="1258"/>
      <c r="AP37" s="1258"/>
      <c r="AQ37" s="1258"/>
      <c r="AR37" s="1258"/>
      <c r="AS37" s="1258"/>
      <c r="AT37" s="1258"/>
      <c r="AU37" s="1258"/>
      <c r="AV37" s="988"/>
      <c r="AX37" s="1142">
        <f>AA37/320</f>
        <v>10956250</v>
      </c>
      <c r="AY37" s="1142"/>
      <c r="BA37" s="1155"/>
      <c r="BB37" s="1140"/>
      <c r="BC37" s="1143" t="s">
        <v>1393</v>
      </c>
      <c r="BD37" s="1024"/>
      <c r="BE37" s="1141" t="e">
        <f>(AA37-BA37)/BA37</f>
        <v>#DIV/0!</v>
      </c>
      <c r="BF37" s="1024"/>
      <c r="BG37" s="1024"/>
      <c r="BH37" s="1024"/>
      <c r="BI37" s="1024"/>
      <c r="BJ37" s="972"/>
    </row>
    <row r="38" spans="2:62" s="972" customFormat="1" ht="5.0999999999999996" customHeight="1" x14ac:dyDescent="0.15">
      <c r="C38" s="1039"/>
      <c r="D38" s="1039"/>
      <c r="Y38" s="980"/>
      <c r="AK38" s="1040"/>
      <c r="AL38" s="1040"/>
      <c r="AM38" s="1040"/>
      <c r="AN38" s="1040"/>
      <c r="AO38" s="1040"/>
      <c r="AP38" s="1040"/>
      <c r="AQ38" s="1040"/>
      <c r="AR38" s="1040"/>
      <c r="AS38" s="1040"/>
      <c r="AT38" s="1040"/>
      <c r="AU38" s="1040"/>
      <c r="AV38" s="1040"/>
      <c r="BA38" s="1024"/>
      <c r="BB38" s="1024"/>
      <c r="BC38" s="1024"/>
      <c r="BD38" s="1024"/>
      <c r="BE38" s="1024"/>
      <c r="BF38" s="1024"/>
      <c r="BG38" s="1024"/>
      <c r="BH38" s="1024"/>
      <c r="BI38" s="1024"/>
    </row>
    <row r="39" spans="2:62" s="972" customFormat="1" ht="5.0999999999999996" customHeight="1" x14ac:dyDescent="0.15">
      <c r="C39" s="1039"/>
      <c r="D39" s="1039"/>
      <c r="Y39" s="980"/>
      <c r="AK39" s="1040"/>
      <c r="AL39" s="1040"/>
      <c r="AM39" s="1040"/>
      <c r="AN39" s="1040"/>
      <c r="AO39" s="1040"/>
      <c r="AP39" s="1040"/>
      <c r="AQ39" s="1040"/>
      <c r="AR39" s="1040"/>
      <c r="AS39" s="1040"/>
      <c r="AT39" s="1040"/>
      <c r="AU39" s="1040"/>
      <c r="AV39" s="1040"/>
      <c r="BA39" s="1024"/>
      <c r="BB39" s="1024"/>
      <c r="BC39" s="1024"/>
      <c r="BD39" s="1024"/>
      <c r="BE39" s="1024"/>
      <c r="BF39" s="1024"/>
      <c r="BG39" s="1024"/>
      <c r="BH39" s="1024"/>
      <c r="BI39" s="1024"/>
    </row>
    <row r="40" spans="2:62" s="972" customFormat="1" ht="12.75" customHeight="1" x14ac:dyDescent="0.15">
      <c r="C40" s="1205" t="s">
        <v>1398</v>
      </c>
      <c r="D40" s="1206"/>
      <c r="E40" s="1146" t="s">
        <v>1245</v>
      </c>
      <c r="F40" s="138"/>
      <c r="G40" s="138"/>
      <c r="H40" s="138"/>
      <c r="I40" s="138"/>
      <c r="J40" s="138"/>
      <c r="K40" s="138"/>
      <c r="L40" s="138"/>
      <c r="M40" s="138"/>
      <c r="N40" s="138"/>
      <c r="O40" s="138"/>
      <c r="P40" s="138"/>
      <c r="Q40" s="138"/>
      <c r="R40" s="1147"/>
      <c r="S40" s="138"/>
      <c r="T40" s="138"/>
      <c r="U40" s="138"/>
      <c r="V40" s="138"/>
      <c r="W40" s="138"/>
      <c r="X40" s="138"/>
      <c r="Y40" s="1148"/>
      <c r="Z40" s="138"/>
      <c r="AA40" s="1231"/>
      <c r="AB40" s="1197"/>
      <c r="AC40" s="1197"/>
      <c r="AD40" s="1197"/>
      <c r="AE40" s="1197"/>
      <c r="AF40" s="1197"/>
      <c r="AG40" s="1197"/>
      <c r="AH40" s="1197"/>
      <c r="AI40" s="1197"/>
      <c r="AJ40" s="1197"/>
      <c r="AK40" s="1231"/>
      <c r="AL40" s="1197"/>
      <c r="AM40" s="1197"/>
      <c r="AN40" s="1197"/>
      <c r="AO40" s="1197"/>
      <c r="AP40" s="1197"/>
      <c r="AQ40" s="1197"/>
      <c r="AR40" s="1197"/>
      <c r="AS40" s="1197"/>
      <c r="AT40" s="1197"/>
      <c r="AU40" s="1197"/>
      <c r="AV40" s="1044"/>
      <c r="BA40" s="1140"/>
      <c r="BB40" s="1140"/>
      <c r="BC40" s="1134"/>
      <c r="BD40" s="1022"/>
      <c r="BE40" s="1141"/>
      <c r="BF40" s="1024"/>
      <c r="BG40" s="1024"/>
      <c r="BH40" s="1024"/>
      <c r="BI40" s="1024"/>
    </row>
    <row r="41" spans="2:62" s="972" customFormat="1" ht="33" customHeight="1" x14ac:dyDescent="0.15">
      <c r="C41" s="1046"/>
      <c r="D41" s="1046"/>
      <c r="E41" s="1230" t="s">
        <v>1399</v>
      </c>
      <c r="F41" s="1230"/>
      <c r="G41" s="1230"/>
      <c r="H41" s="1230"/>
      <c r="I41" s="1230"/>
      <c r="J41" s="1230"/>
      <c r="K41" s="1230"/>
      <c r="L41" s="1230"/>
      <c r="M41" s="1230"/>
      <c r="N41" s="1230"/>
      <c r="O41" s="1230"/>
      <c r="P41" s="1230"/>
      <c r="Q41" s="1230"/>
      <c r="R41" s="1230"/>
      <c r="S41" s="1230"/>
      <c r="T41" s="1230"/>
      <c r="U41" s="1230"/>
      <c r="V41" s="1230"/>
      <c r="W41" s="1230"/>
      <c r="X41" s="1230"/>
      <c r="Y41" s="1230"/>
      <c r="Z41" s="1230"/>
      <c r="AA41" s="1043"/>
      <c r="AB41" s="1043"/>
      <c r="AC41" s="1043"/>
      <c r="AD41" s="1043"/>
      <c r="AE41" s="1043"/>
      <c r="AF41" s="1043"/>
      <c r="AG41" s="1043"/>
      <c r="AH41" s="1043"/>
      <c r="AI41" s="1043"/>
      <c r="AJ41" s="1043"/>
      <c r="AK41" s="1149"/>
      <c r="AL41" s="1044"/>
      <c r="AM41" s="1044"/>
      <c r="AN41" s="1044"/>
      <c r="AO41" s="1044"/>
      <c r="AP41" s="1044"/>
      <c r="AQ41" s="1044"/>
      <c r="AR41" s="1044"/>
      <c r="AS41" s="1044"/>
      <c r="AT41" s="1044"/>
      <c r="AU41" s="1044"/>
      <c r="AV41" s="1044"/>
      <c r="BA41" s="1024"/>
      <c r="BB41" s="1024"/>
      <c r="BC41" s="1024"/>
      <c r="BD41" s="1024"/>
      <c r="BE41" s="1024"/>
      <c r="BF41" s="1024"/>
      <c r="BG41" s="1024"/>
      <c r="BH41" s="1024"/>
      <c r="BI41" s="1024"/>
    </row>
    <row r="42" spans="2:62" s="987" customFormat="1" ht="12.75" customHeight="1" x14ac:dyDescent="0.15">
      <c r="C42" s="1195"/>
      <c r="D42" s="1195"/>
      <c r="E42" s="1223" t="s">
        <v>13</v>
      </c>
      <c r="F42" s="1195"/>
      <c r="G42" s="1150" t="s">
        <v>859</v>
      </c>
      <c r="H42" s="1150"/>
      <c r="I42" s="1150"/>
      <c r="J42" s="1150"/>
      <c r="K42" s="1150"/>
      <c r="L42" s="1150"/>
      <c r="M42" s="1150"/>
      <c r="N42" s="1150"/>
      <c r="O42" s="1150"/>
      <c r="P42" s="1150"/>
      <c r="Q42" s="1150"/>
      <c r="R42" s="1150" t="s">
        <v>825</v>
      </c>
      <c r="S42" s="1150"/>
      <c r="T42" s="1150" t="s">
        <v>0</v>
      </c>
      <c r="U42" s="1228">
        <v>366</v>
      </c>
      <c r="V42" s="1228"/>
      <c r="W42" s="1228"/>
      <c r="X42" s="1228"/>
      <c r="Y42" s="1150" t="s">
        <v>1389</v>
      </c>
      <c r="Z42" s="1150"/>
      <c r="AA42" s="1229">
        <f>[64]Resume!$K$18</f>
        <v>13072000000</v>
      </c>
      <c r="AB42" s="1229"/>
      <c r="AC42" s="1229"/>
      <c r="AD42" s="1229"/>
      <c r="AE42" s="1229"/>
      <c r="AF42" s="1229"/>
      <c r="AG42" s="1229"/>
      <c r="AH42" s="1229"/>
      <c r="AI42" s="1229"/>
      <c r="AJ42" s="1229"/>
      <c r="AK42" s="1226"/>
      <c r="AL42" s="1227"/>
      <c r="AM42" s="1227"/>
      <c r="AN42" s="1227"/>
      <c r="AO42" s="1227"/>
      <c r="AP42" s="1227"/>
      <c r="AQ42" s="1227"/>
      <c r="AR42" s="1227"/>
      <c r="AS42" s="1227"/>
      <c r="AT42" s="1227"/>
      <c r="AU42" s="1227"/>
      <c r="AV42" s="988"/>
      <c r="AX42" s="1142">
        <f>AA42/U42</f>
        <v>35715846.994535521</v>
      </c>
      <c r="AY42" s="1142">
        <f>BA42/U42</f>
        <v>35500000</v>
      </c>
      <c r="BA42" s="1140">
        <v>12993000000</v>
      </c>
      <c r="BB42" s="1140"/>
      <c r="BC42" s="1143" t="s">
        <v>1397</v>
      </c>
      <c r="BD42" s="1024"/>
      <c r="BE42" s="1141">
        <f>(AA42-BA42)/BA42</f>
        <v>6.0801970291695529E-3</v>
      </c>
      <c r="BF42" s="1024"/>
      <c r="BG42" s="1024"/>
      <c r="BH42" s="1024"/>
      <c r="BI42" s="1024"/>
      <c r="BJ42" s="972"/>
    </row>
    <row r="43" spans="2:62" s="987" customFormat="1" ht="12.75" customHeight="1" x14ac:dyDescent="0.15">
      <c r="C43" s="1042"/>
      <c r="D43" s="1042"/>
      <c r="E43" s="1223" t="s">
        <v>13</v>
      </c>
      <c r="F43" s="1195"/>
      <c r="G43" s="1150" t="s">
        <v>1242</v>
      </c>
      <c r="H43" s="1150"/>
      <c r="I43" s="1150"/>
      <c r="J43" s="1150"/>
      <c r="K43" s="1150"/>
      <c r="L43" s="1150"/>
      <c r="M43" s="1150"/>
      <c r="N43" s="1150"/>
      <c r="O43" s="1150"/>
      <c r="P43" s="1150"/>
      <c r="Q43" s="1150"/>
      <c r="R43" s="1150" t="s">
        <v>825</v>
      </c>
      <c r="S43" s="1150"/>
      <c r="T43" s="1150" t="s">
        <v>0</v>
      </c>
      <c r="U43" s="1228">
        <v>375</v>
      </c>
      <c r="V43" s="1228"/>
      <c r="W43" s="1228"/>
      <c r="X43" s="1228"/>
      <c r="Y43" s="1150" t="s">
        <v>1389</v>
      </c>
      <c r="Z43" s="1150"/>
      <c r="AA43" s="1229">
        <f>[64]Resume!$K$19</f>
        <v>1512000000</v>
      </c>
      <c r="AB43" s="1229"/>
      <c r="AC43" s="1229"/>
      <c r="AD43" s="1229"/>
      <c r="AE43" s="1229"/>
      <c r="AF43" s="1229"/>
      <c r="AG43" s="1229"/>
      <c r="AH43" s="1229"/>
      <c r="AI43" s="1229"/>
      <c r="AJ43" s="1229"/>
      <c r="AK43" s="1226"/>
      <c r="AL43" s="1227"/>
      <c r="AM43" s="1227"/>
      <c r="AN43" s="1227"/>
      <c r="AO43" s="1227"/>
      <c r="AP43" s="1227"/>
      <c r="AQ43" s="1227"/>
      <c r="AR43" s="1227"/>
      <c r="AS43" s="1227"/>
      <c r="AT43" s="1227"/>
      <c r="AU43" s="1227"/>
      <c r="AV43" s="988"/>
      <c r="AX43" s="1142">
        <f>AA43/U43</f>
        <v>4032000</v>
      </c>
      <c r="AY43" s="1142">
        <v>4761151</v>
      </c>
      <c r="BA43" s="1140">
        <v>1555104000</v>
      </c>
      <c r="BB43" s="1140"/>
      <c r="BC43" s="1024"/>
      <c r="BD43" s="1024"/>
      <c r="BE43" s="1024"/>
      <c r="BF43" s="1024"/>
      <c r="BG43" s="1024"/>
      <c r="BH43" s="1024"/>
      <c r="BI43" s="1024"/>
      <c r="BJ43" s="972"/>
    </row>
    <row r="44" spans="2:62" s="987" customFormat="1" ht="12.75" customHeight="1" x14ac:dyDescent="0.15">
      <c r="C44" s="1042"/>
      <c r="D44" s="1042"/>
      <c r="E44" s="1218" t="s">
        <v>13</v>
      </c>
      <c r="F44" s="1219"/>
      <c r="G44" s="1151" t="s">
        <v>1002</v>
      </c>
      <c r="H44" s="1151"/>
      <c r="I44" s="1151"/>
      <c r="J44" s="1151"/>
      <c r="K44" s="1151"/>
      <c r="L44" s="1151"/>
      <c r="M44" s="1151"/>
      <c r="N44" s="1151"/>
      <c r="O44" s="1151"/>
      <c r="P44" s="1151"/>
      <c r="Q44" s="1151"/>
      <c r="R44" s="1151"/>
      <c r="S44" s="1151"/>
      <c r="T44" s="1151"/>
      <c r="U44" s="1152"/>
      <c r="V44" s="1152"/>
      <c r="W44" s="1152"/>
      <c r="X44" s="1152"/>
      <c r="Y44" s="1151"/>
      <c r="Z44" s="1151"/>
      <c r="AA44" s="1220">
        <f>[64]Resume!$K$20</f>
        <v>193000000</v>
      </c>
      <c r="AB44" s="1220"/>
      <c r="AC44" s="1220"/>
      <c r="AD44" s="1220"/>
      <c r="AE44" s="1220"/>
      <c r="AF44" s="1220"/>
      <c r="AG44" s="1220"/>
      <c r="AH44" s="1220"/>
      <c r="AI44" s="1220"/>
      <c r="AJ44" s="1220"/>
      <c r="AK44" s="1221"/>
      <c r="AL44" s="1222"/>
      <c r="AM44" s="1222"/>
      <c r="AN44" s="1222"/>
      <c r="AO44" s="1222"/>
      <c r="AP44" s="1222"/>
      <c r="AQ44" s="1222"/>
      <c r="AR44" s="1222"/>
      <c r="AS44" s="1222"/>
      <c r="AT44" s="1222"/>
      <c r="AU44" s="1222"/>
      <c r="AV44" s="988"/>
      <c r="BA44" s="1144">
        <v>225680635</v>
      </c>
      <c r="BB44" s="1144"/>
      <c r="BC44" s="1024"/>
      <c r="BD44" s="1024"/>
      <c r="BE44" s="1024"/>
      <c r="BF44" s="1024"/>
      <c r="BG44" s="1024"/>
      <c r="BH44" s="1024"/>
      <c r="BI44" s="1024"/>
      <c r="BJ44" s="972"/>
    </row>
    <row r="45" spans="2:62" s="987" customFormat="1" ht="12.75" customHeight="1" x14ac:dyDescent="0.15">
      <c r="C45" s="1042"/>
      <c r="D45" s="1042"/>
      <c r="E45" s="1223"/>
      <c r="F45" s="1195"/>
      <c r="G45" s="1156" t="s">
        <v>811</v>
      </c>
      <c r="H45" s="1150"/>
      <c r="I45" s="1150"/>
      <c r="J45" s="1150"/>
      <c r="K45" s="1150"/>
      <c r="L45" s="1150"/>
      <c r="M45" s="1150"/>
      <c r="N45" s="1150"/>
      <c r="O45" s="1150"/>
      <c r="P45" s="1150"/>
      <c r="Q45" s="1150"/>
      <c r="R45" s="1150"/>
      <c r="S45" s="1150"/>
      <c r="T45" s="1150"/>
      <c r="U45" s="1157"/>
      <c r="V45" s="1157"/>
      <c r="W45" s="1157"/>
      <c r="X45" s="1157"/>
      <c r="Y45" s="1150"/>
      <c r="Z45" s="1150"/>
      <c r="AA45" s="1224">
        <f>SUM(AA42:AJ44)</f>
        <v>14777000000</v>
      </c>
      <c r="AB45" s="1225"/>
      <c r="AC45" s="1225"/>
      <c r="AD45" s="1225"/>
      <c r="AE45" s="1225"/>
      <c r="AF45" s="1225"/>
      <c r="AG45" s="1225"/>
      <c r="AH45" s="1225"/>
      <c r="AI45" s="1225"/>
      <c r="AJ45" s="1225"/>
      <c r="AK45" s="1224">
        <f>[65]Resume!$L$22</f>
        <v>10731000000</v>
      </c>
      <c r="AL45" s="1225"/>
      <c r="AM45" s="1225"/>
      <c r="AN45" s="1225"/>
      <c r="AO45" s="1225"/>
      <c r="AP45" s="1225"/>
      <c r="AQ45" s="1225"/>
      <c r="AR45" s="1225"/>
      <c r="AS45" s="1225"/>
      <c r="AT45" s="1225"/>
      <c r="AU45" s="1225"/>
      <c r="AV45" s="988"/>
      <c r="BA45" s="1145">
        <f>BA42+BA43+BA44</f>
        <v>14773784635</v>
      </c>
      <c r="BB45" s="1144">
        <v>8026300000</v>
      </c>
      <c r="BC45" s="1024"/>
      <c r="BD45" s="1024"/>
      <c r="BE45" s="1141">
        <f>(AA45-BA45)/BA45</f>
        <v>2.1763989928366787E-4</v>
      </c>
      <c r="BF45" s="1024"/>
      <c r="BG45" s="1024"/>
      <c r="BH45" s="1024"/>
      <c r="BI45" s="1024"/>
      <c r="BJ45" s="972"/>
    </row>
    <row r="46" spans="2:62" s="987" customFormat="1" ht="12.75" customHeight="1" x14ac:dyDescent="0.15">
      <c r="C46" s="1042"/>
      <c r="D46" s="1042"/>
      <c r="E46" s="1158"/>
      <c r="F46" s="1042"/>
      <c r="G46" s="1156"/>
      <c r="H46" s="1150"/>
      <c r="I46" s="1150"/>
      <c r="J46" s="1150"/>
      <c r="K46" s="1150"/>
      <c r="L46" s="1150"/>
      <c r="M46" s="1150"/>
      <c r="N46" s="1150"/>
      <c r="O46" s="1150"/>
      <c r="P46" s="1150"/>
      <c r="Q46" s="1150"/>
      <c r="R46" s="1150"/>
      <c r="S46" s="1150"/>
      <c r="T46" s="1150"/>
      <c r="U46" s="1157"/>
      <c r="V46" s="1157"/>
      <c r="W46" s="1157"/>
      <c r="X46" s="1157"/>
      <c r="Y46" s="1150"/>
      <c r="Z46" s="1150"/>
      <c r="AA46" s="1159"/>
      <c r="AB46" s="1160"/>
      <c r="AC46" s="1160"/>
      <c r="AD46" s="1160"/>
      <c r="AE46" s="1160"/>
      <c r="AF46" s="1160"/>
      <c r="AG46" s="1160"/>
      <c r="AH46" s="1160"/>
      <c r="AI46" s="1160"/>
      <c r="AJ46" s="1160"/>
      <c r="AK46" s="1159"/>
      <c r="AL46" s="1160"/>
      <c r="AM46" s="1160"/>
      <c r="AN46" s="1160"/>
      <c r="AO46" s="1160"/>
      <c r="AP46" s="1160"/>
      <c r="AQ46" s="1160"/>
      <c r="AR46" s="1160"/>
      <c r="AS46" s="1160"/>
      <c r="AT46" s="1160"/>
      <c r="AU46" s="1160"/>
      <c r="AV46" s="988"/>
      <c r="BA46" s="1144"/>
      <c r="BB46" s="1144"/>
      <c r="BC46" s="1024"/>
      <c r="BD46" s="1024"/>
      <c r="BE46" s="1141"/>
      <c r="BF46" s="1024"/>
      <c r="BG46" s="1024"/>
      <c r="BH46" s="1024"/>
      <c r="BI46" s="1024"/>
      <c r="BJ46" s="972"/>
    </row>
    <row r="47" spans="2:62" s="972" customFormat="1" ht="5.0999999999999996" customHeight="1" x14ac:dyDescent="0.2">
      <c r="C47" s="1196"/>
      <c r="D47" s="1196"/>
      <c r="Y47" s="980"/>
      <c r="AK47" s="1197"/>
      <c r="AL47" s="1197"/>
      <c r="AM47" s="1197"/>
      <c r="AN47" s="1197"/>
      <c r="AO47" s="1197"/>
      <c r="AP47" s="1197"/>
      <c r="AQ47" s="1197"/>
      <c r="AR47" s="1197"/>
      <c r="AS47" s="1197"/>
      <c r="AT47" s="1197"/>
      <c r="AU47" s="1197"/>
      <c r="AV47" s="981"/>
      <c r="BA47" s="1024"/>
      <c r="BB47" s="1024"/>
      <c r="BC47" s="1024"/>
      <c r="BD47" s="1024"/>
      <c r="BE47" s="1026"/>
      <c r="BF47" s="1024"/>
      <c r="BG47" s="1024"/>
      <c r="BH47" s="1024"/>
      <c r="BI47" s="1027"/>
    </row>
    <row r="48" spans="2:62" s="972" customFormat="1" ht="12.75" customHeight="1" x14ac:dyDescent="0.2">
      <c r="B48" s="991"/>
      <c r="C48" s="1161" t="s">
        <v>917</v>
      </c>
      <c r="D48" s="1161"/>
      <c r="E48" s="1161"/>
      <c r="F48" s="1161"/>
      <c r="G48" s="1161"/>
      <c r="H48" s="1161"/>
      <c r="I48" s="1161"/>
      <c r="J48" s="1161"/>
      <c r="K48" s="1161"/>
      <c r="L48" s="1161"/>
      <c r="M48" s="1161"/>
      <c r="N48" s="1161"/>
      <c r="O48" s="1161"/>
      <c r="P48" s="1161"/>
      <c r="Q48" s="1161"/>
      <c r="R48" s="1161"/>
      <c r="S48" s="1161"/>
      <c r="T48" s="1161"/>
      <c r="U48" s="1161"/>
      <c r="V48" s="1161"/>
      <c r="W48" s="1161"/>
      <c r="X48" s="1161"/>
      <c r="Y48" s="1161"/>
      <c r="Z48" s="1161"/>
      <c r="AA48" s="1252">
        <f>AA27+AA32+AA37+AA45</f>
        <v>30763000000</v>
      </c>
      <c r="AB48" s="1253"/>
      <c r="AC48" s="1253"/>
      <c r="AD48" s="1253"/>
      <c r="AE48" s="1253"/>
      <c r="AF48" s="1253"/>
      <c r="AG48" s="1253"/>
      <c r="AH48" s="1253"/>
      <c r="AI48" s="1253"/>
      <c r="AJ48" s="1253"/>
      <c r="AK48" s="1252">
        <f>AK27+AK32+AK37+AK45</f>
        <v>22721000000</v>
      </c>
      <c r="AL48" s="1253"/>
      <c r="AM48" s="1253"/>
      <c r="AN48" s="1253"/>
      <c r="AO48" s="1253"/>
      <c r="AP48" s="1253"/>
      <c r="AQ48" s="1253"/>
      <c r="AR48" s="1253"/>
      <c r="AS48" s="1253"/>
      <c r="AT48" s="1253"/>
      <c r="AU48" s="1253"/>
      <c r="AV48" s="993"/>
      <c r="BA48" s="1024"/>
      <c r="BB48" s="1024"/>
      <c r="BC48" s="1024"/>
      <c r="BD48" s="1024"/>
      <c r="BE48" s="1026"/>
      <c r="BF48" s="1024"/>
      <c r="BG48" s="1024"/>
      <c r="BH48" s="1024"/>
      <c r="BI48" s="1027"/>
    </row>
    <row r="49" spans="2:62" s="972" customFormat="1" ht="12.75" hidden="1" customHeight="1" x14ac:dyDescent="0.2">
      <c r="B49" s="991"/>
      <c r="C49" s="1161" t="s">
        <v>1232</v>
      </c>
      <c r="D49" s="1161"/>
      <c r="E49" s="1161"/>
      <c r="F49" s="1161"/>
      <c r="G49" s="1161"/>
      <c r="H49" s="1161"/>
      <c r="I49" s="1161"/>
      <c r="J49" s="1161"/>
      <c r="K49" s="1161"/>
      <c r="L49" s="1161"/>
      <c r="M49" s="1161"/>
      <c r="N49" s="1161"/>
      <c r="O49" s="1161"/>
      <c r="P49" s="1161"/>
      <c r="Q49" s="1161"/>
      <c r="R49" s="1161"/>
      <c r="S49" s="1161"/>
      <c r="T49" s="1161"/>
      <c r="U49" s="1161"/>
      <c r="V49" s="1161"/>
      <c r="W49" s="1161"/>
      <c r="X49" s="1161"/>
      <c r="Y49" s="1161"/>
      <c r="Z49" s="1161"/>
      <c r="AA49" s="1252">
        <f>ROUND(AA48,-6)</f>
        <v>30763000000</v>
      </c>
      <c r="AB49" s="1253"/>
      <c r="AC49" s="1253"/>
      <c r="AD49" s="1253"/>
      <c r="AE49" s="1253"/>
      <c r="AF49" s="1253"/>
      <c r="AG49" s="1253"/>
      <c r="AH49" s="1253"/>
      <c r="AI49" s="1253"/>
      <c r="AJ49" s="1253"/>
      <c r="AK49" s="1252">
        <f>ROUND(AK48,-6)</f>
        <v>22721000000</v>
      </c>
      <c r="AL49" s="1253"/>
      <c r="AM49" s="1253"/>
      <c r="AN49" s="1253"/>
      <c r="AO49" s="1253"/>
      <c r="AP49" s="1253"/>
      <c r="AQ49" s="1253"/>
      <c r="AR49" s="1253"/>
      <c r="AS49" s="1253"/>
      <c r="AT49" s="1253"/>
      <c r="AU49" s="1253"/>
      <c r="AV49" s="993"/>
      <c r="BA49" s="1024"/>
      <c r="BB49" s="1024"/>
      <c r="BC49" s="1024"/>
      <c r="BD49" s="1024"/>
      <c r="BE49" s="1026"/>
      <c r="BF49" s="1024"/>
      <c r="BG49" s="1024"/>
      <c r="BH49" s="1024"/>
      <c r="BI49" s="1027"/>
    </row>
    <row r="50" spans="2:62" s="1019" customFormat="1" ht="12.75" customHeight="1" x14ac:dyDescent="0.2">
      <c r="B50" s="1017"/>
      <c r="C50" s="1255" t="s">
        <v>918</v>
      </c>
      <c r="D50" s="1255"/>
      <c r="E50" s="1255"/>
      <c r="F50" s="1255"/>
      <c r="G50" s="1255"/>
      <c r="H50" s="1255"/>
      <c r="I50" s="1255"/>
      <c r="J50" s="1255"/>
      <c r="K50" s="1255"/>
      <c r="L50" s="1255"/>
      <c r="M50" s="1255"/>
      <c r="N50" s="1255"/>
      <c r="O50" s="1255"/>
      <c r="P50" s="1255"/>
      <c r="Q50" s="1255"/>
      <c r="R50" s="1255"/>
      <c r="S50" s="1255"/>
      <c r="T50" s="1255"/>
      <c r="U50" s="1255"/>
      <c r="V50" s="1255"/>
      <c r="W50" s="1255"/>
      <c r="X50" s="1255"/>
      <c r="Y50" s="1255"/>
      <c r="Z50" s="1255"/>
      <c r="AA50" s="1255"/>
      <c r="AB50" s="1255"/>
      <c r="AC50" s="1255"/>
      <c r="AD50" s="1255"/>
      <c r="AE50" s="1255"/>
      <c r="AF50" s="1255"/>
      <c r="AG50" s="1255"/>
      <c r="AH50" s="1255"/>
      <c r="AI50" s="1255"/>
      <c r="AJ50" s="1255"/>
      <c r="AK50" s="1255"/>
      <c r="AL50" s="1255"/>
      <c r="AM50" s="1255"/>
      <c r="AN50" s="1255"/>
      <c r="AO50" s="1255"/>
      <c r="AP50" s="1255"/>
      <c r="AQ50" s="1255"/>
      <c r="AR50" s="1255"/>
      <c r="AS50" s="1255"/>
      <c r="AT50" s="1255"/>
      <c r="AU50" s="1255"/>
      <c r="AV50" s="1018"/>
      <c r="BA50" s="1024"/>
      <c r="BB50" s="1024"/>
      <c r="BC50" s="1024"/>
      <c r="BD50" s="1024"/>
      <c r="BE50" s="1026"/>
      <c r="BF50" s="1024"/>
      <c r="BG50" s="1024"/>
      <c r="BH50" s="1024"/>
      <c r="BI50" s="1027"/>
    </row>
    <row r="51" spans="2:62" s="972" customFormat="1" ht="20.100000000000001" customHeight="1" x14ac:dyDescent="0.2">
      <c r="B51" s="1002"/>
      <c r="C51" s="1254" t="str">
        <f>BA77</f>
        <v>(Tiga Puluh Miliar Tujuh Ratus Enam Puluh Tiga Juta Rupiah)</v>
      </c>
      <c r="D51" s="1254"/>
      <c r="E51" s="1254"/>
      <c r="F51" s="1254"/>
      <c r="G51" s="1254"/>
      <c r="H51" s="1254"/>
      <c r="I51" s="1254"/>
      <c r="J51" s="1254"/>
      <c r="K51" s="1254"/>
      <c r="L51" s="1254"/>
      <c r="M51" s="1254"/>
      <c r="N51" s="1254"/>
      <c r="O51" s="1254"/>
      <c r="P51" s="1254"/>
      <c r="Q51" s="1254"/>
      <c r="R51" s="1254"/>
      <c r="S51" s="1254"/>
      <c r="T51" s="1254"/>
      <c r="U51" s="1254"/>
      <c r="V51" s="1254"/>
      <c r="W51" s="1254"/>
      <c r="X51" s="1254"/>
      <c r="Y51" s="1254"/>
      <c r="Z51" s="1254"/>
      <c r="AA51" s="1254"/>
      <c r="AB51" s="1254"/>
      <c r="AC51" s="1254"/>
      <c r="AD51" s="1254"/>
      <c r="AE51" s="1254"/>
      <c r="AF51" s="1254"/>
      <c r="AG51" s="1254"/>
      <c r="AH51" s="1254"/>
      <c r="AI51" s="1254"/>
      <c r="AJ51" s="1254"/>
      <c r="AK51" s="1254"/>
      <c r="AL51" s="1254"/>
      <c r="AM51" s="1254"/>
      <c r="AN51" s="1254"/>
      <c r="AO51" s="1254"/>
      <c r="AP51" s="1254"/>
      <c r="AQ51" s="1254"/>
      <c r="AR51" s="1254"/>
      <c r="AS51" s="1254"/>
      <c r="AT51" s="1254"/>
      <c r="AU51" s="1254"/>
      <c r="AV51" s="1003"/>
      <c r="BA51" s="1024"/>
      <c r="BB51" s="1024"/>
      <c r="BC51" s="1024"/>
      <c r="BD51" s="1024"/>
      <c r="BE51" s="1026"/>
      <c r="BF51" s="1024"/>
      <c r="BG51" s="1024"/>
      <c r="BH51" s="1024"/>
      <c r="BI51" s="1027"/>
    </row>
    <row r="52" spans="2:62" s="1019" customFormat="1" ht="12.75" customHeight="1" x14ac:dyDescent="0.2">
      <c r="B52" s="1017"/>
      <c r="C52" s="1255" t="s">
        <v>1403</v>
      </c>
      <c r="D52" s="1255"/>
      <c r="E52" s="1255"/>
      <c r="F52" s="1255"/>
      <c r="G52" s="1255"/>
      <c r="H52" s="1255"/>
      <c r="I52" s="1255"/>
      <c r="J52" s="1255"/>
      <c r="K52" s="1255"/>
      <c r="L52" s="1255"/>
      <c r="M52" s="1255"/>
      <c r="N52" s="1255"/>
      <c r="O52" s="1255"/>
      <c r="P52" s="1255"/>
      <c r="Q52" s="1255"/>
      <c r="R52" s="1255"/>
      <c r="S52" s="1255"/>
      <c r="T52" s="1255"/>
      <c r="U52" s="1255"/>
      <c r="V52" s="1255"/>
      <c r="W52" s="1255"/>
      <c r="X52" s="1255"/>
      <c r="Y52" s="1255"/>
      <c r="Z52" s="1255"/>
      <c r="AA52" s="1255"/>
      <c r="AB52" s="1255"/>
      <c r="AC52" s="1255"/>
      <c r="AD52" s="1255"/>
      <c r="AE52" s="1255"/>
      <c r="AF52" s="1255"/>
      <c r="AG52" s="1255"/>
      <c r="AH52" s="1255"/>
      <c r="AI52" s="1255"/>
      <c r="AJ52" s="1255"/>
      <c r="AK52" s="1255"/>
      <c r="AL52" s="1255"/>
      <c r="AM52" s="1255"/>
      <c r="AN52" s="1255"/>
      <c r="AO52" s="1255"/>
      <c r="AP52" s="1255"/>
      <c r="AQ52" s="1255"/>
      <c r="AR52" s="1255"/>
      <c r="AS52" s="1255"/>
      <c r="AT52" s="1255"/>
      <c r="AU52" s="1255"/>
      <c r="AV52" s="1018"/>
      <c r="BA52" s="1024"/>
      <c r="BB52" s="1024"/>
      <c r="BC52" s="1024"/>
      <c r="BD52" s="1024"/>
      <c r="BE52" s="1026"/>
      <c r="BF52" s="1024"/>
      <c r="BG52" s="1024"/>
      <c r="BH52" s="1024"/>
      <c r="BI52" s="1027"/>
    </row>
    <row r="53" spans="2:62" s="1019" customFormat="1" ht="20.100000000000001" customHeight="1" x14ac:dyDescent="0.2">
      <c r="B53" s="1020"/>
      <c r="C53" s="1254" t="str">
        <f>BA103</f>
        <v>(Dua Puluh Dua Miliar Tujuh Ratus Dua Puluh Satu Juta Rupiah)</v>
      </c>
      <c r="D53" s="1254"/>
      <c r="E53" s="1254"/>
      <c r="F53" s="1254"/>
      <c r="G53" s="1254"/>
      <c r="H53" s="1254"/>
      <c r="I53" s="1254"/>
      <c r="J53" s="1254"/>
      <c r="K53" s="1254"/>
      <c r="L53" s="1254"/>
      <c r="M53" s="1254"/>
      <c r="N53" s="1254"/>
      <c r="O53" s="1254"/>
      <c r="P53" s="1254"/>
      <c r="Q53" s="1254"/>
      <c r="R53" s="1254"/>
      <c r="S53" s="1254"/>
      <c r="T53" s="1254"/>
      <c r="U53" s="1254"/>
      <c r="V53" s="1254"/>
      <c r="W53" s="1254"/>
      <c r="X53" s="1254"/>
      <c r="Y53" s="1254"/>
      <c r="Z53" s="1254"/>
      <c r="AA53" s="1254"/>
      <c r="AB53" s="1254"/>
      <c r="AC53" s="1254"/>
      <c r="AD53" s="1254"/>
      <c r="AE53" s="1254"/>
      <c r="AF53" s="1254"/>
      <c r="AG53" s="1254"/>
      <c r="AH53" s="1254"/>
      <c r="AI53" s="1254"/>
      <c r="AJ53" s="1254"/>
      <c r="AK53" s="1254"/>
      <c r="AL53" s="1254"/>
      <c r="AM53" s="1254"/>
      <c r="AN53" s="1254"/>
      <c r="AO53" s="1254"/>
      <c r="AP53" s="1254"/>
      <c r="AQ53" s="1254"/>
      <c r="AR53" s="1254"/>
      <c r="AS53" s="1254"/>
      <c r="AT53" s="1254"/>
      <c r="AU53" s="1254"/>
      <c r="AV53" s="1021"/>
      <c r="BA53" s="1024"/>
      <c r="BB53" s="1024"/>
      <c r="BC53" s="1024"/>
      <c r="BD53" s="1024"/>
      <c r="BE53" s="1026"/>
      <c r="BF53" s="1024"/>
      <c r="BG53" s="1024"/>
      <c r="BH53" s="1024"/>
      <c r="BI53" s="1027"/>
    </row>
    <row r="54" spans="2:62" s="995" customFormat="1" ht="12" customHeight="1" x14ac:dyDescent="0.2">
      <c r="C54" s="996"/>
      <c r="D54" s="996"/>
      <c r="E54" s="996"/>
      <c r="F54" s="996"/>
      <c r="G54" s="996"/>
      <c r="H54" s="996"/>
      <c r="I54" s="996"/>
      <c r="J54" s="996"/>
      <c r="K54" s="996"/>
      <c r="L54" s="996"/>
      <c r="M54" s="996"/>
      <c r="N54" s="996"/>
      <c r="O54" s="996"/>
      <c r="P54" s="996"/>
      <c r="Q54" s="996"/>
      <c r="R54" s="996"/>
      <c r="S54" s="996"/>
      <c r="T54" s="996"/>
      <c r="U54" s="996"/>
      <c r="V54" s="996"/>
      <c r="W54" s="996"/>
      <c r="X54" s="996"/>
      <c r="Y54" s="996"/>
      <c r="Z54" s="996"/>
      <c r="AA54" s="996"/>
      <c r="AB54" s="996"/>
      <c r="AC54" s="996"/>
      <c r="AD54" s="996"/>
      <c r="AE54" s="996"/>
      <c r="AF54" s="996"/>
      <c r="AG54" s="996"/>
      <c r="AH54" s="996"/>
      <c r="AI54" s="996"/>
      <c r="AJ54" s="996"/>
      <c r="AK54" s="996"/>
      <c r="AL54" s="996"/>
      <c r="AM54" s="996"/>
      <c r="AN54" s="996"/>
      <c r="AO54" s="996"/>
      <c r="AP54" s="996"/>
      <c r="AQ54" s="996"/>
      <c r="AR54" s="996"/>
      <c r="AS54" s="996"/>
      <c r="AT54" s="996"/>
      <c r="AU54" s="996"/>
      <c r="AV54" s="996"/>
      <c r="BA54" s="1004" t="s">
        <v>918</v>
      </c>
      <c r="BB54" s="1153"/>
      <c r="BC54" s="1005"/>
      <c r="BD54" s="1005"/>
      <c r="BE54" s="1005"/>
      <c r="BF54" s="1005"/>
      <c r="BG54" s="1005"/>
      <c r="BH54" s="1005"/>
      <c r="BI54" s="1006"/>
      <c r="BJ54" s="966"/>
    </row>
    <row r="55" spans="2:62" s="995" customFormat="1" ht="12" customHeight="1" x14ac:dyDescent="0.2">
      <c r="I55" s="996"/>
      <c r="J55" s="996"/>
      <c r="K55" s="996"/>
      <c r="L55" s="996"/>
      <c r="M55" s="996"/>
      <c r="N55" s="996"/>
      <c r="O55" s="996"/>
      <c r="P55" s="996"/>
      <c r="Q55" s="996"/>
      <c r="R55" s="996"/>
      <c r="S55" s="996"/>
      <c r="T55" s="996"/>
      <c r="U55" s="996"/>
      <c r="V55" s="996"/>
      <c r="W55" s="996"/>
      <c r="X55" s="996"/>
      <c r="Y55" s="996"/>
      <c r="Z55" s="996"/>
      <c r="AA55" s="996"/>
      <c r="AB55" s="996"/>
      <c r="AC55" s="996"/>
      <c r="AD55" s="996"/>
      <c r="AE55" s="996"/>
      <c r="AF55" s="996"/>
      <c r="AG55" s="996"/>
      <c r="AH55" s="996"/>
      <c r="AI55" s="996"/>
      <c r="AJ55" s="996"/>
      <c r="AK55" s="996"/>
      <c r="AL55" s="996"/>
      <c r="AM55" s="996"/>
      <c r="AN55" s="996"/>
      <c r="AO55" s="996"/>
      <c r="AP55" s="996"/>
      <c r="AQ55" s="996"/>
      <c r="AR55" s="996"/>
      <c r="AS55" s="996"/>
      <c r="AT55" s="996"/>
      <c r="AU55" s="996"/>
      <c r="AV55" s="996"/>
      <c r="BA55" s="998">
        <f>AA49</f>
        <v>30763000000</v>
      </c>
      <c r="BB55" s="1154"/>
      <c r="BC55" s="1007"/>
      <c r="BD55" s="1007" t="s">
        <v>919</v>
      </c>
      <c r="BE55" s="1007">
        <f>LEN(BA55)</f>
        <v>11</v>
      </c>
      <c r="BF55" s="1007"/>
      <c r="BG55" s="1007"/>
      <c r="BH55" s="1007"/>
      <c r="BI55" s="1008"/>
      <c r="BJ55" s="966"/>
    </row>
    <row r="56" spans="2:62" s="995" customFormat="1" ht="12" customHeight="1" x14ac:dyDescent="0.2">
      <c r="I56" s="996"/>
      <c r="J56" s="996"/>
      <c r="K56" s="996"/>
      <c r="L56" s="996"/>
      <c r="M56" s="996"/>
      <c r="N56" s="996"/>
      <c r="O56" s="996"/>
      <c r="P56" s="996"/>
      <c r="Q56" s="996"/>
      <c r="R56" s="996"/>
      <c r="S56" s="996"/>
      <c r="T56" s="996"/>
      <c r="U56" s="996"/>
      <c r="V56" s="996"/>
      <c r="W56" s="996"/>
      <c r="X56" s="996"/>
      <c r="Y56" s="996"/>
      <c r="Z56" s="996"/>
      <c r="AA56" s="996"/>
      <c r="AB56" s="996"/>
      <c r="AC56" s="996"/>
      <c r="AD56" s="996"/>
      <c r="AE56" s="996"/>
      <c r="AF56" s="996"/>
      <c r="AG56" s="996"/>
      <c r="AH56" s="996"/>
      <c r="AI56" s="996"/>
      <c r="AJ56" s="996"/>
      <c r="AK56" s="996"/>
      <c r="AL56" s="996"/>
      <c r="AM56" s="996"/>
      <c r="AN56" s="996"/>
      <c r="AO56" s="996"/>
      <c r="AP56" s="996"/>
      <c r="AQ56" s="996"/>
      <c r="AR56" s="996"/>
      <c r="AS56" s="996"/>
      <c r="AT56" s="996"/>
      <c r="AU56" s="996"/>
      <c r="AV56" s="996"/>
      <c r="BA56" s="1009"/>
      <c r="BB56" s="1007"/>
      <c r="BC56" s="1007"/>
      <c r="BD56" s="1007"/>
      <c r="BE56" s="1007"/>
      <c r="BF56" s="1007"/>
      <c r="BG56" s="1007"/>
      <c r="BH56" s="1007"/>
      <c r="BI56" s="1008"/>
      <c r="BJ56" s="966"/>
    </row>
    <row r="57" spans="2:62" s="995" customFormat="1" ht="12" customHeight="1" x14ac:dyDescent="0.2">
      <c r="C57" s="996"/>
      <c r="D57" s="996"/>
      <c r="E57" s="996"/>
      <c r="F57" s="996"/>
      <c r="G57" s="996"/>
      <c r="H57" s="996"/>
      <c r="I57" s="996"/>
      <c r="J57" s="996"/>
      <c r="K57" s="996"/>
      <c r="L57" s="996"/>
      <c r="M57" s="996"/>
      <c r="N57" s="996"/>
      <c r="O57" s="996"/>
      <c r="P57" s="996"/>
      <c r="Q57" s="996"/>
      <c r="R57" s="996"/>
      <c r="S57" s="996"/>
      <c r="T57" s="996"/>
      <c r="U57" s="996"/>
      <c r="V57" s="996"/>
      <c r="W57" s="996"/>
      <c r="X57" s="996"/>
      <c r="Y57" s="997"/>
      <c r="Z57" s="996"/>
      <c r="AA57" s="997"/>
      <c r="AB57" s="996"/>
      <c r="AC57" s="996"/>
      <c r="AD57" s="996"/>
      <c r="AE57" s="996"/>
      <c r="AF57" s="996"/>
      <c r="AG57" s="996"/>
      <c r="AH57" s="996"/>
      <c r="AI57" s="996"/>
      <c r="AJ57" s="996"/>
      <c r="AK57" s="996"/>
      <c r="AL57" s="996"/>
      <c r="AM57" s="996"/>
      <c r="AN57" s="996"/>
      <c r="AO57" s="996"/>
      <c r="AP57" s="996"/>
      <c r="AQ57" s="996"/>
      <c r="AR57" s="996"/>
      <c r="AS57" s="996"/>
      <c r="AT57" s="996"/>
      <c r="AU57" s="996"/>
      <c r="AV57" s="996"/>
      <c r="BA57" s="1009"/>
      <c r="BB57" s="1007"/>
      <c r="BC57" s="1010">
        <v>1</v>
      </c>
      <c r="BD57" s="1011" t="str">
        <f t="shared" ref="BD57:BD71" si="0">IF(BC57&lt;=$BE$55,MID(RIGHT($BA$55,BC57),1,1),"")</f>
        <v>0</v>
      </c>
      <c r="BE57" s="1012" t="str">
        <f>IF(AND(BD57&lt;&gt;"0",BD58&lt;&gt;"1",BC57&lt;=$BE$55),VLOOKUP(VALUE(BD57),$BH$57:$BI$65,2,FALSE),IF(BD58="1",VLOOKUP(VALUE(BD58&amp;BD57),$BH$66:$BI$75,2,FALSE),""))</f>
        <v/>
      </c>
      <c r="BF57" s="1012" t="s">
        <v>920</v>
      </c>
      <c r="BG57" s="1007"/>
      <c r="BH57" s="1012">
        <v>1</v>
      </c>
      <c r="BI57" s="1000" t="s">
        <v>921</v>
      </c>
      <c r="BJ57" s="966"/>
    </row>
    <row r="58" spans="2:62" s="995" customFormat="1" ht="12" customHeight="1" x14ac:dyDescent="0.2">
      <c r="C58" s="996"/>
      <c r="D58" s="996"/>
      <c r="E58" s="996"/>
      <c r="F58" s="996"/>
      <c r="G58" s="996"/>
      <c r="H58" s="996"/>
      <c r="I58" s="996"/>
      <c r="J58" s="996"/>
      <c r="K58" s="996"/>
      <c r="L58" s="996"/>
      <c r="M58" s="996"/>
      <c r="N58" s="996"/>
      <c r="O58" s="996"/>
      <c r="P58" s="996"/>
      <c r="Q58" s="996"/>
      <c r="R58" s="996"/>
      <c r="S58" s="996"/>
      <c r="T58" s="996"/>
      <c r="U58" s="996"/>
      <c r="V58" s="996"/>
      <c r="W58" s="996"/>
      <c r="X58" s="996"/>
      <c r="Y58" s="996"/>
      <c r="Z58" s="996"/>
      <c r="AA58" s="997"/>
      <c r="AB58" s="996"/>
      <c r="AC58" s="996"/>
      <c r="AD58" s="996"/>
      <c r="AE58" s="996"/>
      <c r="AF58" s="996"/>
      <c r="AG58" s="996"/>
      <c r="AH58" s="996"/>
      <c r="AI58" s="996"/>
      <c r="AJ58" s="996"/>
      <c r="AK58" s="996"/>
      <c r="AL58" s="996"/>
      <c r="AM58" s="996"/>
      <c r="AN58" s="996"/>
      <c r="AO58" s="996"/>
      <c r="AP58" s="996"/>
      <c r="AQ58" s="996"/>
      <c r="AR58" s="996"/>
      <c r="AS58" s="996"/>
      <c r="AT58" s="996"/>
      <c r="AU58" s="996"/>
      <c r="AV58" s="996"/>
      <c r="BA58" s="1009"/>
      <c r="BB58" s="1007"/>
      <c r="BC58" s="1010">
        <f t="shared" ref="BC58:BC71" si="1">BC57+1</f>
        <v>2</v>
      </c>
      <c r="BD58" s="1011" t="str">
        <f t="shared" si="0"/>
        <v>0</v>
      </c>
      <c r="BE58" s="1012" t="str">
        <f>IF(AND(BD58&lt;&gt;"0",BD58&lt;&gt;"1",BC58&lt;=$BE$55),VLOOKUP(VALUE(BD58),$BH$57:$BI$65,2,FALSE),"")</f>
        <v/>
      </c>
      <c r="BF58" s="1012" t="str">
        <f>IF(AND(BC58&lt;=$BE$55,BE58&lt;&gt;"",BD58&lt;&gt;"1"),"Puluh ","")</f>
        <v/>
      </c>
      <c r="BG58" s="1007"/>
      <c r="BH58" s="1012">
        <v>2</v>
      </c>
      <c r="BI58" s="1000" t="s">
        <v>922</v>
      </c>
      <c r="BJ58" s="966"/>
    </row>
    <row r="59" spans="2:62" s="995" customFormat="1" ht="12" customHeight="1" x14ac:dyDescent="0.2">
      <c r="C59" s="1194"/>
      <c r="D59" s="1194"/>
      <c r="E59" s="1194"/>
      <c r="F59" s="1194"/>
      <c r="G59" s="1198"/>
      <c r="H59" s="1198"/>
      <c r="I59" s="1198"/>
      <c r="J59" s="1198"/>
      <c r="K59" s="1198"/>
      <c r="L59" s="1198"/>
      <c r="M59" s="1198"/>
      <c r="N59" s="1198"/>
      <c r="O59" s="1198"/>
      <c r="P59" s="1198"/>
      <c r="Q59" s="1198"/>
      <c r="R59" s="1198"/>
      <c r="S59" s="1198"/>
      <c r="T59" s="1198"/>
      <c r="U59" s="1198"/>
      <c r="V59" s="1198"/>
      <c r="W59" s="1198"/>
      <c r="X59" s="1198"/>
      <c r="Y59" s="1198"/>
      <c r="Z59" s="1198"/>
      <c r="AA59" s="1198"/>
      <c r="AB59" s="1198"/>
      <c r="AC59" s="1198"/>
      <c r="AD59" s="1198"/>
      <c r="AE59" s="1198"/>
      <c r="AF59" s="1198"/>
      <c r="AG59" s="1198"/>
      <c r="AH59" s="1198"/>
      <c r="AI59" s="1198"/>
      <c r="AJ59" s="1198"/>
      <c r="AK59" s="1198"/>
      <c r="AL59" s="1198"/>
      <c r="AM59" s="1198"/>
      <c r="AN59" s="1198"/>
      <c r="AO59" s="1198"/>
      <c r="AP59" s="1198"/>
      <c r="AQ59" s="1198"/>
      <c r="AR59" s="1198"/>
      <c r="AS59" s="1198"/>
      <c r="AT59" s="1198"/>
      <c r="AU59" s="999"/>
      <c r="AV59" s="999"/>
      <c r="BA59" s="1009"/>
      <c r="BB59" s="1007"/>
      <c r="BC59" s="1010">
        <f t="shared" si="1"/>
        <v>3</v>
      </c>
      <c r="BD59" s="1011" t="str">
        <f t="shared" si="0"/>
        <v>0</v>
      </c>
      <c r="BE59" s="1012" t="str">
        <f>IF(AND(BD59&lt;&gt;"0",BC59&lt;=$BE$55),IF(BD59="1","Se",VLOOKUP(VALUE(BD59),$BH$57:$BI$65,2,FALSE)),"")</f>
        <v/>
      </c>
      <c r="BF59" s="1012" t="str">
        <f>IF(AND(BC59&lt;=$BE$55,BE59&lt;&gt;""),IF(BD59="1","ratus ","Ratus "),"")</f>
        <v/>
      </c>
      <c r="BG59" s="1007"/>
      <c r="BH59" s="1012">
        <v>3</v>
      </c>
      <c r="BI59" s="1000" t="s">
        <v>923</v>
      </c>
      <c r="BJ59" s="966"/>
    </row>
    <row r="60" spans="2:62" s="995" customFormat="1" ht="12" customHeight="1" x14ac:dyDescent="0.2">
      <c r="C60" s="999"/>
      <c r="D60" s="999"/>
      <c r="E60" s="999"/>
      <c r="F60" s="999"/>
      <c r="G60" s="1198"/>
      <c r="H60" s="1198"/>
      <c r="I60" s="1198"/>
      <c r="J60" s="1198"/>
      <c r="K60" s="1198"/>
      <c r="L60" s="1198"/>
      <c r="M60" s="1198"/>
      <c r="N60" s="1198"/>
      <c r="O60" s="1198"/>
      <c r="P60" s="1198"/>
      <c r="Q60" s="1198"/>
      <c r="R60" s="1198"/>
      <c r="S60" s="1198"/>
      <c r="T60" s="1198"/>
      <c r="U60" s="1198"/>
      <c r="V60" s="1198"/>
      <c r="W60" s="1198"/>
      <c r="X60" s="1198"/>
      <c r="Y60" s="1198"/>
      <c r="Z60" s="1198"/>
      <c r="AA60" s="1198"/>
      <c r="AB60" s="1198"/>
      <c r="AC60" s="1198"/>
      <c r="AD60" s="1198"/>
      <c r="AE60" s="1198"/>
      <c r="AF60" s="1198"/>
      <c r="AG60" s="1198"/>
      <c r="AH60" s="1198"/>
      <c r="AI60" s="1198"/>
      <c r="AJ60" s="1198"/>
      <c r="AK60" s="1198"/>
      <c r="AL60" s="1198"/>
      <c r="AM60" s="1198"/>
      <c r="AN60" s="1198"/>
      <c r="AO60" s="1198"/>
      <c r="AP60" s="1198"/>
      <c r="AQ60" s="1198"/>
      <c r="AR60" s="1198"/>
      <c r="AS60" s="1198"/>
      <c r="AT60" s="1198"/>
      <c r="AU60" s="999"/>
      <c r="AV60" s="999"/>
      <c r="BA60" s="1009"/>
      <c r="BB60" s="1007"/>
      <c r="BC60" s="1010">
        <f t="shared" si="1"/>
        <v>4</v>
      </c>
      <c r="BD60" s="1011" t="str">
        <f t="shared" si="0"/>
        <v>0</v>
      </c>
      <c r="BE60" s="1012" t="str">
        <f>IF(AND(BD60&lt;&gt;"0",BD61&lt;&gt;"1",BC60&lt;=$BE$55),VLOOKUP(VALUE(BD60),$BH$57:$BI$65,2,FALSE),IF(BD61="1",VLOOKUP(VALUE(BD61&amp;BD60),$BH$66:$BI$75,2,FALSE),""))</f>
        <v/>
      </c>
      <c r="BF60" s="1012" t="str">
        <f>IF(AND(BC60&lt;=$BE$55,OR(BD60&lt;&gt;"0",BD61&lt;&gt;"0",BD62&lt;&gt;"0")),"Ribu ","")</f>
        <v/>
      </c>
      <c r="BG60" s="1007"/>
      <c r="BH60" s="1012">
        <v>4</v>
      </c>
      <c r="BI60" s="1000" t="s">
        <v>924</v>
      </c>
      <c r="BJ60" s="966"/>
    </row>
    <row r="61" spans="2:62" s="995" customFormat="1" ht="12" customHeight="1" x14ac:dyDescent="0.2">
      <c r="C61" s="996"/>
      <c r="D61" s="996"/>
      <c r="E61" s="996"/>
      <c r="F61" s="996"/>
      <c r="G61" s="996"/>
      <c r="H61" s="996"/>
      <c r="I61" s="996"/>
      <c r="J61" s="996"/>
      <c r="K61" s="996"/>
      <c r="L61" s="996"/>
      <c r="M61" s="996"/>
      <c r="N61" s="996"/>
      <c r="O61" s="996"/>
      <c r="P61" s="996"/>
      <c r="Q61" s="996"/>
      <c r="R61" s="996"/>
      <c r="S61" s="996"/>
      <c r="T61" s="996"/>
      <c r="U61" s="996"/>
      <c r="V61" s="996"/>
      <c r="W61" s="996"/>
      <c r="X61" s="996"/>
      <c r="Y61" s="996"/>
      <c r="Z61" s="996"/>
      <c r="AA61" s="996"/>
      <c r="AB61" s="996"/>
      <c r="AC61" s="996"/>
      <c r="AD61" s="996"/>
      <c r="AE61" s="996"/>
      <c r="AF61" s="996"/>
      <c r="AG61" s="996"/>
      <c r="AH61" s="996"/>
      <c r="AI61" s="996"/>
      <c r="AJ61" s="996"/>
      <c r="AK61" s="996"/>
      <c r="AL61" s="996"/>
      <c r="AM61" s="996"/>
      <c r="AN61" s="996"/>
      <c r="AO61" s="996"/>
      <c r="AP61" s="996"/>
      <c r="AQ61" s="996"/>
      <c r="AR61" s="996"/>
      <c r="AS61" s="996"/>
      <c r="AT61" s="996"/>
      <c r="AU61" s="996"/>
      <c r="AV61" s="996"/>
      <c r="BA61" s="1009"/>
      <c r="BB61" s="1007"/>
      <c r="BC61" s="1010">
        <f t="shared" si="1"/>
        <v>5</v>
      </c>
      <c r="BD61" s="1011" t="str">
        <f t="shared" si="0"/>
        <v>0</v>
      </c>
      <c r="BE61" s="1012" t="str">
        <f>IF(AND(BD61&lt;&gt;"0",BD61&lt;&gt;"1",BC61&lt;=$BE$55),VLOOKUP(VALUE(BD61),$BH$57:$BI$65,2,FALSE),"")</f>
        <v/>
      </c>
      <c r="BF61" s="1012" t="str">
        <f>IF(AND(BC61&lt;=$BE$55,BE61&lt;&gt;"",BD61&lt;&gt;"1"),"Puluh ","")</f>
        <v/>
      </c>
      <c r="BG61" s="1007"/>
      <c r="BH61" s="1012">
        <v>5</v>
      </c>
      <c r="BI61" s="1000" t="s">
        <v>925</v>
      </c>
      <c r="BJ61" s="966"/>
    </row>
    <row r="62" spans="2:62" s="995" customFormat="1" ht="12" customHeight="1" x14ac:dyDescent="0.2">
      <c r="C62" s="996"/>
      <c r="D62" s="996"/>
      <c r="E62" s="996"/>
      <c r="F62" s="996"/>
      <c r="G62" s="996"/>
      <c r="H62" s="996"/>
      <c r="I62" s="996"/>
      <c r="J62" s="996"/>
      <c r="K62" s="996"/>
      <c r="L62" s="996"/>
      <c r="M62" s="996"/>
      <c r="N62" s="996"/>
      <c r="O62" s="996"/>
      <c r="P62" s="996"/>
      <c r="Q62" s="996"/>
      <c r="R62" s="996"/>
      <c r="S62" s="996"/>
      <c r="T62" s="996"/>
      <c r="U62" s="996"/>
      <c r="V62" s="996"/>
      <c r="W62" s="996"/>
      <c r="X62" s="996"/>
      <c r="Y62" s="996"/>
      <c r="Z62" s="996"/>
      <c r="AA62" s="996"/>
      <c r="AB62" s="996"/>
      <c r="AC62" s="996"/>
      <c r="AD62" s="996"/>
      <c r="AE62" s="996"/>
      <c r="AF62" s="996"/>
      <c r="AG62" s="996"/>
      <c r="AH62" s="996"/>
      <c r="AI62" s="996"/>
      <c r="AJ62" s="996"/>
      <c r="AK62" s="996"/>
      <c r="AL62" s="996"/>
      <c r="AM62" s="996"/>
      <c r="AN62" s="996"/>
      <c r="AO62" s="996"/>
      <c r="AP62" s="996"/>
      <c r="AQ62" s="996"/>
      <c r="AR62" s="996"/>
      <c r="AS62" s="996"/>
      <c r="AT62" s="996"/>
      <c r="AU62" s="996"/>
      <c r="AV62" s="996"/>
      <c r="BA62" s="1009"/>
      <c r="BB62" s="1007"/>
      <c r="BC62" s="1010">
        <f t="shared" si="1"/>
        <v>6</v>
      </c>
      <c r="BD62" s="1011" t="str">
        <f t="shared" si="0"/>
        <v>0</v>
      </c>
      <c r="BE62" s="1012" t="str">
        <f>IF(AND(BD62&lt;&gt;"0",BC62&lt;=$BE$55),IF(BD62="1","Se",VLOOKUP(VALUE(BD62),$BH$57:$BI$65,2,FALSE)),"")</f>
        <v/>
      </c>
      <c r="BF62" s="1012" t="str">
        <f>IF(AND(BC62&lt;=$BE$55,BE62&lt;&gt;""),IF(BD62="1","ratus ","Ratus "),"")</f>
        <v/>
      </c>
      <c r="BG62" s="1007"/>
      <c r="BH62" s="1012">
        <v>6</v>
      </c>
      <c r="BI62" s="1000" t="s">
        <v>926</v>
      </c>
      <c r="BJ62" s="966"/>
    </row>
    <row r="63" spans="2:62" s="995" customFormat="1" ht="12" customHeight="1" x14ac:dyDescent="0.2">
      <c r="C63" s="996"/>
      <c r="D63" s="996"/>
      <c r="E63" s="996"/>
      <c r="F63" s="996"/>
      <c r="G63" s="996"/>
      <c r="H63" s="996"/>
      <c r="I63" s="996"/>
      <c r="J63" s="996"/>
      <c r="K63" s="996"/>
      <c r="L63" s="996"/>
      <c r="M63" s="996"/>
      <c r="N63" s="996"/>
      <c r="O63" s="996"/>
      <c r="P63" s="996"/>
      <c r="Q63" s="996"/>
      <c r="R63" s="996"/>
      <c r="S63" s="996"/>
      <c r="T63" s="996"/>
      <c r="U63" s="996"/>
      <c r="V63" s="996"/>
      <c r="W63" s="996"/>
      <c r="X63" s="996"/>
      <c r="Y63" s="996"/>
      <c r="Z63" s="996"/>
      <c r="AA63" s="996"/>
      <c r="AB63" s="996"/>
      <c r="AC63" s="996"/>
      <c r="AD63" s="996"/>
      <c r="AE63" s="996"/>
      <c r="AF63" s="996"/>
      <c r="AG63" s="996"/>
      <c r="AH63" s="996"/>
      <c r="AI63" s="996"/>
      <c r="AJ63" s="996"/>
      <c r="AK63" s="996"/>
      <c r="AL63" s="996"/>
      <c r="AM63" s="996"/>
      <c r="AN63" s="996"/>
      <c r="AO63" s="996"/>
      <c r="AP63" s="996"/>
      <c r="AQ63" s="996"/>
      <c r="AR63" s="996"/>
      <c r="AS63" s="996"/>
      <c r="AT63" s="996"/>
      <c r="AU63" s="996"/>
      <c r="AV63" s="996"/>
      <c r="BA63" s="1009"/>
      <c r="BB63" s="1007"/>
      <c r="BC63" s="1010">
        <f t="shared" si="1"/>
        <v>7</v>
      </c>
      <c r="BD63" s="1011" t="str">
        <f t="shared" si="0"/>
        <v>3</v>
      </c>
      <c r="BE63" s="1012" t="str">
        <f>IF(AND(BD63&lt;&gt;"0",BD64&lt;&gt;"1",BC63&lt;=$BE$55),VLOOKUP(VALUE(BD63),$BH$57:$BI$65,2,FALSE),IF(BD64="1",VLOOKUP(VALUE(BD64&amp;BD63),$BH$66:$BI$75,2,FALSE),""))</f>
        <v xml:space="preserve">Tiga </v>
      </c>
      <c r="BF63" s="1012" t="str">
        <f>IF(AND(BC63&lt;=$BE$55,OR(BD63&lt;&gt;"0",BD64&lt;&gt;"0",BD65&lt;&gt;"0")),"Juta ","")</f>
        <v xml:space="preserve">Juta </v>
      </c>
      <c r="BG63" s="1007"/>
      <c r="BH63" s="1012">
        <v>7</v>
      </c>
      <c r="BI63" s="1000" t="s">
        <v>927</v>
      </c>
      <c r="BJ63" s="966"/>
    </row>
    <row r="64" spans="2:62" s="995" customFormat="1" ht="12" customHeight="1" x14ac:dyDescent="0.2">
      <c r="C64" s="996"/>
      <c r="D64" s="996"/>
      <c r="E64" s="996"/>
      <c r="F64" s="996"/>
      <c r="G64" s="996"/>
      <c r="H64" s="996"/>
      <c r="I64" s="996"/>
      <c r="J64" s="996"/>
      <c r="K64" s="996"/>
      <c r="L64" s="996"/>
      <c r="M64" s="996"/>
      <c r="N64" s="996"/>
      <c r="O64" s="996"/>
      <c r="P64" s="996"/>
      <c r="Q64" s="996"/>
      <c r="R64" s="996"/>
      <c r="S64" s="996"/>
      <c r="T64" s="996"/>
      <c r="U64" s="996"/>
      <c r="V64" s="996"/>
      <c r="W64" s="996"/>
      <c r="X64" s="996"/>
      <c r="Y64" s="996"/>
      <c r="Z64" s="996"/>
      <c r="AA64" s="996"/>
      <c r="AB64" s="996"/>
      <c r="AC64" s="996"/>
      <c r="AD64" s="996"/>
      <c r="AE64" s="996"/>
      <c r="AF64" s="996"/>
      <c r="AG64" s="996"/>
      <c r="AH64" s="996"/>
      <c r="AI64" s="996"/>
      <c r="AJ64" s="996"/>
      <c r="AK64" s="996"/>
      <c r="AL64" s="996"/>
      <c r="AM64" s="996"/>
      <c r="AN64" s="996"/>
      <c r="AO64" s="996"/>
      <c r="AP64" s="996"/>
      <c r="AQ64" s="996"/>
      <c r="AR64" s="996"/>
      <c r="AS64" s="996"/>
      <c r="AT64" s="996"/>
      <c r="AU64" s="996"/>
      <c r="AV64" s="996"/>
      <c r="BA64" s="1009"/>
      <c r="BB64" s="1007"/>
      <c r="BC64" s="1010">
        <f t="shared" si="1"/>
        <v>8</v>
      </c>
      <c r="BD64" s="1011" t="str">
        <f t="shared" si="0"/>
        <v>6</v>
      </c>
      <c r="BE64" s="1012" t="str">
        <f>IF(AND(BD64&lt;&gt;"0",BD64&lt;&gt;"1",BC64&lt;=$BE$55),VLOOKUP(VALUE(BD64),$BH$57:$BI$65,2,FALSE),"")</f>
        <v xml:space="preserve">Enam </v>
      </c>
      <c r="BF64" s="1012" t="str">
        <f>IF(AND(BC64&lt;=$BE$55,BE64&lt;&gt;"",BD64&lt;&gt;"1"),"Puluh ","")</f>
        <v xml:space="preserve">Puluh </v>
      </c>
      <c r="BG64" s="1007"/>
      <c r="BH64" s="1012">
        <v>8</v>
      </c>
      <c r="BI64" s="1000" t="s">
        <v>928</v>
      </c>
      <c r="BJ64" s="966"/>
    </row>
    <row r="65" spans="3:62" s="995" customFormat="1" ht="12" customHeight="1" x14ac:dyDescent="0.2">
      <c r="C65" s="996"/>
      <c r="D65" s="996"/>
      <c r="E65" s="996"/>
      <c r="F65" s="996"/>
      <c r="G65" s="996"/>
      <c r="H65" s="996"/>
      <c r="I65" s="996"/>
      <c r="J65" s="996"/>
      <c r="K65" s="996"/>
      <c r="L65" s="996"/>
      <c r="M65" s="996"/>
      <c r="N65" s="996"/>
      <c r="O65" s="996"/>
      <c r="P65" s="996"/>
      <c r="Q65" s="996"/>
      <c r="R65" s="996"/>
      <c r="S65" s="996"/>
      <c r="T65" s="996"/>
      <c r="U65" s="996"/>
      <c r="V65" s="996"/>
      <c r="W65" s="996"/>
      <c r="X65" s="996"/>
      <c r="Y65" s="996"/>
      <c r="Z65" s="996"/>
      <c r="AA65" s="996"/>
      <c r="AB65" s="996"/>
      <c r="AC65" s="996"/>
      <c r="AD65" s="996"/>
      <c r="AE65" s="996"/>
      <c r="AF65" s="996"/>
      <c r="AG65" s="996"/>
      <c r="AH65" s="996"/>
      <c r="AI65" s="996"/>
      <c r="AJ65" s="996"/>
      <c r="AK65" s="996"/>
      <c r="AL65" s="996"/>
      <c r="AM65" s="996"/>
      <c r="AN65" s="996"/>
      <c r="AO65" s="996"/>
      <c r="AP65" s="996"/>
      <c r="AQ65" s="996"/>
      <c r="AR65" s="996"/>
      <c r="AS65" s="996"/>
      <c r="AT65" s="996"/>
      <c r="AU65" s="996"/>
      <c r="AV65" s="996"/>
      <c r="BA65" s="1009"/>
      <c r="BB65" s="1007"/>
      <c r="BC65" s="1010">
        <f t="shared" si="1"/>
        <v>9</v>
      </c>
      <c r="BD65" s="1011" t="str">
        <f t="shared" si="0"/>
        <v>7</v>
      </c>
      <c r="BE65" s="1012" t="str">
        <f>IF(AND(BD65&lt;&gt;"0",BC65&lt;=$BE$55),IF(BD65="1","Se",VLOOKUP(VALUE(BD65),$BH$57:$BI$65,2,FALSE)),"")</f>
        <v xml:space="preserve">Tujuh </v>
      </c>
      <c r="BF65" s="1012" t="str">
        <f>IF(AND(BC65&lt;=$BE$55,BE65&lt;&gt;""),IF(BD65="1","ratus ","Ratus "),"")</f>
        <v xml:space="preserve">Ratus </v>
      </c>
      <c r="BG65" s="1007"/>
      <c r="BH65" s="1012">
        <v>9</v>
      </c>
      <c r="BI65" s="1000" t="s">
        <v>929</v>
      </c>
      <c r="BJ65" s="966"/>
    </row>
    <row r="66" spans="3:62" s="995" customFormat="1" ht="12" customHeight="1" x14ac:dyDescent="0.2">
      <c r="C66" s="996"/>
      <c r="D66" s="996"/>
      <c r="E66" s="996"/>
      <c r="F66" s="996"/>
      <c r="G66" s="996"/>
      <c r="H66" s="996"/>
      <c r="I66" s="996"/>
      <c r="J66" s="996"/>
      <c r="K66" s="996"/>
      <c r="L66" s="996"/>
      <c r="M66" s="996"/>
      <c r="N66" s="996"/>
      <c r="O66" s="996"/>
      <c r="P66" s="996"/>
      <c r="Q66" s="996"/>
      <c r="R66" s="996"/>
      <c r="S66" s="996"/>
      <c r="T66" s="996"/>
      <c r="U66" s="996"/>
      <c r="V66" s="996"/>
      <c r="W66" s="996"/>
      <c r="X66" s="996"/>
      <c r="Y66" s="996"/>
      <c r="Z66" s="996"/>
      <c r="AA66" s="996"/>
      <c r="AB66" s="996"/>
      <c r="AC66" s="996"/>
      <c r="AD66" s="996"/>
      <c r="AE66" s="996"/>
      <c r="AF66" s="996"/>
      <c r="AG66" s="996"/>
      <c r="AH66" s="996"/>
      <c r="AI66" s="996"/>
      <c r="AJ66" s="996"/>
      <c r="AK66" s="996"/>
      <c r="AL66" s="996"/>
      <c r="AM66" s="996"/>
      <c r="AN66" s="996"/>
      <c r="AO66" s="996"/>
      <c r="AP66" s="996"/>
      <c r="AQ66" s="996"/>
      <c r="AR66" s="996"/>
      <c r="AS66" s="996"/>
      <c r="AT66" s="996"/>
      <c r="AU66" s="996"/>
      <c r="AV66" s="996"/>
      <c r="BA66" s="1009"/>
      <c r="BB66" s="1007"/>
      <c r="BC66" s="1010">
        <f t="shared" si="1"/>
        <v>10</v>
      </c>
      <c r="BD66" s="1011" t="str">
        <f t="shared" si="0"/>
        <v>0</v>
      </c>
      <c r="BE66" s="1012" t="str">
        <f>IF(AND(BD66&lt;&gt;"0",BD67&lt;&gt;"1",BC66&lt;=$BE$55),VLOOKUP(VALUE(BD66),$BH$57:$BI$65,2,FALSE),IF(BD67="1",VLOOKUP(VALUE(BD67&amp;BD66),$BH$66:$BI$75,2,FALSE),""))</f>
        <v/>
      </c>
      <c r="BF66" s="1012" t="str">
        <f>IF(AND(BC66&lt;=$BE$55,OR(BD66&lt;&gt;"0",BD67&lt;&gt;"0",BD68&lt;&gt;"0")),"Miliar ","")</f>
        <v xml:space="preserve">Miliar </v>
      </c>
      <c r="BG66" s="1007"/>
      <c r="BH66" s="1012">
        <v>10</v>
      </c>
      <c r="BI66" s="1001" t="s">
        <v>930</v>
      </c>
      <c r="BJ66" s="966"/>
    </row>
    <row r="67" spans="3:62" s="995" customFormat="1" ht="12" customHeight="1" x14ac:dyDescent="0.2">
      <c r="C67" s="996"/>
      <c r="D67" s="996"/>
      <c r="E67" s="996"/>
      <c r="F67" s="996"/>
      <c r="G67" s="996"/>
      <c r="H67" s="996"/>
      <c r="I67" s="996"/>
      <c r="J67" s="996"/>
      <c r="K67" s="996"/>
      <c r="L67" s="996"/>
      <c r="M67" s="996"/>
      <c r="N67" s="996"/>
      <c r="O67" s="996"/>
      <c r="P67" s="996"/>
      <c r="Q67" s="996"/>
      <c r="R67" s="996"/>
      <c r="S67" s="996"/>
      <c r="T67" s="996"/>
      <c r="U67" s="996"/>
      <c r="V67" s="996"/>
      <c r="W67" s="996"/>
      <c r="X67" s="996"/>
      <c r="Y67" s="996"/>
      <c r="Z67" s="996"/>
      <c r="AA67" s="996"/>
      <c r="AB67" s="996"/>
      <c r="AC67" s="996"/>
      <c r="AD67" s="996"/>
      <c r="AE67" s="996"/>
      <c r="AF67" s="996"/>
      <c r="AG67" s="996"/>
      <c r="AH67" s="996"/>
      <c r="AI67" s="996"/>
      <c r="AJ67" s="996"/>
      <c r="AK67" s="996"/>
      <c r="AL67" s="996"/>
      <c r="AM67" s="996"/>
      <c r="AN67" s="996"/>
      <c r="AO67" s="996"/>
      <c r="AP67" s="996"/>
      <c r="AQ67" s="996"/>
      <c r="AR67" s="996"/>
      <c r="AS67" s="996"/>
      <c r="AT67" s="996"/>
      <c r="AU67" s="996"/>
      <c r="AV67" s="996"/>
      <c r="BA67" s="1009"/>
      <c r="BB67" s="1007"/>
      <c r="BC67" s="1010">
        <f t="shared" si="1"/>
        <v>11</v>
      </c>
      <c r="BD67" s="1011" t="str">
        <f t="shared" si="0"/>
        <v>3</v>
      </c>
      <c r="BE67" s="1012" t="str">
        <f>IF(AND(BD67&lt;&gt;"0",BD67&lt;&gt;"1",BC67&lt;=$BE$55),VLOOKUP(VALUE(BD67),$BH$57:$BI$65,2,FALSE),"")</f>
        <v xml:space="preserve">Tiga </v>
      </c>
      <c r="BF67" s="1012" t="str">
        <f>IF(AND(BC67&lt;=$BE$55,BE67&lt;&gt;"",BD67&lt;&gt;"1"),"Puluh ","")</f>
        <v xml:space="preserve">Puluh </v>
      </c>
      <c r="BG67" s="1007"/>
      <c r="BH67" s="1012">
        <v>11</v>
      </c>
      <c r="BI67" s="1001" t="s">
        <v>931</v>
      </c>
      <c r="BJ67" s="966"/>
    </row>
    <row r="68" spans="3:62" s="995" customFormat="1" ht="12" customHeight="1" x14ac:dyDescent="0.2">
      <c r="C68" s="996"/>
      <c r="D68" s="996"/>
      <c r="E68" s="996"/>
      <c r="F68" s="996"/>
      <c r="G68" s="996"/>
      <c r="H68" s="996"/>
      <c r="I68" s="996"/>
      <c r="J68" s="996"/>
      <c r="K68" s="996"/>
      <c r="L68" s="996"/>
      <c r="M68" s="996"/>
      <c r="N68" s="996"/>
      <c r="O68" s="996"/>
      <c r="P68" s="996"/>
      <c r="Q68" s="996"/>
      <c r="R68" s="996"/>
      <c r="S68" s="996"/>
      <c r="T68" s="996"/>
      <c r="U68" s="996"/>
      <c r="V68" s="996"/>
      <c r="W68" s="996"/>
      <c r="X68" s="996"/>
      <c r="Y68" s="996"/>
      <c r="Z68" s="996"/>
      <c r="AA68" s="996"/>
      <c r="AB68" s="996"/>
      <c r="AC68" s="996"/>
      <c r="AD68" s="996"/>
      <c r="AE68" s="996"/>
      <c r="AF68" s="996"/>
      <c r="AG68" s="996"/>
      <c r="AH68" s="996"/>
      <c r="AI68" s="996"/>
      <c r="AJ68" s="996"/>
      <c r="AK68" s="996"/>
      <c r="AL68" s="996"/>
      <c r="AM68" s="996"/>
      <c r="AN68" s="996"/>
      <c r="AO68" s="996"/>
      <c r="AP68" s="996"/>
      <c r="AQ68" s="996"/>
      <c r="AR68" s="996"/>
      <c r="AS68" s="996"/>
      <c r="AT68" s="996"/>
      <c r="AU68" s="996"/>
      <c r="AV68" s="996"/>
      <c r="BA68" s="1009"/>
      <c r="BB68" s="1007"/>
      <c r="BC68" s="1010">
        <f t="shared" si="1"/>
        <v>12</v>
      </c>
      <c r="BD68" s="1011" t="str">
        <f t="shared" si="0"/>
        <v/>
      </c>
      <c r="BE68" s="1012" t="str">
        <f>IF(AND(BD68&lt;&gt;"0",BC68&lt;=$BE$55),IF(BD68="1","Se",VLOOKUP(VALUE(BD68),$BH$57:$BI$65,2,FALSE)),"")</f>
        <v/>
      </c>
      <c r="BF68" s="1012" t="str">
        <f>IF(AND(BC68&lt;=$BE$55,BE68&lt;&gt;""),IF(BD68="1","ratus ","Ratus "),"")</f>
        <v/>
      </c>
      <c r="BG68" s="1007"/>
      <c r="BH68" s="1012">
        <v>12</v>
      </c>
      <c r="BI68" s="1001" t="s">
        <v>932</v>
      </c>
      <c r="BJ68" s="966"/>
    </row>
    <row r="69" spans="3:62" s="995" customFormat="1" ht="12" customHeight="1" x14ac:dyDescent="0.2">
      <c r="C69" s="996"/>
      <c r="D69" s="996"/>
      <c r="E69" s="996"/>
      <c r="F69" s="996"/>
      <c r="G69" s="996"/>
      <c r="H69" s="996"/>
      <c r="I69" s="996"/>
      <c r="J69" s="996"/>
      <c r="K69" s="996"/>
      <c r="L69" s="996"/>
      <c r="M69" s="996"/>
      <c r="N69" s="996"/>
      <c r="O69" s="996"/>
      <c r="P69" s="996"/>
      <c r="Q69" s="996"/>
      <c r="R69" s="996"/>
      <c r="S69" s="996"/>
      <c r="T69" s="996"/>
      <c r="U69" s="996"/>
      <c r="V69" s="996"/>
      <c r="W69" s="996"/>
      <c r="X69" s="996"/>
      <c r="Y69" s="996"/>
      <c r="Z69" s="996"/>
      <c r="AA69" s="996"/>
      <c r="AB69" s="996"/>
      <c r="AC69" s="996"/>
      <c r="AD69" s="996"/>
      <c r="AE69" s="996"/>
      <c r="AF69" s="996"/>
      <c r="AG69" s="996"/>
      <c r="AH69" s="996"/>
      <c r="AI69" s="996"/>
      <c r="AJ69" s="996"/>
      <c r="AK69" s="996"/>
      <c r="AL69" s="996"/>
      <c r="AM69" s="996"/>
      <c r="AN69" s="996"/>
      <c r="AO69" s="996"/>
      <c r="AP69" s="996"/>
      <c r="AQ69" s="996"/>
      <c r="AR69" s="996"/>
      <c r="AS69" s="996"/>
      <c r="AT69" s="996"/>
      <c r="AU69" s="996"/>
      <c r="AV69" s="996"/>
      <c r="BA69" s="1009"/>
      <c r="BB69" s="1007"/>
      <c r="BC69" s="1010">
        <f t="shared" si="1"/>
        <v>13</v>
      </c>
      <c r="BD69" s="1011" t="str">
        <f t="shared" si="0"/>
        <v/>
      </c>
      <c r="BE69" s="1012" t="str">
        <f>IF(AND(BD69&lt;&gt;"0",BC69&lt;=$BE$55),VLOOKUP(VALUE(BD69),$BH$57:$BI$65,2,FALSE),"")</f>
        <v/>
      </c>
      <c r="BF69" s="1012" t="str">
        <f>IF(BC69&lt;=$BE$55,"Triliun ","")</f>
        <v/>
      </c>
      <c r="BG69" s="1007"/>
      <c r="BH69" s="1012">
        <v>13</v>
      </c>
      <c r="BI69" s="1001" t="s">
        <v>933</v>
      </c>
      <c r="BJ69" s="966"/>
    </row>
    <row r="70" spans="3:62" s="995" customFormat="1" ht="12" customHeight="1" x14ac:dyDescent="0.2">
      <c r="C70" s="996"/>
      <c r="D70" s="996"/>
      <c r="E70" s="996"/>
      <c r="F70" s="996"/>
      <c r="G70" s="996"/>
      <c r="H70" s="996"/>
      <c r="I70" s="996"/>
      <c r="J70" s="996"/>
      <c r="K70" s="996"/>
      <c r="L70" s="996"/>
      <c r="M70" s="996"/>
      <c r="N70" s="996"/>
      <c r="O70" s="996"/>
      <c r="P70" s="996"/>
      <c r="Q70" s="996"/>
      <c r="R70" s="996"/>
      <c r="S70" s="996"/>
      <c r="T70" s="996"/>
      <c r="U70" s="996"/>
      <c r="V70" s="996"/>
      <c r="W70" s="996"/>
      <c r="X70" s="996"/>
      <c r="Y70" s="996"/>
      <c r="Z70" s="996"/>
      <c r="AA70" s="996"/>
      <c r="AB70" s="996"/>
      <c r="AC70" s="996"/>
      <c r="AD70" s="996"/>
      <c r="AE70" s="996"/>
      <c r="AF70" s="996"/>
      <c r="AG70" s="996"/>
      <c r="AH70" s="996"/>
      <c r="AI70" s="996"/>
      <c r="AJ70" s="996"/>
      <c r="AK70" s="996"/>
      <c r="AL70" s="996"/>
      <c r="AM70" s="996"/>
      <c r="AN70" s="996"/>
      <c r="AO70" s="996"/>
      <c r="AP70" s="996"/>
      <c r="AQ70" s="996"/>
      <c r="AR70" s="996"/>
      <c r="AS70" s="996"/>
      <c r="AT70" s="996"/>
      <c r="AU70" s="996"/>
      <c r="AV70" s="996"/>
      <c r="BA70" s="1009"/>
      <c r="BB70" s="1007"/>
      <c r="BC70" s="1010">
        <f t="shared" si="1"/>
        <v>14</v>
      </c>
      <c r="BD70" s="1011" t="str">
        <f t="shared" si="0"/>
        <v/>
      </c>
      <c r="BE70" s="1012" t="str">
        <f>IF(AND(BD70&lt;&gt;"0",BD70&lt;&gt;"1",BC70&lt;=$BE$55),VLOOKUP(VALUE(BD70),$BH$57:$BI$65,2,FALSE),"")</f>
        <v/>
      </c>
      <c r="BF70" s="1012" t="str">
        <f>IF(AND(BC70&lt;=$BE$55,BE70&lt;&gt;"",BD70&lt;&gt;"1"),"Puluh ","")</f>
        <v/>
      </c>
      <c r="BG70" s="1007"/>
      <c r="BH70" s="1012">
        <v>14</v>
      </c>
      <c r="BI70" s="1001" t="s">
        <v>934</v>
      </c>
      <c r="BJ70" s="966"/>
    </row>
    <row r="71" spans="3:62" s="995" customFormat="1" ht="12" customHeight="1" x14ac:dyDescent="0.2">
      <c r="C71" s="996"/>
      <c r="D71" s="996"/>
      <c r="E71" s="996"/>
      <c r="F71" s="996"/>
      <c r="G71" s="996"/>
      <c r="H71" s="996"/>
      <c r="I71" s="996"/>
      <c r="J71" s="996"/>
      <c r="K71" s="996"/>
      <c r="L71" s="996"/>
      <c r="M71" s="996"/>
      <c r="N71" s="996"/>
      <c r="O71" s="996"/>
      <c r="P71" s="996"/>
      <c r="Q71" s="996"/>
      <c r="R71" s="996"/>
      <c r="S71" s="996"/>
      <c r="T71" s="996"/>
      <c r="U71" s="996"/>
      <c r="V71" s="996"/>
      <c r="W71" s="996"/>
      <c r="X71" s="996"/>
      <c r="Y71" s="996"/>
      <c r="Z71" s="996"/>
      <c r="AA71" s="996"/>
      <c r="AB71" s="996"/>
      <c r="AC71" s="996"/>
      <c r="AD71" s="996"/>
      <c r="AE71" s="996"/>
      <c r="AF71" s="996"/>
      <c r="AG71" s="996"/>
      <c r="AH71" s="996"/>
      <c r="AI71" s="996"/>
      <c r="AJ71" s="996"/>
      <c r="AK71" s="996"/>
      <c r="AL71" s="996"/>
      <c r="AM71" s="996"/>
      <c r="AN71" s="996"/>
      <c r="AO71" s="996"/>
      <c r="AP71" s="996"/>
      <c r="AQ71" s="996"/>
      <c r="AR71" s="996"/>
      <c r="AS71" s="996"/>
      <c r="AT71" s="996"/>
      <c r="AU71" s="996"/>
      <c r="AV71" s="996"/>
      <c r="BA71" s="1009"/>
      <c r="BB71" s="1007"/>
      <c r="BC71" s="1010">
        <f t="shared" si="1"/>
        <v>15</v>
      </c>
      <c r="BD71" s="1011" t="str">
        <f t="shared" si="0"/>
        <v/>
      </c>
      <c r="BE71" s="1012" t="str">
        <f>IF(AND(BD71&lt;&gt;"0",BC71&lt;=$BE$55),IF(BD71="1","Se",VLOOKUP(VALUE(BD71),$BH$57:$BI$65,2,FALSE)),"")</f>
        <v/>
      </c>
      <c r="BF71" s="1012" t="str">
        <f>IF(AND(BC71&lt;=$BE$55,BE71&lt;&gt;""),IF(BD71="1","ratus ","Ratus "),"")</f>
        <v/>
      </c>
      <c r="BG71" s="1007"/>
      <c r="BH71" s="1012">
        <v>15</v>
      </c>
      <c r="BI71" s="1001" t="s">
        <v>935</v>
      </c>
      <c r="BJ71" s="966"/>
    </row>
    <row r="72" spans="3:62" s="995" customFormat="1" ht="12" customHeight="1" x14ac:dyDescent="0.2">
      <c r="C72" s="996"/>
      <c r="D72" s="996"/>
      <c r="E72" s="996"/>
      <c r="F72" s="996"/>
      <c r="G72" s="996"/>
      <c r="H72" s="996"/>
      <c r="I72" s="996"/>
      <c r="J72" s="996"/>
      <c r="K72" s="996"/>
      <c r="L72" s="996"/>
      <c r="M72" s="996"/>
      <c r="N72" s="996"/>
      <c r="O72" s="996"/>
      <c r="P72" s="996"/>
      <c r="Q72" s="996"/>
      <c r="R72" s="996"/>
      <c r="S72" s="996"/>
      <c r="T72" s="996"/>
      <c r="U72" s="996"/>
      <c r="V72" s="996"/>
      <c r="W72" s="996"/>
      <c r="X72" s="996"/>
      <c r="Y72" s="996"/>
      <c r="Z72" s="996"/>
      <c r="AA72" s="996"/>
      <c r="AB72" s="996"/>
      <c r="AC72" s="996"/>
      <c r="AD72" s="996"/>
      <c r="AE72" s="996"/>
      <c r="AF72" s="996"/>
      <c r="AG72" s="996"/>
      <c r="AH72" s="996"/>
      <c r="AI72" s="996"/>
      <c r="AJ72" s="996"/>
      <c r="AK72" s="996"/>
      <c r="AL72" s="996"/>
      <c r="AM72" s="996"/>
      <c r="AN72" s="996"/>
      <c r="AO72" s="996"/>
      <c r="AP72" s="996"/>
      <c r="AQ72" s="996"/>
      <c r="AR72" s="996"/>
      <c r="AS72" s="996"/>
      <c r="AT72" s="996"/>
      <c r="AU72" s="996"/>
      <c r="AV72" s="996"/>
      <c r="BA72" s="1009"/>
      <c r="BB72" s="1007"/>
      <c r="BC72" s="1007"/>
      <c r="BD72" s="1007"/>
      <c r="BE72" s="1007"/>
      <c r="BF72" s="1007"/>
      <c r="BG72" s="1007"/>
      <c r="BH72" s="1012">
        <v>16</v>
      </c>
      <c r="BI72" s="1001" t="s">
        <v>936</v>
      </c>
      <c r="BJ72" s="966"/>
    </row>
    <row r="73" spans="3:62" s="995" customFormat="1" ht="12" customHeight="1" x14ac:dyDescent="0.2">
      <c r="C73" s="996"/>
      <c r="D73" s="996"/>
      <c r="E73" s="996"/>
      <c r="F73" s="996"/>
      <c r="G73" s="996"/>
      <c r="H73" s="996"/>
      <c r="I73" s="996"/>
      <c r="J73" s="996"/>
      <c r="K73" s="996"/>
      <c r="L73" s="996"/>
      <c r="M73" s="996"/>
      <c r="N73" s="996"/>
      <c r="O73" s="996"/>
      <c r="P73" s="996"/>
      <c r="Q73" s="996"/>
      <c r="R73" s="996"/>
      <c r="S73" s="996"/>
      <c r="T73" s="996"/>
      <c r="U73" s="996"/>
      <c r="V73" s="996"/>
      <c r="W73" s="996"/>
      <c r="X73" s="996"/>
      <c r="Y73" s="996"/>
      <c r="Z73" s="996"/>
      <c r="AA73" s="996"/>
      <c r="AB73" s="996"/>
      <c r="AC73" s="996"/>
      <c r="AD73" s="996"/>
      <c r="AE73" s="996"/>
      <c r="AF73" s="996"/>
      <c r="AG73" s="996"/>
      <c r="AH73" s="996"/>
      <c r="AI73" s="996"/>
      <c r="AJ73" s="996"/>
      <c r="AK73" s="996"/>
      <c r="AL73" s="996"/>
      <c r="AM73" s="996"/>
      <c r="AN73" s="996"/>
      <c r="AO73" s="996"/>
      <c r="AP73" s="996"/>
      <c r="AQ73" s="996"/>
      <c r="AR73" s="996"/>
      <c r="AS73" s="996"/>
      <c r="AT73" s="996"/>
      <c r="AU73" s="996"/>
      <c r="AV73" s="996"/>
      <c r="BA73" s="1009"/>
      <c r="BB73" s="1007"/>
      <c r="BC73" s="1007"/>
      <c r="BD73" s="1007"/>
      <c r="BE73" s="1007"/>
      <c r="BF73" s="1007"/>
      <c r="BG73" s="1007"/>
      <c r="BH73" s="1012">
        <v>17</v>
      </c>
      <c r="BI73" s="1001" t="s">
        <v>937</v>
      </c>
      <c r="BJ73" s="966"/>
    </row>
    <row r="74" spans="3:62" s="995" customFormat="1" ht="12" customHeight="1" x14ac:dyDescent="0.2">
      <c r="C74" s="996"/>
      <c r="D74" s="996"/>
      <c r="E74" s="996"/>
      <c r="F74" s="996"/>
      <c r="G74" s="996"/>
      <c r="H74" s="996"/>
      <c r="I74" s="996"/>
      <c r="J74" s="996"/>
      <c r="K74" s="996"/>
      <c r="L74" s="996"/>
      <c r="M74" s="996"/>
      <c r="N74" s="996"/>
      <c r="O74" s="996"/>
      <c r="P74" s="996"/>
      <c r="Q74" s="996"/>
      <c r="R74" s="996"/>
      <c r="S74" s="996"/>
      <c r="T74" s="996"/>
      <c r="U74" s="996"/>
      <c r="V74" s="996"/>
      <c r="W74" s="996"/>
      <c r="X74" s="996"/>
      <c r="Y74" s="996"/>
      <c r="Z74" s="996"/>
      <c r="AA74" s="996"/>
      <c r="AB74" s="996"/>
      <c r="AC74" s="996"/>
      <c r="AD74" s="996"/>
      <c r="AE74" s="996"/>
      <c r="AF74" s="996"/>
      <c r="AG74" s="996"/>
      <c r="AH74" s="996"/>
      <c r="AI74" s="996"/>
      <c r="AJ74" s="996"/>
      <c r="AK74" s="996"/>
      <c r="AL74" s="996"/>
      <c r="AM74" s="996"/>
      <c r="AN74" s="996"/>
      <c r="AO74" s="996"/>
      <c r="AP74" s="996"/>
      <c r="AQ74" s="996"/>
      <c r="AR74" s="996"/>
      <c r="AS74" s="996"/>
      <c r="AT74" s="996"/>
      <c r="AU74" s="996"/>
      <c r="AV74" s="996"/>
      <c r="BA74" s="1184"/>
      <c r="BB74" s="1185"/>
      <c r="BC74" s="1185"/>
      <c r="BD74" s="1185"/>
      <c r="BE74" s="1185"/>
      <c r="BF74" s="1185"/>
      <c r="BG74" s="1007"/>
      <c r="BH74" s="1012">
        <v>18</v>
      </c>
      <c r="BI74" s="1001" t="s">
        <v>938</v>
      </c>
      <c r="BJ74" s="966"/>
    </row>
    <row r="75" spans="3:62" s="995" customFormat="1" ht="12" customHeight="1" x14ac:dyDescent="0.2">
      <c r="C75" s="996"/>
      <c r="D75" s="996"/>
      <c r="E75" s="996"/>
      <c r="F75" s="996"/>
      <c r="G75" s="996"/>
      <c r="H75" s="996"/>
      <c r="I75" s="996"/>
      <c r="J75" s="996"/>
      <c r="K75" s="996"/>
      <c r="L75" s="996"/>
      <c r="M75" s="996"/>
      <c r="N75" s="996"/>
      <c r="O75" s="996"/>
      <c r="P75" s="996"/>
      <c r="Q75" s="996"/>
      <c r="R75" s="996"/>
      <c r="S75" s="996"/>
      <c r="T75" s="996"/>
      <c r="U75" s="996"/>
      <c r="V75" s="996"/>
      <c r="W75" s="996"/>
      <c r="X75" s="996"/>
      <c r="Y75" s="996"/>
      <c r="Z75" s="996"/>
      <c r="AA75" s="996"/>
      <c r="AB75" s="996"/>
      <c r="AC75" s="996"/>
      <c r="AD75" s="996"/>
      <c r="AE75" s="996"/>
      <c r="AF75" s="996"/>
      <c r="AG75" s="996"/>
      <c r="AH75" s="996"/>
      <c r="AI75" s="996"/>
      <c r="AJ75" s="996"/>
      <c r="AK75" s="996"/>
      <c r="AL75" s="996"/>
      <c r="AM75" s="996"/>
      <c r="AN75" s="996"/>
      <c r="AO75" s="996"/>
      <c r="AP75" s="996"/>
      <c r="AQ75" s="996"/>
      <c r="AR75" s="996"/>
      <c r="AS75" s="996"/>
      <c r="AT75" s="996"/>
      <c r="AU75" s="996"/>
      <c r="AV75" s="996"/>
      <c r="BA75" s="1184"/>
      <c r="BB75" s="1185"/>
      <c r="BC75" s="1185"/>
      <c r="BD75" s="1185"/>
      <c r="BE75" s="1185"/>
      <c r="BF75" s="1185"/>
      <c r="BG75" s="1007"/>
      <c r="BH75" s="1012">
        <v>19</v>
      </c>
      <c r="BI75" s="1001" t="s">
        <v>939</v>
      </c>
      <c r="BJ75" s="966"/>
    </row>
    <row r="76" spans="3:62" s="995" customFormat="1" ht="12" customHeight="1" x14ac:dyDescent="0.2">
      <c r="C76" s="996"/>
      <c r="D76" s="996"/>
      <c r="E76" s="996"/>
      <c r="F76" s="996"/>
      <c r="G76" s="996"/>
      <c r="H76" s="996"/>
      <c r="I76" s="996"/>
      <c r="J76" s="996"/>
      <c r="K76" s="996"/>
      <c r="L76" s="996"/>
      <c r="M76" s="996"/>
      <c r="N76" s="996"/>
      <c r="O76" s="996"/>
      <c r="P76" s="996"/>
      <c r="Q76" s="996"/>
      <c r="R76" s="996"/>
      <c r="S76" s="996"/>
      <c r="T76" s="996"/>
      <c r="U76" s="996"/>
      <c r="V76" s="996"/>
      <c r="W76" s="996"/>
      <c r="X76" s="996"/>
      <c r="Y76" s="996"/>
      <c r="Z76" s="996"/>
      <c r="AA76" s="996"/>
      <c r="AB76" s="996"/>
      <c r="AC76" s="996"/>
      <c r="AD76" s="996"/>
      <c r="AE76" s="996"/>
      <c r="AF76" s="996"/>
      <c r="AG76" s="996"/>
      <c r="AH76" s="996"/>
      <c r="AI76" s="996"/>
      <c r="AJ76" s="996"/>
      <c r="AK76" s="996"/>
      <c r="AL76" s="996"/>
      <c r="AM76" s="996"/>
      <c r="AN76" s="996"/>
      <c r="AO76" s="996"/>
      <c r="AP76" s="996"/>
      <c r="AQ76" s="996"/>
      <c r="AR76" s="996"/>
      <c r="AS76" s="996"/>
      <c r="AT76" s="996"/>
      <c r="AU76" s="996"/>
      <c r="AV76" s="996"/>
      <c r="BA76" s="1184"/>
      <c r="BB76" s="1185"/>
      <c r="BC76" s="1185"/>
      <c r="BD76" s="1185"/>
      <c r="BE76" s="1185"/>
      <c r="BF76" s="1185"/>
      <c r="BG76" s="1007"/>
      <c r="BH76" s="1007"/>
      <c r="BI76" s="1008"/>
      <c r="BJ76" s="966"/>
    </row>
    <row r="77" spans="3:62" s="995" customFormat="1" ht="12" customHeight="1" x14ac:dyDescent="0.15">
      <c r="C77" s="996"/>
      <c r="D77" s="996"/>
      <c r="E77" s="996"/>
      <c r="F77" s="996"/>
      <c r="G77" s="996"/>
      <c r="H77" s="996"/>
      <c r="I77" s="996"/>
      <c r="J77" s="996"/>
      <c r="K77" s="996"/>
      <c r="L77" s="996"/>
      <c r="M77" s="996"/>
      <c r="N77" s="996"/>
      <c r="O77" s="996"/>
      <c r="P77" s="996"/>
      <c r="Q77" s="996"/>
      <c r="R77" s="996"/>
      <c r="S77" s="996"/>
      <c r="T77" s="996"/>
      <c r="U77" s="996"/>
      <c r="V77" s="996"/>
      <c r="W77" s="996"/>
      <c r="X77" s="996"/>
      <c r="Y77" s="996"/>
      <c r="Z77" s="996"/>
      <c r="AA77" s="996"/>
      <c r="AB77" s="996"/>
      <c r="AC77" s="996"/>
      <c r="AD77" s="996"/>
      <c r="AE77" s="996"/>
      <c r="AF77" s="996"/>
      <c r="AG77" s="996"/>
      <c r="AH77" s="996"/>
      <c r="AI77" s="996"/>
      <c r="AJ77" s="996"/>
      <c r="AK77" s="996"/>
      <c r="AL77" s="996"/>
      <c r="AM77" s="996"/>
      <c r="AN77" s="996"/>
      <c r="AO77" s="996"/>
      <c r="AP77" s="996"/>
      <c r="AQ77" s="996"/>
      <c r="AR77" s="996"/>
      <c r="AS77" s="996"/>
      <c r="AT77" s="996"/>
      <c r="AU77" s="996"/>
      <c r="AV77" s="996"/>
      <c r="BA77" s="1242" t="str">
        <f>"("&amp;BE71&amp;BF71&amp;BE70&amp;BF70&amp;BE69&amp;BF69&amp;BE68&amp;BF68&amp;BE67&amp;BF67&amp;BE66&amp;BF66&amp;BE65&amp;BF65&amp;BE64&amp;BF64&amp;BE63&amp;BF63&amp;BE62&amp;BF62&amp;BE61&amp;BF61&amp;BE60&amp;BF60&amp;BE59&amp;BF59&amp;BE58&amp;BF58&amp;BE57&amp;BF57&amp;")"</f>
        <v>(Tiga Puluh Miliar Tujuh Ratus Enam Puluh Tiga Juta Rupiah)</v>
      </c>
      <c r="BB77" s="1243"/>
      <c r="BC77" s="1243"/>
      <c r="BD77" s="1243"/>
      <c r="BE77" s="1243"/>
      <c r="BF77" s="1243"/>
      <c r="BG77" s="1243"/>
      <c r="BH77" s="1243"/>
      <c r="BI77" s="1248"/>
      <c r="BJ77" s="966"/>
    </row>
    <row r="78" spans="3:62" s="995" customFormat="1" ht="12" customHeight="1" x14ac:dyDescent="0.15">
      <c r="C78" s="996"/>
      <c r="D78" s="996"/>
      <c r="E78" s="996"/>
      <c r="F78" s="996"/>
      <c r="G78" s="996"/>
      <c r="H78" s="996"/>
      <c r="I78" s="996"/>
      <c r="J78" s="996"/>
      <c r="K78" s="996"/>
      <c r="L78" s="996"/>
      <c r="M78" s="996"/>
      <c r="N78" s="996"/>
      <c r="O78" s="996"/>
      <c r="P78" s="996"/>
      <c r="Q78" s="996"/>
      <c r="R78" s="996"/>
      <c r="S78" s="996"/>
      <c r="T78" s="996"/>
      <c r="U78" s="996"/>
      <c r="V78" s="996"/>
      <c r="W78" s="996"/>
      <c r="X78" s="996"/>
      <c r="Y78" s="996"/>
      <c r="Z78" s="996"/>
      <c r="AA78" s="996"/>
      <c r="AB78" s="996"/>
      <c r="AC78" s="996"/>
      <c r="AD78" s="996"/>
      <c r="AE78" s="996"/>
      <c r="AF78" s="996"/>
      <c r="AG78" s="996"/>
      <c r="AH78" s="996"/>
      <c r="AI78" s="996"/>
      <c r="AJ78" s="996"/>
      <c r="AK78" s="996"/>
      <c r="AL78" s="996"/>
      <c r="AM78" s="996"/>
      <c r="AN78" s="996"/>
      <c r="AO78" s="996"/>
      <c r="AP78" s="996"/>
      <c r="AQ78" s="996"/>
      <c r="AR78" s="996"/>
      <c r="AS78" s="996"/>
      <c r="AT78" s="996"/>
      <c r="AU78" s="996"/>
      <c r="AV78" s="996"/>
      <c r="BA78" s="1249"/>
      <c r="BB78" s="1250"/>
      <c r="BC78" s="1250"/>
      <c r="BD78" s="1250"/>
      <c r="BE78" s="1250"/>
      <c r="BF78" s="1250"/>
      <c r="BG78" s="1250"/>
      <c r="BH78" s="1250"/>
      <c r="BI78" s="1251"/>
      <c r="BJ78" s="966"/>
    </row>
    <row r="79" spans="3:62" x14ac:dyDescent="0.15">
      <c r="C79" s="967"/>
      <c r="D79" s="967"/>
      <c r="E79" s="967"/>
      <c r="F79" s="967"/>
      <c r="G79" s="967"/>
      <c r="H79" s="967"/>
      <c r="I79" s="967"/>
      <c r="J79" s="967"/>
      <c r="K79" s="967"/>
      <c r="L79" s="967"/>
      <c r="M79" s="967"/>
      <c r="N79" s="967"/>
      <c r="O79" s="967"/>
      <c r="P79" s="967"/>
      <c r="Q79" s="967"/>
      <c r="R79" s="967"/>
      <c r="S79" s="967"/>
      <c r="T79" s="967"/>
      <c r="U79" s="967"/>
      <c r="V79" s="967"/>
      <c r="W79" s="967"/>
      <c r="X79" s="967"/>
      <c r="Y79" s="967"/>
      <c r="Z79" s="967"/>
      <c r="AA79" s="967"/>
      <c r="AB79" s="967"/>
      <c r="AC79" s="967"/>
      <c r="AD79" s="967"/>
      <c r="AE79" s="967"/>
      <c r="AF79" s="967"/>
      <c r="AG79" s="967"/>
      <c r="AH79" s="967"/>
      <c r="AI79" s="967"/>
      <c r="AJ79" s="967"/>
      <c r="AK79" s="967"/>
      <c r="AL79" s="967"/>
      <c r="AM79" s="967"/>
      <c r="AN79" s="967"/>
      <c r="AO79" s="967"/>
      <c r="AP79" s="967"/>
      <c r="AQ79" s="967"/>
      <c r="AR79" s="967"/>
      <c r="AS79" s="967"/>
      <c r="AT79" s="967"/>
      <c r="AU79" s="967"/>
      <c r="AV79" s="967"/>
    </row>
    <row r="80" spans="3:62" ht="12" customHeight="1" x14ac:dyDescent="0.2">
      <c r="C80" s="967"/>
      <c r="D80" s="967"/>
      <c r="E80" s="967"/>
      <c r="F80" s="967"/>
      <c r="G80" s="967"/>
      <c r="H80" s="967"/>
      <c r="I80" s="967"/>
      <c r="J80" s="967"/>
      <c r="K80" s="967"/>
      <c r="L80" s="967"/>
      <c r="M80" s="967"/>
      <c r="N80" s="967"/>
      <c r="O80" s="967"/>
      <c r="P80" s="967"/>
      <c r="Q80" s="967"/>
      <c r="R80" s="967"/>
      <c r="S80" s="967"/>
      <c r="T80" s="967"/>
      <c r="U80" s="967"/>
      <c r="V80" s="967"/>
      <c r="W80" s="967"/>
      <c r="X80" s="967"/>
      <c r="Y80" s="967"/>
      <c r="Z80" s="967"/>
      <c r="AA80" s="967"/>
      <c r="AB80" s="967"/>
      <c r="AC80" s="967"/>
      <c r="AD80" s="967"/>
      <c r="AE80" s="967"/>
      <c r="AF80" s="967"/>
      <c r="AG80" s="967"/>
      <c r="AH80" s="967"/>
      <c r="AI80" s="967"/>
      <c r="AJ80" s="967"/>
      <c r="AK80" s="967"/>
      <c r="AL80" s="967"/>
      <c r="AM80" s="967"/>
      <c r="AN80" s="967"/>
      <c r="AO80" s="967"/>
      <c r="AP80" s="967"/>
      <c r="AQ80" s="967"/>
      <c r="AR80" s="967"/>
      <c r="AS80" s="967"/>
      <c r="AT80" s="967"/>
      <c r="AU80" s="967"/>
      <c r="AV80" s="967"/>
      <c r="BA80" s="1004" t="s">
        <v>1234</v>
      </c>
      <c r="BB80" s="1153"/>
      <c r="BC80" s="1005"/>
      <c r="BD80" s="1005"/>
      <c r="BE80" s="1005"/>
      <c r="BF80" s="1005"/>
      <c r="BG80" s="1005"/>
      <c r="BH80" s="1005"/>
      <c r="BI80" s="1006"/>
    </row>
    <row r="81" spans="3:61" ht="12" x14ac:dyDescent="0.2">
      <c r="C81" s="967"/>
      <c r="D81" s="967"/>
      <c r="E81" s="967"/>
      <c r="F81" s="967"/>
      <c r="G81" s="967"/>
      <c r="H81" s="967"/>
      <c r="I81" s="967"/>
      <c r="J81" s="967"/>
      <c r="K81" s="967"/>
      <c r="L81" s="967"/>
      <c r="M81" s="967"/>
      <c r="N81" s="967"/>
      <c r="O81" s="967"/>
      <c r="P81" s="967"/>
      <c r="Q81" s="967"/>
      <c r="R81" s="967"/>
      <c r="S81" s="967"/>
      <c r="T81" s="967"/>
      <c r="U81" s="967"/>
      <c r="V81" s="967"/>
      <c r="W81" s="967"/>
      <c r="X81" s="967"/>
      <c r="Y81" s="967"/>
      <c r="Z81" s="967"/>
      <c r="AA81" s="967"/>
      <c r="AB81" s="967"/>
      <c r="AC81" s="967"/>
      <c r="AD81" s="967"/>
      <c r="AE81" s="967"/>
      <c r="AF81" s="967"/>
      <c r="AG81" s="967"/>
      <c r="AH81" s="967"/>
      <c r="AI81" s="967"/>
      <c r="AJ81" s="967"/>
      <c r="AK81" s="967"/>
      <c r="AL81" s="967"/>
      <c r="AM81" s="967"/>
      <c r="AN81" s="967"/>
      <c r="AO81" s="967"/>
      <c r="AP81" s="967"/>
      <c r="AQ81" s="967"/>
      <c r="AR81" s="967"/>
      <c r="AS81" s="967"/>
      <c r="AT81" s="967"/>
      <c r="AU81" s="967"/>
      <c r="AV81" s="967"/>
      <c r="BA81" s="998">
        <f>AK49</f>
        <v>22721000000</v>
      </c>
      <c r="BB81" s="1154"/>
      <c r="BC81" s="1007"/>
      <c r="BD81" s="1007" t="s">
        <v>919</v>
      </c>
      <c r="BE81" s="1007">
        <f>LEN(BA81)</f>
        <v>11</v>
      </c>
      <c r="BF81" s="1007"/>
      <c r="BG81" s="1007"/>
      <c r="BH81" s="1007"/>
      <c r="BI81" s="1008"/>
    </row>
    <row r="82" spans="3:61" ht="12" x14ac:dyDescent="0.2">
      <c r="C82" s="967"/>
      <c r="D82" s="967"/>
      <c r="E82" s="967"/>
      <c r="F82" s="967"/>
      <c r="G82" s="967"/>
      <c r="H82" s="967"/>
      <c r="I82" s="967"/>
      <c r="J82" s="967"/>
      <c r="K82" s="967"/>
      <c r="L82" s="967"/>
      <c r="M82" s="967"/>
      <c r="N82" s="967"/>
      <c r="O82" s="967"/>
      <c r="P82" s="967"/>
      <c r="Q82" s="967"/>
      <c r="R82" s="967"/>
      <c r="S82" s="967"/>
      <c r="T82" s="967"/>
      <c r="U82" s="967"/>
      <c r="V82" s="967"/>
      <c r="W82" s="967"/>
      <c r="X82" s="967"/>
      <c r="Y82" s="967"/>
      <c r="Z82" s="967"/>
      <c r="AA82" s="967"/>
      <c r="AB82" s="967"/>
      <c r="AC82" s="967"/>
      <c r="AD82" s="967"/>
      <c r="AE82" s="967"/>
      <c r="AF82" s="967"/>
      <c r="AG82" s="967"/>
      <c r="AH82" s="967"/>
      <c r="AI82" s="967"/>
      <c r="AJ82" s="967"/>
      <c r="AK82" s="967"/>
      <c r="AL82" s="967"/>
      <c r="AM82" s="967"/>
      <c r="AN82" s="967"/>
      <c r="AO82" s="967"/>
      <c r="AP82" s="967"/>
      <c r="AQ82" s="967"/>
      <c r="AR82" s="967"/>
      <c r="AS82" s="967"/>
      <c r="AT82" s="967"/>
      <c r="AU82" s="967"/>
      <c r="AV82" s="967"/>
      <c r="BA82" s="1009"/>
      <c r="BB82" s="1007"/>
      <c r="BC82" s="1007"/>
      <c r="BD82" s="1007"/>
      <c r="BE82" s="1007"/>
      <c r="BF82" s="1007"/>
      <c r="BG82" s="1007"/>
      <c r="BH82" s="1007"/>
      <c r="BI82" s="1008"/>
    </row>
    <row r="83" spans="3:61" ht="12" x14ac:dyDescent="0.2">
      <c r="C83" s="967"/>
      <c r="D83" s="967"/>
      <c r="E83" s="967"/>
      <c r="F83" s="967"/>
      <c r="G83" s="967"/>
      <c r="H83" s="967"/>
      <c r="I83" s="967"/>
      <c r="J83" s="967"/>
      <c r="K83" s="967"/>
      <c r="L83" s="967"/>
      <c r="M83" s="967"/>
      <c r="N83" s="967"/>
      <c r="O83" s="967"/>
      <c r="P83" s="967"/>
      <c r="Q83" s="967"/>
      <c r="R83" s="967"/>
      <c r="S83" s="967"/>
      <c r="T83" s="967"/>
      <c r="U83" s="967"/>
      <c r="V83" s="967"/>
      <c r="W83" s="967"/>
      <c r="X83" s="967"/>
      <c r="Y83" s="967"/>
      <c r="Z83" s="967"/>
      <c r="AA83" s="967"/>
      <c r="AB83" s="967"/>
      <c r="AC83" s="967"/>
      <c r="AD83" s="967"/>
      <c r="AE83" s="967"/>
      <c r="AF83" s="967"/>
      <c r="AG83" s="967"/>
      <c r="AH83" s="967"/>
      <c r="AI83" s="967"/>
      <c r="AJ83" s="967"/>
      <c r="AK83" s="967"/>
      <c r="AL83" s="967"/>
      <c r="AM83" s="967"/>
      <c r="AN83" s="967"/>
      <c r="AO83" s="967"/>
      <c r="AP83" s="967"/>
      <c r="AQ83" s="967"/>
      <c r="AR83" s="967"/>
      <c r="AS83" s="967"/>
      <c r="AT83" s="967"/>
      <c r="AU83" s="967"/>
      <c r="AV83" s="967"/>
      <c r="BA83" s="1009"/>
      <c r="BB83" s="1007"/>
      <c r="BC83" s="1010">
        <v>1</v>
      </c>
      <c r="BD83" s="1011" t="str">
        <f t="shared" ref="BD83:BD97" si="2">IF(BC83&lt;=$BE$81,MID(RIGHT($BA$81,BC83),1,1),"")</f>
        <v>0</v>
      </c>
      <c r="BE83" s="1012" t="str">
        <f>IF(AND(BD83&lt;&gt;"0",BD84&lt;&gt;"1",BC83&lt;=$BE$81),VLOOKUP(VALUE(BD83),$BH$83:$BI$91,2,FALSE),IF(BD84="1",VLOOKUP(VALUE(BD84&amp;BD83),$BH$92:$BI$101,2,FALSE),""))</f>
        <v/>
      </c>
      <c r="BF83" s="1012" t="s">
        <v>920</v>
      </c>
      <c r="BG83" s="1007"/>
      <c r="BH83" s="1012">
        <v>1</v>
      </c>
      <c r="BI83" s="1000" t="s">
        <v>921</v>
      </c>
    </row>
    <row r="84" spans="3:61" ht="12" x14ac:dyDescent="0.2">
      <c r="C84" s="967"/>
      <c r="D84" s="967"/>
      <c r="E84" s="967"/>
      <c r="F84" s="967"/>
      <c r="G84" s="967"/>
      <c r="H84" s="967"/>
      <c r="I84" s="967"/>
      <c r="J84" s="967"/>
      <c r="K84" s="967"/>
      <c r="L84" s="967"/>
      <c r="M84" s="967"/>
      <c r="N84" s="967"/>
      <c r="O84" s="967"/>
      <c r="P84" s="967"/>
      <c r="Q84" s="967"/>
      <c r="R84" s="967"/>
      <c r="S84" s="967"/>
      <c r="T84" s="967"/>
      <c r="U84" s="967"/>
      <c r="V84" s="967"/>
      <c r="W84" s="967"/>
      <c r="X84" s="967"/>
      <c r="Y84" s="967"/>
      <c r="Z84" s="967"/>
      <c r="AA84" s="967"/>
      <c r="AB84" s="967"/>
      <c r="AC84" s="967"/>
      <c r="AD84" s="967"/>
      <c r="AE84" s="967"/>
      <c r="AF84" s="967"/>
      <c r="AG84" s="967"/>
      <c r="AH84" s="967"/>
      <c r="AI84" s="967"/>
      <c r="AJ84" s="967"/>
      <c r="AK84" s="967"/>
      <c r="AL84" s="967"/>
      <c r="AM84" s="967"/>
      <c r="AN84" s="967"/>
      <c r="AO84" s="967"/>
      <c r="AP84" s="967"/>
      <c r="AQ84" s="967"/>
      <c r="AR84" s="967"/>
      <c r="AS84" s="967"/>
      <c r="AT84" s="967"/>
      <c r="AU84" s="967"/>
      <c r="AV84" s="967"/>
      <c r="BA84" s="1009"/>
      <c r="BB84" s="1007"/>
      <c r="BC84" s="1010">
        <f t="shared" ref="BC84:BC97" si="3">BC83+1</f>
        <v>2</v>
      </c>
      <c r="BD84" s="1011" t="str">
        <f t="shared" si="2"/>
        <v>0</v>
      </c>
      <c r="BE84" s="1012" t="str">
        <f>IF(AND(BD84&lt;&gt;"0",BD84&lt;&gt;"1",BC84&lt;=$BE$81),VLOOKUP(VALUE(BD84),$BH$83:$BI$91,2,FALSE),"")</f>
        <v/>
      </c>
      <c r="BF84" s="1012" t="str">
        <f>IF(AND(BC84&lt;=$BE$81,BE84&lt;&gt;"",BD84&lt;&gt;"1"),"Puluh ","")</f>
        <v/>
      </c>
      <c r="BG84" s="1007"/>
      <c r="BH84" s="1012">
        <v>2</v>
      </c>
      <c r="BI84" s="1000" t="s">
        <v>922</v>
      </c>
    </row>
    <row r="85" spans="3:61" ht="12" x14ac:dyDescent="0.2">
      <c r="C85" s="967"/>
      <c r="D85" s="967"/>
      <c r="E85" s="967"/>
      <c r="F85" s="967"/>
      <c r="G85" s="967"/>
      <c r="H85" s="967"/>
      <c r="I85" s="967"/>
      <c r="J85" s="967"/>
      <c r="K85" s="967"/>
      <c r="L85" s="967"/>
      <c r="M85" s="967"/>
      <c r="N85" s="967"/>
      <c r="O85" s="967"/>
      <c r="P85" s="967"/>
      <c r="Q85" s="967"/>
      <c r="R85" s="967"/>
      <c r="S85" s="967"/>
      <c r="T85" s="967"/>
      <c r="U85" s="967"/>
      <c r="V85" s="967"/>
      <c r="W85" s="967"/>
      <c r="X85" s="967"/>
      <c r="Y85" s="967"/>
      <c r="Z85" s="967"/>
      <c r="AA85" s="967"/>
      <c r="AB85" s="967"/>
      <c r="AC85" s="967"/>
      <c r="AD85" s="967"/>
      <c r="AE85" s="967"/>
      <c r="AF85" s="967"/>
      <c r="AG85" s="967"/>
      <c r="AH85" s="967"/>
      <c r="AI85" s="967"/>
      <c r="AJ85" s="967"/>
      <c r="AK85" s="967"/>
      <c r="AL85" s="967"/>
      <c r="AM85" s="967"/>
      <c r="AN85" s="967"/>
      <c r="AO85" s="967"/>
      <c r="AP85" s="967"/>
      <c r="AQ85" s="967"/>
      <c r="AR85" s="967"/>
      <c r="AS85" s="967"/>
      <c r="AT85" s="967"/>
      <c r="AU85" s="967"/>
      <c r="AV85" s="967"/>
      <c r="BA85" s="1009"/>
      <c r="BB85" s="1007"/>
      <c r="BC85" s="1010">
        <f t="shared" si="3"/>
        <v>3</v>
      </c>
      <c r="BD85" s="1011" t="str">
        <f t="shared" si="2"/>
        <v>0</v>
      </c>
      <c r="BE85" s="1012" t="str">
        <f>IF(AND(BD85&lt;&gt;"0",BC85&lt;=$BE$81),IF(BD85="1","Se",VLOOKUP(VALUE(BD85),$BH$83:$BI$91,2,FALSE)),"")</f>
        <v/>
      </c>
      <c r="BF85" s="1012" t="str">
        <f>IF(AND(BC85&lt;=$BE$81,BE85&lt;&gt;""),IF(BD85="1","ratus ","Ratus "),"")</f>
        <v/>
      </c>
      <c r="BG85" s="1007"/>
      <c r="BH85" s="1012">
        <v>3</v>
      </c>
      <c r="BI85" s="1000" t="s">
        <v>923</v>
      </c>
    </row>
    <row r="86" spans="3:61" ht="12" x14ac:dyDescent="0.2">
      <c r="C86" s="967"/>
      <c r="D86" s="967"/>
      <c r="E86" s="967"/>
      <c r="F86" s="967"/>
      <c r="G86" s="967"/>
      <c r="H86" s="967"/>
      <c r="I86" s="967"/>
      <c r="J86" s="967"/>
      <c r="K86" s="967"/>
      <c r="L86" s="967"/>
      <c r="M86" s="967"/>
      <c r="N86" s="967"/>
      <c r="O86" s="967"/>
      <c r="P86" s="967"/>
      <c r="Q86" s="967"/>
      <c r="R86" s="967"/>
      <c r="S86" s="967"/>
      <c r="T86" s="967"/>
      <c r="U86" s="967"/>
      <c r="V86" s="967"/>
      <c r="W86" s="967"/>
      <c r="X86" s="967"/>
      <c r="Y86" s="967"/>
      <c r="Z86" s="967"/>
      <c r="AA86" s="967"/>
      <c r="AB86" s="967"/>
      <c r="AC86" s="967"/>
      <c r="AD86" s="967"/>
      <c r="AE86" s="967"/>
      <c r="AF86" s="967"/>
      <c r="AG86" s="967"/>
      <c r="AH86" s="967"/>
      <c r="AI86" s="967"/>
      <c r="AJ86" s="967"/>
      <c r="AK86" s="967"/>
      <c r="AL86" s="967"/>
      <c r="AM86" s="967"/>
      <c r="AN86" s="967"/>
      <c r="AO86" s="967"/>
      <c r="AP86" s="967"/>
      <c r="AQ86" s="967"/>
      <c r="AR86" s="967"/>
      <c r="AS86" s="967"/>
      <c r="AT86" s="967"/>
      <c r="AU86" s="967"/>
      <c r="AV86" s="967"/>
      <c r="BA86" s="1009"/>
      <c r="BB86" s="1007"/>
      <c r="BC86" s="1010">
        <f t="shared" si="3"/>
        <v>4</v>
      </c>
      <c r="BD86" s="1011" t="str">
        <f t="shared" si="2"/>
        <v>0</v>
      </c>
      <c r="BE86" s="1012" t="str">
        <f>IF(AND(BD86&lt;&gt;"0",BD87&lt;&gt;"1",BC86&lt;=$BE$81),VLOOKUP(VALUE(BD86),$BH$83:$BI$91,2,FALSE),IF(BD87="1",VLOOKUP(VALUE(BD87&amp;BD86),$BH$92:$BI$101,2,FALSE),""))</f>
        <v/>
      </c>
      <c r="BF86" s="1012" t="str">
        <f>IF(AND(BC86&lt;=$BE$81,OR(BD86&lt;&gt;"0",BD87&lt;&gt;"0",BD88&lt;&gt;"0")),"Ribu ","")</f>
        <v/>
      </c>
      <c r="BG86" s="1007"/>
      <c r="BH86" s="1012">
        <v>4</v>
      </c>
      <c r="BI86" s="1000" t="s">
        <v>924</v>
      </c>
    </row>
    <row r="87" spans="3:61" ht="12" x14ac:dyDescent="0.2">
      <c r="C87" s="967"/>
      <c r="D87" s="967"/>
      <c r="E87" s="967"/>
      <c r="F87" s="967"/>
      <c r="G87" s="967"/>
      <c r="H87" s="967"/>
      <c r="I87" s="967"/>
      <c r="J87" s="967"/>
      <c r="K87" s="967"/>
      <c r="L87" s="967"/>
      <c r="M87" s="967"/>
      <c r="N87" s="967"/>
      <c r="O87" s="967"/>
      <c r="P87" s="967"/>
      <c r="Q87" s="967"/>
      <c r="R87" s="967"/>
      <c r="S87" s="967"/>
      <c r="T87" s="967"/>
      <c r="U87" s="967"/>
      <c r="V87" s="967"/>
      <c r="W87" s="967"/>
      <c r="X87" s="967"/>
      <c r="Y87" s="967"/>
      <c r="Z87" s="967"/>
      <c r="AA87" s="967"/>
      <c r="AB87" s="967"/>
      <c r="AC87" s="967"/>
      <c r="AD87" s="967"/>
      <c r="AE87" s="967"/>
      <c r="AF87" s="967"/>
      <c r="AG87" s="967"/>
      <c r="AH87" s="967"/>
      <c r="AI87" s="967"/>
      <c r="AJ87" s="967"/>
      <c r="AK87" s="967"/>
      <c r="AL87" s="967"/>
      <c r="AM87" s="967"/>
      <c r="AN87" s="967"/>
      <c r="AO87" s="967"/>
      <c r="AP87" s="967"/>
      <c r="AQ87" s="967"/>
      <c r="AR87" s="967"/>
      <c r="AS87" s="967"/>
      <c r="AT87" s="967"/>
      <c r="AU87" s="967"/>
      <c r="AV87" s="967"/>
      <c r="BA87" s="1009"/>
      <c r="BB87" s="1007"/>
      <c r="BC87" s="1010">
        <f t="shared" si="3"/>
        <v>5</v>
      </c>
      <c r="BD87" s="1011" t="str">
        <f t="shared" si="2"/>
        <v>0</v>
      </c>
      <c r="BE87" s="1012" t="str">
        <f>IF(AND(BD87&lt;&gt;"0",BD87&lt;&gt;"1",BC87&lt;=$BE$81),VLOOKUP(VALUE(BD87),$BH$83:$BI$91,2,FALSE),"")</f>
        <v/>
      </c>
      <c r="BF87" s="1012" t="str">
        <f>IF(AND(BC87&lt;=$BE$81,BE87&lt;&gt;"",BD87&lt;&gt;"1"),"Puluh ","")</f>
        <v/>
      </c>
      <c r="BG87" s="1007"/>
      <c r="BH87" s="1012">
        <v>5</v>
      </c>
      <c r="BI87" s="1000" t="s">
        <v>925</v>
      </c>
    </row>
    <row r="88" spans="3:61" ht="12" x14ac:dyDescent="0.2">
      <c r="BA88" s="1009"/>
      <c r="BB88" s="1007"/>
      <c r="BC88" s="1010">
        <f t="shared" si="3"/>
        <v>6</v>
      </c>
      <c r="BD88" s="1011" t="str">
        <f t="shared" si="2"/>
        <v>0</v>
      </c>
      <c r="BE88" s="1012" t="str">
        <f>IF(AND(BD88&lt;&gt;"0",BC88&lt;=$BE$81),IF(BD88="1","Se",VLOOKUP(VALUE(BD88),$BH$83:$BI$91,2,FALSE)),"")</f>
        <v/>
      </c>
      <c r="BF88" s="1012" t="str">
        <f>IF(AND(BC88&lt;=$BE$81,BE88&lt;&gt;""),IF(BD88="1","ratus ","Ratus "),"")</f>
        <v/>
      </c>
      <c r="BG88" s="1007"/>
      <c r="BH88" s="1012">
        <v>6</v>
      </c>
      <c r="BI88" s="1000" t="s">
        <v>926</v>
      </c>
    </row>
    <row r="89" spans="3:61" ht="12" x14ac:dyDescent="0.2">
      <c r="BA89" s="1009"/>
      <c r="BB89" s="1007"/>
      <c r="BC89" s="1010">
        <f t="shared" si="3"/>
        <v>7</v>
      </c>
      <c r="BD89" s="1011" t="str">
        <f t="shared" si="2"/>
        <v>1</v>
      </c>
      <c r="BE89" s="1012" t="str">
        <f>IF(AND(BD89&lt;&gt;"0",BD90&lt;&gt;"1",BC89&lt;=$BE$81),VLOOKUP(VALUE(BD89),$BH$83:$BI$91,2,FALSE),IF(BD90="1",VLOOKUP(VALUE(BD90&amp;BD89),$BH$92:$BI$101,2,FALSE),""))</f>
        <v xml:space="preserve">Satu </v>
      </c>
      <c r="BF89" s="1012" t="str">
        <f>IF(AND(BC89&lt;=$BE$81,OR(BD89&lt;&gt;"0",BD90&lt;&gt;"0",BD91&lt;&gt;"0")),"Juta ","")</f>
        <v xml:space="preserve">Juta </v>
      </c>
      <c r="BG89" s="1007"/>
      <c r="BH89" s="1012">
        <v>7</v>
      </c>
      <c r="BI89" s="1000" t="s">
        <v>927</v>
      </c>
    </row>
    <row r="90" spans="3:61" ht="12" x14ac:dyDescent="0.2">
      <c r="BA90" s="1009"/>
      <c r="BB90" s="1007"/>
      <c r="BC90" s="1010">
        <f t="shared" si="3"/>
        <v>8</v>
      </c>
      <c r="BD90" s="1011" t="str">
        <f t="shared" si="2"/>
        <v>2</v>
      </c>
      <c r="BE90" s="1012" t="str">
        <f>IF(AND(BD90&lt;&gt;"0",BD90&lt;&gt;"1",BC90&lt;=$BE$81),VLOOKUP(VALUE(BD90),$BH$83:$BI$91,2,FALSE),"")</f>
        <v xml:space="preserve">Dua </v>
      </c>
      <c r="BF90" s="1012" t="str">
        <f>IF(AND(BC90&lt;=$BE$81,BE90&lt;&gt;"",BD90&lt;&gt;"1"),"Puluh ","")</f>
        <v xml:space="preserve">Puluh </v>
      </c>
      <c r="BG90" s="1007"/>
      <c r="BH90" s="1012">
        <v>8</v>
      </c>
      <c r="BI90" s="1000" t="s">
        <v>928</v>
      </c>
    </row>
    <row r="91" spans="3:61" ht="12" x14ac:dyDescent="0.2">
      <c r="BA91" s="1009"/>
      <c r="BB91" s="1007"/>
      <c r="BC91" s="1010">
        <f t="shared" si="3"/>
        <v>9</v>
      </c>
      <c r="BD91" s="1011" t="str">
        <f t="shared" si="2"/>
        <v>7</v>
      </c>
      <c r="BE91" s="1012" t="str">
        <f>IF(AND(BD91&lt;&gt;"0",BC91&lt;=$BE$81),IF(BD91="1","Se",VLOOKUP(VALUE(BD91),$BH$83:$BI$91,2,FALSE)),"")</f>
        <v xml:space="preserve">Tujuh </v>
      </c>
      <c r="BF91" s="1012" t="str">
        <f>IF(AND(BC91&lt;=$BE$81,BE91&lt;&gt;""),IF(BD91="1","ratus ","Ratus "),"")</f>
        <v xml:space="preserve">Ratus </v>
      </c>
      <c r="BG91" s="1007"/>
      <c r="BH91" s="1012">
        <v>9</v>
      </c>
      <c r="BI91" s="1000" t="s">
        <v>929</v>
      </c>
    </row>
    <row r="92" spans="3:61" ht="12" x14ac:dyDescent="0.2">
      <c r="BA92" s="1009"/>
      <c r="BB92" s="1007"/>
      <c r="BC92" s="1010">
        <f t="shared" si="3"/>
        <v>10</v>
      </c>
      <c r="BD92" s="1011" t="str">
        <f t="shared" si="2"/>
        <v>2</v>
      </c>
      <c r="BE92" s="1012" t="str">
        <f>IF(AND(BD92&lt;&gt;"0",BD93&lt;&gt;"1",BC92&lt;=$BE$81),VLOOKUP(VALUE(BD92),$BH$83:$BI$91,2,FALSE),IF(BD93="1",VLOOKUP(VALUE(BD93&amp;BD92),$BH$92:$BI$101,2,FALSE),""))</f>
        <v xml:space="preserve">Dua </v>
      </c>
      <c r="BF92" s="1012" t="str">
        <f>IF(AND(BC92&lt;=$BE$81,OR(BD92&lt;&gt;"0",BD93&lt;&gt;"0",BD94&lt;&gt;"0")),"Miliar ","")</f>
        <v xml:space="preserve">Miliar </v>
      </c>
      <c r="BG92" s="1007"/>
      <c r="BH92" s="1012">
        <v>10</v>
      </c>
      <c r="BI92" s="1001" t="s">
        <v>930</v>
      </c>
    </row>
    <row r="93" spans="3:61" ht="12" x14ac:dyDescent="0.2">
      <c r="BA93" s="1009"/>
      <c r="BB93" s="1007"/>
      <c r="BC93" s="1010">
        <f t="shared" si="3"/>
        <v>11</v>
      </c>
      <c r="BD93" s="1011" t="str">
        <f t="shared" si="2"/>
        <v>2</v>
      </c>
      <c r="BE93" s="1012" t="str">
        <f>IF(AND(BD93&lt;&gt;"0",BD93&lt;&gt;"1",BC93&lt;=$BE$81),VLOOKUP(VALUE(BD93),$BH$83:$BI$91,2,FALSE),"")</f>
        <v xml:space="preserve">Dua </v>
      </c>
      <c r="BF93" s="1012" t="str">
        <f>IF(AND(BC93&lt;=$BE$81,BE93&lt;&gt;"",BD93&lt;&gt;"1"),"Puluh ","")</f>
        <v xml:space="preserve">Puluh </v>
      </c>
      <c r="BG93" s="1007"/>
      <c r="BH93" s="1012">
        <v>11</v>
      </c>
      <c r="BI93" s="1001" t="s">
        <v>931</v>
      </c>
    </row>
    <row r="94" spans="3:61" ht="12" x14ac:dyDescent="0.2">
      <c r="BA94" s="1009"/>
      <c r="BB94" s="1007"/>
      <c r="BC94" s="1010">
        <f t="shared" si="3"/>
        <v>12</v>
      </c>
      <c r="BD94" s="1011" t="str">
        <f t="shared" si="2"/>
        <v/>
      </c>
      <c r="BE94" s="1012" t="str">
        <f>IF(AND(BD94&lt;&gt;"0",BC94&lt;=$BE$81),IF(BD94="1","Se",VLOOKUP(VALUE(BD94),$BH$83:$BI$91,2,FALSE)),"")</f>
        <v/>
      </c>
      <c r="BF94" s="1012" t="str">
        <f>IF(AND(BC94&lt;=$BE$81,BE94&lt;&gt;""),IF(BD94="1","ratus ","Ratus "),"")</f>
        <v/>
      </c>
      <c r="BG94" s="1007"/>
      <c r="BH94" s="1012">
        <v>12</v>
      </c>
      <c r="BI94" s="1001" t="s">
        <v>932</v>
      </c>
    </row>
    <row r="95" spans="3:61" ht="12" x14ac:dyDescent="0.2">
      <c r="BA95" s="1009"/>
      <c r="BB95" s="1007"/>
      <c r="BC95" s="1010">
        <f t="shared" si="3"/>
        <v>13</v>
      </c>
      <c r="BD95" s="1011" t="str">
        <f t="shared" si="2"/>
        <v/>
      </c>
      <c r="BE95" s="1012" t="str">
        <f>IF(AND(BD95&lt;&gt;"0",BD96&lt;&gt;"1",BC95&lt;=$BE$81),VLOOKUP(VALUE(BD95),$BH$83:$BI$91,2,FALSE),IF(BD96="1",VLOOKUP(VALUE(BD96&amp;BD95),$BH$92:$BI$101,2,FALSE),""))</f>
        <v/>
      </c>
      <c r="BF95" s="1012" t="str">
        <f>IF(BC95&lt;=$BE$81,"Triliun ","")</f>
        <v/>
      </c>
      <c r="BG95" s="1007"/>
      <c r="BH95" s="1012">
        <v>13</v>
      </c>
      <c r="BI95" s="1001" t="s">
        <v>933</v>
      </c>
    </row>
    <row r="96" spans="3:61" ht="12" x14ac:dyDescent="0.2">
      <c r="BA96" s="1009"/>
      <c r="BB96" s="1007"/>
      <c r="BC96" s="1010">
        <f t="shared" si="3"/>
        <v>14</v>
      </c>
      <c r="BD96" s="1011" t="str">
        <f t="shared" si="2"/>
        <v/>
      </c>
      <c r="BE96" s="1012" t="str">
        <f>IF(AND(BD96&lt;&gt;"0",BD96&lt;&gt;"1",BC96&lt;=$BE$81),VLOOKUP(VALUE(BD96),$BH$83:$BI$91,2,FALSE),"")</f>
        <v/>
      </c>
      <c r="BF96" s="1012" t="str">
        <f>IF(AND(BC96&lt;=$BE$81,BE96&lt;&gt;"",BD96&lt;&gt;"1"),"Puluh ","")</f>
        <v/>
      </c>
      <c r="BG96" s="1007"/>
      <c r="BH96" s="1012">
        <v>14</v>
      </c>
      <c r="BI96" s="1001" t="s">
        <v>934</v>
      </c>
    </row>
    <row r="97" spans="53:61" ht="12" x14ac:dyDescent="0.2">
      <c r="BA97" s="1009"/>
      <c r="BB97" s="1007"/>
      <c r="BC97" s="1010">
        <f t="shared" si="3"/>
        <v>15</v>
      </c>
      <c r="BD97" s="1011" t="str">
        <f t="shared" si="2"/>
        <v/>
      </c>
      <c r="BE97" s="1012" t="str">
        <f>IF(AND(BD97&lt;&gt;"0",BC97&lt;=$BE$81),IF(BD97="1","Se",VLOOKUP(VALUE(BD97),$BH$83:$BI$91,2,FALSE)),"")</f>
        <v/>
      </c>
      <c r="BF97" s="1012" t="str">
        <f>IF(AND(BC97&lt;=$BE$81,BE97&lt;&gt;""),IF(BD97="1","ratus ","Ratus "),"")</f>
        <v/>
      </c>
      <c r="BG97" s="1007"/>
      <c r="BH97" s="1012">
        <v>15</v>
      </c>
      <c r="BI97" s="1001" t="s">
        <v>935</v>
      </c>
    </row>
    <row r="98" spans="53:61" ht="12" x14ac:dyDescent="0.2">
      <c r="BA98" s="1009"/>
      <c r="BB98" s="1007"/>
      <c r="BC98" s="1007"/>
      <c r="BD98" s="1007"/>
      <c r="BE98" s="1007"/>
      <c r="BF98" s="1007"/>
      <c r="BG98" s="1007"/>
      <c r="BH98" s="1012">
        <v>16</v>
      </c>
      <c r="BI98" s="1001" t="s">
        <v>936</v>
      </c>
    </row>
    <row r="99" spans="53:61" ht="12" x14ac:dyDescent="0.2">
      <c r="BA99" s="1009"/>
      <c r="BB99" s="1007"/>
      <c r="BC99" s="1007"/>
      <c r="BD99" s="1007"/>
      <c r="BE99" s="1007"/>
      <c r="BF99" s="1007"/>
      <c r="BG99" s="1007"/>
      <c r="BH99" s="1012">
        <v>17</v>
      </c>
      <c r="BI99" s="1001" t="s">
        <v>937</v>
      </c>
    </row>
    <row r="100" spans="53:61" ht="12" x14ac:dyDescent="0.2">
      <c r="BA100" s="1184"/>
      <c r="BB100" s="1185"/>
      <c r="BC100" s="1185"/>
      <c r="BD100" s="1185"/>
      <c r="BE100" s="1185"/>
      <c r="BF100" s="1185"/>
      <c r="BG100" s="1007"/>
      <c r="BH100" s="1012">
        <v>18</v>
      </c>
      <c r="BI100" s="1001" t="s">
        <v>938</v>
      </c>
    </row>
    <row r="101" spans="53:61" ht="12" x14ac:dyDescent="0.2">
      <c r="BA101" s="1184"/>
      <c r="BB101" s="1185"/>
      <c r="BC101" s="1185"/>
      <c r="BD101" s="1185"/>
      <c r="BE101" s="1185"/>
      <c r="BF101" s="1185"/>
      <c r="BG101" s="1007"/>
      <c r="BH101" s="1012">
        <v>19</v>
      </c>
      <c r="BI101" s="1001" t="s">
        <v>939</v>
      </c>
    </row>
    <row r="102" spans="53:61" ht="12" x14ac:dyDescent="0.2">
      <c r="BA102" s="1184"/>
      <c r="BB102" s="1185"/>
      <c r="BC102" s="1185"/>
      <c r="BD102" s="1185"/>
      <c r="BE102" s="1185"/>
      <c r="BF102" s="1185"/>
      <c r="BG102" s="1007"/>
      <c r="BH102" s="1007"/>
      <c r="BI102" s="1008"/>
    </row>
    <row r="103" spans="53:61" ht="12" customHeight="1" x14ac:dyDescent="0.15">
      <c r="BA103" s="1242" t="str">
        <f>"("&amp;BE97&amp;BF97&amp;BE96&amp;BF96&amp;BE95&amp;BF95&amp;BE94&amp;BF94&amp;BE93&amp;BF93&amp;BE92&amp;BF92&amp;BE91&amp;BF91&amp;BE90&amp;BF90&amp;BE89&amp;BF89&amp;BE88&amp;BF88&amp;BE87&amp;BF87&amp;BE86&amp;BF86&amp;BE85&amp;BF85&amp;BE84&amp;BF84&amp;BE83&amp;BF83&amp;")"</f>
        <v>(Dua Puluh Dua Miliar Tujuh Ratus Dua Puluh Satu Juta Rupiah)</v>
      </c>
      <c r="BB103" s="1243"/>
      <c r="BC103" s="1243"/>
      <c r="BD103" s="1243"/>
      <c r="BE103" s="1243"/>
      <c r="BF103" s="1243"/>
      <c r="BG103" s="1243"/>
      <c r="BH103" s="1243"/>
      <c r="BI103" s="1244"/>
    </row>
    <row r="104" spans="53:61" ht="12" customHeight="1" x14ac:dyDescent="0.15">
      <c r="BA104" s="1245"/>
      <c r="BB104" s="1246"/>
      <c r="BC104" s="1246"/>
      <c r="BD104" s="1246"/>
      <c r="BE104" s="1246"/>
      <c r="BF104" s="1246"/>
      <c r="BG104" s="1246"/>
      <c r="BH104" s="1246"/>
      <c r="BI104" s="1247"/>
    </row>
  </sheetData>
  <mergeCells count="88">
    <mergeCell ref="AK37:AU37"/>
    <mergeCell ref="E36:Z36"/>
    <mergeCell ref="C37:D37"/>
    <mergeCell ref="E37:F37"/>
    <mergeCell ref="U37:X37"/>
    <mergeCell ref="AA37:AJ37"/>
    <mergeCell ref="C35:D35"/>
    <mergeCell ref="AA35:AJ35"/>
    <mergeCell ref="AK35:AU35"/>
    <mergeCell ref="Y14:AU14"/>
    <mergeCell ref="C19:D20"/>
    <mergeCell ref="E19:Z20"/>
    <mergeCell ref="AA19:AJ19"/>
    <mergeCell ref="AK19:AU19"/>
    <mergeCell ref="AA20:AJ20"/>
    <mergeCell ref="AK20:AU20"/>
    <mergeCell ref="E25:F25"/>
    <mergeCell ref="U25:X25"/>
    <mergeCell ref="AA25:AJ25"/>
    <mergeCell ref="AK25:AU25"/>
    <mergeCell ref="C21:D21"/>
    <mergeCell ref="AK21:AU21"/>
    <mergeCell ref="BA74:BF76"/>
    <mergeCell ref="BA100:BF102"/>
    <mergeCell ref="BA103:BI104"/>
    <mergeCell ref="BA77:BI78"/>
    <mergeCell ref="AA48:AJ48"/>
    <mergeCell ref="AK48:AU48"/>
    <mergeCell ref="AA49:AJ49"/>
    <mergeCell ref="AK49:AU49"/>
    <mergeCell ref="C51:AU51"/>
    <mergeCell ref="C59:F59"/>
    <mergeCell ref="G59:AT60"/>
    <mergeCell ref="C50:AU50"/>
    <mergeCell ref="C52:AU52"/>
    <mergeCell ref="C53:AU53"/>
    <mergeCell ref="B5:AV5"/>
    <mergeCell ref="Y8:AV8"/>
    <mergeCell ref="Y9:AU9"/>
    <mergeCell ref="Y10:AU10"/>
    <mergeCell ref="Y13:AU13"/>
    <mergeCell ref="C22:D22"/>
    <mergeCell ref="AA22:AJ22"/>
    <mergeCell ref="AK22:AU22"/>
    <mergeCell ref="E23:Z23"/>
    <mergeCell ref="C24:D24"/>
    <mergeCell ref="E24:F24"/>
    <mergeCell ref="U24:X24"/>
    <mergeCell ref="AA24:AJ24"/>
    <mergeCell ref="AK24:AU24"/>
    <mergeCell ref="E26:F26"/>
    <mergeCell ref="AA26:AJ26"/>
    <mergeCell ref="AK26:AU26"/>
    <mergeCell ref="E27:F27"/>
    <mergeCell ref="AA27:AJ27"/>
    <mergeCell ref="AK27:AU27"/>
    <mergeCell ref="C47:D47"/>
    <mergeCell ref="AK47:AU47"/>
    <mergeCell ref="C28:D28"/>
    <mergeCell ref="AK28:AU28"/>
    <mergeCell ref="C30:D30"/>
    <mergeCell ref="AA30:AJ30"/>
    <mergeCell ref="AK30:AU30"/>
    <mergeCell ref="E31:Z31"/>
    <mergeCell ref="C32:D32"/>
    <mergeCell ref="E32:F32"/>
    <mergeCell ref="U32:X32"/>
    <mergeCell ref="AA32:AJ32"/>
    <mergeCell ref="C40:D40"/>
    <mergeCell ref="AA40:AJ40"/>
    <mergeCell ref="AK40:AU40"/>
    <mergeCell ref="AK32:AU32"/>
    <mergeCell ref="E41:Z41"/>
    <mergeCell ref="C42:D42"/>
    <mergeCell ref="E42:F42"/>
    <mergeCell ref="U42:X42"/>
    <mergeCell ref="AA42:AJ42"/>
    <mergeCell ref="AK42:AU42"/>
    <mergeCell ref="E43:F43"/>
    <mergeCell ref="U43:X43"/>
    <mergeCell ref="AA43:AJ43"/>
    <mergeCell ref="AK43:AU43"/>
    <mergeCell ref="E44:F44"/>
    <mergeCell ref="AA44:AJ44"/>
    <mergeCell ref="AK44:AU44"/>
    <mergeCell ref="E45:F45"/>
    <mergeCell ref="AA45:AJ45"/>
    <mergeCell ref="AK45:AU45"/>
  </mergeCells>
  <pageMargins left="0.98425196850393704" right="0.78740157480314965" top="0.35" bottom="0.49" header="0.23622047244094491" footer="0.28000000000000003"/>
  <pageSetup orientation="portrait" r:id="rId1"/>
  <headerFooter scaleWithDoc="0">
    <oddFooter xml:space="preserve">&amp;L&amp;"Tahoma,Italic"&amp;9Penilaian Aset
Rumah Tinggal dan Ruko
PT Dwijalla Karsa, Kabupaten Bandung, Kota Jakarta Timur dan Kota Jakarta Selatan&amp;R&amp;"Tahoma,Regular"&amp;10v
</oddFooter>
  </headerFooter>
  <ignoredErrors>
    <ignoredError sqref="BF96" formula="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973442-6816-42CA-81B7-41E761630ED7}">
  <sheetPr>
    <tabColor rgb="FFFF0000"/>
  </sheetPr>
  <dimension ref="B2:BJ92"/>
  <sheetViews>
    <sheetView showGridLines="0" view="pageBreakPreview" topLeftCell="A16" zoomScaleSheetLayoutView="100" workbookViewId="0">
      <selection activeCell="AX4" sqref="AX4"/>
    </sheetView>
  </sheetViews>
  <sheetFormatPr defaultColWidth="1.85546875" defaultRowHeight="11.25" x14ac:dyDescent="0.15"/>
  <cols>
    <col min="1" max="1" width="1.85546875" style="966"/>
    <col min="2" max="2" width="1.85546875" style="966" customWidth="1"/>
    <col min="3" max="3" width="2.7109375" style="966" customWidth="1"/>
    <col min="4" max="4" width="1.28515625" style="966" customWidth="1"/>
    <col min="5" max="5" width="1.85546875" style="966"/>
    <col min="6" max="6" width="1.5703125" style="966" customWidth="1"/>
    <col min="7" max="7" width="1.42578125" style="966" customWidth="1"/>
    <col min="8" max="8" width="1.85546875" style="966"/>
    <col min="9" max="9" width="1.42578125" style="966" customWidth="1"/>
    <col min="10" max="11" width="1.85546875" style="966"/>
    <col min="12" max="12" width="1.42578125" style="966" customWidth="1"/>
    <col min="13" max="13" width="1.85546875" style="966"/>
    <col min="14" max="14" width="1.5703125" style="966" customWidth="1"/>
    <col min="15" max="15" width="1.85546875" style="966"/>
    <col min="16" max="16" width="1.42578125" style="966" customWidth="1"/>
    <col min="17" max="18" width="1.85546875" style="966"/>
    <col min="19" max="19" width="1.85546875" style="966" customWidth="1"/>
    <col min="20" max="20" width="1.42578125" style="966" customWidth="1"/>
    <col min="21" max="21" width="0.85546875" style="966" customWidth="1"/>
    <col min="22" max="23" width="1.85546875" style="966"/>
    <col min="24" max="24" width="1.85546875" style="966" customWidth="1"/>
    <col min="25" max="25" width="1.28515625" style="966" customWidth="1"/>
    <col min="26" max="27" width="1.85546875" style="966" customWidth="1"/>
    <col min="28" max="35" width="1.85546875" style="966"/>
    <col min="36" max="37" width="1.85546875" style="966" customWidth="1"/>
    <col min="38" max="42" width="1.85546875" style="966"/>
    <col min="43" max="48" width="1.85546875" style="966" customWidth="1"/>
    <col min="49" max="49" width="1.85546875" style="966"/>
    <col min="50" max="50" width="10" style="966" customWidth="1"/>
    <col min="51" max="51" width="10.5703125" style="966" customWidth="1"/>
    <col min="52" max="52" width="4.7109375" style="966" hidden="1" customWidth="1"/>
    <col min="53" max="53" width="19.140625" style="1022" customWidth="1"/>
    <col min="54" max="54" width="17.85546875" style="1022" customWidth="1"/>
    <col min="55" max="55" width="15.28515625" style="1022" customWidth="1"/>
    <col min="56" max="56" width="8.28515625" style="1022" hidden="1" customWidth="1"/>
    <col min="57" max="57" width="10.85546875" style="1171" customWidth="1"/>
    <col min="58" max="58" width="0.85546875" style="1022" customWidth="1"/>
    <col min="59" max="60" width="8.28515625" style="1022" customWidth="1"/>
    <col min="61" max="61" width="21.42578125" style="1022" customWidth="1"/>
    <col min="62" max="87" width="4.7109375" style="966" customWidth="1"/>
    <col min="88" max="16384" width="1.85546875" style="966"/>
  </cols>
  <sheetData>
    <row r="2" spans="2:62" ht="4.5" customHeight="1" x14ac:dyDescent="0.15"/>
    <row r="3" spans="2:62" ht="4.5" customHeight="1" x14ac:dyDescent="0.15"/>
    <row r="4" spans="2:62" s="967" customFormat="1" ht="64.5" customHeight="1" x14ac:dyDescent="0.15">
      <c r="BA4" s="1023"/>
      <c r="BB4" s="1023"/>
      <c r="BC4" s="1023"/>
      <c r="BD4" s="1023"/>
      <c r="BE4" s="1172"/>
      <c r="BF4" s="1023"/>
      <c r="BG4" s="1023"/>
      <c r="BH4" s="1023"/>
      <c r="BI4" s="1023"/>
    </row>
    <row r="5" spans="2:62" ht="30.75" x14ac:dyDescent="0.45">
      <c r="B5" s="1260" t="s">
        <v>1225</v>
      </c>
      <c r="C5" s="1260"/>
      <c r="D5" s="1260"/>
      <c r="E5" s="1260"/>
      <c r="F5" s="1260"/>
      <c r="G5" s="1260"/>
      <c r="H5" s="1260"/>
      <c r="I5" s="1260"/>
      <c r="J5" s="1260"/>
      <c r="K5" s="1260"/>
      <c r="L5" s="1260"/>
      <c r="M5" s="1260"/>
      <c r="N5" s="1260"/>
      <c r="O5" s="1260"/>
      <c r="P5" s="1260"/>
      <c r="Q5" s="1260"/>
      <c r="R5" s="1260"/>
      <c r="S5" s="1260"/>
      <c r="T5" s="1260"/>
      <c r="U5" s="1260"/>
      <c r="V5" s="1260"/>
      <c r="W5" s="1260"/>
      <c r="X5" s="1260"/>
      <c r="Y5" s="1260"/>
      <c r="Z5" s="1260"/>
      <c r="AA5" s="1260"/>
      <c r="AB5" s="1260"/>
      <c r="AC5" s="1260"/>
      <c r="AD5" s="1260"/>
      <c r="AE5" s="1260"/>
      <c r="AF5" s="1260"/>
      <c r="AG5" s="1260"/>
      <c r="AH5" s="1260"/>
      <c r="AI5" s="1260"/>
      <c r="AJ5" s="1260"/>
      <c r="AK5" s="1260"/>
      <c r="AL5" s="1260"/>
      <c r="AM5" s="1260"/>
      <c r="AN5" s="1260"/>
      <c r="AO5" s="1260"/>
      <c r="AP5" s="1260"/>
      <c r="AQ5" s="1260"/>
      <c r="AR5" s="1260"/>
      <c r="AS5" s="1260"/>
      <c r="AT5" s="1260"/>
      <c r="AU5" s="1260"/>
      <c r="AV5" s="1260"/>
      <c r="AW5" s="968"/>
      <c r="AX5" s="968"/>
      <c r="AY5" s="968"/>
    </row>
    <row r="6" spans="2:62" s="967" customFormat="1" ht="5.0999999999999996" customHeight="1" x14ac:dyDescent="0.15">
      <c r="BA6" s="1023"/>
      <c r="BB6" s="1023"/>
      <c r="BC6" s="1023"/>
      <c r="BD6" s="1023"/>
      <c r="BE6" s="1172"/>
      <c r="BF6" s="1023"/>
      <c r="BG6" s="1023"/>
      <c r="BH6" s="1023"/>
      <c r="BI6" s="1023"/>
    </row>
    <row r="7" spans="2:62" s="972" customFormat="1" ht="12.95" customHeight="1" x14ac:dyDescent="0.2">
      <c r="B7" s="975"/>
      <c r="C7" s="1213" t="s">
        <v>860</v>
      </c>
      <c r="D7" s="1213"/>
      <c r="E7" s="1215" t="s">
        <v>1229</v>
      </c>
      <c r="F7" s="1215"/>
      <c r="G7" s="1215"/>
      <c r="H7" s="1215"/>
      <c r="I7" s="1215"/>
      <c r="J7" s="1215"/>
      <c r="K7" s="1215"/>
      <c r="L7" s="1215"/>
      <c r="M7" s="1215"/>
      <c r="N7" s="1215"/>
      <c r="O7" s="1215"/>
      <c r="P7" s="1215"/>
      <c r="Q7" s="1215"/>
      <c r="R7" s="1215"/>
      <c r="S7" s="1215"/>
      <c r="T7" s="1215"/>
      <c r="U7" s="1215"/>
      <c r="V7" s="1215"/>
      <c r="W7" s="1215"/>
      <c r="X7" s="1215"/>
      <c r="Y7" s="1215"/>
      <c r="Z7" s="1215"/>
      <c r="AA7" s="1217" t="s">
        <v>866</v>
      </c>
      <c r="AB7" s="1217"/>
      <c r="AC7" s="1217"/>
      <c r="AD7" s="1217"/>
      <c r="AE7" s="1217"/>
      <c r="AF7" s="1217"/>
      <c r="AG7" s="1217"/>
      <c r="AH7" s="1217"/>
      <c r="AI7" s="1217"/>
      <c r="AJ7" s="1217"/>
      <c r="AK7" s="1217" t="s">
        <v>1233</v>
      </c>
      <c r="AL7" s="1217"/>
      <c r="AM7" s="1217"/>
      <c r="AN7" s="1217"/>
      <c r="AO7" s="1217"/>
      <c r="AP7" s="1217"/>
      <c r="AQ7" s="1217"/>
      <c r="AR7" s="1217"/>
      <c r="AS7" s="1217"/>
      <c r="AT7" s="1217"/>
      <c r="AU7" s="1217"/>
      <c r="AV7" s="1049"/>
      <c r="AW7" s="1167"/>
      <c r="AX7" s="1265" t="s">
        <v>1400</v>
      </c>
      <c r="AY7" s="1266"/>
      <c r="BA7" s="1261" t="s">
        <v>1391</v>
      </c>
      <c r="BB7" s="1135" t="s">
        <v>872</v>
      </c>
      <c r="BC7" s="1136" t="s">
        <v>1392</v>
      </c>
      <c r="BD7" s="1022"/>
      <c r="BE7" s="1263" t="s">
        <v>1402</v>
      </c>
      <c r="BF7" s="1024"/>
      <c r="BG7" s="1024"/>
      <c r="BH7" s="1024"/>
      <c r="BI7" s="1024"/>
    </row>
    <row r="8" spans="2:62" s="979" customFormat="1" ht="12.95" customHeight="1" x14ac:dyDescent="0.25">
      <c r="B8" s="977"/>
      <c r="C8" s="1214"/>
      <c r="D8" s="1214"/>
      <c r="E8" s="1216"/>
      <c r="F8" s="1216"/>
      <c r="G8" s="1216"/>
      <c r="H8" s="1216"/>
      <c r="I8" s="1216"/>
      <c r="J8" s="1216"/>
      <c r="K8" s="1216"/>
      <c r="L8" s="1216"/>
      <c r="M8" s="1216"/>
      <c r="N8" s="1216"/>
      <c r="O8" s="1216"/>
      <c r="P8" s="1216"/>
      <c r="Q8" s="1216"/>
      <c r="R8" s="1216"/>
      <c r="S8" s="1216"/>
      <c r="T8" s="1216"/>
      <c r="U8" s="1216"/>
      <c r="V8" s="1216"/>
      <c r="W8" s="1216"/>
      <c r="X8" s="1216"/>
      <c r="Y8" s="1216"/>
      <c r="Z8" s="1216"/>
      <c r="AA8" s="1204" t="s">
        <v>1230</v>
      </c>
      <c r="AB8" s="1204"/>
      <c r="AC8" s="1204"/>
      <c r="AD8" s="1204"/>
      <c r="AE8" s="1204"/>
      <c r="AF8" s="1204"/>
      <c r="AG8" s="1204"/>
      <c r="AH8" s="1204"/>
      <c r="AI8" s="1204"/>
      <c r="AJ8" s="1204"/>
      <c r="AK8" s="1204" t="s">
        <v>1230</v>
      </c>
      <c r="AL8" s="1204"/>
      <c r="AM8" s="1204"/>
      <c r="AN8" s="1204"/>
      <c r="AO8" s="1204"/>
      <c r="AP8" s="1204"/>
      <c r="AQ8" s="1204"/>
      <c r="AR8" s="1204"/>
      <c r="AS8" s="1204"/>
      <c r="AT8" s="1204"/>
      <c r="AU8" s="1204"/>
      <c r="AV8" s="1045"/>
      <c r="AW8" s="1168"/>
      <c r="AX8" s="1169"/>
      <c r="AY8" s="1170"/>
      <c r="BA8" s="1262"/>
      <c r="BB8" s="1138"/>
      <c r="BC8" s="1138"/>
      <c r="BD8" s="1139"/>
      <c r="BE8" s="1264"/>
      <c r="BF8" s="1025"/>
      <c r="BG8" s="1025"/>
      <c r="BH8" s="1025"/>
      <c r="BI8" s="1025"/>
    </row>
    <row r="9" spans="2:62" s="972" customFormat="1" ht="5.0999999999999996" customHeight="1" x14ac:dyDescent="0.15">
      <c r="C9" s="1196"/>
      <c r="D9" s="1196"/>
      <c r="Y9" s="980"/>
      <c r="AK9" s="1197"/>
      <c r="AL9" s="1197"/>
      <c r="AM9" s="1197"/>
      <c r="AN9" s="1197"/>
      <c r="AO9" s="1197"/>
      <c r="AP9" s="1197"/>
      <c r="AQ9" s="1197"/>
      <c r="AR9" s="1197"/>
      <c r="AS9" s="1197"/>
      <c r="AT9" s="1197"/>
      <c r="AU9" s="1197"/>
      <c r="AV9" s="1044"/>
      <c r="AX9" s="1162"/>
      <c r="AY9" s="1162"/>
      <c r="BA9" s="1022"/>
      <c r="BB9" s="1022"/>
      <c r="BC9" s="1022"/>
      <c r="BD9" s="1022"/>
      <c r="BE9" s="1173"/>
      <c r="BF9" s="1024"/>
      <c r="BG9" s="1024"/>
      <c r="BH9" s="1024"/>
      <c r="BI9" s="1024"/>
    </row>
    <row r="10" spans="2:62" s="972" customFormat="1" ht="12.75" customHeight="1" x14ac:dyDescent="0.15">
      <c r="C10" s="1206" t="s">
        <v>870</v>
      </c>
      <c r="D10" s="1206"/>
      <c r="E10" s="1146" t="s">
        <v>1245</v>
      </c>
      <c r="F10" s="138"/>
      <c r="G10" s="138"/>
      <c r="H10" s="138"/>
      <c r="I10" s="138"/>
      <c r="J10" s="138"/>
      <c r="K10" s="138"/>
      <c r="L10" s="138"/>
      <c r="M10" s="138"/>
      <c r="N10" s="138"/>
      <c r="O10" s="138"/>
      <c r="P10" s="138"/>
      <c r="Q10" s="138"/>
      <c r="R10" s="1147"/>
      <c r="S10" s="138"/>
      <c r="T10" s="138"/>
      <c r="U10" s="138"/>
      <c r="V10" s="138"/>
      <c r="W10" s="138"/>
      <c r="X10" s="138"/>
      <c r="Y10" s="1148"/>
      <c r="Z10" s="138"/>
      <c r="AA10" s="1231"/>
      <c r="AB10" s="1197"/>
      <c r="AC10" s="1197"/>
      <c r="AD10" s="1197"/>
      <c r="AE10" s="1197"/>
      <c r="AF10" s="1197"/>
      <c r="AG10" s="1197"/>
      <c r="AH10" s="1197"/>
      <c r="AI10" s="1197"/>
      <c r="AJ10" s="1197"/>
      <c r="AK10" s="1231"/>
      <c r="AL10" s="1197"/>
      <c r="AM10" s="1197"/>
      <c r="AN10" s="1197"/>
      <c r="AO10" s="1197"/>
      <c r="AP10" s="1197"/>
      <c r="AQ10" s="1197"/>
      <c r="AR10" s="1197"/>
      <c r="AS10" s="1197"/>
      <c r="AT10" s="1197"/>
      <c r="AU10" s="1197"/>
      <c r="AV10" s="1044"/>
      <c r="AX10" s="1162"/>
      <c r="AY10" s="1162"/>
      <c r="BA10" s="1140"/>
      <c r="BB10" s="1140"/>
      <c r="BC10" s="1134"/>
      <c r="BD10" s="1022"/>
      <c r="BE10" s="1174"/>
      <c r="BF10" s="1024"/>
      <c r="BG10" s="1024"/>
      <c r="BH10" s="1024"/>
      <c r="BI10" s="1024"/>
    </row>
    <row r="11" spans="2:62" s="972" customFormat="1" ht="33" customHeight="1" x14ac:dyDescent="0.15">
      <c r="C11" s="1046"/>
      <c r="D11" s="1046"/>
      <c r="E11" s="1230" t="s">
        <v>1394</v>
      </c>
      <c r="F11" s="1230"/>
      <c r="G11" s="1230"/>
      <c r="H11" s="1230"/>
      <c r="I11" s="1230"/>
      <c r="J11" s="1230"/>
      <c r="K11" s="1230"/>
      <c r="L11" s="1230"/>
      <c r="M11" s="1230"/>
      <c r="N11" s="1230"/>
      <c r="O11" s="1230"/>
      <c r="P11" s="1230"/>
      <c r="Q11" s="1230"/>
      <c r="R11" s="1230"/>
      <c r="S11" s="1230"/>
      <c r="T11" s="1230"/>
      <c r="U11" s="1230"/>
      <c r="V11" s="1230"/>
      <c r="W11" s="1230"/>
      <c r="X11" s="1230"/>
      <c r="Y11" s="1230"/>
      <c r="Z11" s="1230"/>
      <c r="AA11" s="1043"/>
      <c r="AB11" s="1043"/>
      <c r="AC11" s="1043"/>
      <c r="AD11" s="1043"/>
      <c r="AE11" s="1043"/>
      <c r="AF11" s="1043"/>
      <c r="AG11" s="1043"/>
      <c r="AH11" s="1043"/>
      <c r="AI11" s="1043"/>
      <c r="AJ11" s="1043"/>
      <c r="AK11" s="1149"/>
      <c r="AL11" s="1044"/>
      <c r="AM11" s="1044"/>
      <c r="AN11" s="1044"/>
      <c r="AO11" s="1044"/>
      <c r="AP11" s="1044"/>
      <c r="AQ11" s="1044"/>
      <c r="AR11" s="1044"/>
      <c r="AS11" s="1044"/>
      <c r="AT11" s="1044"/>
      <c r="AU11" s="1044"/>
      <c r="AV11" s="1044"/>
      <c r="AX11" s="1162"/>
      <c r="AY11" s="1162"/>
      <c r="BA11" s="1024"/>
      <c r="BB11" s="1024"/>
      <c r="BC11" s="1024"/>
      <c r="BD11" s="1024"/>
      <c r="BE11" s="1175"/>
      <c r="BF11" s="1024"/>
      <c r="BG11" s="1024"/>
      <c r="BH11" s="1024"/>
      <c r="BI11" s="1024"/>
    </row>
    <row r="12" spans="2:62" s="987" customFormat="1" ht="12.75" customHeight="1" x14ac:dyDescent="0.15">
      <c r="C12" s="1195"/>
      <c r="D12" s="1195"/>
      <c r="E12" s="1223" t="s">
        <v>13</v>
      </c>
      <c r="F12" s="1195"/>
      <c r="G12" s="1150" t="s">
        <v>859</v>
      </c>
      <c r="H12" s="1150"/>
      <c r="I12" s="1150"/>
      <c r="J12" s="1150"/>
      <c r="K12" s="1150"/>
      <c r="L12" s="1150"/>
      <c r="M12" s="1150"/>
      <c r="N12" s="1150"/>
      <c r="O12" s="1150"/>
      <c r="P12" s="1150"/>
      <c r="Q12" s="1150"/>
      <c r="R12" s="1150" t="s">
        <v>825</v>
      </c>
      <c r="S12" s="1150"/>
      <c r="T12" s="1150" t="s">
        <v>0</v>
      </c>
      <c r="U12" s="1228">
        <f>'[66]Resume 2 Nilai'!$U$24</f>
        <v>2585</v>
      </c>
      <c r="V12" s="1228"/>
      <c r="W12" s="1228"/>
      <c r="X12" s="1228"/>
      <c r="Y12" s="1150" t="s">
        <v>1389</v>
      </c>
      <c r="Z12" s="1150"/>
      <c r="AA12" s="1229">
        <f>'Resume 2 Nilai'!AA24</f>
        <v>6915000000</v>
      </c>
      <c r="AB12" s="1229"/>
      <c r="AC12" s="1229"/>
      <c r="AD12" s="1229"/>
      <c r="AE12" s="1229"/>
      <c r="AF12" s="1229"/>
      <c r="AG12" s="1229"/>
      <c r="AH12" s="1229"/>
      <c r="AI12" s="1229"/>
      <c r="AJ12" s="1229"/>
      <c r="AK12" s="1226"/>
      <c r="AL12" s="1227"/>
      <c r="AM12" s="1227"/>
      <c r="AN12" s="1227"/>
      <c r="AO12" s="1227"/>
      <c r="AP12" s="1227"/>
      <c r="AQ12" s="1227"/>
      <c r="AR12" s="1227"/>
      <c r="AS12" s="1227"/>
      <c r="AT12" s="1227"/>
      <c r="AU12" s="1227"/>
      <c r="AV12" s="988"/>
      <c r="AX12" s="1163">
        <f>AA12/U12</f>
        <v>2675048.3558994196</v>
      </c>
      <c r="AY12" s="1163">
        <f>BA12/U12</f>
        <v>4114352.0309477756</v>
      </c>
      <c r="BA12" s="1140">
        <v>10635600000</v>
      </c>
      <c r="BB12" s="1140"/>
      <c r="BC12" s="1143" t="s">
        <v>1393</v>
      </c>
      <c r="BD12" s="1024"/>
      <c r="BE12" s="1174">
        <f>(AA12-BA12)/BA12</f>
        <v>-0.34982511564932867</v>
      </c>
      <c r="BF12" s="1024"/>
      <c r="BG12" s="1024"/>
      <c r="BH12" s="1024"/>
      <c r="BI12" s="1024"/>
      <c r="BJ12" s="972"/>
    </row>
    <row r="13" spans="2:62" s="987" customFormat="1" ht="12.75" customHeight="1" x14ac:dyDescent="0.15">
      <c r="C13" s="1042"/>
      <c r="D13" s="1042"/>
      <c r="E13" s="1223" t="s">
        <v>13</v>
      </c>
      <c r="F13" s="1195"/>
      <c r="G13" s="1150" t="s">
        <v>1242</v>
      </c>
      <c r="H13" s="1150"/>
      <c r="I13" s="1150"/>
      <c r="J13" s="1150"/>
      <c r="K13" s="1150"/>
      <c r="L13" s="1150"/>
      <c r="M13" s="1150"/>
      <c r="N13" s="1150"/>
      <c r="O13" s="1150"/>
      <c r="P13" s="1150"/>
      <c r="Q13" s="1150"/>
      <c r="R13" s="1150" t="s">
        <v>825</v>
      </c>
      <c r="S13" s="1150"/>
      <c r="T13" s="1150" t="s">
        <v>0</v>
      </c>
      <c r="U13" s="1228">
        <f>[66]Rekap!$F$13</f>
        <v>266.5</v>
      </c>
      <c r="V13" s="1228"/>
      <c r="W13" s="1228"/>
      <c r="X13" s="1228"/>
      <c r="Y13" s="1150" t="s">
        <v>1389</v>
      </c>
      <c r="Z13" s="1150"/>
      <c r="AA13" s="1229">
        <f>'Resume 2 Nilai'!AA25</f>
        <v>1010000000</v>
      </c>
      <c r="AB13" s="1229"/>
      <c r="AC13" s="1229"/>
      <c r="AD13" s="1229"/>
      <c r="AE13" s="1229"/>
      <c r="AF13" s="1229"/>
      <c r="AG13" s="1229"/>
      <c r="AH13" s="1229"/>
      <c r="AI13" s="1229"/>
      <c r="AJ13" s="1229"/>
      <c r="AK13" s="1226"/>
      <c r="AL13" s="1227"/>
      <c r="AM13" s="1227"/>
      <c r="AN13" s="1227"/>
      <c r="AO13" s="1227"/>
      <c r="AP13" s="1227"/>
      <c r="AQ13" s="1227"/>
      <c r="AR13" s="1227"/>
      <c r="AS13" s="1227"/>
      <c r="AT13" s="1227"/>
      <c r="AU13" s="1227"/>
      <c r="AV13" s="988"/>
      <c r="AX13" s="1163">
        <f>AA13/U13</f>
        <v>3789868.6679174486</v>
      </c>
      <c r="AY13" s="1163">
        <v>4761151</v>
      </c>
      <c r="BA13" s="1140">
        <v>728000000</v>
      </c>
      <c r="BB13" s="1140"/>
      <c r="BC13" s="1024"/>
      <c r="BD13" s="1024"/>
      <c r="BE13" s="1175"/>
      <c r="BF13" s="1024"/>
      <c r="BG13" s="1024"/>
      <c r="BH13" s="1024"/>
      <c r="BI13" s="1024"/>
      <c r="BJ13" s="972"/>
    </row>
    <row r="14" spans="2:62" s="987" customFormat="1" ht="12.75" customHeight="1" x14ac:dyDescent="0.15">
      <c r="C14" s="1042"/>
      <c r="D14" s="1042"/>
      <c r="E14" s="1218" t="s">
        <v>13</v>
      </c>
      <c r="F14" s="1219"/>
      <c r="G14" s="1151" t="s">
        <v>1002</v>
      </c>
      <c r="H14" s="1151"/>
      <c r="I14" s="1151"/>
      <c r="J14" s="1151"/>
      <c r="K14" s="1151"/>
      <c r="L14" s="1151"/>
      <c r="M14" s="1151"/>
      <c r="N14" s="1151"/>
      <c r="O14" s="1151"/>
      <c r="P14" s="1151"/>
      <c r="Q14" s="1151"/>
      <c r="R14" s="1151"/>
      <c r="S14" s="1151"/>
      <c r="T14" s="1151"/>
      <c r="U14" s="1152"/>
      <c r="V14" s="1152"/>
      <c r="W14" s="1152"/>
      <c r="X14" s="1152"/>
      <c r="Y14" s="1151"/>
      <c r="Z14" s="1151"/>
      <c r="AA14" s="1220">
        <f>'Resume 2 Nilai'!AA26</f>
        <v>60000000</v>
      </c>
      <c r="AB14" s="1220"/>
      <c r="AC14" s="1220"/>
      <c r="AD14" s="1220"/>
      <c r="AE14" s="1220"/>
      <c r="AF14" s="1220"/>
      <c r="AG14" s="1220"/>
      <c r="AH14" s="1220"/>
      <c r="AI14" s="1220"/>
      <c r="AJ14" s="1220"/>
      <c r="AK14" s="1221"/>
      <c r="AL14" s="1222"/>
      <c r="AM14" s="1222"/>
      <c r="AN14" s="1222"/>
      <c r="AO14" s="1222"/>
      <c r="AP14" s="1222"/>
      <c r="AQ14" s="1222"/>
      <c r="AR14" s="1222"/>
      <c r="AS14" s="1222"/>
      <c r="AT14" s="1222"/>
      <c r="AU14" s="1222"/>
      <c r="AV14" s="988"/>
      <c r="AX14" s="1164"/>
      <c r="AY14" s="1164"/>
      <c r="BA14" s="1144">
        <f>51100000+5400000</f>
        <v>56500000</v>
      </c>
      <c r="BB14" s="1144"/>
      <c r="BC14" s="1024"/>
      <c r="BD14" s="1024"/>
      <c r="BE14" s="1175"/>
      <c r="BF14" s="1024"/>
      <c r="BG14" s="1024"/>
      <c r="BH14" s="1024"/>
      <c r="BI14" s="1024"/>
      <c r="BJ14" s="972"/>
    </row>
    <row r="15" spans="2:62" s="987" customFormat="1" ht="12.75" customHeight="1" x14ac:dyDescent="0.15">
      <c r="C15" s="1042"/>
      <c r="D15" s="1042"/>
      <c r="E15" s="1199"/>
      <c r="F15" s="1200"/>
      <c r="G15" s="990" t="s">
        <v>811</v>
      </c>
      <c r="H15" s="142"/>
      <c r="I15" s="142"/>
      <c r="J15" s="142"/>
      <c r="K15" s="142"/>
      <c r="L15" s="142"/>
      <c r="M15" s="142"/>
      <c r="N15" s="142"/>
      <c r="O15" s="142"/>
      <c r="P15" s="142"/>
      <c r="Q15" s="142"/>
      <c r="R15" s="142"/>
      <c r="S15" s="142"/>
      <c r="T15" s="142"/>
      <c r="U15" s="989"/>
      <c r="V15" s="989"/>
      <c r="W15" s="989"/>
      <c r="X15" s="989"/>
      <c r="Y15" s="142"/>
      <c r="Z15" s="142"/>
      <c r="AA15" s="1236">
        <f>SUM(AA12:AJ14)</f>
        <v>7985000000</v>
      </c>
      <c r="AB15" s="1237"/>
      <c r="AC15" s="1237"/>
      <c r="AD15" s="1237"/>
      <c r="AE15" s="1237"/>
      <c r="AF15" s="1237"/>
      <c r="AG15" s="1237"/>
      <c r="AH15" s="1237"/>
      <c r="AI15" s="1237"/>
      <c r="AJ15" s="1237"/>
      <c r="AK15" s="1236">
        <f>'Resume 2 Nilai'!AK27</f>
        <v>5989000000</v>
      </c>
      <c r="AL15" s="1237"/>
      <c r="AM15" s="1237"/>
      <c r="AN15" s="1237"/>
      <c r="AO15" s="1237"/>
      <c r="AP15" s="1237"/>
      <c r="AQ15" s="1237"/>
      <c r="AR15" s="1237"/>
      <c r="AS15" s="1237"/>
      <c r="AT15" s="1237"/>
      <c r="AU15" s="1237"/>
      <c r="AV15" s="988"/>
      <c r="AX15" s="1164"/>
      <c r="AY15" s="1164"/>
      <c r="BA15" s="1145">
        <f>BA12+BA13+BA14</f>
        <v>11420100000</v>
      </c>
      <c r="BB15" s="1144">
        <v>8026300000</v>
      </c>
      <c r="BC15" s="1024"/>
      <c r="BD15" s="1024"/>
      <c r="BE15" s="1174">
        <f>(AA15-BA15)/BA15</f>
        <v>-0.30079421371091319</v>
      </c>
      <c r="BF15" s="1024"/>
      <c r="BG15" s="1024"/>
      <c r="BH15" s="1024"/>
      <c r="BI15" s="1024"/>
      <c r="BJ15" s="972"/>
    </row>
    <row r="16" spans="2:62" s="972" customFormat="1" ht="5.0999999999999996" customHeight="1" x14ac:dyDescent="0.15">
      <c r="C16" s="1196"/>
      <c r="D16" s="1196"/>
      <c r="Y16" s="980"/>
      <c r="AK16" s="1197"/>
      <c r="AL16" s="1197"/>
      <c r="AM16" s="1197"/>
      <c r="AN16" s="1197"/>
      <c r="AO16" s="1197"/>
      <c r="AP16" s="1197"/>
      <c r="AQ16" s="1197"/>
      <c r="AR16" s="1197"/>
      <c r="AS16" s="1197"/>
      <c r="AT16" s="1197"/>
      <c r="AU16" s="1197"/>
      <c r="AV16" s="1044"/>
      <c r="AX16" s="1162"/>
      <c r="AY16" s="1162"/>
      <c r="BA16" s="1024"/>
      <c r="BB16" s="1024"/>
      <c r="BC16" s="1024"/>
      <c r="BD16" s="1024"/>
      <c r="BE16" s="1175"/>
      <c r="BF16" s="1024"/>
      <c r="BG16" s="1024"/>
      <c r="BH16" s="1024"/>
      <c r="BI16" s="1024"/>
    </row>
    <row r="17" spans="3:62" s="972" customFormat="1" ht="5.0999999999999996" customHeight="1" x14ac:dyDescent="0.15">
      <c r="C17" s="1043"/>
      <c r="D17" s="1043"/>
      <c r="Y17" s="980"/>
      <c r="AK17" s="1044"/>
      <c r="AL17" s="1044"/>
      <c r="AM17" s="1044"/>
      <c r="AN17" s="1044"/>
      <c r="AO17" s="1044"/>
      <c r="AP17" s="1044"/>
      <c r="AQ17" s="1044"/>
      <c r="AR17" s="1044"/>
      <c r="AS17" s="1044"/>
      <c r="AT17" s="1044"/>
      <c r="AU17" s="1044"/>
      <c r="AV17" s="1044"/>
      <c r="AX17" s="1162"/>
      <c r="AY17" s="1162"/>
      <c r="BA17" s="1024"/>
      <c r="BB17" s="1024"/>
      <c r="BC17" s="1024"/>
      <c r="BD17" s="1024"/>
      <c r="BE17" s="1175"/>
      <c r="BF17" s="1024"/>
      <c r="BG17" s="1024"/>
      <c r="BH17" s="1024"/>
      <c r="BI17" s="1024"/>
    </row>
    <row r="18" spans="3:62" s="972" customFormat="1" ht="12.75" customHeight="1" x14ac:dyDescent="0.15">
      <c r="C18" s="1206" t="s">
        <v>1098</v>
      </c>
      <c r="D18" s="1206"/>
      <c r="E18" s="1146" t="str">
        <f>'[61]Resume 2 Nilai'!$E$22</f>
        <v>Ruko</v>
      </c>
      <c r="F18" s="138"/>
      <c r="G18" s="138"/>
      <c r="H18" s="138"/>
      <c r="I18" s="138"/>
      <c r="J18" s="138"/>
      <c r="K18" s="138"/>
      <c r="L18" s="138"/>
      <c r="M18" s="138"/>
      <c r="N18" s="138"/>
      <c r="O18" s="138"/>
      <c r="P18" s="138"/>
      <c r="Q18" s="138"/>
      <c r="R18" s="1147"/>
      <c r="S18" s="138"/>
      <c r="T18" s="138"/>
      <c r="U18" s="138"/>
      <c r="V18" s="138"/>
      <c r="W18" s="138"/>
      <c r="X18" s="138"/>
      <c r="Y18" s="1148"/>
      <c r="Z18" s="138"/>
      <c r="AA18" s="1231"/>
      <c r="AB18" s="1197"/>
      <c r="AC18" s="1197"/>
      <c r="AD18" s="1197"/>
      <c r="AE18" s="1197"/>
      <c r="AF18" s="1197"/>
      <c r="AG18" s="1197"/>
      <c r="AH18" s="1197"/>
      <c r="AI18" s="1197"/>
      <c r="AJ18" s="1197"/>
      <c r="AK18" s="1231"/>
      <c r="AL18" s="1197"/>
      <c r="AM18" s="1197"/>
      <c r="AN18" s="1197"/>
      <c r="AO18" s="1197"/>
      <c r="AP18" s="1197"/>
      <c r="AQ18" s="1197"/>
      <c r="AR18" s="1197"/>
      <c r="AS18" s="1197"/>
      <c r="AT18" s="1197"/>
      <c r="AU18" s="1197"/>
      <c r="AV18" s="1044"/>
      <c r="AX18" s="1162"/>
      <c r="AY18" s="1162"/>
      <c r="BA18" s="1024"/>
      <c r="BB18" s="1024"/>
      <c r="BC18" s="1024"/>
      <c r="BD18" s="1024"/>
      <c r="BE18" s="1175"/>
      <c r="BF18" s="1024"/>
      <c r="BG18" s="1024"/>
      <c r="BH18" s="1024"/>
      <c r="BI18" s="1024"/>
    </row>
    <row r="19" spans="3:62" s="972" customFormat="1" ht="42.75" customHeight="1" x14ac:dyDescent="0.15">
      <c r="C19" s="1046"/>
      <c r="D19" s="1046"/>
      <c r="E19" s="1230" t="str">
        <f>'[61]Resume 2 Nilai'!$E$23</f>
        <v>Komplek Ruko Avenue No. 8-088, Jalan Boulevard Jakarta Garden City, Kelurahan Cakung Timur, Kecamatan Cakung, Kota Jakarta Timur, Provinsi DKI Jakarta</v>
      </c>
      <c r="F19" s="1230"/>
      <c r="G19" s="1230"/>
      <c r="H19" s="1230"/>
      <c r="I19" s="1230"/>
      <c r="J19" s="1230"/>
      <c r="K19" s="1230"/>
      <c r="L19" s="1230"/>
      <c r="M19" s="1230"/>
      <c r="N19" s="1230"/>
      <c r="O19" s="1230"/>
      <c r="P19" s="1230"/>
      <c r="Q19" s="1230"/>
      <c r="R19" s="1230"/>
      <c r="S19" s="1230"/>
      <c r="T19" s="1230"/>
      <c r="U19" s="1230"/>
      <c r="V19" s="1230"/>
      <c r="W19" s="1230"/>
      <c r="X19" s="1230"/>
      <c r="Y19" s="1230"/>
      <c r="Z19" s="1230"/>
      <c r="AA19" s="1043"/>
      <c r="AB19" s="1043"/>
      <c r="AC19" s="1043"/>
      <c r="AD19" s="1043"/>
      <c r="AE19" s="1043"/>
      <c r="AF19" s="1043"/>
      <c r="AG19" s="1043"/>
      <c r="AH19" s="1043"/>
      <c r="AI19" s="1043"/>
      <c r="AJ19" s="1043"/>
      <c r="AK19" s="1149"/>
      <c r="AL19" s="1044"/>
      <c r="AM19" s="1044"/>
      <c r="AN19" s="1044"/>
      <c r="AO19" s="1044"/>
      <c r="AP19" s="1044"/>
      <c r="AQ19" s="1044"/>
      <c r="AR19" s="1044"/>
      <c r="AS19" s="1044"/>
      <c r="AT19" s="1044"/>
      <c r="AU19" s="1044"/>
      <c r="AV19" s="1044"/>
      <c r="AX19" s="1162"/>
      <c r="AY19" s="1162"/>
      <c r="BA19" s="1024"/>
      <c r="BB19" s="1024"/>
      <c r="BC19" s="1024"/>
      <c r="BD19" s="1024"/>
      <c r="BE19" s="1175"/>
      <c r="BF19" s="1024"/>
      <c r="BG19" s="1024"/>
      <c r="BH19" s="1024"/>
      <c r="BI19" s="1024"/>
    </row>
    <row r="20" spans="3:62" s="987" customFormat="1" ht="12.75" customHeight="1" x14ac:dyDescent="0.15">
      <c r="C20" s="1195"/>
      <c r="D20" s="1195"/>
      <c r="E20" s="1218" t="s">
        <v>13</v>
      </c>
      <c r="F20" s="1219"/>
      <c r="G20" s="1151" t="s">
        <v>1319</v>
      </c>
      <c r="H20" s="1151"/>
      <c r="I20" s="1151"/>
      <c r="J20" s="1151"/>
      <c r="K20" s="1151"/>
      <c r="L20" s="1151"/>
      <c r="M20" s="1151"/>
      <c r="N20" s="1151"/>
      <c r="O20" s="1151"/>
      <c r="P20" s="1151"/>
      <c r="Q20" s="1151"/>
      <c r="R20" s="1151" t="s">
        <v>1387</v>
      </c>
      <c r="S20" s="1151"/>
      <c r="T20" s="1151" t="s">
        <v>0</v>
      </c>
      <c r="U20" s="1232" t="s">
        <v>1388</v>
      </c>
      <c r="V20" s="1232"/>
      <c r="W20" s="1232"/>
      <c r="X20" s="1232"/>
      <c r="Y20" s="1151" t="s">
        <v>1389</v>
      </c>
      <c r="Z20" s="1151"/>
      <c r="AA20" s="1233">
        <f>'Resume 2 Nilai'!AA32</f>
        <v>4495000000</v>
      </c>
      <c r="AB20" s="1233"/>
      <c r="AC20" s="1233"/>
      <c r="AD20" s="1233"/>
      <c r="AE20" s="1233"/>
      <c r="AF20" s="1233"/>
      <c r="AG20" s="1233"/>
      <c r="AH20" s="1233"/>
      <c r="AI20" s="1233"/>
      <c r="AJ20" s="1233"/>
      <c r="AK20" s="1234">
        <f>'Resume 2 Nilai'!AK32</f>
        <v>3371000000</v>
      </c>
      <c r="AL20" s="1235"/>
      <c r="AM20" s="1235"/>
      <c r="AN20" s="1235"/>
      <c r="AO20" s="1235"/>
      <c r="AP20" s="1235"/>
      <c r="AQ20" s="1235"/>
      <c r="AR20" s="1235"/>
      <c r="AS20" s="1235"/>
      <c r="AT20" s="1235"/>
      <c r="AU20" s="1235"/>
      <c r="AV20" s="988"/>
      <c r="AX20" s="1163">
        <f>AA20/363</f>
        <v>12382920.110192837</v>
      </c>
      <c r="AY20" s="1163">
        <f>BA20/363</f>
        <v>12306336.088154269</v>
      </c>
      <c r="BA20" s="1155">
        <v>4467200000</v>
      </c>
      <c r="BB20" s="1140">
        <v>3573760000</v>
      </c>
      <c r="BC20" s="1166" t="s">
        <v>1397</v>
      </c>
      <c r="BD20" s="1024"/>
      <c r="BE20" s="1174">
        <f>(AA20-BA20)/BA20</f>
        <v>6.2231375358166186E-3</v>
      </c>
      <c r="BF20" s="1024"/>
      <c r="BG20" s="1024"/>
      <c r="BH20" s="1024"/>
      <c r="BI20" s="1024"/>
      <c r="BJ20" s="972"/>
    </row>
    <row r="21" spans="3:62" s="972" customFormat="1" ht="5.0999999999999996" customHeight="1" x14ac:dyDescent="0.15">
      <c r="C21" s="1043"/>
      <c r="D21" s="1043"/>
      <c r="Y21" s="980"/>
      <c r="AK21" s="1044"/>
      <c r="AL21" s="1044"/>
      <c r="AM21" s="1044"/>
      <c r="AN21" s="1044"/>
      <c r="AO21" s="1044"/>
      <c r="AP21" s="1044"/>
      <c r="AQ21" s="1044"/>
      <c r="AR21" s="1044"/>
      <c r="AS21" s="1044"/>
      <c r="AT21" s="1044"/>
      <c r="AU21" s="1044"/>
      <c r="AV21" s="1044"/>
      <c r="AX21" s="1162"/>
      <c r="AY21" s="1162"/>
      <c r="BA21" s="1024"/>
      <c r="BB21" s="1024"/>
      <c r="BC21" s="1024"/>
      <c r="BD21" s="1024"/>
      <c r="BE21" s="1175"/>
      <c r="BF21" s="1024"/>
      <c r="BG21" s="1024"/>
      <c r="BH21" s="1024"/>
      <c r="BI21" s="1024"/>
    </row>
    <row r="22" spans="3:62" s="972" customFormat="1" ht="5.0999999999999996" customHeight="1" x14ac:dyDescent="0.15">
      <c r="C22" s="1043"/>
      <c r="D22" s="1043"/>
      <c r="Y22" s="980"/>
      <c r="AK22" s="1044"/>
      <c r="AL22" s="1044"/>
      <c r="AM22" s="1044"/>
      <c r="AN22" s="1044"/>
      <c r="AO22" s="1044"/>
      <c r="AP22" s="1044"/>
      <c r="AQ22" s="1044"/>
      <c r="AR22" s="1044"/>
      <c r="AS22" s="1044"/>
      <c r="AT22" s="1044"/>
      <c r="AU22" s="1044"/>
      <c r="AV22" s="1044"/>
      <c r="AX22" s="1162"/>
      <c r="AY22" s="1162"/>
      <c r="BA22" s="1024"/>
      <c r="BB22" s="1024"/>
      <c r="BC22" s="1024"/>
      <c r="BD22" s="1024"/>
      <c r="BE22" s="1175"/>
      <c r="BF22" s="1024"/>
      <c r="BG22" s="1024"/>
      <c r="BH22" s="1024"/>
      <c r="BI22" s="1024"/>
    </row>
    <row r="23" spans="3:62" s="972" customFormat="1" ht="12.75" customHeight="1" x14ac:dyDescent="0.15">
      <c r="C23" s="1206" t="s">
        <v>1390</v>
      </c>
      <c r="D23" s="1206"/>
      <c r="E23" s="1146" t="str">
        <f>'[61]Resume 2 Nilai'!$E$22</f>
        <v>Ruko</v>
      </c>
      <c r="F23" s="138"/>
      <c r="G23" s="138"/>
      <c r="H23" s="138"/>
      <c r="I23" s="138"/>
      <c r="J23" s="138"/>
      <c r="K23" s="138"/>
      <c r="L23" s="138"/>
      <c r="M23" s="138"/>
      <c r="N23" s="138"/>
      <c r="O23" s="138"/>
      <c r="P23" s="138"/>
      <c r="Q23" s="138"/>
      <c r="R23" s="1147"/>
      <c r="S23" s="138"/>
      <c r="T23" s="138"/>
      <c r="U23" s="138"/>
      <c r="V23" s="138"/>
      <c r="W23" s="138"/>
      <c r="X23" s="138"/>
      <c r="Y23" s="1148"/>
      <c r="Z23" s="138"/>
      <c r="AA23" s="1207"/>
      <c r="AB23" s="1208"/>
      <c r="AC23" s="1208"/>
      <c r="AD23" s="1208"/>
      <c r="AE23" s="1208"/>
      <c r="AF23" s="1208"/>
      <c r="AG23" s="1208"/>
      <c r="AH23" s="1208"/>
      <c r="AI23" s="1208"/>
      <c r="AJ23" s="1208"/>
      <c r="AK23" s="1207"/>
      <c r="AL23" s="1208"/>
      <c r="AM23" s="1208"/>
      <c r="AN23" s="1208"/>
      <c r="AO23" s="1208"/>
      <c r="AP23" s="1208"/>
      <c r="AQ23" s="1208"/>
      <c r="AR23" s="1208"/>
      <c r="AS23" s="1208"/>
      <c r="AT23" s="1208"/>
      <c r="AU23" s="1208"/>
      <c r="AV23" s="1044"/>
      <c r="AX23" s="1162"/>
      <c r="AY23" s="1162"/>
      <c r="BA23" s="1024"/>
      <c r="BB23" s="1024"/>
      <c r="BC23" s="1024"/>
      <c r="BD23" s="1024"/>
      <c r="BE23" s="1175"/>
      <c r="BF23" s="1024"/>
      <c r="BG23" s="1024"/>
      <c r="BH23" s="1024"/>
      <c r="BI23" s="1024"/>
    </row>
    <row r="24" spans="3:62" s="972" customFormat="1" ht="33" customHeight="1" x14ac:dyDescent="0.15">
      <c r="C24" s="1046"/>
      <c r="D24" s="1046"/>
      <c r="E24" s="1230" t="s">
        <v>1396</v>
      </c>
      <c r="F24" s="1230"/>
      <c r="G24" s="1230"/>
      <c r="H24" s="1230"/>
      <c r="I24" s="1230"/>
      <c r="J24" s="1230"/>
      <c r="K24" s="1230"/>
      <c r="L24" s="1230"/>
      <c r="M24" s="1230"/>
      <c r="N24" s="1230"/>
      <c r="O24" s="1230"/>
      <c r="P24" s="1230"/>
      <c r="Q24" s="1230"/>
      <c r="R24" s="1230"/>
      <c r="S24" s="1230"/>
      <c r="T24" s="1230"/>
      <c r="U24" s="1230"/>
      <c r="V24" s="1230"/>
      <c r="W24" s="1230"/>
      <c r="X24" s="1230"/>
      <c r="Y24" s="1230"/>
      <c r="Z24" s="1230"/>
      <c r="AA24" s="984"/>
      <c r="AB24" s="984"/>
      <c r="AC24" s="984"/>
      <c r="AD24" s="984"/>
      <c r="AE24" s="984"/>
      <c r="AF24" s="984"/>
      <c r="AG24" s="984"/>
      <c r="AH24" s="984"/>
      <c r="AI24" s="984"/>
      <c r="AJ24" s="984"/>
      <c r="AK24" s="1047"/>
      <c r="AL24" s="1048"/>
      <c r="AM24" s="1048"/>
      <c r="AN24" s="1048"/>
      <c r="AO24" s="1048"/>
      <c r="AP24" s="1048"/>
      <c r="AQ24" s="1048"/>
      <c r="AR24" s="1048"/>
      <c r="AS24" s="1048"/>
      <c r="AT24" s="1048"/>
      <c r="AU24" s="1048"/>
      <c r="AV24" s="1044"/>
      <c r="AX24" s="1162"/>
      <c r="AY24" s="1162"/>
      <c r="BA24" s="1024"/>
      <c r="BB24" s="1024"/>
      <c r="BC24" s="1024"/>
      <c r="BD24" s="1024"/>
      <c r="BE24" s="1175"/>
      <c r="BF24" s="1024"/>
      <c r="BG24" s="1024"/>
      <c r="BH24" s="1024"/>
      <c r="BI24" s="1024"/>
    </row>
    <row r="25" spans="3:62" s="987" customFormat="1" ht="12.75" customHeight="1" x14ac:dyDescent="0.15">
      <c r="C25" s="1195"/>
      <c r="D25" s="1195"/>
      <c r="E25" s="1218" t="s">
        <v>13</v>
      </c>
      <c r="F25" s="1219"/>
      <c r="G25" s="1151" t="s">
        <v>1319</v>
      </c>
      <c r="H25" s="1151"/>
      <c r="I25" s="1151"/>
      <c r="J25" s="1151"/>
      <c r="K25" s="1151"/>
      <c r="L25" s="1151"/>
      <c r="M25" s="1151"/>
      <c r="N25" s="1151"/>
      <c r="O25" s="1151"/>
      <c r="P25" s="1151"/>
      <c r="Q25" s="1151"/>
      <c r="R25" s="1151" t="s">
        <v>1387</v>
      </c>
      <c r="S25" s="1151"/>
      <c r="T25" s="1151" t="s">
        <v>0</v>
      </c>
      <c r="U25" s="1232" t="s">
        <v>1395</v>
      </c>
      <c r="V25" s="1232"/>
      <c r="W25" s="1232"/>
      <c r="X25" s="1232"/>
      <c r="Y25" s="1151" t="s">
        <v>1389</v>
      </c>
      <c r="Z25" s="1151"/>
      <c r="AA25" s="1259">
        <f>'Resume 2 Nilai'!AA37</f>
        <v>3506000000</v>
      </c>
      <c r="AB25" s="1259"/>
      <c r="AC25" s="1259"/>
      <c r="AD25" s="1259"/>
      <c r="AE25" s="1259"/>
      <c r="AF25" s="1259"/>
      <c r="AG25" s="1259"/>
      <c r="AH25" s="1259"/>
      <c r="AI25" s="1259"/>
      <c r="AJ25" s="1259"/>
      <c r="AK25" s="1257">
        <f>'Resume 2 Nilai'!AK37</f>
        <v>2630000000</v>
      </c>
      <c r="AL25" s="1258"/>
      <c r="AM25" s="1258"/>
      <c r="AN25" s="1258"/>
      <c r="AO25" s="1258"/>
      <c r="AP25" s="1258"/>
      <c r="AQ25" s="1258"/>
      <c r="AR25" s="1258"/>
      <c r="AS25" s="1258"/>
      <c r="AT25" s="1258"/>
      <c r="AU25" s="1258"/>
      <c r="AV25" s="988"/>
      <c r="AX25" s="1163">
        <f>AA25/320</f>
        <v>10956250</v>
      </c>
      <c r="AY25" s="1163"/>
      <c r="BA25" s="1155"/>
      <c r="BB25" s="1140"/>
      <c r="BC25" s="1143" t="s">
        <v>1393</v>
      </c>
      <c r="BD25" s="1024"/>
      <c r="BE25" s="1174"/>
      <c r="BF25" s="1024"/>
      <c r="BG25" s="1024"/>
      <c r="BH25" s="1024"/>
      <c r="BI25" s="1024"/>
      <c r="BJ25" s="972"/>
    </row>
    <row r="26" spans="3:62" s="972" customFormat="1" ht="5.0999999999999996" customHeight="1" x14ac:dyDescent="0.15">
      <c r="C26" s="1043"/>
      <c r="D26" s="1043"/>
      <c r="Y26" s="980"/>
      <c r="AK26" s="1044"/>
      <c r="AL26" s="1044"/>
      <c r="AM26" s="1044"/>
      <c r="AN26" s="1044"/>
      <c r="AO26" s="1044"/>
      <c r="AP26" s="1044"/>
      <c r="AQ26" s="1044"/>
      <c r="AR26" s="1044"/>
      <c r="AS26" s="1044"/>
      <c r="AT26" s="1044"/>
      <c r="AU26" s="1044"/>
      <c r="AV26" s="1044"/>
      <c r="AX26" s="1162"/>
      <c r="AY26" s="1162"/>
      <c r="BA26" s="1024"/>
      <c r="BB26" s="1024"/>
      <c r="BC26" s="1024"/>
      <c r="BD26" s="1024"/>
      <c r="BE26" s="1175"/>
      <c r="BF26" s="1024"/>
      <c r="BG26" s="1024"/>
      <c r="BH26" s="1024"/>
      <c r="BI26" s="1024"/>
    </row>
    <row r="27" spans="3:62" s="972" customFormat="1" ht="5.0999999999999996" customHeight="1" x14ac:dyDescent="0.15">
      <c r="C27" s="1043"/>
      <c r="D27" s="1043"/>
      <c r="Y27" s="980"/>
      <c r="AK27" s="1044"/>
      <c r="AL27" s="1044"/>
      <c r="AM27" s="1044"/>
      <c r="AN27" s="1044"/>
      <c r="AO27" s="1044"/>
      <c r="AP27" s="1044"/>
      <c r="AQ27" s="1044"/>
      <c r="AR27" s="1044"/>
      <c r="AS27" s="1044"/>
      <c r="AT27" s="1044"/>
      <c r="AU27" s="1044"/>
      <c r="AV27" s="1044"/>
      <c r="AX27" s="1162"/>
      <c r="AY27" s="1162"/>
      <c r="BA27" s="1024"/>
      <c r="BB27" s="1024"/>
      <c r="BC27" s="1024"/>
      <c r="BD27" s="1024"/>
      <c r="BE27" s="1175"/>
      <c r="BF27" s="1024"/>
      <c r="BG27" s="1024"/>
      <c r="BH27" s="1024"/>
      <c r="BI27" s="1024"/>
    </row>
    <row r="28" spans="3:62" s="972" customFormat="1" ht="12.75" customHeight="1" x14ac:dyDescent="0.15">
      <c r="C28" s="1205" t="s">
        <v>1398</v>
      </c>
      <c r="D28" s="1206"/>
      <c r="E28" s="1146" t="s">
        <v>1245</v>
      </c>
      <c r="F28" s="138"/>
      <c r="G28" s="138"/>
      <c r="H28" s="138"/>
      <c r="I28" s="138"/>
      <c r="J28" s="138"/>
      <c r="K28" s="138"/>
      <c r="L28" s="138"/>
      <c r="M28" s="138"/>
      <c r="N28" s="138"/>
      <c r="O28" s="138"/>
      <c r="P28" s="138"/>
      <c r="Q28" s="138"/>
      <c r="R28" s="1147"/>
      <c r="S28" s="138"/>
      <c r="T28" s="138"/>
      <c r="U28" s="138"/>
      <c r="V28" s="138"/>
      <c r="W28" s="138"/>
      <c r="X28" s="138"/>
      <c r="Y28" s="1148"/>
      <c r="Z28" s="138"/>
      <c r="AA28" s="1231"/>
      <c r="AB28" s="1197"/>
      <c r="AC28" s="1197"/>
      <c r="AD28" s="1197"/>
      <c r="AE28" s="1197"/>
      <c r="AF28" s="1197"/>
      <c r="AG28" s="1197"/>
      <c r="AH28" s="1197"/>
      <c r="AI28" s="1197"/>
      <c r="AJ28" s="1197"/>
      <c r="AK28" s="1231"/>
      <c r="AL28" s="1197"/>
      <c r="AM28" s="1197"/>
      <c r="AN28" s="1197"/>
      <c r="AO28" s="1197"/>
      <c r="AP28" s="1197"/>
      <c r="AQ28" s="1197"/>
      <c r="AR28" s="1197"/>
      <c r="AS28" s="1197"/>
      <c r="AT28" s="1197"/>
      <c r="AU28" s="1197"/>
      <c r="AV28" s="1044"/>
      <c r="AX28" s="1162"/>
      <c r="AY28" s="1162"/>
      <c r="BA28" s="1140"/>
      <c r="BB28" s="1140"/>
      <c r="BC28" s="1134"/>
      <c r="BD28" s="1022"/>
      <c r="BE28" s="1174"/>
      <c r="BF28" s="1024"/>
      <c r="BG28" s="1024"/>
      <c r="BH28" s="1024"/>
      <c r="BI28" s="1024"/>
    </row>
    <row r="29" spans="3:62" s="972" customFormat="1" ht="33" customHeight="1" x14ac:dyDescent="0.15">
      <c r="C29" s="1046"/>
      <c r="D29" s="1046"/>
      <c r="E29" s="1230" t="s">
        <v>1399</v>
      </c>
      <c r="F29" s="1230"/>
      <c r="G29" s="1230"/>
      <c r="H29" s="1230"/>
      <c r="I29" s="1230"/>
      <c r="J29" s="1230"/>
      <c r="K29" s="1230"/>
      <c r="L29" s="1230"/>
      <c r="M29" s="1230"/>
      <c r="N29" s="1230"/>
      <c r="O29" s="1230"/>
      <c r="P29" s="1230"/>
      <c r="Q29" s="1230"/>
      <c r="R29" s="1230"/>
      <c r="S29" s="1230"/>
      <c r="T29" s="1230"/>
      <c r="U29" s="1230"/>
      <c r="V29" s="1230"/>
      <c r="W29" s="1230"/>
      <c r="X29" s="1230"/>
      <c r="Y29" s="1230"/>
      <c r="Z29" s="1230"/>
      <c r="AA29" s="1043"/>
      <c r="AB29" s="1043"/>
      <c r="AC29" s="1043"/>
      <c r="AD29" s="1043"/>
      <c r="AE29" s="1043"/>
      <c r="AF29" s="1043"/>
      <c r="AG29" s="1043"/>
      <c r="AH29" s="1043"/>
      <c r="AI29" s="1043"/>
      <c r="AJ29" s="1043"/>
      <c r="AK29" s="1149"/>
      <c r="AL29" s="1044"/>
      <c r="AM29" s="1044"/>
      <c r="AN29" s="1044"/>
      <c r="AO29" s="1044"/>
      <c r="AP29" s="1044"/>
      <c r="AQ29" s="1044"/>
      <c r="AR29" s="1044"/>
      <c r="AS29" s="1044"/>
      <c r="AT29" s="1044"/>
      <c r="AU29" s="1044"/>
      <c r="AV29" s="1044"/>
      <c r="AX29" s="1162"/>
      <c r="AY29" s="1162"/>
      <c r="BA29" s="1024"/>
      <c r="BB29" s="1024"/>
      <c r="BC29" s="1024"/>
      <c r="BD29" s="1024"/>
      <c r="BE29" s="1175"/>
      <c r="BF29" s="1024"/>
      <c r="BG29" s="1024"/>
      <c r="BH29" s="1024"/>
      <c r="BI29" s="1024"/>
    </row>
    <row r="30" spans="3:62" s="987" customFormat="1" ht="12.75" customHeight="1" x14ac:dyDescent="0.15">
      <c r="C30" s="1195"/>
      <c r="D30" s="1195"/>
      <c r="E30" s="1223" t="s">
        <v>13</v>
      </c>
      <c r="F30" s="1195"/>
      <c r="G30" s="1150" t="s">
        <v>859</v>
      </c>
      <c r="H30" s="1150"/>
      <c r="I30" s="1150"/>
      <c r="J30" s="1150"/>
      <c r="K30" s="1150"/>
      <c r="L30" s="1150"/>
      <c r="M30" s="1150"/>
      <c r="N30" s="1150"/>
      <c r="O30" s="1150"/>
      <c r="P30" s="1150"/>
      <c r="Q30" s="1150"/>
      <c r="R30" s="1150" t="s">
        <v>825</v>
      </c>
      <c r="S30" s="1150"/>
      <c r="T30" s="1150" t="s">
        <v>0</v>
      </c>
      <c r="U30" s="1228">
        <v>366</v>
      </c>
      <c r="V30" s="1228"/>
      <c r="W30" s="1228"/>
      <c r="X30" s="1228"/>
      <c r="Y30" s="1150" t="s">
        <v>1389</v>
      </c>
      <c r="Z30" s="1150"/>
      <c r="AA30" s="1229">
        <f>[65]Resume!$K$18</f>
        <v>12796000000</v>
      </c>
      <c r="AB30" s="1229"/>
      <c r="AC30" s="1229"/>
      <c r="AD30" s="1229"/>
      <c r="AE30" s="1229"/>
      <c r="AF30" s="1229"/>
      <c r="AG30" s="1229"/>
      <c r="AH30" s="1229"/>
      <c r="AI30" s="1229"/>
      <c r="AJ30" s="1229"/>
      <c r="AK30" s="1226"/>
      <c r="AL30" s="1227"/>
      <c r="AM30" s="1227"/>
      <c r="AN30" s="1227"/>
      <c r="AO30" s="1227"/>
      <c r="AP30" s="1227"/>
      <c r="AQ30" s="1227"/>
      <c r="AR30" s="1227"/>
      <c r="AS30" s="1227"/>
      <c r="AT30" s="1227"/>
      <c r="AU30" s="1227"/>
      <c r="AV30" s="988"/>
      <c r="AX30" s="1163">
        <f>AA30/U30</f>
        <v>34961748.633879781</v>
      </c>
      <c r="AY30" s="1163">
        <f>BA30/U30</f>
        <v>35500000</v>
      </c>
      <c r="BA30" s="1140">
        <v>12993000000</v>
      </c>
      <c r="BB30" s="1140"/>
      <c r="BC30" s="1143" t="s">
        <v>1397</v>
      </c>
      <c r="BD30" s="1024"/>
      <c r="BE30" s="1174">
        <f>(AA30-BA30)/BA30</f>
        <v>-1.5162010313245594E-2</v>
      </c>
      <c r="BF30" s="1024"/>
      <c r="BG30" s="1024"/>
      <c r="BH30" s="1024"/>
      <c r="BI30" s="1024"/>
      <c r="BJ30" s="972"/>
    </row>
    <row r="31" spans="3:62" s="987" customFormat="1" ht="12.75" customHeight="1" x14ac:dyDescent="0.15">
      <c r="C31" s="1042"/>
      <c r="D31" s="1042"/>
      <c r="E31" s="1223" t="s">
        <v>13</v>
      </c>
      <c r="F31" s="1195"/>
      <c r="G31" s="1150" t="s">
        <v>1242</v>
      </c>
      <c r="H31" s="1150"/>
      <c r="I31" s="1150"/>
      <c r="J31" s="1150"/>
      <c r="K31" s="1150"/>
      <c r="L31" s="1150"/>
      <c r="M31" s="1150"/>
      <c r="N31" s="1150"/>
      <c r="O31" s="1150"/>
      <c r="P31" s="1150"/>
      <c r="Q31" s="1150"/>
      <c r="R31" s="1150" t="s">
        <v>825</v>
      </c>
      <c r="S31" s="1150"/>
      <c r="T31" s="1150" t="s">
        <v>0</v>
      </c>
      <c r="U31" s="1228">
        <v>375</v>
      </c>
      <c r="V31" s="1228"/>
      <c r="W31" s="1228"/>
      <c r="X31" s="1228"/>
      <c r="Y31" s="1150" t="s">
        <v>1389</v>
      </c>
      <c r="Z31" s="1150"/>
      <c r="AA31" s="1229">
        <f>[65]Resume!$K$19</f>
        <v>1431000000</v>
      </c>
      <c r="AB31" s="1229"/>
      <c r="AC31" s="1229"/>
      <c r="AD31" s="1229"/>
      <c r="AE31" s="1229"/>
      <c r="AF31" s="1229"/>
      <c r="AG31" s="1229"/>
      <c r="AH31" s="1229"/>
      <c r="AI31" s="1229"/>
      <c r="AJ31" s="1229"/>
      <c r="AK31" s="1226"/>
      <c r="AL31" s="1227"/>
      <c r="AM31" s="1227"/>
      <c r="AN31" s="1227"/>
      <c r="AO31" s="1227"/>
      <c r="AP31" s="1227"/>
      <c r="AQ31" s="1227"/>
      <c r="AR31" s="1227"/>
      <c r="AS31" s="1227"/>
      <c r="AT31" s="1227"/>
      <c r="AU31" s="1227"/>
      <c r="AV31" s="988"/>
      <c r="AX31" s="1163">
        <f>AA31/U31</f>
        <v>3816000</v>
      </c>
      <c r="AY31" s="1163">
        <v>4761151</v>
      </c>
      <c r="BA31" s="1140">
        <v>1555104000</v>
      </c>
      <c r="BB31" s="1140"/>
      <c r="BC31" s="1024"/>
      <c r="BD31" s="1024"/>
      <c r="BE31" s="1175"/>
      <c r="BF31" s="1024"/>
      <c r="BG31" s="1024"/>
      <c r="BH31" s="1024"/>
      <c r="BI31" s="1024"/>
      <c r="BJ31" s="972"/>
    </row>
    <row r="32" spans="3:62" s="987" customFormat="1" ht="12.75" customHeight="1" x14ac:dyDescent="0.15">
      <c r="C32" s="1042"/>
      <c r="D32" s="1042"/>
      <c r="E32" s="1218" t="s">
        <v>13</v>
      </c>
      <c r="F32" s="1219"/>
      <c r="G32" s="1151" t="s">
        <v>1002</v>
      </c>
      <c r="H32" s="1151"/>
      <c r="I32" s="1151"/>
      <c r="J32" s="1151"/>
      <c r="K32" s="1151"/>
      <c r="L32" s="1151"/>
      <c r="M32" s="1151"/>
      <c r="N32" s="1151"/>
      <c r="O32" s="1151"/>
      <c r="P32" s="1151"/>
      <c r="Q32" s="1151"/>
      <c r="R32" s="1151"/>
      <c r="S32" s="1151"/>
      <c r="T32" s="1151"/>
      <c r="U32" s="1152"/>
      <c r="V32" s="1152"/>
      <c r="W32" s="1152"/>
      <c r="X32" s="1152"/>
      <c r="Y32" s="1151"/>
      <c r="Z32" s="1151"/>
      <c r="AA32" s="1220">
        <f>[65]Resume!$K$20</f>
        <v>81000000</v>
      </c>
      <c r="AB32" s="1220"/>
      <c r="AC32" s="1220"/>
      <c r="AD32" s="1220"/>
      <c r="AE32" s="1220"/>
      <c r="AF32" s="1220"/>
      <c r="AG32" s="1220"/>
      <c r="AH32" s="1220"/>
      <c r="AI32" s="1220"/>
      <c r="AJ32" s="1220"/>
      <c r="AK32" s="1221"/>
      <c r="AL32" s="1222"/>
      <c r="AM32" s="1222"/>
      <c r="AN32" s="1222"/>
      <c r="AO32" s="1222"/>
      <c r="AP32" s="1222"/>
      <c r="AQ32" s="1222"/>
      <c r="AR32" s="1222"/>
      <c r="AS32" s="1222"/>
      <c r="AT32" s="1222"/>
      <c r="AU32" s="1222"/>
      <c r="AV32" s="988"/>
      <c r="AX32" s="1164"/>
      <c r="AY32" s="1164"/>
      <c r="BA32" s="1144">
        <v>225680635</v>
      </c>
      <c r="BB32" s="1144"/>
      <c r="BC32" s="1024"/>
      <c r="BD32" s="1024"/>
      <c r="BE32" s="1175"/>
      <c r="BF32" s="1024"/>
      <c r="BG32" s="1024"/>
      <c r="BH32" s="1024"/>
      <c r="BI32" s="1024"/>
      <c r="BJ32" s="972"/>
    </row>
    <row r="33" spans="2:62" s="987" customFormat="1" ht="12.75" customHeight="1" x14ac:dyDescent="0.15">
      <c r="C33" s="1042"/>
      <c r="D33" s="1042"/>
      <c r="E33" s="1223"/>
      <c r="F33" s="1195"/>
      <c r="G33" s="1156" t="s">
        <v>811</v>
      </c>
      <c r="H33" s="1150"/>
      <c r="I33" s="1150"/>
      <c r="J33" s="1150"/>
      <c r="K33" s="1150"/>
      <c r="L33" s="1150"/>
      <c r="M33" s="1150"/>
      <c r="N33" s="1150"/>
      <c r="O33" s="1150"/>
      <c r="P33" s="1150"/>
      <c r="Q33" s="1150"/>
      <c r="R33" s="1150"/>
      <c r="S33" s="1150"/>
      <c r="T33" s="1150"/>
      <c r="U33" s="1157"/>
      <c r="V33" s="1157"/>
      <c r="W33" s="1157"/>
      <c r="X33" s="1157"/>
      <c r="Y33" s="1150"/>
      <c r="Z33" s="1150"/>
      <c r="AA33" s="1224">
        <f>SUM(AA30:AJ32)</f>
        <v>14308000000</v>
      </c>
      <c r="AB33" s="1225"/>
      <c r="AC33" s="1225"/>
      <c r="AD33" s="1225"/>
      <c r="AE33" s="1225"/>
      <c r="AF33" s="1225"/>
      <c r="AG33" s="1225"/>
      <c r="AH33" s="1225"/>
      <c r="AI33" s="1225"/>
      <c r="AJ33" s="1225"/>
      <c r="AK33" s="1224">
        <f>[65]Resume!$L$22</f>
        <v>10731000000</v>
      </c>
      <c r="AL33" s="1225"/>
      <c r="AM33" s="1225"/>
      <c r="AN33" s="1225"/>
      <c r="AO33" s="1225"/>
      <c r="AP33" s="1225"/>
      <c r="AQ33" s="1225"/>
      <c r="AR33" s="1225"/>
      <c r="AS33" s="1225"/>
      <c r="AT33" s="1225"/>
      <c r="AU33" s="1225"/>
      <c r="AV33" s="988"/>
      <c r="AX33" s="1164"/>
      <c r="AY33" s="1164"/>
      <c r="BA33" s="1145">
        <f>BA30+BA31+BA32</f>
        <v>14773784635</v>
      </c>
      <c r="BB33" s="1144">
        <v>8026300000</v>
      </c>
      <c r="BC33" s="1024"/>
      <c r="BD33" s="1024"/>
      <c r="BE33" s="1174">
        <f>(AA33-BA33)/BA33</f>
        <v>-3.1527780220684122E-2</v>
      </c>
      <c r="BF33" s="1024"/>
      <c r="BG33" s="1024"/>
      <c r="BH33" s="1024"/>
      <c r="BI33" s="1024"/>
      <c r="BJ33" s="972"/>
    </row>
    <row r="34" spans="2:62" s="987" customFormat="1" ht="12.75" customHeight="1" x14ac:dyDescent="0.15">
      <c r="C34" s="1042"/>
      <c r="D34" s="1042"/>
      <c r="E34" s="1158"/>
      <c r="F34" s="1042"/>
      <c r="G34" s="1156"/>
      <c r="H34" s="1150"/>
      <c r="I34" s="1150"/>
      <c r="J34" s="1150"/>
      <c r="K34" s="1150"/>
      <c r="L34" s="1150"/>
      <c r="M34" s="1150"/>
      <c r="N34" s="1150"/>
      <c r="O34" s="1150"/>
      <c r="P34" s="1150"/>
      <c r="Q34" s="1150"/>
      <c r="R34" s="1150"/>
      <c r="S34" s="1150"/>
      <c r="T34" s="1150"/>
      <c r="U34" s="1157"/>
      <c r="V34" s="1157"/>
      <c r="W34" s="1157"/>
      <c r="X34" s="1157"/>
      <c r="Y34" s="1150"/>
      <c r="Z34" s="1150"/>
      <c r="AA34" s="1159"/>
      <c r="AB34" s="1160"/>
      <c r="AC34" s="1160"/>
      <c r="AD34" s="1160"/>
      <c r="AE34" s="1160"/>
      <c r="AF34" s="1160"/>
      <c r="AG34" s="1160"/>
      <c r="AH34" s="1160"/>
      <c r="AI34" s="1160"/>
      <c r="AJ34" s="1160"/>
      <c r="AK34" s="1159"/>
      <c r="AL34" s="1160"/>
      <c r="AM34" s="1160"/>
      <c r="AN34" s="1160"/>
      <c r="AO34" s="1160"/>
      <c r="AP34" s="1160"/>
      <c r="AQ34" s="1160"/>
      <c r="AR34" s="1160"/>
      <c r="AS34" s="1160"/>
      <c r="AT34" s="1160"/>
      <c r="AU34" s="1160"/>
      <c r="AV34" s="988"/>
      <c r="AX34" s="1164"/>
      <c r="AY34" s="1164"/>
      <c r="BA34" s="1144"/>
      <c r="BB34" s="1144"/>
      <c r="BC34" s="1024"/>
      <c r="BD34" s="1024"/>
      <c r="BE34" s="1174"/>
      <c r="BF34" s="1024"/>
      <c r="BG34" s="1024"/>
      <c r="BH34" s="1024"/>
      <c r="BI34" s="1024"/>
      <c r="BJ34" s="972"/>
    </row>
    <row r="35" spans="2:62" s="972" customFormat="1" ht="5.0999999999999996" customHeight="1" x14ac:dyDescent="0.2">
      <c r="C35" s="1196"/>
      <c r="D35" s="1196"/>
      <c r="Y35" s="980"/>
      <c r="AK35" s="1197"/>
      <c r="AL35" s="1197"/>
      <c r="AM35" s="1197"/>
      <c r="AN35" s="1197"/>
      <c r="AO35" s="1197"/>
      <c r="AP35" s="1197"/>
      <c r="AQ35" s="1197"/>
      <c r="AR35" s="1197"/>
      <c r="AS35" s="1197"/>
      <c r="AT35" s="1197"/>
      <c r="AU35" s="1197"/>
      <c r="AV35" s="1044"/>
      <c r="AX35" s="1162"/>
      <c r="AY35" s="1162"/>
      <c r="BA35" s="1024"/>
      <c r="BB35" s="1024"/>
      <c r="BC35" s="1024"/>
      <c r="BD35" s="1024"/>
      <c r="BE35" s="1176"/>
      <c r="BF35" s="1024"/>
      <c r="BG35" s="1024"/>
      <c r="BH35" s="1024"/>
      <c r="BI35" s="1027"/>
    </row>
    <row r="36" spans="2:62" s="972" customFormat="1" ht="12.75" customHeight="1" x14ac:dyDescent="0.2">
      <c r="B36" s="991"/>
      <c r="C36" s="1161" t="s">
        <v>917</v>
      </c>
      <c r="D36" s="1161"/>
      <c r="E36" s="1161"/>
      <c r="F36" s="1161"/>
      <c r="G36" s="1161"/>
      <c r="H36" s="1161"/>
      <c r="I36" s="1161"/>
      <c r="J36" s="1161"/>
      <c r="K36" s="1161"/>
      <c r="L36" s="1161"/>
      <c r="M36" s="1161"/>
      <c r="N36" s="1161"/>
      <c r="O36" s="1161"/>
      <c r="P36" s="1161"/>
      <c r="Q36" s="1161"/>
      <c r="R36" s="1161"/>
      <c r="S36" s="1161"/>
      <c r="T36" s="1161"/>
      <c r="U36" s="1161"/>
      <c r="V36" s="1161"/>
      <c r="W36" s="1161"/>
      <c r="X36" s="1161"/>
      <c r="Y36" s="1161"/>
      <c r="Z36" s="1161"/>
      <c r="AA36" s="1252">
        <f>AA15+AA20+AA25+AA33</f>
        <v>30294000000</v>
      </c>
      <c r="AB36" s="1253"/>
      <c r="AC36" s="1253"/>
      <c r="AD36" s="1253"/>
      <c r="AE36" s="1253"/>
      <c r="AF36" s="1253"/>
      <c r="AG36" s="1253"/>
      <c r="AH36" s="1253"/>
      <c r="AI36" s="1253"/>
      <c r="AJ36" s="1253"/>
      <c r="AK36" s="1252">
        <f>AK15+AK20+AK25+AK33</f>
        <v>22721000000</v>
      </c>
      <c r="AL36" s="1253"/>
      <c r="AM36" s="1253"/>
      <c r="AN36" s="1253"/>
      <c r="AO36" s="1253"/>
      <c r="AP36" s="1253"/>
      <c r="AQ36" s="1253"/>
      <c r="AR36" s="1253"/>
      <c r="AS36" s="1253"/>
      <c r="AT36" s="1253"/>
      <c r="AU36" s="1253"/>
      <c r="AV36" s="993"/>
      <c r="AX36" s="1162"/>
      <c r="AY36" s="1162"/>
      <c r="BA36" s="1024"/>
      <c r="BB36" s="1024"/>
      <c r="BC36" s="1024"/>
      <c r="BD36" s="1024"/>
      <c r="BE36" s="1176"/>
      <c r="BF36" s="1024"/>
      <c r="BG36" s="1024"/>
      <c r="BH36" s="1024"/>
      <c r="BI36" s="1027"/>
    </row>
    <row r="37" spans="2:62" s="972" customFormat="1" ht="12.75" customHeight="1" x14ac:dyDescent="0.2">
      <c r="B37" s="991"/>
      <c r="C37" s="1161" t="s">
        <v>1232</v>
      </c>
      <c r="D37" s="1161"/>
      <c r="E37" s="1161"/>
      <c r="F37" s="1161"/>
      <c r="G37" s="1161"/>
      <c r="H37" s="1161"/>
      <c r="I37" s="1161"/>
      <c r="J37" s="1161"/>
      <c r="K37" s="1161"/>
      <c r="L37" s="1161"/>
      <c r="M37" s="1161"/>
      <c r="N37" s="1161"/>
      <c r="O37" s="1161"/>
      <c r="P37" s="1161"/>
      <c r="Q37" s="1161"/>
      <c r="R37" s="1161"/>
      <c r="S37" s="1161"/>
      <c r="T37" s="1161"/>
      <c r="U37" s="1161"/>
      <c r="V37" s="1161"/>
      <c r="W37" s="1161"/>
      <c r="X37" s="1161"/>
      <c r="Y37" s="1161"/>
      <c r="Z37" s="1161"/>
      <c r="AA37" s="1252">
        <f>ROUND(AA36,-6)</f>
        <v>30294000000</v>
      </c>
      <c r="AB37" s="1253"/>
      <c r="AC37" s="1253"/>
      <c r="AD37" s="1253"/>
      <c r="AE37" s="1253"/>
      <c r="AF37" s="1253"/>
      <c r="AG37" s="1253"/>
      <c r="AH37" s="1253"/>
      <c r="AI37" s="1253"/>
      <c r="AJ37" s="1253"/>
      <c r="AK37" s="1252">
        <f>ROUND(AK36,-6)</f>
        <v>22721000000</v>
      </c>
      <c r="AL37" s="1253"/>
      <c r="AM37" s="1253"/>
      <c r="AN37" s="1253"/>
      <c r="AO37" s="1253"/>
      <c r="AP37" s="1253"/>
      <c r="AQ37" s="1253"/>
      <c r="AR37" s="1253"/>
      <c r="AS37" s="1253"/>
      <c r="AT37" s="1253"/>
      <c r="AU37" s="1253"/>
      <c r="AV37" s="993"/>
      <c r="AX37" s="1162"/>
      <c r="AY37" s="1162"/>
      <c r="BA37" s="1024"/>
      <c r="BB37" s="1024"/>
      <c r="BC37" s="1024"/>
      <c r="BD37" s="1024"/>
      <c r="BE37" s="1176"/>
      <c r="BF37" s="1024"/>
      <c r="BG37" s="1024"/>
      <c r="BH37" s="1024"/>
      <c r="BI37" s="1027"/>
    </row>
    <row r="38" spans="2:62" s="1019" customFormat="1" ht="12.75" customHeight="1" x14ac:dyDescent="0.2">
      <c r="B38" s="1017"/>
      <c r="C38" s="1255" t="s">
        <v>918</v>
      </c>
      <c r="D38" s="1255"/>
      <c r="E38" s="1255"/>
      <c r="F38" s="1255"/>
      <c r="G38" s="1255"/>
      <c r="H38" s="1255"/>
      <c r="I38" s="1255"/>
      <c r="J38" s="1255"/>
      <c r="K38" s="1255"/>
      <c r="L38" s="1255"/>
      <c r="M38" s="1255"/>
      <c r="N38" s="1255"/>
      <c r="O38" s="1255"/>
      <c r="P38" s="1255"/>
      <c r="Q38" s="1255"/>
      <c r="R38" s="1255"/>
      <c r="S38" s="1255"/>
      <c r="T38" s="1255"/>
      <c r="U38" s="1255"/>
      <c r="V38" s="1255"/>
      <c r="W38" s="1255"/>
      <c r="X38" s="1255"/>
      <c r="Y38" s="1255"/>
      <c r="Z38" s="1255"/>
      <c r="AA38" s="1255"/>
      <c r="AB38" s="1255"/>
      <c r="AC38" s="1255"/>
      <c r="AD38" s="1255"/>
      <c r="AE38" s="1255"/>
      <c r="AF38" s="1255"/>
      <c r="AG38" s="1255"/>
      <c r="AH38" s="1255"/>
      <c r="AI38" s="1255"/>
      <c r="AJ38" s="1255"/>
      <c r="AK38" s="1255"/>
      <c r="AL38" s="1255"/>
      <c r="AM38" s="1255"/>
      <c r="AN38" s="1255"/>
      <c r="AO38" s="1255"/>
      <c r="AP38" s="1255"/>
      <c r="AQ38" s="1255"/>
      <c r="AR38" s="1255"/>
      <c r="AS38" s="1255"/>
      <c r="AT38" s="1255"/>
      <c r="AU38" s="1255"/>
      <c r="AV38" s="1018"/>
      <c r="AX38" s="1165"/>
      <c r="AY38" s="1165"/>
      <c r="BA38" s="1024"/>
      <c r="BB38" s="1024"/>
      <c r="BC38" s="1024"/>
      <c r="BD38" s="1024"/>
      <c r="BE38" s="1176"/>
      <c r="BF38" s="1024"/>
      <c r="BG38" s="1024"/>
      <c r="BH38" s="1024"/>
      <c r="BI38" s="1027"/>
    </row>
    <row r="39" spans="2:62" s="972" customFormat="1" ht="20.100000000000001" customHeight="1" x14ac:dyDescent="0.2">
      <c r="B39" s="1002"/>
      <c r="C39" s="1254" t="str">
        <f>BA65</f>
        <v>(Tiga Puluh Miliar Dua Ratus Sembilan Puluh Empat Juta Rupiah)</v>
      </c>
      <c r="D39" s="1254"/>
      <c r="E39" s="1254"/>
      <c r="F39" s="1254"/>
      <c r="G39" s="1254"/>
      <c r="H39" s="1254"/>
      <c r="I39" s="1254"/>
      <c r="J39" s="1254"/>
      <c r="K39" s="1254"/>
      <c r="L39" s="1254"/>
      <c r="M39" s="1254"/>
      <c r="N39" s="1254"/>
      <c r="O39" s="1254"/>
      <c r="P39" s="1254"/>
      <c r="Q39" s="1254"/>
      <c r="R39" s="1254"/>
      <c r="S39" s="1254"/>
      <c r="T39" s="1254"/>
      <c r="U39" s="1254"/>
      <c r="V39" s="1254"/>
      <c r="W39" s="1254"/>
      <c r="X39" s="1254"/>
      <c r="Y39" s="1254"/>
      <c r="Z39" s="1254"/>
      <c r="AA39" s="1254"/>
      <c r="AB39" s="1254"/>
      <c r="AC39" s="1254"/>
      <c r="AD39" s="1254"/>
      <c r="AE39" s="1254"/>
      <c r="AF39" s="1254"/>
      <c r="AG39" s="1254"/>
      <c r="AH39" s="1254"/>
      <c r="AI39" s="1254"/>
      <c r="AJ39" s="1254"/>
      <c r="AK39" s="1254"/>
      <c r="AL39" s="1254"/>
      <c r="AM39" s="1254"/>
      <c r="AN39" s="1254"/>
      <c r="AO39" s="1254"/>
      <c r="AP39" s="1254"/>
      <c r="AQ39" s="1254"/>
      <c r="AR39" s="1254"/>
      <c r="AS39" s="1254"/>
      <c r="AT39" s="1254"/>
      <c r="AU39" s="1254"/>
      <c r="AV39" s="1003"/>
      <c r="AX39" s="1162"/>
      <c r="AY39" s="1162"/>
      <c r="BA39" s="1024"/>
      <c r="BB39" s="1024"/>
      <c r="BC39" s="1024"/>
      <c r="BD39" s="1024"/>
      <c r="BE39" s="1176"/>
      <c r="BF39" s="1024"/>
      <c r="BG39" s="1024"/>
      <c r="BH39" s="1024"/>
      <c r="BI39" s="1027"/>
    </row>
    <row r="40" spans="2:62" s="1019" customFormat="1" ht="12.75" customHeight="1" x14ac:dyDescent="0.2">
      <c r="B40" s="1017"/>
      <c r="C40" s="1255" t="s">
        <v>1403</v>
      </c>
      <c r="D40" s="1255"/>
      <c r="E40" s="1255"/>
      <c r="F40" s="1255"/>
      <c r="G40" s="1255"/>
      <c r="H40" s="1255"/>
      <c r="I40" s="1255"/>
      <c r="J40" s="1255"/>
      <c r="K40" s="1255"/>
      <c r="L40" s="1255"/>
      <c r="M40" s="1255"/>
      <c r="N40" s="1255"/>
      <c r="O40" s="1255"/>
      <c r="P40" s="1255"/>
      <c r="Q40" s="1255"/>
      <c r="R40" s="1255"/>
      <c r="S40" s="1255"/>
      <c r="T40" s="1255"/>
      <c r="U40" s="1255"/>
      <c r="V40" s="1255"/>
      <c r="W40" s="1255"/>
      <c r="X40" s="1255"/>
      <c r="Y40" s="1255"/>
      <c r="Z40" s="1255"/>
      <c r="AA40" s="1255"/>
      <c r="AB40" s="1255"/>
      <c r="AC40" s="1255"/>
      <c r="AD40" s="1255"/>
      <c r="AE40" s="1255"/>
      <c r="AF40" s="1255"/>
      <c r="AG40" s="1255"/>
      <c r="AH40" s="1255"/>
      <c r="AI40" s="1255"/>
      <c r="AJ40" s="1255"/>
      <c r="AK40" s="1255"/>
      <c r="AL40" s="1255"/>
      <c r="AM40" s="1255"/>
      <c r="AN40" s="1255"/>
      <c r="AO40" s="1255"/>
      <c r="AP40" s="1255"/>
      <c r="AQ40" s="1255"/>
      <c r="AR40" s="1255"/>
      <c r="AS40" s="1255"/>
      <c r="AT40" s="1255"/>
      <c r="AU40" s="1255"/>
      <c r="AV40" s="1018"/>
      <c r="BA40" s="1024"/>
      <c r="BB40" s="1024"/>
      <c r="BC40" s="1024"/>
      <c r="BD40" s="1024"/>
      <c r="BE40" s="1176"/>
      <c r="BF40" s="1024"/>
      <c r="BG40" s="1024"/>
      <c r="BH40" s="1024"/>
      <c r="BI40" s="1027"/>
    </row>
    <row r="41" spans="2:62" s="1019" customFormat="1" ht="20.100000000000001" customHeight="1" x14ac:dyDescent="0.2">
      <c r="B41" s="1020"/>
      <c r="C41" s="1254" t="str">
        <f>BA91</f>
        <v>(Dua Puluh Dua Miliar Tujuh Ratus Dua Puluh Satu Juta Rupiah)</v>
      </c>
      <c r="D41" s="1254"/>
      <c r="E41" s="1254"/>
      <c r="F41" s="1254"/>
      <c r="G41" s="1254"/>
      <c r="H41" s="1254"/>
      <c r="I41" s="1254"/>
      <c r="J41" s="1254"/>
      <c r="K41" s="1254"/>
      <c r="L41" s="1254"/>
      <c r="M41" s="1254"/>
      <c r="N41" s="1254"/>
      <c r="O41" s="1254"/>
      <c r="P41" s="1254"/>
      <c r="Q41" s="1254"/>
      <c r="R41" s="1254"/>
      <c r="S41" s="1254"/>
      <c r="T41" s="1254"/>
      <c r="U41" s="1254"/>
      <c r="V41" s="1254"/>
      <c r="W41" s="1254"/>
      <c r="X41" s="1254"/>
      <c r="Y41" s="1254"/>
      <c r="Z41" s="1254"/>
      <c r="AA41" s="1254"/>
      <c r="AB41" s="1254"/>
      <c r="AC41" s="1254"/>
      <c r="AD41" s="1254"/>
      <c r="AE41" s="1254"/>
      <c r="AF41" s="1254"/>
      <c r="AG41" s="1254"/>
      <c r="AH41" s="1254"/>
      <c r="AI41" s="1254"/>
      <c r="AJ41" s="1254"/>
      <c r="AK41" s="1254"/>
      <c r="AL41" s="1254"/>
      <c r="AM41" s="1254"/>
      <c r="AN41" s="1254"/>
      <c r="AO41" s="1254"/>
      <c r="AP41" s="1254"/>
      <c r="AQ41" s="1254"/>
      <c r="AR41" s="1254"/>
      <c r="AS41" s="1254"/>
      <c r="AT41" s="1254"/>
      <c r="AU41" s="1254"/>
      <c r="AV41" s="1050"/>
      <c r="BA41" s="1024"/>
      <c r="BB41" s="1024"/>
      <c r="BC41" s="1024"/>
      <c r="BD41" s="1024"/>
      <c r="BE41" s="1176"/>
      <c r="BF41" s="1024"/>
      <c r="BG41" s="1024"/>
      <c r="BH41" s="1024"/>
      <c r="BI41" s="1027"/>
    </row>
    <row r="42" spans="2:62" s="995" customFormat="1" ht="12" customHeight="1" x14ac:dyDescent="0.2">
      <c r="C42" s="996"/>
      <c r="D42" s="996"/>
      <c r="E42" s="996"/>
      <c r="F42" s="996"/>
      <c r="G42" s="996"/>
      <c r="H42" s="996"/>
      <c r="I42" s="996"/>
      <c r="J42" s="996"/>
      <c r="K42" s="996"/>
      <c r="L42" s="996"/>
      <c r="M42" s="996"/>
      <c r="N42" s="996"/>
      <c r="O42" s="996"/>
      <c r="P42" s="996"/>
      <c r="Q42" s="996"/>
      <c r="R42" s="996"/>
      <c r="S42" s="996"/>
      <c r="T42" s="996"/>
      <c r="U42" s="996"/>
      <c r="V42" s="996"/>
      <c r="W42" s="996"/>
      <c r="X42" s="996"/>
      <c r="Y42" s="996"/>
      <c r="Z42" s="996"/>
      <c r="AA42" s="996"/>
      <c r="AB42" s="996"/>
      <c r="AC42" s="996"/>
      <c r="AD42" s="996"/>
      <c r="AE42" s="996"/>
      <c r="AF42" s="996"/>
      <c r="AG42" s="996"/>
      <c r="AH42" s="996"/>
      <c r="AI42" s="996"/>
      <c r="AJ42" s="996"/>
      <c r="AK42" s="996"/>
      <c r="AL42" s="996"/>
      <c r="AM42" s="996"/>
      <c r="AN42" s="996"/>
      <c r="AO42" s="996"/>
      <c r="AP42" s="996"/>
      <c r="AQ42" s="996"/>
      <c r="AR42" s="996"/>
      <c r="AS42" s="996"/>
      <c r="AT42" s="996"/>
      <c r="AU42" s="996"/>
      <c r="AV42" s="996"/>
      <c r="BA42" s="1004" t="s">
        <v>918</v>
      </c>
      <c r="BB42" s="1153"/>
      <c r="BC42" s="1005"/>
      <c r="BD42" s="1005"/>
      <c r="BE42" s="1177"/>
      <c r="BF42" s="1005"/>
      <c r="BG42" s="1005"/>
      <c r="BH42" s="1005"/>
      <c r="BI42" s="1006"/>
      <c r="BJ42" s="966"/>
    </row>
    <row r="43" spans="2:62" s="995" customFormat="1" ht="12" customHeight="1" x14ac:dyDescent="0.2">
      <c r="I43" s="996"/>
      <c r="J43" s="996"/>
      <c r="K43" s="996"/>
      <c r="L43" s="996"/>
      <c r="M43" s="996"/>
      <c r="N43" s="996"/>
      <c r="O43" s="996"/>
      <c r="P43" s="996"/>
      <c r="Q43" s="996"/>
      <c r="R43" s="996"/>
      <c r="S43" s="996"/>
      <c r="T43" s="996"/>
      <c r="U43" s="996"/>
      <c r="V43" s="996"/>
      <c r="W43" s="996"/>
      <c r="X43" s="996"/>
      <c r="Y43" s="996"/>
      <c r="Z43" s="996"/>
      <c r="AA43" s="996"/>
      <c r="AB43" s="996"/>
      <c r="AC43" s="996"/>
      <c r="AD43" s="996"/>
      <c r="AE43" s="996"/>
      <c r="AF43" s="996"/>
      <c r="AG43" s="996"/>
      <c r="AH43" s="996"/>
      <c r="AI43" s="996"/>
      <c r="AJ43" s="996"/>
      <c r="AK43" s="996"/>
      <c r="AL43" s="996"/>
      <c r="AM43" s="996"/>
      <c r="AN43" s="996"/>
      <c r="AO43" s="996"/>
      <c r="AP43" s="996"/>
      <c r="AQ43" s="996"/>
      <c r="AR43" s="996"/>
      <c r="AS43" s="996"/>
      <c r="AT43" s="996"/>
      <c r="AU43" s="996"/>
      <c r="AV43" s="996"/>
      <c r="BA43" s="998">
        <f>AA37</f>
        <v>30294000000</v>
      </c>
      <c r="BB43" s="1154"/>
      <c r="BC43" s="1007"/>
      <c r="BD43" s="1007" t="s">
        <v>919</v>
      </c>
      <c r="BE43" s="1178">
        <f>LEN(BA43)</f>
        <v>11</v>
      </c>
      <c r="BF43" s="1007"/>
      <c r="BG43" s="1007"/>
      <c r="BH43" s="1007"/>
      <c r="BI43" s="1008"/>
      <c r="BJ43" s="966"/>
    </row>
    <row r="44" spans="2:62" s="995" customFormat="1" ht="12" customHeight="1" x14ac:dyDescent="0.2">
      <c r="I44" s="996"/>
      <c r="J44" s="996"/>
      <c r="K44" s="996"/>
      <c r="L44" s="996"/>
      <c r="M44" s="996"/>
      <c r="N44" s="996"/>
      <c r="O44" s="996"/>
      <c r="P44" s="996"/>
      <c r="Q44" s="996"/>
      <c r="R44" s="996"/>
      <c r="S44" s="996"/>
      <c r="T44" s="996"/>
      <c r="U44" s="996"/>
      <c r="V44" s="996"/>
      <c r="W44" s="996"/>
      <c r="X44" s="996"/>
      <c r="Y44" s="996"/>
      <c r="Z44" s="996"/>
      <c r="AA44" s="996"/>
      <c r="AB44" s="996"/>
      <c r="AC44" s="996"/>
      <c r="AD44" s="996"/>
      <c r="AE44" s="996"/>
      <c r="AF44" s="996"/>
      <c r="AG44" s="996"/>
      <c r="AH44" s="996"/>
      <c r="AI44" s="996"/>
      <c r="AJ44" s="996"/>
      <c r="AK44" s="996"/>
      <c r="AL44" s="996"/>
      <c r="AM44" s="996"/>
      <c r="AN44" s="996"/>
      <c r="AO44" s="996"/>
      <c r="AP44" s="996"/>
      <c r="AQ44" s="996"/>
      <c r="AR44" s="996"/>
      <c r="AS44" s="996"/>
      <c r="AT44" s="996"/>
      <c r="AU44" s="996"/>
      <c r="AV44" s="996"/>
      <c r="BA44" s="1009"/>
      <c r="BB44" s="1007"/>
      <c r="BC44" s="1007"/>
      <c r="BD44" s="1007"/>
      <c r="BE44" s="1178"/>
      <c r="BF44" s="1007"/>
      <c r="BG44" s="1007"/>
      <c r="BH44" s="1007"/>
      <c r="BI44" s="1008"/>
      <c r="BJ44" s="966"/>
    </row>
    <row r="45" spans="2:62" s="995" customFormat="1" ht="12" customHeight="1" x14ac:dyDescent="0.2">
      <c r="C45" s="996"/>
      <c r="D45" s="996"/>
      <c r="E45" s="996"/>
      <c r="F45" s="996"/>
      <c r="G45" s="996"/>
      <c r="H45" s="996"/>
      <c r="I45" s="996"/>
      <c r="J45" s="996"/>
      <c r="K45" s="996"/>
      <c r="L45" s="996"/>
      <c r="M45" s="996"/>
      <c r="N45" s="996"/>
      <c r="O45" s="996"/>
      <c r="P45" s="996"/>
      <c r="Q45" s="996"/>
      <c r="R45" s="996"/>
      <c r="S45" s="996"/>
      <c r="T45" s="996"/>
      <c r="U45" s="996"/>
      <c r="V45" s="996"/>
      <c r="W45" s="996"/>
      <c r="X45" s="996"/>
      <c r="Y45" s="997"/>
      <c r="Z45" s="996"/>
      <c r="AA45" s="997"/>
      <c r="AB45" s="996"/>
      <c r="AC45" s="996"/>
      <c r="AD45" s="996"/>
      <c r="AE45" s="996"/>
      <c r="AF45" s="996"/>
      <c r="AG45" s="996"/>
      <c r="AH45" s="996"/>
      <c r="AI45" s="996"/>
      <c r="AJ45" s="996"/>
      <c r="AK45" s="996"/>
      <c r="AL45" s="996"/>
      <c r="AM45" s="996"/>
      <c r="AN45" s="996"/>
      <c r="AO45" s="996"/>
      <c r="AP45" s="996"/>
      <c r="AQ45" s="996"/>
      <c r="AR45" s="996"/>
      <c r="AS45" s="996"/>
      <c r="AT45" s="996"/>
      <c r="AU45" s="996"/>
      <c r="AV45" s="996"/>
      <c r="BA45" s="1009"/>
      <c r="BB45" s="1007"/>
      <c r="BC45" s="1010">
        <v>1</v>
      </c>
      <c r="BD45" s="1011" t="str">
        <f t="shared" ref="BD45:BD59" si="0">IF(BC45&lt;=$BE$43,MID(RIGHT($BA$43,BC45),1,1),"")</f>
        <v>0</v>
      </c>
      <c r="BE45" s="1179" t="str">
        <f>IF(AND(BD45&lt;&gt;"0",BD46&lt;&gt;"1",BC45&lt;=$BE$43),VLOOKUP(VALUE(BD45),$BH$45:$BI$53,2,FALSE),IF(BD46="1",VLOOKUP(VALUE(BD46&amp;BD45),$BH$54:$BI$63,2,FALSE),""))</f>
        <v/>
      </c>
      <c r="BF45" s="1012" t="s">
        <v>920</v>
      </c>
      <c r="BG45" s="1007"/>
      <c r="BH45" s="1012">
        <v>1</v>
      </c>
      <c r="BI45" s="1000" t="s">
        <v>921</v>
      </c>
      <c r="BJ45" s="966"/>
    </row>
    <row r="46" spans="2:62" s="995" customFormat="1" ht="12" customHeight="1" x14ac:dyDescent="0.2">
      <c r="C46" s="996"/>
      <c r="D46" s="996"/>
      <c r="E46" s="996"/>
      <c r="F46" s="996"/>
      <c r="G46" s="996"/>
      <c r="H46" s="996"/>
      <c r="I46" s="996"/>
      <c r="J46" s="996"/>
      <c r="K46" s="996"/>
      <c r="L46" s="996"/>
      <c r="M46" s="996"/>
      <c r="N46" s="996"/>
      <c r="O46" s="996"/>
      <c r="P46" s="996"/>
      <c r="Q46" s="996"/>
      <c r="R46" s="996"/>
      <c r="S46" s="996"/>
      <c r="T46" s="996"/>
      <c r="U46" s="996"/>
      <c r="V46" s="996"/>
      <c r="W46" s="996"/>
      <c r="X46" s="996"/>
      <c r="Y46" s="996"/>
      <c r="Z46" s="996"/>
      <c r="AA46" s="997"/>
      <c r="AB46" s="996"/>
      <c r="AC46" s="996"/>
      <c r="AD46" s="996"/>
      <c r="AE46" s="996"/>
      <c r="AF46" s="996"/>
      <c r="AG46" s="996"/>
      <c r="AH46" s="996"/>
      <c r="AI46" s="996"/>
      <c r="AJ46" s="996"/>
      <c r="AK46" s="996"/>
      <c r="AL46" s="996"/>
      <c r="AM46" s="996"/>
      <c r="AN46" s="996"/>
      <c r="AO46" s="996"/>
      <c r="AP46" s="996"/>
      <c r="AQ46" s="996"/>
      <c r="AR46" s="996"/>
      <c r="AS46" s="996"/>
      <c r="AT46" s="996"/>
      <c r="AU46" s="996"/>
      <c r="AV46" s="996"/>
      <c r="BA46" s="1009"/>
      <c r="BB46" s="1007"/>
      <c r="BC46" s="1010">
        <f t="shared" ref="BC46:BC59" si="1">BC45+1</f>
        <v>2</v>
      </c>
      <c r="BD46" s="1011" t="str">
        <f t="shared" si="0"/>
        <v>0</v>
      </c>
      <c r="BE46" s="1179" t="str">
        <f>IF(AND(BD46&lt;&gt;"0",BD46&lt;&gt;"1",BC46&lt;=$BE$43),VLOOKUP(VALUE(BD46),$BH$45:$BI$53,2,FALSE),"")</f>
        <v/>
      </c>
      <c r="BF46" s="1012" t="str">
        <f>IF(AND(BC46&lt;=$BE$43,BE46&lt;&gt;"",BD46&lt;&gt;"1"),"Puluh ","")</f>
        <v/>
      </c>
      <c r="BG46" s="1007"/>
      <c r="BH46" s="1012">
        <v>2</v>
      </c>
      <c r="BI46" s="1000" t="s">
        <v>922</v>
      </c>
      <c r="BJ46" s="966"/>
    </row>
    <row r="47" spans="2:62" s="995" customFormat="1" ht="12" customHeight="1" x14ac:dyDescent="0.2">
      <c r="C47" s="1194"/>
      <c r="D47" s="1194"/>
      <c r="E47" s="1194"/>
      <c r="F47" s="1194"/>
      <c r="G47" s="1198"/>
      <c r="H47" s="1198"/>
      <c r="I47" s="1198"/>
      <c r="J47" s="1198"/>
      <c r="K47" s="1198"/>
      <c r="L47" s="1198"/>
      <c r="M47" s="1198"/>
      <c r="N47" s="1198"/>
      <c r="O47" s="1198"/>
      <c r="P47" s="1198"/>
      <c r="Q47" s="1198"/>
      <c r="R47" s="1198"/>
      <c r="S47" s="1198"/>
      <c r="T47" s="1198"/>
      <c r="U47" s="1198"/>
      <c r="V47" s="1198"/>
      <c r="W47" s="1198"/>
      <c r="X47" s="1198"/>
      <c r="Y47" s="1198"/>
      <c r="Z47" s="1198"/>
      <c r="AA47" s="1198"/>
      <c r="AB47" s="1198"/>
      <c r="AC47" s="1198"/>
      <c r="AD47" s="1198"/>
      <c r="AE47" s="1198"/>
      <c r="AF47" s="1198"/>
      <c r="AG47" s="1198"/>
      <c r="AH47" s="1198"/>
      <c r="AI47" s="1198"/>
      <c r="AJ47" s="1198"/>
      <c r="AK47" s="1198"/>
      <c r="AL47" s="1198"/>
      <c r="AM47" s="1198"/>
      <c r="AN47" s="1198"/>
      <c r="AO47" s="1198"/>
      <c r="AP47" s="1198"/>
      <c r="AQ47" s="1198"/>
      <c r="AR47" s="1198"/>
      <c r="AS47" s="1198"/>
      <c r="AT47" s="1198"/>
      <c r="AU47" s="999"/>
      <c r="AV47" s="999"/>
      <c r="BA47" s="1009"/>
      <c r="BB47" s="1007"/>
      <c r="BC47" s="1010">
        <f t="shared" si="1"/>
        <v>3</v>
      </c>
      <c r="BD47" s="1011" t="str">
        <f t="shared" si="0"/>
        <v>0</v>
      </c>
      <c r="BE47" s="1179" t="str">
        <f>IF(AND(BD47&lt;&gt;"0",BC47&lt;=$BE$43),IF(BD47="1","Se",VLOOKUP(VALUE(BD47),$BH$45:$BI$53,2,FALSE)),"")</f>
        <v/>
      </c>
      <c r="BF47" s="1012" t="str">
        <f>IF(AND(BC47&lt;=$BE$43,BE47&lt;&gt;""),IF(BD47="1","ratus ","Ratus "),"")</f>
        <v/>
      </c>
      <c r="BG47" s="1007"/>
      <c r="BH47" s="1012">
        <v>3</v>
      </c>
      <c r="BI47" s="1000" t="s">
        <v>923</v>
      </c>
      <c r="BJ47" s="966"/>
    </row>
    <row r="48" spans="2:62" s="995" customFormat="1" ht="12" customHeight="1" x14ac:dyDescent="0.2">
      <c r="C48" s="999"/>
      <c r="D48" s="999"/>
      <c r="E48" s="999"/>
      <c r="F48" s="999"/>
      <c r="G48" s="1198"/>
      <c r="H48" s="1198"/>
      <c r="I48" s="1198"/>
      <c r="J48" s="1198"/>
      <c r="K48" s="1198"/>
      <c r="L48" s="1198"/>
      <c r="M48" s="1198"/>
      <c r="N48" s="1198"/>
      <c r="O48" s="1198"/>
      <c r="P48" s="1198"/>
      <c r="Q48" s="1198"/>
      <c r="R48" s="1198"/>
      <c r="S48" s="1198"/>
      <c r="T48" s="1198"/>
      <c r="U48" s="1198"/>
      <c r="V48" s="1198"/>
      <c r="W48" s="1198"/>
      <c r="X48" s="1198"/>
      <c r="Y48" s="1198"/>
      <c r="Z48" s="1198"/>
      <c r="AA48" s="1198"/>
      <c r="AB48" s="1198"/>
      <c r="AC48" s="1198"/>
      <c r="AD48" s="1198"/>
      <c r="AE48" s="1198"/>
      <c r="AF48" s="1198"/>
      <c r="AG48" s="1198"/>
      <c r="AH48" s="1198"/>
      <c r="AI48" s="1198"/>
      <c r="AJ48" s="1198"/>
      <c r="AK48" s="1198"/>
      <c r="AL48" s="1198"/>
      <c r="AM48" s="1198"/>
      <c r="AN48" s="1198"/>
      <c r="AO48" s="1198"/>
      <c r="AP48" s="1198"/>
      <c r="AQ48" s="1198"/>
      <c r="AR48" s="1198"/>
      <c r="AS48" s="1198"/>
      <c r="AT48" s="1198"/>
      <c r="AU48" s="999"/>
      <c r="AV48" s="999"/>
      <c r="BA48" s="1009"/>
      <c r="BB48" s="1007"/>
      <c r="BC48" s="1010">
        <f t="shared" si="1"/>
        <v>4</v>
      </c>
      <c r="BD48" s="1011" t="str">
        <f t="shared" si="0"/>
        <v>0</v>
      </c>
      <c r="BE48" s="1179" t="str">
        <f>IF(AND(BD48&lt;&gt;"0",BD49&lt;&gt;"1",BC48&lt;=$BE$43),VLOOKUP(VALUE(BD48),$BH$45:$BI$53,2,FALSE),IF(BD49="1",VLOOKUP(VALUE(BD49&amp;BD48),$BH$54:$BI$63,2,FALSE),""))</f>
        <v/>
      </c>
      <c r="BF48" s="1012" t="str">
        <f>IF(AND(BC48&lt;=$BE$43,OR(BD48&lt;&gt;"0",BD49&lt;&gt;"0",BD50&lt;&gt;"0")),"Ribu ","")</f>
        <v/>
      </c>
      <c r="BG48" s="1007"/>
      <c r="BH48" s="1012">
        <v>4</v>
      </c>
      <c r="BI48" s="1000" t="s">
        <v>924</v>
      </c>
      <c r="BJ48" s="966"/>
    </row>
    <row r="49" spans="3:62" s="995" customFormat="1" ht="12" customHeight="1" x14ac:dyDescent="0.2">
      <c r="C49" s="996"/>
      <c r="D49" s="996"/>
      <c r="E49" s="996"/>
      <c r="F49" s="996"/>
      <c r="G49" s="996"/>
      <c r="H49" s="996"/>
      <c r="I49" s="996"/>
      <c r="J49" s="996"/>
      <c r="K49" s="996"/>
      <c r="L49" s="996"/>
      <c r="M49" s="996"/>
      <c r="N49" s="996"/>
      <c r="O49" s="996"/>
      <c r="P49" s="996"/>
      <c r="Q49" s="996"/>
      <c r="R49" s="996"/>
      <c r="S49" s="996"/>
      <c r="T49" s="996"/>
      <c r="U49" s="996"/>
      <c r="V49" s="996"/>
      <c r="W49" s="996"/>
      <c r="X49" s="996"/>
      <c r="Y49" s="996"/>
      <c r="Z49" s="996"/>
      <c r="AA49" s="996"/>
      <c r="AB49" s="996"/>
      <c r="AC49" s="996"/>
      <c r="AD49" s="996"/>
      <c r="AE49" s="996"/>
      <c r="AF49" s="996"/>
      <c r="AG49" s="996"/>
      <c r="AH49" s="996"/>
      <c r="AI49" s="996"/>
      <c r="AJ49" s="996"/>
      <c r="AK49" s="996"/>
      <c r="AL49" s="996"/>
      <c r="AM49" s="996"/>
      <c r="AN49" s="996"/>
      <c r="AO49" s="996"/>
      <c r="AP49" s="996"/>
      <c r="AQ49" s="996"/>
      <c r="AR49" s="996"/>
      <c r="AS49" s="996"/>
      <c r="AT49" s="996"/>
      <c r="AU49" s="996"/>
      <c r="AV49" s="996"/>
      <c r="BA49" s="1009"/>
      <c r="BB49" s="1007"/>
      <c r="BC49" s="1010">
        <f t="shared" si="1"/>
        <v>5</v>
      </c>
      <c r="BD49" s="1011" t="str">
        <f t="shared" si="0"/>
        <v>0</v>
      </c>
      <c r="BE49" s="1179" t="str">
        <f>IF(AND(BD49&lt;&gt;"0",BD49&lt;&gt;"1",BC49&lt;=$BE$43),VLOOKUP(VALUE(BD49),$BH$45:$BI$53,2,FALSE),"")</f>
        <v/>
      </c>
      <c r="BF49" s="1012" t="str">
        <f>IF(AND(BC49&lt;=$BE$43,BE49&lt;&gt;"",BD49&lt;&gt;"1"),"Puluh ","")</f>
        <v/>
      </c>
      <c r="BG49" s="1007"/>
      <c r="BH49" s="1012">
        <v>5</v>
      </c>
      <c r="BI49" s="1000" t="s">
        <v>925</v>
      </c>
      <c r="BJ49" s="966"/>
    </row>
    <row r="50" spans="3:62" s="995" customFormat="1" ht="12" customHeight="1" x14ac:dyDescent="0.2">
      <c r="C50" s="996"/>
      <c r="D50" s="996"/>
      <c r="E50" s="996"/>
      <c r="F50" s="996"/>
      <c r="G50" s="996"/>
      <c r="H50" s="996"/>
      <c r="I50" s="996"/>
      <c r="J50" s="996"/>
      <c r="K50" s="996"/>
      <c r="L50" s="996"/>
      <c r="M50" s="996"/>
      <c r="N50" s="996"/>
      <c r="O50" s="996"/>
      <c r="P50" s="996"/>
      <c r="Q50" s="996"/>
      <c r="R50" s="996"/>
      <c r="S50" s="996"/>
      <c r="T50" s="996"/>
      <c r="U50" s="996"/>
      <c r="V50" s="996"/>
      <c r="W50" s="996"/>
      <c r="X50" s="996"/>
      <c r="Y50" s="996"/>
      <c r="Z50" s="996"/>
      <c r="AA50" s="996"/>
      <c r="AB50" s="996"/>
      <c r="AC50" s="996"/>
      <c r="AD50" s="996"/>
      <c r="AE50" s="996"/>
      <c r="AF50" s="996"/>
      <c r="AG50" s="996"/>
      <c r="AH50" s="996"/>
      <c r="AI50" s="996"/>
      <c r="AJ50" s="996"/>
      <c r="AK50" s="996"/>
      <c r="AL50" s="996"/>
      <c r="AM50" s="996"/>
      <c r="AN50" s="996"/>
      <c r="AO50" s="996"/>
      <c r="AP50" s="996"/>
      <c r="AQ50" s="996"/>
      <c r="AR50" s="996"/>
      <c r="AS50" s="996"/>
      <c r="AT50" s="996"/>
      <c r="AU50" s="996"/>
      <c r="AV50" s="996"/>
      <c r="BA50" s="1009"/>
      <c r="BB50" s="1007"/>
      <c r="BC50" s="1010">
        <f t="shared" si="1"/>
        <v>6</v>
      </c>
      <c r="BD50" s="1011" t="str">
        <f t="shared" si="0"/>
        <v>0</v>
      </c>
      <c r="BE50" s="1179" t="str">
        <f>IF(AND(BD50&lt;&gt;"0",BC50&lt;=$BE$43),IF(BD50="1","Se",VLOOKUP(VALUE(BD50),$BH$45:$BI$53,2,FALSE)),"")</f>
        <v/>
      </c>
      <c r="BF50" s="1012" t="str">
        <f>IF(AND(BC50&lt;=$BE$43,BE50&lt;&gt;""),IF(BD50="1","ratus ","Ratus "),"")</f>
        <v/>
      </c>
      <c r="BG50" s="1007"/>
      <c r="BH50" s="1012">
        <v>6</v>
      </c>
      <c r="BI50" s="1000" t="s">
        <v>926</v>
      </c>
      <c r="BJ50" s="966"/>
    </row>
    <row r="51" spans="3:62" s="995" customFormat="1" ht="12" customHeight="1" x14ac:dyDescent="0.2">
      <c r="C51" s="996"/>
      <c r="D51" s="996"/>
      <c r="E51" s="996"/>
      <c r="F51" s="996"/>
      <c r="G51" s="996"/>
      <c r="H51" s="996"/>
      <c r="I51" s="996"/>
      <c r="J51" s="996"/>
      <c r="K51" s="996"/>
      <c r="L51" s="996"/>
      <c r="M51" s="996"/>
      <c r="N51" s="996"/>
      <c r="O51" s="996"/>
      <c r="P51" s="996"/>
      <c r="Q51" s="996"/>
      <c r="R51" s="996"/>
      <c r="S51" s="996"/>
      <c r="T51" s="996"/>
      <c r="U51" s="996"/>
      <c r="V51" s="996"/>
      <c r="W51" s="996"/>
      <c r="X51" s="996"/>
      <c r="Y51" s="996"/>
      <c r="Z51" s="996"/>
      <c r="AA51" s="996"/>
      <c r="AB51" s="996"/>
      <c r="AC51" s="996"/>
      <c r="AD51" s="996"/>
      <c r="AE51" s="996"/>
      <c r="AF51" s="996"/>
      <c r="AG51" s="996"/>
      <c r="AH51" s="996"/>
      <c r="AI51" s="996"/>
      <c r="AJ51" s="996"/>
      <c r="AK51" s="996"/>
      <c r="AL51" s="996"/>
      <c r="AM51" s="996"/>
      <c r="AN51" s="996"/>
      <c r="AO51" s="996"/>
      <c r="AP51" s="996"/>
      <c r="AQ51" s="996"/>
      <c r="AR51" s="996"/>
      <c r="AS51" s="996"/>
      <c r="AT51" s="996"/>
      <c r="AU51" s="996"/>
      <c r="AV51" s="996"/>
      <c r="BA51" s="1009"/>
      <c r="BB51" s="1007"/>
      <c r="BC51" s="1010">
        <f t="shared" si="1"/>
        <v>7</v>
      </c>
      <c r="BD51" s="1011" t="str">
        <f t="shared" si="0"/>
        <v>4</v>
      </c>
      <c r="BE51" s="1179" t="str">
        <f>IF(AND(BD51&lt;&gt;"0",BD52&lt;&gt;"1",BC51&lt;=$BE$43),VLOOKUP(VALUE(BD51),$BH$45:$BI$53,2,FALSE),IF(BD52="1",VLOOKUP(VALUE(BD52&amp;BD51),$BH$54:$BI$63,2,FALSE),""))</f>
        <v xml:space="preserve">Empat </v>
      </c>
      <c r="BF51" s="1012" t="str">
        <f>IF(AND(BC51&lt;=$BE$43,OR(BD51&lt;&gt;"0",BD52&lt;&gt;"0",BD53&lt;&gt;"0")),"Juta ","")</f>
        <v xml:space="preserve">Juta </v>
      </c>
      <c r="BG51" s="1007"/>
      <c r="BH51" s="1012">
        <v>7</v>
      </c>
      <c r="BI51" s="1000" t="s">
        <v>927</v>
      </c>
      <c r="BJ51" s="966"/>
    </row>
    <row r="52" spans="3:62" s="995" customFormat="1" ht="12" customHeight="1" x14ac:dyDescent="0.2">
      <c r="C52" s="996"/>
      <c r="D52" s="996"/>
      <c r="E52" s="996"/>
      <c r="F52" s="996"/>
      <c r="G52" s="996"/>
      <c r="H52" s="996"/>
      <c r="I52" s="996"/>
      <c r="J52" s="996"/>
      <c r="K52" s="996"/>
      <c r="L52" s="996"/>
      <c r="M52" s="996"/>
      <c r="N52" s="996"/>
      <c r="O52" s="996"/>
      <c r="P52" s="996"/>
      <c r="Q52" s="996"/>
      <c r="R52" s="996"/>
      <c r="S52" s="996"/>
      <c r="T52" s="996"/>
      <c r="U52" s="996"/>
      <c r="V52" s="996"/>
      <c r="W52" s="996"/>
      <c r="X52" s="996"/>
      <c r="Y52" s="996"/>
      <c r="Z52" s="996"/>
      <c r="AA52" s="996"/>
      <c r="AB52" s="996"/>
      <c r="AC52" s="996"/>
      <c r="AD52" s="996"/>
      <c r="AE52" s="996"/>
      <c r="AF52" s="996"/>
      <c r="AG52" s="996"/>
      <c r="AH52" s="996"/>
      <c r="AI52" s="996"/>
      <c r="AJ52" s="996"/>
      <c r="AK52" s="996"/>
      <c r="AL52" s="996"/>
      <c r="AM52" s="996"/>
      <c r="AN52" s="996"/>
      <c r="AO52" s="996"/>
      <c r="AP52" s="996"/>
      <c r="AQ52" s="996"/>
      <c r="AR52" s="996"/>
      <c r="AS52" s="996"/>
      <c r="AT52" s="996"/>
      <c r="AU52" s="996"/>
      <c r="AV52" s="996"/>
      <c r="BA52" s="1009"/>
      <c r="BB52" s="1007"/>
      <c r="BC52" s="1010">
        <f t="shared" si="1"/>
        <v>8</v>
      </c>
      <c r="BD52" s="1011" t="str">
        <f t="shared" si="0"/>
        <v>9</v>
      </c>
      <c r="BE52" s="1179" t="str">
        <f>IF(AND(BD52&lt;&gt;"0",BD52&lt;&gt;"1",BC52&lt;=$BE$43),VLOOKUP(VALUE(BD52),$BH$45:$BI$53,2,FALSE),"")</f>
        <v xml:space="preserve">Sembilan </v>
      </c>
      <c r="BF52" s="1012" t="str">
        <f>IF(AND(BC52&lt;=$BE$43,BE52&lt;&gt;"",BD52&lt;&gt;"1"),"Puluh ","")</f>
        <v xml:space="preserve">Puluh </v>
      </c>
      <c r="BG52" s="1007"/>
      <c r="BH52" s="1012">
        <v>8</v>
      </c>
      <c r="BI52" s="1000" t="s">
        <v>928</v>
      </c>
      <c r="BJ52" s="966"/>
    </row>
    <row r="53" spans="3:62" s="995" customFormat="1" ht="12" customHeight="1" x14ac:dyDescent="0.2">
      <c r="C53" s="996"/>
      <c r="D53" s="996"/>
      <c r="E53" s="996"/>
      <c r="F53" s="996"/>
      <c r="G53" s="996"/>
      <c r="H53" s="996"/>
      <c r="I53" s="996"/>
      <c r="J53" s="996"/>
      <c r="K53" s="996"/>
      <c r="L53" s="996"/>
      <c r="M53" s="996"/>
      <c r="N53" s="996"/>
      <c r="O53" s="996"/>
      <c r="P53" s="996"/>
      <c r="Q53" s="996"/>
      <c r="R53" s="996"/>
      <c r="S53" s="996"/>
      <c r="T53" s="996"/>
      <c r="U53" s="996"/>
      <c r="V53" s="996"/>
      <c r="W53" s="996"/>
      <c r="X53" s="996"/>
      <c r="Y53" s="996"/>
      <c r="Z53" s="996"/>
      <c r="AA53" s="996"/>
      <c r="AB53" s="996"/>
      <c r="AC53" s="996"/>
      <c r="AD53" s="996"/>
      <c r="AE53" s="996"/>
      <c r="AF53" s="996"/>
      <c r="AG53" s="996"/>
      <c r="AH53" s="996"/>
      <c r="AI53" s="996"/>
      <c r="AJ53" s="996"/>
      <c r="AK53" s="996"/>
      <c r="AL53" s="996"/>
      <c r="AM53" s="996"/>
      <c r="AN53" s="996"/>
      <c r="AO53" s="996"/>
      <c r="AP53" s="996"/>
      <c r="AQ53" s="996"/>
      <c r="AR53" s="996"/>
      <c r="AS53" s="996"/>
      <c r="AT53" s="996"/>
      <c r="AU53" s="996"/>
      <c r="AV53" s="996"/>
      <c r="BA53" s="1009"/>
      <c r="BB53" s="1007"/>
      <c r="BC53" s="1010">
        <f t="shared" si="1"/>
        <v>9</v>
      </c>
      <c r="BD53" s="1011" t="str">
        <f t="shared" si="0"/>
        <v>2</v>
      </c>
      <c r="BE53" s="1179" t="str">
        <f>IF(AND(BD53&lt;&gt;"0",BC53&lt;=$BE$43),IF(BD53="1","Se",VLOOKUP(VALUE(BD53),$BH$45:$BI$53,2,FALSE)),"")</f>
        <v xml:space="preserve">Dua </v>
      </c>
      <c r="BF53" s="1012" t="str">
        <f>IF(AND(BC53&lt;=$BE$43,BE53&lt;&gt;""),IF(BD53="1","ratus ","Ratus "),"")</f>
        <v xml:space="preserve">Ratus </v>
      </c>
      <c r="BG53" s="1007"/>
      <c r="BH53" s="1012">
        <v>9</v>
      </c>
      <c r="BI53" s="1000" t="s">
        <v>929</v>
      </c>
      <c r="BJ53" s="966"/>
    </row>
    <row r="54" spans="3:62" s="995" customFormat="1" ht="12" customHeight="1" x14ac:dyDescent="0.2">
      <c r="C54" s="996"/>
      <c r="D54" s="996"/>
      <c r="E54" s="996"/>
      <c r="F54" s="996"/>
      <c r="G54" s="996"/>
      <c r="H54" s="996"/>
      <c r="I54" s="996"/>
      <c r="J54" s="996"/>
      <c r="K54" s="996"/>
      <c r="L54" s="996"/>
      <c r="M54" s="996"/>
      <c r="N54" s="996"/>
      <c r="O54" s="996"/>
      <c r="P54" s="996"/>
      <c r="Q54" s="996"/>
      <c r="R54" s="996"/>
      <c r="S54" s="996"/>
      <c r="T54" s="996"/>
      <c r="U54" s="996"/>
      <c r="V54" s="996"/>
      <c r="W54" s="996"/>
      <c r="X54" s="996"/>
      <c r="Y54" s="996"/>
      <c r="Z54" s="996"/>
      <c r="AA54" s="996"/>
      <c r="AB54" s="996"/>
      <c r="AC54" s="996"/>
      <c r="AD54" s="996"/>
      <c r="AE54" s="996"/>
      <c r="AF54" s="996"/>
      <c r="AG54" s="996"/>
      <c r="AH54" s="996"/>
      <c r="AI54" s="996"/>
      <c r="AJ54" s="996"/>
      <c r="AK54" s="996"/>
      <c r="AL54" s="996"/>
      <c r="AM54" s="996"/>
      <c r="AN54" s="996"/>
      <c r="AO54" s="996"/>
      <c r="AP54" s="996"/>
      <c r="AQ54" s="996"/>
      <c r="AR54" s="996"/>
      <c r="AS54" s="996"/>
      <c r="AT54" s="996"/>
      <c r="AU54" s="996"/>
      <c r="AV54" s="996"/>
      <c r="BA54" s="1009"/>
      <c r="BB54" s="1007"/>
      <c r="BC54" s="1010">
        <f t="shared" si="1"/>
        <v>10</v>
      </c>
      <c r="BD54" s="1011" t="str">
        <f t="shared" si="0"/>
        <v>0</v>
      </c>
      <c r="BE54" s="1179" t="str">
        <f>IF(AND(BD54&lt;&gt;"0",BD55&lt;&gt;"1",BC54&lt;=$BE$43),VLOOKUP(VALUE(BD54),$BH$45:$BI$53,2,FALSE),IF(BD55="1",VLOOKUP(VALUE(BD55&amp;BD54),$BH$54:$BI$63,2,FALSE),""))</f>
        <v/>
      </c>
      <c r="BF54" s="1012" t="str">
        <f>IF(AND(BC54&lt;=$BE$43,OR(BD54&lt;&gt;"0",BD55&lt;&gt;"0",BD56&lt;&gt;"0")),"Miliar ","")</f>
        <v xml:space="preserve">Miliar </v>
      </c>
      <c r="BG54" s="1007"/>
      <c r="BH54" s="1012">
        <v>10</v>
      </c>
      <c r="BI54" s="1001" t="s">
        <v>930</v>
      </c>
      <c r="BJ54" s="966"/>
    </row>
    <row r="55" spans="3:62" s="995" customFormat="1" ht="12" customHeight="1" x14ac:dyDescent="0.2">
      <c r="C55" s="996"/>
      <c r="D55" s="996"/>
      <c r="E55" s="996"/>
      <c r="F55" s="996"/>
      <c r="G55" s="996"/>
      <c r="H55" s="996"/>
      <c r="I55" s="996"/>
      <c r="J55" s="996"/>
      <c r="K55" s="996"/>
      <c r="L55" s="996"/>
      <c r="M55" s="996"/>
      <c r="N55" s="996"/>
      <c r="O55" s="996"/>
      <c r="P55" s="996"/>
      <c r="Q55" s="996"/>
      <c r="R55" s="996"/>
      <c r="S55" s="996"/>
      <c r="T55" s="996"/>
      <c r="U55" s="996"/>
      <c r="V55" s="996"/>
      <c r="W55" s="996"/>
      <c r="X55" s="996"/>
      <c r="Y55" s="996"/>
      <c r="Z55" s="996"/>
      <c r="AA55" s="996"/>
      <c r="AB55" s="996"/>
      <c r="AC55" s="996"/>
      <c r="AD55" s="996"/>
      <c r="AE55" s="996"/>
      <c r="AF55" s="996"/>
      <c r="AG55" s="996"/>
      <c r="AH55" s="996"/>
      <c r="AI55" s="996"/>
      <c r="AJ55" s="996"/>
      <c r="AK55" s="996"/>
      <c r="AL55" s="996"/>
      <c r="AM55" s="996"/>
      <c r="AN55" s="996"/>
      <c r="AO55" s="996"/>
      <c r="AP55" s="996"/>
      <c r="AQ55" s="996"/>
      <c r="AR55" s="996"/>
      <c r="AS55" s="996"/>
      <c r="AT55" s="996"/>
      <c r="AU55" s="996"/>
      <c r="AV55" s="996"/>
      <c r="BA55" s="1009"/>
      <c r="BB55" s="1007"/>
      <c r="BC55" s="1010">
        <f t="shared" si="1"/>
        <v>11</v>
      </c>
      <c r="BD55" s="1011" t="str">
        <f t="shared" si="0"/>
        <v>3</v>
      </c>
      <c r="BE55" s="1179" t="str">
        <f>IF(AND(BD55&lt;&gt;"0",BD55&lt;&gt;"1",BC55&lt;=$BE$43),VLOOKUP(VALUE(BD55),$BH$45:$BI$53,2,FALSE),"")</f>
        <v xml:space="preserve">Tiga </v>
      </c>
      <c r="BF55" s="1012" t="str">
        <f>IF(AND(BC55&lt;=$BE$43,BE55&lt;&gt;"",BD55&lt;&gt;"1"),"Puluh ","")</f>
        <v xml:space="preserve">Puluh </v>
      </c>
      <c r="BG55" s="1007"/>
      <c r="BH55" s="1012">
        <v>11</v>
      </c>
      <c r="BI55" s="1001" t="s">
        <v>931</v>
      </c>
      <c r="BJ55" s="966"/>
    </row>
    <row r="56" spans="3:62" s="995" customFormat="1" ht="12" customHeight="1" x14ac:dyDescent="0.2">
      <c r="C56" s="996"/>
      <c r="D56" s="996"/>
      <c r="E56" s="996"/>
      <c r="F56" s="996"/>
      <c r="G56" s="996"/>
      <c r="H56" s="996"/>
      <c r="I56" s="996"/>
      <c r="J56" s="996"/>
      <c r="K56" s="996"/>
      <c r="L56" s="996"/>
      <c r="M56" s="996"/>
      <c r="N56" s="996"/>
      <c r="O56" s="996"/>
      <c r="P56" s="996"/>
      <c r="Q56" s="996"/>
      <c r="R56" s="996"/>
      <c r="S56" s="996"/>
      <c r="T56" s="996"/>
      <c r="U56" s="996"/>
      <c r="V56" s="996"/>
      <c r="W56" s="996"/>
      <c r="X56" s="996"/>
      <c r="Y56" s="996"/>
      <c r="Z56" s="996"/>
      <c r="AA56" s="996"/>
      <c r="AB56" s="996"/>
      <c r="AC56" s="996"/>
      <c r="AD56" s="996"/>
      <c r="AE56" s="996"/>
      <c r="AF56" s="996"/>
      <c r="AG56" s="996"/>
      <c r="AH56" s="996"/>
      <c r="AI56" s="996"/>
      <c r="AJ56" s="996"/>
      <c r="AK56" s="996"/>
      <c r="AL56" s="996"/>
      <c r="AM56" s="996"/>
      <c r="AN56" s="996"/>
      <c r="AO56" s="996"/>
      <c r="AP56" s="996"/>
      <c r="AQ56" s="996"/>
      <c r="AR56" s="996"/>
      <c r="AS56" s="996"/>
      <c r="AT56" s="996"/>
      <c r="AU56" s="996"/>
      <c r="AV56" s="996"/>
      <c r="BA56" s="1009"/>
      <c r="BB56" s="1007"/>
      <c r="BC56" s="1010">
        <f t="shared" si="1"/>
        <v>12</v>
      </c>
      <c r="BD56" s="1011" t="str">
        <f t="shared" si="0"/>
        <v/>
      </c>
      <c r="BE56" s="1179" t="str">
        <f>IF(AND(BD56&lt;&gt;"0",BC56&lt;=$BE$43),IF(BD56="1","Se",VLOOKUP(VALUE(BD56),$BH$45:$BI$53,2,FALSE)),"")</f>
        <v/>
      </c>
      <c r="BF56" s="1012" t="str">
        <f>IF(AND(BC56&lt;=$BE$43,BE56&lt;&gt;""),IF(BD56="1","ratus ","Ratus "),"")</f>
        <v/>
      </c>
      <c r="BG56" s="1007"/>
      <c r="BH56" s="1012">
        <v>12</v>
      </c>
      <c r="BI56" s="1001" t="s">
        <v>932</v>
      </c>
      <c r="BJ56" s="966"/>
    </row>
    <row r="57" spans="3:62" s="995" customFormat="1" ht="12" customHeight="1" x14ac:dyDescent="0.2">
      <c r="C57" s="996"/>
      <c r="D57" s="996"/>
      <c r="E57" s="996"/>
      <c r="F57" s="996"/>
      <c r="G57" s="996"/>
      <c r="H57" s="996"/>
      <c r="I57" s="996"/>
      <c r="J57" s="996"/>
      <c r="K57" s="996"/>
      <c r="L57" s="996"/>
      <c r="M57" s="996"/>
      <c r="N57" s="996"/>
      <c r="O57" s="996"/>
      <c r="P57" s="996"/>
      <c r="Q57" s="996"/>
      <c r="R57" s="996"/>
      <c r="S57" s="996"/>
      <c r="T57" s="996"/>
      <c r="U57" s="996"/>
      <c r="V57" s="996"/>
      <c r="W57" s="996"/>
      <c r="X57" s="996"/>
      <c r="Y57" s="996"/>
      <c r="Z57" s="996"/>
      <c r="AA57" s="996"/>
      <c r="AB57" s="996"/>
      <c r="AC57" s="996"/>
      <c r="AD57" s="996"/>
      <c r="AE57" s="996"/>
      <c r="AF57" s="996"/>
      <c r="AG57" s="996"/>
      <c r="AH57" s="996"/>
      <c r="AI57" s="996"/>
      <c r="AJ57" s="996"/>
      <c r="AK57" s="996"/>
      <c r="AL57" s="996"/>
      <c r="AM57" s="996"/>
      <c r="AN57" s="996"/>
      <c r="AO57" s="996"/>
      <c r="AP57" s="996"/>
      <c r="AQ57" s="996"/>
      <c r="AR57" s="996"/>
      <c r="AS57" s="996"/>
      <c r="AT57" s="996"/>
      <c r="AU57" s="996"/>
      <c r="AV57" s="996"/>
      <c r="BA57" s="1009"/>
      <c r="BB57" s="1007"/>
      <c r="BC57" s="1010">
        <f t="shared" si="1"/>
        <v>13</v>
      </c>
      <c r="BD57" s="1011" t="str">
        <f t="shared" si="0"/>
        <v/>
      </c>
      <c r="BE57" s="1179" t="str">
        <f>IF(AND(BD57&lt;&gt;"0",BC57&lt;=$BE$43),VLOOKUP(VALUE(BD57),$BH$45:$BI$53,2,FALSE),"")</f>
        <v/>
      </c>
      <c r="BF57" s="1012" t="str">
        <f>IF(BC57&lt;=$BE$43,"Triliun ","")</f>
        <v/>
      </c>
      <c r="BG57" s="1007"/>
      <c r="BH57" s="1012">
        <v>13</v>
      </c>
      <c r="BI57" s="1001" t="s">
        <v>933</v>
      </c>
      <c r="BJ57" s="966"/>
    </row>
    <row r="58" spans="3:62" s="995" customFormat="1" ht="12" customHeight="1" x14ac:dyDescent="0.2">
      <c r="C58" s="996"/>
      <c r="D58" s="996"/>
      <c r="E58" s="996"/>
      <c r="F58" s="996"/>
      <c r="G58" s="996"/>
      <c r="H58" s="996"/>
      <c r="I58" s="996"/>
      <c r="J58" s="996"/>
      <c r="K58" s="996"/>
      <c r="L58" s="996"/>
      <c r="M58" s="996"/>
      <c r="N58" s="996"/>
      <c r="O58" s="996"/>
      <c r="P58" s="996"/>
      <c r="Q58" s="996"/>
      <c r="R58" s="996"/>
      <c r="S58" s="996"/>
      <c r="T58" s="996"/>
      <c r="U58" s="996"/>
      <c r="V58" s="996"/>
      <c r="W58" s="996"/>
      <c r="X58" s="996"/>
      <c r="Y58" s="996"/>
      <c r="Z58" s="996"/>
      <c r="AA58" s="996"/>
      <c r="AB58" s="996"/>
      <c r="AC58" s="996"/>
      <c r="AD58" s="996"/>
      <c r="AE58" s="996"/>
      <c r="AF58" s="996"/>
      <c r="AG58" s="996"/>
      <c r="AH58" s="996"/>
      <c r="AI58" s="996"/>
      <c r="AJ58" s="996"/>
      <c r="AK58" s="996"/>
      <c r="AL58" s="996"/>
      <c r="AM58" s="996"/>
      <c r="AN58" s="996"/>
      <c r="AO58" s="996"/>
      <c r="AP58" s="996"/>
      <c r="AQ58" s="996"/>
      <c r="AR58" s="996"/>
      <c r="AS58" s="996"/>
      <c r="AT58" s="996"/>
      <c r="AU58" s="996"/>
      <c r="AV58" s="996"/>
      <c r="BA58" s="1009"/>
      <c r="BB58" s="1007"/>
      <c r="BC58" s="1010">
        <f t="shared" si="1"/>
        <v>14</v>
      </c>
      <c r="BD58" s="1011" t="str">
        <f t="shared" si="0"/>
        <v/>
      </c>
      <c r="BE58" s="1179" t="str">
        <f>IF(AND(BD58&lt;&gt;"0",BD58&lt;&gt;"1",BC58&lt;=$BE$43),VLOOKUP(VALUE(BD58),$BH$45:$BI$53,2,FALSE),"")</f>
        <v/>
      </c>
      <c r="BF58" s="1012" t="str">
        <f>IF(AND(BC58&lt;=$BE$43,BE58&lt;&gt;"",BD58&lt;&gt;"1"),"Puluh ","")</f>
        <v/>
      </c>
      <c r="BG58" s="1007"/>
      <c r="BH58" s="1012">
        <v>14</v>
      </c>
      <c r="BI58" s="1001" t="s">
        <v>934</v>
      </c>
      <c r="BJ58" s="966"/>
    </row>
    <row r="59" spans="3:62" s="995" customFormat="1" ht="12" customHeight="1" x14ac:dyDescent="0.2">
      <c r="C59" s="996"/>
      <c r="D59" s="996"/>
      <c r="E59" s="996"/>
      <c r="F59" s="996"/>
      <c r="G59" s="996"/>
      <c r="H59" s="996"/>
      <c r="I59" s="996"/>
      <c r="J59" s="996"/>
      <c r="K59" s="996"/>
      <c r="L59" s="996"/>
      <c r="M59" s="996"/>
      <c r="N59" s="996"/>
      <c r="O59" s="996"/>
      <c r="P59" s="996"/>
      <c r="Q59" s="996"/>
      <c r="R59" s="996"/>
      <c r="S59" s="996"/>
      <c r="T59" s="996"/>
      <c r="U59" s="996"/>
      <c r="V59" s="996"/>
      <c r="W59" s="996"/>
      <c r="X59" s="996"/>
      <c r="Y59" s="996"/>
      <c r="Z59" s="996"/>
      <c r="AA59" s="996"/>
      <c r="AB59" s="996"/>
      <c r="AC59" s="996"/>
      <c r="AD59" s="996"/>
      <c r="AE59" s="996"/>
      <c r="AF59" s="996"/>
      <c r="AG59" s="996"/>
      <c r="AH59" s="996"/>
      <c r="AI59" s="996"/>
      <c r="AJ59" s="996"/>
      <c r="AK59" s="996"/>
      <c r="AL59" s="996"/>
      <c r="AM59" s="996"/>
      <c r="AN59" s="996"/>
      <c r="AO59" s="996"/>
      <c r="AP59" s="996"/>
      <c r="AQ59" s="996"/>
      <c r="AR59" s="996"/>
      <c r="AS59" s="996"/>
      <c r="AT59" s="996"/>
      <c r="AU59" s="996"/>
      <c r="AV59" s="996"/>
      <c r="BA59" s="1009"/>
      <c r="BB59" s="1007"/>
      <c r="BC59" s="1010">
        <f t="shared" si="1"/>
        <v>15</v>
      </c>
      <c r="BD59" s="1011" t="str">
        <f t="shared" si="0"/>
        <v/>
      </c>
      <c r="BE59" s="1179" t="str">
        <f>IF(AND(BD59&lt;&gt;"0",BC59&lt;=$BE$43),IF(BD59="1","Se",VLOOKUP(VALUE(BD59),$BH$45:$BI$53,2,FALSE)),"")</f>
        <v/>
      </c>
      <c r="BF59" s="1012" t="str">
        <f>IF(AND(BC59&lt;=$BE$43,BE59&lt;&gt;""),IF(BD59="1","ratus ","Ratus "),"")</f>
        <v/>
      </c>
      <c r="BG59" s="1007"/>
      <c r="BH59" s="1012">
        <v>15</v>
      </c>
      <c r="BI59" s="1001" t="s">
        <v>935</v>
      </c>
      <c r="BJ59" s="966"/>
    </row>
    <row r="60" spans="3:62" s="995" customFormat="1" ht="12" customHeight="1" x14ac:dyDescent="0.2">
      <c r="C60" s="996"/>
      <c r="D60" s="996"/>
      <c r="E60" s="996"/>
      <c r="F60" s="996"/>
      <c r="G60" s="996"/>
      <c r="H60" s="996"/>
      <c r="I60" s="996"/>
      <c r="J60" s="996"/>
      <c r="K60" s="996"/>
      <c r="L60" s="996"/>
      <c r="M60" s="996"/>
      <c r="N60" s="996"/>
      <c r="O60" s="996"/>
      <c r="P60" s="996"/>
      <c r="Q60" s="996"/>
      <c r="R60" s="996"/>
      <c r="S60" s="996"/>
      <c r="T60" s="996"/>
      <c r="U60" s="996"/>
      <c r="V60" s="996"/>
      <c r="W60" s="996"/>
      <c r="X60" s="996"/>
      <c r="Y60" s="996"/>
      <c r="Z60" s="996"/>
      <c r="AA60" s="996"/>
      <c r="AB60" s="996"/>
      <c r="AC60" s="996"/>
      <c r="AD60" s="996"/>
      <c r="AE60" s="996"/>
      <c r="AF60" s="996"/>
      <c r="AG60" s="996"/>
      <c r="AH60" s="996"/>
      <c r="AI60" s="996"/>
      <c r="AJ60" s="996"/>
      <c r="AK60" s="996"/>
      <c r="AL60" s="996"/>
      <c r="AM60" s="996"/>
      <c r="AN60" s="996"/>
      <c r="AO60" s="996"/>
      <c r="AP60" s="996"/>
      <c r="AQ60" s="996"/>
      <c r="AR60" s="996"/>
      <c r="AS60" s="996"/>
      <c r="AT60" s="996"/>
      <c r="AU60" s="996"/>
      <c r="AV60" s="996"/>
      <c r="BA60" s="1009"/>
      <c r="BB60" s="1007"/>
      <c r="BC60" s="1007"/>
      <c r="BD60" s="1007"/>
      <c r="BE60" s="1178"/>
      <c r="BF60" s="1007"/>
      <c r="BG60" s="1007"/>
      <c r="BH60" s="1012">
        <v>16</v>
      </c>
      <c r="BI60" s="1001" t="s">
        <v>936</v>
      </c>
      <c r="BJ60" s="966"/>
    </row>
    <row r="61" spans="3:62" s="995" customFormat="1" ht="12" customHeight="1" x14ac:dyDescent="0.2">
      <c r="C61" s="996"/>
      <c r="D61" s="996"/>
      <c r="E61" s="996"/>
      <c r="F61" s="996"/>
      <c r="G61" s="996"/>
      <c r="H61" s="996"/>
      <c r="I61" s="996"/>
      <c r="J61" s="996"/>
      <c r="K61" s="996"/>
      <c r="L61" s="996"/>
      <c r="M61" s="996"/>
      <c r="N61" s="996"/>
      <c r="O61" s="996"/>
      <c r="P61" s="996"/>
      <c r="Q61" s="996"/>
      <c r="R61" s="996"/>
      <c r="S61" s="996"/>
      <c r="T61" s="996"/>
      <c r="U61" s="996"/>
      <c r="V61" s="996"/>
      <c r="W61" s="996"/>
      <c r="X61" s="996"/>
      <c r="Y61" s="996"/>
      <c r="Z61" s="996"/>
      <c r="AA61" s="996"/>
      <c r="AB61" s="996"/>
      <c r="AC61" s="996"/>
      <c r="AD61" s="996"/>
      <c r="AE61" s="996"/>
      <c r="AF61" s="996"/>
      <c r="AG61" s="996"/>
      <c r="AH61" s="996"/>
      <c r="AI61" s="996"/>
      <c r="AJ61" s="996"/>
      <c r="AK61" s="996"/>
      <c r="AL61" s="996"/>
      <c r="AM61" s="996"/>
      <c r="AN61" s="996"/>
      <c r="AO61" s="996"/>
      <c r="AP61" s="996"/>
      <c r="AQ61" s="996"/>
      <c r="AR61" s="996"/>
      <c r="AS61" s="996"/>
      <c r="AT61" s="996"/>
      <c r="AU61" s="996"/>
      <c r="AV61" s="996"/>
      <c r="BA61" s="1009"/>
      <c r="BB61" s="1007"/>
      <c r="BC61" s="1007"/>
      <c r="BD61" s="1007"/>
      <c r="BE61" s="1178"/>
      <c r="BF61" s="1007"/>
      <c r="BG61" s="1007"/>
      <c r="BH61" s="1012">
        <v>17</v>
      </c>
      <c r="BI61" s="1001" t="s">
        <v>937</v>
      </c>
      <c r="BJ61" s="966"/>
    </row>
    <row r="62" spans="3:62" s="995" customFormat="1" ht="12" customHeight="1" x14ac:dyDescent="0.2">
      <c r="C62" s="996"/>
      <c r="D62" s="996"/>
      <c r="E62" s="996"/>
      <c r="F62" s="996"/>
      <c r="G62" s="996"/>
      <c r="H62" s="996"/>
      <c r="I62" s="996"/>
      <c r="J62" s="996"/>
      <c r="K62" s="996"/>
      <c r="L62" s="996"/>
      <c r="M62" s="996"/>
      <c r="N62" s="996"/>
      <c r="O62" s="996"/>
      <c r="P62" s="996"/>
      <c r="Q62" s="996"/>
      <c r="R62" s="996"/>
      <c r="S62" s="996"/>
      <c r="T62" s="996"/>
      <c r="U62" s="996"/>
      <c r="V62" s="996"/>
      <c r="W62" s="996"/>
      <c r="X62" s="996"/>
      <c r="Y62" s="996"/>
      <c r="Z62" s="996"/>
      <c r="AA62" s="996"/>
      <c r="AB62" s="996"/>
      <c r="AC62" s="996"/>
      <c r="AD62" s="996"/>
      <c r="AE62" s="996"/>
      <c r="AF62" s="996"/>
      <c r="AG62" s="996"/>
      <c r="AH62" s="996"/>
      <c r="AI62" s="996"/>
      <c r="AJ62" s="996"/>
      <c r="AK62" s="996"/>
      <c r="AL62" s="996"/>
      <c r="AM62" s="996"/>
      <c r="AN62" s="996"/>
      <c r="AO62" s="996"/>
      <c r="AP62" s="996"/>
      <c r="AQ62" s="996"/>
      <c r="AR62" s="996"/>
      <c r="AS62" s="996"/>
      <c r="AT62" s="996"/>
      <c r="AU62" s="996"/>
      <c r="AV62" s="996"/>
      <c r="BA62" s="1184"/>
      <c r="BB62" s="1185"/>
      <c r="BC62" s="1185"/>
      <c r="BD62" s="1185"/>
      <c r="BE62" s="1185"/>
      <c r="BF62" s="1185"/>
      <c r="BG62" s="1007"/>
      <c r="BH62" s="1012">
        <v>18</v>
      </c>
      <c r="BI62" s="1001" t="s">
        <v>938</v>
      </c>
      <c r="BJ62" s="966"/>
    </row>
    <row r="63" spans="3:62" s="995" customFormat="1" ht="12" customHeight="1" x14ac:dyDescent="0.2">
      <c r="C63" s="996"/>
      <c r="D63" s="996"/>
      <c r="E63" s="996"/>
      <c r="F63" s="996"/>
      <c r="G63" s="996"/>
      <c r="H63" s="996"/>
      <c r="I63" s="996"/>
      <c r="J63" s="996"/>
      <c r="K63" s="996"/>
      <c r="L63" s="996"/>
      <c r="M63" s="996"/>
      <c r="N63" s="996"/>
      <c r="O63" s="996"/>
      <c r="P63" s="996"/>
      <c r="Q63" s="996"/>
      <c r="R63" s="996"/>
      <c r="S63" s="996"/>
      <c r="T63" s="996"/>
      <c r="U63" s="996"/>
      <c r="V63" s="996"/>
      <c r="W63" s="996"/>
      <c r="X63" s="996"/>
      <c r="Y63" s="996"/>
      <c r="Z63" s="996"/>
      <c r="AA63" s="996"/>
      <c r="AB63" s="996"/>
      <c r="AC63" s="996"/>
      <c r="AD63" s="996"/>
      <c r="AE63" s="996"/>
      <c r="AF63" s="996"/>
      <c r="AG63" s="996"/>
      <c r="AH63" s="996"/>
      <c r="AI63" s="996"/>
      <c r="AJ63" s="996"/>
      <c r="AK63" s="996"/>
      <c r="AL63" s="996"/>
      <c r="AM63" s="996"/>
      <c r="AN63" s="996"/>
      <c r="AO63" s="996"/>
      <c r="AP63" s="996"/>
      <c r="AQ63" s="996"/>
      <c r="AR63" s="996"/>
      <c r="AS63" s="996"/>
      <c r="AT63" s="996"/>
      <c r="AU63" s="996"/>
      <c r="AV63" s="996"/>
      <c r="BA63" s="1184"/>
      <c r="BB63" s="1185"/>
      <c r="BC63" s="1185"/>
      <c r="BD63" s="1185"/>
      <c r="BE63" s="1185"/>
      <c r="BF63" s="1185"/>
      <c r="BG63" s="1007"/>
      <c r="BH63" s="1012">
        <v>19</v>
      </c>
      <c r="BI63" s="1001" t="s">
        <v>939</v>
      </c>
      <c r="BJ63" s="966"/>
    </row>
    <row r="64" spans="3:62" s="995" customFormat="1" ht="12" customHeight="1" x14ac:dyDescent="0.2">
      <c r="C64" s="996"/>
      <c r="D64" s="996"/>
      <c r="E64" s="996"/>
      <c r="F64" s="996"/>
      <c r="G64" s="996"/>
      <c r="H64" s="996"/>
      <c r="I64" s="996"/>
      <c r="J64" s="996"/>
      <c r="K64" s="996"/>
      <c r="L64" s="996"/>
      <c r="M64" s="996"/>
      <c r="N64" s="996"/>
      <c r="O64" s="996"/>
      <c r="P64" s="996"/>
      <c r="Q64" s="996"/>
      <c r="R64" s="996"/>
      <c r="S64" s="996"/>
      <c r="T64" s="996"/>
      <c r="U64" s="996"/>
      <c r="V64" s="996"/>
      <c r="W64" s="996"/>
      <c r="X64" s="996"/>
      <c r="Y64" s="996"/>
      <c r="Z64" s="996"/>
      <c r="AA64" s="996"/>
      <c r="AB64" s="996"/>
      <c r="AC64" s="996"/>
      <c r="AD64" s="996"/>
      <c r="AE64" s="996"/>
      <c r="AF64" s="996"/>
      <c r="AG64" s="996"/>
      <c r="AH64" s="996"/>
      <c r="AI64" s="996"/>
      <c r="AJ64" s="996"/>
      <c r="AK64" s="996"/>
      <c r="AL64" s="996"/>
      <c r="AM64" s="996"/>
      <c r="AN64" s="996"/>
      <c r="AO64" s="996"/>
      <c r="AP64" s="996"/>
      <c r="AQ64" s="996"/>
      <c r="AR64" s="996"/>
      <c r="AS64" s="996"/>
      <c r="AT64" s="996"/>
      <c r="AU64" s="996"/>
      <c r="AV64" s="996"/>
      <c r="BA64" s="1184"/>
      <c r="BB64" s="1185"/>
      <c r="BC64" s="1185"/>
      <c r="BD64" s="1185"/>
      <c r="BE64" s="1185"/>
      <c r="BF64" s="1185"/>
      <c r="BG64" s="1007"/>
      <c r="BH64" s="1007"/>
      <c r="BI64" s="1008"/>
      <c r="BJ64" s="966"/>
    </row>
    <row r="65" spans="3:62" s="995" customFormat="1" ht="12" customHeight="1" x14ac:dyDescent="0.15">
      <c r="C65" s="996"/>
      <c r="D65" s="996"/>
      <c r="E65" s="996"/>
      <c r="F65" s="996"/>
      <c r="G65" s="996"/>
      <c r="H65" s="996"/>
      <c r="I65" s="996"/>
      <c r="J65" s="996"/>
      <c r="K65" s="996"/>
      <c r="L65" s="996"/>
      <c r="M65" s="996"/>
      <c r="N65" s="996"/>
      <c r="O65" s="996"/>
      <c r="P65" s="996"/>
      <c r="Q65" s="996"/>
      <c r="R65" s="996"/>
      <c r="S65" s="996"/>
      <c r="T65" s="996"/>
      <c r="U65" s="996"/>
      <c r="V65" s="996"/>
      <c r="W65" s="996"/>
      <c r="X65" s="996"/>
      <c r="Y65" s="996"/>
      <c r="Z65" s="996"/>
      <c r="AA65" s="996"/>
      <c r="AB65" s="996"/>
      <c r="AC65" s="996"/>
      <c r="AD65" s="996"/>
      <c r="AE65" s="996"/>
      <c r="AF65" s="996"/>
      <c r="AG65" s="996"/>
      <c r="AH65" s="996"/>
      <c r="AI65" s="996"/>
      <c r="AJ65" s="996"/>
      <c r="AK65" s="996"/>
      <c r="AL65" s="996"/>
      <c r="AM65" s="996"/>
      <c r="AN65" s="996"/>
      <c r="AO65" s="996"/>
      <c r="AP65" s="996"/>
      <c r="AQ65" s="996"/>
      <c r="AR65" s="996"/>
      <c r="AS65" s="996"/>
      <c r="AT65" s="996"/>
      <c r="AU65" s="996"/>
      <c r="AV65" s="996"/>
      <c r="BA65" s="1242" t="str">
        <f>"("&amp;BE59&amp;BF59&amp;BE58&amp;BF58&amp;BE57&amp;BF57&amp;BE56&amp;BF56&amp;BE55&amp;BF55&amp;BE54&amp;BF54&amp;BE53&amp;BF53&amp;BE52&amp;BF52&amp;BE51&amp;BF51&amp;BE50&amp;BF50&amp;BE49&amp;BF49&amp;BE48&amp;BF48&amp;BE47&amp;BF47&amp;BE46&amp;BF46&amp;BE45&amp;BF45&amp;")"</f>
        <v>(Tiga Puluh Miliar Dua Ratus Sembilan Puluh Empat Juta Rupiah)</v>
      </c>
      <c r="BB65" s="1243"/>
      <c r="BC65" s="1243"/>
      <c r="BD65" s="1243"/>
      <c r="BE65" s="1243"/>
      <c r="BF65" s="1243"/>
      <c r="BG65" s="1243"/>
      <c r="BH65" s="1243"/>
      <c r="BI65" s="1248"/>
      <c r="BJ65" s="966"/>
    </row>
    <row r="66" spans="3:62" s="995" customFormat="1" ht="12" customHeight="1" x14ac:dyDescent="0.15">
      <c r="C66" s="996"/>
      <c r="D66" s="996"/>
      <c r="E66" s="996"/>
      <c r="F66" s="996"/>
      <c r="G66" s="996"/>
      <c r="H66" s="996"/>
      <c r="I66" s="996"/>
      <c r="J66" s="996"/>
      <c r="K66" s="996"/>
      <c r="L66" s="996"/>
      <c r="M66" s="996"/>
      <c r="N66" s="996"/>
      <c r="O66" s="996"/>
      <c r="P66" s="996"/>
      <c r="Q66" s="996"/>
      <c r="R66" s="996"/>
      <c r="S66" s="996"/>
      <c r="T66" s="996"/>
      <c r="U66" s="996"/>
      <c r="V66" s="996"/>
      <c r="W66" s="996"/>
      <c r="X66" s="996"/>
      <c r="Y66" s="996"/>
      <c r="Z66" s="996"/>
      <c r="AA66" s="996"/>
      <c r="AB66" s="996"/>
      <c r="AC66" s="996"/>
      <c r="AD66" s="996"/>
      <c r="AE66" s="996"/>
      <c r="AF66" s="996"/>
      <c r="AG66" s="996"/>
      <c r="AH66" s="996"/>
      <c r="AI66" s="996"/>
      <c r="AJ66" s="996"/>
      <c r="AK66" s="996"/>
      <c r="AL66" s="996"/>
      <c r="AM66" s="996"/>
      <c r="AN66" s="996"/>
      <c r="AO66" s="996"/>
      <c r="AP66" s="996"/>
      <c r="AQ66" s="996"/>
      <c r="AR66" s="996"/>
      <c r="AS66" s="996"/>
      <c r="AT66" s="996"/>
      <c r="AU66" s="996"/>
      <c r="AV66" s="996"/>
      <c r="BA66" s="1249"/>
      <c r="BB66" s="1250"/>
      <c r="BC66" s="1250"/>
      <c r="BD66" s="1250"/>
      <c r="BE66" s="1250"/>
      <c r="BF66" s="1250"/>
      <c r="BG66" s="1250"/>
      <c r="BH66" s="1250"/>
      <c r="BI66" s="1251"/>
      <c r="BJ66" s="966"/>
    </row>
    <row r="67" spans="3:62" x14ac:dyDescent="0.15">
      <c r="C67" s="967"/>
      <c r="D67" s="967"/>
      <c r="E67" s="967"/>
      <c r="F67" s="967"/>
      <c r="G67" s="967"/>
      <c r="H67" s="967"/>
      <c r="I67" s="967"/>
      <c r="J67" s="967"/>
      <c r="K67" s="967"/>
      <c r="L67" s="967"/>
      <c r="M67" s="967"/>
      <c r="N67" s="967"/>
      <c r="O67" s="967"/>
      <c r="P67" s="967"/>
      <c r="Q67" s="967"/>
      <c r="R67" s="967"/>
      <c r="S67" s="967"/>
      <c r="T67" s="967"/>
      <c r="U67" s="967"/>
      <c r="V67" s="967"/>
      <c r="W67" s="967"/>
      <c r="X67" s="967"/>
      <c r="Y67" s="967"/>
      <c r="Z67" s="967"/>
      <c r="AA67" s="967"/>
      <c r="AB67" s="967"/>
      <c r="AC67" s="967"/>
      <c r="AD67" s="967"/>
      <c r="AE67" s="967"/>
      <c r="AF67" s="967"/>
      <c r="AG67" s="967"/>
      <c r="AH67" s="967"/>
      <c r="AI67" s="967"/>
      <c r="AJ67" s="967"/>
      <c r="AK67" s="967"/>
      <c r="AL67" s="967"/>
      <c r="AM67" s="967"/>
      <c r="AN67" s="967"/>
      <c r="AO67" s="967"/>
      <c r="AP67" s="967"/>
      <c r="AQ67" s="967"/>
      <c r="AR67" s="967"/>
      <c r="AS67" s="967"/>
      <c r="AT67" s="967"/>
      <c r="AU67" s="967"/>
      <c r="AV67" s="967"/>
    </row>
    <row r="68" spans="3:62" ht="12" customHeight="1" x14ac:dyDescent="0.2">
      <c r="C68" s="967"/>
      <c r="D68" s="967"/>
      <c r="E68" s="967"/>
      <c r="F68" s="967"/>
      <c r="G68" s="967"/>
      <c r="H68" s="967"/>
      <c r="I68" s="967"/>
      <c r="J68" s="967"/>
      <c r="K68" s="967"/>
      <c r="L68" s="967"/>
      <c r="M68" s="967"/>
      <c r="N68" s="967"/>
      <c r="O68" s="967"/>
      <c r="P68" s="967"/>
      <c r="Q68" s="967"/>
      <c r="R68" s="967"/>
      <c r="S68" s="967"/>
      <c r="T68" s="967"/>
      <c r="U68" s="967"/>
      <c r="V68" s="967"/>
      <c r="W68" s="967"/>
      <c r="X68" s="967"/>
      <c r="Y68" s="967"/>
      <c r="Z68" s="967"/>
      <c r="AA68" s="967"/>
      <c r="AB68" s="967"/>
      <c r="AC68" s="967"/>
      <c r="AD68" s="967"/>
      <c r="AE68" s="967"/>
      <c r="AF68" s="967"/>
      <c r="AG68" s="967"/>
      <c r="AH68" s="967"/>
      <c r="AI68" s="967"/>
      <c r="AJ68" s="967"/>
      <c r="AK68" s="967"/>
      <c r="AL68" s="967"/>
      <c r="AM68" s="967"/>
      <c r="AN68" s="967"/>
      <c r="AO68" s="967"/>
      <c r="AP68" s="967"/>
      <c r="AQ68" s="967"/>
      <c r="AR68" s="967"/>
      <c r="AS68" s="967"/>
      <c r="AT68" s="967"/>
      <c r="AU68" s="967"/>
      <c r="AV68" s="967"/>
      <c r="BA68" s="1004" t="s">
        <v>1234</v>
      </c>
      <c r="BB68" s="1153"/>
      <c r="BC68" s="1005"/>
      <c r="BD68" s="1005"/>
      <c r="BE68" s="1177"/>
      <c r="BF68" s="1005"/>
      <c r="BG68" s="1005"/>
      <c r="BH68" s="1005"/>
      <c r="BI68" s="1006"/>
    </row>
    <row r="69" spans="3:62" ht="12" x14ac:dyDescent="0.2">
      <c r="C69" s="967"/>
      <c r="D69" s="967"/>
      <c r="E69" s="967"/>
      <c r="F69" s="967"/>
      <c r="G69" s="967"/>
      <c r="H69" s="967"/>
      <c r="I69" s="967"/>
      <c r="J69" s="967"/>
      <c r="K69" s="967"/>
      <c r="L69" s="967"/>
      <c r="M69" s="967"/>
      <c r="N69" s="967"/>
      <c r="O69" s="967"/>
      <c r="P69" s="967"/>
      <c r="Q69" s="967"/>
      <c r="R69" s="967"/>
      <c r="S69" s="967"/>
      <c r="T69" s="967"/>
      <c r="U69" s="967"/>
      <c r="V69" s="967"/>
      <c r="W69" s="967"/>
      <c r="X69" s="967"/>
      <c r="Y69" s="967"/>
      <c r="Z69" s="967"/>
      <c r="AA69" s="967"/>
      <c r="AB69" s="967"/>
      <c r="AC69" s="967"/>
      <c r="AD69" s="967"/>
      <c r="AE69" s="967"/>
      <c r="AF69" s="967"/>
      <c r="AG69" s="967"/>
      <c r="AH69" s="967"/>
      <c r="AI69" s="967"/>
      <c r="AJ69" s="967"/>
      <c r="AK69" s="967"/>
      <c r="AL69" s="967"/>
      <c r="AM69" s="967"/>
      <c r="AN69" s="967"/>
      <c r="AO69" s="967"/>
      <c r="AP69" s="967"/>
      <c r="AQ69" s="967"/>
      <c r="AR69" s="967"/>
      <c r="AS69" s="967"/>
      <c r="AT69" s="967"/>
      <c r="AU69" s="967"/>
      <c r="AV69" s="967"/>
      <c r="BA69" s="998">
        <f>AK37</f>
        <v>22721000000</v>
      </c>
      <c r="BB69" s="1154"/>
      <c r="BC69" s="1007"/>
      <c r="BD69" s="1007" t="s">
        <v>919</v>
      </c>
      <c r="BE69" s="1178">
        <f>LEN(BA69)</f>
        <v>11</v>
      </c>
      <c r="BF69" s="1007"/>
      <c r="BG69" s="1007"/>
      <c r="BH69" s="1007"/>
      <c r="BI69" s="1008"/>
    </row>
    <row r="70" spans="3:62" ht="12" x14ac:dyDescent="0.2">
      <c r="C70" s="967"/>
      <c r="D70" s="967"/>
      <c r="E70" s="967"/>
      <c r="F70" s="967"/>
      <c r="G70" s="967"/>
      <c r="H70" s="967"/>
      <c r="I70" s="967"/>
      <c r="J70" s="967"/>
      <c r="K70" s="967"/>
      <c r="L70" s="967"/>
      <c r="M70" s="967"/>
      <c r="N70" s="967"/>
      <c r="O70" s="967"/>
      <c r="P70" s="967"/>
      <c r="Q70" s="967"/>
      <c r="R70" s="967"/>
      <c r="S70" s="967"/>
      <c r="T70" s="967"/>
      <c r="U70" s="967"/>
      <c r="V70" s="967"/>
      <c r="W70" s="967"/>
      <c r="X70" s="967"/>
      <c r="Y70" s="967"/>
      <c r="Z70" s="967"/>
      <c r="AA70" s="967"/>
      <c r="AB70" s="967"/>
      <c r="AC70" s="967"/>
      <c r="AD70" s="967"/>
      <c r="AE70" s="967"/>
      <c r="AF70" s="967"/>
      <c r="AG70" s="967"/>
      <c r="AH70" s="967"/>
      <c r="AI70" s="967"/>
      <c r="AJ70" s="967"/>
      <c r="AK70" s="967"/>
      <c r="AL70" s="967"/>
      <c r="AM70" s="967"/>
      <c r="AN70" s="967"/>
      <c r="AO70" s="967"/>
      <c r="AP70" s="967"/>
      <c r="AQ70" s="967"/>
      <c r="AR70" s="967"/>
      <c r="AS70" s="967"/>
      <c r="AT70" s="967"/>
      <c r="AU70" s="967"/>
      <c r="AV70" s="967"/>
      <c r="BA70" s="1009"/>
      <c r="BB70" s="1007"/>
      <c r="BC70" s="1007"/>
      <c r="BD70" s="1007"/>
      <c r="BE70" s="1178"/>
      <c r="BF70" s="1007"/>
      <c r="BG70" s="1007"/>
      <c r="BH70" s="1007"/>
      <c r="BI70" s="1008"/>
    </row>
    <row r="71" spans="3:62" ht="12" x14ac:dyDescent="0.2">
      <c r="C71" s="967"/>
      <c r="D71" s="967"/>
      <c r="E71" s="967"/>
      <c r="F71" s="967"/>
      <c r="G71" s="967"/>
      <c r="H71" s="967"/>
      <c r="I71" s="967"/>
      <c r="J71" s="967"/>
      <c r="K71" s="967"/>
      <c r="L71" s="967"/>
      <c r="M71" s="967"/>
      <c r="N71" s="967"/>
      <c r="O71" s="967"/>
      <c r="P71" s="967"/>
      <c r="Q71" s="967"/>
      <c r="R71" s="967"/>
      <c r="S71" s="967"/>
      <c r="T71" s="967"/>
      <c r="U71" s="967"/>
      <c r="V71" s="967"/>
      <c r="W71" s="967"/>
      <c r="X71" s="967"/>
      <c r="Y71" s="967"/>
      <c r="Z71" s="967"/>
      <c r="AA71" s="967"/>
      <c r="AB71" s="967"/>
      <c r="AC71" s="967"/>
      <c r="AD71" s="967"/>
      <c r="AE71" s="967"/>
      <c r="AF71" s="967"/>
      <c r="AG71" s="967"/>
      <c r="AH71" s="967"/>
      <c r="AI71" s="967"/>
      <c r="AJ71" s="967"/>
      <c r="AK71" s="967"/>
      <c r="AL71" s="967"/>
      <c r="AM71" s="967"/>
      <c r="AN71" s="967"/>
      <c r="AO71" s="967"/>
      <c r="AP71" s="967"/>
      <c r="AQ71" s="967"/>
      <c r="AR71" s="967"/>
      <c r="AS71" s="967"/>
      <c r="AT71" s="967"/>
      <c r="AU71" s="967"/>
      <c r="AV71" s="967"/>
      <c r="BA71" s="1009"/>
      <c r="BB71" s="1007"/>
      <c r="BC71" s="1010">
        <v>1</v>
      </c>
      <c r="BD71" s="1011" t="str">
        <f t="shared" ref="BD71:BD85" si="2">IF(BC71&lt;=$BE$69,MID(RIGHT($BA$69,BC71),1,1),"")</f>
        <v>0</v>
      </c>
      <c r="BE71" s="1179" t="str">
        <f>IF(AND(BD71&lt;&gt;"0",BD72&lt;&gt;"1",BC71&lt;=$BE$69),VLOOKUP(VALUE(BD71),$BH$71:$BI$79,2,FALSE),IF(BD72="1",VLOOKUP(VALUE(BD72&amp;BD71),$BH$80:$BI$89,2,FALSE),""))</f>
        <v/>
      </c>
      <c r="BF71" s="1012" t="s">
        <v>920</v>
      </c>
      <c r="BG71" s="1007"/>
      <c r="BH71" s="1012">
        <v>1</v>
      </c>
      <c r="BI71" s="1000" t="s">
        <v>921</v>
      </c>
    </row>
    <row r="72" spans="3:62" ht="12" x14ac:dyDescent="0.2">
      <c r="C72" s="967"/>
      <c r="D72" s="967"/>
      <c r="E72" s="967"/>
      <c r="F72" s="967"/>
      <c r="G72" s="967"/>
      <c r="H72" s="967"/>
      <c r="I72" s="967"/>
      <c r="J72" s="967"/>
      <c r="K72" s="967"/>
      <c r="L72" s="967"/>
      <c r="M72" s="967"/>
      <c r="N72" s="967"/>
      <c r="O72" s="967"/>
      <c r="P72" s="967"/>
      <c r="Q72" s="967"/>
      <c r="R72" s="967"/>
      <c r="S72" s="967"/>
      <c r="T72" s="967"/>
      <c r="U72" s="967"/>
      <c r="V72" s="967"/>
      <c r="W72" s="967"/>
      <c r="X72" s="967"/>
      <c r="Y72" s="967"/>
      <c r="Z72" s="967"/>
      <c r="AA72" s="967"/>
      <c r="AB72" s="967"/>
      <c r="AC72" s="967"/>
      <c r="AD72" s="967"/>
      <c r="AE72" s="967"/>
      <c r="AF72" s="967"/>
      <c r="AG72" s="967"/>
      <c r="AH72" s="967"/>
      <c r="AI72" s="967"/>
      <c r="AJ72" s="967"/>
      <c r="AK72" s="967"/>
      <c r="AL72" s="967"/>
      <c r="AM72" s="967"/>
      <c r="AN72" s="967"/>
      <c r="AO72" s="967"/>
      <c r="AP72" s="967"/>
      <c r="AQ72" s="967"/>
      <c r="AR72" s="967"/>
      <c r="AS72" s="967"/>
      <c r="AT72" s="967"/>
      <c r="AU72" s="967"/>
      <c r="AV72" s="967"/>
      <c r="BA72" s="1009"/>
      <c r="BB72" s="1007"/>
      <c r="BC72" s="1010">
        <f t="shared" ref="BC72:BC85" si="3">BC71+1</f>
        <v>2</v>
      </c>
      <c r="BD72" s="1011" t="str">
        <f t="shared" si="2"/>
        <v>0</v>
      </c>
      <c r="BE72" s="1179" t="str">
        <f>IF(AND(BD72&lt;&gt;"0",BD72&lt;&gt;"1",BC72&lt;=$BE$69),VLOOKUP(VALUE(BD72),$BH$71:$BI$79,2,FALSE),"")</f>
        <v/>
      </c>
      <c r="BF72" s="1012" t="str">
        <f>IF(AND(BC72&lt;=$BE$69,BE72&lt;&gt;"",BD72&lt;&gt;"1"),"Puluh ","")</f>
        <v/>
      </c>
      <c r="BG72" s="1007"/>
      <c r="BH72" s="1012">
        <v>2</v>
      </c>
      <c r="BI72" s="1000" t="s">
        <v>922</v>
      </c>
    </row>
    <row r="73" spans="3:62" ht="12" x14ac:dyDescent="0.2">
      <c r="C73" s="967"/>
      <c r="D73" s="967"/>
      <c r="E73" s="967"/>
      <c r="F73" s="967"/>
      <c r="G73" s="967"/>
      <c r="H73" s="967"/>
      <c r="I73" s="967"/>
      <c r="J73" s="967"/>
      <c r="K73" s="967"/>
      <c r="L73" s="967"/>
      <c r="M73" s="967"/>
      <c r="N73" s="967"/>
      <c r="O73" s="967"/>
      <c r="P73" s="967"/>
      <c r="Q73" s="967"/>
      <c r="R73" s="967"/>
      <c r="S73" s="967"/>
      <c r="T73" s="967"/>
      <c r="U73" s="967"/>
      <c r="V73" s="967"/>
      <c r="W73" s="967"/>
      <c r="X73" s="967"/>
      <c r="Y73" s="967"/>
      <c r="Z73" s="967"/>
      <c r="AA73" s="967"/>
      <c r="AB73" s="967"/>
      <c r="AC73" s="967"/>
      <c r="AD73" s="967"/>
      <c r="AE73" s="967"/>
      <c r="AF73" s="967"/>
      <c r="AG73" s="967"/>
      <c r="AH73" s="967"/>
      <c r="AI73" s="967"/>
      <c r="AJ73" s="967"/>
      <c r="AK73" s="967"/>
      <c r="AL73" s="967"/>
      <c r="AM73" s="967"/>
      <c r="AN73" s="967"/>
      <c r="AO73" s="967"/>
      <c r="AP73" s="967"/>
      <c r="AQ73" s="967"/>
      <c r="AR73" s="967"/>
      <c r="AS73" s="967"/>
      <c r="AT73" s="967"/>
      <c r="AU73" s="967"/>
      <c r="AV73" s="967"/>
      <c r="BA73" s="1009"/>
      <c r="BB73" s="1007"/>
      <c r="BC73" s="1010">
        <f t="shared" si="3"/>
        <v>3</v>
      </c>
      <c r="BD73" s="1011" t="str">
        <f t="shared" si="2"/>
        <v>0</v>
      </c>
      <c r="BE73" s="1179" t="str">
        <f>IF(AND(BD73&lt;&gt;"0",BC73&lt;=$BE$69),IF(BD73="1","Se",VLOOKUP(VALUE(BD73),$BH$71:$BI$79,2,FALSE)),"")</f>
        <v/>
      </c>
      <c r="BF73" s="1012" t="str">
        <f>IF(AND(BC73&lt;=$BE$69,BE73&lt;&gt;""),IF(BD73="1","ratus ","Ratus "),"")</f>
        <v/>
      </c>
      <c r="BG73" s="1007"/>
      <c r="BH73" s="1012">
        <v>3</v>
      </c>
      <c r="BI73" s="1000" t="s">
        <v>923</v>
      </c>
    </row>
    <row r="74" spans="3:62" ht="12" x14ac:dyDescent="0.2">
      <c r="C74" s="967"/>
      <c r="D74" s="967"/>
      <c r="E74" s="967"/>
      <c r="F74" s="967"/>
      <c r="G74" s="967"/>
      <c r="H74" s="967"/>
      <c r="I74" s="967"/>
      <c r="J74" s="967"/>
      <c r="K74" s="967"/>
      <c r="L74" s="967"/>
      <c r="M74" s="967"/>
      <c r="N74" s="967"/>
      <c r="O74" s="967"/>
      <c r="P74" s="967"/>
      <c r="Q74" s="967"/>
      <c r="R74" s="967"/>
      <c r="S74" s="967"/>
      <c r="T74" s="967"/>
      <c r="U74" s="967"/>
      <c r="V74" s="967"/>
      <c r="W74" s="967"/>
      <c r="X74" s="967"/>
      <c r="Y74" s="967"/>
      <c r="Z74" s="967"/>
      <c r="AA74" s="967"/>
      <c r="AB74" s="967"/>
      <c r="AC74" s="967"/>
      <c r="AD74" s="967"/>
      <c r="AE74" s="967"/>
      <c r="AF74" s="967"/>
      <c r="AG74" s="967"/>
      <c r="AH74" s="967"/>
      <c r="AI74" s="967"/>
      <c r="AJ74" s="967"/>
      <c r="AK74" s="967"/>
      <c r="AL74" s="967"/>
      <c r="AM74" s="967"/>
      <c r="AN74" s="967"/>
      <c r="AO74" s="967"/>
      <c r="AP74" s="967"/>
      <c r="AQ74" s="967"/>
      <c r="AR74" s="967"/>
      <c r="AS74" s="967"/>
      <c r="AT74" s="967"/>
      <c r="AU74" s="967"/>
      <c r="AV74" s="967"/>
      <c r="BA74" s="1009"/>
      <c r="BB74" s="1007"/>
      <c r="BC74" s="1010">
        <f t="shared" si="3"/>
        <v>4</v>
      </c>
      <c r="BD74" s="1011" t="str">
        <f t="shared" si="2"/>
        <v>0</v>
      </c>
      <c r="BE74" s="1179" t="str">
        <f>IF(AND(BD74&lt;&gt;"0",BD75&lt;&gt;"1",BC74&lt;=$BE$69),VLOOKUP(VALUE(BD74),$BH$71:$BI$79,2,FALSE),IF(BD75="1",VLOOKUP(VALUE(BD75&amp;BD74),$BH$80:$BI$89,2,FALSE),""))</f>
        <v/>
      </c>
      <c r="BF74" s="1012" t="str">
        <f>IF(AND(BC74&lt;=$BE$69,OR(BD74&lt;&gt;"0",BD75&lt;&gt;"0",BD76&lt;&gt;"0")),"Ribu ","")</f>
        <v/>
      </c>
      <c r="BG74" s="1007"/>
      <c r="BH74" s="1012">
        <v>4</v>
      </c>
      <c r="BI74" s="1000" t="s">
        <v>924</v>
      </c>
    </row>
    <row r="75" spans="3:62" ht="12" x14ac:dyDescent="0.2">
      <c r="C75" s="967"/>
      <c r="D75" s="967"/>
      <c r="E75" s="967"/>
      <c r="F75" s="967"/>
      <c r="G75" s="967"/>
      <c r="H75" s="967"/>
      <c r="I75" s="967"/>
      <c r="J75" s="967"/>
      <c r="K75" s="967"/>
      <c r="L75" s="967"/>
      <c r="M75" s="967"/>
      <c r="N75" s="967"/>
      <c r="O75" s="967"/>
      <c r="P75" s="967"/>
      <c r="Q75" s="967"/>
      <c r="R75" s="967"/>
      <c r="S75" s="967"/>
      <c r="T75" s="967"/>
      <c r="U75" s="967"/>
      <c r="V75" s="967"/>
      <c r="W75" s="967"/>
      <c r="X75" s="967"/>
      <c r="Y75" s="967"/>
      <c r="Z75" s="967"/>
      <c r="AA75" s="967"/>
      <c r="AB75" s="967"/>
      <c r="AC75" s="967"/>
      <c r="AD75" s="967"/>
      <c r="AE75" s="967"/>
      <c r="AF75" s="967"/>
      <c r="AG75" s="967"/>
      <c r="AH75" s="967"/>
      <c r="AI75" s="967"/>
      <c r="AJ75" s="967"/>
      <c r="AK75" s="967"/>
      <c r="AL75" s="967"/>
      <c r="AM75" s="967"/>
      <c r="AN75" s="967"/>
      <c r="AO75" s="967"/>
      <c r="AP75" s="967"/>
      <c r="AQ75" s="967"/>
      <c r="AR75" s="967"/>
      <c r="AS75" s="967"/>
      <c r="AT75" s="967"/>
      <c r="AU75" s="967"/>
      <c r="AV75" s="967"/>
      <c r="BA75" s="1009"/>
      <c r="BB75" s="1007"/>
      <c r="BC75" s="1010">
        <f t="shared" si="3"/>
        <v>5</v>
      </c>
      <c r="BD75" s="1011" t="str">
        <f t="shared" si="2"/>
        <v>0</v>
      </c>
      <c r="BE75" s="1179" t="str">
        <f>IF(AND(BD75&lt;&gt;"0",BD75&lt;&gt;"1",BC75&lt;=$BE$69),VLOOKUP(VALUE(BD75),$BH$71:$BI$79,2,FALSE),"")</f>
        <v/>
      </c>
      <c r="BF75" s="1012" t="str">
        <f>IF(AND(BC75&lt;=$BE$69,BE75&lt;&gt;"",BD75&lt;&gt;"1"),"Puluh ","")</f>
        <v/>
      </c>
      <c r="BG75" s="1007"/>
      <c r="BH75" s="1012">
        <v>5</v>
      </c>
      <c r="BI75" s="1000" t="s">
        <v>925</v>
      </c>
    </row>
    <row r="76" spans="3:62" ht="12" x14ac:dyDescent="0.2">
      <c r="BA76" s="1009"/>
      <c r="BB76" s="1007"/>
      <c r="BC76" s="1010">
        <f t="shared" si="3"/>
        <v>6</v>
      </c>
      <c r="BD76" s="1011" t="str">
        <f t="shared" si="2"/>
        <v>0</v>
      </c>
      <c r="BE76" s="1179" t="str">
        <f>IF(AND(BD76&lt;&gt;"0",BC76&lt;=$BE$69),IF(BD76="1","Se",VLOOKUP(VALUE(BD76),$BH$71:$BI$79,2,FALSE)),"")</f>
        <v/>
      </c>
      <c r="BF76" s="1012" t="str">
        <f>IF(AND(BC76&lt;=$BE$69,BE76&lt;&gt;""),IF(BD76="1","ratus ","Ratus "),"")</f>
        <v/>
      </c>
      <c r="BG76" s="1007"/>
      <c r="BH76" s="1012">
        <v>6</v>
      </c>
      <c r="BI76" s="1000" t="s">
        <v>926</v>
      </c>
    </row>
    <row r="77" spans="3:62" ht="12" x14ac:dyDescent="0.2">
      <c r="BA77" s="1009"/>
      <c r="BB77" s="1007"/>
      <c r="BC77" s="1010">
        <f t="shared" si="3"/>
        <v>7</v>
      </c>
      <c r="BD77" s="1011" t="str">
        <f t="shared" si="2"/>
        <v>1</v>
      </c>
      <c r="BE77" s="1179" t="str">
        <f>IF(AND(BD77&lt;&gt;"0",BD78&lt;&gt;"1",BC77&lt;=$BE$69),VLOOKUP(VALUE(BD77),$BH$71:$BI$79,2,FALSE),IF(BD78="1",VLOOKUP(VALUE(BD78&amp;BD77),$BH$80:$BI$89,2,FALSE),""))</f>
        <v xml:space="preserve">Satu </v>
      </c>
      <c r="BF77" s="1012" t="str">
        <f>IF(AND(BC77&lt;=$BE$69,OR(BD77&lt;&gt;"0",BD78&lt;&gt;"0",BD79&lt;&gt;"0")),"Juta ","")</f>
        <v xml:space="preserve">Juta </v>
      </c>
      <c r="BG77" s="1007"/>
      <c r="BH77" s="1012">
        <v>7</v>
      </c>
      <c r="BI77" s="1000" t="s">
        <v>927</v>
      </c>
    </row>
    <row r="78" spans="3:62" ht="12" x14ac:dyDescent="0.2">
      <c r="BA78" s="1009"/>
      <c r="BB78" s="1007"/>
      <c r="BC78" s="1010">
        <f t="shared" si="3"/>
        <v>8</v>
      </c>
      <c r="BD78" s="1011" t="str">
        <f t="shared" si="2"/>
        <v>2</v>
      </c>
      <c r="BE78" s="1179" t="str">
        <f>IF(AND(BD78&lt;&gt;"0",BD78&lt;&gt;"1",BC78&lt;=$BE$69),VLOOKUP(VALUE(BD78),$BH$71:$BI$79,2,FALSE),"")</f>
        <v xml:space="preserve">Dua </v>
      </c>
      <c r="BF78" s="1012" t="str">
        <f>IF(AND(BC78&lt;=$BE$69,BE78&lt;&gt;"",BD78&lt;&gt;"1"),"Puluh ","")</f>
        <v xml:space="preserve">Puluh </v>
      </c>
      <c r="BG78" s="1007"/>
      <c r="BH78" s="1012">
        <v>8</v>
      </c>
      <c r="BI78" s="1000" t="s">
        <v>928</v>
      </c>
    </row>
    <row r="79" spans="3:62" ht="12" x14ac:dyDescent="0.2">
      <c r="BA79" s="1009"/>
      <c r="BB79" s="1007"/>
      <c r="BC79" s="1010">
        <f t="shared" si="3"/>
        <v>9</v>
      </c>
      <c r="BD79" s="1011" t="str">
        <f t="shared" si="2"/>
        <v>7</v>
      </c>
      <c r="BE79" s="1179" t="str">
        <f>IF(AND(BD79&lt;&gt;"0",BC79&lt;=$BE$69),IF(BD79="1","Se",VLOOKUP(VALUE(BD79),$BH$71:$BI$79,2,FALSE)),"")</f>
        <v xml:space="preserve">Tujuh </v>
      </c>
      <c r="BF79" s="1012" t="str">
        <f>IF(AND(BC79&lt;=$BE$69,BE79&lt;&gt;""),IF(BD79="1","ratus ","Ratus "),"")</f>
        <v xml:space="preserve">Ratus </v>
      </c>
      <c r="BG79" s="1007"/>
      <c r="BH79" s="1012">
        <v>9</v>
      </c>
      <c r="BI79" s="1000" t="s">
        <v>929</v>
      </c>
    </row>
    <row r="80" spans="3:62" ht="12" x14ac:dyDescent="0.2">
      <c r="BA80" s="1009"/>
      <c r="BB80" s="1007"/>
      <c r="BC80" s="1010">
        <f t="shared" si="3"/>
        <v>10</v>
      </c>
      <c r="BD80" s="1011" t="str">
        <f t="shared" si="2"/>
        <v>2</v>
      </c>
      <c r="BE80" s="1179" t="str">
        <f>IF(AND(BD80&lt;&gt;"0",BD81&lt;&gt;"1",BC80&lt;=$BE$69),VLOOKUP(VALUE(BD80),$BH$71:$BI$79,2,FALSE),IF(BD81="1",VLOOKUP(VALUE(BD81&amp;BD80),$BH$80:$BI$89,2,FALSE),""))</f>
        <v xml:space="preserve">Dua </v>
      </c>
      <c r="BF80" s="1012" t="str">
        <f>IF(AND(BC80&lt;=$BE$69,OR(BD80&lt;&gt;"0",BD81&lt;&gt;"0",BD82&lt;&gt;"0")),"Miliar ","")</f>
        <v xml:space="preserve">Miliar </v>
      </c>
      <c r="BG80" s="1007"/>
      <c r="BH80" s="1012">
        <v>10</v>
      </c>
      <c r="BI80" s="1001" t="s">
        <v>930</v>
      </c>
    </row>
    <row r="81" spans="53:61" ht="12" x14ac:dyDescent="0.2">
      <c r="BA81" s="1009"/>
      <c r="BB81" s="1007"/>
      <c r="BC81" s="1010">
        <f t="shared" si="3"/>
        <v>11</v>
      </c>
      <c r="BD81" s="1011" t="str">
        <f t="shared" si="2"/>
        <v>2</v>
      </c>
      <c r="BE81" s="1179" t="str">
        <f>IF(AND(BD81&lt;&gt;"0",BD81&lt;&gt;"1",BC81&lt;=$BE$69),VLOOKUP(VALUE(BD81),$BH$71:$BI$79,2,FALSE),"")</f>
        <v xml:space="preserve">Dua </v>
      </c>
      <c r="BF81" s="1012" t="str">
        <f>IF(AND(BC81&lt;=$BE$69,BE81&lt;&gt;"",BD81&lt;&gt;"1"),"Puluh ","")</f>
        <v xml:space="preserve">Puluh </v>
      </c>
      <c r="BG81" s="1007"/>
      <c r="BH81" s="1012">
        <v>11</v>
      </c>
      <c r="BI81" s="1001" t="s">
        <v>931</v>
      </c>
    </row>
    <row r="82" spans="53:61" ht="12" x14ac:dyDescent="0.2">
      <c r="BA82" s="1009"/>
      <c r="BB82" s="1007"/>
      <c r="BC82" s="1010">
        <f t="shared" si="3"/>
        <v>12</v>
      </c>
      <c r="BD82" s="1011" t="str">
        <f t="shared" si="2"/>
        <v/>
      </c>
      <c r="BE82" s="1179" t="str">
        <f>IF(AND(BD82&lt;&gt;"0",BC82&lt;=$BE$69),IF(BD82="1","Se",VLOOKUP(VALUE(BD82),$BH$71:$BI$79,2,FALSE)),"")</f>
        <v/>
      </c>
      <c r="BF82" s="1012" t="str">
        <f>IF(AND(BC82&lt;=$BE$69,BE82&lt;&gt;""),IF(BD82="1","ratus ","Ratus "),"")</f>
        <v/>
      </c>
      <c r="BG82" s="1007"/>
      <c r="BH82" s="1012">
        <v>12</v>
      </c>
      <c r="BI82" s="1001" t="s">
        <v>932</v>
      </c>
    </row>
    <row r="83" spans="53:61" ht="12" x14ac:dyDescent="0.2">
      <c r="BA83" s="1009"/>
      <c r="BB83" s="1007"/>
      <c r="BC83" s="1010">
        <f t="shared" si="3"/>
        <v>13</v>
      </c>
      <c r="BD83" s="1011" t="str">
        <f t="shared" si="2"/>
        <v/>
      </c>
      <c r="BE83" s="1179" t="str">
        <f>IF(AND(BD83&lt;&gt;"0",BD84&lt;&gt;"1",BC83&lt;=$BE$69),VLOOKUP(VALUE(BD83),$BH$71:$BI$79,2,FALSE),IF(BD84="1",VLOOKUP(VALUE(BD84&amp;BD83),$BH$80:$BI$89,2,FALSE),""))</f>
        <v/>
      </c>
      <c r="BF83" s="1012" t="str">
        <f>IF(BC83&lt;=$BE$69,"Triliun ","")</f>
        <v/>
      </c>
      <c r="BG83" s="1007"/>
      <c r="BH83" s="1012">
        <v>13</v>
      </c>
      <c r="BI83" s="1001" t="s">
        <v>933</v>
      </c>
    </row>
    <row r="84" spans="53:61" ht="12" x14ac:dyDescent="0.2">
      <c r="BA84" s="1009"/>
      <c r="BB84" s="1007"/>
      <c r="BC84" s="1010">
        <f t="shared" si="3"/>
        <v>14</v>
      </c>
      <c r="BD84" s="1011" t="str">
        <f t="shared" si="2"/>
        <v/>
      </c>
      <c r="BE84" s="1179" t="str">
        <f>IF(AND(BD84&lt;&gt;"0",BD84&lt;&gt;"1",BC84&lt;=$BE$69),VLOOKUP(VALUE(BD84),$BH$71:$BI$79,2,FALSE),"")</f>
        <v/>
      </c>
      <c r="BF84" s="1012" t="str">
        <f>IF(AND(BC84&lt;=$BE$69,BE84&lt;&gt;"",BD84&lt;&gt;"1"),"Puluh ","")</f>
        <v/>
      </c>
      <c r="BG84" s="1007"/>
      <c r="BH84" s="1012">
        <v>14</v>
      </c>
      <c r="BI84" s="1001" t="s">
        <v>934</v>
      </c>
    </row>
    <row r="85" spans="53:61" ht="12" x14ac:dyDescent="0.2">
      <c r="BA85" s="1009"/>
      <c r="BB85" s="1007"/>
      <c r="BC85" s="1010">
        <f t="shared" si="3"/>
        <v>15</v>
      </c>
      <c r="BD85" s="1011" t="str">
        <f t="shared" si="2"/>
        <v/>
      </c>
      <c r="BE85" s="1179" t="str">
        <f>IF(AND(BD85&lt;&gt;"0",BC85&lt;=$BE$69),IF(BD85="1","Se",VLOOKUP(VALUE(BD85),$BH$71:$BI$79,2,FALSE)),"")</f>
        <v/>
      </c>
      <c r="BF85" s="1012" t="str">
        <f>IF(AND(BC85&lt;=$BE$69,BE85&lt;&gt;""),IF(BD85="1","ratus ","Ratus "),"")</f>
        <v/>
      </c>
      <c r="BG85" s="1007"/>
      <c r="BH85" s="1012">
        <v>15</v>
      </c>
      <c r="BI85" s="1001" t="s">
        <v>935</v>
      </c>
    </row>
    <row r="86" spans="53:61" ht="12" x14ac:dyDescent="0.2">
      <c r="BA86" s="1009"/>
      <c r="BB86" s="1007"/>
      <c r="BC86" s="1007"/>
      <c r="BD86" s="1007"/>
      <c r="BE86" s="1178"/>
      <c r="BF86" s="1007"/>
      <c r="BG86" s="1007"/>
      <c r="BH86" s="1012">
        <v>16</v>
      </c>
      <c r="BI86" s="1001" t="s">
        <v>936</v>
      </c>
    </row>
    <row r="87" spans="53:61" ht="12" x14ac:dyDescent="0.2">
      <c r="BA87" s="1009"/>
      <c r="BB87" s="1007"/>
      <c r="BC87" s="1007"/>
      <c r="BD87" s="1007"/>
      <c r="BE87" s="1178"/>
      <c r="BF87" s="1007"/>
      <c r="BG87" s="1007"/>
      <c r="BH87" s="1012">
        <v>17</v>
      </c>
      <c r="BI87" s="1001" t="s">
        <v>937</v>
      </c>
    </row>
    <row r="88" spans="53:61" ht="12" x14ac:dyDescent="0.2">
      <c r="BA88" s="1184"/>
      <c r="BB88" s="1185"/>
      <c r="BC88" s="1185"/>
      <c r="BD88" s="1185"/>
      <c r="BE88" s="1185"/>
      <c r="BF88" s="1185"/>
      <c r="BG88" s="1007"/>
      <c r="BH88" s="1012">
        <v>18</v>
      </c>
      <c r="BI88" s="1001" t="s">
        <v>938</v>
      </c>
    </row>
    <row r="89" spans="53:61" ht="12" x14ac:dyDescent="0.2">
      <c r="BA89" s="1184"/>
      <c r="BB89" s="1185"/>
      <c r="BC89" s="1185"/>
      <c r="BD89" s="1185"/>
      <c r="BE89" s="1185"/>
      <c r="BF89" s="1185"/>
      <c r="BG89" s="1007"/>
      <c r="BH89" s="1012">
        <v>19</v>
      </c>
      <c r="BI89" s="1001" t="s">
        <v>939</v>
      </c>
    </row>
    <row r="90" spans="53:61" ht="12" x14ac:dyDescent="0.2">
      <c r="BA90" s="1184"/>
      <c r="BB90" s="1185"/>
      <c r="BC90" s="1185"/>
      <c r="BD90" s="1185"/>
      <c r="BE90" s="1185"/>
      <c r="BF90" s="1185"/>
      <c r="BG90" s="1007"/>
      <c r="BH90" s="1007"/>
      <c r="BI90" s="1008"/>
    </row>
    <row r="91" spans="53:61" ht="12" customHeight="1" x14ac:dyDescent="0.15">
      <c r="BA91" s="1242" t="str">
        <f>"("&amp;BE85&amp;BF85&amp;BE84&amp;BF84&amp;BE83&amp;BF83&amp;BE82&amp;BF82&amp;BE81&amp;BF81&amp;BE80&amp;BF80&amp;BE79&amp;BF79&amp;BE78&amp;BF78&amp;BE77&amp;BF77&amp;BE76&amp;BF76&amp;BE75&amp;BF75&amp;BE74&amp;BF74&amp;BE73&amp;BF73&amp;BE72&amp;BF72&amp;BE71&amp;BF71&amp;")"</f>
        <v>(Dua Puluh Dua Miliar Tujuh Ratus Dua Puluh Satu Juta Rupiah)</v>
      </c>
      <c r="BB91" s="1243"/>
      <c r="BC91" s="1243"/>
      <c r="BD91" s="1243"/>
      <c r="BE91" s="1243"/>
      <c r="BF91" s="1243"/>
      <c r="BG91" s="1243"/>
      <c r="BH91" s="1243"/>
      <c r="BI91" s="1244"/>
    </row>
    <row r="92" spans="53:61" ht="12" customHeight="1" x14ac:dyDescent="0.15">
      <c r="BA92" s="1245"/>
      <c r="BB92" s="1246"/>
      <c r="BC92" s="1246"/>
      <c r="BD92" s="1246"/>
      <c r="BE92" s="1246"/>
      <c r="BF92" s="1246"/>
      <c r="BG92" s="1246"/>
      <c r="BH92" s="1246"/>
      <c r="BI92" s="1247"/>
    </row>
  </sheetData>
  <mergeCells count="86">
    <mergeCell ref="B5:AV5"/>
    <mergeCell ref="BA7:BA8"/>
    <mergeCell ref="BE7:BE8"/>
    <mergeCell ref="C7:D8"/>
    <mergeCell ref="E7:Z8"/>
    <mergeCell ref="AA7:AJ7"/>
    <mergeCell ref="AK7:AU7"/>
    <mergeCell ref="AA8:AJ8"/>
    <mergeCell ref="AK8:AU8"/>
    <mergeCell ref="AX7:AY7"/>
    <mergeCell ref="E13:F13"/>
    <mergeCell ref="U13:X13"/>
    <mergeCell ref="AA13:AJ13"/>
    <mergeCell ref="AK13:AU13"/>
    <mergeCell ref="C9:D9"/>
    <mergeCell ref="AK9:AU9"/>
    <mergeCell ref="C10:D10"/>
    <mergeCell ref="AA10:AJ10"/>
    <mergeCell ref="AK10:AU10"/>
    <mergeCell ref="E11:Z11"/>
    <mergeCell ref="C12:D12"/>
    <mergeCell ref="E12:F12"/>
    <mergeCell ref="U12:X12"/>
    <mergeCell ref="AA12:AJ12"/>
    <mergeCell ref="AK12:AU12"/>
    <mergeCell ref="E19:Z19"/>
    <mergeCell ref="E14:F14"/>
    <mergeCell ref="AA14:AJ14"/>
    <mergeCell ref="AK14:AU14"/>
    <mergeCell ref="E15:F15"/>
    <mergeCell ref="AA15:AJ15"/>
    <mergeCell ref="AK15:AU15"/>
    <mergeCell ref="C16:D16"/>
    <mergeCell ref="AK16:AU16"/>
    <mergeCell ref="C18:D18"/>
    <mergeCell ref="AA18:AJ18"/>
    <mergeCell ref="AK18:AU18"/>
    <mergeCell ref="AK25:AU25"/>
    <mergeCell ref="C20:D20"/>
    <mergeCell ref="E20:F20"/>
    <mergeCell ref="U20:X20"/>
    <mergeCell ref="AA20:AJ20"/>
    <mergeCell ref="AK20:AU20"/>
    <mergeCell ref="C23:D23"/>
    <mergeCell ref="AA23:AJ23"/>
    <mergeCell ref="AK23:AU23"/>
    <mergeCell ref="E24:Z24"/>
    <mergeCell ref="C25:D25"/>
    <mergeCell ref="E25:F25"/>
    <mergeCell ref="U25:X25"/>
    <mergeCell ref="AA25:AJ25"/>
    <mergeCell ref="C28:D28"/>
    <mergeCell ref="AA28:AJ28"/>
    <mergeCell ref="AK28:AU28"/>
    <mergeCell ref="E29:Z29"/>
    <mergeCell ref="C30:D30"/>
    <mergeCell ref="E30:F30"/>
    <mergeCell ref="U30:X30"/>
    <mergeCell ref="AA30:AJ30"/>
    <mergeCell ref="AK30:AU30"/>
    <mergeCell ref="C35:D35"/>
    <mergeCell ref="AK35:AU35"/>
    <mergeCell ref="BA88:BF90"/>
    <mergeCell ref="BA91:BI92"/>
    <mergeCell ref="AA37:AJ37"/>
    <mergeCell ref="AK37:AU37"/>
    <mergeCell ref="C38:AU38"/>
    <mergeCell ref="C39:AU39"/>
    <mergeCell ref="C40:AU40"/>
    <mergeCell ref="C41:AU41"/>
    <mergeCell ref="C47:F47"/>
    <mergeCell ref="G47:AT48"/>
    <mergeCell ref="BA62:BF64"/>
    <mergeCell ref="BA65:BI66"/>
    <mergeCell ref="AA36:AJ36"/>
    <mergeCell ref="AK36:AU36"/>
    <mergeCell ref="E31:F31"/>
    <mergeCell ref="U31:X31"/>
    <mergeCell ref="AA31:AJ31"/>
    <mergeCell ref="AK31:AU31"/>
    <mergeCell ref="E33:F33"/>
    <mergeCell ref="AA33:AJ33"/>
    <mergeCell ref="AK33:AU33"/>
    <mergeCell ref="E32:F32"/>
    <mergeCell ref="AA32:AJ32"/>
    <mergeCell ref="AK32:AU32"/>
  </mergeCells>
  <pageMargins left="0.35433070866141736" right="0.19685039370078741" top="0.6692913385826772" bottom="0.98425196850393704" header="0.23622047244094491" footer="0.31496062992125984"/>
  <pageSetup paperSize="9" scale="80" orientation="landscape" r:id="rId1"/>
  <headerFooter scaleWithDoc="0">
    <oddFooter xml:space="preserve">&amp;L&amp;"Tahoma,Italic"&amp;9Penilaian Aset
Rumah Tinggal dan Ruko
PT Dwijalla Karsa, Kabupaten Bandung, Kota Jakarta Timur dan Kota Jakarta Selatan&amp;R&amp;"Tahoma,Regular"&amp;10v
</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2:W54"/>
  <sheetViews>
    <sheetView showGridLines="0" view="pageBreakPreview" topLeftCell="B7" zoomScale="75" zoomScaleNormal="75" zoomScaleSheetLayoutView="75" workbookViewId="0">
      <selection activeCell="H22" sqref="H22"/>
    </sheetView>
  </sheetViews>
  <sheetFormatPr defaultColWidth="3.5703125" defaultRowHeight="15" x14ac:dyDescent="0.25"/>
  <cols>
    <col min="1" max="1" width="5.85546875" style="730" customWidth="1"/>
    <col min="2" max="2" width="3.7109375" style="730" customWidth="1"/>
    <col min="3" max="3" width="3.7109375" style="730" bestFit="1" customWidth="1"/>
    <col min="4" max="4" width="3.5703125" style="730"/>
    <col min="5" max="5" width="24.140625" style="730" customWidth="1"/>
    <col min="6" max="6" width="9.85546875" style="730" customWidth="1"/>
    <col min="7" max="7" width="7.140625" style="730" bestFit="1" customWidth="1"/>
    <col min="8" max="8" width="13.7109375" style="730" customWidth="1"/>
    <col min="9" max="9" width="18.7109375" style="730" customWidth="1"/>
    <col min="10" max="10" width="13.7109375" style="730" customWidth="1"/>
    <col min="11" max="11" width="18.7109375" style="730" customWidth="1"/>
    <col min="12" max="12" width="13.7109375" style="730" customWidth="1"/>
    <col min="13" max="13" width="18.7109375" style="730" customWidth="1"/>
    <col min="14" max="14" width="1.7109375" style="733" customWidth="1"/>
    <col min="15" max="15" width="10.5703125" style="730" customWidth="1"/>
    <col min="16" max="16" width="16.140625" style="730" customWidth="1"/>
    <col min="17" max="17" width="8.7109375" style="730" customWidth="1"/>
    <col min="18" max="20" width="10.7109375" style="730" customWidth="1"/>
    <col min="21" max="21" width="11.42578125" style="730" customWidth="1"/>
    <col min="22" max="22" width="10.7109375" style="730" customWidth="1"/>
    <col min="23" max="23" width="12.42578125" style="730" customWidth="1"/>
    <col min="24" max="276" width="9.140625" style="730" customWidth="1"/>
    <col min="277" max="16384" width="3.5703125" style="730"/>
  </cols>
  <sheetData>
    <row r="2" spans="1:23" s="728" customFormat="1" ht="26.25" x14ac:dyDescent="0.25">
      <c r="C2" s="729" t="s">
        <v>912</v>
      </c>
      <c r="N2" s="867"/>
    </row>
    <row r="3" spans="1:23" s="728" customFormat="1" ht="26.25" x14ac:dyDescent="0.25">
      <c r="C3" s="729" t="str">
        <f>'[61]Resume 2 Nilai'!Y7</f>
        <v>PT DWIJALLA KARSA</v>
      </c>
      <c r="N3" s="867"/>
    </row>
    <row r="4" spans="1:23" s="728" customFormat="1" ht="26.25" x14ac:dyDescent="0.25">
      <c r="C4" s="729" t="s">
        <v>1245</v>
      </c>
      <c r="N4" s="867"/>
    </row>
    <row r="5" spans="1:23" ht="34.5" customHeight="1" x14ac:dyDescent="0.25">
      <c r="C5" s="1276" t="str">
        <f>'Resume 2 Nilai'!Y10</f>
        <v>Kabupaten Bandung, Kota Jakarta Timur dan Kota Jakarta Selatan</v>
      </c>
      <c r="D5" s="1276"/>
      <c r="E5" s="1276"/>
      <c r="F5" s="1276"/>
      <c r="G5" s="1276"/>
      <c r="H5" s="1276"/>
      <c r="I5" s="1276"/>
      <c r="J5" s="1276"/>
      <c r="K5" s="1276"/>
      <c r="L5" s="1276"/>
      <c r="M5" s="1276"/>
      <c r="N5" s="1276"/>
      <c r="O5" s="1276"/>
    </row>
    <row r="6" spans="1:23" ht="15" customHeight="1" x14ac:dyDescent="0.25">
      <c r="A6" s="804">
        <f>2022</f>
        <v>2022</v>
      </c>
      <c r="B6" s="731"/>
      <c r="C6" s="1271" t="str">
        <f>'Resume 2 Nilai'!Y14</f>
        <v>18 Mei 2022</v>
      </c>
      <c r="D6" s="1271"/>
      <c r="E6" s="1271"/>
    </row>
    <row r="7" spans="1:23" ht="15" customHeight="1" x14ac:dyDescent="0.25">
      <c r="M7" s="866">
        <v>0.25</v>
      </c>
    </row>
    <row r="8" spans="1:23" ht="15" customHeight="1" x14ac:dyDescent="0.25">
      <c r="C8" s="1274" t="s">
        <v>860</v>
      </c>
      <c r="D8" s="1274" t="s">
        <v>856</v>
      </c>
      <c r="E8" s="1274"/>
      <c r="F8" s="1274" t="s">
        <v>861</v>
      </c>
      <c r="G8" s="1274" t="s">
        <v>862</v>
      </c>
      <c r="H8" s="1279" t="s">
        <v>865</v>
      </c>
      <c r="I8" s="1279"/>
      <c r="J8" s="1279" t="s">
        <v>866</v>
      </c>
      <c r="K8" s="1279"/>
      <c r="L8" s="1279" t="s">
        <v>872</v>
      </c>
      <c r="M8" s="1279"/>
      <c r="N8" s="868"/>
      <c r="O8" s="1272" t="s">
        <v>827</v>
      </c>
      <c r="P8" s="1273" t="s">
        <v>867</v>
      </c>
      <c r="Q8" s="1267" t="s">
        <v>868</v>
      </c>
      <c r="R8" s="835"/>
      <c r="S8" s="836" t="s">
        <v>1197</v>
      </c>
      <c r="T8" s="837"/>
      <c r="U8" s="1272" t="s">
        <v>854</v>
      </c>
      <c r="V8" s="1267" t="s">
        <v>855</v>
      </c>
      <c r="W8" s="1269"/>
    </row>
    <row r="9" spans="1:23" ht="15" customHeight="1" x14ac:dyDescent="0.25">
      <c r="C9" s="1275"/>
      <c r="D9" s="1275"/>
      <c r="E9" s="1275"/>
      <c r="F9" s="1275"/>
      <c r="G9" s="1275"/>
      <c r="H9" s="758" t="s">
        <v>863</v>
      </c>
      <c r="I9" s="774" t="s">
        <v>864</v>
      </c>
      <c r="J9" s="758" t="s">
        <v>863</v>
      </c>
      <c r="K9" s="775" t="s">
        <v>864</v>
      </c>
      <c r="L9" s="758" t="s">
        <v>863</v>
      </c>
      <c r="M9" s="775" t="s">
        <v>864</v>
      </c>
      <c r="N9" s="868"/>
      <c r="O9" s="1272"/>
      <c r="P9" s="1273"/>
      <c r="Q9" s="1268"/>
      <c r="R9" s="838" t="s">
        <v>1194</v>
      </c>
      <c r="S9" s="839" t="s">
        <v>1195</v>
      </c>
      <c r="T9" s="840" t="s">
        <v>1196</v>
      </c>
      <c r="U9" s="1272"/>
      <c r="V9" s="1268"/>
      <c r="W9" s="1270"/>
    </row>
    <row r="10" spans="1:23" ht="15" customHeight="1" x14ac:dyDescent="0.25">
      <c r="C10" s="732"/>
      <c r="D10" s="733"/>
      <c r="E10" s="733"/>
      <c r="F10" s="734"/>
      <c r="G10" s="734"/>
      <c r="H10" s="759"/>
      <c r="I10" s="760"/>
      <c r="J10" s="759"/>
      <c r="K10" s="761"/>
      <c r="L10" s="734"/>
      <c r="M10" s="861"/>
      <c r="O10" s="734"/>
      <c r="P10" s="734"/>
      <c r="Q10" s="776"/>
      <c r="R10" s="759"/>
      <c r="S10" s="841"/>
      <c r="T10" s="842"/>
      <c r="U10" s="734"/>
      <c r="V10" s="759"/>
      <c r="W10" s="805"/>
    </row>
    <row r="11" spans="1:23" ht="15" customHeight="1" x14ac:dyDescent="0.25">
      <c r="C11" s="737" t="s">
        <v>25</v>
      </c>
      <c r="D11" s="738" t="s">
        <v>859</v>
      </c>
      <c r="E11" s="739"/>
      <c r="F11" s="757">
        <f>compar!G68</f>
        <v>2585</v>
      </c>
      <c r="G11" s="753" t="s">
        <v>875</v>
      </c>
      <c r="H11" s="762">
        <f>compar!G183</f>
        <v>3096005.5773887499</v>
      </c>
      <c r="I11" s="772">
        <f>compar!G184</f>
        <v>8003000000</v>
      </c>
      <c r="J11" s="780">
        <f>H11</f>
        <v>3096005.5773887499</v>
      </c>
      <c r="K11" s="778">
        <f>I11</f>
        <v>8003000000</v>
      </c>
      <c r="L11" s="780">
        <f>J11*(1-M7)</f>
        <v>2322004.1830415623</v>
      </c>
      <c r="M11" s="778">
        <f>ROUND((L11*F11),-6)</f>
        <v>6002000000</v>
      </c>
      <c r="O11" s="741"/>
      <c r="P11" s="741"/>
      <c r="Q11" s="754"/>
      <c r="R11" s="763"/>
      <c r="S11" s="760"/>
      <c r="T11" s="761"/>
      <c r="U11" s="741"/>
      <c r="V11" s="763"/>
      <c r="W11" s="806"/>
    </row>
    <row r="12" spans="1:23" ht="15" customHeight="1" x14ac:dyDescent="0.25">
      <c r="C12" s="740"/>
      <c r="D12" s="733"/>
      <c r="E12" s="733"/>
      <c r="F12" s="741"/>
      <c r="G12" s="754"/>
      <c r="H12" s="763"/>
      <c r="I12" s="760"/>
      <c r="J12" s="763"/>
      <c r="K12" s="761"/>
      <c r="L12" s="741"/>
      <c r="M12" s="736"/>
      <c r="O12" s="741"/>
      <c r="P12" s="741"/>
      <c r="Q12" s="754"/>
      <c r="R12" s="763"/>
      <c r="S12" s="760"/>
      <c r="T12" s="761"/>
      <c r="U12" s="741"/>
      <c r="V12" s="763"/>
      <c r="W12" s="806"/>
    </row>
    <row r="13" spans="1:23" ht="15" customHeight="1" x14ac:dyDescent="0.25">
      <c r="C13" s="742" t="s">
        <v>27</v>
      </c>
      <c r="D13" s="738" t="s">
        <v>826</v>
      </c>
      <c r="E13" s="739"/>
      <c r="F13" s="834">
        <f>F14+F18</f>
        <v>266.5</v>
      </c>
      <c r="G13" s="755"/>
      <c r="H13" s="764"/>
      <c r="I13" s="772">
        <f>I17+I23</f>
        <v>1650000000</v>
      </c>
      <c r="J13" s="764"/>
      <c r="K13" s="772">
        <f>K17+K23</f>
        <v>1212000000</v>
      </c>
      <c r="L13" s="741"/>
      <c r="M13" s="862"/>
      <c r="O13" s="799"/>
      <c r="P13" s="799"/>
      <c r="Q13" s="789"/>
      <c r="R13" s="796"/>
      <c r="S13" s="843"/>
      <c r="T13" s="844"/>
      <c r="U13" s="799"/>
      <c r="V13" s="796"/>
      <c r="W13" s="807"/>
    </row>
    <row r="14" spans="1:23" ht="15" customHeight="1" x14ac:dyDescent="0.25">
      <c r="C14" s="740"/>
      <c r="D14" s="781">
        <f>Bangunan!C3</f>
        <v>1</v>
      </c>
      <c r="E14" s="782" t="str">
        <f>Bangunan!O2</f>
        <v>Bangunan Utama</v>
      </c>
      <c r="F14" s="783">
        <f>Bangunan!$O$6</f>
        <v>216.68</v>
      </c>
      <c r="G14" s="784" t="s">
        <v>875</v>
      </c>
      <c r="H14" s="785">
        <f>IF(F14&gt;0,Bangunan!$X$75,0)</f>
        <v>6314872.3729105443</v>
      </c>
      <c r="I14" s="786">
        <f>ROUND(F14*H14,-4)</f>
        <v>1368310000</v>
      </c>
      <c r="J14" s="787">
        <f>IF(F14&gt;0,Bangunan!$AS$75,0)</f>
        <v>4630906.4068010664</v>
      </c>
      <c r="K14" s="786">
        <f>ROUND(F14*J14,-4)</f>
        <v>1003420000</v>
      </c>
      <c r="L14" s="741"/>
      <c r="M14" s="863"/>
      <c r="O14" s="800">
        <f>IF(F14&gt;0,Bangunan!$AS$65,0)</f>
        <v>2000</v>
      </c>
      <c r="P14" s="800">
        <f>IF(F14&gt;0,Bangunan!$AS$66,0)</f>
        <v>2014</v>
      </c>
      <c r="Q14" s="818">
        <f>Bangunan!AS68</f>
        <v>30</v>
      </c>
      <c r="R14" s="845">
        <f>IF(F14&gt;0,Bangunan!$AS$70,0)</f>
        <v>0.26666666666666666</v>
      </c>
      <c r="S14" s="846">
        <f>IF(F14&gt;0,Bangunan!$AS$71,0)</f>
        <v>0</v>
      </c>
      <c r="T14" s="847">
        <f>IF(F14&gt;0,Bangunan!$AS$72,0)</f>
        <v>0</v>
      </c>
      <c r="U14" s="802">
        <f>IF(F14&gt;0,Bangunan!$AS$73,0)</f>
        <v>0.26666666666666666</v>
      </c>
      <c r="V14" s="808">
        <f>1-U14</f>
        <v>0.73333333333333339</v>
      </c>
      <c r="W14" s="809" t="str">
        <f>+IF(U14=0%,"-",IF(U14&lt;5%,"Baru",IF(U14&lt;15%,"Sangat Baik",IF(U14&lt;40%,"Baik",IF(U14&lt;60%,"Cukup",IF(U14&lt;70%,"Kurang",IF(U14&lt;80%,"Buruk",IF(U14=100%,"Scrap"))))))))</f>
        <v>Baik</v>
      </c>
    </row>
    <row r="15" spans="1:23" ht="15" customHeight="1" x14ac:dyDescent="0.25">
      <c r="C15" s="740"/>
      <c r="D15" s="754"/>
      <c r="E15" s="745" t="s">
        <v>873</v>
      </c>
      <c r="F15" s="756">
        <v>10000</v>
      </c>
      <c r="G15" s="746" t="s">
        <v>1186</v>
      </c>
      <c r="H15" s="1132">
        <f>'Hitung Bangunan'!$R$19</f>
        <v>1444</v>
      </c>
      <c r="I15" s="766">
        <f>IF(F14&gt;0,F15*H15,0)</f>
        <v>14440000</v>
      </c>
      <c r="J15" s="765"/>
      <c r="K15" s="767">
        <f>IF(F14&gt;0,I15*V15,0)</f>
        <v>14440000</v>
      </c>
      <c r="L15" s="741"/>
      <c r="M15" s="864"/>
      <c r="O15" s="748"/>
      <c r="P15" s="748"/>
      <c r="Q15" s="748"/>
      <c r="R15" s="848"/>
      <c r="S15" s="849"/>
      <c r="T15" s="850"/>
      <c r="U15" s="749"/>
      <c r="V15" s="810">
        <v>1</v>
      </c>
      <c r="W15" s="811"/>
    </row>
    <row r="16" spans="1:23" ht="15" customHeight="1" x14ac:dyDescent="0.25">
      <c r="C16" s="740"/>
      <c r="D16" s="754"/>
      <c r="E16" s="745" t="s">
        <v>1189</v>
      </c>
      <c r="F16" s="756">
        <v>1</v>
      </c>
      <c r="G16" s="746" t="s">
        <v>1187</v>
      </c>
      <c r="H16" s="1132">
        <f>'Hitung Bangunan'!$R$18</f>
        <v>11300000</v>
      </c>
      <c r="I16" s="766">
        <f>IF(F14&gt;0,F16*H16,0)</f>
        <v>11300000</v>
      </c>
      <c r="J16" s="765"/>
      <c r="K16" s="767">
        <f>IF(F14&gt;0,I16*V16,0)</f>
        <v>5650000</v>
      </c>
      <c r="L16" s="741"/>
      <c r="M16" s="864"/>
      <c r="O16" s="748"/>
      <c r="P16" s="748"/>
      <c r="Q16" s="748"/>
      <c r="R16" s="848"/>
      <c r="S16" s="849"/>
      <c r="T16" s="850"/>
      <c r="U16" s="749"/>
      <c r="V16" s="810">
        <v>0.5</v>
      </c>
      <c r="W16" s="811"/>
    </row>
    <row r="17" spans="3:23" ht="15" customHeight="1" x14ac:dyDescent="0.25">
      <c r="C17" s="740"/>
      <c r="D17" s="789"/>
      <c r="E17" s="790"/>
      <c r="F17" s="791"/>
      <c r="G17" s="792"/>
      <c r="H17" s="793"/>
      <c r="I17" s="794">
        <f>ROUND(SUM(I14:I16),-6)</f>
        <v>1394000000</v>
      </c>
      <c r="J17" s="795"/>
      <c r="K17" s="794">
        <f>ROUND(SUM(K14:K16),-6)</f>
        <v>1024000000</v>
      </c>
      <c r="L17" s="741"/>
      <c r="M17" s="864"/>
      <c r="O17" s="797"/>
      <c r="P17" s="797"/>
      <c r="Q17" s="797"/>
      <c r="R17" s="851"/>
      <c r="S17" s="852"/>
      <c r="T17" s="853"/>
      <c r="U17" s="798"/>
      <c r="V17" s="812"/>
      <c r="W17" s="813"/>
    </row>
    <row r="18" spans="3:23" ht="15" customHeight="1" x14ac:dyDescent="0.25">
      <c r="C18" s="740"/>
      <c r="D18" s="781">
        <f>Bangunan!C80</f>
        <v>2</v>
      </c>
      <c r="E18" s="782" t="str">
        <f>Bangunan!O79</f>
        <v>Bangunan Tambahan</v>
      </c>
      <c r="F18" s="783">
        <f>Bangunan!$O$83</f>
        <v>49.82</v>
      </c>
      <c r="G18" s="784" t="s">
        <v>875</v>
      </c>
      <c r="H18" s="785">
        <f>IF(F18&gt;0,Bangunan!$X$152,0)</f>
        <v>5144553.5071389629</v>
      </c>
      <c r="I18" s="786">
        <f>ROUND(F18*H18,-4)</f>
        <v>256300000</v>
      </c>
      <c r="J18" s="787">
        <f>IF(F18&gt;0,Bangunan!$AS$152,0)</f>
        <v>3772672.5719019063</v>
      </c>
      <c r="K18" s="786">
        <f>ROUND(F18*J18,-4)</f>
        <v>187950000</v>
      </c>
      <c r="L18" s="741"/>
      <c r="M18" s="863"/>
      <c r="O18" s="800">
        <f>IF(F18&gt;0,Bangunan!$AS$142,0)</f>
        <v>2000</v>
      </c>
      <c r="P18" s="800">
        <f>IF(F18&gt;0,Bangunan!$AS$143,0)</f>
        <v>2014</v>
      </c>
      <c r="Q18" s="818">
        <f>Bangunan!AS145</f>
        <v>30</v>
      </c>
      <c r="R18" s="845">
        <f>IF(F18&gt;0,Bangunan!$AS$147,0)</f>
        <v>0.26666666666666661</v>
      </c>
      <c r="S18" s="846">
        <f>IF(F18&gt;0,Bangunan!$AS$148,0)</f>
        <v>0</v>
      </c>
      <c r="T18" s="847">
        <f>IF(F18&gt;0,Bangunan!$AS$149,0)</f>
        <v>0</v>
      </c>
      <c r="U18" s="802">
        <f>IF(F18&gt;0,Bangunan!$AS$150,0)</f>
        <v>0.26666666666666661</v>
      </c>
      <c r="V18" s="808">
        <f>1-U18</f>
        <v>0.73333333333333339</v>
      </c>
      <c r="W18" s="809" t="str">
        <f t="shared" ref="W18" si="0">+IF(U18=0%,"-",IF(U18&lt;5%,"Baru",IF(U18&lt;15%,"Sangat Baik",IF(U18&lt;40%,"Baik",IF(U18&lt;60%,"Cukup",IF(U18&lt;70%,"Kurang",IF(U18&lt;80%,"Buruk",IF(U18=100%,"Scrap"))))))))</f>
        <v>Baik</v>
      </c>
    </row>
    <row r="19" spans="3:23" ht="15" customHeight="1" x14ac:dyDescent="0.25">
      <c r="C19" s="740"/>
      <c r="D19" s="754"/>
      <c r="E19" s="745" t="s">
        <v>873</v>
      </c>
      <c r="F19" s="756">
        <v>0</v>
      </c>
      <c r="G19" s="746" t="s">
        <v>1186</v>
      </c>
      <c r="H19" s="768"/>
      <c r="I19" s="766">
        <f>IF(F18&gt;0,F19*H19,0)</f>
        <v>0</v>
      </c>
      <c r="J19" s="765"/>
      <c r="K19" s="767">
        <f>IF(F18&gt;0,I19*V19,0)</f>
        <v>0</v>
      </c>
      <c r="L19" s="741"/>
      <c r="M19" s="864"/>
      <c r="O19" s="748"/>
      <c r="P19" s="748"/>
      <c r="Q19" s="748"/>
      <c r="R19" s="848"/>
      <c r="S19" s="849"/>
      <c r="T19" s="850"/>
      <c r="U19" s="749"/>
      <c r="V19" s="810">
        <v>1</v>
      </c>
      <c r="W19" s="811"/>
    </row>
    <row r="20" spans="3:23" ht="15" customHeight="1" x14ac:dyDescent="0.25">
      <c r="C20" s="740"/>
      <c r="D20" s="754"/>
      <c r="E20" s="745" t="s">
        <v>1189</v>
      </c>
      <c r="F20" s="756">
        <v>0</v>
      </c>
      <c r="G20" s="746" t="s">
        <v>1187</v>
      </c>
      <c r="H20" s="768"/>
      <c r="I20" s="766">
        <f>IF(F18&gt;0,F20*H20,0)</f>
        <v>0</v>
      </c>
      <c r="J20" s="765"/>
      <c r="K20" s="767">
        <f>IF(F18&gt;0,I20*V20,0)</f>
        <v>0</v>
      </c>
      <c r="L20" s="741"/>
      <c r="M20" s="864"/>
      <c r="O20" s="748"/>
      <c r="P20" s="748"/>
      <c r="Q20" s="748"/>
      <c r="R20" s="848"/>
      <c r="S20" s="849"/>
      <c r="T20" s="850"/>
      <c r="U20" s="749"/>
      <c r="V20" s="810">
        <v>0.5</v>
      </c>
      <c r="W20" s="811"/>
    </row>
    <row r="21" spans="3:23" ht="15" customHeight="1" x14ac:dyDescent="0.25">
      <c r="C21" s="740"/>
      <c r="D21" s="754"/>
      <c r="E21" s="745" t="s">
        <v>1188</v>
      </c>
      <c r="F21" s="756">
        <v>0</v>
      </c>
      <c r="G21" s="746" t="s">
        <v>1187</v>
      </c>
      <c r="H21" s="768"/>
      <c r="I21" s="766">
        <f>IF(F18&gt;0,F21*H21,0)</f>
        <v>0</v>
      </c>
      <c r="J21" s="765"/>
      <c r="K21" s="767">
        <f>IF(F18&gt;0,I21*V21,0)</f>
        <v>0</v>
      </c>
      <c r="L21" s="741"/>
      <c r="M21" s="864"/>
      <c r="O21" s="748"/>
      <c r="P21" s="748"/>
      <c r="Q21" s="748"/>
      <c r="R21" s="848"/>
      <c r="S21" s="849"/>
      <c r="T21" s="850"/>
      <c r="U21" s="749"/>
      <c r="V21" s="810">
        <v>0.5</v>
      </c>
      <c r="W21" s="811"/>
    </row>
    <row r="22" spans="3:23" ht="15" customHeight="1" x14ac:dyDescent="0.25">
      <c r="C22" s="740"/>
      <c r="D22" s="754"/>
      <c r="E22" s="745" t="s">
        <v>1190</v>
      </c>
      <c r="F22" s="756">
        <v>0</v>
      </c>
      <c r="G22" s="746" t="s">
        <v>1187</v>
      </c>
      <c r="H22" s="768"/>
      <c r="I22" s="766">
        <f>IF(F18&gt;0,F22*H22,0)</f>
        <v>0</v>
      </c>
      <c r="J22" s="765"/>
      <c r="K22" s="767">
        <f>IF(F18&gt;0,I22*V22,0)</f>
        <v>0</v>
      </c>
      <c r="L22" s="741"/>
      <c r="M22" s="864"/>
      <c r="O22" s="748"/>
      <c r="P22" s="748"/>
      <c r="Q22" s="748"/>
      <c r="R22" s="848"/>
      <c r="S22" s="849"/>
      <c r="T22" s="850"/>
      <c r="U22" s="749"/>
      <c r="V22" s="810">
        <v>0.5</v>
      </c>
      <c r="W22" s="811"/>
    </row>
    <row r="23" spans="3:23" ht="15" customHeight="1" x14ac:dyDescent="0.25">
      <c r="C23" s="740"/>
      <c r="D23" s="789"/>
      <c r="E23" s="790"/>
      <c r="F23" s="791"/>
      <c r="G23" s="792"/>
      <c r="H23" s="793"/>
      <c r="I23" s="794">
        <f>ROUND(SUM(I18:I22),-6)</f>
        <v>256000000</v>
      </c>
      <c r="J23" s="795"/>
      <c r="K23" s="794">
        <f>ROUND(SUM(K18:K22),-6)</f>
        <v>188000000</v>
      </c>
      <c r="L23" s="741"/>
      <c r="M23" s="864"/>
      <c r="O23" s="797"/>
      <c r="P23" s="797"/>
      <c r="Q23" s="797"/>
      <c r="R23" s="851"/>
      <c r="S23" s="852"/>
      <c r="T23" s="853"/>
      <c r="U23" s="798"/>
      <c r="V23" s="812"/>
      <c r="W23" s="813"/>
    </row>
    <row r="24" spans="3:23" ht="15" customHeight="1" x14ac:dyDescent="0.25">
      <c r="C24" s="740"/>
      <c r="D24" s="733"/>
      <c r="E24" s="733"/>
      <c r="F24" s="741"/>
      <c r="G24" s="754"/>
      <c r="H24" s="763"/>
      <c r="I24" s="760"/>
      <c r="J24" s="763"/>
      <c r="K24" s="761"/>
      <c r="L24" s="741"/>
      <c r="M24" s="736"/>
      <c r="O24" s="1133"/>
      <c r="P24" s="801"/>
      <c r="Q24" s="781"/>
      <c r="R24" s="788"/>
      <c r="S24" s="854"/>
      <c r="T24" s="855"/>
      <c r="U24" s="801"/>
      <c r="V24" s="788"/>
      <c r="W24" s="806"/>
    </row>
    <row r="25" spans="3:23" ht="15" customHeight="1" x14ac:dyDescent="0.25">
      <c r="C25" s="742" t="s">
        <v>976</v>
      </c>
      <c r="D25" s="738" t="s">
        <v>871</v>
      </c>
      <c r="E25" s="739"/>
      <c r="F25" s="743"/>
      <c r="G25" s="755"/>
      <c r="H25" s="915">
        <f>Bangunan!U65</f>
        <v>1</v>
      </c>
      <c r="I25" s="833">
        <f>ROUND(SUM(I26:I28),-6)</f>
        <v>70000000</v>
      </c>
      <c r="J25" s="764"/>
      <c r="K25" s="833">
        <f>ROUND(SUM(K26:K28),-6)</f>
        <v>41000000</v>
      </c>
      <c r="L25" s="741"/>
      <c r="M25" s="862"/>
      <c r="O25" s="740"/>
      <c r="P25" s="741"/>
      <c r="Q25" s="754"/>
      <c r="R25" s="763"/>
      <c r="S25" s="760"/>
      <c r="T25" s="761"/>
      <c r="U25" s="741"/>
      <c r="V25" s="763"/>
      <c r="W25" s="806"/>
    </row>
    <row r="26" spans="3:23" ht="15" customHeight="1" x14ac:dyDescent="0.25">
      <c r="C26" s="742"/>
      <c r="D26" s="744" t="s">
        <v>13</v>
      </c>
      <c r="E26" s="745" t="s">
        <v>1340</v>
      </c>
      <c r="F26" s="756">
        <f>Bangunan!O160</f>
        <v>9</v>
      </c>
      <c r="G26" s="747" t="s">
        <v>875</v>
      </c>
      <c r="H26" s="1132">
        <f>Bangunan!AS229</f>
        <v>365444.26910734776</v>
      </c>
      <c r="I26" s="773">
        <f>H26*F26*$H$25</f>
        <v>3288998.4219661299</v>
      </c>
      <c r="J26" s="765">
        <f>H26*V26</f>
        <v>97451.805095292759</v>
      </c>
      <c r="K26" s="779">
        <f>J26*F26</f>
        <v>877066.24585763481</v>
      </c>
      <c r="L26" s="741"/>
      <c r="M26" s="863"/>
      <c r="O26" s="740">
        <v>2000</v>
      </c>
      <c r="P26" s="819">
        <v>2011</v>
      </c>
      <c r="Q26" s="820">
        <v>15</v>
      </c>
      <c r="R26" s="856">
        <f>IF(P26&gt;0,($A$6-P26)/Q26)</f>
        <v>0.73333333333333328</v>
      </c>
      <c r="S26" s="857">
        <v>0</v>
      </c>
      <c r="T26" s="858">
        <f>T14</f>
        <v>0</v>
      </c>
      <c r="U26" s="803">
        <f>R26+((1-R26)*S26)+((1-R26)*T26)</f>
        <v>0.73333333333333328</v>
      </c>
      <c r="V26" s="814">
        <f>IF(U26&gt;1,0,IF(P26&gt;0,1-U26))</f>
        <v>0.26666666666666672</v>
      </c>
      <c r="W26" s="815"/>
    </row>
    <row r="27" spans="3:23" ht="15" customHeight="1" x14ac:dyDescent="0.25">
      <c r="C27" s="742"/>
      <c r="D27" s="744" t="s">
        <v>13</v>
      </c>
      <c r="E27" s="745" t="s">
        <v>1383</v>
      </c>
      <c r="F27" s="756">
        <f>'Hitung Bangunan'!$P$21</f>
        <v>230</v>
      </c>
      <c r="G27" s="746" t="s">
        <v>1185</v>
      </c>
      <c r="H27" s="1132">
        <f>'Hitung Bangunan'!$R$21</f>
        <v>265000</v>
      </c>
      <c r="I27" s="773">
        <f>H27*F27*$H$25</f>
        <v>60950000</v>
      </c>
      <c r="J27" s="765">
        <f>H27*V27</f>
        <v>159000</v>
      </c>
      <c r="K27" s="779">
        <f t="shared" ref="K27:K28" si="1">J27*F27</f>
        <v>36570000</v>
      </c>
      <c r="L27" s="741"/>
      <c r="M27" s="863"/>
      <c r="O27" s="740"/>
      <c r="P27" s="819">
        <v>2016</v>
      </c>
      <c r="Q27" s="820">
        <v>15</v>
      </c>
      <c r="R27" s="856">
        <f t="shared" ref="R27:R28" si="2">IF(P27&gt;0,($A$6-P27)/Q27)</f>
        <v>0.4</v>
      </c>
      <c r="S27" s="857">
        <v>0</v>
      </c>
      <c r="T27" s="858">
        <f>T14</f>
        <v>0</v>
      </c>
      <c r="U27" s="803">
        <f t="shared" ref="U27:U28" si="3">R27+((1-R27)*S27)+((1-R27)*T27)</f>
        <v>0.4</v>
      </c>
      <c r="V27" s="814">
        <f t="shared" ref="V27:V28" si="4">IF(U27&gt;1,0,IF(P27&gt;0,1-U27))</f>
        <v>0.6</v>
      </c>
      <c r="W27" s="815"/>
    </row>
    <row r="28" spans="3:23" ht="15" customHeight="1" x14ac:dyDescent="0.25">
      <c r="C28" s="742"/>
      <c r="D28" s="744" t="s">
        <v>13</v>
      </c>
      <c r="E28" s="745" t="s">
        <v>1384</v>
      </c>
      <c r="F28" s="756">
        <f>'Hitung Bangunan'!$P$20</f>
        <v>10</v>
      </c>
      <c r="G28" s="747" t="s">
        <v>875</v>
      </c>
      <c r="H28" s="1132">
        <f>'Hitung Bangunan'!$R$20</f>
        <v>600000</v>
      </c>
      <c r="I28" s="773">
        <f>H28*F28*$H$25</f>
        <v>6000000</v>
      </c>
      <c r="J28" s="765">
        <f>H28*V28</f>
        <v>360000</v>
      </c>
      <c r="K28" s="779">
        <f t="shared" si="1"/>
        <v>3600000</v>
      </c>
      <c r="L28" s="741"/>
      <c r="M28" s="864"/>
      <c r="O28" s="740"/>
      <c r="P28" s="819">
        <v>2016</v>
      </c>
      <c r="Q28" s="820">
        <v>15</v>
      </c>
      <c r="R28" s="856">
        <f t="shared" si="2"/>
        <v>0.4</v>
      </c>
      <c r="S28" s="857">
        <v>0</v>
      </c>
      <c r="T28" s="858">
        <f>T14</f>
        <v>0</v>
      </c>
      <c r="U28" s="803">
        <f t="shared" si="3"/>
        <v>0.4</v>
      </c>
      <c r="V28" s="814">
        <f t="shared" si="4"/>
        <v>0.6</v>
      </c>
      <c r="W28" s="815"/>
    </row>
    <row r="29" spans="3:23" ht="15" customHeight="1" x14ac:dyDescent="0.25">
      <c r="C29" s="740"/>
      <c r="D29" s="733"/>
      <c r="E29" s="733"/>
      <c r="F29" s="750"/>
      <c r="G29" s="750"/>
      <c r="H29" s="769"/>
      <c r="I29" s="770"/>
      <c r="J29" s="769"/>
      <c r="K29" s="771"/>
      <c r="L29" s="750"/>
      <c r="M29" s="865"/>
      <c r="O29" s="740"/>
      <c r="P29" s="741"/>
      <c r="Q29" s="754"/>
      <c r="R29" s="763"/>
      <c r="S29" s="760"/>
      <c r="T29" s="761"/>
      <c r="U29" s="741"/>
      <c r="V29" s="763"/>
      <c r="W29" s="806"/>
    </row>
    <row r="30" spans="3:23" ht="15" customHeight="1" x14ac:dyDescent="0.25">
      <c r="C30" s="751"/>
      <c r="D30" s="752" t="s">
        <v>869</v>
      </c>
      <c r="E30" s="752"/>
      <c r="F30" s="752"/>
      <c r="G30" s="752"/>
      <c r="H30" s="1277">
        <f>I11+I13+I25</f>
        <v>9723000000</v>
      </c>
      <c r="I30" s="1277"/>
      <c r="J30" s="1277">
        <f>K11+K13+K25</f>
        <v>9256000000</v>
      </c>
      <c r="K30" s="1277"/>
      <c r="L30" s="1277">
        <f>M11</f>
        <v>6002000000</v>
      </c>
      <c r="M30" s="1278"/>
      <c r="N30" s="817"/>
      <c r="O30" s="1035"/>
      <c r="P30" s="750"/>
      <c r="Q30" s="777"/>
      <c r="R30" s="769"/>
      <c r="S30" s="770"/>
      <c r="T30" s="771"/>
      <c r="U30" s="750"/>
      <c r="V30" s="769"/>
      <c r="W30" s="816"/>
    </row>
    <row r="31" spans="3:23" ht="15" customHeight="1" x14ac:dyDescent="0.25">
      <c r="C31" s="735"/>
      <c r="O31" s="733"/>
    </row>
    <row r="32" spans="3:23" ht="15" customHeight="1" x14ac:dyDescent="0.25"/>
    <row r="33" ht="15" customHeight="1" x14ac:dyDescent="0.25"/>
    <row r="34" ht="15" customHeight="1" x14ac:dyDescent="0.25"/>
    <row r="35" ht="15" customHeight="1" x14ac:dyDescent="0.25"/>
    <row r="36" ht="15" customHeight="1" x14ac:dyDescent="0.25"/>
    <row r="37" ht="15" customHeight="1" x14ac:dyDescent="0.25"/>
    <row r="38" ht="15" customHeight="1" x14ac:dyDescent="0.25"/>
    <row r="39" ht="15" customHeight="1" x14ac:dyDescent="0.25"/>
    <row r="40" ht="15" customHeight="1" x14ac:dyDescent="0.25"/>
    <row r="41" ht="15" customHeight="1" x14ac:dyDescent="0.25"/>
    <row r="42" ht="15" customHeight="1" x14ac:dyDescent="0.25"/>
    <row r="43" ht="15" customHeight="1" x14ac:dyDescent="0.25"/>
    <row r="44" ht="15" customHeight="1" x14ac:dyDescent="0.25"/>
    <row r="45" ht="15" customHeight="1" x14ac:dyDescent="0.25"/>
    <row r="46" ht="15" customHeight="1" x14ac:dyDescent="0.25"/>
    <row r="47" ht="15" customHeight="1" x14ac:dyDescent="0.25"/>
    <row r="48" ht="15" customHeight="1" x14ac:dyDescent="0.25"/>
    <row r="49" ht="15" customHeight="1" x14ac:dyDescent="0.25"/>
    <row r="50" ht="15" customHeight="1" x14ac:dyDescent="0.25"/>
    <row r="51" ht="15" customHeight="1" x14ac:dyDescent="0.25"/>
    <row r="52" ht="15" customHeight="1" x14ac:dyDescent="0.25"/>
    <row r="53" ht="15" customHeight="1" x14ac:dyDescent="0.25"/>
    <row r="54" ht="15" customHeight="1" x14ac:dyDescent="0.25"/>
  </sheetData>
  <mergeCells count="17">
    <mergeCell ref="C5:O5"/>
    <mergeCell ref="H30:I30"/>
    <mergeCell ref="J30:K30"/>
    <mergeCell ref="L30:M30"/>
    <mergeCell ref="H8:I8"/>
    <mergeCell ref="J8:K8"/>
    <mergeCell ref="L8:M8"/>
    <mergeCell ref="Q8:Q9"/>
    <mergeCell ref="V8:W9"/>
    <mergeCell ref="C6:E6"/>
    <mergeCell ref="U8:U9"/>
    <mergeCell ref="O8:O9"/>
    <mergeCell ref="P8:P9"/>
    <mergeCell ref="C8:C9"/>
    <mergeCell ref="G8:G9"/>
    <mergeCell ref="D8:E9"/>
    <mergeCell ref="F8:F9"/>
  </mergeCells>
  <pageMargins left="0.33" right="0.26" top="0.74803149606299213" bottom="0.74803149606299213" header="0.31496062992125984" footer="0.31496062992125984"/>
  <pageSetup paperSize="9" scale="57" orientation="landscape" horizontalDpi="4294967292" verticalDpi="0" r:id="rId1"/>
  <ignoredErrors>
    <ignoredError sqref="O14 P14 R14 R18 S14 S18 T14 T18 P18 O18" unlockedFormula="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5" tint="-0.249977111117893"/>
  </sheetPr>
  <dimension ref="A1:W492"/>
  <sheetViews>
    <sheetView showGridLines="0" view="pageBreakPreview" topLeftCell="A59" zoomScale="115" zoomScaleNormal="80" zoomScaleSheetLayoutView="115" workbookViewId="0">
      <selection activeCell="F49" sqref="F49"/>
    </sheetView>
  </sheetViews>
  <sheetFormatPr defaultColWidth="2.5703125" defaultRowHeight="14.45" customHeight="1" x14ac:dyDescent="0.2"/>
  <cols>
    <col min="1" max="1" width="9.140625" style="146" customWidth="1"/>
    <col min="2" max="2" width="2.7109375" style="146" customWidth="1"/>
    <col min="3" max="3" width="20.7109375" style="146" customWidth="1"/>
    <col min="4" max="4" width="2" style="146" customWidth="1"/>
    <col min="5" max="5" width="20.7109375" style="146" customWidth="1"/>
    <col min="6" max="6" width="10.7109375" style="146" customWidth="1"/>
    <col min="7" max="7" width="20.7109375" style="146" customWidth="1"/>
    <col min="8" max="8" width="10.7109375" style="146" customWidth="1"/>
    <col min="9" max="9" width="20.7109375" style="146" customWidth="1"/>
    <col min="10" max="10" width="10.7109375" style="146" customWidth="1"/>
    <col min="11" max="11" width="20.7109375" style="146" customWidth="1"/>
    <col min="12" max="12" width="10.7109375" style="146" customWidth="1"/>
    <col min="13" max="13" width="20.7109375" style="146" customWidth="1"/>
    <col min="14" max="14" width="10.7109375" style="146" customWidth="1"/>
    <col min="15" max="15" width="20.7109375" style="146" customWidth="1"/>
    <col min="16" max="16" width="10.7109375" style="146" customWidth="1"/>
    <col min="17" max="17" width="20.7109375" style="146" customWidth="1"/>
    <col min="18" max="18" width="2.5703125" style="146"/>
    <col min="19" max="144" width="9.140625" style="146" customWidth="1"/>
    <col min="145" max="16384" width="2.5703125" style="146"/>
  </cols>
  <sheetData>
    <row r="1" spans="3:9" ht="14.45" hidden="1" customHeight="1" x14ac:dyDescent="0.2">
      <c r="E1" s="146" t="s">
        <v>13</v>
      </c>
      <c r="F1" s="146">
        <v>0</v>
      </c>
      <c r="G1" s="546" t="s">
        <v>1140</v>
      </c>
      <c r="H1" s="547" t="s">
        <v>941</v>
      </c>
      <c r="I1" s="219"/>
    </row>
    <row r="2" spans="3:9" ht="14.45" hidden="1" customHeight="1" x14ac:dyDescent="0.2">
      <c r="C2" s="146" t="s">
        <v>940</v>
      </c>
      <c r="E2" s="146" t="s">
        <v>829</v>
      </c>
      <c r="F2" s="146">
        <v>10</v>
      </c>
      <c r="G2" s="548" t="s">
        <v>1116</v>
      </c>
      <c r="H2" s="549" t="s">
        <v>1121</v>
      </c>
      <c r="I2" s="219"/>
    </row>
    <row r="3" spans="3:9" ht="14.45" hidden="1" customHeight="1" x14ac:dyDescent="0.2">
      <c r="C3" s="146" t="s">
        <v>941</v>
      </c>
      <c r="E3" s="146" t="s">
        <v>830</v>
      </c>
      <c r="F3" s="146">
        <v>20</v>
      </c>
      <c r="G3" s="548" t="s">
        <v>1117</v>
      </c>
      <c r="H3" s="549" t="s">
        <v>1119</v>
      </c>
      <c r="I3" s="219"/>
    </row>
    <row r="4" spans="3:9" ht="14.45" hidden="1" customHeight="1" x14ac:dyDescent="0.2">
      <c r="C4" s="146" t="s">
        <v>942</v>
      </c>
      <c r="E4" s="146" t="s">
        <v>831</v>
      </c>
      <c r="F4" s="146">
        <v>30</v>
      </c>
      <c r="G4" s="548" t="s">
        <v>1118</v>
      </c>
      <c r="H4" s="549" t="s">
        <v>1122</v>
      </c>
      <c r="I4" s="219"/>
    </row>
    <row r="5" spans="3:9" ht="14.45" hidden="1" customHeight="1" x14ac:dyDescent="0.2">
      <c r="C5" s="146" t="s">
        <v>943</v>
      </c>
      <c r="E5" s="146" t="s">
        <v>832</v>
      </c>
      <c r="F5" s="146">
        <v>40</v>
      </c>
      <c r="G5" s="550" t="s">
        <v>1120</v>
      </c>
      <c r="H5" s="549" t="s">
        <v>13</v>
      </c>
      <c r="I5" s="219"/>
    </row>
    <row r="6" spans="3:9" ht="14.45" hidden="1" customHeight="1" x14ac:dyDescent="0.2">
      <c r="C6" s="146" t="s">
        <v>944</v>
      </c>
      <c r="E6" s="146" t="s">
        <v>833</v>
      </c>
      <c r="F6" s="146">
        <v>50</v>
      </c>
      <c r="G6" s="219"/>
      <c r="H6" s="219"/>
      <c r="I6" s="219"/>
    </row>
    <row r="7" spans="3:9" ht="14.45" hidden="1" customHeight="1" x14ac:dyDescent="0.2">
      <c r="C7" s="146" t="s">
        <v>945</v>
      </c>
      <c r="E7" s="146" t="s">
        <v>835</v>
      </c>
      <c r="F7" s="146">
        <v>40</v>
      </c>
      <c r="G7" s="219"/>
      <c r="H7" s="219"/>
      <c r="I7" s="219"/>
    </row>
    <row r="8" spans="3:9" ht="14.45" hidden="1" customHeight="1" x14ac:dyDescent="0.2">
      <c r="C8" s="146" t="s">
        <v>946</v>
      </c>
      <c r="E8" s="146" t="s">
        <v>947</v>
      </c>
      <c r="F8" s="146">
        <v>50</v>
      </c>
    </row>
    <row r="9" spans="3:9" ht="14.45" hidden="1" customHeight="1" x14ac:dyDescent="0.2">
      <c r="C9" s="146" t="s">
        <v>948</v>
      </c>
      <c r="E9" s="146" t="s">
        <v>836</v>
      </c>
      <c r="F9" s="146">
        <v>20</v>
      </c>
    </row>
    <row r="10" spans="3:9" ht="14.45" hidden="1" customHeight="1" x14ac:dyDescent="0.2">
      <c r="C10" s="146" t="s">
        <v>949</v>
      </c>
      <c r="E10" s="146" t="s">
        <v>837</v>
      </c>
      <c r="F10" s="146">
        <v>30</v>
      </c>
    </row>
    <row r="11" spans="3:9" ht="14.45" hidden="1" customHeight="1" x14ac:dyDescent="0.2">
      <c r="C11" s="146" t="s">
        <v>950</v>
      </c>
      <c r="E11" s="146" t="s">
        <v>838</v>
      </c>
      <c r="F11" s="146">
        <v>30</v>
      </c>
    </row>
    <row r="12" spans="3:9" ht="14.45" hidden="1" customHeight="1" x14ac:dyDescent="0.2">
      <c r="C12" s="146" t="s">
        <v>951</v>
      </c>
      <c r="E12" s="146" t="s">
        <v>839</v>
      </c>
      <c r="F12" s="146">
        <v>40</v>
      </c>
    </row>
    <row r="13" spans="3:9" ht="14.45" hidden="1" customHeight="1" x14ac:dyDescent="0.2">
      <c r="C13" s="146" t="s">
        <v>952</v>
      </c>
      <c r="E13" s="146" t="s">
        <v>953</v>
      </c>
      <c r="F13" s="146">
        <v>40</v>
      </c>
    </row>
    <row r="14" spans="3:9" ht="14.45" hidden="1" customHeight="1" x14ac:dyDescent="0.2">
      <c r="E14" s="146" t="s">
        <v>954</v>
      </c>
      <c r="F14" s="146">
        <v>50</v>
      </c>
    </row>
    <row r="15" spans="3:9" ht="14.45" hidden="1" customHeight="1" x14ac:dyDescent="0.2">
      <c r="E15" s="146" t="s">
        <v>955</v>
      </c>
      <c r="F15" s="146">
        <v>50</v>
      </c>
    </row>
    <row r="16" spans="3:9" ht="14.45" hidden="1" customHeight="1" x14ac:dyDescent="0.2">
      <c r="E16" s="146" t="s">
        <v>956</v>
      </c>
      <c r="F16" s="146">
        <v>50</v>
      </c>
    </row>
    <row r="17" spans="2:17" ht="14.45" hidden="1" customHeight="1" x14ac:dyDescent="0.2">
      <c r="E17" s="146" t="s">
        <v>957</v>
      </c>
      <c r="F17" s="146">
        <v>50</v>
      </c>
    </row>
    <row r="18" spans="2:17" ht="14.45" hidden="1" customHeight="1" x14ac:dyDescent="0.2">
      <c r="E18" s="146" t="s">
        <v>958</v>
      </c>
      <c r="F18" s="146">
        <v>50</v>
      </c>
    </row>
    <row r="19" spans="2:17" ht="14.45" hidden="1" customHeight="1" x14ac:dyDescent="0.2">
      <c r="E19" s="146" t="s">
        <v>959</v>
      </c>
      <c r="F19" s="146">
        <v>60</v>
      </c>
    </row>
    <row r="20" spans="2:17" ht="14.45" hidden="1" customHeight="1" x14ac:dyDescent="0.2">
      <c r="E20" s="146" t="s">
        <v>960</v>
      </c>
      <c r="F20" s="146">
        <v>60</v>
      </c>
    </row>
    <row r="21" spans="2:17" ht="14.45" hidden="1" customHeight="1" x14ac:dyDescent="0.2">
      <c r="E21" s="146" t="s">
        <v>842</v>
      </c>
      <c r="F21" s="146">
        <v>30</v>
      </c>
    </row>
    <row r="22" spans="2:17" ht="14.45" hidden="1" customHeight="1" x14ac:dyDescent="0.2">
      <c r="E22" s="146" t="s">
        <v>961</v>
      </c>
      <c r="F22" s="146">
        <v>40</v>
      </c>
    </row>
    <row r="23" spans="2:17" ht="14.45" hidden="1" customHeight="1" x14ac:dyDescent="0.2">
      <c r="E23" s="146" t="s">
        <v>962</v>
      </c>
      <c r="F23" s="146">
        <v>50</v>
      </c>
    </row>
    <row r="24" spans="2:17" ht="14.45" hidden="1" customHeight="1" x14ac:dyDescent="0.2">
      <c r="E24" s="146" t="s">
        <v>850</v>
      </c>
      <c r="F24" s="146">
        <v>30</v>
      </c>
    </row>
    <row r="25" spans="2:17" ht="14.45" hidden="1" customHeight="1" x14ac:dyDescent="0.2">
      <c r="E25" s="146" t="s">
        <v>849</v>
      </c>
      <c r="F25" s="146">
        <v>50</v>
      </c>
    </row>
    <row r="26" spans="2:17" ht="14.45" hidden="1" customHeight="1" x14ac:dyDescent="0.2">
      <c r="E26" s="146" t="s">
        <v>845</v>
      </c>
      <c r="F26" s="146">
        <v>15</v>
      </c>
    </row>
    <row r="27" spans="2:17" ht="14.45" hidden="1" customHeight="1" x14ac:dyDescent="0.2">
      <c r="E27" s="146" t="s">
        <v>846</v>
      </c>
      <c r="F27" s="146">
        <v>30</v>
      </c>
    </row>
    <row r="28" spans="2:17" ht="14.45" hidden="1" customHeight="1" x14ac:dyDescent="0.2">
      <c r="E28" s="146" t="s">
        <v>847</v>
      </c>
      <c r="F28" s="146">
        <v>50</v>
      </c>
    </row>
    <row r="29" spans="2:17" ht="14.45" hidden="1" customHeight="1" x14ac:dyDescent="0.2">
      <c r="E29" s="146" t="s">
        <v>848</v>
      </c>
      <c r="F29" s="146">
        <v>50</v>
      </c>
    </row>
    <row r="30" spans="2:17" ht="12.75" x14ac:dyDescent="0.2"/>
    <row r="31" spans="2:17" s="148" customFormat="1" ht="26.25" customHeight="1" x14ac:dyDescent="0.2">
      <c r="B31" s="147" t="s">
        <v>1086</v>
      </c>
      <c r="C31" s="147"/>
      <c r="D31" s="147"/>
      <c r="E31" s="147"/>
      <c r="F31" s="147"/>
      <c r="G31" s="147"/>
      <c r="H31" s="147"/>
      <c r="I31" s="147"/>
      <c r="J31" s="147"/>
      <c r="K31" s="147"/>
      <c r="L31" s="147"/>
      <c r="M31" s="147"/>
      <c r="N31" s="147"/>
      <c r="O31" s="147"/>
      <c r="P31" s="147"/>
      <c r="Q31" s="147"/>
    </row>
    <row r="32" spans="2:17" s="148" customFormat="1" ht="14.45" customHeight="1" x14ac:dyDescent="0.2">
      <c r="B32" s="147"/>
      <c r="C32" s="147"/>
      <c r="D32" s="147"/>
      <c r="E32" s="147"/>
      <c r="F32" s="147"/>
      <c r="G32" s="147"/>
      <c r="H32" s="147"/>
      <c r="I32" s="147"/>
      <c r="J32" s="147"/>
      <c r="K32" s="147"/>
      <c r="L32" s="147"/>
      <c r="M32" s="147"/>
      <c r="N32" s="147"/>
      <c r="O32" s="147"/>
      <c r="P32" s="147"/>
      <c r="Q32" s="147"/>
    </row>
    <row r="33" spans="1:17" s="148" customFormat="1" ht="14.45" customHeight="1" x14ac:dyDescent="0.2">
      <c r="B33" s="149" t="s">
        <v>857</v>
      </c>
      <c r="C33" s="149"/>
      <c r="D33" s="394" t="s">
        <v>0</v>
      </c>
      <c r="E33" s="149" t="str">
        <f>Rekap!C3</f>
        <v>PT DWIJALLA KARSA</v>
      </c>
      <c r="F33" s="149"/>
      <c r="G33" s="149"/>
      <c r="H33" s="149"/>
      <c r="I33" s="149"/>
      <c r="J33" s="149"/>
      <c r="K33" s="149"/>
      <c r="L33" s="149"/>
      <c r="M33" s="149"/>
      <c r="N33" s="149"/>
      <c r="O33" s="149"/>
      <c r="P33" s="149"/>
      <c r="Q33" s="149"/>
    </row>
    <row r="34" spans="1:17" s="148" customFormat="1" ht="14.45" customHeight="1" x14ac:dyDescent="0.2">
      <c r="A34" s="150">
        <f>Rekap!$A$6</f>
        <v>2022</v>
      </c>
      <c r="B34" s="149" t="s">
        <v>823</v>
      </c>
      <c r="C34" s="149"/>
      <c r="D34" s="394" t="s">
        <v>0</v>
      </c>
      <c r="E34" s="395" t="str">
        <f>Rekap!C6</f>
        <v>18 Mei 2022</v>
      </c>
      <c r="F34" s="149"/>
      <c r="G34" s="149"/>
      <c r="H34" s="149"/>
      <c r="I34" s="149"/>
      <c r="J34" s="149"/>
      <c r="K34" s="149"/>
      <c r="L34" s="149"/>
      <c r="M34" s="149"/>
      <c r="N34" s="149"/>
      <c r="O34" s="149"/>
      <c r="P34" s="149"/>
      <c r="Q34" s="149"/>
    </row>
    <row r="35" spans="1:17" s="148" customFormat="1" ht="14.45" customHeight="1" x14ac:dyDescent="0.2">
      <c r="B35" s="149" t="s">
        <v>963</v>
      </c>
      <c r="C35" s="149"/>
      <c r="D35" s="394" t="s">
        <v>0</v>
      </c>
      <c r="E35" s="149" t="s">
        <v>1081</v>
      </c>
      <c r="F35" s="149"/>
      <c r="G35" s="149"/>
      <c r="H35" s="149"/>
      <c r="I35" s="149"/>
      <c r="J35" s="149"/>
      <c r="K35" s="149"/>
      <c r="L35" s="149"/>
      <c r="M35" s="149"/>
      <c r="N35" s="149"/>
      <c r="O35" s="149"/>
      <c r="P35" s="149"/>
      <c r="Q35" s="149"/>
    </row>
    <row r="36" spans="1:17" s="148" customFormat="1" ht="14.45" customHeight="1" x14ac:dyDescent="0.2">
      <c r="B36" s="149" t="s">
        <v>964</v>
      </c>
      <c r="C36" s="149"/>
      <c r="D36" s="394" t="s">
        <v>0</v>
      </c>
      <c r="E36" s="149" t="s">
        <v>920</v>
      </c>
      <c r="F36" s="149"/>
      <c r="G36" s="149"/>
      <c r="H36" s="149"/>
      <c r="I36" s="149"/>
      <c r="J36" s="149"/>
      <c r="K36" s="149"/>
      <c r="L36" s="149"/>
      <c r="M36" s="149"/>
      <c r="N36" s="149"/>
      <c r="O36" s="149"/>
      <c r="P36" s="149"/>
      <c r="Q36" s="149"/>
    </row>
    <row r="37" spans="1:17" s="148" customFormat="1" ht="14.45" customHeight="1" x14ac:dyDescent="0.2">
      <c r="B37" s="149" t="s">
        <v>1235</v>
      </c>
      <c r="C37" s="149"/>
      <c r="D37" s="394" t="s">
        <v>0</v>
      </c>
      <c r="E37" s="149" t="s">
        <v>1236</v>
      </c>
      <c r="F37" s="149"/>
      <c r="G37" s="149"/>
      <c r="H37" s="149"/>
      <c r="I37" s="149"/>
      <c r="J37" s="149"/>
      <c r="K37" s="149"/>
      <c r="L37" s="149"/>
      <c r="M37" s="149"/>
      <c r="N37" s="149"/>
      <c r="O37" s="149"/>
      <c r="P37" s="149"/>
      <c r="Q37" s="149"/>
    </row>
    <row r="38" spans="1:17" s="148" customFormat="1" ht="14.45" customHeight="1" x14ac:dyDescent="0.2">
      <c r="B38" s="151"/>
      <c r="C38" s="151"/>
      <c r="D38" s="151"/>
      <c r="E38" s="151"/>
      <c r="F38" s="151"/>
      <c r="G38" s="151"/>
      <c r="H38" s="151"/>
      <c r="I38" s="151"/>
      <c r="J38" s="151"/>
      <c r="K38" s="151"/>
      <c r="L38" s="151"/>
      <c r="M38" s="151"/>
      <c r="N38" s="151"/>
      <c r="O38" s="151"/>
      <c r="P38" s="151"/>
      <c r="Q38" s="151"/>
    </row>
    <row r="39" spans="1:17" s="152" customFormat="1" ht="20.100000000000001" customHeight="1" x14ac:dyDescent="0.25">
      <c r="B39" s="153"/>
      <c r="C39" s="1282" t="s">
        <v>965</v>
      </c>
      <c r="D39" s="1282"/>
      <c r="E39" s="1283"/>
      <c r="F39" s="1284" t="s">
        <v>966</v>
      </c>
      <c r="G39" s="1283"/>
      <c r="H39" s="1284" t="s">
        <v>967</v>
      </c>
      <c r="I39" s="1283"/>
      <c r="J39" s="1284" t="s">
        <v>968</v>
      </c>
      <c r="K39" s="1283"/>
      <c r="L39" s="1284" t="s">
        <v>969</v>
      </c>
      <c r="M39" s="1283"/>
      <c r="N39" s="1284" t="s">
        <v>969</v>
      </c>
      <c r="O39" s="1283"/>
      <c r="P39" s="1284" t="s">
        <v>969</v>
      </c>
      <c r="Q39" s="1283"/>
    </row>
    <row r="40" spans="1:17" s="154" customFormat="1" ht="9.9499999999999993" customHeight="1" x14ac:dyDescent="0.25">
      <c r="B40" s="155"/>
      <c r="C40" s="155"/>
      <c r="D40" s="155"/>
      <c r="E40" s="155"/>
      <c r="F40" s="155"/>
      <c r="G40" s="155"/>
      <c r="H40" s="155"/>
      <c r="I40" s="155"/>
      <c r="J40" s="155"/>
      <c r="K40" s="155"/>
      <c r="L40" s="155"/>
      <c r="M40" s="155"/>
      <c r="N40" s="155"/>
      <c r="O40" s="155"/>
      <c r="P40" s="155"/>
      <c r="Q40" s="155"/>
    </row>
    <row r="41" spans="1:17" s="156" customFormat="1" ht="20.100000000000001" customHeight="1" x14ac:dyDescent="0.25">
      <c r="B41" s="157" t="s">
        <v>970</v>
      </c>
      <c r="C41" s="158"/>
      <c r="D41" s="158"/>
      <c r="E41" s="158"/>
      <c r="F41" s="159"/>
      <c r="G41" s="159"/>
      <c r="H41" s="159"/>
      <c r="I41" s="159"/>
      <c r="J41" s="159"/>
      <c r="K41" s="159"/>
      <c r="L41" s="159"/>
      <c r="M41" s="159"/>
      <c r="N41" s="159"/>
      <c r="O41" s="159"/>
      <c r="P41" s="159"/>
      <c r="Q41" s="159"/>
    </row>
    <row r="42" spans="1:17" s="156" customFormat="1" ht="14.45" customHeight="1" x14ac:dyDescent="0.25">
      <c r="B42" s="552" t="s">
        <v>1219</v>
      </c>
      <c r="C42" s="553"/>
      <c r="D42" s="553"/>
      <c r="E42" s="554"/>
      <c r="F42" s="1287" t="s">
        <v>941</v>
      </c>
      <c r="G42" s="1288"/>
      <c r="H42" s="1287" t="s">
        <v>941</v>
      </c>
      <c r="I42" s="1288"/>
      <c r="J42" s="1287" t="s">
        <v>941</v>
      </c>
      <c r="K42" s="1288"/>
      <c r="L42" s="1287" t="s">
        <v>941</v>
      </c>
      <c r="M42" s="1288"/>
      <c r="N42" s="1287" t="s">
        <v>941</v>
      </c>
      <c r="O42" s="1288"/>
      <c r="P42" s="1287" t="s">
        <v>13</v>
      </c>
      <c r="Q42" s="1288"/>
    </row>
    <row r="43" spans="1:17" s="156" customFormat="1" ht="14.45" customHeight="1" x14ac:dyDescent="0.25">
      <c r="B43" s="318"/>
      <c r="C43" s="203"/>
      <c r="D43" s="203"/>
      <c r="E43" s="869" t="s">
        <v>941</v>
      </c>
      <c r="F43" s="1280" t="s">
        <v>1245</v>
      </c>
      <c r="G43" s="1281"/>
      <c r="H43" s="1280" t="s">
        <v>1349</v>
      </c>
      <c r="I43" s="1281"/>
      <c r="J43" s="1280" t="s">
        <v>941</v>
      </c>
      <c r="K43" s="1281"/>
      <c r="L43" s="1280" t="s">
        <v>941</v>
      </c>
      <c r="M43" s="1281"/>
      <c r="N43" s="1280" t="s">
        <v>941</v>
      </c>
      <c r="O43" s="1281"/>
      <c r="P43" s="1280" t="s">
        <v>1139</v>
      </c>
      <c r="Q43" s="1281"/>
    </row>
    <row r="44" spans="1:17" ht="29.1" customHeight="1" x14ac:dyDescent="0.2">
      <c r="B44" s="551" t="s">
        <v>822</v>
      </c>
      <c r="C44" s="182"/>
      <c r="D44" s="182"/>
      <c r="E44" s="168"/>
      <c r="F44" s="1285" t="s">
        <v>1341</v>
      </c>
      <c r="G44" s="1286"/>
      <c r="H44" s="1285" t="s">
        <v>1350</v>
      </c>
      <c r="I44" s="1286"/>
      <c r="J44" s="1285" t="s">
        <v>1341</v>
      </c>
      <c r="K44" s="1286"/>
      <c r="L44" s="1285" t="s">
        <v>1357</v>
      </c>
      <c r="M44" s="1286"/>
      <c r="N44" s="1285" t="s">
        <v>1360</v>
      </c>
      <c r="O44" s="1286"/>
      <c r="P44" s="1285" t="s">
        <v>972</v>
      </c>
      <c r="Q44" s="1286"/>
    </row>
    <row r="45" spans="1:17" ht="14.45" customHeight="1" x14ac:dyDescent="0.2">
      <c r="B45" s="166"/>
      <c r="C45" s="391" t="s">
        <v>1346</v>
      </c>
      <c r="D45" s="167"/>
      <c r="E45" s="168"/>
      <c r="F45" s="169" t="s">
        <v>1342</v>
      </c>
      <c r="G45" s="170"/>
      <c r="H45" s="169" t="s">
        <v>1342</v>
      </c>
      <c r="I45" s="170"/>
      <c r="J45" s="169" t="s">
        <v>1342</v>
      </c>
      <c r="K45" s="170"/>
      <c r="L45" s="169" t="s">
        <v>1358</v>
      </c>
      <c r="M45" s="170"/>
      <c r="N45" s="169" t="s">
        <v>1342</v>
      </c>
      <c r="O45" s="170"/>
      <c r="P45" s="169" t="s">
        <v>25</v>
      </c>
      <c r="Q45" s="170"/>
    </row>
    <row r="46" spans="1:17" ht="14.45" customHeight="1" x14ac:dyDescent="0.2">
      <c r="B46" s="166"/>
      <c r="C46" s="167" t="s">
        <v>974</v>
      </c>
      <c r="D46" s="167"/>
      <c r="E46" s="168"/>
      <c r="F46" s="169" t="s">
        <v>1343</v>
      </c>
      <c r="G46" s="170"/>
      <c r="H46" s="169" t="s">
        <v>1343</v>
      </c>
      <c r="I46" s="170"/>
      <c r="J46" s="169" t="s">
        <v>1343</v>
      </c>
      <c r="K46" s="170"/>
      <c r="L46" s="169" t="s">
        <v>1343</v>
      </c>
      <c r="M46" s="170"/>
      <c r="N46" s="169" t="s">
        <v>1343</v>
      </c>
      <c r="O46" s="170"/>
      <c r="P46" s="169" t="s">
        <v>27</v>
      </c>
      <c r="Q46" s="170"/>
    </row>
    <row r="47" spans="1:17" ht="14.45" customHeight="1" x14ac:dyDescent="0.2">
      <c r="B47" s="166"/>
      <c r="C47" s="391" t="s">
        <v>1347</v>
      </c>
      <c r="D47" s="167"/>
      <c r="E47" s="168"/>
      <c r="F47" s="169" t="s">
        <v>1344</v>
      </c>
      <c r="G47" s="170"/>
      <c r="H47" s="169" t="s">
        <v>1344</v>
      </c>
      <c r="I47" s="170"/>
      <c r="J47" s="169" t="s">
        <v>1344</v>
      </c>
      <c r="K47" s="170"/>
      <c r="L47" s="169" t="s">
        <v>1344</v>
      </c>
      <c r="M47" s="170"/>
      <c r="N47" s="169" t="s">
        <v>1344</v>
      </c>
      <c r="O47" s="170"/>
      <c r="P47" s="169" t="s">
        <v>976</v>
      </c>
      <c r="Q47" s="170"/>
    </row>
    <row r="48" spans="1:17" ht="14.45" customHeight="1" x14ac:dyDescent="0.2">
      <c r="B48" s="171"/>
      <c r="C48" s="172" t="s">
        <v>1</v>
      </c>
      <c r="D48" s="172"/>
      <c r="E48" s="173"/>
      <c r="F48" s="174" t="s">
        <v>1345</v>
      </c>
      <c r="G48" s="175"/>
      <c r="H48" s="174" t="s">
        <v>1345</v>
      </c>
      <c r="I48" s="175"/>
      <c r="J48" s="174" t="s">
        <v>1345</v>
      </c>
      <c r="K48" s="175"/>
      <c r="L48" s="174" t="s">
        <v>1345</v>
      </c>
      <c r="M48" s="175"/>
      <c r="N48" s="174" t="s">
        <v>1345</v>
      </c>
      <c r="O48" s="175"/>
      <c r="P48" s="174" t="s">
        <v>31</v>
      </c>
      <c r="Q48" s="175"/>
    </row>
    <row r="49" spans="2:17" ht="14.45" customHeight="1" x14ac:dyDescent="0.2">
      <c r="B49" s="176" t="s">
        <v>977</v>
      </c>
      <c r="C49" s="177"/>
      <c r="D49" s="177"/>
      <c r="E49" s="178"/>
      <c r="F49" s="179" t="s">
        <v>1269</v>
      </c>
      <c r="G49" s="180"/>
      <c r="H49" s="179" t="s">
        <v>1348</v>
      </c>
      <c r="I49" s="180"/>
      <c r="J49" s="179" t="s">
        <v>1299</v>
      </c>
      <c r="K49" s="180"/>
      <c r="L49" s="179" t="s">
        <v>1353</v>
      </c>
      <c r="M49" s="180"/>
      <c r="N49" s="179" t="s">
        <v>1290</v>
      </c>
      <c r="O49" s="180"/>
      <c r="P49" s="179" t="s">
        <v>978</v>
      </c>
      <c r="Q49" s="180"/>
    </row>
    <row r="50" spans="2:17" s="156" customFormat="1" ht="14.45" customHeight="1" x14ac:dyDescent="0.25">
      <c r="B50" s="181" t="s">
        <v>979</v>
      </c>
      <c r="C50" s="182"/>
      <c r="D50" s="182"/>
      <c r="E50" s="168"/>
      <c r="F50" s="169"/>
      <c r="G50" s="170"/>
      <c r="H50" s="169"/>
      <c r="I50" s="170"/>
      <c r="J50" s="169"/>
      <c r="K50" s="170"/>
      <c r="L50" s="169"/>
      <c r="M50" s="170"/>
      <c r="N50" s="169"/>
      <c r="O50" s="170"/>
      <c r="P50" s="169"/>
      <c r="Q50" s="170"/>
    </row>
    <row r="51" spans="2:17" s="156" customFormat="1" ht="14.45" customHeight="1" x14ac:dyDescent="0.25">
      <c r="B51" s="166"/>
      <c r="C51" s="182"/>
      <c r="D51" s="182"/>
      <c r="E51" s="168"/>
      <c r="F51" s="169"/>
      <c r="G51" s="170"/>
      <c r="H51" s="169"/>
      <c r="I51" s="170"/>
      <c r="J51" s="169"/>
      <c r="K51" s="170"/>
      <c r="L51" s="169"/>
      <c r="M51" s="170"/>
      <c r="N51" s="169"/>
      <c r="O51" s="170"/>
      <c r="P51" s="169"/>
      <c r="Q51" s="170"/>
    </row>
    <row r="52" spans="2:17" s="156" customFormat="1" ht="14.45" customHeight="1" x14ac:dyDescent="0.25">
      <c r="B52" s="166"/>
      <c r="C52" s="182"/>
      <c r="D52" s="182"/>
      <c r="E52" s="168"/>
      <c r="F52" s="169"/>
      <c r="G52" s="170"/>
      <c r="H52" s="169"/>
      <c r="I52" s="170"/>
      <c r="J52" s="169"/>
      <c r="K52" s="170"/>
      <c r="L52" s="169"/>
      <c r="M52" s="170"/>
      <c r="N52" s="169"/>
      <c r="O52" s="170"/>
      <c r="P52" s="169"/>
      <c r="Q52" s="170"/>
    </row>
    <row r="53" spans="2:17" ht="14.45" customHeight="1" x14ac:dyDescent="0.2">
      <c r="B53" s="166"/>
      <c r="C53" s="182"/>
      <c r="D53" s="182"/>
      <c r="E53" s="168"/>
      <c r="F53" s="169"/>
      <c r="G53" s="170"/>
      <c r="H53" s="169"/>
      <c r="I53" s="170"/>
      <c r="J53" s="169"/>
      <c r="K53" s="170"/>
      <c r="L53" s="169"/>
      <c r="M53" s="170"/>
      <c r="N53" s="169"/>
      <c r="O53" s="170"/>
      <c r="P53" s="169"/>
      <c r="Q53" s="170"/>
    </row>
    <row r="54" spans="2:17" ht="14.45" customHeight="1" x14ac:dyDescent="0.2">
      <c r="B54" s="166"/>
      <c r="C54" s="182"/>
      <c r="D54" s="182"/>
      <c r="E54" s="168"/>
      <c r="F54" s="169"/>
      <c r="G54" s="170"/>
      <c r="H54" s="169"/>
      <c r="I54" s="170"/>
      <c r="J54" s="169"/>
      <c r="K54" s="170"/>
      <c r="L54" s="169"/>
      <c r="M54" s="170"/>
      <c r="N54" s="169"/>
      <c r="O54" s="170"/>
      <c r="P54" s="169"/>
      <c r="Q54" s="170"/>
    </row>
    <row r="55" spans="2:17" ht="14.45" customHeight="1" x14ac:dyDescent="0.2">
      <c r="B55" s="183"/>
      <c r="C55" s="167"/>
      <c r="D55" s="167"/>
      <c r="E55" s="184"/>
      <c r="F55" s="185"/>
      <c r="G55" s="186"/>
      <c r="H55" s="185"/>
      <c r="I55" s="186"/>
      <c r="J55" s="185"/>
      <c r="K55" s="186"/>
      <c r="L55" s="185"/>
      <c r="M55" s="186"/>
      <c r="N55" s="185"/>
      <c r="O55" s="186"/>
      <c r="P55" s="185"/>
      <c r="Q55" s="186"/>
    </row>
    <row r="56" spans="2:17" ht="14.45" customHeight="1" x14ac:dyDescent="0.2">
      <c r="B56" s="183"/>
      <c r="C56" s="167"/>
      <c r="D56" s="167"/>
      <c r="E56" s="184"/>
      <c r="F56" s="185"/>
      <c r="G56" s="186"/>
      <c r="H56" s="185"/>
      <c r="I56" s="186"/>
      <c r="J56" s="185"/>
      <c r="K56" s="186"/>
      <c r="L56" s="185"/>
      <c r="M56" s="186"/>
      <c r="N56" s="185"/>
      <c r="O56" s="186"/>
      <c r="P56" s="185"/>
      <c r="Q56" s="186"/>
    </row>
    <row r="57" spans="2:17" ht="14.45" customHeight="1" x14ac:dyDescent="0.2">
      <c r="B57" s="183"/>
      <c r="C57" s="187"/>
      <c r="D57" s="187"/>
      <c r="E57" s="188"/>
      <c r="F57" s="189"/>
      <c r="G57" s="190"/>
      <c r="H57" s="189"/>
      <c r="I57" s="190"/>
      <c r="J57" s="189"/>
      <c r="K57" s="190"/>
      <c r="L57" s="189"/>
      <c r="M57" s="190"/>
      <c r="N57" s="189"/>
      <c r="O57" s="190"/>
      <c r="P57" s="189"/>
      <c r="Q57" s="190"/>
    </row>
    <row r="58" spans="2:17" ht="14.45" customHeight="1" x14ac:dyDescent="0.2">
      <c r="B58" s="191"/>
      <c r="C58" s="172"/>
      <c r="D58" s="172"/>
      <c r="E58" s="192"/>
      <c r="F58" s="193"/>
      <c r="G58" s="194"/>
      <c r="H58" s="193"/>
      <c r="I58" s="194"/>
      <c r="J58" s="193"/>
      <c r="K58" s="194"/>
      <c r="L58" s="193"/>
      <c r="M58" s="194"/>
      <c r="N58" s="193"/>
      <c r="O58" s="194"/>
      <c r="P58" s="193"/>
      <c r="Q58" s="194"/>
    </row>
    <row r="59" spans="2:17" s="199" customFormat="1" ht="14.45" customHeight="1" x14ac:dyDescent="0.2">
      <c r="B59" s="195" t="s">
        <v>980</v>
      </c>
      <c r="C59" s="196"/>
      <c r="D59" s="196"/>
      <c r="E59" s="196"/>
      <c r="F59" s="196"/>
      <c r="G59" s="196"/>
      <c r="H59" s="1077" t="s">
        <v>1275</v>
      </c>
      <c r="I59" s="198"/>
      <c r="J59" s="1077" t="s">
        <v>1354</v>
      </c>
      <c r="K59" s="198"/>
      <c r="L59" s="1077" t="s">
        <v>1359</v>
      </c>
      <c r="M59" s="198"/>
      <c r="N59" s="1077" t="s">
        <v>1361</v>
      </c>
      <c r="O59" s="1088"/>
      <c r="P59" s="1077" t="s">
        <v>1365</v>
      </c>
      <c r="Q59" s="1088"/>
    </row>
    <row r="60" spans="2:17" ht="14.45" customHeight="1" x14ac:dyDescent="0.2">
      <c r="B60" s="200"/>
      <c r="C60" s="182" t="s">
        <v>982</v>
      </c>
      <c r="D60" s="182"/>
      <c r="E60" s="182"/>
      <c r="F60" s="182"/>
      <c r="G60" s="182"/>
      <c r="H60" s="1078" t="s">
        <v>1351</v>
      </c>
      <c r="I60" s="170"/>
      <c r="J60" s="1078" t="s">
        <v>1355</v>
      </c>
      <c r="K60" s="170"/>
      <c r="L60" s="1078" t="s">
        <v>1355</v>
      </c>
      <c r="M60" s="170"/>
      <c r="N60" s="1078" t="s">
        <v>1362</v>
      </c>
      <c r="O60" s="1089"/>
      <c r="P60" s="1078" t="s">
        <v>1351</v>
      </c>
      <c r="Q60" s="1089"/>
    </row>
    <row r="61" spans="2:17" ht="14.45" customHeight="1" x14ac:dyDescent="0.2">
      <c r="B61" s="202"/>
      <c r="C61" s="203" t="s">
        <v>984</v>
      </c>
      <c r="D61" s="203"/>
      <c r="E61" s="203"/>
      <c r="F61" s="203"/>
      <c r="G61" s="203"/>
      <c r="H61" s="1079" t="s">
        <v>1277</v>
      </c>
      <c r="I61" s="205"/>
      <c r="J61" s="1079" t="s">
        <v>1300</v>
      </c>
      <c r="K61" s="205"/>
      <c r="L61" s="1079" t="s">
        <v>1303</v>
      </c>
      <c r="M61" s="205"/>
      <c r="N61" s="1079" t="s">
        <v>1363</v>
      </c>
      <c r="O61" s="1090"/>
      <c r="P61" s="1079" t="s">
        <v>1366</v>
      </c>
      <c r="Q61" s="1090"/>
    </row>
    <row r="62" spans="2:17" ht="14.45" customHeight="1" x14ac:dyDescent="0.2">
      <c r="B62" s="821" t="s">
        <v>986</v>
      </c>
      <c r="C62" s="822"/>
      <c r="D62" s="822"/>
      <c r="E62" s="208"/>
      <c r="F62" s="208"/>
      <c r="G62" s="209"/>
      <c r="H62" s="1080" t="s">
        <v>1352</v>
      </c>
      <c r="I62" s="823"/>
      <c r="J62" s="1080" t="s">
        <v>1352</v>
      </c>
      <c r="K62" s="823"/>
      <c r="L62" s="1080" t="s">
        <v>1352</v>
      </c>
      <c r="M62" s="823"/>
      <c r="N62" s="1080" t="s">
        <v>1352</v>
      </c>
      <c r="O62" s="1091"/>
      <c r="P62" s="1080" t="s">
        <v>1352</v>
      </c>
      <c r="Q62" s="1091"/>
    </row>
    <row r="63" spans="2:17" ht="14.45" customHeight="1" x14ac:dyDescent="0.2">
      <c r="B63" s="206" t="s">
        <v>988</v>
      </c>
      <c r="C63" s="207"/>
      <c r="D63" s="207"/>
      <c r="E63" s="824"/>
      <c r="F63" s="824"/>
      <c r="G63" s="825"/>
      <c r="H63" s="1081" t="s">
        <v>1323</v>
      </c>
      <c r="I63" s="211"/>
      <c r="J63" s="1081" t="s">
        <v>1323</v>
      </c>
      <c r="K63" s="211"/>
      <c r="L63" s="1081" t="s">
        <v>1323</v>
      </c>
      <c r="M63" s="211"/>
      <c r="N63" s="1081" t="s">
        <v>1323</v>
      </c>
      <c r="O63" s="211"/>
      <c r="P63" s="1081" t="s">
        <v>1323</v>
      </c>
      <c r="Q63" s="211"/>
    </row>
    <row r="64" spans="2:17" ht="14.45" customHeight="1" x14ac:dyDescent="0.2">
      <c r="B64" s="826" t="s">
        <v>1191</v>
      </c>
      <c r="C64" s="827"/>
      <c r="D64" s="827"/>
      <c r="E64" s="828"/>
      <c r="F64" s="828"/>
      <c r="G64" s="829"/>
      <c r="H64" s="831"/>
      <c r="I64" s="830"/>
      <c r="J64" s="831"/>
      <c r="K64" s="830"/>
      <c r="L64" s="831"/>
      <c r="M64" s="830"/>
      <c r="N64" s="831"/>
      <c r="O64" s="830"/>
      <c r="P64" s="831"/>
      <c r="Q64" s="830"/>
    </row>
    <row r="65" spans="2:17" ht="14.45" customHeight="1" x14ac:dyDescent="0.2">
      <c r="B65" s="212" t="s">
        <v>990</v>
      </c>
      <c r="C65" s="213"/>
      <c r="D65" s="213"/>
      <c r="E65" s="214"/>
      <c r="F65" s="214"/>
      <c r="G65" s="215"/>
      <c r="H65" s="216"/>
      <c r="I65" s="215"/>
      <c r="J65" s="216"/>
      <c r="K65" s="215"/>
      <c r="L65" s="216"/>
      <c r="M65" s="215"/>
      <c r="N65" s="216"/>
      <c r="O65" s="215"/>
      <c r="P65" s="216"/>
      <c r="Q65" s="215"/>
    </row>
    <row r="66" spans="2:17" s="219" customFormat="1" ht="20.100000000000001" customHeight="1" x14ac:dyDescent="0.2">
      <c r="B66" s="217" t="s">
        <v>991</v>
      </c>
      <c r="C66" s="218"/>
      <c r="D66" s="218"/>
      <c r="E66" s="218"/>
      <c r="F66" s="218"/>
      <c r="G66" s="218"/>
      <c r="H66" s="218"/>
      <c r="I66" s="218"/>
      <c r="J66" s="218"/>
      <c r="K66" s="218"/>
      <c r="L66" s="218"/>
      <c r="M66" s="218"/>
      <c r="N66" s="218"/>
      <c r="O66" s="218"/>
      <c r="P66" s="218"/>
      <c r="Q66" s="218"/>
    </row>
    <row r="67" spans="2:17" s="199" customFormat="1" ht="14.45" customHeight="1" x14ac:dyDescent="0.2">
      <c r="B67" s="220" t="s">
        <v>824</v>
      </c>
      <c r="C67" s="221"/>
      <c r="D67" s="221"/>
      <c r="E67" s="221"/>
      <c r="F67" s="221"/>
      <c r="G67" s="221"/>
      <c r="H67" s="221"/>
      <c r="I67" s="221"/>
      <c r="J67" s="221"/>
      <c r="K67" s="221"/>
      <c r="L67" s="221"/>
      <c r="M67" s="221"/>
      <c r="N67" s="221"/>
      <c r="O67" s="221"/>
      <c r="P67" s="221"/>
      <c r="Q67" s="221"/>
    </row>
    <row r="68" spans="2:17" s="226" customFormat="1" ht="14.45" customHeight="1" x14ac:dyDescent="0.25">
      <c r="B68" s="222" t="s">
        <v>810</v>
      </c>
      <c r="C68" s="223" t="s">
        <v>825</v>
      </c>
      <c r="D68" s="223"/>
      <c r="E68" s="223"/>
      <c r="F68" s="577"/>
      <c r="G68" s="600">
        <f>1315+1270</f>
        <v>2585</v>
      </c>
      <c r="H68" s="577"/>
      <c r="I68" s="600">
        <v>405</v>
      </c>
      <c r="J68" s="577"/>
      <c r="K68" s="1083">
        <v>3000</v>
      </c>
      <c r="L68" s="577"/>
      <c r="M68" s="600">
        <v>1784</v>
      </c>
      <c r="N68" s="224"/>
      <c r="O68" s="1083">
        <v>4350</v>
      </c>
      <c r="P68" s="1092"/>
      <c r="Q68" s="1083">
        <v>400</v>
      </c>
    </row>
    <row r="69" spans="2:17" s="226" customFormat="1" ht="14.45" customHeight="1" x14ac:dyDescent="0.25">
      <c r="B69" s="227" t="s">
        <v>810</v>
      </c>
      <c r="C69" s="177" t="s">
        <v>1020</v>
      </c>
      <c r="D69" s="177"/>
      <c r="E69" s="177"/>
      <c r="F69" s="264"/>
      <c r="G69" s="396" t="s">
        <v>1243</v>
      </c>
      <c r="H69" s="264"/>
      <c r="I69" s="396" t="s">
        <v>1243</v>
      </c>
      <c r="J69" s="264"/>
      <c r="K69" s="1084" t="s">
        <v>1243</v>
      </c>
      <c r="L69" s="264"/>
      <c r="M69" s="396" t="s">
        <v>1243</v>
      </c>
      <c r="N69" s="228"/>
      <c r="O69" s="1084" t="s">
        <v>1243</v>
      </c>
      <c r="P69" s="1093"/>
      <c r="Q69" s="1084" t="s">
        <v>1243</v>
      </c>
    </row>
    <row r="70" spans="2:17" s="226" customFormat="1" ht="14.45" customHeight="1" x14ac:dyDescent="0.25">
      <c r="B70" s="227" t="s">
        <v>810</v>
      </c>
      <c r="C70" s="177" t="s">
        <v>992</v>
      </c>
      <c r="D70" s="177"/>
      <c r="E70" s="177"/>
      <c r="F70" s="264"/>
      <c r="G70" s="229">
        <v>50</v>
      </c>
      <c r="H70" s="264"/>
      <c r="I70" s="229">
        <v>12</v>
      </c>
      <c r="J70" s="264"/>
      <c r="K70" s="1085">
        <v>17</v>
      </c>
      <c r="L70" s="264"/>
      <c r="M70" s="229">
        <v>20</v>
      </c>
      <c r="N70" s="228"/>
      <c r="O70" s="1085">
        <v>15</v>
      </c>
      <c r="P70" s="1093"/>
      <c r="Q70" s="1085">
        <v>20</v>
      </c>
    </row>
    <row r="71" spans="2:17" s="226" customFormat="1" ht="14.45" customHeight="1" x14ac:dyDescent="0.25">
      <c r="B71" s="227" t="s">
        <v>810</v>
      </c>
      <c r="C71" s="177" t="s">
        <v>993</v>
      </c>
      <c r="D71" s="177"/>
      <c r="E71" s="177"/>
      <c r="F71" s="264"/>
      <c r="G71" s="1037" t="s">
        <v>1278</v>
      </c>
      <c r="H71" s="264"/>
      <c r="I71" s="1082" t="s">
        <v>994</v>
      </c>
      <c r="J71" s="264"/>
      <c r="K71" s="1086" t="s">
        <v>1266</v>
      </c>
      <c r="L71" s="264"/>
      <c r="M71" s="1082" t="s">
        <v>1266</v>
      </c>
      <c r="N71" s="228"/>
      <c r="O71" s="1086" t="s">
        <v>1266</v>
      </c>
      <c r="P71" s="1093"/>
      <c r="Q71" s="1086" t="s">
        <v>1266</v>
      </c>
    </row>
    <row r="72" spans="2:17" s="226" customFormat="1" ht="14.45" customHeight="1" x14ac:dyDescent="0.25">
      <c r="B72" s="227" t="s">
        <v>810</v>
      </c>
      <c r="C72" s="177" t="s">
        <v>995</v>
      </c>
      <c r="D72" s="177"/>
      <c r="E72" s="177"/>
      <c r="F72" s="264"/>
      <c r="G72" s="1087" t="s">
        <v>1375</v>
      </c>
      <c r="H72" s="264"/>
      <c r="I72" s="1087" t="s">
        <v>1377</v>
      </c>
      <c r="J72" s="264"/>
      <c r="K72" s="1087" t="s">
        <v>1376</v>
      </c>
      <c r="L72" s="264"/>
      <c r="M72" s="1087" t="s">
        <v>1376</v>
      </c>
      <c r="N72" s="228"/>
      <c r="O72" s="1087" t="s">
        <v>1364</v>
      </c>
      <c r="P72" s="1093"/>
      <c r="Q72" s="1087" t="s">
        <v>1364</v>
      </c>
    </row>
    <row r="73" spans="2:17" s="226" customFormat="1" ht="14.45" customHeight="1" x14ac:dyDescent="0.25">
      <c r="B73" s="227" t="s">
        <v>810</v>
      </c>
      <c r="C73" s="177" t="s">
        <v>996</v>
      </c>
      <c r="D73" s="177"/>
      <c r="E73" s="177"/>
      <c r="F73" s="264"/>
      <c r="G73" s="1038" t="s">
        <v>1356</v>
      </c>
      <c r="H73" s="264"/>
      <c r="I73" s="1038" t="s">
        <v>1356</v>
      </c>
      <c r="J73" s="264"/>
      <c r="K73" s="1038" t="s">
        <v>1356</v>
      </c>
      <c r="L73" s="264"/>
      <c r="M73" s="1038" t="s">
        <v>1356</v>
      </c>
      <c r="N73" s="228"/>
      <c r="O73" s="1094" t="s">
        <v>1356</v>
      </c>
      <c r="P73" s="1093"/>
      <c r="Q73" s="1094" t="s">
        <v>1356</v>
      </c>
    </row>
    <row r="74" spans="2:17" s="199" customFormat="1" ht="14.45" customHeight="1" x14ac:dyDescent="0.2">
      <c r="B74" s="233" t="s">
        <v>826</v>
      </c>
      <c r="C74" s="234"/>
      <c r="D74" s="234"/>
      <c r="E74" s="234"/>
      <c r="F74" s="234"/>
      <c r="G74" s="234"/>
      <c r="H74" s="234"/>
      <c r="I74" s="234"/>
      <c r="J74" s="234"/>
      <c r="K74" s="234"/>
      <c r="L74" s="234"/>
      <c r="M74" s="234"/>
      <c r="N74" s="234"/>
      <c r="O74" s="234"/>
      <c r="P74" s="234"/>
      <c r="Q74" s="234"/>
    </row>
    <row r="75" spans="2:17" s="156" customFormat="1" ht="14.45" customHeight="1" x14ac:dyDescent="0.25">
      <c r="B75" s="235" t="s">
        <v>810</v>
      </c>
      <c r="C75" s="223" t="s">
        <v>998</v>
      </c>
      <c r="D75" s="223"/>
      <c r="E75" s="223"/>
      <c r="F75" s="577"/>
      <c r="G75" s="603">
        <f>Bangunan!O6+Bangunan!O83</f>
        <v>266.5</v>
      </c>
      <c r="H75" s="577"/>
      <c r="I75" s="603">
        <f>pembanding!O6</f>
        <v>0</v>
      </c>
      <c r="J75" s="577"/>
      <c r="K75" s="603">
        <f>pembanding!O83</f>
        <v>0</v>
      </c>
      <c r="L75" s="577"/>
      <c r="M75" s="603">
        <f>pembanding!O160</f>
        <v>0</v>
      </c>
      <c r="N75" s="224"/>
      <c r="O75" s="603">
        <f>pembanding!O237</f>
        <v>0</v>
      </c>
      <c r="P75" s="224"/>
      <c r="Q75" s="603">
        <f>pembanding!O314</f>
        <v>0</v>
      </c>
    </row>
    <row r="76" spans="2:17" s="156" customFormat="1" ht="14.45" customHeight="1" x14ac:dyDescent="0.25">
      <c r="B76" s="227" t="s">
        <v>810</v>
      </c>
      <c r="C76" s="177" t="s">
        <v>999</v>
      </c>
      <c r="D76" s="177"/>
      <c r="E76" s="177"/>
      <c r="F76" s="264"/>
      <c r="G76" s="237">
        <v>2</v>
      </c>
      <c r="H76" s="264"/>
      <c r="I76" s="237">
        <f>pembanding!O7</f>
        <v>1</v>
      </c>
      <c r="J76" s="264"/>
      <c r="K76" s="237">
        <f>pembanding!O84</f>
        <v>1</v>
      </c>
      <c r="L76" s="264"/>
      <c r="M76" s="237">
        <f>pembanding!O161</f>
        <v>1</v>
      </c>
      <c r="N76" s="228"/>
      <c r="O76" s="237">
        <f>pembanding!O238</f>
        <v>0</v>
      </c>
      <c r="P76" s="228"/>
      <c r="Q76" s="237">
        <f>pembanding!O315</f>
        <v>0</v>
      </c>
    </row>
    <row r="77" spans="2:17" s="156" customFormat="1" ht="14.45" customHeight="1" x14ac:dyDescent="0.25">
      <c r="B77" s="227" t="s">
        <v>810</v>
      </c>
      <c r="C77" s="177" t="s">
        <v>1000</v>
      </c>
      <c r="D77" s="177"/>
      <c r="E77" s="177"/>
      <c r="F77" s="264"/>
      <c r="G77" s="238" t="str">
        <f>Bangunan!O3</f>
        <v>RUMAH TINGGAL MENENGAH</v>
      </c>
      <c r="H77" s="264"/>
      <c r="I77" s="238" t="str">
        <f>pembanding!O3</f>
        <v>RUMAH TINGGAL MENENGAH</v>
      </c>
      <c r="J77" s="264"/>
      <c r="K77" s="238" t="str">
        <f>pembanding!O80</f>
        <v>RUMAH TINGGAL MENENGAH</v>
      </c>
      <c r="L77" s="264"/>
      <c r="M77" s="238" t="str">
        <f>pembanding!O157</f>
        <v>RUMAH TINGGAL MENENGAH</v>
      </c>
      <c r="N77" s="228"/>
      <c r="O77" s="238" t="str">
        <f>pembanding!O234</f>
        <v>RUMAH TINGGAL MENENGAH</v>
      </c>
      <c r="P77" s="228"/>
      <c r="Q77" s="238" t="str">
        <f>pembanding!O311</f>
        <v>RUMAH TINGGAL MENENGAH</v>
      </c>
    </row>
    <row r="78" spans="2:17" s="156" customFormat="1" ht="14.45" customHeight="1" x14ac:dyDescent="0.25">
      <c r="B78" s="239" t="s">
        <v>810</v>
      </c>
      <c r="C78" s="164" t="s">
        <v>1123</v>
      </c>
      <c r="D78" s="164"/>
      <c r="E78" s="164"/>
      <c r="F78" s="578">
        <f>Bangunan!AS70</f>
        <v>0.26666666666666666</v>
      </c>
      <c r="G78" s="241" t="str">
        <f>IF(F78=0%,"-",IF(F78&lt;5%,"Baru",IF(F78&lt;15%,"Sangat Baik",IF(F78&lt;40%,"Baik",IF(F78&lt;60%,"Cukup",IF(F78&lt;70%,"Kurang",IF(F78&lt;80%,"Buruk",IF(F78&lt;100%,"Scrap"))))))))</f>
        <v>Baik</v>
      </c>
      <c r="H78" s="578">
        <f>pembanding!AS70</f>
        <v>0</v>
      </c>
      <c r="I78" s="241" t="str">
        <f>IF(H78=0%,"-",IF(H78&lt;5%,"Baru",IF(H78&lt;15%,"Sangat Baik",IF(H78&lt;40%,"Baik",IF(H78&lt;60%,"Cukup",IF(H78&lt;70%,"Kurang",IF(H78&lt;80%,"Buruk",IF(H78&lt;100%,"Scrap"))))))))</f>
        <v>-</v>
      </c>
      <c r="J78" s="580">
        <f>pembanding!AS147</f>
        <v>0</v>
      </c>
      <c r="K78" s="241" t="str">
        <f>IF(J78=0%,"-",IF(J78&lt;5%,"Baru",IF(J78&lt;15%,"Sangat Baik",IF(J78&lt;40%,"Baik",IF(J78&lt;60%,"Cukup",IF(J78&lt;70%,"Kurang",IF(J78&lt;80%,"Buruk",IF(J78&lt;100%,"Scrap"))))))))</f>
        <v>-</v>
      </c>
      <c r="L78" s="580">
        <f>pembanding!AS224</f>
        <v>0</v>
      </c>
      <c r="M78" s="241" t="str">
        <f>IF(L78=0%,"-",IF(L78&lt;5%,"Baru",IF(L78&lt;15%,"Sangat Baik",IF(L78&lt;40%,"Baik",IF(L78&lt;60%,"Cukup",IF(L78&lt;70%,"Kurang",IF(L78&lt;80%,"Buruk",IF(L78&lt;100%,"Scrap"))))))))</f>
        <v>-</v>
      </c>
      <c r="N78" s="402" t="e">
        <f>pembanding!AS301</f>
        <v>#N/A</v>
      </c>
      <c r="O78" s="241" t="e">
        <f>IF(N78=0%,"-",IF(N78&lt;5%,"Baru",IF(N78&lt;15%,"Sangat Baik",IF(N78&lt;40%,"Baik",IF(N78&lt;60%,"Cukup",IF(N78&lt;70%,"Kurang",IF(N78&lt;80%,"Buruk",IF(N78&lt;100%,"Scrap"))))))))</f>
        <v>#N/A</v>
      </c>
      <c r="P78" s="402" t="e">
        <f>pembanding!AS378</f>
        <v>#N/A</v>
      </c>
      <c r="Q78" s="241" t="e">
        <f>IF(P78=0%,"-",IF(P78&lt;5%,"Baru",IF(P78&lt;15%,"Sangat Baik",IF(P78&lt;40%,"Baik",IF(P78&lt;60%,"Cukup",IF(P78&lt;70%,"Kurang",IF(P78&lt;80%,"Buruk",IF(P78&lt;100%,"Scrap"))))))))</f>
        <v>#N/A</v>
      </c>
    </row>
    <row r="79" spans="2:17" s="156" customFormat="1" ht="14.45" customHeight="1" x14ac:dyDescent="0.25">
      <c r="B79" s="242" t="s">
        <v>810</v>
      </c>
      <c r="C79" s="243" t="s">
        <v>1002</v>
      </c>
      <c r="D79" s="243"/>
      <c r="E79" s="243"/>
      <c r="F79" s="579"/>
      <c r="G79" s="1036" t="s">
        <v>13</v>
      </c>
      <c r="H79" s="579"/>
      <c r="I79" s="245"/>
      <c r="J79" s="579"/>
      <c r="K79" s="245"/>
      <c r="L79" s="579"/>
      <c r="M79" s="245"/>
      <c r="N79" s="244"/>
      <c r="O79" s="245"/>
      <c r="P79" s="244"/>
      <c r="Q79" s="245"/>
    </row>
    <row r="80" spans="2:17" s="156" customFormat="1" ht="14.45" customHeight="1" x14ac:dyDescent="0.25">
      <c r="B80" s="246" t="s">
        <v>1004</v>
      </c>
      <c r="C80" s="243"/>
      <c r="D80" s="243"/>
      <c r="E80" s="243"/>
      <c r="F80" s="579"/>
      <c r="G80" s="1036" t="s">
        <v>1237</v>
      </c>
      <c r="H80" s="579"/>
      <c r="I80" s="245"/>
      <c r="J80" s="579"/>
      <c r="K80" s="245"/>
      <c r="L80" s="579"/>
      <c r="M80" s="245"/>
      <c r="N80" s="244"/>
      <c r="O80" s="245"/>
      <c r="P80" s="244"/>
      <c r="Q80" s="245"/>
    </row>
    <row r="82" spans="1:17" ht="20.100000000000001" customHeight="1" x14ac:dyDescent="0.2">
      <c r="B82" s="247"/>
      <c r="C82" s="248" t="s">
        <v>1006</v>
      </c>
      <c r="D82" s="248"/>
      <c r="E82" s="248"/>
      <c r="F82" s="248"/>
      <c r="G82" s="248"/>
      <c r="H82" s="249"/>
      <c r="I82" s="250">
        <v>0</v>
      </c>
      <c r="J82" s="249"/>
      <c r="K82" s="250">
        <v>0</v>
      </c>
      <c r="L82" s="249"/>
      <c r="M82" s="250">
        <v>0</v>
      </c>
      <c r="N82" s="249"/>
      <c r="O82" s="250">
        <v>0</v>
      </c>
      <c r="P82" s="249"/>
      <c r="Q82" s="250">
        <v>0</v>
      </c>
    </row>
    <row r="83" spans="1:17" ht="20.100000000000001" customHeight="1" x14ac:dyDescent="0.2">
      <c r="B83" s="251"/>
      <c r="C83" s="399" t="s">
        <v>1082</v>
      </c>
      <c r="D83" s="252"/>
      <c r="E83" s="252"/>
      <c r="F83" s="252"/>
      <c r="G83" s="411"/>
      <c r="H83" s="418">
        <v>0.15</v>
      </c>
      <c r="I83" s="602">
        <v>1600000000</v>
      </c>
      <c r="J83" s="418">
        <v>0.1</v>
      </c>
      <c r="K83" s="602">
        <v>8000000000</v>
      </c>
      <c r="L83" s="418">
        <v>0.1</v>
      </c>
      <c r="M83" s="602">
        <v>6244000000</v>
      </c>
      <c r="N83" s="418">
        <v>0.1</v>
      </c>
      <c r="O83" s="602">
        <v>4350000000</v>
      </c>
      <c r="P83" s="418">
        <v>0.1</v>
      </c>
      <c r="Q83" s="602">
        <v>2000000000</v>
      </c>
    </row>
    <row r="84" spans="1:17" ht="20.100000000000001" customHeight="1" x14ac:dyDescent="0.2">
      <c r="B84" s="253" t="s">
        <v>1007</v>
      </c>
      <c r="C84" s="254"/>
      <c r="D84" s="254"/>
      <c r="E84" s="254"/>
      <c r="F84" s="254"/>
      <c r="G84" s="254"/>
      <c r="H84" s="601"/>
      <c r="I84" s="255">
        <f>IF(I82=0,I83*(1-H83),I82)</f>
        <v>1360000000</v>
      </c>
      <c r="J84" s="601"/>
      <c r="K84" s="255">
        <f>IF(K82=0,K83*(1-J83),K82)</f>
        <v>7200000000</v>
      </c>
      <c r="L84" s="601"/>
      <c r="M84" s="255">
        <f>IF(M82=0,M83*(1-L83),M82)</f>
        <v>5619600000</v>
      </c>
      <c r="N84" s="601"/>
      <c r="O84" s="255">
        <f>IF(O82=0,O83*(1-N83),O82)</f>
        <v>3915000000</v>
      </c>
      <c r="P84" s="601"/>
      <c r="Q84" s="255">
        <f>IF(Q82=0,Q83*(1-P83),Q82)</f>
        <v>1800000000</v>
      </c>
    </row>
    <row r="85" spans="1:17" s="148" customFormat="1" ht="14.45" customHeight="1" x14ac:dyDescent="0.2">
      <c r="B85" s="256"/>
      <c r="C85" s="256"/>
      <c r="D85" s="256"/>
      <c r="E85" s="256"/>
      <c r="F85" s="256"/>
      <c r="G85" s="256"/>
      <c r="H85" s="256"/>
      <c r="I85" s="257"/>
      <c r="J85" s="256"/>
      <c r="K85" s="257"/>
      <c r="L85" s="256"/>
      <c r="M85" s="256"/>
      <c r="N85" s="256"/>
      <c r="O85" s="256"/>
      <c r="P85" s="256"/>
      <c r="Q85" s="256"/>
    </row>
    <row r="86" spans="1:17" ht="20.100000000000001" customHeight="1" x14ac:dyDescent="0.2">
      <c r="B86" s="285" t="s">
        <v>1017</v>
      </c>
      <c r="C86" s="286"/>
      <c r="D86" s="286"/>
      <c r="E86" s="286"/>
      <c r="F86" s="286"/>
      <c r="G86" s="286"/>
      <c r="H86" s="286"/>
      <c r="I86" s="286"/>
      <c r="J86" s="286"/>
      <c r="K86" s="286"/>
      <c r="L86" s="286"/>
      <c r="M86" s="286"/>
      <c r="N86" s="286"/>
      <c r="O86" s="286"/>
      <c r="P86" s="286"/>
      <c r="Q86" s="286"/>
    </row>
    <row r="87" spans="1:17" s="156" customFormat="1" ht="14.45" customHeight="1" x14ac:dyDescent="0.25">
      <c r="A87" s="156" t="s">
        <v>1018</v>
      </c>
      <c r="B87" s="287">
        <v>1</v>
      </c>
      <c r="C87" s="288" t="s">
        <v>1019</v>
      </c>
      <c r="D87" s="288"/>
      <c r="E87" s="288"/>
      <c r="F87" s="315"/>
      <c r="G87" s="397" t="str">
        <f>E34</f>
        <v>18 Mei 2022</v>
      </c>
      <c r="H87" s="315"/>
      <c r="I87" s="397" t="str">
        <f>H63</f>
        <v>19 Mei 2022</v>
      </c>
      <c r="J87" s="315"/>
      <c r="K87" s="397" t="str">
        <f>J63</f>
        <v>19 Mei 2022</v>
      </c>
      <c r="L87" s="315"/>
      <c r="M87" s="397" t="str">
        <f>L63</f>
        <v>19 Mei 2022</v>
      </c>
      <c r="N87" s="289"/>
      <c r="O87" s="397" t="str">
        <f>N63</f>
        <v>19 Mei 2022</v>
      </c>
      <c r="P87" s="289"/>
      <c r="Q87" s="397" t="str">
        <f>P63</f>
        <v>19 Mei 2022</v>
      </c>
    </row>
    <row r="88" spans="1:17" s="156" customFormat="1" ht="14.45" customHeight="1" x14ac:dyDescent="0.25">
      <c r="B88" s="290"/>
      <c r="C88" s="291"/>
      <c r="D88" s="291"/>
      <c r="E88" s="291"/>
      <c r="F88" s="290"/>
      <c r="G88" s="292"/>
      <c r="H88" s="293">
        <v>0</v>
      </c>
      <c r="I88" s="294">
        <f>H88*I84</f>
        <v>0</v>
      </c>
      <c r="J88" s="293">
        <v>0</v>
      </c>
      <c r="K88" s="294">
        <f>J88*K84</f>
        <v>0</v>
      </c>
      <c r="L88" s="293">
        <v>0</v>
      </c>
      <c r="M88" s="294">
        <f>L88*M84</f>
        <v>0</v>
      </c>
      <c r="N88" s="293">
        <v>0</v>
      </c>
      <c r="O88" s="294">
        <f>N88*O84</f>
        <v>0</v>
      </c>
      <c r="P88" s="293">
        <v>0</v>
      </c>
      <c r="Q88" s="294">
        <f>P88*Q84</f>
        <v>0</v>
      </c>
    </row>
    <row r="89" spans="1:17" s="156" customFormat="1" ht="14.45" customHeight="1" x14ac:dyDescent="0.25">
      <c r="B89" s="295">
        <v>2</v>
      </c>
      <c r="C89" s="296" t="str">
        <f>C69</f>
        <v>Hak atas Properti yang dialihkan (Legalitas)</v>
      </c>
      <c r="D89" s="296"/>
      <c r="E89" s="296"/>
      <c r="F89" s="305"/>
      <c r="G89" s="524" t="str">
        <f>G69</f>
        <v>SHM</v>
      </c>
      <c r="H89" s="305"/>
      <c r="I89" s="524" t="str">
        <f>I69</f>
        <v>SHM</v>
      </c>
      <c r="J89" s="305"/>
      <c r="K89" s="524" t="str">
        <f>K69</f>
        <v>SHM</v>
      </c>
      <c r="L89" s="305"/>
      <c r="M89" s="524" t="str">
        <f>M69</f>
        <v>SHM</v>
      </c>
      <c r="N89" s="169"/>
      <c r="O89" s="524" t="str">
        <f>O69</f>
        <v>SHM</v>
      </c>
      <c r="P89" s="169"/>
      <c r="Q89" s="524" t="str">
        <f>Q69</f>
        <v>SHM</v>
      </c>
    </row>
    <row r="90" spans="1:17" s="156" customFormat="1" ht="14.45" customHeight="1" x14ac:dyDescent="0.25">
      <c r="B90" s="268"/>
      <c r="C90" s="297"/>
      <c r="D90" s="297"/>
      <c r="E90" s="297"/>
      <c r="F90" s="268"/>
      <c r="G90" s="298"/>
      <c r="H90" s="299">
        <v>0</v>
      </c>
      <c r="I90" s="300">
        <f>H90*(I84+I88)</f>
        <v>0</v>
      </c>
      <c r="J90" s="299">
        <v>0</v>
      </c>
      <c r="K90" s="300">
        <f>J90*(K84+K88)</f>
        <v>0</v>
      </c>
      <c r="L90" s="299">
        <v>0</v>
      </c>
      <c r="M90" s="300">
        <f>L90*(M84+M88)</f>
        <v>0</v>
      </c>
      <c r="N90" s="299"/>
      <c r="O90" s="300">
        <f>N90*(O84+O88)</f>
        <v>0</v>
      </c>
      <c r="P90" s="299"/>
      <c r="Q90" s="300">
        <f>P90*(Q84+Q88)</f>
        <v>0</v>
      </c>
    </row>
    <row r="91" spans="1:17" s="156" customFormat="1" ht="14.45" customHeight="1" x14ac:dyDescent="0.25">
      <c r="A91" s="156" t="s">
        <v>1021</v>
      </c>
      <c r="B91" s="301">
        <v>3</v>
      </c>
      <c r="C91" s="302" t="s">
        <v>1022</v>
      </c>
      <c r="D91" s="302"/>
      <c r="E91" s="302"/>
      <c r="F91" s="563"/>
      <c r="G91" s="238" t="s">
        <v>1023</v>
      </c>
      <c r="H91" s="563"/>
      <c r="I91" s="238" t="s">
        <v>1023</v>
      </c>
      <c r="J91" s="563"/>
      <c r="K91" s="238" t="s">
        <v>1023</v>
      </c>
      <c r="L91" s="563"/>
      <c r="M91" s="238" t="s">
        <v>1023</v>
      </c>
      <c r="N91" s="240"/>
      <c r="O91" s="303" t="s">
        <v>1023</v>
      </c>
      <c r="P91" s="240"/>
      <c r="Q91" s="303" t="s">
        <v>1023</v>
      </c>
    </row>
    <row r="92" spans="1:17" s="156" customFormat="1" ht="14.45" customHeight="1" x14ac:dyDescent="0.25">
      <c r="B92" s="268"/>
      <c r="C92" s="297"/>
      <c r="D92" s="297"/>
      <c r="E92" s="297"/>
      <c r="F92" s="268"/>
      <c r="G92" s="298"/>
      <c r="H92" s="299">
        <v>0</v>
      </c>
      <c r="I92" s="300">
        <f>H92*(I84+I88)</f>
        <v>0</v>
      </c>
      <c r="J92" s="299">
        <v>0</v>
      </c>
      <c r="K92" s="300">
        <f>J92*(K84+K88)</f>
        <v>0</v>
      </c>
      <c r="L92" s="299">
        <v>0</v>
      </c>
      <c r="M92" s="300">
        <f>L92*(M84+M88)</f>
        <v>0</v>
      </c>
      <c r="N92" s="299"/>
      <c r="O92" s="300">
        <f>N92*(O84+O88)</f>
        <v>0</v>
      </c>
      <c r="P92" s="299"/>
      <c r="Q92" s="300">
        <f>P92*(Q84+Q88)</f>
        <v>0</v>
      </c>
    </row>
    <row r="93" spans="1:17" s="156" customFormat="1" ht="14.45" customHeight="1" x14ac:dyDescent="0.25">
      <c r="A93" s="304" t="s">
        <v>1024</v>
      </c>
      <c r="B93" s="301">
        <v>4</v>
      </c>
      <c r="C93" s="302" t="s">
        <v>1025</v>
      </c>
      <c r="D93" s="302"/>
      <c r="E93" s="302"/>
      <c r="F93" s="563"/>
      <c r="G93" s="238" t="s">
        <v>1026</v>
      </c>
      <c r="H93" s="563"/>
      <c r="I93" s="238" t="s">
        <v>1026</v>
      </c>
      <c r="J93" s="563"/>
      <c r="K93" s="238" t="s">
        <v>1026</v>
      </c>
      <c r="L93" s="563"/>
      <c r="M93" s="238" t="s">
        <v>1026</v>
      </c>
      <c r="N93" s="240"/>
      <c r="O93" s="303" t="s">
        <v>1026</v>
      </c>
      <c r="P93" s="240"/>
      <c r="Q93" s="303" t="s">
        <v>1026</v>
      </c>
    </row>
    <row r="94" spans="1:17" s="156" customFormat="1" ht="14.45" customHeight="1" x14ac:dyDescent="0.25">
      <c r="B94" s="268"/>
      <c r="C94" s="297"/>
      <c r="D94" s="297"/>
      <c r="E94" s="297"/>
      <c r="F94" s="268"/>
      <c r="G94" s="298"/>
      <c r="H94" s="299">
        <v>0</v>
      </c>
      <c r="I94" s="300">
        <f>H94*(I84+I88)</f>
        <v>0</v>
      </c>
      <c r="J94" s="299">
        <v>0</v>
      </c>
      <c r="K94" s="300">
        <f>J94*(K84+K88)</f>
        <v>0</v>
      </c>
      <c r="L94" s="299">
        <v>0</v>
      </c>
      <c r="M94" s="300">
        <f>L94*(M84+M88)</f>
        <v>0</v>
      </c>
      <c r="N94" s="299"/>
      <c r="O94" s="300">
        <f>N94*(O84+O88)</f>
        <v>0</v>
      </c>
      <c r="P94" s="299"/>
      <c r="Q94" s="300">
        <f>P94*(Q84+Q88)</f>
        <v>0</v>
      </c>
    </row>
    <row r="95" spans="1:17" s="156" customFormat="1" ht="14.45" customHeight="1" x14ac:dyDescent="0.25">
      <c r="A95" s="611" t="s">
        <v>1138</v>
      </c>
      <c r="B95" s="301">
        <v>5</v>
      </c>
      <c r="C95" s="302" t="s">
        <v>1027</v>
      </c>
      <c r="D95" s="302"/>
      <c r="E95" s="302"/>
      <c r="F95" s="563"/>
      <c r="G95" s="238"/>
      <c r="H95" s="563"/>
      <c r="I95" s="238"/>
      <c r="J95" s="563"/>
      <c r="K95" s="238"/>
      <c r="L95" s="563"/>
      <c r="M95" s="238"/>
      <c r="N95" s="240"/>
      <c r="O95" s="238" t="s">
        <v>1028</v>
      </c>
      <c r="P95" s="240"/>
      <c r="Q95" s="238" t="s">
        <v>1028</v>
      </c>
    </row>
    <row r="96" spans="1:17" s="156" customFormat="1" ht="14.45" customHeight="1" x14ac:dyDescent="0.25">
      <c r="B96" s="305"/>
      <c r="C96" s="296" t="s">
        <v>1029</v>
      </c>
      <c r="D96" s="296"/>
      <c r="E96" s="296"/>
      <c r="F96" s="305"/>
      <c r="G96" s="306"/>
      <c r="H96" s="307"/>
      <c r="I96" s="308">
        <f>H96*(I84+I88)</f>
        <v>0</v>
      </c>
      <c r="J96" s="307"/>
      <c r="K96" s="308">
        <f>J96*(K84+K88)</f>
        <v>0</v>
      </c>
      <c r="L96" s="307"/>
      <c r="M96" s="308">
        <f>L96*(M84+M88)</f>
        <v>0</v>
      </c>
      <c r="N96" s="307"/>
      <c r="O96" s="308">
        <f>N96*(O84+O88)</f>
        <v>0</v>
      </c>
      <c r="P96" s="307"/>
      <c r="Q96" s="308">
        <f>P96*(Q84+Q88)</f>
        <v>0</v>
      </c>
    </row>
    <row r="97" spans="1:19" s="226" customFormat="1" ht="14.45" customHeight="1" x14ac:dyDescent="0.25">
      <c r="B97" s="309" t="s">
        <v>1030</v>
      </c>
      <c r="C97" s="310"/>
      <c r="D97" s="310"/>
      <c r="E97" s="310"/>
      <c r="F97" s="310"/>
      <c r="G97" s="311"/>
      <c r="H97" s="312"/>
      <c r="I97" s="313">
        <f>I84+I88+I90+I92+I94+I96</f>
        <v>1360000000</v>
      </c>
      <c r="J97" s="312"/>
      <c r="K97" s="313">
        <f>K84+K88+K90+K92+K94+K96</f>
        <v>7200000000</v>
      </c>
      <c r="L97" s="312"/>
      <c r="M97" s="313">
        <f>M84+M88+M90+M92+M94+M96</f>
        <v>5619600000</v>
      </c>
      <c r="N97" s="312"/>
      <c r="O97" s="313">
        <f>O84+O88+O90+O92+O94+O96</f>
        <v>3915000000</v>
      </c>
      <c r="P97" s="312"/>
      <c r="Q97" s="313">
        <f>Q84+Q88+Q90+Q92+Q94+Q96</f>
        <v>1800000000</v>
      </c>
    </row>
    <row r="98" spans="1:19" s="167" customFormat="1" ht="14.45" customHeight="1" x14ac:dyDescent="0.2">
      <c r="B98" s="314" t="s">
        <v>13</v>
      </c>
      <c r="C98" s="1028" t="s">
        <v>1031</v>
      </c>
      <c r="D98" s="1028"/>
      <c r="E98" s="1028"/>
      <c r="F98" s="1028"/>
      <c r="G98" s="1029"/>
      <c r="H98" s="315"/>
      <c r="I98" s="316"/>
      <c r="J98" s="315"/>
      <c r="K98" s="316"/>
      <c r="L98" s="315"/>
      <c r="M98" s="316"/>
      <c r="N98" s="315"/>
      <c r="O98" s="316"/>
      <c r="P98" s="315"/>
      <c r="Q98" s="316"/>
      <c r="R98" s="148"/>
      <c r="S98" s="148"/>
    </row>
    <row r="99" spans="1:19" s="226" customFormat="1" ht="14.45" customHeight="1" x14ac:dyDescent="0.25">
      <c r="A99" s="317"/>
      <c r="B99" s="318"/>
      <c r="C99" s="1030" t="s">
        <v>1032</v>
      </c>
      <c r="D99" s="1030"/>
      <c r="E99" s="1031"/>
      <c r="F99" s="1030"/>
      <c r="G99" s="1032"/>
      <c r="H99" s="321"/>
      <c r="I99" s="322">
        <v>0</v>
      </c>
      <c r="J99" s="321"/>
      <c r="K99" s="322">
        <v>0</v>
      </c>
      <c r="L99" s="321"/>
      <c r="M99" s="322">
        <v>0</v>
      </c>
      <c r="N99" s="321"/>
      <c r="O99" s="322">
        <v>0</v>
      </c>
      <c r="P99" s="321"/>
      <c r="Q99" s="322">
        <v>0</v>
      </c>
    </row>
    <row r="100" spans="1:19" s="156" customFormat="1" ht="20.100000000000001" customHeight="1" x14ac:dyDescent="0.25">
      <c r="B100" s="253" t="s">
        <v>1131</v>
      </c>
      <c r="C100" s="254"/>
      <c r="D100" s="254"/>
      <c r="E100" s="254"/>
      <c r="F100" s="254"/>
      <c r="G100" s="323"/>
      <c r="H100" s="324"/>
      <c r="I100" s="325">
        <f>IF(AND($F$42=$H$1,H42=$H$3),0,IF(AND($F$42=$H$2,H42&lt;&gt;$H$2),0,IF(AND($F$42=$H$3,H42&lt;&gt;$H$3),0,IF(AND($F$42=$H$4,H42&lt;&gt;$H$4),0,IF(H42=$H$5,0,I97+I99)))))</f>
        <v>1360000000</v>
      </c>
      <c r="J100" s="324"/>
      <c r="K100" s="325">
        <f>IF(AND($F$42=$H$1,J42=$H$3),0,IF(AND($F$42=$H$2,J42&lt;&gt;$H$2),0,IF(AND($F$42=$H$3,J42&lt;&gt;$H$3),0,IF(AND($F$42=$H$4,J42&lt;&gt;$H$4),0,IF(J42=$H$5,0,K97+K99)))))</f>
        <v>7200000000</v>
      </c>
      <c r="L100" s="324"/>
      <c r="M100" s="325">
        <f>IF(AND($F$42=$H$1,L42=$H$3),0,IF(AND($F$42=$H$2,L42&lt;&gt;$H$2),0,IF(AND($F$42=$H$3,L42&lt;&gt;$H$3),0,IF(AND($F$42=$H$4,L42&lt;&gt;$H$4),0,IF(L42=$H$5,0,M97+M99)))))</f>
        <v>5619600000</v>
      </c>
      <c r="N100" s="324"/>
      <c r="O100" s="325">
        <f>IF(AND($F$42=$H$1,N42=$H$3),0,IF(AND($F$42=$H$2,N42&lt;&gt;$H$2),0,IF(AND($F$42=$H$3,N42&lt;&gt;$H$3),0,IF(AND($F$42=$H$4,N42&lt;&gt;$H$4),0,IF(N42=$H$5,0,O97+O99)))))</f>
        <v>3915000000</v>
      </c>
      <c r="P100" s="324"/>
      <c r="Q100" s="325">
        <f>IF(AND($F$42=$H$1,P42=$H$3),0,IF(AND($F$42=$H$2,P42&lt;&gt;$H$2),0,IF(AND($F$42=$H$3,P42&lt;&gt;$H$3),0,IF(AND($F$42=$H$4,P42&lt;&gt;$H$4),0,IF(P42=$H$5,0,Q97+Q99)))))</f>
        <v>0</v>
      </c>
    </row>
    <row r="101" spans="1:19" ht="20.100000000000001" customHeight="1" x14ac:dyDescent="0.2">
      <c r="B101" s="258" t="s">
        <v>1008</v>
      </c>
      <c r="C101" s="259"/>
      <c r="D101" s="259"/>
      <c r="E101" s="259"/>
      <c r="F101" s="259"/>
      <c r="G101" s="259"/>
      <c r="H101" s="259"/>
      <c r="I101" s="259"/>
      <c r="J101" s="259"/>
      <c r="K101" s="259"/>
      <c r="L101" s="259"/>
      <c r="M101" s="259"/>
      <c r="N101" s="259"/>
      <c r="O101" s="259"/>
      <c r="P101" s="259"/>
      <c r="Q101" s="259"/>
    </row>
    <row r="102" spans="1:19" s="156" customFormat="1" ht="14.45" hidden="1" customHeight="1" x14ac:dyDescent="0.25">
      <c r="B102" s="260" t="s">
        <v>810</v>
      </c>
      <c r="C102" s="161" t="s">
        <v>828</v>
      </c>
      <c r="D102" s="161"/>
      <c r="E102" s="161"/>
      <c r="F102" s="161"/>
      <c r="G102" s="161"/>
      <c r="H102" s="261"/>
      <c r="I102" s="162"/>
      <c r="J102" s="261"/>
      <c r="K102" s="162"/>
      <c r="L102" s="261"/>
      <c r="M102" s="162"/>
      <c r="N102" s="261"/>
      <c r="O102" s="162"/>
      <c r="P102" s="261"/>
      <c r="Q102" s="162"/>
    </row>
    <row r="103" spans="1:19" s="156" customFormat="1" ht="14.45" hidden="1" customHeight="1" x14ac:dyDescent="0.25">
      <c r="B103" s="227"/>
      <c r="C103" s="262" t="s">
        <v>1009</v>
      </c>
      <c r="D103" s="262"/>
      <c r="E103" s="177"/>
      <c r="F103" s="177"/>
      <c r="G103" s="177"/>
      <c r="H103" s="264"/>
      <c r="I103" s="269">
        <f>pembanding!X75</f>
        <v>230526.88200300001</v>
      </c>
      <c r="J103" s="264"/>
      <c r="K103" s="269">
        <f>pembanding!X152</f>
        <v>230526.88200300001</v>
      </c>
      <c r="L103" s="264"/>
      <c r="M103" s="269">
        <f>pembanding!X229</f>
        <v>230526.88200300001</v>
      </c>
      <c r="N103" s="264"/>
      <c r="O103" s="269" t="e">
        <f>pembanding!X306</f>
        <v>#N/A</v>
      </c>
      <c r="P103" s="264"/>
      <c r="Q103" s="269" t="e">
        <f>pembanding!X383</f>
        <v>#N/A</v>
      </c>
    </row>
    <row r="104" spans="1:19" s="156" customFormat="1" ht="14.45" hidden="1" customHeight="1" x14ac:dyDescent="0.25">
      <c r="B104" s="270"/>
      <c r="C104" s="266" t="s">
        <v>1010</v>
      </c>
      <c r="D104" s="266"/>
      <c r="E104" s="164"/>
      <c r="F104" s="263"/>
      <c r="G104" s="562">
        <f>Bangunan!AS74</f>
        <v>0.73333333333333339</v>
      </c>
      <c r="H104" s="271"/>
      <c r="I104" s="272">
        <f>pembanding!AS74</f>
        <v>1</v>
      </c>
      <c r="J104" s="271"/>
      <c r="K104" s="272">
        <f>pembanding!AS151</f>
        <v>1</v>
      </c>
      <c r="L104" s="271"/>
      <c r="M104" s="272">
        <f>pembanding!AS228</f>
        <v>1</v>
      </c>
      <c r="N104" s="271"/>
      <c r="O104" s="272" t="e">
        <f>pembanding!AS305</f>
        <v>#N/A</v>
      </c>
      <c r="P104" s="271"/>
      <c r="Q104" s="272" t="e">
        <f>pembanding!AS382</f>
        <v>#N/A</v>
      </c>
    </row>
    <row r="105" spans="1:19" s="156" customFormat="1" ht="14.45" hidden="1" customHeight="1" x14ac:dyDescent="0.25">
      <c r="B105" s="222"/>
      <c r="C105" s="262" t="s">
        <v>1011</v>
      </c>
      <c r="D105" s="262"/>
      <c r="E105" s="273"/>
      <c r="F105" s="273"/>
      <c r="G105" s="273"/>
      <c r="H105" s="274"/>
      <c r="I105" s="275">
        <f>IF(H42=$H$1,0,IF(H42=$H$4,0,I103*I104))</f>
        <v>0</v>
      </c>
      <c r="J105" s="274"/>
      <c r="K105" s="275">
        <f>IF(J42=$H$1,0,IF(J42=$H$4,0,K103*K104))</f>
        <v>0</v>
      </c>
      <c r="L105" s="274"/>
      <c r="M105" s="275">
        <f>IF(L42=$H$1,0,IF(L42=$H$4,0,M103*M104))</f>
        <v>0</v>
      </c>
      <c r="N105" s="274"/>
      <c r="O105" s="275">
        <f>IF(N42=$H$1,0,IF(N42=$H$4,0,O103*O104))</f>
        <v>0</v>
      </c>
      <c r="P105" s="274"/>
      <c r="Q105" s="275" t="e">
        <f>IF(P42=$H$1,0,IF(P42=$H$4,0,Q103*Q104))</f>
        <v>#N/A</v>
      </c>
    </row>
    <row r="106" spans="1:19" s="156" customFormat="1" ht="14.45" hidden="1" customHeight="1" x14ac:dyDescent="0.25">
      <c r="B106" s="276"/>
      <c r="C106" s="283" t="s">
        <v>1136</v>
      </c>
      <c r="D106" s="277"/>
      <c r="E106" s="277"/>
      <c r="F106" s="277"/>
      <c r="G106" s="277"/>
      <c r="H106" s="278"/>
      <c r="I106" s="279">
        <f>I75*I105</f>
        <v>0</v>
      </c>
      <c r="J106" s="576"/>
      <c r="K106" s="279">
        <f>K75*K105</f>
        <v>0</v>
      </c>
      <c r="L106" s="576"/>
      <c r="M106" s="279">
        <f>M75*M105</f>
        <v>0</v>
      </c>
      <c r="N106" s="576"/>
      <c r="O106" s="279">
        <f>O75*O105</f>
        <v>0</v>
      </c>
      <c r="P106" s="576"/>
      <c r="Q106" s="279" t="e">
        <f>Q75*Q105</f>
        <v>#N/A</v>
      </c>
    </row>
    <row r="107" spans="1:19" s="156" customFormat="1" ht="14.45" hidden="1" customHeight="1" x14ac:dyDescent="0.25">
      <c r="B107" s="260" t="s">
        <v>810</v>
      </c>
      <c r="C107" s="161" t="s">
        <v>1002</v>
      </c>
      <c r="D107" s="161"/>
      <c r="E107" s="161"/>
      <c r="F107" s="161"/>
      <c r="G107" s="161"/>
      <c r="H107" s="261"/>
      <c r="I107" s="162"/>
      <c r="J107" s="261"/>
      <c r="K107" s="162"/>
      <c r="L107" s="261"/>
      <c r="M107" s="162"/>
      <c r="N107" s="261"/>
      <c r="O107" s="162"/>
      <c r="P107" s="261"/>
      <c r="Q107" s="162"/>
    </row>
    <row r="108" spans="1:19" s="156" customFormat="1" ht="14.45" hidden="1" customHeight="1" x14ac:dyDescent="0.25">
      <c r="B108" s="265"/>
      <c r="C108" s="262" t="s">
        <v>1013</v>
      </c>
      <c r="D108" s="393"/>
      <c r="E108" s="267"/>
      <c r="F108" s="171"/>
      <c r="G108" s="604">
        <v>0</v>
      </c>
      <c r="H108" s="171"/>
      <c r="I108" s="604">
        <v>0</v>
      </c>
      <c r="J108" s="171"/>
      <c r="K108" s="604">
        <v>0</v>
      </c>
      <c r="L108" s="171"/>
      <c r="M108" s="604">
        <v>0</v>
      </c>
      <c r="N108" s="171"/>
      <c r="O108" s="604">
        <v>0</v>
      </c>
      <c r="P108" s="171"/>
      <c r="Q108" s="604">
        <v>0</v>
      </c>
    </row>
    <row r="109" spans="1:19" s="156" customFormat="1" ht="14.45" hidden="1" customHeight="1" x14ac:dyDescent="0.25">
      <c r="B109" s="227"/>
      <c r="C109" s="262" t="s">
        <v>1009</v>
      </c>
      <c r="D109" s="262"/>
      <c r="E109" s="595"/>
      <c r="F109" s="595"/>
      <c r="G109" s="596"/>
      <c r="H109" s="263"/>
      <c r="I109" s="269">
        <v>0</v>
      </c>
      <c r="J109" s="263"/>
      <c r="K109" s="269">
        <v>0</v>
      </c>
      <c r="L109" s="263"/>
      <c r="M109" s="269">
        <v>0</v>
      </c>
      <c r="N109" s="263"/>
      <c r="O109" s="269">
        <v>0</v>
      </c>
      <c r="P109" s="263"/>
      <c r="Q109" s="269">
        <v>0</v>
      </c>
    </row>
    <row r="110" spans="1:19" s="156" customFormat="1" ht="14.45" hidden="1" customHeight="1" x14ac:dyDescent="0.25">
      <c r="B110" s="270"/>
      <c r="C110" s="266" t="s">
        <v>1010</v>
      </c>
      <c r="D110" s="266"/>
      <c r="E110" s="597"/>
      <c r="F110" s="595"/>
      <c r="G110" s="598"/>
      <c r="H110" s="271"/>
      <c r="I110" s="401">
        <f>I104</f>
        <v>1</v>
      </c>
      <c r="J110" s="271"/>
      <c r="K110" s="401">
        <f>K104</f>
        <v>1</v>
      </c>
      <c r="L110" s="271"/>
      <c r="M110" s="401">
        <f>M104</f>
        <v>1</v>
      </c>
      <c r="N110" s="271"/>
      <c r="O110" s="401" t="e">
        <f>O104</f>
        <v>#N/A</v>
      </c>
      <c r="P110" s="271"/>
      <c r="Q110" s="401" t="e">
        <f>Q104</f>
        <v>#N/A</v>
      </c>
    </row>
    <row r="111" spans="1:19" s="156" customFormat="1" ht="14.45" hidden="1" customHeight="1" x14ac:dyDescent="0.25">
      <c r="B111" s="222"/>
      <c r="C111" s="262" t="s">
        <v>1014</v>
      </c>
      <c r="D111" s="262"/>
      <c r="E111" s="595"/>
      <c r="F111" s="595"/>
      <c r="G111" s="595"/>
      <c r="H111" s="274"/>
      <c r="I111" s="275">
        <f>IF(H42=$H$1,0,IF(H42=$H$4,0,I109*I110))</f>
        <v>0</v>
      </c>
      <c r="J111" s="274"/>
      <c r="K111" s="275">
        <f>IF(J42=$H$1,0,IF(J42=$H$4,0,K109*K110))</f>
        <v>0</v>
      </c>
      <c r="L111" s="274"/>
      <c r="M111" s="275">
        <f>IF(L42=$H$1,0,IF(L42=$H$4,0,M109*M110))</f>
        <v>0</v>
      </c>
      <c r="N111" s="274"/>
      <c r="O111" s="275">
        <f>IF(N42=$H$1,0,IF(N42=$H$4,0,O109*O110))</f>
        <v>0</v>
      </c>
      <c r="P111" s="274"/>
      <c r="Q111" s="275" t="e">
        <f>IF(P42=$H$1,0,IF(P42=$H$4,0,Q109*Q110))</f>
        <v>#N/A</v>
      </c>
    </row>
    <row r="112" spans="1:19" s="156" customFormat="1" ht="14.45" hidden="1" customHeight="1" x14ac:dyDescent="0.25">
      <c r="B112" s="276"/>
      <c r="C112" s="283" t="s">
        <v>1134</v>
      </c>
      <c r="D112" s="283"/>
      <c r="E112" s="599"/>
      <c r="F112" s="599"/>
      <c r="G112" s="599"/>
      <c r="H112" s="278"/>
      <c r="I112" s="279">
        <f>I108*I111</f>
        <v>0</v>
      </c>
      <c r="J112" s="278"/>
      <c r="K112" s="279">
        <f>K108*K111</f>
        <v>0</v>
      </c>
      <c r="L112" s="278"/>
      <c r="M112" s="279">
        <f>M108*M111</f>
        <v>0</v>
      </c>
      <c r="N112" s="278"/>
      <c r="O112" s="279">
        <f>O108*O111</f>
        <v>0</v>
      </c>
      <c r="P112" s="278"/>
      <c r="Q112" s="279" t="e">
        <f>Q108*Q111</f>
        <v>#N/A</v>
      </c>
    </row>
    <row r="113" spans="1:18" s="156" customFormat="1" ht="14.45" hidden="1" customHeight="1" x14ac:dyDescent="0.25">
      <c r="B113" s="260" t="s">
        <v>810</v>
      </c>
      <c r="C113" s="161" t="s">
        <v>1135</v>
      </c>
      <c r="D113" s="161"/>
      <c r="E113" s="515"/>
      <c r="F113" s="515"/>
      <c r="G113" s="515"/>
      <c r="H113" s="555"/>
      <c r="I113" s="517">
        <f>IF(H42=$H$4,0,I100-I106-I112)</f>
        <v>1360000000</v>
      </c>
      <c r="J113" s="555"/>
      <c r="K113" s="517">
        <f>IF(J42=$H$4,0,K100-K106-K112)</f>
        <v>7200000000</v>
      </c>
      <c r="L113" s="555"/>
      <c r="M113" s="517">
        <f>IF(L42=$H$4,0,M100-M106-M112)</f>
        <v>5619600000</v>
      </c>
      <c r="N113" s="555"/>
      <c r="O113" s="517">
        <f>IF(N42=$H$4,0,O100-O106-O112)</f>
        <v>3915000000</v>
      </c>
      <c r="P113" s="555"/>
      <c r="Q113" s="517" t="e">
        <f>IF(P42=$H$4,0,Q100-Q106-Q112)</f>
        <v>#N/A</v>
      </c>
    </row>
    <row r="114" spans="1:18" s="182" customFormat="1" ht="14.45" hidden="1" customHeight="1" x14ac:dyDescent="0.25">
      <c r="B114" s="556"/>
      <c r="C114" s="557" t="s">
        <v>1124</v>
      </c>
      <c r="D114" s="349"/>
      <c r="E114" s="277"/>
      <c r="F114" s="277"/>
      <c r="G114" s="277"/>
      <c r="H114" s="558"/>
      <c r="I114" s="559">
        <f>I113/I68</f>
        <v>3358024.6913580247</v>
      </c>
      <c r="J114" s="558"/>
      <c r="K114" s="559">
        <f>K113/K68</f>
        <v>2400000</v>
      </c>
      <c r="L114" s="558"/>
      <c r="M114" s="559">
        <f>M113/M68</f>
        <v>3150000</v>
      </c>
      <c r="N114" s="558"/>
      <c r="O114" s="559">
        <f>O113/O68</f>
        <v>900000</v>
      </c>
      <c r="P114" s="558"/>
      <c r="Q114" s="559" t="e">
        <f>Q113/Q68</f>
        <v>#N/A</v>
      </c>
    </row>
    <row r="115" spans="1:18" s="182" customFormat="1" ht="14.45" hidden="1" customHeight="1" x14ac:dyDescent="0.25">
      <c r="B115" s="319"/>
      <c r="C115" s="560"/>
      <c r="D115" s="203"/>
      <c r="E115" s="518"/>
      <c r="F115" s="518"/>
      <c r="G115" s="518"/>
      <c r="H115" s="561"/>
      <c r="I115" s="561"/>
      <c r="J115" s="561"/>
      <c r="K115" s="561"/>
      <c r="L115" s="561"/>
      <c r="M115" s="561"/>
      <c r="N115" s="561"/>
      <c r="O115" s="561"/>
      <c r="P115" s="561"/>
      <c r="Q115" s="561"/>
    </row>
    <row r="116" spans="1:18" s="156" customFormat="1" ht="20.100000000000001" customHeight="1" x14ac:dyDescent="0.25">
      <c r="B116" s="587" t="s">
        <v>1126</v>
      </c>
      <c r="C116" s="588"/>
      <c r="D116" s="588"/>
      <c r="E116" s="588"/>
      <c r="F116" s="588"/>
      <c r="G116" s="588"/>
      <c r="H116" s="589"/>
      <c r="I116" s="590">
        <f>IF(I100=0,0,IF($F$42=$H$1,I114*$G$68,IF($F$42=$H$2,(I105*$G$75)+(I111*$G$108)+(I114*$G$68),IF($F$42=$H$3,(I100/I75)*$G$75,IF($F$42=$H$4,(I100/I75)*$G$75)))))</f>
        <v>8680493827.1604939</v>
      </c>
      <c r="J116" s="589"/>
      <c r="K116" s="590">
        <f>IF(K100=0,0,IF($F$42=$H$1,K114*$G$68,IF($F$42=$H$2,(K105*$G$75)+(K111*$G$108)+(K114*$G$68),IF($F$42=$H$3,(K100/K75)*$G$75,IF($F$42=$H$4,(K100/K75)*$G$75)))))</f>
        <v>6204000000</v>
      </c>
      <c r="L116" s="589"/>
      <c r="M116" s="590">
        <f>IF(M100=0,0,IF($F$42=$H$1,M114*$G$68,IF($F$42=$H$2,(M105*$G$75)+(M111*$G$108)+(M114*$G$68),IF($F$42=$H$3,(M100/M75)*$G$75,IF($F$42=$H$4,(M100/M75)*$G$75)))))</f>
        <v>8142750000</v>
      </c>
      <c r="N116" s="589"/>
      <c r="O116" s="590">
        <f>IF(O100=0,0,IF($F$42=$H$1,O114*$G$68,IF($F$42=$H$2,(O105*$G$75)+(O111*$G$108)+(O114*$G$68),IF($F$42=$H$3,(O100/O75)*$G$75,IF($F$42=$H$4,(O100/O75)*$G$75)))))</f>
        <v>2326500000</v>
      </c>
      <c r="P116" s="589"/>
      <c r="Q116" s="590">
        <f>IF(Q100=0,0,IF($F$42=$H$1,Q114*$G$68,IF($F$42=$H$2,(Q105*$G$75)+(Q111*$G$108)+(Q114*$G$68),IF($F$42=$H$3,(Q100/Q75)*$G$75,IF($F$42=$H$4,(Q100/Q75)*$G$75)))))</f>
        <v>0</v>
      </c>
    </row>
    <row r="117" spans="1:18" s="156" customFormat="1" ht="20.100000000000001" customHeight="1" x14ac:dyDescent="0.25">
      <c r="B117" s="591" t="s">
        <v>1125</v>
      </c>
      <c r="C117" s="592"/>
      <c r="D117" s="592"/>
      <c r="E117" s="592"/>
      <c r="F117" s="592"/>
      <c r="G117" s="592"/>
      <c r="H117" s="593"/>
      <c r="I117" s="594">
        <f>IF($F$42=$H$3,I116/$G$75,IF($F$42=$H$4,I116/$G$75,I116/$G$68))</f>
        <v>3358024.6913580247</v>
      </c>
      <c r="J117" s="593"/>
      <c r="K117" s="594">
        <f>IF($F$42=$H$3,K116/$G$75,IF($F$42=$H$4,K116/$G$75,K116/$G$68))</f>
        <v>2400000</v>
      </c>
      <c r="L117" s="593"/>
      <c r="M117" s="594">
        <f>IF($F$42=$H$3,M116/$G$75,IF($F$42=$H$4,M116/$G$75,M116/$G$68))</f>
        <v>3150000</v>
      </c>
      <c r="N117" s="593"/>
      <c r="O117" s="594">
        <f>IF($F$42=$H$3,O116/$G$75,IF($F$42=$H$4,O116/$G$75,O116/$G$68))</f>
        <v>900000</v>
      </c>
      <c r="P117" s="593"/>
      <c r="Q117" s="594">
        <f>IF($F$42=$H$3,Q116/$G$75,IF($F$42=$H$4,Q116/$G$75,Q116/$G$68))</f>
        <v>0</v>
      </c>
    </row>
    <row r="118" spans="1:18" s="167" customFormat="1" ht="14.45" customHeight="1" x14ac:dyDescent="0.2">
      <c r="B118" s="284"/>
      <c r="C118" s="182"/>
      <c r="D118" s="182"/>
      <c r="E118" s="182"/>
      <c r="F118" s="182"/>
      <c r="G118" s="182"/>
      <c r="H118" s="182"/>
      <c r="I118" s="182"/>
      <c r="J118" s="182"/>
      <c r="K118" s="182"/>
      <c r="L118" s="182"/>
      <c r="M118" s="182"/>
      <c r="N118" s="182"/>
      <c r="O118" s="182"/>
      <c r="P118" s="182"/>
      <c r="Q118" s="182"/>
    </row>
    <row r="119" spans="1:18" ht="20.100000000000001" customHeight="1" x14ac:dyDescent="0.2">
      <c r="B119" s="258" t="s">
        <v>1033</v>
      </c>
      <c r="C119" s="259"/>
      <c r="D119" s="259"/>
      <c r="E119" s="259"/>
      <c r="F119" s="259"/>
      <c r="G119" s="259"/>
      <c r="H119" s="259"/>
      <c r="I119" s="259"/>
      <c r="J119" s="259"/>
      <c r="K119" s="259"/>
      <c r="L119" s="259"/>
      <c r="M119" s="259"/>
      <c r="N119" s="259"/>
      <c r="O119" s="259"/>
      <c r="P119" s="259"/>
      <c r="Q119" s="259"/>
    </row>
    <row r="120" spans="1:18" s="167" customFormat="1" ht="14.45" customHeight="1" x14ac:dyDescent="0.2">
      <c r="B120" s="329" t="s">
        <v>1034</v>
      </c>
      <c r="C120" s="330"/>
      <c r="D120" s="330"/>
      <c r="E120" s="330"/>
      <c r="F120" s="330"/>
      <c r="G120" s="330"/>
      <c r="H120" s="331">
        <f>I120/I117</f>
        <v>-0.02</v>
      </c>
      <c r="I120" s="332">
        <f>I122+I124+I126+I128+I130+I132</f>
        <v>-67160.493827160491</v>
      </c>
      <c r="J120" s="331">
        <f>K120/K117</f>
        <v>0.03</v>
      </c>
      <c r="K120" s="332">
        <f>K122+K124+K126+K128+K130+K132</f>
        <v>72000</v>
      </c>
      <c r="L120" s="331">
        <f>M120/M117</f>
        <v>0.02</v>
      </c>
      <c r="M120" s="332">
        <f>M122+M124+M126+M128+M130+M132</f>
        <v>63000</v>
      </c>
      <c r="N120" s="331">
        <f>O120/O117</f>
        <v>0</v>
      </c>
      <c r="O120" s="332">
        <f>O122+O124+O126+O128+O130+O132</f>
        <v>0</v>
      </c>
      <c r="P120" s="331" t="e">
        <f>Q120/Q117</f>
        <v>#DIV/0!</v>
      </c>
      <c r="Q120" s="332">
        <f>Q122+Q124+Q126+Q128+Q130+Q132</f>
        <v>0</v>
      </c>
    </row>
    <row r="121" spans="1:18" s="226" customFormat="1" ht="14.45" customHeight="1" x14ac:dyDescent="0.25">
      <c r="A121" s="333" t="s">
        <v>1035</v>
      </c>
      <c r="B121" s="271"/>
      <c r="C121" s="164" t="s">
        <v>1367</v>
      </c>
      <c r="D121" s="164"/>
      <c r="E121" s="334"/>
      <c r="F121" s="563"/>
      <c r="G121" s="1095" t="s">
        <v>1238</v>
      </c>
      <c r="H121" s="422"/>
      <c r="I121" s="1095" t="s">
        <v>1238</v>
      </c>
      <c r="J121" s="422"/>
      <c r="K121" s="1095" t="s">
        <v>1238</v>
      </c>
      <c r="L121" s="422"/>
      <c r="M121" s="1095" t="s">
        <v>1238</v>
      </c>
      <c r="N121" s="1096"/>
      <c r="O121" s="1095" t="s">
        <v>1238</v>
      </c>
      <c r="P121" s="1096"/>
      <c r="Q121" s="1095" t="s">
        <v>1238</v>
      </c>
      <c r="R121" s="400"/>
    </row>
    <row r="122" spans="1:18" s="226" customFormat="1" ht="14.45" customHeight="1" x14ac:dyDescent="0.25">
      <c r="B122" s="171"/>
      <c r="C122" s="267"/>
      <c r="D122" s="267"/>
      <c r="E122" s="335"/>
      <c r="F122" s="268"/>
      <c r="G122" s="1097"/>
      <c r="H122" s="1098">
        <v>0</v>
      </c>
      <c r="I122" s="1099">
        <f>H122*I117</f>
        <v>0</v>
      </c>
      <c r="J122" s="1100">
        <v>0</v>
      </c>
      <c r="K122" s="1099">
        <f>J122*K117</f>
        <v>0</v>
      </c>
      <c r="L122" s="1098">
        <v>0</v>
      </c>
      <c r="M122" s="1099">
        <f>L122*M117</f>
        <v>0</v>
      </c>
      <c r="N122" s="1098">
        <v>0</v>
      </c>
      <c r="O122" s="1099">
        <f>N122*O117</f>
        <v>0</v>
      </c>
      <c r="P122" s="1098">
        <v>0</v>
      </c>
      <c r="Q122" s="1099">
        <f>P122*Q117</f>
        <v>0</v>
      </c>
      <c r="R122" s="400"/>
    </row>
    <row r="123" spans="1:18" s="226" customFormat="1" ht="14.45" customHeight="1" x14ac:dyDescent="0.25">
      <c r="A123" s="333" t="s">
        <v>1038</v>
      </c>
      <c r="B123" s="271"/>
      <c r="C123" s="164" t="s">
        <v>1039</v>
      </c>
      <c r="D123" s="164"/>
      <c r="E123" s="334"/>
      <c r="F123" s="563"/>
      <c r="G123" s="1095" t="s">
        <v>1368</v>
      </c>
      <c r="H123" s="422"/>
      <c r="I123" s="1095" t="s">
        <v>1369</v>
      </c>
      <c r="J123" s="422"/>
      <c r="K123" s="1095" t="s">
        <v>1368</v>
      </c>
      <c r="L123" s="422"/>
      <c r="M123" s="1095" t="s">
        <v>1368</v>
      </c>
      <c r="N123" s="1096"/>
      <c r="O123" s="1095" t="s">
        <v>1368</v>
      </c>
      <c r="P123" s="1096"/>
      <c r="Q123" s="1095" t="s">
        <v>1368</v>
      </c>
      <c r="R123" s="400"/>
    </row>
    <row r="124" spans="1:18" s="226" customFormat="1" ht="14.45" customHeight="1" x14ac:dyDescent="0.25">
      <c r="B124" s="171"/>
      <c r="C124" s="267"/>
      <c r="D124" s="267"/>
      <c r="E124" s="335"/>
      <c r="F124" s="268"/>
      <c r="G124" s="1097"/>
      <c r="H124" s="1098">
        <v>-0.01</v>
      </c>
      <c r="I124" s="1099">
        <f>H124*I117</f>
        <v>-33580.246913580246</v>
      </c>
      <c r="J124" s="1098">
        <v>0</v>
      </c>
      <c r="K124" s="1099">
        <f>J124*K117</f>
        <v>0</v>
      </c>
      <c r="L124" s="1098">
        <v>0</v>
      </c>
      <c r="M124" s="1099">
        <f>L124*M117</f>
        <v>0</v>
      </c>
      <c r="N124" s="1098">
        <v>0</v>
      </c>
      <c r="O124" s="1099">
        <f>N124*O117</f>
        <v>0</v>
      </c>
      <c r="P124" s="1098">
        <v>0</v>
      </c>
      <c r="Q124" s="1099">
        <f>P124*Q117</f>
        <v>0</v>
      </c>
      <c r="R124" s="400"/>
    </row>
    <row r="125" spans="1:18" s="226" customFormat="1" ht="14.45" customHeight="1" x14ac:dyDescent="0.25">
      <c r="A125" s="333" t="s">
        <v>1040</v>
      </c>
      <c r="B125" s="271"/>
      <c r="C125" s="164" t="s">
        <v>1041</v>
      </c>
      <c r="D125" s="164"/>
      <c r="E125" s="334"/>
      <c r="F125" s="563"/>
      <c r="G125" s="337">
        <v>6</v>
      </c>
      <c r="H125" s="422"/>
      <c r="I125" s="338">
        <v>8</v>
      </c>
      <c r="J125" s="422"/>
      <c r="K125" s="338">
        <v>4</v>
      </c>
      <c r="L125" s="422"/>
      <c r="M125" s="338">
        <v>4</v>
      </c>
      <c r="N125" s="1096"/>
      <c r="O125" s="338">
        <v>4</v>
      </c>
      <c r="P125" s="1096"/>
      <c r="Q125" s="338">
        <v>4</v>
      </c>
      <c r="R125" s="400"/>
    </row>
    <row r="126" spans="1:18" s="226" customFormat="1" ht="14.45" customHeight="1" x14ac:dyDescent="0.25">
      <c r="B126" s="171"/>
      <c r="C126" s="267"/>
      <c r="D126" s="267"/>
      <c r="E126" s="335"/>
      <c r="F126" s="268"/>
      <c r="G126" s="1097"/>
      <c r="H126" s="1098">
        <v>-0.01</v>
      </c>
      <c r="I126" s="1099">
        <f>H126*I117</f>
        <v>-33580.246913580246</v>
      </c>
      <c r="J126" s="1098">
        <v>0.02</v>
      </c>
      <c r="K126" s="1099">
        <f>J126*K117</f>
        <v>48000</v>
      </c>
      <c r="L126" s="1098">
        <v>0.02</v>
      </c>
      <c r="M126" s="1099">
        <f>L126*M117</f>
        <v>63000</v>
      </c>
      <c r="N126" s="1098"/>
      <c r="O126" s="1099">
        <f>N126*O117</f>
        <v>0</v>
      </c>
      <c r="P126" s="1098"/>
      <c r="Q126" s="1099">
        <f>P126*Q117</f>
        <v>0</v>
      </c>
      <c r="R126" s="400"/>
    </row>
    <row r="127" spans="1:18" s="226" customFormat="1" ht="14.45" customHeight="1" x14ac:dyDescent="0.25">
      <c r="A127" s="333" t="s">
        <v>1042</v>
      </c>
      <c r="B127" s="271"/>
      <c r="C127" s="164" t="s">
        <v>1043</v>
      </c>
      <c r="D127" s="164"/>
      <c r="E127" s="334"/>
      <c r="F127" s="563"/>
      <c r="G127" s="1095" t="s">
        <v>1370</v>
      </c>
      <c r="H127" s="422"/>
      <c r="I127" s="1095" t="s">
        <v>1370</v>
      </c>
      <c r="J127" s="422"/>
      <c r="K127" s="1095" t="s">
        <v>1370</v>
      </c>
      <c r="L127" s="422"/>
      <c r="M127" s="1095" t="s">
        <v>1370</v>
      </c>
      <c r="N127" s="1096"/>
      <c r="O127" s="1095" t="s">
        <v>1371</v>
      </c>
      <c r="P127" s="1096"/>
      <c r="Q127" s="1095" t="s">
        <v>1370</v>
      </c>
      <c r="R127" s="400"/>
    </row>
    <row r="128" spans="1:18" s="226" customFormat="1" ht="14.45" customHeight="1" x14ac:dyDescent="0.25">
      <c r="B128" s="171"/>
      <c r="C128" s="267"/>
      <c r="D128" s="267"/>
      <c r="E128" s="335"/>
      <c r="F128" s="268"/>
      <c r="G128" s="1097"/>
      <c r="H128" s="1098">
        <v>0</v>
      </c>
      <c r="I128" s="1099">
        <f>H128*I117</f>
        <v>0</v>
      </c>
      <c r="J128" s="1098">
        <v>0</v>
      </c>
      <c r="K128" s="1099">
        <f>J128*K117</f>
        <v>0</v>
      </c>
      <c r="L128" s="1098">
        <v>0</v>
      </c>
      <c r="M128" s="1099">
        <f>L128*M117</f>
        <v>0</v>
      </c>
      <c r="N128" s="1098"/>
      <c r="O128" s="1099">
        <f>N128*O117</f>
        <v>0</v>
      </c>
      <c r="P128" s="1098"/>
      <c r="Q128" s="1099">
        <f>P128*Q117</f>
        <v>0</v>
      </c>
      <c r="R128" s="400"/>
    </row>
    <row r="129" spans="1:18" s="226" customFormat="1" ht="14.45" customHeight="1" x14ac:dyDescent="0.25">
      <c r="A129" s="317" t="s">
        <v>1045</v>
      </c>
      <c r="B129" s="271"/>
      <c r="C129" s="164" t="str">
        <f>IF($F$42=$H$4,"Ketinggian Lantai","Posisi Properti")</f>
        <v>Posisi Properti</v>
      </c>
      <c r="D129" s="164"/>
      <c r="E129" s="334"/>
      <c r="F129" s="563"/>
      <c r="G129" s="337" t="s">
        <v>1372</v>
      </c>
      <c r="H129" s="422"/>
      <c r="I129" s="338" t="s">
        <v>1374</v>
      </c>
      <c r="J129" s="422"/>
      <c r="K129" s="338" t="s">
        <v>1373</v>
      </c>
      <c r="L129" s="422"/>
      <c r="M129" s="338" t="s">
        <v>1374</v>
      </c>
      <c r="N129" s="1096"/>
      <c r="O129" s="338" t="s">
        <v>1373</v>
      </c>
      <c r="P129" s="1096"/>
      <c r="Q129" s="338" t="s">
        <v>1373</v>
      </c>
      <c r="R129" s="400"/>
    </row>
    <row r="130" spans="1:18" s="226" customFormat="1" ht="14.45" customHeight="1" x14ac:dyDescent="0.25">
      <c r="B130" s="171"/>
      <c r="C130" s="267"/>
      <c r="D130" s="267"/>
      <c r="E130" s="335"/>
      <c r="F130" s="268"/>
      <c r="G130" s="1097"/>
      <c r="H130" s="1098">
        <v>0</v>
      </c>
      <c r="I130" s="1099">
        <f>H130*I117</f>
        <v>0</v>
      </c>
      <c r="J130" s="1098">
        <v>0.01</v>
      </c>
      <c r="K130" s="1099">
        <f>J130*K117</f>
        <v>24000</v>
      </c>
      <c r="L130" s="1098">
        <v>0</v>
      </c>
      <c r="M130" s="1099">
        <f>L130*M117</f>
        <v>0</v>
      </c>
      <c r="N130" s="1098"/>
      <c r="O130" s="1099">
        <f>N130*O117</f>
        <v>0</v>
      </c>
      <c r="P130" s="1098"/>
      <c r="Q130" s="1099">
        <f>P130*Q117</f>
        <v>0</v>
      </c>
      <c r="R130" s="400"/>
    </row>
    <row r="131" spans="1:18" s="226" customFormat="1" ht="14.45" customHeight="1" x14ac:dyDescent="0.25">
      <c r="A131" s="333" t="s">
        <v>1048</v>
      </c>
      <c r="B131" s="271"/>
      <c r="C131" s="164" t="s">
        <v>1049</v>
      </c>
      <c r="D131" s="164"/>
      <c r="E131" s="334"/>
      <c r="F131" s="563"/>
      <c r="G131" s="238"/>
      <c r="H131" s="563"/>
      <c r="I131" s="238"/>
      <c r="J131" s="563"/>
      <c r="K131" s="238"/>
      <c r="L131" s="563"/>
      <c r="M131" s="238"/>
      <c r="N131" s="240"/>
      <c r="O131" s="238"/>
      <c r="P131" s="240"/>
      <c r="Q131" s="238"/>
    </row>
    <row r="132" spans="1:18" s="226" customFormat="1" ht="14.45" customHeight="1" x14ac:dyDescent="0.25">
      <c r="B132" s="171"/>
      <c r="C132" s="267"/>
      <c r="D132" s="267"/>
      <c r="E132" s="335"/>
      <c r="F132" s="268"/>
      <c r="G132" s="173"/>
      <c r="H132" s="299"/>
      <c r="I132" s="336">
        <f>H132*I117</f>
        <v>0</v>
      </c>
      <c r="J132" s="299"/>
      <c r="K132" s="336">
        <f>J132*K117</f>
        <v>0</v>
      </c>
      <c r="L132" s="299"/>
      <c r="M132" s="336">
        <f>L132*M117</f>
        <v>0</v>
      </c>
      <c r="N132" s="299"/>
      <c r="O132" s="336">
        <f>N132*O117</f>
        <v>0</v>
      </c>
      <c r="P132" s="299"/>
      <c r="Q132" s="336">
        <f>P132*Q117</f>
        <v>0</v>
      </c>
    </row>
    <row r="133" spans="1:18" s="167" customFormat="1" ht="14.45" customHeight="1" x14ac:dyDescent="0.2">
      <c r="B133" s="329" t="s">
        <v>1050</v>
      </c>
      <c r="C133" s="330"/>
      <c r="D133" s="330"/>
      <c r="E133" s="330"/>
      <c r="F133" s="330"/>
      <c r="G133" s="330"/>
      <c r="H133" s="339">
        <f>I133/I117</f>
        <v>-7.0000000000000007E-2</v>
      </c>
      <c r="I133" s="340">
        <f>I136+I138+I140+I142+I144+I147+I149+I151+I153+I155+I157</f>
        <v>-235061.72839506174</v>
      </c>
      <c r="J133" s="339">
        <f>K133/K117</f>
        <v>0.16</v>
      </c>
      <c r="K133" s="340">
        <f>K136+K138+K140+K142+K144+K147+K149+K151+K153+K155+K157</f>
        <v>384000</v>
      </c>
      <c r="L133" s="339">
        <f>M133/M117</f>
        <v>-0.01</v>
      </c>
      <c r="M133" s="340">
        <f>M136+M138+M140+M142+M144+M147+M149+M151+M153+M155+M157</f>
        <v>-31500</v>
      </c>
      <c r="N133" s="339">
        <f>O133/O117</f>
        <v>0</v>
      </c>
      <c r="O133" s="340">
        <f>O136+O138+O140+O142+O144+O147+O149+O151+O153+O155+O157</f>
        <v>0</v>
      </c>
      <c r="P133" s="339" t="e">
        <f>Q133/Q117</f>
        <v>#N/A</v>
      </c>
      <c r="Q133" s="340" t="e">
        <f>Q136+Q138+Q140+Q142+Q144+Q147+Q149+Q151+Q153+Q155+Q157</f>
        <v>#N/A</v>
      </c>
    </row>
    <row r="134" spans="1:18" s="167" customFormat="1" ht="14.45" customHeight="1" x14ac:dyDescent="0.2">
      <c r="B134" s="176" t="s">
        <v>824</v>
      </c>
      <c r="C134" s="177"/>
      <c r="D134" s="177"/>
      <c r="E134" s="177"/>
      <c r="F134" s="177"/>
      <c r="G134" s="177"/>
      <c r="H134" s="177"/>
      <c r="I134" s="177"/>
      <c r="J134" s="177"/>
      <c r="K134" s="177"/>
      <c r="L134" s="177"/>
      <c r="M134" s="177"/>
      <c r="N134" s="177"/>
      <c r="O134" s="177"/>
      <c r="P134" s="177"/>
      <c r="Q134" s="177"/>
    </row>
    <row r="135" spans="1:18" s="226" customFormat="1" ht="14.45" customHeight="1" x14ac:dyDescent="0.25">
      <c r="A135" s="317" t="s">
        <v>1051</v>
      </c>
      <c r="B135" s="271"/>
      <c r="C135" s="164" t="s">
        <v>1052</v>
      </c>
      <c r="D135" s="164"/>
      <c r="E135" s="334"/>
      <c r="F135" s="1102" t="s">
        <v>1053</v>
      </c>
      <c r="G135" s="1103">
        <f>G68</f>
        <v>2585</v>
      </c>
      <c r="H135" s="1102" t="s">
        <v>1053</v>
      </c>
      <c r="I135" s="1103">
        <f>I68</f>
        <v>405</v>
      </c>
      <c r="J135" s="1102" t="s">
        <v>1053</v>
      </c>
      <c r="K135" s="1103">
        <f>K68</f>
        <v>3000</v>
      </c>
      <c r="L135" s="1102" t="s">
        <v>1053</v>
      </c>
      <c r="M135" s="1103">
        <f>M68</f>
        <v>1784</v>
      </c>
      <c r="N135" s="240"/>
      <c r="O135" s="238" t="s">
        <v>1053</v>
      </c>
      <c r="P135" s="240"/>
      <c r="Q135" s="238" t="s">
        <v>1053</v>
      </c>
    </row>
    <row r="136" spans="1:18" s="226" customFormat="1" ht="14.45" customHeight="1" x14ac:dyDescent="0.25">
      <c r="B136" s="171"/>
      <c r="C136" s="267"/>
      <c r="D136" s="267"/>
      <c r="E136" s="335"/>
      <c r="F136" s="268"/>
      <c r="G136" s="173"/>
      <c r="H136" s="299">
        <v>-0.05</v>
      </c>
      <c r="I136" s="336">
        <f>IF($F$42=$H$3,0,IF($F$42=$H$4,0,H136*I114))</f>
        <v>-167901.23456790124</v>
      </c>
      <c r="J136" s="299">
        <v>0.05</v>
      </c>
      <c r="K136" s="336">
        <f>IF($F$42=$H$3,0,IF($F$42=$H$4,0,J136*K114))</f>
        <v>120000</v>
      </c>
      <c r="L136" s="299">
        <v>-0.01</v>
      </c>
      <c r="M136" s="336">
        <f>IF($F$42=$H$3,0,IF($F$42=$H$4,0,L136*M114))</f>
        <v>-31500</v>
      </c>
      <c r="N136" s="299">
        <v>0</v>
      </c>
      <c r="O136" s="336">
        <f>IF($F$42=$H$3,0,IF($F$42=$H$4,0,N136*O114))</f>
        <v>0</v>
      </c>
      <c r="P136" s="299">
        <v>0</v>
      </c>
      <c r="Q136" s="336" t="e">
        <f>IF($F$42=$H$3,0,IF($F$42=$H$4,0,P136*Q114))</f>
        <v>#N/A</v>
      </c>
    </row>
    <row r="137" spans="1:18" s="226" customFormat="1" ht="14.45" customHeight="1" x14ac:dyDescent="0.25">
      <c r="A137" s="333" t="s">
        <v>1054</v>
      </c>
      <c r="B137" s="271"/>
      <c r="C137" s="164" t="s">
        <v>1055</v>
      </c>
      <c r="D137" s="164"/>
      <c r="E137" s="334"/>
      <c r="F137" s="1101">
        <f>G137/(G135/G137)</f>
        <v>0.96711798839458407</v>
      </c>
      <c r="G137" s="337">
        <f>G70</f>
        <v>50</v>
      </c>
      <c r="H137" s="1101">
        <f>I137/(I135/I137)</f>
        <v>0.35555555555555557</v>
      </c>
      <c r="I137" s="337">
        <f>I70</f>
        <v>12</v>
      </c>
      <c r="J137" s="1101">
        <f>K137/(K135/K137)</f>
        <v>9.633333333333334E-2</v>
      </c>
      <c r="K137" s="337">
        <f>K70</f>
        <v>17</v>
      </c>
      <c r="L137" s="1101">
        <f>M137/(M135/M137)</f>
        <v>0.22421524663677128</v>
      </c>
      <c r="M137" s="337">
        <f>M70</f>
        <v>20</v>
      </c>
      <c r="N137" s="240"/>
      <c r="O137" s="338">
        <v>0</v>
      </c>
      <c r="P137" s="240"/>
      <c r="Q137" s="338">
        <v>0</v>
      </c>
    </row>
    <row r="138" spans="1:18" s="226" customFormat="1" ht="14.45" customHeight="1" x14ac:dyDescent="0.25">
      <c r="B138" s="171"/>
      <c r="C138" s="267"/>
      <c r="D138" s="267"/>
      <c r="E138" s="335"/>
      <c r="F138" s="268"/>
      <c r="G138" s="173"/>
      <c r="H138" s="299">
        <v>-0.01</v>
      </c>
      <c r="I138" s="336">
        <f>IF($F$42=$H$3,0,IF($F$42=$H$4,0,H138*I114))</f>
        <v>-33580.246913580246</v>
      </c>
      <c r="J138" s="299">
        <v>0.05</v>
      </c>
      <c r="K138" s="336">
        <f>IF($F$42=$H$3,0,IF($F$42=$H$4,0,J138*K114))</f>
        <v>120000</v>
      </c>
      <c r="L138" s="299">
        <v>-0.01</v>
      </c>
      <c r="M138" s="336">
        <f>IF($F$42=$H$3,0,IF($F$42=$H$4,0,L138*M114))</f>
        <v>-31500</v>
      </c>
      <c r="N138" s="299"/>
      <c r="O138" s="336">
        <f>IF($F$42=$H$3,0,IF($F$42=$H$4,0,N138*O114))</f>
        <v>0</v>
      </c>
      <c r="P138" s="299"/>
      <c r="Q138" s="336" t="e">
        <f>IF($F$42=$H$3,0,IF($F$42=$H$4,0,P138*Q114))</f>
        <v>#N/A</v>
      </c>
    </row>
    <row r="139" spans="1:18" s="226" customFormat="1" ht="14.45" customHeight="1" x14ac:dyDescent="0.25">
      <c r="A139" s="317" t="s">
        <v>1137</v>
      </c>
      <c r="B139" s="271"/>
      <c r="C139" s="164" t="s">
        <v>1057</v>
      </c>
      <c r="D139" s="164"/>
      <c r="E139" s="334"/>
      <c r="F139" s="563"/>
      <c r="G139" s="238" t="str">
        <f>G71</f>
        <v>Letter L</v>
      </c>
      <c r="H139" s="563"/>
      <c r="I139" s="238" t="str">
        <f>I71</f>
        <v>Persegi Panjang</v>
      </c>
      <c r="J139" s="563"/>
      <c r="K139" s="238" t="str">
        <f>K71</f>
        <v>Tidak Beraturan</v>
      </c>
      <c r="L139" s="563"/>
      <c r="M139" s="238" t="str">
        <f>M71</f>
        <v>Tidak Beraturan</v>
      </c>
      <c r="N139" s="240"/>
      <c r="O139" s="238" t="str">
        <f>O71</f>
        <v>Tidak Beraturan</v>
      </c>
      <c r="P139" s="240"/>
      <c r="Q139" s="238" t="str">
        <f>Q71</f>
        <v>Tidak Beraturan</v>
      </c>
    </row>
    <row r="140" spans="1:18" s="226" customFormat="1" ht="14.45" customHeight="1" x14ac:dyDescent="0.25">
      <c r="B140" s="171"/>
      <c r="C140" s="267"/>
      <c r="D140" s="267"/>
      <c r="E140" s="335"/>
      <c r="F140" s="268"/>
      <c r="G140" s="173"/>
      <c r="H140" s="299">
        <v>-0.01</v>
      </c>
      <c r="I140" s="336">
        <f>IF($F$42=$H$3,0,IF($F$42=$H$4,0,H140*I114))</f>
        <v>-33580.246913580246</v>
      </c>
      <c r="J140" s="299">
        <v>0.05</v>
      </c>
      <c r="K140" s="336">
        <f>IF($F$42=$H$3,0,IF($F$42=$H$4,0,J140*K114))</f>
        <v>120000</v>
      </c>
      <c r="L140" s="299">
        <v>0</v>
      </c>
      <c r="M140" s="336">
        <f>IF($F$42=$H$3,0,IF($F$42=$H$4,0,L140*M114))</f>
        <v>0</v>
      </c>
      <c r="N140" s="299"/>
      <c r="O140" s="336">
        <f>IF($F$42=$H$3,0,IF($F$42=$H$4,0,N140*O114))</f>
        <v>0</v>
      </c>
      <c r="P140" s="299"/>
      <c r="Q140" s="336" t="e">
        <f>IF($F$42=$H$3,0,IF($F$42=$H$4,0,P140*Q114))</f>
        <v>#N/A</v>
      </c>
    </row>
    <row r="141" spans="1:18" s="226" customFormat="1" ht="14.45" customHeight="1" x14ac:dyDescent="0.25">
      <c r="A141" s="333"/>
      <c r="B141" s="271"/>
      <c r="C141" s="164" t="s">
        <v>1058</v>
      </c>
      <c r="D141" s="164"/>
      <c r="E141" s="334"/>
      <c r="F141" s="563"/>
      <c r="G141" s="342" t="str">
        <f>G72</f>
        <v>5 m</v>
      </c>
      <c r="H141" s="563"/>
      <c r="I141" s="342" t="str">
        <f>I72</f>
        <v>6 m</v>
      </c>
      <c r="J141" s="563"/>
      <c r="K141" s="342" t="str">
        <f>K72</f>
        <v>4m</v>
      </c>
      <c r="L141" s="563"/>
      <c r="M141" s="342" t="str">
        <f>M72</f>
        <v>4m</v>
      </c>
      <c r="N141" s="240"/>
      <c r="O141" s="342" t="str">
        <f>O72</f>
        <v>-6</v>
      </c>
      <c r="P141" s="240"/>
      <c r="Q141" s="342" t="str">
        <f>Q72</f>
        <v>-6</v>
      </c>
    </row>
    <row r="142" spans="1:18" s="226" customFormat="1" ht="14.45" customHeight="1" x14ac:dyDescent="0.25">
      <c r="B142" s="171"/>
      <c r="C142" s="267"/>
      <c r="D142" s="267"/>
      <c r="E142" s="335"/>
      <c r="F142" s="268"/>
      <c r="G142" s="173"/>
      <c r="H142" s="299">
        <v>0</v>
      </c>
      <c r="I142" s="336">
        <f>IF($F$42=$H$3,0,IF($F$42=$H$4,0,H142*I114))</f>
        <v>0</v>
      </c>
      <c r="J142" s="299">
        <v>0.01</v>
      </c>
      <c r="K142" s="336">
        <f>IF($F$42=$H$3,0,IF($F$42=$H$4,0,J142*K114))</f>
        <v>24000</v>
      </c>
      <c r="L142" s="299">
        <v>0.01</v>
      </c>
      <c r="M142" s="336">
        <f>IF($F$42=$H$3,0,IF($F$42=$H$4,0,L142*M114))</f>
        <v>31500</v>
      </c>
      <c r="N142" s="299"/>
      <c r="O142" s="336">
        <f>IF($F$42=$H$3,0,IF($F$42=$H$4,0,N142*O114))</f>
        <v>0</v>
      </c>
      <c r="P142" s="299"/>
      <c r="Q142" s="336" t="e">
        <f>IF($F$42=$H$3,0,IF($F$42=$H$4,0,P142*Q114))</f>
        <v>#N/A</v>
      </c>
    </row>
    <row r="143" spans="1:18" s="226" customFormat="1" ht="14.45" customHeight="1" x14ac:dyDescent="0.25">
      <c r="A143" s="317" t="s">
        <v>1059</v>
      </c>
      <c r="B143" s="271"/>
      <c r="C143" s="164" t="s">
        <v>996</v>
      </c>
      <c r="D143" s="164"/>
      <c r="E143" s="334"/>
      <c r="F143" s="563"/>
      <c r="G143" s="337" t="str">
        <f>G73</f>
        <v>miring</v>
      </c>
      <c r="H143" s="563"/>
      <c r="I143" s="337" t="str">
        <f>I73</f>
        <v>miring</v>
      </c>
      <c r="J143" s="563"/>
      <c r="K143" s="337" t="str">
        <f>K73</f>
        <v>miring</v>
      </c>
      <c r="L143" s="563"/>
      <c r="M143" s="337" t="str">
        <f>M73</f>
        <v>miring</v>
      </c>
      <c r="N143" s="240"/>
      <c r="O143" s="337" t="str">
        <f>O73</f>
        <v>miring</v>
      </c>
      <c r="P143" s="240"/>
      <c r="Q143" s="337" t="str">
        <f>Q73</f>
        <v>miring</v>
      </c>
    </row>
    <row r="144" spans="1:18" s="226" customFormat="1" ht="14.45" customHeight="1" x14ac:dyDescent="0.25">
      <c r="B144" s="171"/>
      <c r="C144" s="267"/>
      <c r="D144" s="267"/>
      <c r="E144" s="335"/>
      <c r="F144" s="268"/>
      <c r="G144" s="173"/>
      <c r="H144" s="299">
        <v>0</v>
      </c>
      <c r="I144" s="336">
        <f>IF($F$42=$H$3,0,IF($F$42=$H$4,0,H144*I114))</f>
        <v>0</v>
      </c>
      <c r="J144" s="299">
        <v>0</v>
      </c>
      <c r="K144" s="336">
        <f>IF($F$42=$H$3,0,IF($F$42=$H$4,0,J144*K114))</f>
        <v>0</v>
      </c>
      <c r="L144" s="299">
        <v>0</v>
      </c>
      <c r="M144" s="336">
        <f>IF($F$42=$H$3,0,IF($F$42=$H$4,0,L144*M114))</f>
        <v>0</v>
      </c>
      <c r="N144" s="299"/>
      <c r="O144" s="336">
        <f>IF($F$42=$H$3,0,IF($F$42=$H$4,0,N144*O114))</f>
        <v>0</v>
      </c>
      <c r="P144" s="299"/>
      <c r="Q144" s="336" t="e">
        <f>IF($F$42=$H$3,0,IF($F$42=$H$4,0,P144*Q114))</f>
        <v>#N/A</v>
      </c>
    </row>
    <row r="145" spans="1:17" s="167" customFormat="1" ht="14.45" hidden="1" customHeight="1" x14ac:dyDescent="0.2">
      <c r="B145" s="160" t="s">
        <v>826</v>
      </c>
      <c r="C145" s="161"/>
      <c r="D145" s="161"/>
      <c r="E145" s="161"/>
      <c r="F145" s="161"/>
      <c r="G145" s="161"/>
      <c r="H145" s="161"/>
      <c r="I145" s="161"/>
      <c r="J145" s="161"/>
      <c r="K145" s="161"/>
      <c r="L145" s="161"/>
      <c r="M145" s="161"/>
      <c r="N145" s="161"/>
      <c r="O145" s="161"/>
      <c r="P145" s="161"/>
      <c r="Q145" s="161"/>
    </row>
    <row r="146" spans="1:17" s="226" customFormat="1" ht="14.45" hidden="1" customHeight="1" x14ac:dyDescent="0.25">
      <c r="A146" s="317"/>
      <c r="B146" s="271"/>
      <c r="C146" s="164" t="str">
        <f>IF(F42=H4,"Tipe Unit","Luas Bangunan")</f>
        <v>Luas Bangunan</v>
      </c>
      <c r="D146" s="164"/>
      <c r="E146" s="334"/>
      <c r="F146" s="271"/>
      <c r="G146" s="341">
        <f>G75</f>
        <v>266.5</v>
      </c>
      <c r="H146" s="565" t="s">
        <v>1053</v>
      </c>
      <c r="I146" s="341">
        <f>I75</f>
        <v>0</v>
      </c>
      <c r="J146" s="563"/>
      <c r="K146" s="341">
        <f>K75</f>
        <v>0</v>
      </c>
      <c r="L146" s="563"/>
      <c r="M146" s="341">
        <f>M75</f>
        <v>0</v>
      </c>
      <c r="N146" s="563"/>
      <c r="O146" s="341">
        <f>O75</f>
        <v>0</v>
      </c>
      <c r="P146" s="563"/>
      <c r="Q146" s="341">
        <f>Q75</f>
        <v>0</v>
      </c>
    </row>
    <row r="147" spans="1:17" s="226" customFormat="1" ht="14.45" hidden="1" customHeight="1" x14ac:dyDescent="0.25">
      <c r="A147" s="317"/>
      <c r="B147" s="171"/>
      <c r="C147" s="267"/>
      <c r="D147" s="267"/>
      <c r="E147" s="335"/>
      <c r="F147" s="171"/>
      <c r="G147" s="566"/>
      <c r="H147" s="299">
        <v>0</v>
      </c>
      <c r="I147" s="336">
        <f>IF($F$42=$H$1,0,IF($F$42=$H$3,H147*I117,IF($F$42=$H$4,H147*I117,H147*I105)))</f>
        <v>0</v>
      </c>
      <c r="J147" s="299"/>
      <c r="K147" s="336">
        <f>IF($F$42=$H$1,0,IF($F$42=$H$3,J147*K117,IF($F$42=$H$4,J147*K117,J147*K105)))</f>
        <v>0</v>
      </c>
      <c r="L147" s="299"/>
      <c r="M147" s="336">
        <f>IF($F$42=$H$1,0,IF($F$42=$H$3,L147*M117,IF($F$42=$H$4,L147*M117,L147*M105)))</f>
        <v>0</v>
      </c>
      <c r="N147" s="299">
        <v>0</v>
      </c>
      <c r="O147" s="336">
        <f>IF($F$42=$H$1,0,IF($F$42=$H$3,N147*O117,IF($F$42=$H$4,N147*O117,N147*O105)))</f>
        <v>0</v>
      </c>
      <c r="P147" s="299">
        <v>0</v>
      </c>
      <c r="Q147" s="336">
        <f>IF($F$42=$H$1,0,IF($F$42=$H$3,P147*Q117,IF($F$42=$H$4,P147*Q117,P147*Q105)))</f>
        <v>0</v>
      </c>
    </row>
    <row r="148" spans="1:17" s="226" customFormat="1" ht="14.45" hidden="1" customHeight="1" x14ac:dyDescent="0.25">
      <c r="A148" s="317" t="s">
        <v>1127</v>
      </c>
      <c r="B148" s="271"/>
      <c r="C148" s="164" t="s">
        <v>1060</v>
      </c>
      <c r="D148" s="164"/>
      <c r="E148" s="334"/>
      <c r="F148" s="271"/>
      <c r="G148" s="238" t="str">
        <f>G77</f>
        <v>RUMAH TINGGAL MENENGAH</v>
      </c>
      <c r="H148" s="563"/>
      <c r="I148" s="238" t="str">
        <f>I77</f>
        <v>RUMAH TINGGAL MENENGAH</v>
      </c>
      <c r="J148" s="563"/>
      <c r="K148" s="238" t="str">
        <f>K77</f>
        <v>RUMAH TINGGAL MENENGAH</v>
      </c>
      <c r="L148" s="563"/>
      <c r="M148" s="238" t="str">
        <f>M77</f>
        <v>RUMAH TINGGAL MENENGAH</v>
      </c>
      <c r="N148" s="563"/>
      <c r="O148" s="238" t="str">
        <f>O77</f>
        <v>RUMAH TINGGAL MENENGAH</v>
      </c>
      <c r="P148" s="563"/>
      <c r="Q148" s="238" t="str">
        <f>Q77</f>
        <v>RUMAH TINGGAL MENENGAH</v>
      </c>
    </row>
    <row r="149" spans="1:17" s="226" customFormat="1" ht="14.45" hidden="1" customHeight="1" x14ac:dyDescent="0.25">
      <c r="A149" s="333"/>
      <c r="B149" s="171"/>
      <c r="C149" s="267"/>
      <c r="D149" s="267"/>
      <c r="E149" s="335"/>
      <c r="F149" s="171"/>
      <c r="G149" s="567"/>
      <c r="H149" s="299"/>
      <c r="I149" s="336">
        <f>IF($F$42=$H$1,0,IF($F$42=$H$3,H149*I117,IF($F$42=$H$4,H149*I117,H149*I105)))</f>
        <v>0</v>
      </c>
      <c r="J149" s="299"/>
      <c r="K149" s="336">
        <f>IF($F$42=$H$1,0,IF($F$42=$H$3,J149*K117,IF($F$42=$H$4,J149*K117,J149*K105)))</f>
        <v>0</v>
      </c>
      <c r="L149" s="299"/>
      <c r="M149" s="336">
        <f>IF($F$42=$H$1,0,IF($F$42=$H$3,L149*M117,IF($F$42=$H$4,L149*M117,L149*M105)))</f>
        <v>0</v>
      </c>
      <c r="N149" s="299"/>
      <c r="O149" s="336">
        <f>IF($F$42=$H$1,0,IF($F$42=$H$3,N149*O117,IF($F$42=$H$4,N149*O117,N149*O105)))</f>
        <v>0</v>
      </c>
      <c r="P149" s="299"/>
      <c r="Q149" s="336">
        <f>IF($F$42=$H$1,0,IF($F$42=$H$3,P149*Q117,IF($F$42=$H$4,P149*Q117,P149*Q105)))</f>
        <v>0</v>
      </c>
    </row>
    <row r="150" spans="1:17" s="226" customFormat="1" ht="14.45" hidden="1" customHeight="1" x14ac:dyDescent="0.25">
      <c r="A150" s="317"/>
      <c r="B150" s="271"/>
      <c r="C150" s="164" t="s">
        <v>1001</v>
      </c>
      <c r="D150" s="164"/>
      <c r="E150" s="334"/>
      <c r="F150" s="271"/>
      <c r="G150" s="238" t="str">
        <f>G78</f>
        <v>Baik</v>
      </c>
      <c r="H150" s="563"/>
      <c r="I150" s="238" t="str">
        <f>I78</f>
        <v>-</v>
      </c>
      <c r="J150" s="563"/>
      <c r="K150" s="238" t="str">
        <f>K78</f>
        <v>-</v>
      </c>
      <c r="L150" s="563"/>
      <c r="M150" s="238" t="str">
        <f>M78</f>
        <v>-</v>
      </c>
      <c r="N150" s="563"/>
      <c r="O150" s="238" t="e">
        <f>O78</f>
        <v>#N/A</v>
      </c>
      <c r="P150" s="563"/>
      <c r="Q150" s="238" t="e">
        <f>Q78</f>
        <v>#N/A</v>
      </c>
    </row>
    <row r="151" spans="1:17" s="226" customFormat="1" ht="14.45" hidden="1" customHeight="1" x14ac:dyDescent="0.25">
      <c r="A151" s="317"/>
      <c r="B151" s="171"/>
      <c r="C151" s="267"/>
      <c r="D151" s="267"/>
      <c r="E151" s="335"/>
      <c r="F151" s="171"/>
      <c r="G151" s="566"/>
      <c r="H151" s="299"/>
      <c r="I151" s="336">
        <f>IF($F$42=$H$1,0,IF($F$42=$H$3,H151*I117,IF($F$42=$H$4,H151*I117,H151*I105)))</f>
        <v>0</v>
      </c>
      <c r="J151" s="299"/>
      <c r="K151" s="336">
        <f>IF($F$42=$H$1,0,IF($F$42=$H$3,J151*K117,IF($F$42=$H$4,J151*K117,J151*K105)))</f>
        <v>0</v>
      </c>
      <c r="L151" s="299"/>
      <c r="M151" s="336">
        <f>IF($F$42=$H$1,0,IF($F$42=$H$3,L151*M117,IF($F$42=$H$4,L151*M117,L151*M105)))</f>
        <v>0</v>
      </c>
      <c r="N151" s="299"/>
      <c r="O151" s="336">
        <f>IF($F$42=$H$1,0,IF($F$42=$H$3,N151*O117,IF($F$42=$H$4,N151*O117,N151*O105)))</f>
        <v>0</v>
      </c>
      <c r="P151" s="299"/>
      <c r="Q151" s="336">
        <f>IF($F$42=$H$1,0,IF($F$42=$H$3,P151*Q117,IF($F$42=$H$4,P151*Q117,P151*Q105)))</f>
        <v>0</v>
      </c>
    </row>
    <row r="152" spans="1:17" s="226" customFormat="1" ht="14.45" hidden="1" customHeight="1" x14ac:dyDescent="0.25">
      <c r="A152" s="317" t="s">
        <v>1128</v>
      </c>
      <c r="B152" s="271"/>
      <c r="C152" s="164" t="s">
        <v>1130</v>
      </c>
      <c r="D152" s="164"/>
      <c r="E152" s="334"/>
      <c r="F152" s="271"/>
      <c r="G152" s="238"/>
      <c r="H152" s="563"/>
      <c r="I152" s="238"/>
      <c r="J152" s="563"/>
      <c r="K152" s="238"/>
      <c r="L152" s="563"/>
      <c r="M152" s="238"/>
      <c r="N152" s="563"/>
      <c r="O152" s="238"/>
      <c r="P152" s="264"/>
      <c r="Q152" s="238"/>
    </row>
    <row r="153" spans="1:17" s="226" customFormat="1" ht="14.45" hidden="1" customHeight="1" x14ac:dyDescent="0.25">
      <c r="A153" s="333"/>
      <c r="B153" s="171"/>
      <c r="C153" s="267"/>
      <c r="D153" s="267"/>
      <c r="E153" s="335"/>
      <c r="F153" s="171"/>
      <c r="G153" s="567"/>
      <c r="H153" s="299"/>
      <c r="I153" s="336">
        <f>IF($F$42=$H$1,0,IF($F$42=$H$3,H153*I117,IF($F$42=$H$4,H153*I117,H153*I105)))</f>
        <v>0</v>
      </c>
      <c r="J153" s="299"/>
      <c r="K153" s="336">
        <f>IF($F$42=$H$1,0,IF($F$42=$H$3,J153*K117,IF($F$42=$H$4,J153*K117,J153*K105)))</f>
        <v>0</v>
      </c>
      <c r="L153" s="299"/>
      <c r="M153" s="336">
        <f>IF($F$42=$H$1,0,IF($F$42=$H$3,L153*M117,IF($F$42=$H$4,L153*M117,L153*M105)))</f>
        <v>0</v>
      </c>
      <c r="N153" s="268"/>
      <c r="O153" s="336">
        <f>IF($F$42=$H$1,0,IF($F$42=$H$3,N153*O117,IF($F$42=$H$4,N153*O117,N153*O105)))</f>
        <v>0</v>
      </c>
      <c r="P153" s="264"/>
      <c r="Q153" s="336">
        <f>IF($F$42=$H$1,0,IF($F$42=$H$3,P153*Q117,IF($F$42=$H$4,P153*Q117,P153*Q105)))</f>
        <v>0</v>
      </c>
    </row>
    <row r="154" spans="1:17" s="226" customFormat="1" ht="14.45" hidden="1" customHeight="1" x14ac:dyDescent="0.25">
      <c r="A154" s="317" t="s">
        <v>1129</v>
      </c>
      <c r="B154" s="271"/>
      <c r="C154" s="164" t="s">
        <v>1062</v>
      </c>
      <c r="D154" s="164"/>
      <c r="E154" s="334"/>
      <c r="F154" s="271"/>
      <c r="G154" s="238"/>
      <c r="H154" s="563"/>
      <c r="I154" s="238"/>
      <c r="J154" s="563"/>
      <c r="K154" s="238"/>
      <c r="L154" s="563"/>
      <c r="M154" s="238"/>
      <c r="N154" s="563"/>
      <c r="O154" s="238"/>
      <c r="P154" s="264"/>
      <c r="Q154" s="238"/>
    </row>
    <row r="155" spans="1:17" s="226" customFormat="1" ht="14.45" hidden="1" customHeight="1" x14ac:dyDescent="0.25">
      <c r="A155" s="317"/>
      <c r="B155" s="166"/>
      <c r="C155" s="182"/>
      <c r="D155" s="182"/>
      <c r="E155" s="284"/>
      <c r="F155" s="166"/>
      <c r="G155" s="568"/>
      <c r="H155" s="299"/>
      <c r="I155" s="336">
        <f>IF($F$42=$H$1,0,IF($F$42=$H$3,H155*I117,IF($F$42=$H$4,H155*I117,H155*I105)))</f>
        <v>0</v>
      </c>
      <c r="J155" s="299"/>
      <c r="K155" s="336">
        <f>IF($F$42=$H$1,0,IF($F$42=$H$3,J155*K117,IF($F$42=$H$4,J155*K117,J155*K105)))</f>
        <v>0</v>
      </c>
      <c r="L155" s="299"/>
      <c r="M155" s="336">
        <f>IF($F$42=$H$1,0,IF($F$42=$H$3,L155*M117,IF($F$42=$H$4,L155*M117,L155*M105)))</f>
        <v>0</v>
      </c>
      <c r="N155" s="299"/>
      <c r="O155" s="336">
        <f>IF($F$42=$H$1,0,IF($F$42=$H$3,N155*O117,IF($F$42=$H$4,N155*O117,N155*O105)))</f>
        <v>0</v>
      </c>
      <c r="P155" s="299"/>
      <c r="Q155" s="336">
        <f>IF($F$42=$H$1,0,IF($F$42=$H$3,P155*Q117,IF($F$42=$H$4,P155*Q117,P155*Q105)))</f>
        <v>0</v>
      </c>
    </row>
    <row r="156" spans="1:17" s="167" customFormat="1" ht="14.45" hidden="1" customHeight="1" x14ac:dyDescent="0.2">
      <c r="B156" s="552" t="s">
        <v>1063</v>
      </c>
      <c r="C156" s="553"/>
      <c r="D156" s="553"/>
      <c r="E156" s="553"/>
      <c r="F156" s="569"/>
      <c r="G156" s="570" t="str">
        <f>G79</f>
        <v>-</v>
      </c>
      <c r="H156" s="315"/>
      <c r="I156" s="570">
        <f>I79</f>
        <v>0</v>
      </c>
      <c r="J156" s="288"/>
      <c r="K156" s="570">
        <f>K79</f>
        <v>0</v>
      </c>
      <c r="L156" s="288"/>
      <c r="M156" s="570">
        <f>M79</f>
        <v>0</v>
      </c>
      <c r="N156" s="315"/>
      <c r="O156" s="570">
        <f>O79</f>
        <v>0</v>
      </c>
      <c r="P156" s="354"/>
      <c r="Q156" s="570">
        <f>Q79</f>
        <v>0</v>
      </c>
    </row>
    <row r="157" spans="1:17" s="226" customFormat="1" ht="14.45" hidden="1" customHeight="1" x14ac:dyDescent="0.25">
      <c r="A157" s="317"/>
      <c r="B157" s="166"/>
      <c r="C157" s="182" t="s">
        <v>1064</v>
      </c>
      <c r="D157" s="182"/>
      <c r="E157" s="284"/>
      <c r="F157" s="166"/>
      <c r="G157" s="564"/>
      <c r="H157" s="299">
        <v>0</v>
      </c>
      <c r="I157" s="571">
        <f>IF($F$42=$H$1,0,IF($F$42=$H$3,0,IF($F$42=$H$4,0,H157*I111)))</f>
        <v>0</v>
      </c>
      <c r="J157" s="299"/>
      <c r="K157" s="571">
        <f>IF($F$42=$H$1,0,IF($F$42=$H$3,0,IF($F$42=$H$4,0,J157*K111)))</f>
        <v>0</v>
      </c>
      <c r="L157" s="299"/>
      <c r="M157" s="571">
        <f>IF($F$42=$H$1,0,IF($F$42=$H$3,0,IF($F$42=$H$4,0,L157*M111)))</f>
        <v>0</v>
      </c>
      <c r="N157" s="299"/>
      <c r="O157" s="571">
        <f>IF($F$42=$H$1,0,IF($F$42=$H$3,0,IF($F$42=$H$4,0,N157*O111)))</f>
        <v>0</v>
      </c>
      <c r="P157" s="299"/>
      <c r="Q157" s="571">
        <f>IF($F$42=$H$1,0,IF($F$42=$H$3,0,IF($F$42=$H$4,0,P157*Q111)))</f>
        <v>0</v>
      </c>
    </row>
    <row r="158" spans="1:17" s="167" customFormat="1" ht="14.45" customHeight="1" x14ac:dyDescent="0.2">
      <c r="B158" s="329" t="s">
        <v>1065</v>
      </c>
      <c r="C158" s="330"/>
      <c r="D158" s="330"/>
      <c r="E158" s="330"/>
      <c r="F158" s="330"/>
      <c r="G158" s="330"/>
      <c r="H158" s="339">
        <f>I158/I117</f>
        <v>0</v>
      </c>
      <c r="I158" s="340">
        <f>I160+I162+I164+I166+I168</f>
        <v>0</v>
      </c>
      <c r="J158" s="339">
        <f>K158/K117</f>
        <v>0</v>
      </c>
      <c r="K158" s="340">
        <f>K160+K162+K164+K166+K168</f>
        <v>0</v>
      </c>
      <c r="L158" s="339">
        <f>M158/M117</f>
        <v>0</v>
      </c>
      <c r="M158" s="340">
        <f>M160+M162+M164+M166+M168</f>
        <v>0</v>
      </c>
      <c r="N158" s="339">
        <f>O158/O117</f>
        <v>0</v>
      </c>
      <c r="O158" s="340">
        <f>O160+O162+O164+O166+O168</f>
        <v>0</v>
      </c>
      <c r="P158" s="339" t="e">
        <f>Q158/Q117</f>
        <v>#N/A</v>
      </c>
      <c r="Q158" s="340" t="e">
        <f>Q160+Q162+Q164+Q166+Q168</f>
        <v>#N/A</v>
      </c>
    </row>
    <row r="159" spans="1:17" s="226" customFormat="1" ht="14.45" customHeight="1" x14ac:dyDescent="0.25">
      <c r="A159" s="317"/>
      <c r="B159" s="271"/>
      <c r="C159" s="164" t="s">
        <v>1066</v>
      </c>
      <c r="D159" s="164"/>
      <c r="E159" s="334"/>
      <c r="F159" s="563"/>
      <c r="G159" s="238" t="s">
        <v>1273</v>
      </c>
      <c r="H159" s="563"/>
      <c r="I159" s="238" t="s">
        <v>1273</v>
      </c>
      <c r="J159" s="563"/>
      <c r="K159" s="238" t="s">
        <v>1273</v>
      </c>
      <c r="L159" s="563"/>
      <c r="M159" s="238" t="s">
        <v>1273</v>
      </c>
      <c r="N159" s="240"/>
      <c r="O159" s="238" t="s">
        <v>1274</v>
      </c>
      <c r="P159" s="240"/>
      <c r="Q159" s="238" t="s">
        <v>1274</v>
      </c>
    </row>
    <row r="160" spans="1:17" s="226" customFormat="1" ht="14.45" customHeight="1" x14ac:dyDescent="0.25">
      <c r="B160" s="171"/>
      <c r="C160" s="267"/>
      <c r="D160" s="267"/>
      <c r="E160" s="335"/>
      <c r="F160" s="268"/>
      <c r="G160" s="173"/>
      <c r="H160" s="299">
        <v>0</v>
      </c>
      <c r="I160" s="612">
        <f>IF($F$42=$H$4,0,H160*I114)</f>
        <v>0</v>
      </c>
      <c r="J160" s="299">
        <v>0</v>
      </c>
      <c r="K160" s="612">
        <f>IF($F$42=$H$4,0,J160*K114)</f>
        <v>0</v>
      </c>
      <c r="L160" s="299">
        <v>0</v>
      </c>
      <c r="M160" s="612">
        <f>IF($F$42=$H$4,0,L160*M114)</f>
        <v>0</v>
      </c>
      <c r="N160" s="299">
        <v>0</v>
      </c>
      <c r="O160" s="612">
        <f>IF($F$42=$H$4,0,N160*O114)</f>
        <v>0</v>
      </c>
      <c r="P160" s="299">
        <v>0</v>
      </c>
      <c r="Q160" s="612" t="e">
        <f>IF($F$42=$H$4,0,P160*Q114)</f>
        <v>#N/A</v>
      </c>
    </row>
    <row r="161" spans="1:19" s="226" customFormat="1" ht="14.45" customHeight="1" x14ac:dyDescent="0.25">
      <c r="A161" s="333"/>
      <c r="B161" s="271"/>
      <c r="C161" s="164" t="s">
        <v>1067</v>
      </c>
      <c r="D161" s="164"/>
      <c r="E161" s="334"/>
      <c r="F161" s="563"/>
      <c r="G161" s="238"/>
      <c r="H161" s="563"/>
      <c r="I161" s="238"/>
      <c r="J161" s="563"/>
      <c r="K161" s="238"/>
      <c r="L161" s="563"/>
      <c r="M161" s="238"/>
      <c r="N161" s="240"/>
      <c r="O161" s="238"/>
      <c r="P161" s="240"/>
      <c r="Q161" s="238"/>
    </row>
    <row r="162" spans="1:19" s="226" customFormat="1" ht="14.45" customHeight="1" x14ac:dyDescent="0.25">
      <c r="B162" s="171"/>
      <c r="C162" s="267"/>
      <c r="D162" s="267"/>
      <c r="E162" s="335"/>
      <c r="F162" s="268"/>
      <c r="G162" s="173"/>
      <c r="H162" s="299"/>
      <c r="I162" s="612">
        <f>IF($F$42=$H$4,0,H162*I114)</f>
        <v>0</v>
      </c>
      <c r="J162" s="299"/>
      <c r="K162" s="612">
        <f>IF($F$42=$H$4,0,J162*K114)</f>
        <v>0</v>
      </c>
      <c r="L162" s="299"/>
      <c r="M162" s="612">
        <f>IF($F$42=$H$4,0,L162*M114)</f>
        <v>0</v>
      </c>
      <c r="N162" s="299"/>
      <c r="O162" s="612">
        <f>IF($F$42=$H$4,0,N162*O114)</f>
        <v>0</v>
      </c>
      <c r="P162" s="299"/>
      <c r="Q162" s="612" t="e">
        <f>IF($F$42=$H$4,0,P162*Q114)</f>
        <v>#N/A</v>
      </c>
    </row>
    <row r="163" spans="1:19" s="226" customFormat="1" ht="14.45" customHeight="1" x14ac:dyDescent="0.25">
      <c r="A163" s="317"/>
      <c r="B163" s="271"/>
      <c r="C163" s="164" t="s">
        <v>1068</v>
      </c>
      <c r="D163" s="164"/>
      <c r="E163" s="334"/>
      <c r="F163" s="563"/>
      <c r="G163" s="238"/>
      <c r="H163" s="563"/>
      <c r="I163" s="238"/>
      <c r="J163" s="563"/>
      <c r="K163" s="238"/>
      <c r="L163" s="563"/>
      <c r="M163" s="238"/>
      <c r="N163" s="240"/>
      <c r="O163" s="238"/>
      <c r="P163" s="240"/>
      <c r="Q163" s="238"/>
    </row>
    <row r="164" spans="1:19" s="226" customFormat="1" ht="14.45" customHeight="1" x14ac:dyDescent="0.25">
      <c r="B164" s="171"/>
      <c r="C164" s="267"/>
      <c r="D164" s="267"/>
      <c r="E164" s="335"/>
      <c r="F164" s="268"/>
      <c r="G164" s="173"/>
      <c r="H164" s="299"/>
      <c r="I164" s="525">
        <f>IF($F$42=$H$4,0,H164*I114)</f>
        <v>0</v>
      </c>
      <c r="J164" s="299"/>
      <c r="K164" s="525">
        <f>IF($F$42=$H$4,0,J164*K114)</f>
        <v>0</v>
      </c>
      <c r="L164" s="299"/>
      <c r="M164" s="525">
        <f>IF($F$42=$H$4,0,L164*M114)</f>
        <v>0</v>
      </c>
      <c r="N164" s="299"/>
      <c r="O164" s="525">
        <f>IF($F$42=$H$4,0,N164*O114)</f>
        <v>0</v>
      </c>
      <c r="P164" s="299"/>
      <c r="Q164" s="525" t="e">
        <f>IF($F$42=$H$4,0,P164*Q114)</f>
        <v>#N/A</v>
      </c>
    </row>
    <row r="165" spans="1:19" s="226" customFormat="1" ht="14.45" customHeight="1" x14ac:dyDescent="0.25">
      <c r="A165" s="333"/>
      <c r="B165" s="271"/>
      <c r="C165" s="164" t="s">
        <v>1069</v>
      </c>
      <c r="D165" s="164"/>
      <c r="E165" s="334"/>
      <c r="F165" s="563"/>
      <c r="G165" s="238"/>
      <c r="H165" s="563"/>
      <c r="I165" s="238"/>
      <c r="J165" s="563"/>
      <c r="K165" s="238"/>
      <c r="L165" s="563"/>
      <c r="M165" s="238"/>
      <c r="N165" s="240"/>
      <c r="O165" s="238"/>
      <c r="P165" s="240"/>
      <c r="Q165" s="238"/>
    </row>
    <row r="166" spans="1:19" s="226" customFormat="1" ht="14.45" customHeight="1" x14ac:dyDescent="0.25">
      <c r="B166" s="171"/>
      <c r="C166" s="267"/>
      <c r="D166" s="267"/>
      <c r="E166" s="335"/>
      <c r="F166" s="268"/>
      <c r="G166" s="173"/>
      <c r="H166" s="299"/>
      <c r="I166" s="525">
        <f>IF($F$42=$H$4,0,H166*I114)</f>
        <v>0</v>
      </c>
      <c r="J166" s="299"/>
      <c r="K166" s="525">
        <f>IF($F$42=$H$4,0,J166*K114)</f>
        <v>0</v>
      </c>
      <c r="L166" s="299"/>
      <c r="M166" s="525">
        <f>IF($F$42=$H$4,0,L166*M114)</f>
        <v>0</v>
      </c>
      <c r="N166" s="299"/>
      <c r="O166" s="525">
        <f>IF($F$42=$H$4,0,N166*O114)</f>
        <v>0</v>
      </c>
      <c r="P166" s="299"/>
      <c r="Q166" s="525" t="e">
        <f>IF($F$42=$H$4,0,P166*Q114)</f>
        <v>#N/A</v>
      </c>
    </row>
    <row r="167" spans="1:19" s="226" customFormat="1" ht="14.45" customHeight="1" x14ac:dyDescent="0.25">
      <c r="A167" s="317"/>
      <c r="B167" s="271"/>
      <c r="C167" s="164" t="s">
        <v>1070</v>
      </c>
      <c r="D167" s="164"/>
      <c r="E167" s="334"/>
      <c r="F167" s="563"/>
      <c r="G167" s="238"/>
      <c r="H167" s="563"/>
      <c r="I167" s="238"/>
      <c r="J167" s="563"/>
      <c r="K167" s="238"/>
      <c r="L167" s="563"/>
      <c r="M167" s="238"/>
      <c r="N167" s="240"/>
      <c r="O167" s="238"/>
      <c r="P167" s="240"/>
      <c r="Q167" s="238"/>
    </row>
    <row r="168" spans="1:19" s="226" customFormat="1" ht="14.45" customHeight="1" x14ac:dyDescent="0.25">
      <c r="B168" s="171"/>
      <c r="C168" s="267"/>
      <c r="D168" s="267"/>
      <c r="E168" s="335"/>
      <c r="F168" s="171"/>
      <c r="G168" s="173"/>
      <c r="H168" s="299"/>
      <c r="I168" s="525">
        <f>IF($F$42=$H$4,0,H168*I114)</f>
        <v>0</v>
      </c>
      <c r="J168" s="299"/>
      <c r="K168" s="525">
        <f>IF($F$42=$H$4,0,J168*K114)</f>
        <v>0</v>
      </c>
      <c r="L168" s="299"/>
      <c r="M168" s="525">
        <f>IF($F$42=$H$4,0,L168*M114)</f>
        <v>0</v>
      </c>
      <c r="N168" s="299"/>
      <c r="O168" s="525">
        <f>IF($F$42=$H$4,0,N168*O114)</f>
        <v>0</v>
      </c>
      <c r="P168" s="299"/>
      <c r="Q168" s="525" t="e">
        <f>IF($F$42=$H$4,0,P168*Q114)</f>
        <v>#N/A</v>
      </c>
    </row>
    <row r="169" spans="1:19" s="167" customFormat="1" ht="14.45" customHeight="1" x14ac:dyDescent="0.2">
      <c r="B169" s="353" t="s">
        <v>1071</v>
      </c>
      <c r="C169" s="354"/>
      <c r="D169" s="354"/>
      <c r="E169" s="354"/>
      <c r="F169" s="354"/>
      <c r="G169" s="354"/>
      <c r="H169" s="355">
        <f>I169/I117</f>
        <v>0</v>
      </c>
      <c r="I169" s="356">
        <f>I170+I171+I172+I173+I174</f>
        <v>0</v>
      </c>
      <c r="J169" s="355">
        <f>K169/K117</f>
        <v>0</v>
      </c>
      <c r="K169" s="356">
        <f>K170+K171+K172+K173+K174</f>
        <v>0</v>
      </c>
      <c r="L169" s="355">
        <f>M169/M117</f>
        <v>0</v>
      </c>
      <c r="M169" s="356">
        <f>M170+M171+M172+M173+M174</f>
        <v>0</v>
      </c>
      <c r="N169" s="355">
        <f>O169/O117</f>
        <v>0</v>
      </c>
      <c r="O169" s="356">
        <f>O170+O171+O172+O173+O174</f>
        <v>0</v>
      </c>
      <c r="P169" s="355" t="e">
        <f>Q169/Q117</f>
        <v>#DIV/0!</v>
      </c>
      <c r="Q169" s="356">
        <f>Q170+Q171+Q172+Q173+Q174</f>
        <v>0</v>
      </c>
      <c r="R169" s="148"/>
      <c r="S169" s="148"/>
    </row>
    <row r="170" spans="1:19" s="226" customFormat="1" ht="14.45" customHeight="1" x14ac:dyDescent="0.25">
      <c r="A170" s="317"/>
      <c r="B170" s="271"/>
      <c r="C170" s="164" t="s">
        <v>1072</v>
      </c>
      <c r="D170" s="164"/>
      <c r="E170" s="334"/>
      <c r="F170" s="263"/>
      <c r="G170" s="343"/>
      <c r="H170" s="572"/>
      <c r="I170" s="574">
        <f>H170*I117</f>
        <v>0</v>
      </c>
      <c r="J170" s="572"/>
      <c r="K170" s="574">
        <f>J170*K117</f>
        <v>0</v>
      </c>
      <c r="L170" s="572"/>
      <c r="M170" s="574">
        <f>L170*M117</f>
        <v>0</v>
      </c>
      <c r="N170" s="572"/>
      <c r="O170" s="574">
        <f>N170*O117</f>
        <v>0</v>
      </c>
      <c r="P170" s="572"/>
      <c r="Q170" s="574">
        <f>P170*Q117</f>
        <v>0</v>
      </c>
    </row>
    <row r="171" spans="1:19" s="226" customFormat="1" ht="14.45" customHeight="1" x14ac:dyDescent="0.25">
      <c r="A171" s="333"/>
      <c r="B171" s="271"/>
      <c r="C171" s="164" t="s">
        <v>1073</v>
      </c>
      <c r="D171" s="164"/>
      <c r="E171" s="334"/>
      <c r="F171" s="263"/>
      <c r="G171" s="344"/>
      <c r="H171" s="572"/>
      <c r="I171" s="574">
        <f>H171*I117</f>
        <v>0</v>
      </c>
      <c r="J171" s="572"/>
      <c r="K171" s="574">
        <f>J171*K117</f>
        <v>0</v>
      </c>
      <c r="L171" s="572"/>
      <c r="M171" s="574">
        <f>L171*M117</f>
        <v>0</v>
      </c>
      <c r="N171" s="572"/>
      <c r="O171" s="574">
        <f>N171*O117</f>
        <v>0</v>
      </c>
      <c r="P171" s="572"/>
      <c r="Q171" s="574">
        <f>P171*Q117</f>
        <v>0</v>
      </c>
    </row>
    <row r="172" spans="1:19" s="226" customFormat="1" ht="14.45" customHeight="1" x14ac:dyDescent="0.25">
      <c r="A172" s="317"/>
      <c r="B172" s="271"/>
      <c r="C172" s="164" t="s">
        <v>1074</v>
      </c>
      <c r="D172" s="164"/>
      <c r="E172" s="334"/>
      <c r="F172" s="263"/>
      <c r="G172" s="343"/>
      <c r="H172" s="572"/>
      <c r="I172" s="574">
        <f>H172*I117</f>
        <v>0</v>
      </c>
      <c r="J172" s="572"/>
      <c r="K172" s="574">
        <f>J172*K117</f>
        <v>0</v>
      </c>
      <c r="L172" s="572"/>
      <c r="M172" s="574">
        <f>L172*M117</f>
        <v>0</v>
      </c>
      <c r="N172" s="572"/>
      <c r="O172" s="574">
        <f>N172*O117</f>
        <v>0</v>
      </c>
      <c r="P172" s="572"/>
      <c r="Q172" s="574">
        <f>P172*Q117</f>
        <v>0</v>
      </c>
    </row>
    <row r="173" spans="1:19" s="226" customFormat="1" ht="14.45" customHeight="1" x14ac:dyDescent="0.25">
      <c r="A173" s="333"/>
      <c r="B173" s="271"/>
      <c r="C173" s="164" t="s">
        <v>1075</v>
      </c>
      <c r="D173" s="164"/>
      <c r="E173" s="334"/>
      <c r="F173" s="263"/>
      <c r="G173" s="344"/>
      <c r="H173" s="572"/>
      <c r="I173" s="574">
        <f>H173*I117</f>
        <v>0</v>
      </c>
      <c r="J173" s="572"/>
      <c r="K173" s="574">
        <f>J173*K117</f>
        <v>0</v>
      </c>
      <c r="L173" s="572"/>
      <c r="M173" s="574">
        <f>L173*M117</f>
        <v>0</v>
      </c>
      <c r="N173" s="572"/>
      <c r="O173" s="574">
        <f>N173*O117</f>
        <v>0</v>
      </c>
      <c r="P173" s="572"/>
      <c r="Q173" s="574">
        <f>P173*Q117</f>
        <v>0</v>
      </c>
    </row>
    <row r="174" spans="1:19" s="226" customFormat="1" ht="14.45" customHeight="1" x14ac:dyDescent="0.25">
      <c r="A174" s="317"/>
      <c r="B174" s="348"/>
      <c r="C174" s="349" t="s">
        <v>1076</v>
      </c>
      <c r="D174" s="349"/>
      <c r="E174" s="350"/>
      <c r="F174" s="348"/>
      <c r="G174" s="357"/>
      <c r="H174" s="573"/>
      <c r="I174" s="575">
        <f>H174*I117</f>
        <v>0</v>
      </c>
      <c r="J174" s="573"/>
      <c r="K174" s="575">
        <f>J174*K117</f>
        <v>0</v>
      </c>
      <c r="L174" s="573"/>
      <c r="M174" s="575">
        <f>L174*M117</f>
        <v>0</v>
      </c>
      <c r="N174" s="573"/>
      <c r="O174" s="575">
        <f>N174*O117</f>
        <v>0</v>
      </c>
      <c r="P174" s="573"/>
      <c r="Q174" s="575">
        <f>P174*Q117</f>
        <v>0</v>
      </c>
    </row>
    <row r="175" spans="1:19" s="361" customFormat="1" ht="14.45" customHeight="1" x14ac:dyDescent="0.25">
      <c r="A175" s="359"/>
      <c r="B175" s="182"/>
      <c r="C175" s="182"/>
      <c r="D175" s="182"/>
      <c r="E175" s="284"/>
      <c r="F175" s="182"/>
      <c r="G175" s="360"/>
      <c r="H175" s="296"/>
      <c r="I175" s="360"/>
      <c r="J175" s="296"/>
      <c r="K175" s="360"/>
      <c r="L175" s="296"/>
      <c r="M175" s="360"/>
      <c r="N175" s="296"/>
      <c r="O175" s="360"/>
      <c r="P175" s="296"/>
      <c r="Q175" s="360"/>
    </row>
    <row r="176" spans="1:19" s="226" customFormat="1" ht="14.45" customHeight="1" x14ac:dyDescent="0.25">
      <c r="B176" s="362" t="s">
        <v>1077</v>
      </c>
      <c r="C176" s="155"/>
      <c r="D176" s="155"/>
      <c r="E176" s="155"/>
      <c r="F176" s="363"/>
      <c r="G176" s="364"/>
      <c r="H176" s="365">
        <f>I176/I117</f>
        <v>-9.0000000000000011E-2</v>
      </c>
      <c r="I176" s="366">
        <f>I120+I133+I158+I169</f>
        <v>-302222.22222222225</v>
      </c>
      <c r="J176" s="365">
        <f>K176/K117</f>
        <v>0.19</v>
      </c>
      <c r="K176" s="366">
        <f>K120+K133+K158+K169</f>
        <v>456000</v>
      </c>
      <c r="L176" s="365">
        <f>M176/M117</f>
        <v>0.01</v>
      </c>
      <c r="M176" s="366">
        <f>M120+M133+M158+M169</f>
        <v>31500</v>
      </c>
      <c r="N176" s="365">
        <f>O176/O117</f>
        <v>0</v>
      </c>
      <c r="O176" s="366">
        <f>O120+O133+O158+O169</f>
        <v>0</v>
      </c>
      <c r="P176" s="365" t="e">
        <f>Q176/Q117</f>
        <v>#N/A</v>
      </c>
      <c r="Q176" s="366" t="e">
        <f>Q120+Q133+Q158+Q169</f>
        <v>#N/A</v>
      </c>
    </row>
    <row r="177" spans="2:23" s="226" customFormat="1" ht="20.100000000000001" customHeight="1" x14ac:dyDescent="0.25">
      <c r="B177" s="369" t="s">
        <v>1104</v>
      </c>
      <c r="C177" s="367"/>
      <c r="D177" s="367"/>
      <c r="E177" s="367"/>
      <c r="F177" s="367"/>
      <c r="G177" s="368"/>
      <c r="H177" s="369"/>
      <c r="I177" s="325">
        <f>I117*(1+H176)</f>
        <v>3055802.4691358027</v>
      </c>
      <c r="J177" s="369"/>
      <c r="K177" s="325">
        <f>K117*(1+J176)</f>
        <v>2856000</v>
      </c>
      <c r="L177" s="369"/>
      <c r="M177" s="325">
        <f>M117*(1+L176)</f>
        <v>3181500</v>
      </c>
      <c r="N177" s="369"/>
      <c r="O177" s="325">
        <f>O117*(1+N176)</f>
        <v>900000</v>
      </c>
      <c r="P177" s="369"/>
      <c r="Q177" s="325" t="e">
        <f>Q117*(1+P176)</f>
        <v>#N/A</v>
      </c>
    </row>
    <row r="178" spans="2:23" s="361" customFormat="1" ht="14.45" customHeight="1" x14ac:dyDescent="0.25">
      <c r="B178" s="370"/>
      <c r="C178" s="370"/>
      <c r="D178" s="370"/>
      <c r="E178" s="370"/>
      <c r="F178" s="370"/>
      <c r="G178" s="370"/>
      <c r="H178" s="370"/>
      <c r="I178" s="371"/>
      <c r="J178" s="370"/>
      <c r="K178" s="371"/>
      <c r="L178" s="370"/>
      <c r="M178" s="371"/>
      <c r="N178" s="370"/>
      <c r="O178" s="371"/>
      <c r="P178" s="370"/>
      <c r="Q178" s="371"/>
    </row>
    <row r="179" spans="2:23" s="226" customFormat="1" ht="14.45" customHeight="1" x14ac:dyDescent="0.25">
      <c r="B179" s="372" t="s">
        <v>1078</v>
      </c>
      <c r="C179" s="373"/>
      <c r="D179" s="373"/>
      <c r="E179" s="373"/>
      <c r="F179" s="374"/>
      <c r="G179" s="375">
        <f>H179+J179+L179</f>
        <v>0.32999999999999996</v>
      </c>
      <c r="H179" s="610">
        <f>IF(I179=0,0.1%,(I179/I117))</f>
        <v>8.9999999999999983E-2</v>
      </c>
      <c r="I179" s="377">
        <f>ABS(I122)+ABS(I124)+ABS(I126)+ABS(I128)+ABS(I130)+ABS(I132)+ABS(I136)+ABS(I138)+ABS(I140)+ABS(I142)+ABS(I144)+ABS(I147)+ABS(I149)+ABS(I151)+ABS(I153)+ABS(I155)+ABS(I157)+ABS(I160)+ABS(I162)+ABS(I164)+ABS(I166)+ABS(I168)+ABS(I170)+ABS(I171)+ABS(I172)+ABS(I173)+ABS(I174)</f>
        <v>302222.22222222219</v>
      </c>
      <c r="J179" s="610">
        <f>IF(K179=0,0.1%,(K179/K117))</f>
        <v>0.19</v>
      </c>
      <c r="K179" s="377">
        <f>ABS(K122)+ABS(K124)+ABS(K126)+ABS(K128)+ABS(K130)+ABS(K132)+ABS(K136)+ABS(K138)+ABS(K140)+ABS(K142)+ABS(K144)+ABS(K147)+ABS(K149)+ABS(K151)+ABS(K153)+ABS(K155)+ABS(K157)+ABS(K160)+ABS(K162)+ABS(K164)+ABS(K166)+ABS(K168)+ABS(K170)+ABS(K171)+ABS(K172)+ABS(K173)+ABS(K174)</f>
        <v>456000</v>
      </c>
      <c r="L179" s="610">
        <f>IF(M179=0,0.1%,(M179/M117))</f>
        <v>0.05</v>
      </c>
      <c r="M179" s="377">
        <f>ABS(M122)+ABS(M124)+ABS(M126)+ABS(M128)+ABS(M130)+ABS(M132)+ABS(M136)+ABS(M138)+ABS(M140)+ABS(M142)+ABS(M144)+ABS(M147)+ABS(M149)+ABS(M151)+ABS(M153)+ABS(M155)+ABS(M157)+ABS(M160)+ABS(M162)+ABS(M164)+ABS(M166)+ABS(M168)+ABS(M170)+ABS(M171)+ABS(M172)+ABS(M173)+ABS(M174)</f>
        <v>157500</v>
      </c>
      <c r="N179" s="376">
        <f>IF(O179=0,0.1%,(O179/O117))</f>
        <v>1E-3</v>
      </c>
      <c r="O179" s="377">
        <f>ABS(O122)+ABS(O124)+ABS(O126)+ABS(O128)+ABS(O130)+ABS(O132)+ABS(O136)+ABS(O138)+ABS(O140)+ABS(O142)+ABS(O144)+ABS(O147)+ABS(O149)+ABS(O151)+ABS(O153)+ABS(O155)+ABS(O157)+ABS(O160)+ABS(O162)+ABS(O164)+ABS(O166)+ABS(O168)+ABS(O170)+ABS(O171)+ABS(O172)+ABS(O173)+ABS(O174)</f>
        <v>0</v>
      </c>
      <c r="P179" s="376" t="e">
        <f>IF(Q179=0,0.1%,(Q179/Q117))</f>
        <v>#N/A</v>
      </c>
      <c r="Q179" s="377" t="e">
        <f>ABS(Q122)+ABS(Q124)+ABS(Q126)+ABS(Q128)+ABS(Q130)+ABS(Q132)+ABS(Q136)+ABS(Q138)+ABS(Q140)+ABS(Q142)+ABS(Q144)+ABS(Q147)+ABS(Q149)+ABS(Q151)+ABS(Q153)+ABS(Q155)+ABS(Q157)+ABS(Q160)+ABS(Q162)+ABS(Q164)+ABS(Q166)+ABS(Q168)+ABS(Q170)+ABS(Q171)+ABS(Q172)+ABS(Q173)+ABS(Q174)</f>
        <v>#N/A</v>
      </c>
    </row>
    <row r="180" spans="2:23" s="226" customFormat="1" ht="14.45" customHeight="1" x14ac:dyDescent="0.25">
      <c r="B180" s="195" t="s">
        <v>1079</v>
      </c>
      <c r="C180" s="196"/>
      <c r="D180" s="196"/>
      <c r="E180" s="196"/>
      <c r="F180" s="378"/>
      <c r="H180" s="607">
        <f>H181/$G$181</f>
        <v>0.30546623794212219</v>
      </c>
      <c r="I180" s="380">
        <f>H180*I177</f>
        <v>933444.48414116155</v>
      </c>
      <c r="J180" s="608">
        <f>J181/$G$181</f>
        <v>0.14469453376205788</v>
      </c>
      <c r="K180" s="380">
        <f>J180*K177</f>
        <v>413247.58842443727</v>
      </c>
      <c r="L180" s="608">
        <f>L181/$G$181</f>
        <v>0.54983922829581988</v>
      </c>
      <c r="M180" s="380">
        <f>L180*M177</f>
        <v>1749313.504823151</v>
      </c>
      <c r="N180" s="381"/>
      <c r="O180" s="382"/>
      <c r="P180" s="383"/>
      <c r="Q180" s="382"/>
      <c r="R180" s="361"/>
      <c r="S180" s="361"/>
    </row>
    <row r="181" spans="2:23" s="226" customFormat="1" ht="14.45" hidden="1" customHeight="1" x14ac:dyDescent="0.25">
      <c r="B181" s="384"/>
      <c r="C181" s="378"/>
      <c r="D181" s="378"/>
      <c r="E181" s="378"/>
      <c r="F181" s="378"/>
      <c r="G181" s="514">
        <f>H181+J181+L181</f>
        <v>110.22505759347867</v>
      </c>
      <c r="H181" s="605">
        <f>IF(I177&gt;0,(1/H179/$G$179*1),0)</f>
        <v>33.670033670033675</v>
      </c>
      <c r="I181" s="606"/>
      <c r="J181" s="605">
        <f>IF(K177&gt;0,(1/J179/$G$179*1),0)</f>
        <v>15.948963317384374</v>
      </c>
      <c r="K181" s="606"/>
      <c r="L181" s="605">
        <f>IF(M177&gt;0,(1/L179/$G$179*1),0)</f>
        <v>60.606060606060616</v>
      </c>
      <c r="M181" s="387"/>
      <c r="N181" s="386"/>
      <c r="O181" s="378"/>
      <c r="P181" s="385"/>
      <c r="Q181" s="378"/>
      <c r="R181" s="361"/>
      <c r="S181" s="361"/>
    </row>
    <row r="182" spans="2:23" s="226" customFormat="1" ht="14.45" customHeight="1" x14ac:dyDescent="0.25">
      <c r="B182" s="312" t="s">
        <v>1080</v>
      </c>
      <c r="C182" s="310"/>
      <c r="D182" s="310"/>
      <c r="E182" s="310"/>
      <c r="F182" s="310"/>
      <c r="G182" s="609">
        <f>MAX(I177,K177,M177)/MIN(I177,K177,M177)-1</f>
        <v>0.11397058823529416</v>
      </c>
      <c r="H182" s="195"/>
      <c r="I182" s="389"/>
      <c r="J182" s="196"/>
      <c r="K182" s="196"/>
      <c r="L182" s="196"/>
      <c r="M182" s="196"/>
      <c r="N182" s="378"/>
      <c r="O182" s="378"/>
      <c r="P182" s="378"/>
      <c r="Q182" s="378"/>
      <c r="R182" s="361"/>
      <c r="S182" s="361"/>
      <c r="T182" s="361"/>
      <c r="U182" s="361"/>
      <c r="V182" s="361"/>
      <c r="W182" s="361"/>
    </row>
    <row r="183" spans="2:23" s="226" customFormat="1" ht="20.100000000000001" customHeight="1" x14ac:dyDescent="0.25">
      <c r="B183" s="832" t="s">
        <v>1192</v>
      </c>
      <c r="C183" s="367"/>
      <c r="D183" s="367"/>
      <c r="E183" s="367"/>
      <c r="F183" s="367"/>
      <c r="G183" s="368">
        <f>I180+K180+M180</f>
        <v>3096005.5773887499</v>
      </c>
      <c r="H183" s="390"/>
      <c r="I183" s="154"/>
      <c r="J183" s="154"/>
      <c r="K183" s="154"/>
      <c r="L183" s="154"/>
      <c r="M183" s="154"/>
      <c r="N183" s="154"/>
      <c r="O183" s="154"/>
      <c r="P183" s="154"/>
      <c r="Q183" s="154"/>
      <c r="R183" s="361"/>
      <c r="S183" s="361"/>
      <c r="T183" s="361"/>
      <c r="U183" s="361"/>
      <c r="V183" s="361"/>
      <c r="W183" s="361"/>
    </row>
    <row r="184" spans="2:23" s="226" customFormat="1" ht="20.100000000000001" customHeight="1" x14ac:dyDescent="0.25">
      <c r="B184" s="369" t="s">
        <v>1193</v>
      </c>
      <c r="C184" s="367"/>
      <c r="D184" s="367"/>
      <c r="E184" s="367"/>
      <c r="F184" s="367"/>
      <c r="G184" s="368">
        <f>ROUND(IF($F$42=$H$3,G183*$G$75,IF($F$42=$H$4,G183*$G$75,G183*$G$68)),-6)</f>
        <v>8003000000</v>
      </c>
      <c r="H184" s="390"/>
      <c r="I184" s="154"/>
      <c r="J184" s="154"/>
      <c r="K184" s="154"/>
      <c r="L184" s="154"/>
      <c r="M184" s="154"/>
      <c r="N184" s="154"/>
      <c r="O184" s="154"/>
      <c r="P184" s="154"/>
      <c r="Q184" s="154"/>
      <c r="R184" s="361"/>
      <c r="S184" s="361"/>
      <c r="T184" s="361"/>
      <c r="U184" s="361"/>
      <c r="V184" s="361"/>
      <c r="W184" s="361"/>
    </row>
    <row r="185" spans="2:23" s="391" customFormat="1" ht="14.45" customHeight="1" x14ac:dyDescent="0.2">
      <c r="B185" s="284"/>
      <c r="C185" s="361"/>
      <c r="D185" s="361"/>
      <c r="E185" s="361"/>
      <c r="F185" s="361"/>
      <c r="G185" s="361"/>
      <c r="H185" s="361"/>
      <c r="I185" s="361"/>
      <c r="J185" s="361"/>
      <c r="K185" s="361"/>
      <c r="L185" s="361"/>
      <c r="M185" s="361"/>
      <c r="N185" s="361"/>
      <c r="O185" s="361"/>
      <c r="P185" s="361"/>
      <c r="Q185" s="361"/>
    </row>
    <row r="186" spans="2:23" s="219" customFormat="1" ht="14.45" customHeight="1" x14ac:dyDescent="0.2">
      <c r="B186" s="146"/>
      <c r="C186" s="146"/>
      <c r="D186" s="146"/>
      <c r="E186" s="146"/>
      <c r="F186" s="146"/>
      <c r="G186" s="146"/>
      <c r="H186" s="146"/>
      <c r="I186" s="146"/>
      <c r="J186" s="146"/>
      <c r="K186" s="146"/>
      <c r="L186" s="146"/>
      <c r="M186" s="146"/>
      <c r="N186" s="146"/>
      <c r="O186" s="146"/>
      <c r="P186" s="146"/>
      <c r="Q186" s="146"/>
    </row>
    <row r="187" spans="2:23" s="219" customFormat="1" ht="14.45" customHeight="1" x14ac:dyDescent="0.2">
      <c r="B187" s="146"/>
      <c r="C187" s="146"/>
      <c r="D187" s="146"/>
      <c r="E187" s="146"/>
      <c r="F187" s="146"/>
      <c r="G187" s="146"/>
      <c r="H187" s="146"/>
      <c r="I187" s="146"/>
      <c r="J187" s="146"/>
      <c r="K187" s="146"/>
      <c r="L187" s="146"/>
      <c r="M187" s="146"/>
      <c r="N187" s="146"/>
      <c r="O187" s="146"/>
      <c r="P187" s="146"/>
      <c r="Q187" s="146"/>
    </row>
    <row r="188" spans="2:23" s="219" customFormat="1" ht="14.45" customHeight="1" x14ac:dyDescent="0.2">
      <c r="B188" s="146"/>
      <c r="C188" s="146"/>
      <c r="D188" s="146"/>
      <c r="E188" s="146"/>
      <c r="F188" s="146"/>
      <c r="G188" s="146"/>
      <c r="H188" s="146"/>
      <c r="I188" s="146"/>
      <c r="J188" s="146"/>
      <c r="K188" s="146"/>
      <c r="L188" s="146"/>
      <c r="M188" s="146"/>
      <c r="N188" s="146"/>
      <c r="O188" s="146"/>
      <c r="P188" s="146"/>
      <c r="Q188" s="146"/>
    </row>
    <row r="189" spans="2:23" s="219" customFormat="1" ht="14.45" customHeight="1" x14ac:dyDescent="0.2">
      <c r="B189" s="146"/>
      <c r="C189" s="146"/>
      <c r="D189" s="146"/>
      <c r="E189" s="146"/>
      <c r="F189" s="146"/>
      <c r="G189" s="146"/>
      <c r="H189" s="146"/>
      <c r="I189" s="146"/>
      <c r="J189" s="146"/>
      <c r="K189" s="146"/>
      <c r="L189" s="146"/>
      <c r="M189" s="146"/>
      <c r="N189" s="146"/>
      <c r="O189" s="146"/>
      <c r="P189" s="146"/>
      <c r="Q189" s="146"/>
    </row>
    <row r="190" spans="2:23" s="219" customFormat="1" ht="14.45" customHeight="1" x14ac:dyDescent="0.2">
      <c r="B190" s="146"/>
      <c r="C190" s="146"/>
      <c r="D190" s="146"/>
      <c r="E190" s="146"/>
      <c r="F190" s="146"/>
      <c r="G190" s="146"/>
      <c r="H190" s="146"/>
      <c r="I190" s="146"/>
      <c r="J190" s="146"/>
      <c r="K190" s="146"/>
      <c r="L190" s="146"/>
      <c r="M190" s="146"/>
      <c r="N190" s="146"/>
      <c r="O190" s="146"/>
      <c r="P190" s="146"/>
      <c r="Q190" s="146"/>
    </row>
    <row r="191" spans="2:23" s="219" customFormat="1" ht="14.45" customHeight="1" x14ac:dyDescent="0.2">
      <c r="B191" s="146"/>
      <c r="C191" s="146"/>
      <c r="D191" s="146"/>
      <c r="E191" s="146"/>
      <c r="F191" s="146"/>
      <c r="G191" s="146"/>
      <c r="H191" s="146"/>
      <c r="I191" s="146"/>
      <c r="J191" s="146"/>
      <c r="K191" s="146"/>
      <c r="L191" s="146"/>
      <c r="M191" s="146"/>
      <c r="N191" s="146"/>
      <c r="O191" s="146"/>
      <c r="P191" s="146"/>
      <c r="Q191" s="146"/>
    </row>
    <row r="192" spans="2:23" s="219" customFormat="1" ht="14.45" customHeight="1" x14ac:dyDescent="0.2">
      <c r="B192" s="146"/>
      <c r="C192" s="146"/>
      <c r="D192" s="146"/>
      <c r="E192" s="146"/>
      <c r="F192" s="146"/>
      <c r="G192" s="146"/>
      <c r="H192" s="146"/>
      <c r="I192" s="146"/>
      <c r="J192" s="146"/>
      <c r="K192" s="146"/>
      <c r="L192" s="146"/>
      <c r="M192" s="146"/>
      <c r="N192" s="146"/>
      <c r="O192" s="146"/>
      <c r="P192" s="146"/>
      <c r="Q192" s="146"/>
    </row>
    <row r="193" spans="2:17" s="219" customFormat="1" ht="14.45" customHeight="1" x14ac:dyDescent="0.2">
      <c r="B193" s="146"/>
      <c r="C193" s="146"/>
      <c r="D193" s="146"/>
      <c r="E193" s="146"/>
      <c r="F193" s="146"/>
      <c r="G193" s="146"/>
      <c r="H193" s="146"/>
      <c r="I193" s="146"/>
      <c r="J193" s="146"/>
      <c r="K193" s="146"/>
      <c r="L193" s="146"/>
      <c r="M193" s="146"/>
      <c r="N193" s="146"/>
      <c r="O193" s="146"/>
      <c r="P193" s="146"/>
      <c r="Q193" s="146"/>
    </row>
    <row r="194" spans="2:17" s="219" customFormat="1" ht="14.45" customHeight="1" x14ac:dyDescent="0.2">
      <c r="B194" s="146"/>
      <c r="C194" s="146"/>
      <c r="D194" s="146"/>
      <c r="E194" s="146"/>
      <c r="F194" s="146"/>
      <c r="G194" s="146"/>
      <c r="H194" s="146"/>
      <c r="I194" s="146"/>
      <c r="J194" s="146"/>
      <c r="K194" s="146"/>
      <c r="L194" s="146"/>
      <c r="M194" s="146"/>
      <c r="N194" s="146"/>
      <c r="O194" s="146"/>
      <c r="P194" s="146"/>
      <c r="Q194" s="146"/>
    </row>
    <row r="195" spans="2:17" s="219" customFormat="1" ht="14.45" customHeight="1" x14ac:dyDescent="0.2">
      <c r="B195" s="146"/>
      <c r="C195" s="146"/>
      <c r="D195" s="146"/>
      <c r="E195" s="146"/>
      <c r="F195" s="146"/>
      <c r="G195" s="146"/>
      <c r="H195" s="146"/>
      <c r="I195" s="146"/>
      <c r="J195" s="146"/>
      <c r="K195" s="146"/>
      <c r="L195" s="146"/>
      <c r="M195" s="146"/>
      <c r="N195" s="146"/>
      <c r="O195" s="146"/>
      <c r="P195" s="146"/>
      <c r="Q195" s="146"/>
    </row>
    <row r="196" spans="2:17" s="219" customFormat="1" ht="14.45" customHeight="1" x14ac:dyDescent="0.2">
      <c r="B196" s="146"/>
      <c r="C196" s="146"/>
      <c r="D196" s="146"/>
      <c r="E196" s="146"/>
      <c r="F196" s="146"/>
      <c r="G196" s="146"/>
      <c r="H196" s="146"/>
      <c r="I196" s="146"/>
      <c r="J196" s="146"/>
      <c r="K196" s="146"/>
      <c r="L196" s="146"/>
      <c r="M196" s="146"/>
      <c r="N196" s="146"/>
      <c r="O196" s="146"/>
      <c r="P196" s="146"/>
      <c r="Q196" s="146"/>
    </row>
    <row r="197" spans="2:17" s="219" customFormat="1" ht="14.45" customHeight="1" x14ac:dyDescent="0.2">
      <c r="B197" s="146"/>
      <c r="C197" s="146"/>
      <c r="D197" s="146"/>
      <c r="E197" s="146"/>
      <c r="F197" s="146"/>
      <c r="G197" s="146"/>
      <c r="H197" s="146"/>
      <c r="I197" s="146"/>
      <c r="J197" s="146"/>
      <c r="K197" s="146"/>
      <c r="L197" s="146"/>
      <c r="M197" s="146"/>
      <c r="N197" s="146"/>
      <c r="O197" s="146"/>
      <c r="P197" s="146"/>
      <c r="Q197" s="146"/>
    </row>
    <row r="198" spans="2:17" s="219" customFormat="1" ht="14.45" customHeight="1" x14ac:dyDescent="0.2">
      <c r="B198" s="146"/>
      <c r="C198" s="146"/>
      <c r="D198" s="146"/>
      <c r="E198" s="146"/>
      <c r="F198" s="146"/>
      <c r="G198" s="146"/>
      <c r="H198" s="146"/>
      <c r="I198" s="146"/>
      <c r="J198" s="146"/>
      <c r="K198" s="146"/>
      <c r="L198" s="146"/>
      <c r="M198" s="146"/>
      <c r="N198" s="146"/>
      <c r="O198" s="146"/>
      <c r="P198" s="146"/>
      <c r="Q198" s="146"/>
    </row>
    <row r="199" spans="2:17" s="219" customFormat="1" ht="14.45" customHeight="1" x14ac:dyDescent="0.2">
      <c r="B199" s="146"/>
      <c r="C199" s="146"/>
      <c r="D199" s="146"/>
      <c r="E199" s="146"/>
      <c r="F199" s="146"/>
      <c r="G199" s="146"/>
      <c r="H199" s="146"/>
      <c r="I199" s="146"/>
      <c r="J199" s="146"/>
      <c r="K199" s="146"/>
      <c r="L199" s="146"/>
      <c r="M199" s="146"/>
      <c r="N199" s="146"/>
      <c r="O199" s="146"/>
      <c r="P199" s="146"/>
      <c r="Q199" s="146"/>
    </row>
    <row r="200" spans="2:17" s="219" customFormat="1" ht="14.45" customHeight="1" x14ac:dyDescent="0.2"/>
    <row r="201" spans="2:17" s="219" customFormat="1" ht="14.45" customHeight="1" x14ac:dyDescent="0.2"/>
    <row r="202" spans="2:17" s="219" customFormat="1" ht="14.45" customHeight="1" x14ac:dyDescent="0.2"/>
    <row r="203" spans="2:17" s="219" customFormat="1" ht="14.45" customHeight="1" x14ac:dyDescent="0.2"/>
    <row r="204" spans="2:17" s="219" customFormat="1" ht="14.45" customHeight="1" x14ac:dyDescent="0.2"/>
    <row r="205" spans="2:17" s="219" customFormat="1" ht="14.45" customHeight="1" x14ac:dyDescent="0.2"/>
    <row r="206" spans="2:17" s="219" customFormat="1" ht="14.45" customHeight="1" x14ac:dyDescent="0.2"/>
    <row r="207" spans="2:17" s="219" customFormat="1" ht="14.45" customHeight="1" x14ac:dyDescent="0.2"/>
    <row r="208" spans="2:17" s="219" customFormat="1" ht="14.45" customHeight="1" x14ac:dyDescent="0.2"/>
    <row r="209" spans="2:17" s="219" customFormat="1" ht="14.45" customHeight="1" x14ac:dyDescent="0.2"/>
    <row r="210" spans="2:17" s="219" customFormat="1" ht="14.45" customHeight="1" x14ac:dyDescent="0.2"/>
    <row r="211" spans="2:17" s="219" customFormat="1" ht="14.45" customHeight="1" x14ac:dyDescent="0.2"/>
    <row r="212" spans="2:17" s="219" customFormat="1" ht="14.45" customHeight="1" x14ac:dyDescent="0.2"/>
    <row r="213" spans="2:17" s="219" customFormat="1" ht="14.45" customHeight="1" x14ac:dyDescent="0.2"/>
    <row r="214" spans="2:17" s="219" customFormat="1" ht="14.45" customHeight="1" x14ac:dyDescent="0.2"/>
    <row r="215" spans="2:17" s="219" customFormat="1" ht="14.45" customHeight="1" x14ac:dyDescent="0.2"/>
    <row r="216" spans="2:17" s="219" customFormat="1" ht="14.45" customHeight="1" x14ac:dyDescent="0.2">
      <c r="B216" s="146"/>
      <c r="C216" s="146"/>
      <c r="D216" s="146"/>
      <c r="E216" s="146"/>
      <c r="F216" s="146"/>
      <c r="G216" s="146"/>
      <c r="H216" s="146"/>
      <c r="I216" s="146"/>
      <c r="J216" s="146"/>
      <c r="K216" s="146"/>
      <c r="L216" s="146"/>
      <c r="M216" s="146"/>
      <c r="N216" s="146"/>
      <c r="O216" s="146"/>
      <c r="P216" s="146"/>
      <c r="Q216" s="146"/>
    </row>
    <row r="217" spans="2:17" s="219" customFormat="1" ht="14.45" customHeight="1" x14ac:dyDescent="0.2">
      <c r="B217" s="146"/>
      <c r="C217" s="146"/>
      <c r="D217" s="146"/>
      <c r="E217" s="146"/>
      <c r="F217" s="146"/>
      <c r="G217" s="146"/>
      <c r="H217" s="146"/>
      <c r="I217" s="146"/>
      <c r="J217" s="146"/>
      <c r="K217" s="146"/>
      <c r="L217" s="146"/>
      <c r="M217" s="146"/>
      <c r="N217" s="146"/>
      <c r="O217" s="146"/>
      <c r="P217" s="146"/>
      <c r="Q217" s="146"/>
    </row>
    <row r="218" spans="2:17" s="219" customFormat="1" ht="14.45" customHeight="1" x14ac:dyDescent="0.2">
      <c r="B218" s="146"/>
      <c r="C218" s="146"/>
      <c r="D218" s="146"/>
      <c r="E218" s="146"/>
      <c r="F218" s="146"/>
      <c r="G218" s="146"/>
      <c r="H218" s="146"/>
      <c r="I218" s="146"/>
      <c r="J218" s="146"/>
      <c r="K218" s="146"/>
      <c r="L218" s="146"/>
      <c r="M218" s="146"/>
      <c r="N218" s="146"/>
      <c r="O218" s="146"/>
      <c r="P218" s="146"/>
      <c r="Q218" s="146"/>
    </row>
    <row r="219" spans="2:17" s="219" customFormat="1" ht="14.45" customHeight="1" x14ac:dyDescent="0.2">
      <c r="B219" s="146"/>
      <c r="C219" s="146"/>
      <c r="D219" s="146"/>
      <c r="E219" s="146"/>
      <c r="F219" s="146"/>
      <c r="G219" s="146"/>
      <c r="H219" s="146"/>
      <c r="I219" s="146"/>
      <c r="J219" s="146"/>
      <c r="K219" s="146"/>
      <c r="L219" s="146"/>
      <c r="M219" s="146"/>
      <c r="N219" s="146"/>
      <c r="O219" s="146"/>
      <c r="P219" s="146"/>
      <c r="Q219" s="146"/>
    </row>
    <row r="220" spans="2:17" s="219" customFormat="1" ht="14.45" customHeight="1" x14ac:dyDescent="0.2">
      <c r="B220" s="146"/>
      <c r="C220" s="146"/>
      <c r="D220" s="146"/>
      <c r="E220" s="146"/>
      <c r="F220" s="146"/>
      <c r="G220" s="146"/>
      <c r="H220" s="146"/>
      <c r="I220" s="146"/>
      <c r="J220" s="146"/>
      <c r="K220" s="146"/>
      <c r="L220" s="146"/>
      <c r="M220" s="146"/>
      <c r="N220" s="146"/>
      <c r="O220" s="146"/>
      <c r="P220" s="146"/>
      <c r="Q220" s="146"/>
    </row>
    <row r="221" spans="2:17" s="219" customFormat="1" ht="14.45" customHeight="1" x14ac:dyDescent="0.2">
      <c r="B221" s="146"/>
      <c r="C221" s="146"/>
      <c r="D221" s="146"/>
      <c r="E221" s="146"/>
      <c r="F221" s="146"/>
      <c r="G221" s="146"/>
      <c r="H221" s="146"/>
      <c r="I221" s="146"/>
      <c r="J221" s="146"/>
      <c r="K221" s="146"/>
      <c r="L221" s="146"/>
      <c r="M221" s="146"/>
      <c r="N221" s="146"/>
      <c r="O221" s="146"/>
      <c r="P221" s="146"/>
      <c r="Q221" s="146"/>
    </row>
    <row r="222" spans="2:17" s="219" customFormat="1" ht="14.45" customHeight="1" x14ac:dyDescent="0.2">
      <c r="B222" s="146"/>
      <c r="C222" s="146"/>
      <c r="D222" s="146"/>
      <c r="E222" s="146"/>
      <c r="F222" s="146"/>
      <c r="G222" s="146"/>
      <c r="H222" s="146"/>
      <c r="I222" s="146"/>
      <c r="J222" s="146"/>
      <c r="K222" s="146"/>
      <c r="L222" s="146"/>
      <c r="M222" s="146"/>
      <c r="N222" s="146"/>
      <c r="O222" s="146"/>
      <c r="P222" s="146"/>
      <c r="Q222" s="146"/>
    </row>
    <row r="223" spans="2:17" s="219" customFormat="1" ht="14.45" customHeight="1" x14ac:dyDescent="0.2">
      <c r="B223" s="146"/>
      <c r="C223" s="146"/>
      <c r="D223" s="146"/>
      <c r="E223" s="146"/>
      <c r="F223" s="146"/>
      <c r="G223" s="146"/>
      <c r="H223" s="146"/>
      <c r="I223" s="146"/>
      <c r="J223" s="146"/>
      <c r="K223" s="146"/>
      <c r="L223" s="146"/>
      <c r="M223" s="146"/>
      <c r="N223" s="146"/>
      <c r="O223" s="146"/>
      <c r="P223" s="146"/>
      <c r="Q223" s="146"/>
    </row>
    <row r="224" spans="2:17" s="219" customFormat="1" ht="14.45" customHeight="1" x14ac:dyDescent="0.2">
      <c r="B224" s="146"/>
      <c r="C224" s="146"/>
      <c r="D224" s="146"/>
      <c r="E224" s="146"/>
      <c r="F224" s="146"/>
      <c r="G224" s="146"/>
      <c r="H224" s="146"/>
      <c r="I224" s="146"/>
      <c r="J224" s="146"/>
      <c r="K224" s="146"/>
      <c r="L224" s="146"/>
      <c r="M224" s="146"/>
      <c r="N224" s="146"/>
      <c r="O224" s="146"/>
      <c r="P224" s="146"/>
      <c r="Q224" s="146"/>
    </row>
    <row r="225" s="219" customFormat="1" ht="14.45" customHeight="1" x14ac:dyDescent="0.2"/>
    <row r="226" s="219" customFormat="1" ht="14.45" customHeight="1" x14ac:dyDescent="0.2"/>
    <row r="227" s="219" customFormat="1" ht="14.45" customHeight="1" x14ac:dyDescent="0.2"/>
    <row r="228" s="219" customFormat="1" ht="14.45" customHeight="1" x14ac:dyDescent="0.2"/>
    <row r="229" s="219" customFormat="1" ht="14.45" customHeight="1" x14ac:dyDescent="0.2"/>
    <row r="230" s="219" customFormat="1" ht="14.45" customHeight="1" x14ac:dyDescent="0.2"/>
    <row r="231" s="219" customFormat="1" ht="14.45" customHeight="1" x14ac:dyDescent="0.2"/>
    <row r="232" s="219" customFormat="1" ht="14.45" customHeight="1" x14ac:dyDescent="0.2"/>
    <row r="233" s="219" customFormat="1" ht="14.45" customHeight="1" x14ac:dyDescent="0.2"/>
    <row r="234" s="219" customFormat="1" ht="14.45" customHeight="1" x14ac:dyDescent="0.2"/>
    <row r="235" s="219" customFormat="1" ht="14.45" customHeight="1" x14ac:dyDescent="0.2"/>
    <row r="236" s="219" customFormat="1" ht="14.45" customHeight="1" x14ac:dyDescent="0.2"/>
    <row r="237" s="219" customFormat="1" ht="14.45" customHeight="1" x14ac:dyDescent="0.2"/>
    <row r="238" s="219" customFormat="1" ht="14.45" customHeight="1" x14ac:dyDescent="0.2"/>
    <row r="239" s="219" customFormat="1" ht="14.45" customHeight="1" x14ac:dyDescent="0.2"/>
    <row r="240" s="219" customFormat="1" ht="14.45" customHeight="1" x14ac:dyDescent="0.2"/>
    <row r="241" s="219" customFormat="1" ht="14.45" customHeight="1" x14ac:dyDescent="0.2"/>
    <row r="242" s="219" customFormat="1" ht="14.45" customHeight="1" x14ac:dyDescent="0.2"/>
    <row r="243" s="219" customFormat="1" ht="14.45" customHeight="1" x14ac:dyDescent="0.2"/>
    <row r="244" s="219" customFormat="1" ht="14.45" customHeight="1" x14ac:dyDescent="0.2"/>
    <row r="245" s="219" customFormat="1" ht="14.45" customHeight="1" x14ac:dyDescent="0.2"/>
    <row r="246" s="219" customFormat="1" ht="14.45" customHeight="1" x14ac:dyDescent="0.2"/>
    <row r="247" s="219" customFormat="1" ht="14.45" customHeight="1" x14ac:dyDescent="0.2"/>
    <row r="248" s="219" customFormat="1" ht="14.45" customHeight="1" x14ac:dyDescent="0.2"/>
    <row r="249" s="219" customFormat="1" ht="14.45" customHeight="1" x14ac:dyDescent="0.2"/>
    <row r="250" s="219" customFormat="1" ht="14.45" customHeight="1" x14ac:dyDescent="0.2"/>
    <row r="251" s="219" customFormat="1" ht="14.45" customHeight="1" x14ac:dyDescent="0.2"/>
    <row r="252" s="219" customFormat="1" ht="14.45" customHeight="1" x14ac:dyDescent="0.2"/>
    <row r="253" s="219" customFormat="1" ht="14.45" customHeight="1" x14ac:dyDescent="0.2"/>
    <row r="254" s="219" customFormat="1" ht="14.45" customHeight="1" x14ac:dyDescent="0.2"/>
    <row r="255" s="219" customFormat="1" ht="14.45" customHeight="1" x14ac:dyDescent="0.2"/>
    <row r="256" s="219" customFormat="1" ht="14.45" customHeight="1" x14ac:dyDescent="0.2"/>
    <row r="257" s="219" customFormat="1" ht="14.45" customHeight="1" x14ac:dyDescent="0.2"/>
    <row r="258" s="219" customFormat="1" ht="14.45" customHeight="1" x14ac:dyDescent="0.2"/>
    <row r="259" s="219" customFormat="1" ht="14.45" customHeight="1" x14ac:dyDescent="0.2"/>
    <row r="260" s="219" customFormat="1" ht="14.45" customHeight="1" x14ac:dyDescent="0.2"/>
    <row r="261" s="219" customFormat="1" ht="14.45" customHeight="1" x14ac:dyDescent="0.2"/>
    <row r="262" s="219" customFormat="1" ht="14.45" customHeight="1" x14ac:dyDescent="0.2"/>
    <row r="263" s="219" customFormat="1" ht="14.45" customHeight="1" x14ac:dyDescent="0.2"/>
    <row r="264" s="219" customFormat="1" ht="14.45" customHeight="1" x14ac:dyDescent="0.2"/>
    <row r="265" s="219" customFormat="1" ht="14.45" customHeight="1" x14ac:dyDescent="0.2"/>
    <row r="266" s="219" customFormat="1" ht="14.45" customHeight="1" x14ac:dyDescent="0.2"/>
    <row r="267" s="219" customFormat="1" ht="14.45" customHeight="1" x14ac:dyDescent="0.2"/>
    <row r="268" s="219" customFormat="1" ht="14.45" customHeight="1" x14ac:dyDescent="0.2"/>
    <row r="269" s="219" customFormat="1" ht="14.45" customHeight="1" x14ac:dyDescent="0.2"/>
    <row r="270" s="219" customFormat="1" ht="14.45" customHeight="1" x14ac:dyDescent="0.2"/>
    <row r="271" s="219" customFormat="1" ht="14.45" customHeight="1" x14ac:dyDescent="0.2"/>
    <row r="272" s="219" customFormat="1" ht="14.45" customHeight="1" x14ac:dyDescent="0.2"/>
    <row r="273" s="219" customFormat="1" ht="14.45" customHeight="1" x14ac:dyDescent="0.2"/>
    <row r="274" s="219" customFormat="1" ht="14.45" customHeight="1" x14ac:dyDescent="0.2"/>
    <row r="275" s="219" customFormat="1" ht="14.45" customHeight="1" x14ac:dyDescent="0.2"/>
    <row r="276" s="219" customFormat="1" ht="14.45" customHeight="1" x14ac:dyDescent="0.2"/>
    <row r="277" s="219" customFormat="1" ht="14.45" customHeight="1" x14ac:dyDescent="0.2"/>
    <row r="278" s="219" customFormat="1" ht="14.45" customHeight="1" x14ac:dyDescent="0.2"/>
    <row r="279" s="219" customFormat="1" ht="14.45" customHeight="1" x14ac:dyDescent="0.2"/>
    <row r="280" s="219" customFormat="1" ht="14.45" customHeight="1" x14ac:dyDescent="0.2"/>
    <row r="281" s="219" customFormat="1" ht="14.45" customHeight="1" x14ac:dyDescent="0.2"/>
    <row r="282" s="219" customFormat="1" ht="14.45" customHeight="1" x14ac:dyDescent="0.2"/>
    <row r="283" s="219" customFormat="1" ht="14.45" customHeight="1" x14ac:dyDescent="0.2"/>
    <row r="284" s="219" customFormat="1" ht="14.45" customHeight="1" x14ac:dyDescent="0.2"/>
    <row r="285" s="219" customFormat="1" ht="14.45" customHeight="1" x14ac:dyDescent="0.2"/>
    <row r="286" s="219" customFormat="1" ht="14.45" customHeight="1" x14ac:dyDescent="0.2"/>
    <row r="287" s="219" customFormat="1" ht="14.45" customHeight="1" x14ac:dyDescent="0.2"/>
    <row r="288" s="219" customFormat="1" ht="14.45" customHeight="1" x14ac:dyDescent="0.2"/>
    <row r="289" s="219" customFormat="1" ht="14.45" customHeight="1" x14ac:dyDescent="0.2"/>
    <row r="290" s="219" customFormat="1" ht="14.45" customHeight="1" x14ac:dyDescent="0.2"/>
    <row r="291" s="219" customFormat="1" ht="14.45" customHeight="1" x14ac:dyDescent="0.2"/>
    <row r="292" s="219" customFormat="1" ht="14.45" customHeight="1" x14ac:dyDescent="0.2"/>
    <row r="293" s="219" customFormat="1" ht="14.45" customHeight="1" x14ac:dyDescent="0.2"/>
    <row r="294" s="219" customFormat="1" ht="14.45" customHeight="1" x14ac:dyDescent="0.2"/>
    <row r="295" s="219" customFormat="1" ht="14.45" customHeight="1" x14ac:dyDescent="0.2"/>
    <row r="296" s="219" customFormat="1" ht="14.45" customHeight="1" x14ac:dyDescent="0.2"/>
    <row r="297" s="219" customFormat="1" ht="14.45" customHeight="1" x14ac:dyDescent="0.2"/>
    <row r="298" s="219" customFormat="1" ht="14.45" customHeight="1" x14ac:dyDescent="0.2"/>
    <row r="299" s="219" customFormat="1" ht="14.45" customHeight="1" x14ac:dyDescent="0.2"/>
    <row r="300" s="219" customFormat="1" ht="14.45" customHeight="1" x14ac:dyDescent="0.2"/>
    <row r="301" s="219" customFormat="1" ht="14.45" customHeight="1" x14ac:dyDescent="0.2"/>
    <row r="302" s="219" customFormat="1" ht="14.45" customHeight="1" x14ac:dyDescent="0.2"/>
    <row r="303" s="219" customFormat="1" ht="14.45" customHeight="1" x14ac:dyDescent="0.2"/>
    <row r="304" s="219" customFormat="1" ht="14.45" customHeight="1" x14ac:dyDescent="0.2"/>
    <row r="305" s="219" customFormat="1" ht="14.45" customHeight="1" x14ac:dyDescent="0.2"/>
    <row r="306" s="219" customFormat="1" ht="14.45" customHeight="1" x14ac:dyDescent="0.2"/>
    <row r="307" s="219" customFormat="1" ht="14.45" customHeight="1" x14ac:dyDescent="0.2"/>
    <row r="308" s="219" customFormat="1" ht="14.45" customHeight="1" x14ac:dyDescent="0.2"/>
    <row r="309" s="219" customFormat="1" ht="14.45" customHeight="1" x14ac:dyDescent="0.2"/>
    <row r="310" s="219" customFormat="1" ht="14.45" customHeight="1" x14ac:dyDescent="0.2"/>
    <row r="311" s="219" customFormat="1" ht="14.45" customHeight="1" x14ac:dyDescent="0.2"/>
    <row r="312" s="219" customFormat="1" ht="14.45" customHeight="1" x14ac:dyDescent="0.2"/>
    <row r="313" s="219" customFormat="1" ht="14.45" customHeight="1" x14ac:dyDescent="0.2"/>
    <row r="314" s="219" customFormat="1" ht="14.45" customHeight="1" x14ac:dyDescent="0.2"/>
    <row r="315" s="219" customFormat="1" ht="14.45" customHeight="1" x14ac:dyDescent="0.2"/>
    <row r="316" s="219" customFormat="1" ht="14.45" customHeight="1" x14ac:dyDescent="0.2"/>
    <row r="317" s="219" customFormat="1" ht="14.45" customHeight="1" x14ac:dyDescent="0.2"/>
    <row r="318" s="219" customFormat="1" ht="14.45" customHeight="1" x14ac:dyDescent="0.2"/>
    <row r="319" s="219" customFormat="1" ht="14.45" customHeight="1" x14ac:dyDescent="0.2"/>
    <row r="320" s="219" customFormat="1" ht="14.45" customHeight="1" x14ac:dyDescent="0.2"/>
    <row r="321" s="219" customFormat="1" ht="14.45" customHeight="1" x14ac:dyDescent="0.2"/>
    <row r="322" s="219" customFormat="1" ht="14.45" customHeight="1" x14ac:dyDescent="0.2"/>
    <row r="323" s="219" customFormat="1" ht="14.45" customHeight="1" x14ac:dyDescent="0.2"/>
    <row r="324" s="219" customFormat="1" ht="14.45" customHeight="1" x14ac:dyDescent="0.2"/>
    <row r="325" s="219" customFormat="1" ht="14.45" customHeight="1" x14ac:dyDescent="0.2"/>
    <row r="326" s="219" customFormat="1" ht="14.45" customHeight="1" x14ac:dyDescent="0.2"/>
    <row r="327" s="219" customFormat="1" ht="14.45" customHeight="1" x14ac:dyDescent="0.2"/>
    <row r="328" s="219" customFormat="1" ht="14.45" customHeight="1" x14ac:dyDescent="0.2"/>
    <row r="329" s="219" customFormat="1" ht="14.45" customHeight="1" x14ac:dyDescent="0.2"/>
    <row r="330" s="219" customFormat="1" ht="14.45" customHeight="1" x14ac:dyDescent="0.2"/>
    <row r="331" s="219" customFormat="1" ht="14.45" customHeight="1" x14ac:dyDescent="0.2"/>
    <row r="332" s="219" customFormat="1" ht="14.45" customHeight="1" x14ac:dyDescent="0.2"/>
    <row r="333" s="219" customFormat="1" ht="14.45" customHeight="1" x14ac:dyDescent="0.2"/>
    <row r="334" s="219" customFormat="1" ht="14.45" customHeight="1" x14ac:dyDescent="0.2"/>
    <row r="335" s="219" customFormat="1" ht="14.45" customHeight="1" x14ac:dyDescent="0.2"/>
    <row r="336" s="219" customFormat="1" ht="14.45" customHeight="1" x14ac:dyDescent="0.2"/>
    <row r="337" s="219" customFormat="1" ht="14.45" customHeight="1" x14ac:dyDescent="0.2"/>
    <row r="338" s="219" customFormat="1" ht="14.45" customHeight="1" x14ac:dyDescent="0.2"/>
    <row r="339" s="219" customFormat="1" ht="14.45" customHeight="1" x14ac:dyDescent="0.2"/>
    <row r="340" s="219" customFormat="1" ht="14.45" customHeight="1" x14ac:dyDescent="0.2"/>
    <row r="341" s="219" customFormat="1" ht="14.45" customHeight="1" x14ac:dyDescent="0.2"/>
    <row r="342" s="219" customFormat="1" ht="14.45" customHeight="1" x14ac:dyDescent="0.2"/>
    <row r="343" s="219" customFormat="1" ht="14.45" customHeight="1" x14ac:dyDescent="0.2"/>
    <row r="344" s="219" customFormat="1" ht="14.45" customHeight="1" x14ac:dyDescent="0.2"/>
    <row r="345" s="219" customFormat="1" ht="14.45" customHeight="1" x14ac:dyDescent="0.2"/>
    <row r="346" s="219" customFormat="1" ht="14.45" customHeight="1" x14ac:dyDescent="0.2"/>
    <row r="347" s="219" customFormat="1" ht="14.45" customHeight="1" x14ac:dyDescent="0.2"/>
    <row r="348" s="219" customFormat="1" ht="14.45" customHeight="1" x14ac:dyDescent="0.2"/>
    <row r="349" s="219" customFormat="1" ht="14.45" customHeight="1" x14ac:dyDescent="0.2"/>
    <row r="350" s="219" customFormat="1" ht="14.45" customHeight="1" x14ac:dyDescent="0.2"/>
    <row r="351" s="219" customFormat="1" ht="14.45" customHeight="1" x14ac:dyDescent="0.2"/>
    <row r="352" s="219" customFormat="1" ht="14.45" customHeight="1" x14ac:dyDescent="0.2"/>
    <row r="353" s="219" customFormat="1" ht="14.45" customHeight="1" x14ac:dyDescent="0.2"/>
    <row r="354" s="219" customFormat="1" ht="14.45" customHeight="1" x14ac:dyDescent="0.2"/>
    <row r="355" s="219" customFormat="1" ht="14.45" customHeight="1" x14ac:dyDescent="0.2"/>
    <row r="356" s="219" customFormat="1" ht="14.45" customHeight="1" x14ac:dyDescent="0.2"/>
    <row r="357" s="219" customFormat="1" ht="14.45" customHeight="1" x14ac:dyDescent="0.2"/>
    <row r="358" s="219" customFormat="1" ht="14.45" customHeight="1" x14ac:dyDescent="0.2"/>
    <row r="359" s="219" customFormat="1" ht="14.45" customHeight="1" x14ac:dyDescent="0.2"/>
    <row r="360" s="219" customFormat="1" ht="14.45" customHeight="1" x14ac:dyDescent="0.2"/>
    <row r="361" s="219" customFormat="1" ht="14.45" customHeight="1" x14ac:dyDescent="0.2"/>
    <row r="362" s="219" customFormat="1" ht="14.45" customHeight="1" x14ac:dyDescent="0.2"/>
    <row r="363" s="219" customFormat="1" ht="14.45" customHeight="1" x14ac:dyDescent="0.2"/>
    <row r="364" s="219" customFormat="1" ht="14.45" customHeight="1" x14ac:dyDescent="0.2"/>
    <row r="365" s="219" customFormat="1" ht="14.45" customHeight="1" x14ac:dyDescent="0.2"/>
    <row r="366" s="219" customFormat="1" ht="14.45" customHeight="1" x14ac:dyDescent="0.2"/>
    <row r="367" s="219" customFormat="1" ht="14.45" customHeight="1" x14ac:dyDescent="0.2"/>
    <row r="368" s="219" customFormat="1" ht="14.45" customHeight="1" x14ac:dyDescent="0.2"/>
    <row r="369" s="219" customFormat="1" ht="14.45" customHeight="1" x14ac:dyDescent="0.2"/>
    <row r="370" s="219" customFormat="1" ht="14.45" customHeight="1" x14ac:dyDescent="0.2"/>
    <row r="371" s="219" customFormat="1" ht="14.45" customHeight="1" x14ac:dyDescent="0.2"/>
    <row r="372" s="219" customFormat="1" ht="14.45" customHeight="1" x14ac:dyDescent="0.2"/>
    <row r="373" s="219" customFormat="1" ht="14.45" customHeight="1" x14ac:dyDescent="0.2"/>
    <row r="374" s="219" customFormat="1" ht="14.45" customHeight="1" x14ac:dyDescent="0.2"/>
    <row r="375" s="219" customFormat="1" ht="14.45" customHeight="1" x14ac:dyDescent="0.2"/>
    <row r="376" s="219" customFormat="1" ht="14.45" customHeight="1" x14ac:dyDescent="0.2"/>
    <row r="377" s="219" customFormat="1" ht="14.45" customHeight="1" x14ac:dyDescent="0.2"/>
    <row r="378" s="219" customFormat="1" ht="14.45" customHeight="1" x14ac:dyDescent="0.2"/>
    <row r="379" s="219" customFormat="1" ht="14.45" customHeight="1" x14ac:dyDescent="0.2"/>
    <row r="380" s="219" customFormat="1" ht="14.45" customHeight="1" x14ac:dyDescent="0.2"/>
    <row r="381" s="219" customFormat="1" ht="14.45" customHeight="1" x14ac:dyDescent="0.2"/>
    <row r="382" s="219" customFormat="1" ht="14.45" customHeight="1" x14ac:dyDescent="0.2"/>
    <row r="383" s="219" customFormat="1" ht="14.45" customHeight="1" x14ac:dyDescent="0.2"/>
    <row r="384" s="219" customFormat="1" ht="14.45" customHeight="1" x14ac:dyDescent="0.2"/>
    <row r="385" s="219" customFormat="1" ht="14.45" customHeight="1" x14ac:dyDescent="0.2"/>
    <row r="386" s="219" customFormat="1" ht="14.45" customHeight="1" x14ac:dyDescent="0.2"/>
    <row r="387" s="219" customFormat="1" ht="14.45" customHeight="1" x14ac:dyDescent="0.2"/>
    <row r="388" s="219" customFormat="1" ht="14.45" customHeight="1" x14ac:dyDescent="0.2"/>
    <row r="389" s="219" customFormat="1" ht="14.45" customHeight="1" x14ac:dyDescent="0.2"/>
    <row r="390" s="219" customFormat="1" ht="14.45" customHeight="1" x14ac:dyDescent="0.2"/>
    <row r="391" s="219" customFormat="1" ht="14.45" customHeight="1" x14ac:dyDescent="0.2"/>
    <row r="392" s="219" customFormat="1" ht="14.45" customHeight="1" x14ac:dyDescent="0.2"/>
    <row r="393" s="219" customFormat="1" ht="14.45" customHeight="1" x14ac:dyDescent="0.2"/>
    <row r="394" s="219" customFormat="1" ht="14.45" customHeight="1" x14ac:dyDescent="0.2"/>
    <row r="395" s="219" customFormat="1" ht="14.45" customHeight="1" x14ac:dyDescent="0.2"/>
    <row r="396" s="219" customFormat="1" ht="14.45" customHeight="1" x14ac:dyDescent="0.2"/>
    <row r="397" s="219" customFormat="1" ht="14.45" customHeight="1" x14ac:dyDescent="0.2"/>
    <row r="398" s="219" customFormat="1" ht="14.45" customHeight="1" x14ac:dyDescent="0.2"/>
    <row r="399" s="219" customFormat="1" ht="14.45" customHeight="1" x14ac:dyDescent="0.2"/>
    <row r="400" s="219" customFormat="1" ht="14.45" customHeight="1" x14ac:dyDescent="0.2"/>
    <row r="401" s="219" customFormat="1" ht="14.45" customHeight="1" x14ac:dyDescent="0.2"/>
    <row r="402" s="219" customFormat="1" ht="14.45" customHeight="1" x14ac:dyDescent="0.2"/>
    <row r="403" s="219" customFormat="1" ht="14.45" customHeight="1" x14ac:dyDescent="0.2"/>
    <row r="404" s="219" customFormat="1" ht="14.45" customHeight="1" x14ac:dyDescent="0.2"/>
    <row r="405" s="219" customFormat="1" ht="14.45" customHeight="1" x14ac:dyDescent="0.2"/>
    <row r="406" s="219" customFormat="1" ht="14.45" customHeight="1" x14ac:dyDescent="0.2"/>
    <row r="407" s="219" customFormat="1" ht="14.45" customHeight="1" x14ac:dyDescent="0.2"/>
    <row r="408" s="219" customFormat="1" ht="14.45" customHeight="1" x14ac:dyDescent="0.2"/>
    <row r="409" s="219" customFormat="1" ht="14.45" customHeight="1" x14ac:dyDescent="0.2"/>
    <row r="410" s="219" customFormat="1" ht="14.45" customHeight="1" x14ac:dyDescent="0.2"/>
    <row r="411" s="219" customFormat="1" ht="14.45" customHeight="1" x14ac:dyDescent="0.2"/>
    <row r="412" s="219" customFormat="1" ht="14.45" customHeight="1" x14ac:dyDescent="0.2"/>
    <row r="413" s="219" customFormat="1" ht="14.45" customHeight="1" x14ac:dyDescent="0.2"/>
    <row r="414" s="219" customFormat="1" ht="14.45" customHeight="1" x14ac:dyDescent="0.2"/>
    <row r="415" s="219" customFormat="1" ht="14.45" customHeight="1" x14ac:dyDescent="0.2"/>
    <row r="416" s="219" customFormat="1" ht="14.45" customHeight="1" x14ac:dyDescent="0.2"/>
    <row r="417" s="219" customFormat="1" ht="14.45" customHeight="1" x14ac:dyDescent="0.2"/>
    <row r="418" s="219" customFormat="1" ht="14.45" customHeight="1" x14ac:dyDescent="0.2"/>
    <row r="419" s="219" customFormat="1" ht="14.45" customHeight="1" x14ac:dyDescent="0.2"/>
    <row r="420" s="219" customFormat="1" ht="14.45" customHeight="1" x14ac:dyDescent="0.2"/>
    <row r="421" s="219" customFormat="1" ht="14.45" customHeight="1" x14ac:dyDescent="0.2"/>
    <row r="422" s="219" customFormat="1" ht="14.45" customHeight="1" x14ac:dyDescent="0.2"/>
    <row r="423" s="219" customFormat="1" ht="14.45" customHeight="1" x14ac:dyDescent="0.2"/>
    <row r="424" s="219" customFormat="1" ht="14.45" customHeight="1" x14ac:dyDescent="0.2"/>
    <row r="425" s="219" customFormat="1" ht="14.45" customHeight="1" x14ac:dyDescent="0.2"/>
    <row r="426" s="219" customFormat="1" ht="14.45" customHeight="1" x14ac:dyDescent="0.2"/>
    <row r="427" s="219" customFormat="1" ht="14.45" customHeight="1" x14ac:dyDescent="0.2"/>
    <row r="428" s="219" customFormat="1" ht="14.45" customHeight="1" x14ac:dyDescent="0.2"/>
    <row r="429" s="219" customFormat="1" ht="14.45" customHeight="1" x14ac:dyDescent="0.2"/>
    <row r="430" s="219" customFormat="1" ht="14.45" customHeight="1" x14ac:dyDescent="0.2"/>
    <row r="431" s="219" customFormat="1" ht="14.45" customHeight="1" x14ac:dyDescent="0.2"/>
    <row r="432" s="219" customFormat="1" ht="14.45" customHeight="1" x14ac:dyDescent="0.2"/>
    <row r="433" s="219" customFormat="1" ht="14.45" customHeight="1" x14ac:dyDescent="0.2"/>
    <row r="434" s="219" customFormat="1" ht="14.45" customHeight="1" x14ac:dyDescent="0.2"/>
    <row r="435" s="219" customFormat="1" ht="14.45" customHeight="1" x14ac:dyDescent="0.2"/>
    <row r="436" s="219" customFormat="1" ht="14.45" customHeight="1" x14ac:dyDescent="0.2"/>
    <row r="437" s="219" customFormat="1" ht="14.45" customHeight="1" x14ac:dyDescent="0.2"/>
    <row r="438" s="219" customFormat="1" ht="14.45" customHeight="1" x14ac:dyDescent="0.2"/>
    <row r="439" s="219" customFormat="1" ht="14.45" customHeight="1" x14ac:dyDescent="0.2"/>
    <row r="440" s="219" customFormat="1" ht="14.45" customHeight="1" x14ac:dyDescent="0.2"/>
    <row r="441" s="219" customFormat="1" ht="14.45" customHeight="1" x14ac:dyDescent="0.2"/>
    <row r="442" s="219" customFormat="1" ht="14.45" customHeight="1" x14ac:dyDescent="0.2"/>
    <row r="443" s="219" customFormat="1" ht="14.45" customHeight="1" x14ac:dyDescent="0.2"/>
    <row r="444" s="219" customFormat="1" ht="14.45" customHeight="1" x14ac:dyDescent="0.2"/>
    <row r="445" s="219" customFormat="1" ht="14.45" customHeight="1" x14ac:dyDescent="0.2"/>
    <row r="446" s="219" customFormat="1" ht="14.45" customHeight="1" x14ac:dyDescent="0.2"/>
    <row r="447" s="219" customFormat="1" ht="14.45" customHeight="1" x14ac:dyDescent="0.2"/>
    <row r="448" s="219" customFormat="1" ht="14.45" customHeight="1" x14ac:dyDescent="0.2"/>
    <row r="449" s="219" customFormat="1" ht="14.45" customHeight="1" x14ac:dyDescent="0.2"/>
    <row r="450" s="219" customFormat="1" ht="14.45" customHeight="1" x14ac:dyDescent="0.2"/>
    <row r="451" s="219" customFormat="1" ht="14.45" customHeight="1" x14ac:dyDescent="0.2"/>
    <row r="452" s="219" customFormat="1" ht="14.45" customHeight="1" x14ac:dyDescent="0.2"/>
    <row r="453" s="219" customFormat="1" ht="14.45" customHeight="1" x14ac:dyDescent="0.2"/>
    <row r="454" s="219" customFormat="1" ht="14.45" customHeight="1" x14ac:dyDescent="0.2"/>
    <row r="455" s="219" customFormat="1" ht="14.45" customHeight="1" x14ac:dyDescent="0.2"/>
    <row r="456" s="219" customFormat="1" ht="14.45" customHeight="1" x14ac:dyDescent="0.2"/>
    <row r="457" s="219" customFormat="1" ht="14.45" customHeight="1" x14ac:dyDescent="0.2"/>
    <row r="458" s="219" customFormat="1" ht="14.45" customHeight="1" x14ac:dyDescent="0.2"/>
    <row r="459" s="219" customFormat="1" ht="14.45" customHeight="1" x14ac:dyDescent="0.2"/>
    <row r="460" s="219" customFormat="1" ht="14.45" customHeight="1" x14ac:dyDescent="0.2"/>
    <row r="461" s="219" customFormat="1" ht="14.45" customHeight="1" x14ac:dyDescent="0.2"/>
    <row r="462" s="219" customFormat="1" ht="14.45" customHeight="1" x14ac:dyDescent="0.2"/>
    <row r="463" s="219" customFormat="1" ht="14.45" customHeight="1" x14ac:dyDescent="0.2"/>
    <row r="464" s="219" customFormat="1" ht="14.45" customHeight="1" x14ac:dyDescent="0.2"/>
    <row r="465" s="219" customFormat="1" ht="14.45" customHeight="1" x14ac:dyDescent="0.2"/>
    <row r="466" s="219" customFormat="1" ht="14.45" customHeight="1" x14ac:dyDescent="0.2"/>
    <row r="467" s="219" customFormat="1" ht="14.45" customHeight="1" x14ac:dyDescent="0.2"/>
    <row r="468" s="219" customFormat="1" ht="14.45" customHeight="1" x14ac:dyDescent="0.2"/>
    <row r="469" s="219" customFormat="1" ht="14.45" customHeight="1" x14ac:dyDescent="0.2"/>
    <row r="470" s="219" customFormat="1" ht="14.45" customHeight="1" x14ac:dyDescent="0.2"/>
    <row r="471" s="219" customFormat="1" ht="14.45" customHeight="1" x14ac:dyDescent="0.2"/>
    <row r="472" s="219" customFormat="1" ht="14.45" customHeight="1" x14ac:dyDescent="0.2"/>
    <row r="473" s="219" customFormat="1" ht="14.45" customHeight="1" x14ac:dyDescent="0.2"/>
    <row r="474" s="219" customFormat="1" ht="14.45" customHeight="1" x14ac:dyDescent="0.2"/>
    <row r="475" s="219" customFormat="1" ht="14.45" customHeight="1" x14ac:dyDescent="0.2"/>
    <row r="476" s="219" customFormat="1" ht="14.45" customHeight="1" x14ac:dyDescent="0.2"/>
    <row r="477" s="219" customFormat="1" ht="14.45" customHeight="1" x14ac:dyDescent="0.2"/>
    <row r="478" s="219" customFormat="1" ht="14.45" customHeight="1" x14ac:dyDescent="0.2"/>
    <row r="479" s="219" customFormat="1" ht="14.45" customHeight="1" x14ac:dyDescent="0.2"/>
    <row r="480" s="219" customFormat="1" ht="14.45" customHeight="1" x14ac:dyDescent="0.2"/>
    <row r="481" s="219" customFormat="1" ht="14.45" customHeight="1" x14ac:dyDescent="0.2"/>
    <row r="482" s="219" customFormat="1" ht="14.45" customHeight="1" x14ac:dyDescent="0.2"/>
    <row r="483" s="219" customFormat="1" ht="14.45" customHeight="1" x14ac:dyDescent="0.2"/>
    <row r="484" s="219" customFormat="1" ht="14.45" customHeight="1" x14ac:dyDescent="0.2"/>
    <row r="485" s="219" customFormat="1" ht="14.45" customHeight="1" x14ac:dyDescent="0.2"/>
    <row r="486" s="219" customFormat="1" ht="14.45" customHeight="1" x14ac:dyDescent="0.2"/>
    <row r="487" s="219" customFormat="1" ht="14.45" customHeight="1" x14ac:dyDescent="0.2"/>
    <row r="488" s="219" customFormat="1" ht="14.45" customHeight="1" x14ac:dyDescent="0.2"/>
    <row r="489" s="219" customFormat="1" ht="14.45" customHeight="1" x14ac:dyDescent="0.2"/>
    <row r="490" s="219" customFormat="1" ht="14.45" customHeight="1" x14ac:dyDescent="0.2"/>
    <row r="491" s="219" customFormat="1" ht="14.45" customHeight="1" x14ac:dyDescent="0.2"/>
    <row r="492" s="219" customFormat="1" ht="14.45" customHeight="1" x14ac:dyDescent="0.2"/>
  </sheetData>
  <mergeCells count="25">
    <mergeCell ref="P44:Q44"/>
    <mergeCell ref="P39:Q39"/>
    <mergeCell ref="F42:G42"/>
    <mergeCell ref="H42:I42"/>
    <mergeCell ref="J42:K42"/>
    <mergeCell ref="L42:M42"/>
    <mergeCell ref="N42:O42"/>
    <mergeCell ref="P42:Q42"/>
    <mergeCell ref="N39:O39"/>
    <mergeCell ref="F44:G44"/>
    <mergeCell ref="H44:I44"/>
    <mergeCell ref="J44:K44"/>
    <mergeCell ref="L44:M44"/>
    <mergeCell ref="N44:O44"/>
    <mergeCell ref="H43:I43"/>
    <mergeCell ref="J43:K43"/>
    <mergeCell ref="L43:M43"/>
    <mergeCell ref="F43:G43"/>
    <mergeCell ref="N43:O43"/>
    <mergeCell ref="P43:Q43"/>
    <mergeCell ref="C39:E39"/>
    <mergeCell ref="F39:G39"/>
    <mergeCell ref="H39:I39"/>
    <mergeCell ref="J39:K39"/>
    <mergeCell ref="L39:M39"/>
  </mergeCells>
  <dataValidations count="3">
    <dataValidation type="list" allowBlank="1" showInputMessage="1" showErrorMessage="1" sqref="G71 I71 K71 M71 O71 Q71" xr:uid="{00000000-0002-0000-0400-000000000000}">
      <formula1>"Bujur Sangkar, Persegi Panjang, Trapesium, Tidak Beraturan, Ngantong, Letter L"</formula1>
    </dataValidation>
    <dataValidation type="list" allowBlank="1" showInputMessage="1" showErrorMessage="1" sqref="F42:Q42" xr:uid="{00000000-0002-0000-0400-000001000000}">
      <formula1>$H$1:$H$5</formula1>
    </dataValidation>
    <dataValidation type="whole" operator="lessThan" allowBlank="1" showInputMessage="1" showErrorMessage="1" sqref="I84 K84 M84 O84 Q84 I100 K100 M100 O100 Q100 K116:K117 M116:M117 O116:O117 Q116:Q117 I116:I117" xr:uid="{00000000-0002-0000-0400-000002000000}">
      <formula1>0</formula1>
    </dataValidation>
  </dataValidations>
  <printOptions horizontalCentered="1" verticalCentered="1"/>
  <pageMargins left="0.27559055118110237" right="0.23622047244094491" top="0.31496062992125984" bottom="0.19685039370078741" header="0.31496062992125984" footer="0.31496062992125984"/>
  <pageSetup paperSize="9" scale="45" orientation="landscape" horizontalDpi="4294967292" verticalDpi="0" r:id="rId1"/>
  <rowBreaks count="3" manualBreakCount="3">
    <brk id="100" min="1" max="12" man="1"/>
    <brk id="185" max="16383" man="1"/>
    <brk id="186" min="1" max="11" man="1"/>
  </rowBreaks>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5" tint="-0.249977111117893"/>
  </sheetPr>
  <dimension ref="A1:DV910"/>
  <sheetViews>
    <sheetView showGridLines="0" view="pageBreakPreview" topLeftCell="A214" zoomScale="85" zoomScaleNormal="80" zoomScaleSheetLayoutView="85" workbookViewId="0">
      <selection activeCell="AS66" sqref="AS66:BC66"/>
    </sheetView>
  </sheetViews>
  <sheetFormatPr defaultColWidth="2.5703125" defaultRowHeight="13.5" customHeight="1" x14ac:dyDescent="0.2"/>
  <cols>
    <col min="1" max="1" width="1.140625" style="1" customWidth="1"/>
    <col min="2" max="2" width="0.7109375" style="1" customWidth="1"/>
    <col min="3" max="51" width="2.5703125" style="1" customWidth="1"/>
    <col min="52" max="52" width="0.85546875" style="1" customWidth="1"/>
    <col min="53" max="88" width="2.5703125" style="1" customWidth="1"/>
    <col min="89" max="101" width="2.5703125" style="1"/>
    <col min="102" max="102" width="0.7109375" style="1" customWidth="1"/>
    <col min="103" max="103" width="2.5703125" style="1"/>
    <col min="104" max="104" width="2.5703125" style="1" customWidth="1"/>
    <col min="105" max="105" width="39.42578125" style="1" bestFit="1" customWidth="1"/>
    <col min="106" max="106" width="10.140625" style="1" bestFit="1" customWidth="1"/>
    <col min="107" max="107" width="5.7109375" style="1" bestFit="1" customWidth="1"/>
    <col min="108" max="108" width="2.5703125" style="1"/>
    <col min="109" max="109" width="16.42578125" style="1" bestFit="1" customWidth="1"/>
    <col min="110" max="110" width="42.42578125" style="1" customWidth="1"/>
    <col min="111" max="121" width="43.42578125" style="1" customWidth="1"/>
    <col min="122" max="124" width="2.5703125" style="1"/>
    <col min="125" max="125" width="62.7109375" style="1" bestFit="1" customWidth="1"/>
    <col min="126" max="126" width="3.140625" style="1" bestFit="1" customWidth="1"/>
    <col min="127" max="16384" width="2.5703125" style="1"/>
  </cols>
  <sheetData>
    <row r="1" spans="2:126" ht="7.5" customHeight="1" x14ac:dyDescent="0.2"/>
    <row r="2" spans="2:126" s="40" customFormat="1" ht="13.5" customHeight="1" thickBot="1" x14ac:dyDescent="0.3">
      <c r="B2" s="36"/>
      <c r="C2" s="37"/>
      <c r="D2" s="37"/>
      <c r="E2" s="37"/>
      <c r="F2" s="37"/>
      <c r="G2" s="37"/>
      <c r="H2" s="37" t="s">
        <v>3</v>
      </c>
      <c r="I2" s="37"/>
      <c r="J2" s="37"/>
      <c r="K2" s="37"/>
      <c r="L2" s="37"/>
      <c r="M2" s="37"/>
      <c r="N2" s="55" t="s">
        <v>0</v>
      </c>
      <c r="O2" s="1523" t="s">
        <v>1337</v>
      </c>
      <c r="P2" s="1523"/>
      <c r="Q2" s="1523"/>
      <c r="R2" s="1523"/>
      <c r="S2" s="1523"/>
      <c r="T2" s="1523"/>
      <c r="U2" s="1523"/>
      <c r="V2" s="1523"/>
      <c r="W2" s="1523"/>
      <c r="X2" s="1523"/>
      <c r="Y2" s="1523"/>
      <c r="Z2" s="1523"/>
      <c r="AA2" s="1523"/>
      <c r="AB2" s="1523"/>
      <c r="AC2" s="1523"/>
      <c r="AD2" s="1523"/>
      <c r="AE2" s="37"/>
      <c r="AF2" s="37"/>
      <c r="AG2" s="37"/>
      <c r="AH2" s="37"/>
      <c r="AI2" s="37"/>
      <c r="AJ2" s="37"/>
      <c r="AK2" s="37"/>
      <c r="AL2" s="37"/>
      <c r="AM2" s="37"/>
      <c r="AN2" s="37"/>
      <c r="AO2" s="37"/>
      <c r="AP2" s="37"/>
      <c r="AQ2" s="37"/>
      <c r="AR2" s="37"/>
      <c r="AS2" s="37"/>
      <c r="AT2" s="37"/>
      <c r="AU2" s="37"/>
      <c r="AV2" s="37"/>
      <c r="AW2" s="37"/>
      <c r="AX2" s="37"/>
      <c r="AY2" s="37"/>
      <c r="AZ2" s="37"/>
      <c r="BA2" s="37"/>
      <c r="BB2" s="37"/>
      <c r="BC2" s="37"/>
      <c r="BD2" s="37"/>
      <c r="BE2" s="37"/>
      <c r="BF2" s="37"/>
      <c r="BG2" s="37"/>
      <c r="BH2" s="37"/>
      <c r="BI2" s="37"/>
      <c r="BJ2" s="37"/>
      <c r="BK2" s="37"/>
      <c r="BL2" s="37"/>
      <c r="BM2" s="37"/>
      <c r="BN2" s="37"/>
      <c r="BO2" s="37"/>
      <c r="BP2" s="37"/>
      <c r="BQ2" s="37"/>
      <c r="BR2" s="37"/>
      <c r="BS2" s="37"/>
      <c r="BT2" s="37"/>
      <c r="BU2" s="37"/>
      <c r="BV2" s="37"/>
      <c r="BW2" s="37"/>
      <c r="BX2" s="37"/>
      <c r="BY2" s="37"/>
      <c r="BZ2" s="37"/>
      <c r="CA2" s="37"/>
      <c r="CB2" s="37"/>
      <c r="CC2" s="37"/>
      <c r="CD2" s="37"/>
      <c r="CE2" s="37"/>
      <c r="CF2" s="37"/>
      <c r="CG2" s="37"/>
      <c r="CH2" s="37"/>
      <c r="CI2" s="37"/>
      <c r="CJ2" s="37"/>
      <c r="CK2" s="37"/>
      <c r="CL2" s="37"/>
      <c r="CM2" s="37"/>
      <c r="CN2" s="37"/>
      <c r="CO2" s="37"/>
      <c r="CP2" s="37"/>
      <c r="CQ2" s="37"/>
      <c r="CR2" s="37"/>
      <c r="CS2" s="37"/>
      <c r="CT2" s="37"/>
      <c r="CU2" s="37"/>
      <c r="CV2" s="37"/>
      <c r="CW2" s="37"/>
      <c r="CX2" s="39"/>
      <c r="CZ2" s="93" t="str">
        <f>VLOOKUP(O4,DA3:DC36,3,FALSE)</f>
        <v>L</v>
      </c>
      <c r="DA2" s="41" t="s">
        <v>21</v>
      </c>
      <c r="DB2" s="41" t="s">
        <v>22</v>
      </c>
      <c r="DC2" s="41" t="s">
        <v>23</v>
      </c>
      <c r="DE2" s="1537" t="s">
        <v>610</v>
      </c>
      <c r="DF2" s="1537"/>
      <c r="DG2" s="61" t="str">
        <f>DG44</f>
        <v>RUMAH TINGGAL MEWAH</v>
      </c>
      <c r="DH2" s="110" t="str">
        <f t="shared" ref="DH2:DQ2" si="0">DH44</f>
        <v>RUMAH TINGGAL MENENGAH</v>
      </c>
      <c r="DI2" s="110" t="str">
        <f t="shared" si="0"/>
        <v>RUMAH TINGGAL SEDERHANA</v>
      </c>
      <c r="DJ2" s="110" t="str">
        <f t="shared" si="0"/>
        <v>SEMI PERMANEN</v>
      </c>
      <c r="DK2" s="110" t="str">
        <f t="shared" si="0"/>
        <v>GUDANG</v>
      </c>
      <c r="DL2" s="110" t="str">
        <f t="shared" si="0"/>
        <v>GEDUNG BERTINGKAT RENDAH &lt; 5 LANTAI</v>
      </c>
      <c r="DM2" s="110" t="str">
        <f t="shared" si="0"/>
        <v>GEDUNG BERTINGKAT SEDANG 5-8 LANTAI</v>
      </c>
      <c r="DN2" s="110" t="str">
        <f t="shared" si="0"/>
        <v>GEDUNG BERTINGKAT TINGGI &gt; 8 LANTAI</v>
      </c>
      <c r="DO2" s="110" t="str">
        <f t="shared" si="0"/>
        <v>MALL 4 LANTAI + 1 BASEMENT</v>
      </c>
      <c r="DP2" s="110" t="str">
        <f t="shared" si="0"/>
        <v>HOTEL 8 LANTAI</v>
      </c>
      <c r="DQ2" s="110" t="str">
        <f t="shared" si="0"/>
        <v>APARTEMEN 14 LANTAI + 2 SEMI BASEMENT</v>
      </c>
      <c r="DU2" s="102" t="s">
        <v>13</v>
      </c>
      <c r="DV2" s="102"/>
    </row>
    <row r="3" spans="2:126" s="40" customFormat="1" ht="13.5" customHeight="1" thickTop="1" x14ac:dyDescent="0.2">
      <c r="B3" s="42"/>
      <c r="C3" s="1506">
        <v>1</v>
      </c>
      <c r="D3" s="1507"/>
      <c r="E3" s="1507"/>
      <c r="F3" s="1508"/>
      <c r="G3" s="38"/>
      <c r="H3" s="38" t="s">
        <v>4</v>
      </c>
      <c r="I3" s="38"/>
      <c r="J3" s="38"/>
      <c r="K3" s="38"/>
      <c r="L3" s="4"/>
      <c r="M3" s="38"/>
      <c r="N3" s="4" t="s">
        <v>0</v>
      </c>
      <c r="O3" s="1515" t="s">
        <v>612</v>
      </c>
      <c r="P3" s="1515"/>
      <c r="Q3" s="1515"/>
      <c r="R3" s="1515"/>
      <c r="S3" s="1515"/>
      <c r="T3" s="1515"/>
      <c r="U3" s="1515"/>
      <c r="V3" s="1515"/>
      <c r="W3" s="1515"/>
      <c r="X3" s="1515"/>
      <c r="Y3" s="1515"/>
      <c r="Z3" s="1515"/>
      <c r="AA3" s="1515"/>
      <c r="AB3" s="1515"/>
      <c r="AC3" s="1515"/>
      <c r="AD3" s="1515"/>
      <c r="AE3" s="38"/>
      <c r="AF3" s="57"/>
      <c r="AG3" s="57"/>
      <c r="AH3" s="57"/>
      <c r="AI3" s="57"/>
      <c r="AJ3" s="57"/>
      <c r="AK3" s="57"/>
      <c r="AL3" s="57"/>
      <c r="AM3" s="57"/>
      <c r="AN3" s="57"/>
      <c r="AO3" s="57"/>
      <c r="AP3" s="57"/>
      <c r="AQ3" s="57"/>
      <c r="AR3" s="57"/>
      <c r="AS3" s="57"/>
      <c r="AT3" s="57"/>
      <c r="AU3" s="57"/>
      <c r="AV3" s="57"/>
      <c r="AW3" s="57"/>
      <c r="AX3" s="57"/>
      <c r="AY3" s="57"/>
      <c r="AZ3" s="57"/>
      <c r="BA3" s="57"/>
      <c r="BB3" s="57"/>
      <c r="BC3" s="57"/>
      <c r="BD3" s="57"/>
      <c r="BE3" s="57"/>
      <c r="BF3" s="57"/>
      <c r="BG3" s="57"/>
      <c r="BH3" s="57"/>
      <c r="BI3" s="57"/>
      <c r="BJ3" s="57"/>
      <c r="BK3" s="57"/>
      <c r="BL3" s="57"/>
      <c r="BM3" s="57"/>
      <c r="BN3" s="57"/>
      <c r="BO3" s="57"/>
      <c r="BP3" s="57"/>
      <c r="BQ3" s="57"/>
      <c r="BR3" s="57"/>
      <c r="BS3" s="57"/>
      <c r="BT3" s="57"/>
      <c r="BU3" s="38"/>
      <c r="BV3" s="38"/>
      <c r="BW3" s="38"/>
      <c r="BX3" s="38"/>
      <c r="BY3" s="38"/>
      <c r="BZ3" s="38"/>
      <c r="CA3" s="38"/>
      <c r="CB3" s="38"/>
      <c r="CC3" s="38"/>
      <c r="CD3" s="38"/>
      <c r="CE3" s="38"/>
      <c r="CF3" s="38"/>
      <c r="CG3" s="38"/>
      <c r="CH3" s="38"/>
      <c r="CI3" s="38"/>
      <c r="CJ3" s="38"/>
      <c r="CK3" s="38"/>
      <c r="CL3" s="38"/>
      <c r="CM3" s="38"/>
      <c r="CN3" s="38"/>
      <c r="CO3" s="38"/>
      <c r="CP3" s="38"/>
      <c r="CQ3" s="38"/>
      <c r="CR3" s="38"/>
      <c r="CS3" s="38"/>
      <c r="CT3" s="38"/>
      <c r="CU3" s="38"/>
      <c r="CV3" s="38"/>
      <c r="CW3" s="38"/>
      <c r="CX3" s="43"/>
      <c r="DA3" s="44" t="s">
        <v>24</v>
      </c>
      <c r="DB3" s="45">
        <v>0.82499999999999996</v>
      </c>
      <c r="DC3" s="46" t="s">
        <v>25</v>
      </c>
      <c r="DE3" s="47">
        <v>1</v>
      </c>
      <c r="DF3" s="48" t="s">
        <v>12</v>
      </c>
      <c r="DG3" s="49">
        <v>0.91739999999999999</v>
      </c>
      <c r="DH3" s="49">
        <v>0.91739999999999999</v>
      </c>
      <c r="DI3" s="50">
        <v>1</v>
      </c>
      <c r="DJ3" s="50">
        <v>1</v>
      </c>
      <c r="DK3" s="50">
        <v>1</v>
      </c>
      <c r="DL3" s="49">
        <v>0.89290000000000003</v>
      </c>
      <c r="DM3" s="49"/>
      <c r="DN3" s="49"/>
      <c r="DO3" s="49"/>
      <c r="DP3" s="49"/>
      <c r="DQ3" s="49"/>
      <c r="DU3" s="918" t="s">
        <v>829</v>
      </c>
      <c r="DV3" s="919">
        <v>10</v>
      </c>
    </row>
    <row r="4" spans="2:126" s="40" customFormat="1" ht="13.5" customHeight="1" x14ac:dyDescent="0.2">
      <c r="B4" s="42"/>
      <c r="C4" s="1509"/>
      <c r="D4" s="1510"/>
      <c r="E4" s="1510"/>
      <c r="F4" s="1511"/>
      <c r="G4" s="38"/>
      <c r="H4" s="38" t="s">
        <v>1</v>
      </c>
      <c r="I4" s="38"/>
      <c r="J4" s="38"/>
      <c r="K4" s="38"/>
      <c r="L4" s="38"/>
      <c r="M4" s="38"/>
      <c r="N4" s="4" t="s">
        <v>0</v>
      </c>
      <c r="O4" s="1516" t="s">
        <v>46</v>
      </c>
      <c r="P4" s="1516"/>
      <c r="Q4" s="1516"/>
      <c r="R4" s="1516"/>
      <c r="S4" s="1516"/>
      <c r="T4" s="1516"/>
      <c r="U4" s="1516"/>
      <c r="V4" s="1516"/>
      <c r="W4" s="1516"/>
      <c r="X4" s="1516"/>
      <c r="Y4" s="1516"/>
      <c r="Z4" s="1516"/>
      <c r="AA4" s="1516"/>
      <c r="AB4" s="1516"/>
      <c r="AC4" s="1516"/>
      <c r="AD4" s="1516"/>
      <c r="AE4" s="38"/>
      <c r="AF4" s="38"/>
      <c r="AG4" s="38"/>
      <c r="AH4" s="38"/>
      <c r="AI4" s="38"/>
      <c r="AJ4" s="38"/>
      <c r="AK4" s="38"/>
      <c r="AL4" s="38"/>
      <c r="AM4" s="38"/>
      <c r="AN4" s="38"/>
      <c r="AO4" s="38"/>
      <c r="AP4" s="38"/>
      <c r="AQ4" s="58"/>
      <c r="AR4" s="58"/>
      <c r="AS4" s="58"/>
      <c r="AT4" s="58"/>
      <c r="AU4" s="59"/>
      <c r="AV4" s="38"/>
      <c r="AW4" s="38"/>
      <c r="AX4" s="38"/>
      <c r="AY4" s="38"/>
      <c r="AZ4" s="38"/>
      <c r="BA4" s="59"/>
      <c r="BB4" s="38"/>
      <c r="BC4" s="38"/>
      <c r="BD4" s="38"/>
      <c r="BE4" s="38"/>
      <c r="BF4" s="38"/>
      <c r="BG4" s="38"/>
      <c r="BH4" s="59"/>
      <c r="BI4" s="38"/>
      <c r="BJ4" s="38"/>
      <c r="BK4" s="38"/>
      <c r="BL4" s="38"/>
      <c r="BM4" s="38"/>
      <c r="BN4" s="59"/>
      <c r="BO4" s="38"/>
      <c r="BP4" s="38"/>
      <c r="BQ4" s="38"/>
      <c r="BR4" s="38"/>
      <c r="BS4" s="38"/>
      <c r="BT4" s="38"/>
      <c r="BU4" s="38"/>
      <c r="BV4" s="38"/>
      <c r="BW4" s="38"/>
      <c r="BX4" s="38"/>
      <c r="BY4" s="38"/>
      <c r="BZ4" s="38"/>
      <c r="CA4" s="38"/>
      <c r="CB4" s="38"/>
      <c r="CC4" s="38"/>
      <c r="CD4" s="38"/>
      <c r="CE4" s="38"/>
      <c r="CF4" s="38"/>
      <c r="CG4" s="38"/>
      <c r="CH4" s="38"/>
      <c r="CI4" s="38"/>
      <c r="CJ4" s="38"/>
      <c r="CK4" s="38"/>
      <c r="CL4" s="38"/>
      <c r="CM4" s="38"/>
      <c r="CN4" s="38"/>
      <c r="CO4" s="38"/>
      <c r="CP4" s="38"/>
      <c r="CQ4" s="38"/>
      <c r="CR4" s="38"/>
      <c r="CS4" s="38"/>
      <c r="CT4" s="38"/>
      <c r="CU4" s="38"/>
      <c r="CV4" s="38"/>
      <c r="CW4" s="38"/>
      <c r="CX4" s="43"/>
      <c r="DA4" s="44" t="s">
        <v>26</v>
      </c>
      <c r="DB4" s="916">
        <v>0.85499999999999998</v>
      </c>
      <c r="DC4" s="46" t="s">
        <v>27</v>
      </c>
      <c r="DE4" s="94">
        <f>DE3+1</f>
        <v>2</v>
      </c>
      <c r="DF4" s="48" t="s">
        <v>12</v>
      </c>
      <c r="DG4" s="50">
        <v>1</v>
      </c>
      <c r="DH4" s="50">
        <v>1</v>
      </c>
      <c r="DI4" s="49">
        <v>1.0900000000000001</v>
      </c>
      <c r="DJ4" s="49">
        <v>1.0900000000000001</v>
      </c>
      <c r="DK4" s="49">
        <v>1.0900000000000001</v>
      </c>
      <c r="DL4" s="49">
        <v>0.97319999999999995</v>
      </c>
      <c r="DM4" s="49"/>
      <c r="DN4" s="49"/>
      <c r="DO4" s="859">
        <f>DL3</f>
        <v>0.89290000000000003</v>
      </c>
      <c r="DP4" s="49"/>
      <c r="DQ4" s="49"/>
      <c r="DU4" s="920" t="s">
        <v>830</v>
      </c>
      <c r="DV4" s="921">
        <v>20</v>
      </c>
    </row>
    <row r="5" spans="2:126" s="40" customFormat="1" ht="13.5" customHeight="1" thickBot="1" x14ac:dyDescent="0.25">
      <c r="B5" s="42"/>
      <c r="C5" s="1512"/>
      <c r="D5" s="1513"/>
      <c r="E5" s="1513"/>
      <c r="F5" s="1514"/>
      <c r="G5" s="38"/>
      <c r="H5" s="38" t="s">
        <v>2</v>
      </c>
      <c r="I5" s="38"/>
      <c r="J5" s="38"/>
      <c r="K5" s="38"/>
      <c r="L5" s="38"/>
      <c r="M5" s="38"/>
      <c r="N5" s="4" t="s">
        <v>0</v>
      </c>
      <c r="O5" s="1517" t="s">
        <v>246</v>
      </c>
      <c r="P5" s="1517"/>
      <c r="Q5" s="1517"/>
      <c r="R5" s="1517"/>
      <c r="S5" s="1517"/>
      <c r="T5" s="1517"/>
      <c r="U5" s="1517"/>
      <c r="V5" s="1517"/>
      <c r="W5" s="1517"/>
      <c r="X5" s="1517"/>
      <c r="Y5" s="1517"/>
      <c r="Z5" s="1517"/>
      <c r="AA5" s="1517"/>
      <c r="AB5" s="1517"/>
      <c r="AC5" s="1517"/>
      <c r="AD5" s="1517"/>
      <c r="AE5" s="38"/>
      <c r="AF5" s="38"/>
      <c r="AG5" s="38"/>
      <c r="AH5" s="38"/>
      <c r="AI5" s="38"/>
      <c r="AJ5" s="38"/>
      <c r="AK5" s="38"/>
      <c r="AL5" s="38"/>
      <c r="AM5" s="38"/>
      <c r="AN5" s="38"/>
      <c r="AO5" s="38"/>
      <c r="AP5" s="38"/>
      <c r="AQ5" s="38"/>
      <c r="AR5" s="38"/>
      <c r="AS5" s="38"/>
      <c r="AT5" s="38"/>
      <c r="AU5" s="38"/>
      <c r="AV5" s="38"/>
      <c r="AW5" s="38"/>
      <c r="AX5" s="38"/>
      <c r="AY5" s="38"/>
      <c r="AZ5" s="38"/>
      <c r="BA5" s="38"/>
      <c r="BB5" s="38"/>
      <c r="BC5" s="38"/>
      <c r="BD5" s="38"/>
      <c r="BE5" s="38"/>
      <c r="BF5" s="38"/>
      <c r="BG5" s="38"/>
      <c r="BH5" s="38"/>
      <c r="BI5" s="38"/>
      <c r="BJ5" s="38"/>
      <c r="BK5" s="38"/>
      <c r="BL5" s="38"/>
      <c r="BM5" s="38"/>
      <c r="BN5" s="38"/>
      <c r="BO5" s="38"/>
      <c r="BP5" s="38"/>
      <c r="BQ5" s="38"/>
      <c r="BR5" s="38"/>
      <c r="BS5" s="38"/>
      <c r="BT5" s="38"/>
      <c r="BU5" s="38"/>
      <c r="BV5" s="38"/>
      <c r="BW5" s="38"/>
      <c r="BX5" s="38"/>
      <c r="BY5" s="38"/>
      <c r="BZ5" s="38"/>
      <c r="CA5" s="38"/>
      <c r="CB5" s="38"/>
      <c r="CC5" s="38"/>
      <c r="CD5" s="38"/>
      <c r="CE5" s="38"/>
      <c r="CF5" s="38"/>
      <c r="CG5" s="38"/>
      <c r="CH5" s="38"/>
      <c r="CI5" s="38"/>
      <c r="CJ5" s="38"/>
      <c r="CK5" s="38"/>
      <c r="CL5" s="38"/>
      <c r="CM5" s="38"/>
      <c r="CN5" s="38"/>
      <c r="CO5" s="38"/>
      <c r="CP5" s="38"/>
      <c r="CQ5" s="38"/>
      <c r="CR5" s="38"/>
      <c r="CS5" s="38"/>
      <c r="CT5" s="38"/>
      <c r="CU5" s="38"/>
      <c r="CV5" s="38"/>
      <c r="CW5" s="38"/>
      <c r="CX5" s="43"/>
      <c r="DA5" s="44" t="s">
        <v>28</v>
      </c>
      <c r="DB5" s="916">
        <v>0.79600000000000004</v>
      </c>
      <c r="DC5" s="46" t="s">
        <v>29</v>
      </c>
      <c r="DE5" s="94">
        <f t="shared" ref="DE5:DE44" si="1">DE4+1</f>
        <v>3</v>
      </c>
      <c r="DF5" s="48" t="s">
        <v>12</v>
      </c>
      <c r="DG5" s="49">
        <v>1.0275000000000001</v>
      </c>
      <c r="DH5" s="49">
        <v>1.0275000000000001</v>
      </c>
      <c r="DI5" s="49">
        <v>1.1200000000000001</v>
      </c>
      <c r="DJ5" s="49">
        <v>1.1200000000000001</v>
      </c>
      <c r="DK5" s="49">
        <v>1.1200000000000001</v>
      </c>
      <c r="DL5" s="50">
        <v>1</v>
      </c>
      <c r="DM5" s="49"/>
      <c r="DN5" s="49"/>
      <c r="DO5" s="859">
        <f t="shared" ref="DO5:DO7" si="2">DL4</f>
        <v>0.97319999999999995</v>
      </c>
      <c r="DP5" s="49"/>
      <c r="DQ5" s="49"/>
      <c r="DU5" s="920" t="s">
        <v>831</v>
      </c>
      <c r="DV5" s="922">
        <v>30</v>
      </c>
    </row>
    <row r="6" spans="2:126" s="40" customFormat="1" ht="13.5" customHeight="1" thickTop="1" x14ac:dyDescent="0.2">
      <c r="B6" s="42"/>
      <c r="C6" s="113"/>
      <c r="D6" s="113"/>
      <c r="E6" s="113"/>
      <c r="F6" s="113"/>
      <c r="G6" s="38"/>
      <c r="H6" s="38" t="s">
        <v>825</v>
      </c>
      <c r="I6" s="38"/>
      <c r="J6" s="38"/>
      <c r="K6" s="38"/>
      <c r="L6" s="38"/>
      <c r="M6" s="38"/>
      <c r="N6" s="4" t="s">
        <v>0</v>
      </c>
      <c r="O6" s="1518">
        <f>'Hitung Bangunan'!P5</f>
        <v>216.68</v>
      </c>
      <c r="P6" s="1518"/>
      <c r="Q6" s="1518"/>
      <c r="R6" s="1518"/>
      <c r="S6" s="114" t="s">
        <v>875</v>
      </c>
      <c r="T6" s="114"/>
      <c r="U6" s="114"/>
      <c r="V6" s="114"/>
      <c r="W6" s="114"/>
      <c r="X6" s="114"/>
      <c r="Y6" s="114"/>
      <c r="Z6" s="114"/>
      <c r="AA6" s="114"/>
      <c r="AB6" s="114"/>
      <c r="AC6" s="114"/>
      <c r="AD6" s="114"/>
      <c r="AE6" s="38"/>
      <c r="AF6" s="38"/>
      <c r="AG6" s="38"/>
      <c r="AH6" s="38"/>
      <c r="AI6" s="38"/>
      <c r="AJ6" s="38"/>
      <c r="AK6" s="38"/>
      <c r="AL6" s="38"/>
      <c r="AM6" s="38"/>
      <c r="AN6" s="38"/>
      <c r="AO6" s="38"/>
      <c r="AP6" s="38"/>
      <c r="AQ6" s="38"/>
      <c r="AR6" s="38"/>
      <c r="AS6" s="38"/>
      <c r="AT6" s="38"/>
      <c r="AU6" s="38"/>
      <c r="AV6" s="38"/>
      <c r="AW6" s="38"/>
      <c r="AX6" s="38"/>
      <c r="AY6" s="38"/>
      <c r="AZ6" s="38"/>
      <c r="BA6" s="38"/>
      <c r="BB6" s="38"/>
      <c r="BC6" s="38"/>
      <c r="BD6" s="38"/>
      <c r="BE6" s="38"/>
      <c r="BF6" s="38"/>
      <c r="BG6" s="38"/>
      <c r="BH6" s="38"/>
      <c r="BI6" s="38"/>
      <c r="BJ6" s="38"/>
      <c r="BK6" s="38"/>
      <c r="BL6" s="38"/>
      <c r="BM6" s="38"/>
      <c r="BN6" s="38"/>
      <c r="BO6" s="38"/>
      <c r="BP6" s="38"/>
      <c r="BQ6" s="38"/>
      <c r="BR6" s="38"/>
      <c r="BS6" s="38"/>
      <c r="BT6" s="38"/>
      <c r="BU6" s="38"/>
      <c r="BV6" s="38"/>
      <c r="BW6" s="38"/>
      <c r="BX6" s="38"/>
      <c r="BY6" s="38"/>
      <c r="BZ6" s="38"/>
      <c r="CA6" s="38"/>
      <c r="CB6" s="38"/>
      <c r="CC6" s="38"/>
      <c r="CD6" s="38"/>
      <c r="CE6" s="38"/>
      <c r="CF6" s="38"/>
      <c r="CG6" s="38"/>
      <c r="CH6" s="38"/>
      <c r="CI6" s="38"/>
      <c r="CJ6" s="38"/>
      <c r="CK6" s="38"/>
      <c r="CL6" s="38"/>
      <c r="CM6" s="38"/>
      <c r="CN6" s="38"/>
      <c r="CO6" s="38"/>
      <c r="CP6" s="38"/>
      <c r="CQ6" s="38"/>
      <c r="CR6" s="38"/>
      <c r="CS6" s="38"/>
      <c r="CT6" s="38"/>
      <c r="CU6" s="38"/>
      <c r="CV6" s="38"/>
      <c r="CW6" s="38"/>
      <c r="CX6" s="43"/>
      <c r="DA6" s="44" t="s">
        <v>30</v>
      </c>
      <c r="DB6" s="916">
        <v>0.81899999999999995</v>
      </c>
      <c r="DC6" s="46" t="s">
        <v>31</v>
      </c>
      <c r="DE6" s="94">
        <f t="shared" si="1"/>
        <v>4</v>
      </c>
      <c r="DF6" s="48" t="s">
        <v>12</v>
      </c>
      <c r="DG6" s="49">
        <v>1.0412999999999999</v>
      </c>
      <c r="DH6" s="49">
        <v>1.0412999999999999</v>
      </c>
      <c r="DI6" s="49"/>
      <c r="DJ6" s="49"/>
      <c r="DK6" s="49"/>
      <c r="DL6" s="49">
        <v>1.0134000000000001</v>
      </c>
      <c r="DM6" s="49"/>
      <c r="DN6" s="49"/>
      <c r="DO6" s="859">
        <f t="shared" si="2"/>
        <v>1</v>
      </c>
      <c r="DP6" s="49"/>
      <c r="DQ6" s="49"/>
      <c r="DU6" s="920" t="s">
        <v>832</v>
      </c>
      <c r="DV6" s="922">
        <v>40</v>
      </c>
    </row>
    <row r="7" spans="2:126" ht="13.5" customHeight="1" x14ac:dyDescent="0.2">
      <c r="B7" s="2"/>
      <c r="C7" s="38"/>
      <c r="D7" s="38"/>
      <c r="E7" s="38"/>
      <c r="F7" s="38"/>
      <c r="G7" s="38"/>
      <c r="H7" s="38" t="s">
        <v>12</v>
      </c>
      <c r="I7" s="38"/>
      <c r="J7" s="38"/>
      <c r="K7" s="38"/>
      <c r="L7" s="38"/>
      <c r="M7" s="38"/>
      <c r="N7" s="4" t="s">
        <v>0</v>
      </c>
      <c r="O7" s="1519">
        <v>2</v>
      </c>
      <c r="P7" s="1519"/>
      <c r="Q7" s="60" t="s">
        <v>809</v>
      </c>
      <c r="R7" s="60"/>
      <c r="S7" s="60"/>
      <c r="T7" s="60"/>
      <c r="U7" s="60"/>
      <c r="V7" s="60"/>
      <c r="W7" s="60"/>
      <c r="X7" s="60"/>
      <c r="Y7" s="60"/>
      <c r="Z7" s="60"/>
      <c r="AA7" s="60"/>
      <c r="AB7" s="60"/>
      <c r="AC7" s="56"/>
      <c r="AD7" s="56"/>
      <c r="AE7" s="56"/>
      <c r="AF7" s="56"/>
      <c r="AG7" s="56"/>
      <c r="AH7" s="56"/>
      <c r="AI7" s="38"/>
      <c r="AJ7" s="38"/>
      <c r="AK7" s="38"/>
      <c r="AL7" s="38"/>
      <c r="AM7" s="38"/>
      <c r="AN7" s="38"/>
      <c r="AO7" s="38"/>
      <c r="AP7" s="38"/>
      <c r="AQ7" s="38"/>
      <c r="AR7" s="38"/>
      <c r="AS7" s="38"/>
      <c r="AT7" s="38"/>
      <c r="AU7" s="38"/>
      <c r="AV7" s="38"/>
      <c r="AW7" s="38"/>
      <c r="AX7" s="38"/>
      <c r="AY7" s="38"/>
      <c r="AZ7" s="38"/>
      <c r="BA7" s="38"/>
      <c r="BB7" s="38"/>
      <c r="BC7" s="38"/>
      <c r="BD7" s="38"/>
      <c r="BE7" s="38"/>
      <c r="BF7" s="38"/>
      <c r="BG7" s="38"/>
      <c r="BH7" s="38"/>
      <c r="BI7" s="38"/>
      <c r="BJ7" s="38"/>
      <c r="BK7" s="38"/>
      <c r="BL7" s="38"/>
      <c r="BM7" s="38"/>
      <c r="BN7" s="38"/>
      <c r="BO7" s="38"/>
      <c r="BP7" s="38"/>
      <c r="BQ7" s="38"/>
      <c r="BR7" s="38"/>
      <c r="BS7" s="38"/>
      <c r="BT7" s="38"/>
      <c r="BU7" s="38"/>
      <c r="BV7" s="38"/>
      <c r="BW7" s="38"/>
      <c r="BX7" s="38"/>
      <c r="BY7" s="38"/>
      <c r="BZ7" s="38"/>
      <c r="CA7" s="38"/>
      <c r="CB7" s="38"/>
      <c r="CC7" s="38"/>
      <c r="CD7" s="38"/>
      <c r="CE7" s="38"/>
      <c r="CF7" s="38"/>
      <c r="CG7" s="38"/>
      <c r="CH7" s="38"/>
      <c r="CI7" s="38"/>
      <c r="CJ7" s="38"/>
      <c r="CK7" s="38"/>
      <c r="CL7" s="38"/>
      <c r="CM7" s="38"/>
      <c r="CN7" s="38"/>
      <c r="CO7" s="38"/>
      <c r="CP7" s="38"/>
      <c r="CQ7" s="38"/>
      <c r="CR7" s="38"/>
      <c r="CS7" s="38"/>
      <c r="CT7" s="38"/>
      <c r="CU7" s="38"/>
      <c r="CV7" s="38"/>
      <c r="CW7" s="38"/>
      <c r="CX7" s="43"/>
      <c r="DA7" s="8" t="s">
        <v>32</v>
      </c>
      <c r="DB7" s="917">
        <v>0.77300000000000002</v>
      </c>
      <c r="DC7" s="10" t="s">
        <v>33</v>
      </c>
      <c r="DE7" s="95">
        <f t="shared" si="1"/>
        <v>5</v>
      </c>
      <c r="DF7" s="14" t="s">
        <v>12</v>
      </c>
      <c r="DG7" s="15"/>
      <c r="DH7" s="15"/>
      <c r="DI7" s="15"/>
      <c r="DJ7" s="15"/>
      <c r="DK7" s="15"/>
      <c r="DL7" s="15"/>
      <c r="DM7" s="15">
        <v>0.91859999999999997</v>
      </c>
      <c r="DN7" s="15"/>
      <c r="DO7" s="859">
        <f t="shared" si="2"/>
        <v>1.0134000000000001</v>
      </c>
      <c r="DP7" s="15"/>
      <c r="DQ7" s="15"/>
      <c r="DU7" s="923" t="s">
        <v>833</v>
      </c>
      <c r="DV7" s="924">
        <v>50</v>
      </c>
    </row>
    <row r="8" spans="2:126" ht="13.5" customHeight="1" x14ac:dyDescent="0.2">
      <c r="B8" s="2"/>
      <c r="C8" s="1520" t="s">
        <v>20</v>
      </c>
      <c r="D8" s="1520"/>
      <c r="E8" s="1520"/>
      <c r="F8" s="1520"/>
      <c r="G8" s="1520"/>
      <c r="H8" s="1520"/>
      <c r="I8" s="1520"/>
      <c r="J8" s="1520"/>
      <c r="K8" s="1520"/>
      <c r="L8" s="1520"/>
      <c r="M8" s="1521" t="s">
        <v>15</v>
      </c>
      <c r="N8" s="1521"/>
      <c r="O8" s="1521"/>
      <c r="P8" s="1521"/>
      <c r="Q8" s="1521"/>
      <c r="R8" s="1522" t="s">
        <v>16</v>
      </c>
      <c r="S8" s="1522"/>
      <c r="T8" s="1522"/>
      <c r="U8" s="1521" t="s">
        <v>17</v>
      </c>
      <c r="V8" s="1521"/>
      <c r="W8" s="1521"/>
      <c r="X8" s="1521" t="s">
        <v>18</v>
      </c>
      <c r="Y8" s="1521"/>
      <c r="Z8" s="1521"/>
      <c r="AA8" s="1521"/>
      <c r="AB8" s="1521"/>
      <c r="AC8" s="1478" t="s">
        <v>19</v>
      </c>
      <c r="AD8" s="1478"/>
      <c r="AE8" s="1478"/>
      <c r="AF8" s="1478"/>
      <c r="AG8" s="1478"/>
      <c r="AH8" s="1478"/>
      <c r="AI8" s="1478"/>
      <c r="AJ8" s="1478"/>
      <c r="AK8" s="1478"/>
      <c r="AL8" s="1478"/>
      <c r="AM8" s="1478"/>
      <c r="AN8" s="1478"/>
      <c r="AO8" s="1478"/>
      <c r="AP8" s="1478"/>
      <c r="AQ8" s="1478"/>
      <c r="AR8" s="1478"/>
      <c r="AS8" s="1478"/>
      <c r="AT8" s="1478"/>
      <c r="AU8" s="1478"/>
      <c r="AV8" s="1478"/>
      <c r="AW8" s="1478"/>
      <c r="AX8" s="1478"/>
      <c r="AY8" s="1478"/>
      <c r="AZ8" s="6"/>
      <c r="BA8" s="1524" t="s">
        <v>904</v>
      </c>
      <c r="BB8" s="1525"/>
      <c r="BC8" s="1525"/>
      <c r="BD8" s="1525"/>
      <c r="BE8" s="1525"/>
      <c r="BF8" s="1525"/>
      <c r="BG8" s="1525"/>
      <c r="BH8" s="1525"/>
      <c r="BI8" s="1525"/>
      <c r="BJ8" s="1525"/>
      <c r="BK8" s="1525"/>
      <c r="BL8" s="1525"/>
      <c r="BM8" s="1525"/>
      <c r="BN8" s="1525"/>
      <c r="BO8" s="1525"/>
      <c r="BP8" s="1526"/>
      <c r="BQ8" s="1477">
        <f>(X75/X63)</f>
        <v>1.2595000000000001</v>
      </c>
      <c r="BR8" s="1477"/>
      <c r="BS8" s="1477"/>
      <c r="BT8" s="1477"/>
      <c r="BU8" s="83"/>
      <c r="BV8" s="1478" t="s">
        <v>906</v>
      </c>
      <c r="BW8" s="1478"/>
      <c r="BX8" s="1478"/>
      <c r="BY8" s="1478"/>
      <c r="BZ8" s="1478"/>
      <c r="CA8" s="1478"/>
      <c r="CB8" s="1478"/>
      <c r="CC8" s="1478"/>
      <c r="CD8" s="1478"/>
      <c r="CE8" s="1478"/>
      <c r="CF8" s="1478"/>
      <c r="CG8" s="1478"/>
      <c r="CH8" s="1478"/>
      <c r="CI8" s="1478"/>
      <c r="CJ8" s="1478"/>
      <c r="CK8" s="1478"/>
      <c r="CL8" s="1478"/>
      <c r="CM8" s="1478"/>
      <c r="CN8" s="1478"/>
      <c r="CO8" s="1478"/>
      <c r="CP8" s="1478"/>
      <c r="CQ8" s="1478"/>
      <c r="CR8" s="1478"/>
      <c r="CS8" s="1478"/>
      <c r="CT8" s="1478"/>
      <c r="CU8" s="1478"/>
      <c r="CV8" s="1478"/>
      <c r="CW8" s="83"/>
      <c r="CX8" s="5"/>
      <c r="DA8" s="8" t="s">
        <v>34</v>
      </c>
      <c r="DB8" s="917">
        <v>0.79300000000000004</v>
      </c>
      <c r="DC8" s="10" t="s">
        <v>35</v>
      </c>
      <c r="DE8" s="95">
        <f t="shared" si="1"/>
        <v>6</v>
      </c>
      <c r="DF8" s="14" t="s">
        <v>12</v>
      </c>
      <c r="DG8" s="15"/>
      <c r="DH8" s="15"/>
      <c r="DI8" s="15"/>
      <c r="DJ8" s="15"/>
      <c r="DK8" s="15"/>
      <c r="DL8" s="15"/>
      <c r="DM8" s="15">
        <v>0.94620000000000004</v>
      </c>
      <c r="DN8" s="15"/>
      <c r="DO8" s="860">
        <f>DM8/DM7</f>
        <v>1.0300457217504899</v>
      </c>
      <c r="DP8" s="15"/>
      <c r="DQ8" s="15"/>
      <c r="DU8" s="925" t="s">
        <v>835</v>
      </c>
      <c r="DV8" s="926">
        <v>40</v>
      </c>
    </row>
    <row r="9" spans="2:126" ht="13.5" customHeight="1" x14ac:dyDescent="0.2">
      <c r="B9" s="2"/>
      <c r="C9" s="1385" t="s">
        <v>605</v>
      </c>
      <c r="D9" s="1386"/>
      <c r="E9" s="1386"/>
      <c r="F9" s="1386"/>
      <c r="G9" s="1386"/>
      <c r="H9" s="1386"/>
      <c r="I9" s="1386"/>
      <c r="J9" s="1386"/>
      <c r="K9" s="1386"/>
      <c r="L9" s="1386"/>
      <c r="M9" s="1386"/>
      <c r="N9" s="1386"/>
      <c r="O9" s="1386"/>
      <c r="P9" s="1386"/>
      <c r="Q9" s="1386"/>
      <c r="R9" s="1386"/>
      <c r="S9" s="1386"/>
      <c r="T9" s="1386"/>
      <c r="U9" s="1386"/>
      <c r="V9" s="1386"/>
      <c r="W9" s="1387"/>
      <c r="X9" s="1388">
        <f>HLOOKUP(O3,$DG$58:$DQ$67,2,FALSE)</f>
        <v>651839</v>
      </c>
      <c r="Y9" s="1389"/>
      <c r="Z9" s="1389"/>
      <c r="AA9" s="1389"/>
      <c r="AB9" s="1390"/>
      <c r="AC9" s="1391" t="str">
        <f>HLOOKUP(O3,$DG$44:$DQ$56,2,FALSE)</f>
        <v>Menggunakan pondasi dangkal dengan pondasi tapak dan sloof dengan mutu beton sedang (setara K-225)dan sebagian kecil menggunakan pondasi batu kali</v>
      </c>
      <c r="AD9" s="1392"/>
      <c r="AE9" s="1392"/>
      <c r="AF9" s="1392"/>
      <c r="AG9" s="1392"/>
      <c r="AH9" s="1392"/>
      <c r="AI9" s="1392"/>
      <c r="AJ9" s="1392"/>
      <c r="AK9" s="1392"/>
      <c r="AL9" s="1392"/>
      <c r="AM9" s="1392"/>
      <c r="AN9" s="1392"/>
      <c r="AO9" s="1392"/>
      <c r="AP9" s="1392"/>
      <c r="AQ9" s="1392"/>
      <c r="AR9" s="1392"/>
      <c r="AS9" s="1392"/>
      <c r="AT9" s="1392"/>
      <c r="AU9" s="1392"/>
      <c r="AV9" s="1392"/>
      <c r="AW9" s="1392"/>
      <c r="AX9" s="1392"/>
      <c r="AY9" s="1393"/>
      <c r="AZ9" s="7"/>
      <c r="BA9" s="1479" t="s">
        <v>905</v>
      </c>
      <c r="BB9" s="1480"/>
      <c r="BC9" s="1480"/>
      <c r="BD9" s="1481"/>
      <c r="BE9" s="1479" t="s">
        <v>907</v>
      </c>
      <c r="BF9" s="1480"/>
      <c r="BG9" s="1480"/>
      <c r="BH9" s="1480"/>
      <c r="BI9" s="1479" t="s">
        <v>908</v>
      </c>
      <c r="BJ9" s="1480"/>
      <c r="BK9" s="1480"/>
      <c r="BL9" s="1480"/>
      <c r="BM9" s="1482" t="s">
        <v>851</v>
      </c>
      <c r="BN9" s="1482"/>
      <c r="BO9" s="1482"/>
      <c r="BP9" s="1482"/>
      <c r="BQ9" s="1482"/>
      <c r="BR9" s="1482"/>
      <c r="BS9" s="1482"/>
      <c r="BT9" s="1482"/>
      <c r="BU9" s="127"/>
      <c r="BV9" s="128"/>
      <c r="BW9" s="128"/>
      <c r="BX9" s="128"/>
      <c r="BY9" s="128"/>
      <c r="BZ9" s="128"/>
      <c r="CA9" s="128"/>
      <c r="CB9" s="128"/>
      <c r="CC9" s="128"/>
      <c r="CD9" s="126"/>
      <c r="CE9" s="126"/>
      <c r="CF9" s="126"/>
      <c r="CG9" s="126"/>
      <c r="CH9" s="126"/>
      <c r="CI9" s="126"/>
      <c r="CJ9" s="126"/>
      <c r="CK9" s="126"/>
      <c r="CL9" s="126"/>
      <c r="CM9" s="126"/>
      <c r="CN9" s="126"/>
      <c r="CO9" s="3"/>
      <c r="CP9" s="3"/>
      <c r="CQ9" s="3"/>
      <c r="CR9" s="3"/>
      <c r="CS9" s="3"/>
      <c r="CT9" s="119"/>
      <c r="CU9" s="119"/>
      <c r="CV9" s="3"/>
      <c r="CW9" s="3"/>
      <c r="CX9" s="5"/>
      <c r="DA9" s="8" t="s">
        <v>36</v>
      </c>
      <c r="DB9" s="917">
        <v>0.78600000000000003</v>
      </c>
      <c r="DC9" s="10" t="s">
        <v>37</v>
      </c>
      <c r="DE9" s="95">
        <f t="shared" si="1"/>
        <v>7</v>
      </c>
      <c r="DF9" s="14" t="s">
        <v>12</v>
      </c>
      <c r="DG9" s="15"/>
      <c r="DH9" s="15"/>
      <c r="DI9" s="15"/>
      <c r="DJ9" s="15"/>
      <c r="DK9" s="15"/>
      <c r="DL9" s="15"/>
      <c r="DM9" s="15">
        <v>0.97709999999999997</v>
      </c>
      <c r="DN9" s="15"/>
      <c r="DO9" s="15"/>
      <c r="DP9" s="15"/>
      <c r="DQ9" s="15"/>
      <c r="DU9" s="927" t="s">
        <v>834</v>
      </c>
      <c r="DV9" s="924">
        <v>50</v>
      </c>
    </row>
    <row r="10" spans="2:126" ht="13.5" customHeight="1" x14ac:dyDescent="0.25">
      <c r="B10" s="2"/>
      <c r="C10" s="32" t="s">
        <v>810</v>
      </c>
      <c r="D10" s="1470" t="s">
        <v>721</v>
      </c>
      <c r="E10" s="1470"/>
      <c r="F10" s="1470"/>
      <c r="G10" s="1470"/>
      <c r="H10" s="1470"/>
      <c r="I10" s="1470"/>
      <c r="J10" s="1470"/>
      <c r="K10" s="1470"/>
      <c r="L10" s="1471"/>
      <c r="M10" s="1437">
        <f>(IF(O3="RUMAH TINGGAL MEWAH",VLOOKUP(D10,BIAYA,2,FALSE),IF(O3="RUMAH TINGGAL MENENGAH",VLOOKUP(D10,BIAYA,3,FALSE),IF(O3="RUMAH TINGGAL SEDERHANA",VLOOKUP(D10,BIAYA,4,FALSE),IF(O3="SEMI PERMANEN",VLOOKUP(D10,BIAYA,5,FALSE),IF(O3="GUDANG",VLOOKUP(D10,BIAYA,6,FALSE),IF(O3="GEDUNG BERTINGKAT RENDAH &lt; 5 LANTAI",VLOOKUP(D10,BIAYA,7,FALSE),IF(O3="GEDUNG BERTINGKAT SEDANG 5-8 LANTAI",VLOOKUP(D10,BIAYA,8,FALSE),IF(O3="GEDUNG BERTINGKAT TINGGI &gt; 8 LANTAI",VLOOKUP(D10,BIAYA,9,FALSE),IF(O3="MALL 4 LANTAI + 1 BASEMENT",VLOOKUP(D10,BIAYA,10,FALSE),IF(O3="HOTEL 8 LANTAI",VLOOKUP(D10,BIAYA,11,FALSE),IF(O3="APARTEMEN 14 LANTAI + 2 SEMI BASEMENT",VLOOKUP(D10,BIAYA,12,FALSE)))))))))))))</f>
        <v>651839</v>
      </c>
      <c r="N10" s="1437"/>
      <c r="O10" s="1437"/>
      <c r="P10" s="1437"/>
      <c r="Q10" s="1437"/>
      <c r="R10" s="1459">
        <v>1</v>
      </c>
      <c r="S10" s="1459"/>
      <c r="T10" s="1459"/>
      <c r="U10" s="1436">
        <v>1</v>
      </c>
      <c r="V10" s="1436"/>
      <c r="W10" s="1436"/>
      <c r="X10" s="1437">
        <f>M10*R10*U10</f>
        <v>651839</v>
      </c>
      <c r="Y10" s="1437"/>
      <c r="Z10" s="1437"/>
      <c r="AA10" s="1437"/>
      <c r="AB10" s="1437"/>
      <c r="AC10" s="1394"/>
      <c r="AD10" s="1395"/>
      <c r="AE10" s="1395"/>
      <c r="AF10" s="1395"/>
      <c r="AG10" s="1395"/>
      <c r="AH10" s="1395"/>
      <c r="AI10" s="1395"/>
      <c r="AJ10" s="1395"/>
      <c r="AK10" s="1395"/>
      <c r="AL10" s="1395"/>
      <c r="AM10" s="1395"/>
      <c r="AN10" s="1395"/>
      <c r="AO10" s="1395"/>
      <c r="AP10" s="1395"/>
      <c r="AQ10" s="1395"/>
      <c r="AR10" s="1395"/>
      <c r="AS10" s="1395"/>
      <c r="AT10" s="1395"/>
      <c r="AU10" s="1395"/>
      <c r="AV10" s="1395"/>
      <c r="AW10" s="1395"/>
      <c r="AX10" s="1395"/>
      <c r="AY10" s="1396"/>
      <c r="AZ10" s="7"/>
      <c r="BA10" s="1483">
        <f>X14*BQ8</f>
        <v>820991.22050000005</v>
      </c>
      <c r="BB10" s="1484"/>
      <c r="BC10" s="1484"/>
      <c r="BD10" s="1485"/>
      <c r="BE10" s="1492">
        <f>AS65</f>
        <v>2000</v>
      </c>
      <c r="BF10" s="1492"/>
      <c r="BG10" s="1492"/>
      <c r="BH10" s="1492"/>
      <c r="BI10" s="1409">
        <f>AS66</f>
        <v>2014</v>
      </c>
      <c r="BJ10" s="1410"/>
      <c r="BK10" s="1410"/>
      <c r="BL10" s="1411"/>
      <c r="BM10" s="1493">
        <f>IF(BI10=0,0,(Rekap!$A$6-BI10)/AS68)</f>
        <v>0.26666666666666666</v>
      </c>
      <c r="BN10" s="1494"/>
      <c r="BO10" s="1495"/>
      <c r="BP10" s="1502">
        <f>BA10*BM10</f>
        <v>218930.99213333335</v>
      </c>
      <c r="BQ10" s="1502"/>
      <c r="BR10" s="1502"/>
      <c r="BS10" s="1502"/>
      <c r="BT10" s="1502"/>
      <c r="BU10" s="127"/>
      <c r="BV10" s="1378" t="s">
        <v>909</v>
      </c>
      <c r="BW10" s="1378"/>
      <c r="BX10" s="1378"/>
      <c r="BY10" s="1378"/>
      <c r="BZ10" s="1378"/>
      <c r="CA10" s="1378"/>
      <c r="CB10" s="1378"/>
      <c r="CC10" s="1378"/>
      <c r="CD10" s="1378"/>
      <c r="CE10" s="1378"/>
      <c r="CF10" s="1378"/>
      <c r="CG10" s="1378"/>
      <c r="CH10" s="1378"/>
      <c r="CI10" s="1378"/>
      <c r="CJ10" s="1378"/>
      <c r="CK10" s="1378"/>
      <c r="CL10" s="1378"/>
      <c r="CM10" s="1378"/>
      <c r="CN10" s="1378"/>
      <c r="CO10" s="1378"/>
      <c r="CP10" s="1378"/>
      <c r="CQ10" s="1378"/>
      <c r="CR10" s="1378"/>
      <c r="CS10" s="1378"/>
      <c r="CT10" s="1378"/>
      <c r="CU10" s="1378"/>
      <c r="CV10" s="1378"/>
      <c r="CW10" s="3"/>
      <c r="CX10" s="5"/>
      <c r="DA10" s="8" t="s">
        <v>38</v>
      </c>
      <c r="DB10" s="917">
        <v>0.75900000000000001</v>
      </c>
      <c r="DC10" s="10" t="s">
        <v>39</v>
      </c>
      <c r="DE10" s="95">
        <f t="shared" si="1"/>
        <v>8</v>
      </c>
      <c r="DF10" s="14" t="s">
        <v>12</v>
      </c>
      <c r="DG10" s="15"/>
      <c r="DH10" s="15"/>
      <c r="DI10" s="15"/>
      <c r="DJ10" s="15"/>
      <c r="DK10" s="15"/>
      <c r="DL10" s="15"/>
      <c r="DM10" s="16">
        <v>1</v>
      </c>
      <c r="DN10" s="15"/>
      <c r="DO10" s="15"/>
      <c r="DP10" s="15"/>
      <c r="DQ10" s="15"/>
      <c r="DU10" s="925" t="s">
        <v>836</v>
      </c>
      <c r="DV10" s="926">
        <v>20</v>
      </c>
    </row>
    <row r="11" spans="2:126" ht="13.5" customHeight="1" x14ac:dyDescent="0.25">
      <c r="B11" s="2"/>
      <c r="C11" s="33" t="s">
        <v>810</v>
      </c>
      <c r="D11" s="1472" t="s">
        <v>13</v>
      </c>
      <c r="E11" s="1472"/>
      <c r="F11" s="1472"/>
      <c r="G11" s="1472"/>
      <c r="H11" s="1472"/>
      <c r="I11" s="1472"/>
      <c r="J11" s="1472"/>
      <c r="K11" s="1472"/>
      <c r="L11" s="1473"/>
      <c r="M11" s="1360">
        <f>(IF(O3="RUMAH TINGGAL MEWAH",VLOOKUP(D11,BIAYA,2,FALSE),IF(O3="RUMAH TINGGAL MENENGAH",VLOOKUP(D11,BIAYA,3,FALSE),IF(O3="RUMAH TINGGAL SEDERHANA",VLOOKUP(D11,BIAYA,4,FALSE),IF(O3="SEMI PERMANEN",VLOOKUP(D11,BIAYA,5,FALSE),IF(O3="GUDANG",VLOOKUP(D11,BIAYA,6,FALSE),IF(O3="GEDUNG BERTINGKAT RENDAH &lt; 5 LANTAI",VLOOKUP(D11,BIAYA,7,FALSE),IF(O3="GEDUNG BERTINGKAT SEDANG 5-8 LANTAI",VLOOKUP(D11,BIAYA,8,FALSE),IF(O3="GEDUNG BERTINGKAT TINGGI &gt; 8 LANTAI",VLOOKUP(D11,BIAYA,9,FALSE),IF(O3="MALL 4 LANTAI + 1 BASEMENT",VLOOKUP(D11,BIAYA,10,FALSE),IF(O3="HOTEL 8 LANTAI",VLOOKUP(D11,BIAYA,11,FALSE),IF(O3="APARTEMEN 14 LANTAI + 2 SEMI BASEMENT",VLOOKUP(D11,BIAYA,12,FALSE)))))))))))))</f>
        <v>0</v>
      </c>
      <c r="N11" s="1360"/>
      <c r="O11" s="1360"/>
      <c r="P11" s="1360"/>
      <c r="Q11" s="1360"/>
      <c r="R11" s="1460"/>
      <c r="S11" s="1460"/>
      <c r="T11" s="1460"/>
      <c r="U11" s="1359">
        <v>1</v>
      </c>
      <c r="V11" s="1359"/>
      <c r="W11" s="1359"/>
      <c r="X11" s="1360">
        <f t="shared" ref="X11:X13" si="3">M11*R11*U11</f>
        <v>0</v>
      </c>
      <c r="Y11" s="1360"/>
      <c r="Z11" s="1360"/>
      <c r="AA11" s="1360"/>
      <c r="AB11" s="1360"/>
      <c r="AC11" s="1394"/>
      <c r="AD11" s="1395"/>
      <c r="AE11" s="1395"/>
      <c r="AF11" s="1395"/>
      <c r="AG11" s="1395"/>
      <c r="AH11" s="1395"/>
      <c r="AI11" s="1395"/>
      <c r="AJ11" s="1395"/>
      <c r="AK11" s="1395"/>
      <c r="AL11" s="1395"/>
      <c r="AM11" s="1395"/>
      <c r="AN11" s="1395"/>
      <c r="AO11" s="1395"/>
      <c r="AP11" s="1395"/>
      <c r="AQ11" s="1395"/>
      <c r="AR11" s="1395"/>
      <c r="AS11" s="1395"/>
      <c r="AT11" s="1395"/>
      <c r="AU11" s="1395"/>
      <c r="AV11" s="1395"/>
      <c r="AW11" s="1395"/>
      <c r="AX11" s="1395"/>
      <c r="AY11" s="1396"/>
      <c r="AZ11" s="7"/>
      <c r="BA11" s="1486"/>
      <c r="BB11" s="1487"/>
      <c r="BC11" s="1487"/>
      <c r="BD11" s="1488"/>
      <c r="BE11" s="1492"/>
      <c r="BF11" s="1492"/>
      <c r="BG11" s="1492"/>
      <c r="BH11" s="1492"/>
      <c r="BI11" s="1412"/>
      <c r="BJ11" s="1413"/>
      <c r="BK11" s="1413"/>
      <c r="BL11" s="1414"/>
      <c r="BM11" s="1496"/>
      <c r="BN11" s="1497"/>
      <c r="BO11" s="1498"/>
      <c r="BP11" s="1502"/>
      <c r="BQ11" s="1502"/>
      <c r="BR11" s="1502"/>
      <c r="BS11" s="1502"/>
      <c r="BT11" s="1502"/>
      <c r="BU11" s="127"/>
      <c r="BV11" s="1378"/>
      <c r="BW11" s="1378"/>
      <c r="BX11" s="1378"/>
      <c r="BY11" s="1378"/>
      <c r="BZ11" s="1378"/>
      <c r="CA11" s="1378"/>
      <c r="CB11" s="1378"/>
      <c r="CC11" s="1378"/>
      <c r="CD11" s="1378"/>
      <c r="CE11" s="1378"/>
      <c r="CF11" s="1378"/>
      <c r="CG11" s="1378"/>
      <c r="CH11" s="1378"/>
      <c r="CI11" s="1378"/>
      <c r="CJ11" s="1378"/>
      <c r="CK11" s="1378"/>
      <c r="CL11" s="1378"/>
      <c r="CM11" s="1378"/>
      <c r="CN11" s="1378"/>
      <c r="CO11" s="1378"/>
      <c r="CP11" s="1378"/>
      <c r="CQ11" s="1378"/>
      <c r="CR11" s="1378"/>
      <c r="CS11" s="1378"/>
      <c r="CT11" s="1378"/>
      <c r="CU11" s="1378"/>
      <c r="CV11" s="1378"/>
      <c r="CW11" s="3"/>
      <c r="CX11" s="5"/>
      <c r="DA11" s="8" t="s">
        <v>40</v>
      </c>
      <c r="DB11" s="917">
        <v>0.872</v>
      </c>
      <c r="DC11" s="10" t="s">
        <v>41</v>
      </c>
      <c r="DE11" s="95">
        <f t="shared" si="1"/>
        <v>9</v>
      </c>
      <c r="DF11" s="14" t="s">
        <v>12</v>
      </c>
      <c r="DG11" s="15"/>
      <c r="DH11" s="15"/>
      <c r="DI11" s="15"/>
      <c r="DJ11" s="15"/>
      <c r="DK11" s="15"/>
      <c r="DL11" s="15"/>
      <c r="DM11" s="15"/>
      <c r="DN11" s="15">
        <v>0.86360000000000003</v>
      </c>
      <c r="DO11" s="860">
        <v>0.86360000000000003</v>
      </c>
      <c r="DP11" s="15">
        <v>0.86360000000000003</v>
      </c>
      <c r="DQ11" s="15">
        <v>0.86360000000000003</v>
      </c>
      <c r="DU11" s="928" t="s">
        <v>837</v>
      </c>
      <c r="DV11" s="922">
        <v>30</v>
      </c>
    </row>
    <row r="12" spans="2:126" ht="13.5" customHeight="1" x14ac:dyDescent="0.25">
      <c r="B12" s="2"/>
      <c r="C12" s="33" t="s">
        <v>810</v>
      </c>
      <c r="D12" s="1472" t="s">
        <v>13</v>
      </c>
      <c r="E12" s="1472"/>
      <c r="F12" s="1472"/>
      <c r="G12" s="1472"/>
      <c r="H12" s="1472"/>
      <c r="I12" s="1472"/>
      <c r="J12" s="1472"/>
      <c r="K12" s="1472"/>
      <c r="L12" s="1473"/>
      <c r="M12" s="1360">
        <f>(IF(O3="RUMAH TINGGAL MEWAH",VLOOKUP(D12,BIAYA,2,FALSE),IF(O3="RUMAH TINGGAL MENENGAH",VLOOKUP(D12,BIAYA,3,FALSE),IF(O3="RUMAH TINGGAL SEDERHANA",VLOOKUP(D12,BIAYA,4,FALSE),IF(O3="SEMI PERMANEN",VLOOKUP(D12,BIAYA,5,FALSE),IF(O3="GUDANG",VLOOKUP(D12,BIAYA,6,FALSE),IF(O3="GEDUNG BERTINGKAT RENDAH &lt; 5 LANTAI",VLOOKUP(D12,BIAYA,7,FALSE),IF(O3="GEDUNG BERTINGKAT SEDANG 5-8 LANTAI",VLOOKUP(D12,BIAYA,8,FALSE),IF(O3="GEDUNG BERTINGKAT TINGGI &gt; 8 LANTAI",VLOOKUP(D12,BIAYA,9,FALSE),IF(O3="MALL 4 LANTAI + 1 BASEMENT",VLOOKUP(D12,BIAYA,10,FALSE),IF(O3="HOTEL 8 LANTAI",VLOOKUP(D12,BIAYA,11,FALSE),IF(O3="APARTEMEN 14 LANTAI + 2 SEMI BASEMENT",VLOOKUP(D12,BIAYA,12,FALSE)))))))))))))</f>
        <v>0</v>
      </c>
      <c r="N12" s="1360"/>
      <c r="O12" s="1360"/>
      <c r="P12" s="1360"/>
      <c r="Q12" s="1360"/>
      <c r="R12" s="1460"/>
      <c r="S12" s="1460"/>
      <c r="T12" s="1460"/>
      <c r="U12" s="1359">
        <v>1</v>
      </c>
      <c r="V12" s="1359"/>
      <c r="W12" s="1359"/>
      <c r="X12" s="1360">
        <f t="shared" si="3"/>
        <v>0</v>
      </c>
      <c r="Y12" s="1360"/>
      <c r="Z12" s="1360"/>
      <c r="AA12" s="1360"/>
      <c r="AB12" s="1360"/>
      <c r="AC12" s="1394"/>
      <c r="AD12" s="1395"/>
      <c r="AE12" s="1395"/>
      <c r="AF12" s="1395"/>
      <c r="AG12" s="1395"/>
      <c r="AH12" s="1395"/>
      <c r="AI12" s="1395"/>
      <c r="AJ12" s="1395"/>
      <c r="AK12" s="1395"/>
      <c r="AL12" s="1395"/>
      <c r="AM12" s="1395"/>
      <c r="AN12" s="1395"/>
      <c r="AO12" s="1395"/>
      <c r="AP12" s="1395"/>
      <c r="AQ12" s="1395"/>
      <c r="AR12" s="1395"/>
      <c r="AS12" s="1395"/>
      <c r="AT12" s="1395"/>
      <c r="AU12" s="1395"/>
      <c r="AV12" s="1395"/>
      <c r="AW12" s="1395"/>
      <c r="AX12" s="1395"/>
      <c r="AY12" s="1396"/>
      <c r="AZ12" s="7"/>
      <c r="BA12" s="1486"/>
      <c r="BB12" s="1487"/>
      <c r="BC12" s="1487"/>
      <c r="BD12" s="1488"/>
      <c r="BE12" s="1492"/>
      <c r="BF12" s="1492"/>
      <c r="BG12" s="1492"/>
      <c r="BH12" s="1492"/>
      <c r="BI12" s="1412"/>
      <c r="BJ12" s="1413"/>
      <c r="BK12" s="1413"/>
      <c r="BL12" s="1414"/>
      <c r="BM12" s="1496"/>
      <c r="BN12" s="1497"/>
      <c r="BO12" s="1498"/>
      <c r="BP12" s="1502"/>
      <c r="BQ12" s="1502"/>
      <c r="BR12" s="1502"/>
      <c r="BS12" s="1502"/>
      <c r="BT12" s="1502"/>
      <c r="BU12" s="127"/>
      <c r="BV12" s="1378"/>
      <c r="BW12" s="1378"/>
      <c r="BX12" s="1378"/>
      <c r="BY12" s="1378"/>
      <c r="BZ12" s="1378"/>
      <c r="CA12" s="1378"/>
      <c r="CB12" s="1378"/>
      <c r="CC12" s="1378"/>
      <c r="CD12" s="1378"/>
      <c r="CE12" s="1378"/>
      <c r="CF12" s="1378"/>
      <c r="CG12" s="1378"/>
      <c r="CH12" s="1378"/>
      <c r="CI12" s="1378"/>
      <c r="CJ12" s="1378"/>
      <c r="CK12" s="1378"/>
      <c r="CL12" s="1378"/>
      <c r="CM12" s="1378"/>
      <c r="CN12" s="1378"/>
      <c r="CO12" s="1378"/>
      <c r="CP12" s="1378"/>
      <c r="CQ12" s="1378"/>
      <c r="CR12" s="1378"/>
      <c r="CS12" s="1378"/>
      <c r="CT12" s="1378"/>
      <c r="CU12" s="1378"/>
      <c r="CV12" s="1378"/>
      <c r="CW12" s="3"/>
      <c r="CX12" s="5"/>
      <c r="DA12" s="8" t="s">
        <v>42</v>
      </c>
      <c r="DB12" s="917">
        <v>1.04</v>
      </c>
      <c r="DC12" s="10" t="s">
        <v>43</v>
      </c>
      <c r="DE12" s="95">
        <f t="shared" si="1"/>
        <v>10</v>
      </c>
      <c r="DF12" s="14" t="s">
        <v>12</v>
      </c>
      <c r="DG12" s="15"/>
      <c r="DH12" s="15"/>
      <c r="DI12" s="15"/>
      <c r="DJ12" s="15"/>
      <c r="DK12" s="15"/>
      <c r="DL12" s="15"/>
      <c r="DM12" s="15"/>
      <c r="DN12" s="15">
        <v>0.88339999999999996</v>
      </c>
      <c r="DO12" s="860">
        <v>0.88339999999999996</v>
      </c>
      <c r="DP12" s="15">
        <v>0.88339999999999996</v>
      </c>
      <c r="DQ12" s="15">
        <v>0.88339999999999996</v>
      </c>
      <c r="DU12" s="920" t="s">
        <v>838</v>
      </c>
      <c r="DV12" s="929">
        <v>30</v>
      </c>
    </row>
    <row r="13" spans="2:126" ht="13.5" customHeight="1" x14ac:dyDescent="0.25">
      <c r="B13" s="2"/>
      <c r="C13" s="34" t="s">
        <v>810</v>
      </c>
      <c r="D13" s="1474" t="s">
        <v>13</v>
      </c>
      <c r="E13" s="1474"/>
      <c r="F13" s="1474"/>
      <c r="G13" s="1474"/>
      <c r="H13" s="1474"/>
      <c r="I13" s="1474"/>
      <c r="J13" s="1474"/>
      <c r="K13" s="1474"/>
      <c r="L13" s="1475"/>
      <c r="M13" s="1476">
        <f>(IF(O3="RUMAH TINGGAL MEWAH",VLOOKUP(D13,BIAYA,2,FALSE),IF(O3="RUMAH TINGGAL MENENGAH",VLOOKUP(D13,BIAYA,3,FALSE),IF(O3="RUMAH TINGGAL SEDERHANA",VLOOKUP(D13,BIAYA,4,FALSE),IF(O3="SEMI PERMANEN",VLOOKUP(D13,BIAYA,5,FALSE),IF(O3="GUDANG",VLOOKUP(D13,BIAYA,6,FALSE),IF(O3="GEDUNG BERTINGKAT RENDAH &lt; 5 LANTAI",VLOOKUP(D13,BIAYA,7,FALSE),IF(O3="GEDUNG BERTINGKAT SEDANG 5-8 LANTAI",VLOOKUP(D13,BIAYA,8,FALSE),IF(O3="GEDUNG BERTINGKAT TINGGI &gt; 8 LANTAI",VLOOKUP(D13,BIAYA,9,FALSE),IF(O3="MALL 4 LANTAI + 1 BASEMENT",VLOOKUP(D13,BIAYA,10,FALSE),IF(O3="HOTEL 8 LANTAI",VLOOKUP(D13,BIAYA,11,FALSE),IF(O3="APARTEMEN 14 LANTAI + 2 SEMI BASEMENT",VLOOKUP(D13,BIAYA,12,FALSE)))))))))))))</f>
        <v>0</v>
      </c>
      <c r="N13" s="1476"/>
      <c r="O13" s="1476"/>
      <c r="P13" s="1476"/>
      <c r="Q13" s="1476"/>
      <c r="R13" s="1380"/>
      <c r="S13" s="1380"/>
      <c r="T13" s="1380"/>
      <c r="U13" s="1377">
        <v>1</v>
      </c>
      <c r="V13" s="1377"/>
      <c r="W13" s="1377"/>
      <c r="X13" s="1360">
        <f t="shared" si="3"/>
        <v>0</v>
      </c>
      <c r="Y13" s="1360"/>
      <c r="Z13" s="1360"/>
      <c r="AA13" s="1360"/>
      <c r="AB13" s="1360"/>
      <c r="AC13" s="1394"/>
      <c r="AD13" s="1395"/>
      <c r="AE13" s="1395"/>
      <c r="AF13" s="1395"/>
      <c r="AG13" s="1395"/>
      <c r="AH13" s="1395"/>
      <c r="AI13" s="1395"/>
      <c r="AJ13" s="1395"/>
      <c r="AK13" s="1395"/>
      <c r="AL13" s="1395"/>
      <c r="AM13" s="1395"/>
      <c r="AN13" s="1395"/>
      <c r="AO13" s="1395"/>
      <c r="AP13" s="1395"/>
      <c r="AQ13" s="1395"/>
      <c r="AR13" s="1395"/>
      <c r="AS13" s="1395"/>
      <c r="AT13" s="1395"/>
      <c r="AU13" s="1395"/>
      <c r="AV13" s="1395"/>
      <c r="AW13" s="1395"/>
      <c r="AX13" s="1395"/>
      <c r="AY13" s="1396"/>
      <c r="AZ13" s="7"/>
      <c r="BA13" s="1486"/>
      <c r="BB13" s="1487"/>
      <c r="BC13" s="1487"/>
      <c r="BD13" s="1488"/>
      <c r="BE13" s="1492"/>
      <c r="BF13" s="1492"/>
      <c r="BG13" s="1492"/>
      <c r="BH13" s="1492"/>
      <c r="BI13" s="1412"/>
      <c r="BJ13" s="1413"/>
      <c r="BK13" s="1413"/>
      <c r="BL13" s="1414"/>
      <c r="BM13" s="1496"/>
      <c r="BN13" s="1497"/>
      <c r="BO13" s="1498"/>
      <c r="BP13" s="1502"/>
      <c r="BQ13" s="1502"/>
      <c r="BR13" s="1502"/>
      <c r="BS13" s="1502"/>
      <c r="BT13" s="1502"/>
      <c r="BU13" s="127"/>
      <c r="BV13" s="1378"/>
      <c r="BW13" s="1378"/>
      <c r="BX13" s="1378"/>
      <c r="BY13" s="1378"/>
      <c r="BZ13" s="1378"/>
      <c r="CA13" s="1378"/>
      <c r="CB13" s="1378"/>
      <c r="CC13" s="1378"/>
      <c r="CD13" s="1378"/>
      <c r="CE13" s="1378"/>
      <c r="CF13" s="1378"/>
      <c r="CG13" s="1378"/>
      <c r="CH13" s="1378"/>
      <c r="CI13" s="1378"/>
      <c r="CJ13" s="1378"/>
      <c r="CK13" s="1378"/>
      <c r="CL13" s="1378"/>
      <c r="CM13" s="1378"/>
      <c r="CN13" s="1378"/>
      <c r="CO13" s="1378"/>
      <c r="CP13" s="1378"/>
      <c r="CQ13" s="1378"/>
      <c r="CR13" s="1378"/>
      <c r="CS13" s="1378"/>
      <c r="CT13" s="1378"/>
      <c r="CU13" s="1378"/>
      <c r="CV13" s="1378"/>
      <c r="CW13" s="3"/>
      <c r="CX13" s="5"/>
      <c r="DA13" s="8" t="s">
        <v>44</v>
      </c>
      <c r="DB13" s="917">
        <v>1</v>
      </c>
      <c r="DC13" s="10" t="s">
        <v>45</v>
      </c>
      <c r="DE13" s="95">
        <f t="shared" si="1"/>
        <v>11</v>
      </c>
      <c r="DF13" s="14" t="s">
        <v>12</v>
      </c>
      <c r="DG13" s="15"/>
      <c r="DH13" s="15"/>
      <c r="DI13" s="15"/>
      <c r="DJ13" s="15"/>
      <c r="DK13" s="15"/>
      <c r="DL13" s="15"/>
      <c r="DM13" s="15"/>
      <c r="DN13" s="15">
        <v>0.90239999999999998</v>
      </c>
      <c r="DO13" s="860">
        <v>0.90239999999999998</v>
      </c>
      <c r="DP13" s="15">
        <v>0.90239999999999998</v>
      </c>
      <c r="DQ13" s="15">
        <v>0.90239999999999998</v>
      </c>
      <c r="DU13" s="923" t="s">
        <v>839</v>
      </c>
      <c r="DV13" s="930">
        <v>40</v>
      </c>
    </row>
    <row r="14" spans="2:126" ht="13.5" customHeight="1" x14ac:dyDescent="0.2">
      <c r="B14" s="2"/>
      <c r="C14" s="1503" t="s">
        <v>811</v>
      </c>
      <c r="D14" s="1504"/>
      <c r="E14" s="1504"/>
      <c r="F14" s="1504"/>
      <c r="G14" s="1504"/>
      <c r="H14" s="1504"/>
      <c r="I14" s="1504"/>
      <c r="J14" s="1504"/>
      <c r="K14" s="1504"/>
      <c r="L14" s="1504"/>
      <c r="M14" s="1504"/>
      <c r="N14" s="1504"/>
      <c r="O14" s="1504"/>
      <c r="P14" s="1504"/>
      <c r="Q14" s="1504"/>
      <c r="R14" s="1504"/>
      <c r="S14" s="1504"/>
      <c r="T14" s="1504"/>
      <c r="U14" s="1504"/>
      <c r="V14" s="1504"/>
      <c r="W14" s="1505"/>
      <c r="X14" s="1384">
        <f>SUM(X10:AB13)</f>
        <v>651839</v>
      </c>
      <c r="Y14" s="1384"/>
      <c r="Z14" s="1384"/>
      <c r="AA14" s="1384"/>
      <c r="AB14" s="1384"/>
      <c r="AC14" s="1397"/>
      <c r="AD14" s="1398"/>
      <c r="AE14" s="1398"/>
      <c r="AF14" s="1398"/>
      <c r="AG14" s="1398"/>
      <c r="AH14" s="1398"/>
      <c r="AI14" s="1398"/>
      <c r="AJ14" s="1398"/>
      <c r="AK14" s="1398"/>
      <c r="AL14" s="1398"/>
      <c r="AM14" s="1398"/>
      <c r="AN14" s="1398"/>
      <c r="AO14" s="1398"/>
      <c r="AP14" s="1398"/>
      <c r="AQ14" s="1398"/>
      <c r="AR14" s="1398"/>
      <c r="AS14" s="1398"/>
      <c r="AT14" s="1398"/>
      <c r="AU14" s="1398"/>
      <c r="AV14" s="1398"/>
      <c r="AW14" s="1398"/>
      <c r="AX14" s="1398"/>
      <c r="AY14" s="1399"/>
      <c r="AZ14" s="7"/>
      <c r="BA14" s="1489"/>
      <c r="BB14" s="1490"/>
      <c r="BC14" s="1490"/>
      <c r="BD14" s="1491"/>
      <c r="BE14" s="1492"/>
      <c r="BF14" s="1492"/>
      <c r="BG14" s="1492"/>
      <c r="BH14" s="1492"/>
      <c r="BI14" s="1415"/>
      <c r="BJ14" s="1416"/>
      <c r="BK14" s="1416"/>
      <c r="BL14" s="1417"/>
      <c r="BM14" s="1499"/>
      <c r="BN14" s="1500"/>
      <c r="BO14" s="1501"/>
      <c r="BP14" s="1502"/>
      <c r="BQ14" s="1502"/>
      <c r="BR14" s="1502"/>
      <c r="BS14" s="1502"/>
      <c r="BT14" s="1502"/>
      <c r="BU14" s="127"/>
      <c r="BV14" s="1378"/>
      <c r="BW14" s="1378"/>
      <c r="BX14" s="1378"/>
      <c r="BY14" s="1378"/>
      <c r="BZ14" s="1378"/>
      <c r="CA14" s="1378"/>
      <c r="CB14" s="1378"/>
      <c r="CC14" s="1378"/>
      <c r="CD14" s="1378"/>
      <c r="CE14" s="1378"/>
      <c r="CF14" s="1378"/>
      <c r="CG14" s="1378"/>
      <c r="CH14" s="1378"/>
      <c r="CI14" s="1378"/>
      <c r="CJ14" s="1378"/>
      <c r="CK14" s="1378"/>
      <c r="CL14" s="1378"/>
      <c r="CM14" s="1378"/>
      <c r="CN14" s="1378"/>
      <c r="CO14" s="1378"/>
      <c r="CP14" s="1378"/>
      <c r="CQ14" s="1378"/>
      <c r="CR14" s="1378"/>
      <c r="CS14" s="1378"/>
      <c r="CT14" s="1378"/>
      <c r="CU14" s="1378"/>
      <c r="CV14" s="1378"/>
      <c r="CW14" s="3"/>
      <c r="CX14" s="5"/>
      <c r="DA14" s="8" t="s">
        <v>46</v>
      </c>
      <c r="DB14" s="917">
        <v>0.89</v>
      </c>
      <c r="DC14" s="10" t="s">
        <v>47</v>
      </c>
      <c r="DE14" s="95">
        <f t="shared" si="1"/>
        <v>12</v>
      </c>
      <c r="DF14" s="14" t="s">
        <v>12</v>
      </c>
      <c r="DG14" s="15"/>
      <c r="DH14" s="15"/>
      <c r="DI14" s="15"/>
      <c r="DJ14" s="15"/>
      <c r="DK14" s="15"/>
      <c r="DL14" s="15"/>
      <c r="DM14" s="15"/>
      <c r="DN14" s="15">
        <v>0.92230000000000001</v>
      </c>
      <c r="DO14" s="860">
        <v>0.92230000000000001</v>
      </c>
      <c r="DP14" s="15">
        <v>0.92230000000000001</v>
      </c>
      <c r="DQ14" s="15">
        <v>0.92230000000000001</v>
      </c>
      <c r="DU14" s="918" t="s">
        <v>840</v>
      </c>
      <c r="DV14" s="919">
        <v>40</v>
      </c>
    </row>
    <row r="15" spans="2:126" ht="13.5" customHeight="1" x14ac:dyDescent="0.2">
      <c r="B15" s="2"/>
      <c r="C15" s="1385" t="s">
        <v>606</v>
      </c>
      <c r="D15" s="1386"/>
      <c r="E15" s="1386"/>
      <c r="F15" s="1386"/>
      <c r="G15" s="1386"/>
      <c r="H15" s="1386"/>
      <c r="I15" s="1386"/>
      <c r="J15" s="1386"/>
      <c r="K15" s="1386"/>
      <c r="L15" s="1386"/>
      <c r="M15" s="1386"/>
      <c r="N15" s="1386"/>
      <c r="O15" s="1386"/>
      <c r="P15" s="1386"/>
      <c r="Q15" s="1386"/>
      <c r="R15" s="1386"/>
      <c r="S15" s="1386"/>
      <c r="T15" s="1386"/>
      <c r="U15" s="1386"/>
      <c r="V15" s="1386"/>
      <c r="W15" s="1387"/>
      <c r="X15" s="1388">
        <f>HLOOKUP(O3,$DG$58:$DQ$67,3,FALSE)</f>
        <v>1256102.6698753322</v>
      </c>
      <c r="Y15" s="1389"/>
      <c r="Z15" s="1389"/>
      <c r="AA15" s="1389"/>
      <c r="AB15" s="1390"/>
      <c r="AC15" s="1391" t="str">
        <f>HLOOKUP(O3,$DG$44:$DQ$56,3,FALSE)</f>
        <v>Menggunakan mutu beton sedang (setara K-225), yang terdiri dari kolom, balok, ring balok</v>
      </c>
      <c r="AD15" s="1392"/>
      <c r="AE15" s="1392"/>
      <c r="AF15" s="1392"/>
      <c r="AG15" s="1392"/>
      <c r="AH15" s="1392"/>
      <c r="AI15" s="1392"/>
      <c r="AJ15" s="1392"/>
      <c r="AK15" s="1392"/>
      <c r="AL15" s="1392"/>
      <c r="AM15" s="1392"/>
      <c r="AN15" s="1392"/>
      <c r="AO15" s="1392"/>
      <c r="AP15" s="1392"/>
      <c r="AQ15" s="1392"/>
      <c r="AR15" s="1392"/>
      <c r="AS15" s="1392"/>
      <c r="AT15" s="1392"/>
      <c r="AU15" s="1392"/>
      <c r="AV15" s="1392"/>
      <c r="AW15" s="1392"/>
      <c r="AX15" s="1392"/>
      <c r="AY15" s="1393"/>
      <c r="AZ15" s="3"/>
      <c r="BA15" s="1400">
        <f>X20*BQ8</f>
        <v>1582061.3127079809</v>
      </c>
      <c r="BB15" s="1401"/>
      <c r="BC15" s="1401"/>
      <c r="BD15" s="1402"/>
      <c r="BE15" s="1409">
        <f>BE10</f>
        <v>2000</v>
      </c>
      <c r="BF15" s="1410"/>
      <c r="BG15" s="1410"/>
      <c r="BH15" s="1411"/>
      <c r="BI15" s="1409">
        <f>BI10</f>
        <v>2014</v>
      </c>
      <c r="BJ15" s="1410"/>
      <c r="BK15" s="1410"/>
      <c r="BL15" s="1411"/>
      <c r="BM15" s="1418">
        <f>IF(BI10=0,0,(Rekap!$A$6-BI15)/AS68)</f>
        <v>0.26666666666666666</v>
      </c>
      <c r="BN15" s="1419"/>
      <c r="BO15" s="1420"/>
      <c r="BP15" s="1427">
        <f>BA15*BM15</f>
        <v>421883.0167221282</v>
      </c>
      <c r="BQ15" s="1427"/>
      <c r="BR15" s="1427"/>
      <c r="BS15" s="1427"/>
      <c r="BT15" s="1427"/>
      <c r="BU15" s="127"/>
      <c r="BV15" s="1378"/>
      <c r="BW15" s="1378"/>
      <c r="BX15" s="1378"/>
      <c r="BY15" s="1378"/>
      <c r="BZ15" s="1378"/>
      <c r="CA15" s="1378"/>
      <c r="CB15" s="1378"/>
      <c r="CC15" s="1378"/>
      <c r="CD15" s="1378"/>
      <c r="CE15" s="1378"/>
      <c r="CF15" s="1378"/>
      <c r="CG15" s="1378"/>
      <c r="CH15" s="1378"/>
      <c r="CI15" s="1378"/>
      <c r="CJ15" s="1378"/>
      <c r="CK15" s="1378"/>
      <c r="CL15" s="1378"/>
      <c r="CM15" s="1378"/>
      <c r="CN15" s="1378"/>
      <c r="CO15" s="1378"/>
      <c r="CP15" s="1378"/>
      <c r="CQ15" s="1378"/>
      <c r="CR15" s="1378"/>
      <c r="CS15" s="1378"/>
      <c r="CT15" s="1378"/>
      <c r="CU15" s="1378"/>
      <c r="CV15" s="1378"/>
      <c r="CW15" s="3"/>
      <c r="CX15" s="5"/>
      <c r="DA15" s="8" t="s">
        <v>48</v>
      </c>
      <c r="DB15" s="917">
        <v>0.83299999999999996</v>
      </c>
      <c r="DC15" s="10" t="s">
        <v>49</v>
      </c>
      <c r="DE15" s="95">
        <f t="shared" si="1"/>
        <v>13</v>
      </c>
      <c r="DF15" s="14" t="s">
        <v>12</v>
      </c>
      <c r="DG15" s="15"/>
      <c r="DH15" s="15"/>
      <c r="DI15" s="15"/>
      <c r="DJ15" s="15"/>
      <c r="DK15" s="15"/>
      <c r="DL15" s="15"/>
      <c r="DM15" s="15"/>
      <c r="DN15" s="15">
        <v>0.94130000000000003</v>
      </c>
      <c r="DO15" s="860">
        <v>0.94130000000000003</v>
      </c>
      <c r="DP15" s="15">
        <v>0.94130000000000003</v>
      </c>
      <c r="DQ15" s="15">
        <v>0.94130000000000003</v>
      </c>
      <c r="DU15" s="923" t="s">
        <v>841</v>
      </c>
      <c r="DV15" s="930">
        <v>50</v>
      </c>
    </row>
    <row r="16" spans="2:126" ht="13.5" customHeight="1" x14ac:dyDescent="0.25">
      <c r="B16" s="2"/>
      <c r="C16" s="32" t="s">
        <v>810</v>
      </c>
      <c r="D16" s="1470" t="s">
        <v>724</v>
      </c>
      <c r="E16" s="1470"/>
      <c r="F16" s="1470"/>
      <c r="G16" s="1470"/>
      <c r="H16" s="1470"/>
      <c r="I16" s="1470"/>
      <c r="J16" s="1470"/>
      <c r="K16" s="1470"/>
      <c r="L16" s="1471"/>
      <c r="M16" s="1379">
        <f>(IF(O3="RUMAH TINGGAL MEWAH",VLOOKUP(D16,BIAYA,2,FALSE),IF(O3="RUMAH TINGGAL MENENGAH",VLOOKUP(D16,BIAYA,3,FALSE),IF(O3="RUMAH TINGGAL SEDERHANA",VLOOKUP(D16,BIAYA,4,FALSE),IF(O3="SEMI PERMANEN",VLOOKUP(D16,BIAYA,5,FALSE),IF(O3="GUDANG",VLOOKUP(D16,BIAYA,6,FALSE),IF(O3="GEDUNG BERTINGKAT RENDAH &lt; 5 LANTAI",VLOOKUP(D16,BIAYA,7,FALSE),IF(O3="GEDUNG BERTINGKAT SEDANG 5-8 LANTAI",VLOOKUP(D16,BIAYA,8,FALSE),IF(O3="GEDUNG BERTINGKAT TINGGI &gt; 8 LANTAI",VLOOKUP(D16,BIAYA,9,FALSE),IF(O3="MALL 4 LANTAI + 1 BASEMENT",VLOOKUP(D16,BIAYA,10,FALSE),IF(O3="HOTEL 8 LANTAI",VLOOKUP(D16,BIAYA,11,FALSE),IF(O3="APARTEMEN 14 LANTAI + 2 SEMI BASEMENT",VLOOKUP(D16,BIAYA,12,FALSE)))))))))))))</f>
        <v>1256102.6698753322</v>
      </c>
      <c r="N16" s="1379"/>
      <c r="O16" s="1379"/>
      <c r="P16" s="1379"/>
      <c r="Q16" s="1379"/>
      <c r="R16" s="1459">
        <v>1</v>
      </c>
      <c r="S16" s="1459"/>
      <c r="T16" s="1459"/>
      <c r="U16" s="1436">
        <v>1</v>
      </c>
      <c r="V16" s="1436"/>
      <c r="W16" s="1436"/>
      <c r="X16" s="1437">
        <f>M16*R16*U16</f>
        <v>1256102.6698753322</v>
      </c>
      <c r="Y16" s="1437"/>
      <c r="Z16" s="1437"/>
      <c r="AA16" s="1437"/>
      <c r="AB16" s="1437"/>
      <c r="AC16" s="1394"/>
      <c r="AD16" s="1395"/>
      <c r="AE16" s="1395"/>
      <c r="AF16" s="1395"/>
      <c r="AG16" s="1395"/>
      <c r="AH16" s="1395"/>
      <c r="AI16" s="1395"/>
      <c r="AJ16" s="1395"/>
      <c r="AK16" s="1395"/>
      <c r="AL16" s="1395"/>
      <c r="AM16" s="1395"/>
      <c r="AN16" s="1395"/>
      <c r="AO16" s="1395"/>
      <c r="AP16" s="1395"/>
      <c r="AQ16" s="1395"/>
      <c r="AR16" s="1395"/>
      <c r="AS16" s="1395"/>
      <c r="AT16" s="1395"/>
      <c r="AU16" s="1395"/>
      <c r="AV16" s="1395"/>
      <c r="AW16" s="1395"/>
      <c r="AX16" s="1395"/>
      <c r="AY16" s="1396"/>
      <c r="AZ16" s="3"/>
      <c r="BA16" s="1403"/>
      <c r="BB16" s="1404"/>
      <c r="BC16" s="1404"/>
      <c r="BD16" s="1405"/>
      <c r="BE16" s="1412"/>
      <c r="BF16" s="1413"/>
      <c r="BG16" s="1413"/>
      <c r="BH16" s="1414"/>
      <c r="BI16" s="1412"/>
      <c r="BJ16" s="1413"/>
      <c r="BK16" s="1413"/>
      <c r="BL16" s="1414"/>
      <c r="BM16" s="1421"/>
      <c r="BN16" s="1422"/>
      <c r="BO16" s="1423"/>
      <c r="BP16" s="1427"/>
      <c r="BQ16" s="1427"/>
      <c r="BR16" s="1427"/>
      <c r="BS16" s="1427"/>
      <c r="BT16" s="1427"/>
      <c r="BU16" s="127"/>
      <c r="BV16" s="1378"/>
      <c r="BW16" s="1378"/>
      <c r="BX16" s="1378"/>
      <c r="BY16" s="1378"/>
      <c r="BZ16" s="1378"/>
      <c r="CA16" s="1378"/>
      <c r="CB16" s="1378"/>
      <c r="CC16" s="1378"/>
      <c r="CD16" s="1378"/>
      <c r="CE16" s="1378"/>
      <c r="CF16" s="1378"/>
      <c r="CG16" s="1378"/>
      <c r="CH16" s="1378"/>
      <c r="CI16" s="1378"/>
      <c r="CJ16" s="1378"/>
      <c r="CK16" s="1378"/>
      <c r="CL16" s="1378"/>
      <c r="CM16" s="1378"/>
      <c r="CN16" s="1378"/>
      <c r="CO16" s="1378"/>
      <c r="CP16" s="1378"/>
      <c r="CQ16" s="1378"/>
      <c r="CR16" s="1378"/>
      <c r="CS16" s="1378"/>
      <c r="CT16" s="1378"/>
      <c r="CU16" s="1378"/>
      <c r="CV16" s="1378"/>
      <c r="CW16" s="3"/>
      <c r="CX16" s="5"/>
      <c r="DA16" s="8" t="s">
        <v>50</v>
      </c>
      <c r="DB16" s="917">
        <v>0.875</v>
      </c>
      <c r="DC16" s="10" t="s">
        <v>51</v>
      </c>
      <c r="DE16" s="95">
        <f t="shared" si="1"/>
        <v>14</v>
      </c>
      <c r="DF16" s="14" t="s">
        <v>12</v>
      </c>
      <c r="DG16" s="15"/>
      <c r="DH16" s="15"/>
      <c r="DI16" s="15"/>
      <c r="DJ16" s="15"/>
      <c r="DK16" s="15"/>
      <c r="DL16" s="15"/>
      <c r="DM16" s="15"/>
      <c r="DN16" s="15">
        <v>0.96109999999999995</v>
      </c>
      <c r="DO16" s="860">
        <v>0.96109999999999995</v>
      </c>
      <c r="DP16" s="15">
        <v>0.96109999999999995</v>
      </c>
      <c r="DQ16" s="15">
        <v>0.96109999999999995</v>
      </c>
      <c r="DU16" s="918" t="s">
        <v>894</v>
      </c>
      <c r="DV16" s="919">
        <v>50</v>
      </c>
    </row>
    <row r="17" spans="2:126" ht="13.5" customHeight="1" x14ac:dyDescent="0.25">
      <c r="B17" s="2"/>
      <c r="C17" s="33" t="s">
        <v>810</v>
      </c>
      <c r="D17" s="1472" t="s">
        <v>13</v>
      </c>
      <c r="E17" s="1472"/>
      <c r="F17" s="1472"/>
      <c r="G17" s="1472"/>
      <c r="H17" s="1472"/>
      <c r="I17" s="1472"/>
      <c r="J17" s="1472"/>
      <c r="K17" s="1472"/>
      <c r="L17" s="1473"/>
      <c r="M17" s="1379">
        <f>(IF(O3="RUMAH TINGGAL MEWAH",VLOOKUP(D17,BIAYA,2,FALSE),IF(O3="RUMAH TINGGAL MENENGAH",VLOOKUP(D17,BIAYA,3,FALSE),IF(O3="RUMAH TINGGAL SEDERHANA",VLOOKUP(D17,BIAYA,4,FALSE),IF(O3="SEMI PERMANEN",VLOOKUP(D17,BIAYA,5,FALSE),IF(O3="GUDANG",VLOOKUP(D17,BIAYA,6,FALSE),IF(O3="GEDUNG BERTINGKAT RENDAH &lt; 5 LANTAI",VLOOKUP(D17,BIAYA,7,FALSE),IF(O3="GEDUNG BERTINGKAT SEDANG 5-8 LANTAI",VLOOKUP(D17,BIAYA,8,FALSE),IF(O3="GEDUNG BERTINGKAT TINGGI &gt; 8 LANTAI",VLOOKUP(D17,BIAYA,9,FALSE),IF(O3="MALL 4 LANTAI + 1 BASEMENT",VLOOKUP(D17,BIAYA,10,FALSE),IF(O3="HOTEL 8 LANTAI",VLOOKUP(D17,BIAYA,11,FALSE),IF(O3="APARTEMEN 14 LANTAI + 2 SEMI BASEMENT",VLOOKUP(D17,BIAYA,12,FALSE)))))))))))))</f>
        <v>0</v>
      </c>
      <c r="N17" s="1379"/>
      <c r="O17" s="1379"/>
      <c r="P17" s="1379"/>
      <c r="Q17" s="1379"/>
      <c r="R17" s="1460"/>
      <c r="S17" s="1460"/>
      <c r="T17" s="1460"/>
      <c r="U17" s="1359">
        <v>1</v>
      </c>
      <c r="V17" s="1359"/>
      <c r="W17" s="1359"/>
      <c r="X17" s="1360">
        <f t="shared" ref="X17:X19" si="4">M17*R17*U17</f>
        <v>0</v>
      </c>
      <c r="Y17" s="1360"/>
      <c r="Z17" s="1360"/>
      <c r="AA17" s="1360"/>
      <c r="AB17" s="1360"/>
      <c r="AC17" s="1394"/>
      <c r="AD17" s="1395"/>
      <c r="AE17" s="1395"/>
      <c r="AF17" s="1395"/>
      <c r="AG17" s="1395"/>
      <c r="AH17" s="1395"/>
      <c r="AI17" s="1395"/>
      <c r="AJ17" s="1395"/>
      <c r="AK17" s="1395"/>
      <c r="AL17" s="1395"/>
      <c r="AM17" s="1395"/>
      <c r="AN17" s="1395"/>
      <c r="AO17" s="1395"/>
      <c r="AP17" s="1395"/>
      <c r="AQ17" s="1395"/>
      <c r="AR17" s="1395"/>
      <c r="AS17" s="1395"/>
      <c r="AT17" s="1395"/>
      <c r="AU17" s="1395"/>
      <c r="AV17" s="1395"/>
      <c r="AW17" s="1395"/>
      <c r="AX17" s="1395"/>
      <c r="AY17" s="1396"/>
      <c r="AZ17" s="3"/>
      <c r="BA17" s="1403"/>
      <c r="BB17" s="1404"/>
      <c r="BC17" s="1404"/>
      <c r="BD17" s="1405"/>
      <c r="BE17" s="1412"/>
      <c r="BF17" s="1413"/>
      <c r="BG17" s="1413"/>
      <c r="BH17" s="1414"/>
      <c r="BI17" s="1412"/>
      <c r="BJ17" s="1413"/>
      <c r="BK17" s="1413"/>
      <c r="BL17" s="1414"/>
      <c r="BM17" s="1421"/>
      <c r="BN17" s="1422"/>
      <c r="BO17" s="1423"/>
      <c r="BP17" s="1427"/>
      <c r="BQ17" s="1427"/>
      <c r="BR17" s="1427"/>
      <c r="BS17" s="1427"/>
      <c r="BT17" s="1427"/>
      <c r="BU17" s="127"/>
      <c r="BV17" s="1378"/>
      <c r="BW17" s="1378"/>
      <c r="BX17" s="1378"/>
      <c r="BY17" s="1378"/>
      <c r="BZ17" s="1378"/>
      <c r="CA17" s="1378"/>
      <c r="CB17" s="1378"/>
      <c r="CC17" s="1378"/>
      <c r="CD17" s="1378"/>
      <c r="CE17" s="1378"/>
      <c r="CF17" s="1378"/>
      <c r="CG17" s="1378"/>
      <c r="CH17" s="1378"/>
      <c r="CI17" s="1378"/>
      <c r="CJ17" s="1378"/>
      <c r="CK17" s="1378"/>
      <c r="CL17" s="1378"/>
      <c r="CM17" s="1378"/>
      <c r="CN17" s="1378"/>
      <c r="CO17" s="1378"/>
      <c r="CP17" s="1378"/>
      <c r="CQ17" s="1378"/>
      <c r="CR17" s="1378"/>
      <c r="CS17" s="1378"/>
      <c r="CT17" s="1378"/>
      <c r="CU17" s="1378"/>
      <c r="CV17" s="1378"/>
      <c r="CW17" s="3"/>
      <c r="CX17" s="5"/>
      <c r="DA17" s="8" t="s">
        <v>52</v>
      </c>
      <c r="DB17" s="917">
        <v>0.877</v>
      </c>
      <c r="DC17" s="10" t="s">
        <v>53</v>
      </c>
      <c r="DE17" s="95">
        <f t="shared" si="1"/>
        <v>15</v>
      </c>
      <c r="DF17" s="14" t="s">
        <v>12</v>
      </c>
      <c r="DG17" s="15"/>
      <c r="DH17" s="15"/>
      <c r="DI17" s="15"/>
      <c r="DJ17" s="15"/>
      <c r="DK17" s="15"/>
      <c r="DL17" s="15"/>
      <c r="DM17" s="15"/>
      <c r="DN17" s="15">
        <v>0.98009999999999997</v>
      </c>
      <c r="DO17" s="860">
        <v>0.98009999999999997</v>
      </c>
      <c r="DP17" s="15">
        <v>0.98009999999999997</v>
      </c>
      <c r="DQ17" s="15">
        <v>0.98009999999999997</v>
      </c>
      <c r="DU17" s="923" t="s">
        <v>895</v>
      </c>
      <c r="DV17" s="930">
        <v>60</v>
      </c>
    </row>
    <row r="18" spans="2:126" ht="13.5" customHeight="1" x14ac:dyDescent="0.25">
      <c r="B18" s="2"/>
      <c r="C18" s="33" t="s">
        <v>810</v>
      </c>
      <c r="D18" s="1472" t="s">
        <v>13</v>
      </c>
      <c r="E18" s="1472"/>
      <c r="F18" s="1472"/>
      <c r="G18" s="1472"/>
      <c r="H18" s="1472"/>
      <c r="I18" s="1472"/>
      <c r="J18" s="1472"/>
      <c r="K18" s="1472"/>
      <c r="L18" s="1473"/>
      <c r="M18" s="1379">
        <f>(IF(O3="RUMAH TINGGAL MEWAH",VLOOKUP(D18,BIAYA,2,FALSE),IF(O3="RUMAH TINGGAL MENENGAH",VLOOKUP(D18,BIAYA,3,FALSE),IF(O3="RUMAH TINGGAL SEDERHANA",VLOOKUP(D18,BIAYA,4,FALSE),IF(O3="SEMI PERMANEN",VLOOKUP(D18,BIAYA,5,FALSE),IF(O3="GUDANG",VLOOKUP(D18,BIAYA,6,FALSE),IF(O3="GEDUNG BERTINGKAT RENDAH &lt; 5 LANTAI",VLOOKUP(D18,BIAYA,7,FALSE),IF(O3="GEDUNG BERTINGKAT SEDANG 5-8 LANTAI",VLOOKUP(D18,BIAYA,8,FALSE),IF(O3="GEDUNG BERTINGKAT TINGGI &gt; 8 LANTAI",VLOOKUP(D18,BIAYA,9,FALSE),IF(O3="MALL 4 LANTAI + 1 BASEMENT",VLOOKUP(D18,BIAYA,10,FALSE),IF(O3="HOTEL 8 LANTAI",VLOOKUP(D18,BIAYA,11,FALSE),IF(O3="APARTEMEN 14 LANTAI + 2 SEMI BASEMENT",VLOOKUP(D18,BIAYA,12,FALSE)))))))))))))</f>
        <v>0</v>
      </c>
      <c r="N18" s="1379"/>
      <c r="O18" s="1379"/>
      <c r="P18" s="1379"/>
      <c r="Q18" s="1379"/>
      <c r="R18" s="1460"/>
      <c r="S18" s="1460"/>
      <c r="T18" s="1460"/>
      <c r="U18" s="1359">
        <v>1</v>
      </c>
      <c r="V18" s="1359"/>
      <c r="W18" s="1359"/>
      <c r="X18" s="1360">
        <f t="shared" si="4"/>
        <v>0</v>
      </c>
      <c r="Y18" s="1360"/>
      <c r="Z18" s="1360"/>
      <c r="AA18" s="1360"/>
      <c r="AB18" s="1360"/>
      <c r="AC18" s="1394"/>
      <c r="AD18" s="1395"/>
      <c r="AE18" s="1395"/>
      <c r="AF18" s="1395"/>
      <c r="AG18" s="1395"/>
      <c r="AH18" s="1395"/>
      <c r="AI18" s="1395"/>
      <c r="AJ18" s="1395"/>
      <c r="AK18" s="1395"/>
      <c r="AL18" s="1395"/>
      <c r="AM18" s="1395"/>
      <c r="AN18" s="1395"/>
      <c r="AO18" s="1395"/>
      <c r="AP18" s="1395"/>
      <c r="AQ18" s="1395"/>
      <c r="AR18" s="1395"/>
      <c r="AS18" s="1395"/>
      <c r="AT18" s="1395"/>
      <c r="AU18" s="1395"/>
      <c r="AV18" s="1395"/>
      <c r="AW18" s="1395"/>
      <c r="AX18" s="1395"/>
      <c r="AY18" s="1396"/>
      <c r="AZ18" s="3"/>
      <c r="BA18" s="1403"/>
      <c r="BB18" s="1404"/>
      <c r="BC18" s="1404"/>
      <c r="BD18" s="1405"/>
      <c r="BE18" s="1412"/>
      <c r="BF18" s="1413"/>
      <c r="BG18" s="1413"/>
      <c r="BH18" s="1414"/>
      <c r="BI18" s="1412"/>
      <c r="BJ18" s="1413"/>
      <c r="BK18" s="1413"/>
      <c r="BL18" s="1414"/>
      <c r="BM18" s="1421"/>
      <c r="BN18" s="1422"/>
      <c r="BO18" s="1423"/>
      <c r="BP18" s="1427"/>
      <c r="BQ18" s="1427"/>
      <c r="BR18" s="1427"/>
      <c r="BS18" s="1427"/>
      <c r="BT18" s="1427"/>
      <c r="BU18" s="127"/>
      <c r="BV18" s="1378"/>
      <c r="BW18" s="1378"/>
      <c r="BX18" s="1378"/>
      <c r="BY18" s="1378"/>
      <c r="BZ18" s="1378"/>
      <c r="CA18" s="1378"/>
      <c r="CB18" s="1378"/>
      <c r="CC18" s="1378"/>
      <c r="CD18" s="1378"/>
      <c r="CE18" s="1378"/>
      <c r="CF18" s="1378"/>
      <c r="CG18" s="1378"/>
      <c r="CH18" s="1378"/>
      <c r="CI18" s="1378"/>
      <c r="CJ18" s="1378"/>
      <c r="CK18" s="1378"/>
      <c r="CL18" s="1378"/>
      <c r="CM18" s="1378"/>
      <c r="CN18" s="1378"/>
      <c r="CO18" s="1378"/>
      <c r="CP18" s="1378"/>
      <c r="CQ18" s="1378"/>
      <c r="CR18" s="1378"/>
      <c r="CS18" s="1378"/>
      <c r="CT18" s="1378"/>
      <c r="CU18" s="1378"/>
      <c r="CV18" s="1378"/>
      <c r="CW18" s="3"/>
      <c r="CX18" s="5"/>
      <c r="DA18" s="8" t="s">
        <v>54</v>
      </c>
      <c r="DB18" s="917">
        <v>0.83099999999999996</v>
      </c>
      <c r="DC18" s="10" t="s">
        <v>55</v>
      </c>
      <c r="DE18" s="95">
        <f t="shared" si="1"/>
        <v>16</v>
      </c>
      <c r="DF18" s="14" t="s">
        <v>12</v>
      </c>
      <c r="DG18" s="15"/>
      <c r="DH18" s="15"/>
      <c r="DI18" s="15"/>
      <c r="DJ18" s="15"/>
      <c r="DK18" s="15"/>
      <c r="DL18" s="15"/>
      <c r="DM18" s="15"/>
      <c r="DN18" s="16">
        <v>1</v>
      </c>
      <c r="DO18" s="860">
        <v>1</v>
      </c>
      <c r="DP18" s="16">
        <v>1</v>
      </c>
      <c r="DQ18" s="16">
        <v>1</v>
      </c>
      <c r="DU18" s="918" t="s">
        <v>842</v>
      </c>
      <c r="DV18" s="919">
        <v>30</v>
      </c>
    </row>
    <row r="19" spans="2:126" ht="13.5" customHeight="1" x14ac:dyDescent="0.25">
      <c r="B19" s="2"/>
      <c r="C19" s="33" t="s">
        <v>810</v>
      </c>
      <c r="D19" s="1472" t="s">
        <v>13</v>
      </c>
      <c r="E19" s="1472"/>
      <c r="F19" s="1472"/>
      <c r="G19" s="1472"/>
      <c r="H19" s="1472"/>
      <c r="I19" s="1472"/>
      <c r="J19" s="1472"/>
      <c r="K19" s="1472"/>
      <c r="L19" s="1473"/>
      <c r="M19" s="1379">
        <f>(IF(O3="RUMAH TINGGAL MEWAH",VLOOKUP(D19,BIAYA,2,FALSE),IF(O3="RUMAH TINGGAL MENENGAH",VLOOKUP(D19,BIAYA,3,FALSE),IF(O3="RUMAH TINGGAL SEDERHANA",VLOOKUP(D19,BIAYA,4,FALSE),IF(O3="SEMI PERMANEN",VLOOKUP(D19,BIAYA,5,FALSE),IF(O3="GUDANG",VLOOKUP(D19,BIAYA,6,FALSE),IF(O3="GEDUNG BERTINGKAT RENDAH &lt; 5 LANTAI",VLOOKUP(D19,BIAYA,7,FALSE),IF(O3="GEDUNG BERTINGKAT SEDANG 5-8 LANTAI",VLOOKUP(D19,BIAYA,8,FALSE),IF(O3="GEDUNG BERTINGKAT TINGGI &gt; 8 LANTAI",VLOOKUP(D19,BIAYA,9,FALSE),IF(O3="MALL 4 LANTAI + 1 BASEMENT",VLOOKUP(D19,BIAYA,10,FALSE),IF(O3="HOTEL 8 LANTAI",VLOOKUP(D19,BIAYA,11,FALSE),IF(O3="APARTEMEN 14 LANTAI + 2 SEMI BASEMENT",VLOOKUP(D19,BIAYA,12,FALSE)))))))))))))</f>
        <v>0</v>
      </c>
      <c r="N19" s="1379"/>
      <c r="O19" s="1379"/>
      <c r="P19" s="1379"/>
      <c r="Q19" s="1379"/>
      <c r="R19" s="1380"/>
      <c r="S19" s="1380"/>
      <c r="T19" s="1380"/>
      <c r="U19" s="1377">
        <v>1</v>
      </c>
      <c r="V19" s="1377"/>
      <c r="W19" s="1377"/>
      <c r="X19" s="1360">
        <f t="shared" si="4"/>
        <v>0</v>
      </c>
      <c r="Y19" s="1360"/>
      <c r="Z19" s="1360"/>
      <c r="AA19" s="1360"/>
      <c r="AB19" s="1360"/>
      <c r="AC19" s="1394"/>
      <c r="AD19" s="1395"/>
      <c r="AE19" s="1395"/>
      <c r="AF19" s="1395"/>
      <c r="AG19" s="1395"/>
      <c r="AH19" s="1395"/>
      <c r="AI19" s="1395"/>
      <c r="AJ19" s="1395"/>
      <c r="AK19" s="1395"/>
      <c r="AL19" s="1395"/>
      <c r="AM19" s="1395"/>
      <c r="AN19" s="1395"/>
      <c r="AO19" s="1395"/>
      <c r="AP19" s="1395"/>
      <c r="AQ19" s="1395"/>
      <c r="AR19" s="1395"/>
      <c r="AS19" s="1395"/>
      <c r="AT19" s="1395"/>
      <c r="AU19" s="1395"/>
      <c r="AV19" s="1395"/>
      <c r="AW19" s="1395"/>
      <c r="AX19" s="1395"/>
      <c r="AY19" s="1396"/>
      <c r="AZ19" s="3"/>
      <c r="BA19" s="1403"/>
      <c r="BB19" s="1404"/>
      <c r="BC19" s="1404"/>
      <c r="BD19" s="1405"/>
      <c r="BE19" s="1412"/>
      <c r="BF19" s="1413"/>
      <c r="BG19" s="1413"/>
      <c r="BH19" s="1414"/>
      <c r="BI19" s="1412"/>
      <c r="BJ19" s="1413"/>
      <c r="BK19" s="1413"/>
      <c r="BL19" s="1414"/>
      <c r="BM19" s="1421"/>
      <c r="BN19" s="1422"/>
      <c r="BO19" s="1423"/>
      <c r="BP19" s="1427"/>
      <c r="BQ19" s="1427"/>
      <c r="BR19" s="1427"/>
      <c r="BS19" s="1427"/>
      <c r="BT19" s="1427"/>
      <c r="BU19" s="127"/>
      <c r="BV19" s="1378"/>
      <c r="BW19" s="1378"/>
      <c r="BX19" s="1378"/>
      <c r="BY19" s="1378"/>
      <c r="BZ19" s="1378"/>
      <c r="CA19" s="1378"/>
      <c r="CB19" s="1378"/>
      <c r="CC19" s="1378"/>
      <c r="CD19" s="1378"/>
      <c r="CE19" s="1378"/>
      <c r="CF19" s="1378"/>
      <c r="CG19" s="1378"/>
      <c r="CH19" s="1378"/>
      <c r="CI19" s="1378"/>
      <c r="CJ19" s="1378"/>
      <c r="CK19" s="1378"/>
      <c r="CL19" s="1378"/>
      <c r="CM19" s="1378"/>
      <c r="CN19" s="1378"/>
      <c r="CO19" s="1378"/>
      <c r="CP19" s="1378"/>
      <c r="CQ19" s="1378"/>
      <c r="CR19" s="1378"/>
      <c r="CS19" s="1378"/>
      <c r="CT19" s="1378"/>
      <c r="CU19" s="1378"/>
      <c r="CV19" s="1378"/>
      <c r="CW19" s="3"/>
      <c r="CX19" s="5"/>
      <c r="DA19" s="8" t="s">
        <v>56</v>
      </c>
      <c r="DB19" s="917">
        <v>0.98499999999999999</v>
      </c>
      <c r="DC19" s="10" t="s">
        <v>57</v>
      </c>
      <c r="DE19" s="95">
        <f t="shared" si="1"/>
        <v>17</v>
      </c>
      <c r="DF19" s="14" t="s">
        <v>12</v>
      </c>
      <c r="DG19" s="15"/>
      <c r="DH19" s="15"/>
      <c r="DI19" s="15"/>
      <c r="DJ19" s="15"/>
      <c r="DK19" s="15"/>
      <c r="DL19" s="15"/>
      <c r="DM19" s="15"/>
      <c r="DN19" s="15">
        <v>1.0189999999999999</v>
      </c>
      <c r="DO19" s="860">
        <v>1.0189999999999999</v>
      </c>
      <c r="DP19" s="15">
        <v>1.0189999999999999</v>
      </c>
      <c r="DQ19" s="15">
        <v>1.0189999999999999</v>
      </c>
      <c r="DU19" s="920" t="s">
        <v>843</v>
      </c>
      <c r="DV19" s="929">
        <v>40</v>
      </c>
    </row>
    <row r="20" spans="2:126" ht="13.5" customHeight="1" x14ac:dyDescent="0.2">
      <c r="B20" s="2"/>
      <c r="C20" s="1381" t="s">
        <v>811</v>
      </c>
      <c r="D20" s="1382"/>
      <c r="E20" s="1382"/>
      <c r="F20" s="1382"/>
      <c r="G20" s="1382"/>
      <c r="H20" s="1382"/>
      <c r="I20" s="1382"/>
      <c r="J20" s="1382"/>
      <c r="K20" s="1382"/>
      <c r="L20" s="1382"/>
      <c r="M20" s="1382"/>
      <c r="N20" s="1382"/>
      <c r="O20" s="1382"/>
      <c r="P20" s="1382"/>
      <c r="Q20" s="1382"/>
      <c r="R20" s="1382"/>
      <c r="S20" s="1382"/>
      <c r="T20" s="1382"/>
      <c r="U20" s="1382"/>
      <c r="V20" s="1382"/>
      <c r="W20" s="1383"/>
      <c r="X20" s="1384">
        <f>SUM(X16:AB19)</f>
        <v>1256102.6698753322</v>
      </c>
      <c r="Y20" s="1384"/>
      <c r="Z20" s="1384"/>
      <c r="AA20" s="1384"/>
      <c r="AB20" s="1384"/>
      <c r="AC20" s="1397"/>
      <c r="AD20" s="1398"/>
      <c r="AE20" s="1398"/>
      <c r="AF20" s="1398"/>
      <c r="AG20" s="1398"/>
      <c r="AH20" s="1398"/>
      <c r="AI20" s="1398"/>
      <c r="AJ20" s="1398"/>
      <c r="AK20" s="1398"/>
      <c r="AL20" s="1398"/>
      <c r="AM20" s="1398"/>
      <c r="AN20" s="1398"/>
      <c r="AO20" s="1398"/>
      <c r="AP20" s="1398"/>
      <c r="AQ20" s="1398"/>
      <c r="AR20" s="1398"/>
      <c r="AS20" s="1398"/>
      <c r="AT20" s="1398"/>
      <c r="AU20" s="1398"/>
      <c r="AV20" s="1398"/>
      <c r="AW20" s="1398"/>
      <c r="AX20" s="1398"/>
      <c r="AY20" s="1399"/>
      <c r="AZ20" s="3"/>
      <c r="BA20" s="1406"/>
      <c r="BB20" s="1407"/>
      <c r="BC20" s="1407"/>
      <c r="BD20" s="1408"/>
      <c r="BE20" s="1415"/>
      <c r="BF20" s="1416"/>
      <c r="BG20" s="1416"/>
      <c r="BH20" s="1417"/>
      <c r="BI20" s="1415"/>
      <c r="BJ20" s="1416"/>
      <c r="BK20" s="1416"/>
      <c r="BL20" s="1417"/>
      <c r="BM20" s="1424"/>
      <c r="BN20" s="1425"/>
      <c r="BO20" s="1426"/>
      <c r="BP20" s="1427"/>
      <c r="BQ20" s="1427"/>
      <c r="BR20" s="1427"/>
      <c r="BS20" s="1427"/>
      <c r="BT20" s="1427"/>
      <c r="BU20" s="127"/>
      <c r="BV20" s="1378"/>
      <c r="BW20" s="1378"/>
      <c r="BX20" s="1378"/>
      <c r="BY20" s="1378"/>
      <c r="BZ20" s="1378"/>
      <c r="CA20" s="1378"/>
      <c r="CB20" s="1378"/>
      <c r="CC20" s="1378"/>
      <c r="CD20" s="1378"/>
      <c r="CE20" s="1378"/>
      <c r="CF20" s="1378"/>
      <c r="CG20" s="1378"/>
      <c r="CH20" s="1378"/>
      <c r="CI20" s="1378"/>
      <c r="CJ20" s="1378"/>
      <c r="CK20" s="1378"/>
      <c r="CL20" s="1378"/>
      <c r="CM20" s="1378"/>
      <c r="CN20" s="1378"/>
      <c r="CO20" s="1378"/>
      <c r="CP20" s="1378"/>
      <c r="CQ20" s="1378"/>
      <c r="CR20" s="1378"/>
      <c r="CS20" s="1378"/>
      <c r="CT20" s="1378"/>
      <c r="CU20" s="1378"/>
      <c r="CV20" s="1378"/>
      <c r="CW20" s="3"/>
      <c r="CX20" s="5"/>
      <c r="DA20" s="8" t="s">
        <v>58</v>
      </c>
      <c r="DB20" s="917">
        <v>0.84799999999999998</v>
      </c>
      <c r="DC20" s="10" t="s">
        <v>59</v>
      </c>
      <c r="DE20" s="95">
        <f t="shared" si="1"/>
        <v>18</v>
      </c>
      <c r="DF20" s="14" t="s">
        <v>12</v>
      </c>
      <c r="DG20" s="15"/>
      <c r="DH20" s="15"/>
      <c r="DI20" s="15"/>
      <c r="DJ20" s="15"/>
      <c r="DK20" s="15"/>
      <c r="DL20" s="15"/>
      <c r="DM20" s="15"/>
      <c r="DN20" s="15">
        <v>1.0388999999999999</v>
      </c>
      <c r="DO20" s="860">
        <v>1.0388999999999999</v>
      </c>
      <c r="DP20" s="15">
        <v>1.0388999999999999</v>
      </c>
      <c r="DQ20" s="15">
        <v>1.0388999999999999</v>
      </c>
      <c r="DU20" s="923" t="s">
        <v>844</v>
      </c>
      <c r="DV20" s="930">
        <v>50</v>
      </c>
    </row>
    <row r="21" spans="2:126" ht="13.5" customHeight="1" x14ac:dyDescent="0.2">
      <c r="B21" s="2"/>
      <c r="C21" s="1385" t="s">
        <v>607</v>
      </c>
      <c r="D21" s="1386"/>
      <c r="E21" s="1386"/>
      <c r="F21" s="1386"/>
      <c r="G21" s="1386"/>
      <c r="H21" s="1386"/>
      <c r="I21" s="1386"/>
      <c r="J21" s="1386"/>
      <c r="K21" s="1386"/>
      <c r="L21" s="1386"/>
      <c r="M21" s="1386"/>
      <c r="N21" s="1386"/>
      <c r="O21" s="1386"/>
      <c r="P21" s="1386"/>
      <c r="Q21" s="1386"/>
      <c r="R21" s="1386"/>
      <c r="S21" s="1386"/>
      <c r="T21" s="1386"/>
      <c r="U21" s="1386"/>
      <c r="V21" s="1386"/>
      <c r="W21" s="1387"/>
      <c r="X21" s="1388">
        <f>HLOOKUP(O3,$DG$58:$DQ$67,4,FALSE)</f>
        <v>140982</v>
      </c>
      <c r="Y21" s="1389"/>
      <c r="Z21" s="1389"/>
      <c r="AA21" s="1389"/>
      <c r="AB21" s="1390"/>
      <c r="AC21" s="1391" t="str">
        <f>HLOOKUP(O3,$DG$44:$DQ$56,4,FALSE)</f>
        <v>Menggunakan kuda-kuda dan rangka atap baja ringan</v>
      </c>
      <c r="AD21" s="1392"/>
      <c r="AE21" s="1392"/>
      <c r="AF21" s="1392"/>
      <c r="AG21" s="1392"/>
      <c r="AH21" s="1392"/>
      <c r="AI21" s="1392"/>
      <c r="AJ21" s="1392"/>
      <c r="AK21" s="1392"/>
      <c r="AL21" s="1392"/>
      <c r="AM21" s="1392"/>
      <c r="AN21" s="1392"/>
      <c r="AO21" s="1392"/>
      <c r="AP21" s="1392"/>
      <c r="AQ21" s="1392"/>
      <c r="AR21" s="1392"/>
      <c r="AS21" s="1392"/>
      <c r="AT21" s="1392"/>
      <c r="AU21" s="1392"/>
      <c r="AV21" s="1392"/>
      <c r="AW21" s="1392"/>
      <c r="AX21" s="1392"/>
      <c r="AY21" s="1393"/>
      <c r="AZ21" s="3"/>
      <c r="BA21" s="1400">
        <f>X26*BQ8</f>
        <v>233483.48548495182</v>
      </c>
      <c r="BB21" s="1401"/>
      <c r="BC21" s="1401"/>
      <c r="BD21" s="1402"/>
      <c r="BE21" s="1409">
        <f>BE10</f>
        <v>2000</v>
      </c>
      <c r="BF21" s="1410"/>
      <c r="BG21" s="1410"/>
      <c r="BH21" s="1411"/>
      <c r="BI21" s="1409">
        <f>BI10</f>
        <v>2014</v>
      </c>
      <c r="BJ21" s="1410"/>
      <c r="BK21" s="1410"/>
      <c r="BL21" s="1411"/>
      <c r="BM21" s="1418">
        <f>IF(BI10=0,0,(Rekap!$A$6-BI21)/AS68)</f>
        <v>0.26666666666666666</v>
      </c>
      <c r="BN21" s="1419"/>
      <c r="BO21" s="1420"/>
      <c r="BP21" s="1427">
        <f>BA21*BM21</f>
        <v>62262.262795987153</v>
      </c>
      <c r="BQ21" s="1427"/>
      <c r="BR21" s="1427"/>
      <c r="BS21" s="1427"/>
      <c r="BT21" s="1427"/>
      <c r="BU21" s="127"/>
      <c r="BV21" s="1378"/>
      <c r="BW21" s="1378"/>
      <c r="BX21" s="1378"/>
      <c r="BY21" s="1378"/>
      <c r="BZ21" s="1378"/>
      <c r="CA21" s="1378"/>
      <c r="CB21" s="1378"/>
      <c r="CC21" s="1378"/>
      <c r="CD21" s="1378"/>
      <c r="CE21" s="1378"/>
      <c r="CF21" s="1378"/>
      <c r="CG21" s="1378"/>
      <c r="CH21" s="1378"/>
      <c r="CI21" s="1378"/>
      <c r="CJ21" s="1378"/>
      <c r="CK21" s="1378"/>
      <c r="CL21" s="1378"/>
      <c r="CM21" s="1378"/>
      <c r="CN21" s="1378"/>
      <c r="CO21" s="1378"/>
      <c r="CP21" s="1378"/>
      <c r="CQ21" s="1378"/>
      <c r="CR21" s="1378"/>
      <c r="CS21" s="1378"/>
      <c r="CT21" s="1378"/>
      <c r="CU21" s="1378"/>
      <c r="CV21" s="1378"/>
      <c r="CW21" s="3"/>
      <c r="CX21" s="5"/>
      <c r="DA21" s="8" t="s">
        <v>60</v>
      </c>
      <c r="DB21" s="917">
        <v>0.83799999999999997</v>
      </c>
      <c r="DC21" s="10" t="s">
        <v>609</v>
      </c>
      <c r="DE21" s="95">
        <f t="shared" si="1"/>
        <v>19</v>
      </c>
      <c r="DF21" s="14" t="s">
        <v>12</v>
      </c>
      <c r="DG21" s="15"/>
      <c r="DH21" s="15"/>
      <c r="DI21" s="15"/>
      <c r="DJ21" s="15"/>
      <c r="DK21" s="15"/>
      <c r="DL21" s="15"/>
      <c r="DM21" s="15"/>
      <c r="DN21" s="15">
        <v>1.0579000000000001</v>
      </c>
      <c r="DO21" s="860">
        <v>1.0579000000000001</v>
      </c>
      <c r="DP21" s="15">
        <v>1.0579000000000001</v>
      </c>
      <c r="DQ21" s="15">
        <v>1.0579000000000001</v>
      </c>
      <c r="DU21" s="918" t="s">
        <v>850</v>
      </c>
      <c r="DV21" s="919">
        <v>30</v>
      </c>
    </row>
    <row r="22" spans="2:126" ht="13.5" customHeight="1" x14ac:dyDescent="0.25">
      <c r="B22" s="2"/>
      <c r="C22" s="32" t="s">
        <v>810</v>
      </c>
      <c r="D22" s="1470" t="s">
        <v>729</v>
      </c>
      <c r="E22" s="1470"/>
      <c r="F22" s="1470"/>
      <c r="G22" s="1470"/>
      <c r="H22" s="1470"/>
      <c r="I22" s="1470"/>
      <c r="J22" s="1470"/>
      <c r="K22" s="1470"/>
      <c r="L22" s="1471"/>
      <c r="M22" s="1379">
        <f>(IF(O3="RUMAH TINGGAL MEWAH",VLOOKUP(D22,BIAYA,2,FALSE),IF(O3="RUMAH TINGGAL MENENGAH",VLOOKUP(D22,BIAYA,3,FALSE),IF(O3="RUMAH TINGGAL SEDERHANA",VLOOKUP(D22,BIAYA,4,FALSE),IF(O3="SEMI PERMANEN",VLOOKUP(D22,BIAYA,5,FALSE),IF(O3="GUDANG",VLOOKUP(D22,BIAYA,6,FALSE),IF(O3="GEDUNG BERTINGKAT RENDAH &lt; 5 LANTAI",VLOOKUP(D22,BIAYA,7,FALSE),IF(O3="GEDUNG BERTINGKAT SEDANG 5-8 LANTAI",VLOOKUP(D22,BIAYA,8,FALSE),IF(O3="GEDUNG BERTINGKAT TINGGI &gt; 8 LANTAI",VLOOKUP(D22,BIAYA,9,FALSE),IF(O3="MALL 4 LANTAI + 1 BASEMENT",VLOOKUP(D22,BIAYA,10,FALSE),IF(O3="HOTEL 8 LANTAI",VLOOKUP(D22,BIAYA,11,FALSE),IF(O3="APARTEMEN 14 LANTAI + 2 SEMI BASEMENT",VLOOKUP(D22,BIAYA,12,FALSE)))))))))))))</f>
        <v>217729.62689577928</v>
      </c>
      <c r="N22" s="1379"/>
      <c r="O22" s="1379"/>
      <c r="P22" s="1379"/>
      <c r="Q22" s="1379"/>
      <c r="R22" s="1459">
        <v>0.85141337386018201</v>
      </c>
      <c r="S22" s="1459"/>
      <c r="T22" s="1459"/>
      <c r="U22" s="1436">
        <v>1</v>
      </c>
      <c r="V22" s="1436"/>
      <c r="W22" s="1436"/>
      <c r="X22" s="1437">
        <f>M22*R22*U22</f>
        <v>185377.91622465407</v>
      </c>
      <c r="Y22" s="1437"/>
      <c r="Z22" s="1437"/>
      <c r="AA22" s="1437"/>
      <c r="AB22" s="1437"/>
      <c r="AC22" s="1394"/>
      <c r="AD22" s="1395"/>
      <c r="AE22" s="1395"/>
      <c r="AF22" s="1395"/>
      <c r="AG22" s="1395"/>
      <c r="AH22" s="1395"/>
      <c r="AI22" s="1395"/>
      <c r="AJ22" s="1395"/>
      <c r="AK22" s="1395"/>
      <c r="AL22" s="1395"/>
      <c r="AM22" s="1395"/>
      <c r="AN22" s="1395"/>
      <c r="AO22" s="1395"/>
      <c r="AP22" s="1395"/>
      <c r="AQ22" s="1395"/>
      <c r="AR22" s="1395"/>
      <c r="AS22" s="1395"/>
      <c r="AT22" s="1395"/>
      <c r="AU22" s="1395"/>
      <c r="AV22" s="1395"/>
      <c r="AW22" s="1395"/>
      <c r="AX22" s="1395"/>
      <c r="AY22" s="1396"/>
      <c r="AZ22" s="3"/>
      <c r="BA22" s="1403"/>
      <c r="BB22" s="1404"/>
      <c r="BC22" s="1404"/>
      <c r="BD22" s="1405"/>
      <c r="BE22" s="1412"/>
      <c r="BF22" s="1413"/>
      <c r="BG22" s="1413"/>
      <c r="BH22" s="1414"/>
      <c r="BI22" s="1412"/>
      <c r="BJ22" s="1413"/>
      <c r="BK22" s="1413"/>
      <c r="BL22" s="1414"/>
      <c r="BM22" s="1421"/>
      <c r="BN22" s="1422"/>
      <c r="BO22" s="1423"/>
      <c r="BP22" s="1427"/>
      <c r="BQ22" s="1427"/>
      <c r="BR22" s="1427"/>
      <c r="BS22" s="1427"/>
      <c r="BT22" s="1427"/>
      <c r="BU22" s="127"/>
      <c r="BV22" s="1378"/>
      <c r="BW22" s="1378"/>
      <c r="BX22" s="1378"/>
      <c r="BY22" s="1378"/>
      <c r="BZ22" s="1378"/>
      <c r="CA22" s="1378"/>
      <c r="CB22" s="1378"/>
      <c r="CC22" s="1378"/>
      <c r="CD22" s="1378"/>
      <c r="CE22" s="1378"/>
      <c r="CF22" s="1378"/>
      <c r="CG22" s="1378"/>
      <c r="CH22" s="1378"/>
      <c r="CI22" s="1378"/>
      <c r="CJ22" s="1378"/>
      <c r="CK22" s="1378"/>
      <c r="CL22" s="1378"/>
      <c r="CM22" s="1378"/>
      <c r="CN22" s="1378"/>
      <c r="CO22" s="1378"/>
      <c r="CP22" s="1378"/>
      <c r="CQ22" s="1378"/>
      <c r="CR22" s="1378"/>
      <c r="CS22" s="1378"/>
      <c r="CT22" s="1378"/>
      <c r="CU22" s="1378"/>
      <c r="CV22" s="1378"/>
      <c r="CW22" s="3"/>
      <c r="CX22" s="5"/>
      <c r="DA22" s="8" t="s">
        <v>61</v>
      </c>
      <c r="DB22" s="917">
        <v>0.94899999999999995</v>
      </c>
      <c r="DC22" s="10" t="s">
        <v>62</v>
      </c>
      <c r="DE22" s="95">
        <f t="shared" si="1"/>
        <v>20</v>
      </c>
      <c r="DF22" s="14" t="s">
        <v>12</v>
      </c>
      <c r="DG22" s="15"/>
      <c r="DH22" s="15"/>
      <c r="DI22" s="15"/>
      <c r="DJ22" s="15"/>
      <c r="DK22" s="15"/>
      <c r="DL22" s="15"/>
      <c r="DM22" s="15"/>
      <c r="DN22" s="15">
        <v>1.0777000000000001</v>
      </c>
      <c r="DO22" s="860">
        <v>1.0777000000000001</v>
      </c>
      <c r="DP22" s="15">
        <v>1.0777000000000001</v>
      </c>
      <c r="DQ22" s="15">
        <v>1.0777000000000001</v>
      </c>
      <c r="DU22" s="923" t="s">
        <v>849</v>
      </c>
      <c r="DV22" s="930">
        <v>50</v>
      </c>
    </row>
    <row r="23" spans="2:126" ht="13.5" customHeight="1" x14ac:dyDescent="0.25">
      <c r="B23" s="2"/>
      <c r="C23" s="33" t="s">
        <v>810</v>
      </c>
      <c r="D23" s="1472" t="s">
        <v>13</v>
      </c>
      <c r="E23" s="1472"/>
      <c r="F23" s="1472"/>
      <c r="G23" s="1472"/>
      <c r="H23" s="1472"/>
      <c r="I23" s="1472"/>
      <c r="J23" s="1472"/>
      <c r="K23" s="1472"/>
      <c r="L23" s="1473"/>
      <c r="M23" s="1379">
        <f>(IF(O3="RUMAH TINGGAL MEWAH",VLOOKUP(D23,BIAYA,2,FALSE),IF(O3="RUMAH TINGGAL MENENGAH",VLOOKUP(D23,BIAYA,3,FALSE),IF(O3="RUMAH TINGGAL SEDERHANA",VLOOKUP(D23,BIAYA,4,FALSE),IF(O3="SEMI PERMANEN",VLOOKUP(D23,BIAYA,5,FALSE),IF(O3="GUDANG",VLOOKUP(D23,BIAYA,6,FALSE),IF(O3="GEDUNG BERTINGKAT RENDAH &lt; 5 LANTAI",VLOOKUP(D23,BIAYA,7,FALSE),IF(O3="GEDUNG BERTINGKAT SEDANG 5-8 LANTAI",VLOOKUP(D23,BIAYA,8,FALSE),IF(O3="GEDUNG BERTINGKAT TINGGI &gt; 8 LANTAI",VLOOKUP(D23,BIAYA,9,FALSE),IF(O3="MALL 4 LANTAI + 1 BASEMENT",VLOOKUP(D23,BIAYA,10,FALSE),IF(O3="HOTEL 8 LANTAI",VLOOKUP(D23,BIAYA,11,FALSE),IF(O3="APARTEMEN 14 LANTAI + 2 SEMI BASEMENT",VLOOKUP(D23,BIAYA,12,FALSE)))))))))))))</f>
        <v>0</v>
      </c>
      <c r="N23" s="1379"/>
      <c r="O23" s="1379"/>
      <c r="P23" s="1379"/>
      <c r="Q23" s="1379"/>
      <c r="R23" s="1460">
        <v>0</v>
      </c>
      <c r="S23" s="1460"/>
      <c r="T23" s="1460"/>
      <c r="U23" s="1359">
        <v>1</v>
      </c>
      <c r="V23" s="1359"/>
      <c r="W23" s="1359"/>
      <c r="X23" s="1360">
        <f t="shared" ref="X23:X25" si="5">M23*R23*U23</f>
        <v>0</v>
      </c>
      <c r="Y23" s="1360"/>
      <c r="Z23" s="1360"/>
      <c r="AA23" s="1360"/>
      <c r="AB23" s="1360"/>
      <c r="AC23" s="1394"/>
      <c r="AD23" s="1395"/>
      <c r="AE23" s="1395"/>
      <c r="AF23" s="1395"/>
      <c r="AG23" s="1395"/>
      <c r="AH23" s="1395"/>
      <c r="AI23" s="1395"/>
      <c r="AJ23" s="1395"/>
      <c r="AK23" s="1395"/>
      <c r="AL23" s="1395"/>
      <c r="AM23" s="1395"/>
      <c r="AN23" s="1395"/>
      <c r="AO23" s="1395"/>
      <c r="AP23" s="1395"/>
      <c r="AQ23" s="1395"/>
      <c r="AR23" s="1395"/>
      <c r="AS23" s="1395"/>
      <c r="AT23" s="1395"/>
      <c r="AU23" s="1395"/>
      <c r="AV23" s="1395"/>
      <c r="AW23" s="1395"/>
      <c r="AX23" s="1395"/>
      <c r="AY23" s="1396"/>
      <c r="AZ23" s="3"/>
      <c r="BA23" s="1403"/>
      <c r="BB23" s="1404"/>
      <c r="BC23" s="1404"/>
      <c r="BD23" s="1405"/>
      <c r="BE23" s="1412"/>
      <c r="BF23" s="1413"/>
      <c r="BG23" s="1413"/>
      <c r="BH23" s="1414"/>
      <c r="BI23" s="1412"/>
      <c r="BJ23" s="1413"/>
      <c r="BK23" s="1413"/>
      <c r="BL23" s="1414"/>
      <c r="BM23" s="1421"/>
      <c r="BN23" s="1422"/>
      <c r="BO23" s="1423"/>
      <c r="BP23" s="1427"/>
      <c r="BQ23" s="1427"/>
      <c r="BR23" s="1427"/>
      <c r="BS23" s="1427"/>
      <c r="BT23" s="1427"/>
      <c r="BU23" s="127"/>
      <c r="BV23" s="1378"/>
      <c r="BW23" s="1378"/>
      <c r="BX23" s="1378"/>
      <c r="BY23" s="1378"/>
      <c r="BZ23" s="1378"/>
      <c r="CA23" s="1378"/>
      <c r="CB23" s="1378"/>
      <c r="CC23" s="1378"/>
      <c r="CD23" s="1378"/>
      <c r="CE23" s="1378"/>
      <c r="CF23" s="1378"/>
      <c r="CG23" s="1378"/>
      <c r="CH23" s="1378"/>
      <c r="CI23" s="1378"/>
      <c r="CJ23" s="1378"/>
      <c r="CK23" s="1378"/>
      <c r="CL23" s="1378"/>
      <c r="CM23" s="1378"/>
      <c r="CN23" s="1378"/>
      <c r="CO23" s="1378"/>
      <c r="CP23" s="1378"/>
      <c r="CQ23" s="1378"/>
      <c r="CR23" s="1378"/>
      <c r="CS23" s="1378"/>
      <c r="CT23" s="1378"/>
      <c r="CU23" s="1378"/>
      <c r="CV23" s="1378"/>
      <c r="CW23" s="3"/>
      <c r="CX23" s="5"/>
      <c r="DA23" s="8" t="s">
        <v>63</v>
      </c>
      <c r="DB23" s="917">
        <v>0.85199999999999998</v>
      </c>
      <c r="DC23" s="10" t="s">
        <v>64</v>
      </c>
      <c r="DE23" s="95">
        <f t="shared" si="1"/>
        <v>21</v>
      </c>
      <c r="DF23" s="14" t="s">
        <v>12</v>
      </c>
      <c r="DG23" s="15"/>
      <c r="DH23" s="15"/>
      <c r="DI23" s="15"/>
      <c r="DJ23" s="15"/>
      <c r="DK23" s="15"/>
      <c r="DL23" s="15"/>
      <c r="DM23" s="15"/>
      <c r="DN23" s="15">
        <v>1.0967</v>
      </c>
      <c r="DO23" s="860">
        <v>1.0967</v>
      </c>
      <c r="DP23" s="15">
        <v>1.0967</v>
      </c>
      <c r="DQ23" s="15">
        <v>1.0967</v>
      </c>
      <c r="DU23" s="918" t="s">
        <v>845</v>
      </c>
      <c r="DV23" s="919">
        <v>15</v>
      </c>
    </row>
    <row r="24" spans="2:126" ht="13.5" customHeight="1" x14ac:dyDescent="0.25">
      <c r="B24" s="2"/>
      <c r="C24" s="33" t="s">
        <v>810</v>
      </c>
      <c r="D24" s="1472" t="s">
        <v>13</v>
      </c>
      <c r="E24" s="1472"/>
      <c r="F24" s="1472"/>
      <c r="G24" s="1472"/>
      <c r="H24" s="1472"/>
      <c r="I24" s="1472"/>
      <c r="J24" s="1472"/>
      <c r="K24" s="1472"/>
      <c r="L24" s="1473"/>
      <c r="M24" s="1379">
        <f>(IF(O3="RUMAH TINGGAL MEWAH",VLOOKUP(D24,BIAYA,2,FALSE),IF(O3="RUMAH TINGGAL MENENGAH",VLOOKUP(D24,BIAYA,3,FALSE),IF(O3="RUMAH TINGGAL SEDERHANA",VLOOKUP(D24,BIAYA,4,FALSE),IF(O3="SEMI PERMANEN",VLOOKUP(D24,BIAYA,5,FALSE),IF(O3="GUDANG",VLOOKUP(D24,BIAYA,6,FALSE),IF(O3="GEDUNG BERTINGKAT RENDAH &lt; 5 LANTAI",VLOOKUP(D24,BIAYA,7,FALSE),IF(O3="GEDUNG BERTINGKAT SEDANG 5-8 LANTAI",VLOOKUP(D24,BIAYA,8,FALSE),IF(O3="GEDUNG BERTINGKAT TINGGI &gt; 8 LANTAI",VLOOKUP(D24,BIAYA,9,FALSE),IF(O3="MALL 4 LANTAI + 1 BASEMENT",VLOOKUP(D24,BIAYA,10,FALSE),IF(O3="HOTEL 8 LANTAI",VLOOKUP(D24,BIAYA,11,FALSE),IF(O3="APARTEMEN 14 LANTAI + 2 SEMI BASEMENT",VLOOKUP(D24,BIAYA,12,FALSE)))))))))))))</f>
        <v>0</v>
      </c>
      <c r="N24" s="1379"/>
      <c r="O24" s="1379"/>
      <c r="P24" s="1379"/>
      <c r="Q24" s="1379"/>
      <c r="R24" s="1460"/>
      <c r="S24" s="1460"/>
      <c r="T24" s="1460"/>
      <c r="U24" s="1359">
        <v>1</v>
      </c>
      <c r="V24" s="1359"/>
      <c r="W24" s="1359"/>
      <c r="X24" s="1360">
        <f t="shared" si="5"/>
        <v>0</v>
      </c>
      <c r="Y24" s="1360"/>
      <c r="Z24" s="1360"/>
      <c r="AA24" s="1360"/>
      <c r="AB24" s="1360"/>
      <c r="AC24" s="1394"/>
      <c r="AD24" s="1395"/>
      <c r="AE24" s="1395"/>
      <c r="AF24" s="1395"/>
      <c r="AG24" s="1395"/>
      <c r="AH24" s="1395"/>
      <c r="AI24" s="1395"/>
      <c r="AJ24" s="1395"/>
      <c r="AK24" s="1395"/>
      <c r="AL24" s="1395"/>
      <c r="AM24" s="1395"/>
      <c r="AN24" s="1395"/>
      <c r="AO24" s="1395"/>
      <c r="AP24" s="1395"/>
      <c r="AQ24" s="1395"/>
      <c r="AR24" s="1395"/>
      <c r="AS24" s="1395"/>
      <c r="AT24" s="1395"/>
      <c r="AU24" s="1395"/>
      <c r="AV24" s="1395"/>
      <c r="AW24" s="1395"/>
      <c r="AX24" s="1395"/>
      <c r="AY24" s="1396"/>
      <c r="AZ24" s="3"/>
      <c r="BA24" s="1403"/>
      <c r="BB24" s="1404"/>
      <c r="BC24" s="1404"/>
      <c r="BD24" s="1405"/>
      <c r="BE24" s="1412"/>
      <c r="BF24" s="1413"/>
      <c r="BG24" s="1413"/>
      <c r="BH24" s="1414"/>
      <c r="BI24" s="1412"/>
      <c r="BJ24" s="1413"/>
      <c r="BK24" s="1413"/>
      <c r="BL24" s="1414"/>
      <c r="BM24" s="1421"/>
      <c r="BN24" s="1422"/>
      <c r="BO24" s="1423"/>
      <c r="BP24" s="1427"/>
      <c r="BQ24" s="1427"/>
      <c r="BR24" s="1427"/>
      <c r="BS24" s="1427"/>
      <c r="BT24" s="1427"/>
      <c r="BU24" s="127"/>
      <c r="BV24" s="1378"/>
      <c r="BW24" s="1378"/>
      <c r="BX24" s="1378"/>
      <c r="BY24" s="1378"/>
      <c r="BZ24" s="1378"/>
      <c r="CA24" s="1378"/>
      <c r="CB24" s="1378"/>
      <c r="CC24" s="1378"/>
      <c r="CD24" s="1378"/>
      <c r="CE24" s="1378"/>
      <c r="CF24" s="1378"/>
      <c r="CG24" s="1378"/>
      <c r="CH24" s="1378"/>
      <c r="CI24" s="1378"/>
      <c r="CJ24" s="1378"/>
      <c r="CK24" s="1378"/>
      <c r="CL24" s="1378"/>
      <c r="CM24" s="1378"/>
      <c r="CN24" s="1378"/>
      <c r="CO24" s="1378"/>
      <c r="CP24" s="1378"/>
      <c r="CQ24" s="1378"/>
      <c r="CR24" s="1378"/>
      <c r="CS24" s="1378"/>
      <c r="CT24" s="1378"/>
      <c r="CU24" s="1378"/>
      <c r="CV24" s="1378"/>
      <c r="CW24" s="3"/>
      <c r="CX24" s="5"/>
      <c r="DA24" s="8" t="s">
        <v>65</v>
      </c>
      <c r="DB24" s="917">
        <v>0.85899999999999999</v>
      </c>
      <c r="DC24" s="10" t="s">
        <v>66</v>
      </c>
      <c r="DE24" s="95">
        <f t="shared" si="1"/>
        <v>22</v>
      </c>
      <c r="DF24" s="14" t="s">
        <v>12</v>
      </c>
      <c r="DG24" s="15"/>
      <c r="DH24" s="15"/>
      <c r="DI24" s="15"/>
      <c r="DJ24" s="15"/>
      <c r="DK24" s="15"/>
      <c r="DL24" s="15"/>
      <c r="DM24" s="15"/>
      <c r="DN24" s="15">
        <v>1.1166</v>
      </c>
      <c r="DO24" s="860">
        <v>1.1166</v>
      </c>
      <c r="DP24" s="15">
        <v>1.1166</v>
      </c>
      <c r="DQ24" s="15">
        <v>1.1166</v>
      </c>
      <c r="DU24" s="920" t="s">
        <v>846</v>
      </c>
      <c r="DV24" s="929">
        <v>30</v>
      </c>
    </row>
    <row r="25" spans="2:126" ht="13.5" customHeight="1" x14ac:dyDescent="0.25">
      <c r="B25" s="2"/>
      <c r="C25" s="34" t="s">
        <v>810</v>
      </c>
      <c r="D25" s="1472" t="s">
        <v>13</v>
      </c>
      <c r="E25" s="1472"/>
      <c r="F25" s="1472"/>
      <c r="G25" s="1472"/>
      <c r="H25" s="1472"/>
      <c r="I25" s="1472"/>
      <c r="J25" s="1472"/>
      <c r="K25" s="1472"/>
      <c r="L25" s="1473"/>
      <c r="M25" s="1379">
        <f>(IF(O3="RUMAH TINGGAL MEWAH",VLOOKUP(D25,BIAYA,2,FALSE),IF(O3="RUMAH TINGGAL MENENGAH",VLOOKUP(D25,BIAYA,3,FALSE),IF(O3="RUMAH TINGGAL SEDERHANA",VLOOKUP(D25,BIAYA,4,FALSE),IF(O3="SEMI PERMANEN",VLOOKUP(D25,BIAYA,5,FALSE),IF(O3="GUDANG",VLOOKUP(D25,BIAYA,6,FALSE),IF(O3="GEDUNG BERTINGKAT RENDAH &lt; 5 LANTAI",VLOOKUP(D25,BIAYA,7,FALSE),IF(O3="GEDUNG BERTINGKAT SEDANG 5-8 LANTAI",VLOOKUP(D25,BIAYA,8,FALSE),IF(O3="GEDUNG BERTINGKAT TINGGI &gt; 8 LANTAI",VLOOKUP(D25,BIAYA,9,FALSE),IF(O3="MALL 4 LANTAI + 1 BASEMENT",VLOOKUP(D25,BIAYA,10,FALSE),IF(O3="HOTEL 8 LANTAI",VLOOKUP(D25,BIAYA,11,FALSE),IF(O3="APARTEMEN 14 LANTAI + 2 SEMI BASEMENT",VLOOKUP(D25,BIAYA,12,FALSE)))))))))))))</f>
        <v>0</v>
      </c>
      <c r="N25" s="1379"/>
      <c r="O25" s="1379"/>
      <c r="P25" s="1379"/>
      <c r="Q25" s="1379"/>
      <c r="R25" s="1380"/>
      <c r="S25" s="1380"/>
      <c r="T25" s="1380"/>
      <c r="U25" s="1377">
        <v>1</v>
      </c>
      <c r="V25" s="1377"/>
      <c r="W25" s="1377"/>
      <c r="X25" s="1360">
        <f t="shared" si="5"/>
        <v>0</v>
      </c>
      <c r="Y25" s="1360"/>
      <c r="Z25" s="1360"/>
      <c r="AA25" s="1360"/>
      <c r="AB25" s="1360"/>
      <c r="AC25" s="1394"/>
      <c r="AD25" s="1395"/>
      <c r="AE25" s="1395"/>
      <c r="AF25" s="1395"/>
      <c r="AG25" s="1395"/>
      <c r="AH25" s="1395"/>
      <c r="AI25" s="1395"/>
      <c r="AJ25" s="1395"/>
      <c r="AK25" s="1395"/>
      <c r="AL25" s="1395"/>
      <c r="AM25" s="1395"/>
      <c r="AN25" s="1395"/>
      <c r="AO25" s="1395"/>
      <c r="AP25" s="1395"/>
      <c r="AQ25" s="1395"/>
      <c r="AR25" s="1395"/>
      <c r="AS25" s="1395"/>
      <c r="AT25" s="1395"/>
      <c r="AU25" s="1395"/>
      <c r="AV25" s="1395"/>
      <c r="AW25" s="1395"/>
      <c r="AX25" s="1395"/>
      <c r="AY25" s="1396"/>
      <c r="AZ25" s="3"/>
      <c r="BA25" s="1403"/>
      <c r="BB25" s="1404"/>
      <c r="BC25" s="1404"/>
      <c r="BD25" s="1405"/>
      <c r="BE25" s="1412"/>
      <c r="BF25" s="1413"/>
      <c r="BG25" s="1413"/>
      <c r="BH25" s="1414"/>
      <c r="BI25" s="1412"/>
      <c r="BJ25" s="1413"/>
      <c r="BK25" s="1413"/>
      <c r="BL25" s="1414"/>
      <c r="BM25" s="1421"/>
      <c r="BN25" s="1422"/>
      <c r="BO25" s="1423"/>
      <c r="BP25" s="1427"/>
      <c r="BQ25" s="1427"/>
      <c r="BR25" s="1427"/>
      <c r="BS25" s="1427"/>
      <c r="BT25" s="1427"/>
      <c r="BU25" s="127"/>
      <c r="BV25" s="1378"/>
      <c r="BW25" s="1378"/>
      <c r="BX25" s="1378"/>
      <c r="BY25" s="1378"/>
      <c r="BZ25" s="1378"/>
      <c r="CA25" s="1378"/>
      <c r="CB25" s="1378"/>
      <c r="CC25" s="1378"/>
      <c r="CD25" s="1378"/>
      <c r="CE25" s="1378"/>
      <c r="CF25" s="1378"/>
      <c r="CG25" s="1378"/>
      <c r="CH25" s="1378"/>
      <c r="CI25" s="1378"/>
      <c r="CJ25" s="1378"/>
      <c r="CK25" s="1378"/>
      <c r="CL25" s="1378"/>
      <c r="CM25" s="1378"/>
      <c r="CN25" s="1378"/>
      <c r="CO25" s="1378"/>
      <c r="CP25" s="1378"/>
      <c r="CQ25" s="1378"/>
      <c r="CR25" s="1378"/>
      <c r="CS25" s="1378"/>
      <c r="CT25" s="1378"/>
      <c r="CU25" s="1378"/>
      <c r="CV25" s="1378"/>
      <c r="CW25" s="3"/>
      <c r="CX25" s="5"/>
      <c r="DA25" s="8" t="s">
        <v>67</v>
      </c>
      <c r="DB25" s="917">
        <v>0.93899999999999995</v>
      </c>
      <c r="DC25" s="10" t="s">
        <v>68</v>
      </c>
      <c r="DE25" s="95">
        <f t="shared" si="1"/>
        <v>23</v>
      </c>
      <c r="DF25" s="14" t="s">
        <v>12</v>
      </c>
      <c r="DG25" s="15"/>
      <c r="DH25" s="15"/>
      <c r="DI25" s="15"/>
      <c r="DJ25" s="15"/>
      <c r="DK25" s="15"/>
      <c r="DL25" s="15"/>
      <c r="DM25" s="15"/>
      <c r="DN25" s="15">
        <v>1.1364000000000001</v>
      </c>
      <c r="DO25" s="860">
        <v>1.1364000000000001</v>
      </c>
      <c r="DP25" s="15">
        <v>1.1364000000000001</v>
      </c>
      <c r="DQ25" s="15">
        <v>1.1364000000000001</v>
      </c>
      <c r="DU25" s="920" t="s">
        <v>847</v>
      </c>
      <c r="DV25" s="929">
        <v>50</v>
      </c>
    </row>
    <row r="26" spans="2:126" ht="13.5" customHeight="1" x14ac:dyDescent="0.2">
      <c r="B26" s="2"/>
      <c r="C26" s="1381" t="s">
        <v>811</v>
      </c>
      <c r="D26" s="1382"/>
      <c r="E26" s="1382"/>
      <c r="F26" s="1382"/>
      <c r="G26" s="1382"/>
      <c r="H26" s="1382"/>
      <c r="I26" s="1382"/>
      <c r="J26" s="1382"/>
      <c r="K26" s="1382"/>
      <c r="L26" s="1382"/>
      <c r="M26" s="1382"/>
      <c r="N26" s="1382"/>
      <c r="O26" s="1382"/>
      <c r="P26" s="1382"/>
      <c r="Q26" s="1382"/>
      <c r="R26" s="1382"/>
      <c r="S26" s="1382"/>
      <c r="T26" s="1382"/>
      <c r="U26" s="1382"/>
      <c r="V26" s="1382"/>
      <c r="W26" s="1383"/>
      <c r="X26" s="1384">
        <f>SUM(X22:AB25)</f>
        <v>185377.91622465407</v>
      </c>
      <c r="Y26" s="1384"/>
      <c r="Z26" s="1384"/>
      <c r="AA26" s="1384"/>
      <c r="AB26" s="1384"/>
      <c r="AC26" s="1397"/>
      <c r="AD26" s="1398"/>
      <c r="AE26" s="1398"/>
      <c r="AF26" s="1398"/>
      <c r="AG26" s="1398"/>
      <c r="AH26" s="1398"/>
      <c r="AI26" s="1398"/>
      <c r="AJ26" s="1398"/>
      <c r="AK26" s="1398"/>
      <c r="AL26" s="1398"/>
      <c r="AM26" s="1398"/>
      <c r="AN26" s="1398"/>
      <c r="AO26" s="1398"/>
      <c r="AP26" s="1398"/>
      <c r="AQ26" s="1398"/>
      <c r="AR26" s="1398"/>
      <c r="AS26" s="1398"/>
      <c r="AT26" s="1398"/>
      <c r="AU26" s="1398"/>
      <c r="AV26" s="1398"/>
      <c r="AW26" s="1398"/>
      <c r="AX26" s="1398"/>
      <c r="AY26" s="1399"/>
      <c r="AZ26" s="3"/>
      <c r="BA26" s="1406"/>
      <c r="BB26" s="1407"/>
      <c r="BC26" s="1407"/>
      <c r="BD26" s="1408"/>
      <c r="BE26" s="1415"/>
      <c r="BF26" s="1416"/>
      <c r="BG26" s="1416"/>
      <c r="BH26" s="1417"/>
      <c r="BI26" s="1415"/>
      <c r="BJ26" s="1416"/>
      <c r="BK26" s="1416"/>
      <c r="BL26" s="1417"/>
      <c r="BM26" s="1424"/>
      <c r="BN26" s="1425"/>
      <c r="BO26" s="1426"/>
      <c r="BP26" s="1427"/>
      <c r="BQ26" s="1427"/>
      <c r="BR26" s="1427"/>
      <c r="BS26" s="1427"/>
      <c r="BT26" s="1427"/>
      <c r="BU26" s="127"/>
      <c r="BV26" s="1378"/>
      <c r="BW26" s="1378"/>
      <c r="BX26" s="1378"/>
      <c r="BY26" s="1378"/>
      <c r="BZ26" s="1378"/>
      <c r="CA26" s="1378"/>
      <c r="CB26" s="1378"/>
      <c r="CC26" s="1378"/>
      <c r="CD26" s="1378"/>
      <c r="CE26" s="1378"/>
      <c r="CF26" s="1378"/>
      <c r="CG26" s="1378"/>
      <c r="CH26" s="1378"/>
      <c r="CI26" s="1378"/>
      <c r="CJ26" s="1378"/>
      <c r="CK26" s="1378"/>
      <c r="CL26" s="1378"/>
      <c r="CM26" s="1378"/>
      <c r="CN26" s="1378"/>
      <c r="CO26" s="1378"/>
      <c r="CP26" s="1378"/>
      <c r="CQ26" s="1378"/>
      <c r="CR26" s="1378"/>
      <c r="CS26" s="1378"/>
      <c r="CT26" s="1378"/>
      <c r="CU26" s="1378"/>
      <c r="CV26" s="1378"/>
      <c r="CW26" s="3"/>
      <c r="CX26" s="5"/>
      <c r="DA26" s="8" t="s">
        <v>69</v>
      </c>
      <c r="DB26" s="917">
        <v>0.94099999999999995</v>
      </c>
      <c r="DC26" s="10" t="s">
        <v>70</v>
      </c>
      <c r="DE26" s="95">
        <f t="shared" si="1"/>
        <v>24</v>
      </c>
      <c r="DF26" s="14" t="s">
        <v>12</v>
      </c>
      <c r="DG26" s="15"/>
      <c r="DH26" s="15"/>
      <c r="DI26" s="15"/>
      <c r="DJ26" s="15"/>
      <c r="DK26" s="15"/>
      <c r="DL26" s="15"/>
      <c r="DM26" s="15"/>
      <c r="DN26" s="15">
        <v>1.1554</v>
      </c>
      <c r="DO26" s="860">
        <v>1.1554</v>
      </c>
      <c r="DP26" s="15">
        <v>1.1554</v>
      </c>
      <c r="DQ26" s="15">
        <v>1.1554</v>
      </c>
      <c r="DU26" s="923" t="s">
        <v>848</v>
      </c>
      <c r="DV26" s="930">
        <v>50</v>
      </c>
    </row>
    <row r="27" spans="2:126" ht="13.5" customHeight="1" x14ac:dyDescent="0.2">
      <c r="B27" s="2"/>
      <c r="C27" s="1385" t="s">
        <v>608</v>
      </c>
      <c r="D27" s="1386"/>
      <c r="E27" s="1386"/>
      <c r="F27" s="1386"/>
      <c r="G27" s="1386"/>
      <c r="H27" s="1386"/>
      <c r="I27" s="1386"/>
      <c r="J27" s="1386"/>
      <c r="K27" s="1386"/>
      <c r="L27" s="1386"/>
      <c r="M27" s="1386"/>
      <c r="N27" s="1386"/>
      <c r="O27" s="1386"/>
      <c r="P27" s="1386"/>
      <c r="Q27" s="1386"/>
      <c r="R27" s="1386"/>
      <c r="S27" s="1386"/>
      <c r="T27" s="1386"/>
      <c r="U27" s="1386"/>
      <c r="V27" s="1386"/>
      <c r="W27" s="1387"/>
      <c r="X27" s="1388">
        <f>HLOOKUP(O3,$DG$58:$DQ$67,5,FALSE)</f>
        <v>178663</v>
      </c>
      <c r="Y27" s="1389"/>
      <c r="Z27" s="1389"/>
      <c r="AA27" s="1389"/>
      <c r="AB27" s="1390"/>
      <c r="AC27" s="1391" t="str">
        <f>HLOOKUP(O3,$DG$44:$DQ$56,5,FALSE)</f>
        <v>Genteng beton, dilengkapi dengan canopy teras dan listplank</v>
      </c>
      <c r="AD27" s="1392"/>
      <c r="AE27" s="1392"/>
      <c r="AF27" s="1392"/>
      <c r="AG27" s="1392"/>
      <c r="AH27" s="1392"/>
      <c r="AI27" s="1392"/>
      <c r="AJ27" s="1392"/>
      <c r="AK27" s="1392"/>
      <c r="AL27" s="1392"/>
      <c r="AM27" s="1392"/>
      <c r="AN27" s="1392"/>
      <c r="AO27" s="1392"/>
      <c r="AP27" s="1392"/>
      <c r="AQ27" s="1392"/>
      <c r="AR27" s="1392"/>
      <c r="AS27" s="1392"/>
      <c r="AT27" s="1392"/>
      <c r="AU27" s="1392"/>
      <c r="AV27" s="1392"/>
      <c r="AW27" s="1392"/>
      <c r="AX27" s="1392"/>
      <c r="AY27" s="1393"/>
      <c r="AZ27" s="3"/>
      <c r="BA27" s="1400">
        <f>X32*BQ8</f>
        <v>143863.39337698594</v>
      </c>
      <c r="BB27" s="1401"/>
      <c r="BC27" s="1401"/>
      <c r="BD27" s="1402"/>
      <c r="BE27" s="1409">
        <f>BE10</f>
        <v>2000</v>
      </c>
      <c r="BF27" s="1410"/>
      <c r="BG27" s="1410"/>
      <c r="BH27" s="1411"/>
      <c r="BI27" s="1461">
        <f>BI10</f>
        <v>2014</v>
      </c>
      <c r="BJ27" s="1462"/>
      <c r="BK27" s="1462"/>
      <c r="BL27" s="1463"/>
      <c r="BM27" s="1418">
        <f>IF(BI10=0,0,(Rekap!$A$6-BI27)/AS68)</f>
        <v>0.26666666666666666</v>
      </c>
      <c r="BN27" s="1419"/>
      <c r="BO27" s="1420"/>
      <c r="BP27" s="1427">
        <f>BA27*BM27</f>
        <v>38363.571567196253</v>
      </c>
      <c r="BQ27" s="1427"/>
      <c r="BR27" s="1427"/>
      <c r="BS27" s="1427"/>
      <c r="BT27" s="1427"/>
      <c r="BU27" s="127"/>
      <c r="BV27" s="1378"/>
      <c r="BW27" s="1378"/>
      <c r="BX27" s="1378"/>
      <c r="BY27" s="1378"/>
      <c r="BZ27" s="1378"/>
      <c r="CA27" s="1378"/>
      <c r="CB27" s="1378"/>
      <c r="CC27" s="1378"/>
      <c r="CD27" s="1378"/>
      <c r="CE27" s="1378"/>
      <c r="CF27" s="1378"/>
      <c r="CG27" s="1378"/>
      <c r="CH27" s="1378"/>
      <c r="CI27" s="1378"/>
      <c r="CJ27" s="1378"/>
      <c r="CK27" s="1378"/>
      <c r="CL27" s="1378"/>
      <c r="CM27" s="1378"/>
      <c r="CN27" s="1378"/>
      <c r="CO27" s="1378"/>
      <c r="CP27" s="1378"/>
      <c r="CQ27" s="1378"/>
      <c r="CR27" s="1378"/>
      <c r="CS27" s="1378"/>
      <c r="CT27" s="1378"/>
      <c r="CU27" s="1378"/>
      <c r="CV27" s="1378"/>
      <c r="CW27" s="3"/>
      <c r="CX27" s="5"/>
      <c r="DA27" s="8" t="s">
        <v>71</v>
      </c>
      <c r="DB27" s="917">
        <v>0.89100000000000001</v>
      </c>
      <c r="DC27" s="10" t="s">
        <v>72</v>
      </c>
      <c r="DE27" s="95">
        <f t="shared" si="1"/>
        <v>25</v>
      </c>
      <c r="DF27" s="14" t="s">
        <v>12</v>
      </c>
      <c r="DG27" s="15"/>
      <c r="DH27" s="15"/>
      <c r="DI27" s="15"/>
      <c r="DJ27" s="15"/>
      <c r="DK27" s="15"/>
      <c r="DL27" s="15"/>
      <c r="DM27" s="15"/>
      <c r="DN27" s="15">
        <v>1.1753</v>
      </c>
      <c r="DO27" s="860">
        <v>1.1753</v>
      </c>
      <c r="DP27" s="15">
        <v>1.1753</v>
      </c>
      <c r="DQ27" s="15">
        <v>1.1753</v>
      </c>
    </row>
    <row r="28" spans="2:126" ht="13.5" customHeight="1" x14ac:dyDescent="0.25">
      <c r="B28" s="2"/>
      <c r="C28" s="32" t="s">
        <v>810</v>
      </c>
      <c r="D28" s="1470" t="s">
        <v>738</v>
      </c>
      <c r="E28" s="1470"/>
      <c r="F28" s="1470"/>
      <c r="G28" s="1470"/>
      <c r="H28" s="1470"/>
      <c r="I28" s="1470"/>
      <c r="J28" s="1470"/>
      <c r="K28" s="1470"/>
      <c r="L28" s="1471"/>
      <c r="M28" s="1379">
        <f>(IF(O3="RUMAH TINGGAL MEWAH",VLOOKUP(D28,BIAYA,2,FALSE),IF(O3="RUMAH TINGGAL MENENGAH",VLOOKUP(D28,BIAYA,3,FALSE),IF(O3="RUMAH TINGGAL SEDERHANA",VLOOKUP(D28,BIAYA,4,FALSE),IF(O3="SEMI PERMANEN",VLOOKUP(D28,BIAYA,5,FALSE),IF(O3="GUDANG",VLOOKUP(D28,BIAYA,6,FALSE),IF(O3="GEDUNG BERTINGKAT RENDAH &lt; 5 LANTAI",VLOOKUP(D28,BIAYA,7,FALSE),IF(O3="GEDUNG BERTINGKAT SEDANG 5-8 LANTAI",VLOOKUP(D28,BIAYA,8,FALSE),IF(O3="GEDUNG BERTINGKAT TINGGI &gt; 8 LANTAI",VLOOKUP(D28,BIAYA,9,FALSE),IF(O3="MALL 4 LANTAI + 1 BASEMENT",VLOOKUP(D28,BIAYA,10,FALSE),IF(O3="HOTEL 8 LANTAI",VLOOKUP(D28,BIAYA,11,FALSE),IF(O3="APARTEMEN 14 LANTAI + 2 SEMI BASEMENT",VLOOKUP(D28,BIAYA,12,FALSE)))))))))))))</f>
        <v>114222.62276854779</v>
      </c>
      <c r="N28" s="1379"/>
      <c r="O28" s="1379"/>
      <c r="P28" s="1379"/>
      <c r="Q28" s="1379"/>
      <c r="R28" s="1459">
        <v>1</v>
      </c>
      <c r="S28" s="1459"/>
      <c r="T28" s="1459"/>
      <c r="U28" s="1436">
        <v>1</v>
      </c>
      <c r="V28" s="1436"/>
      <c r="W28" s="1436"/>
      <c r="X28" s="1437">
        <f>M28*R28*U28</f>
        <v>114222.62276854779</v>
      </c>
      <c r="Y28" s="1437"/>
      <c r="Z28" s="1437"/>
      <c r="AA28" s="1437"/>
      <c r="AB28" s="1437"/>
      <c r="AC28" s="1394"/>
      <c r="AD28" s="1395"/>
      <c r="AE28" s="1395"/>
      <c r="AF28" s="1395"/>
      <c r="AG28" s="1395"/>
      <c r="AH28" s="1395"/>
      <c r="AI28" s="1395"/>
      <c r="AJ28" s="1395"/>
      <c r="AK28" s="1395"/>
      <c r="AL28" s="1395"/>
      <c r="AM28" s="1395"/>
      <c r="AN28" s="1395"/>
      <c r="AO28" s="1395"/>
      <c r="AP28" s="1395"/>
      <c r="AQ28" s="1395"/>
      <c r="AR28" s="1395"/>
      <c r="AS28" s="1395"/>
      <c r="AT28" s="1395"/>
      <c r="AU28" s="1395"/>
      <c r="AV28" s="1395"/>
      <c r="AW28" s="1395"/>
      <c r="AX28" s="1395"/>
      <c r="AY28" s="1396"/>
      <c r="AZ28" s="3"/>
      <c r="BA28" s="1403"/>
      <c r="BB28" s="1404"/>
      <c r="BC28" s="1404"/>
      <c r="BD28" s="1405"/>
      <c r="BE28" s="1412"/>
      <c r="BF28" s="1413"/>
      <c r="BG28" s="1413"/>
      <c r="BH28" s="1414"/>
      <c r="BI28" s="1464"/>
      <c r="BJ28" s="1465"/>
      <c r="BK28" s="1465"/>
      <c r="BL28" s="1466"/>
      <c r="BM28" s="1421"/>
      <c r="BN28" s="1422"/>
      <c r="BO28" s="1423"/>
      <c r="BP28" s="1427"/>
      <c r="BQ28" s="1427"/>
      <c r="BR28" s="1427"/>
      <c r="BS28" s="1427"/>
      <c r="BT28" s="1427"/>
      <c r="BU28" s="127"/>
      <c r="BV28" s="1378"/>
      <c r="BW28" s="1378"/>
      <c r="BX28" s="1378"/>
      <c r="BY28" s="1378"/>
      <c r="BZ28" s="1378"/>
      <c r="CA28" s="1378"/>
      <c r="CB28" s="1378"/>
      <c r="CC28" s="1378"/>
      <c r="CD28" s="1378"/>
      <c r="CE28" s="1378"/>
      <c r="CF28" s="1378"/>
      <c r="CG28" s="1378"/>
      <c r="CH28" s="1378"/>
      <c r="CI28" s="1378"/>
      <c r="CJ28" s="1378"/>
      <c r="CK28" s="1378"/>
      <c r="CL28" s="1378"/>
      <c r="CM28" s="1378"/>
      <c r="CN28" s="1378"/>
      <c r="CO28" s="1378"/>
      <c r="CP28" s="1378"/>
      <c r="CQ28" s="1378"/>
      <c r="CR28" s="1378"/>
      <c r="CS28" s="1378"/>
      <c r="CT28" s="1378"/>
      <c r="CU28" s="1378"/>
      <c r="CV28" s="1378"/>
      <c r="CW28" s="3"/>
      <c r="CX28" s="5"/>
      <c r="DA28" s="8" t="s">
        <v>73</v>
      </c>
      <c r="DB28" s="917">
        <v>0.77700000000000002</v>
      </c>
      <c r="DC28" s="10" t="s">
        <v>74</v>
      </c>
      <c r="DE28" s="95">
        <f t="shared" si="1"/>
        <v>26</v>
      </c>
      <c r="DF28" s="14" t="s">
        <v>12</v>
      </c>
      <c r="DG28" s="15"/>
      <c r="DH28" s="15"/>
      <c r="DI28" s="15"/>
      <c r="DJ28" s="15"/>
      <c r="DK28" s="15"/>
      <c r="DL28" s="15"/>
      <c r="DM28" s="15"/>
      <c r="DN28" s="15">
        <v>1.1942999999999999</v>
      </c>
      <c r="DO28" s="860">
        <v>1.1942999999999999</v>
      </c>
      <c r="DP28" s="15">
        <v>1.1942999999999999</v>
      </c>
      <c r="DQ28" s="15">
        <v>1.1942999999999999</v>
      </c>
    </row>
    <row r="29" spans="2:126" ht="13.5" customHeight="1" x14ac:dyDescent="0.25">
      <c r="B29" s="2"/>
      <c r="C29" s="33" t="s">
        <v>810</v>
      </c>
      <c r="D29" s="1472" t="s">
        <v>13</v>
      </c>
      <c r="E29" s="1472"/>
      <c r="F29" s="1472"/>
      <c r="G29" s="1472"/>
      <c r="H29" s="1472"/>
      <c r="I29" s="1472"/>
      <c r="J29" s="1472"/>
      <c r="K29" s="1472"/>
      <c r="L29" s="1473"/>
      <c r="M29" s="1379">
        <f>(IF(O3="RUMAH TINGGAL MEWAH",VLOOKUP(D29,BIAYA,2,FALSE),IF(O3="RUMAH TINGGAL MENENGAH",VLOOKUP(D29,BIAYA,3,FALSE),IF(O3="RUMAH TINGGAL SEDERHANA",VLOOKUP(D29,BIAYA,4,FALSE),IF(O3="SEMI PERMANEN",VLOOKUP(D29,BIAYA,5,FALSE),IF(O3="GUDANG",VLOOKUP(D29,BIAYA,6,FALSE),IF(O3="GEDUNG BERTINGKAT RENDAH &lt; 5 LANTAI",VLOOKUP(D29,BIAYA,7,FALSE),IF(O3="GEDUNG BERTINGKAT SEDANG 5-8 LANTAI",VLOOKUP(D29,BIAYA,8,FALSE),IF(O3="GEDUNG BERTINGKAT TINGGI &gt; 8 LANTAI",VLOOKUP(D29,BIAYA,9,FALSE),IF(O3="MALL 4 LANTAI + 1 BASEMENT",VLOOKUP(D29,BIAYA,10,FALSE),IF(O3="HOTEL 8 LANTAI",VLOOKUP(D29,BIAYA,11,FALSE),IF(O3="APARTEMEN 14 LANTAI + 2 SEMI BASEMENT",VLOOKUP(D29,BIAYA,12,FALSE)))))))))))))</f>
        <v>0</v>
      </c>
      <c r="N29" s="1379"/>
      <c r="O29" s="1379"/>
      <c r="P29" s="1379"/>
      <c r="Q29" s="1379"/>
      <c r="R29" s="1460">
        <f>1-R28</f>
        <v>0</v>
      </c>
      <c r="S29" s="1460"/>
      <c r="T29" s="1460"/>
      <c r="U29" s="1359">
        <v>1</v>
      </c>
      <c r="V29" s="1359"/>
      <c r="W29" s="1359"/>
      <c r="X29" s="1360">
        <f t="shared" ref="X29:X31" si="6">M29*R29*U29</f>
        <v>0</v>
      </c>
      <c r="Y29" s="1360"/>
      <c r="Z29" s="1360"/>
      <c r="AA29" s="1360"/>
      <c r="AB29" s="1360"/>
      <c r="AC29" s="1394"/>
      <c r="AD29" s="1395"/>
      <c r="AE29" s="1395"/>
      <c r="AF29" s="1395"/>
      <c r="AG29" s="1395"/>
      <c r="AH29" s="1395"/>
      <c r="AI29" s="1395"/>
      <c r="AJ29" s="1395"/>
      <c r="AK29" s="1395"/>
      <c r="AL29" s="1395"/>
      <c r="AM29" s="1395"/>
      <c r="AN29" s="1395"/>
      <c r="AO29" s="1395"/>
      <c r="AP29" s="1395"/>
      <c r="AQ29" s="1395"/>
      <c r="AR29" s="1395"/>
      <c r="AS29" s="1395"/>
      <c r="AT29" s="1395"/>
      <c r="AU29" s="1395"/>
      <c r="AV29" s="1395"/>
      <c r="AW29" s="1395"/>
      <c r="AX29" s="1395"/>
      <c r="AY29" s="1396"/>
      <c r="AZ29" s="3"/>
      <c r="BA29" s="1403"/>
      <c r="BB29" s="1404"/>
      <c r="BC29" s="1404"/>
      <c r="BD29" s="1405"/>
      <c r="BE29" s="1412"/>
      <c r="BF29" s="1413"/>
      <c r="BG29" s="1413"/>
      <c r="BH29" s="1414"/>
      <c r="BI29" s="1464"/>
      <c r="BJ29" s="1465"/>
      <c r="BK29" s="1465"/>
      <c r="BL29" s="1466"/>
      <c r="BM29" s="1421"/>
      <c r="BN29" s="1422"/>
      <c r="BO29" s="1423"/>
      <c r="BP29" s="1427"/>
      <c r="BQ29" s="1427"/>
      <c r="BR29" s="1427"/>
      <c r="BS29" s="1427"/>
      <c r="BT29" s="1427"/>
      <c r="BU29" s="127"/>
      <c r="BV29" s="1378"/>
      <c r="BW29" s="1378"/>
      <c r="BX29" s="1378"/>
      <c r="BY29" s="1378"/>
      <c r="BZ29" s="1378"/>
      <c r="CA29" s="1378"/>
      <c r="CB29" s="1378"/>
      <c r="CC29" s="1378"/>
      <c r="CD29" s="1378"/>
      <c r="CE29" s="1378"/>
      <c r="CF29" s="1378"/>
      <c r="CG29" s="1378"/>
      <c r="CH29" s="1378"/>
      <c r="CI29" s="1378"/>
      <c r="CJ29" s="1378"/>
      <c r="CK29" s="1378"/>
      <c r="CL29" s="1378"/>
      <c r="CM29" s="1378"/>
      <c r="CN29" s="1378"/>
      <c r="CO29" s="1378"/>
      <c r="CP29" s="1378"/>
      <c r="CQ29" s="1378"/>
      <c r="CR29" s="1378"/>
      <c r="CS29" s="1378"/>
      <c r="CT29" s="1378"/>
      <c r="CU29" s="1378"/>
      <c r="CV29" s="1378"/>
      <c r="CW29" s="3"/>
      <c r="CX29" s="5"/>
      <c r="DA29" s="8" t="s">
        <v>75</v>
      </c>
      <c r="DB29" s="917">
        <v>0.81399999999999995</v>
      </c>
      <c r="DC29" s="10" t="s">
        <v>76</v>
      </c>
      <c r="DE29" s="95">
        <f t="shared" si="1"/>
        <v>27</v>
      </c>
      <c r="DF29" s="14" t="s">
        <v>12</v>
      </c>
      <c r="DG29" s="15"/>
      <c r="DH29" s="15"/>
      <c r="DI29" s="15"/>
      <c r="DJ29" s="15"/>
      <c r="DK29" s="15"/>
      <c r="DL29" s="15"/>
      <c r="DM29" s="15"/>
      <c r="DN29" s="15">
        <v>1.2141999999999999</v>
      </c>
      <c r="DO29" s="860">
        <v>1.2141999999999999</v>
      </c>
      <c r="DP29" s="15">
        <v>1.2141999999999999</v>
      </c>
      <c r="DQ29" s="15">
        <v>1.2141999999999999</v>
      </c>
    </row>
    <row r="30" spans="2:126" ht="13.5" customHeight="1" x14ac:dyDescent="0.25">
      <c r="B30" s="2"/>
      <c r="C30" s="33" t="s">
        <v>810</v>
      </c>
      <c r="D30" s="1472" t="s">
        <v>13</v>
      </c>
      <c r="E30" s="1472"/>
      <c r="F30" s="1472"/>
      <c r="G30" s="1472"/>
      <c r="H30" s="1472"/>
      <c r="I30" s="1472"/>
      <c r="J30" s="1472"/>
      <c r="K30" s="1472"/>
      <c r="L30" s="1473"/>
      <c r="M30" s="1379">
        <f>(IF(O3="RUMAH TINGGAL MEWAH",VLOOKUP(D30,BIAYA,2,FALSE),IF(O3="RUMAH TINGGAL MENENGAH",VLOOKUP(D30,BIAYA,3,FALSE),IF(O3="RUMAH TINGGAL SEDERHANA",VLOOKUP(D30,BIAYA,4,FALSE),IF(O3="SEMI PERMANEN",VLOOKUP(D30,BIAYA,5,FALSE),IF(O3="GUDANG",VLOOKUP(D30,BIAYA,6,FALSE),IF(O3="GEDUNG BERTINGKAT RENDAH &lt; 5 LANTAI",VLOOKUP(D30,BIAYA,7,FALSE),IF(O3="GEDUNG BERTINGKAT SEDANG 5-8 LANTAI",VLOOKUP(D30,BIAYA,8,FALSE),IF(O3="GEDUNG BERTINGKAT TINGGI &gt; 8 LANTAI",VLOOKUP(D30,BIAYA,9,FALSE),IF(O3="MALL 4 LANTAI + 1 BASEMENT",VLOOKUP(D30,BIAYA,10,FALSE),IF(O3="HOTEL 8 LANTAI",VLOOKUP(D30,BIAYA,11,FALSE),IF(O3="APARTEMEN 14 LANTAI + 2 SEMI BASEMENT",VLOOKUP(D30,BIAYA,12,FALSE)))))))))))))</f>
        <v>0</v>
      </c>
      <c r="N30" s="1379"/>
      <c r="O30" s="1379"/>
      <c r="P30" s="1379"/>
      <c r="Q30" s="1379"/>
      <c r="R30" s="1460"/>
      <c r="S30" s="1460"/>
      <c r="T30" s="1460"/>
      <c r="U30" s="1359">
        <v>1</v>
      </c>
      <c r="V30" s="1359"/>
      <c r="W30" s="1359"/>
      <c r="X30" s="1360">
        <f t="shared" si="6"/>
        <v>0</v>
      </c>
      <c r="Y30" s="1360"/>
      <c r="Z30" s="1360"/>
      <c r="AA30" s="1360"/>
      <c r="AB30" s="1360"/>
      <c r="AC30" s="1394"/>
      <c r="AD30" s="1395"/>
      <c r="AE30" s="1395"/>
      <c r="AF30" s="1395"/>
      <c r="AG30" s="1395"/>
      <c r="AH30" s="1395"/>
      <c r="AI30" s="1395"/>
      <c r="AJ30" s="1395"/>
      <c r="AK30" s="1395"/>
      <c r="AL30" s="1395"/>
      <c r="AM30" s="1395"/>
      <c r="AN30" s="1395"/>
      <c r="AO30" s="1395"/>
      <c r="AP30" s="1395"/>
      <c r="AQ30" s="1395"/>
      <c r="AR30" s="1395"/>
      <c r="AS30" s="1395"/>
      <c r="AT30" s="1395"/>
      <c r="AU30" s="1395"/>
      <c r="AV30" s="1395"/>
      <c r="AW30" s="1395"/>
      <c r="AX30" s="1395"/>
      <c r="AY30" s="1396"/>
      <c r="AZ30" s="3"/>
      <c r="BA30" s="1403"/>
      <c r="BB30" s="1404"/>
      <c r="BC30" s="1404"/>
      <c r="BD30" s="1405"/>
      <c r="BE30" s="1412"/>
      <c r="BF30" s="1413"/>
      <c r="BG30" s="1413"/>
      <c r="BH30" s="1414"/>
      <c r="BI30" s="1464"/>
      <c r="BJ30" s="1465"/>
      <c r="BK30" s="1465"/>
      <c r="BL30" s="1466"/>
      <c r="BM30" s="1421"/>
      <c r="BN30" s="1422"/>
      <c r="BO30" s="1423"/>
      <c r="BP30" s="1427"/>
      <c r="BQ30" s="1427"/>
      <c r="BR30" s="1427"/>
      <c r="BS30" s="1427"/>
      <c r="BT30" s="1427"/>
      <c r="BU30" s="127"/>
      <c r="BV30" s="1378"/>
      <c r="BW30" s="1378"/>
      <c r="BX30" s="1378"/>
      <c r="BY30" s="1378"/>
      <c r="BZ30" s="1378"/>
      <c r="CA30" s="1378"/>
      <c r="CB30" s="1378"/>
      <c r="CC30" s="1378"/>
      <c r="CD30" s="1378"/>
      <c r="CE30" s="1378"/>
      <c r="CF30" s="1378"/>
      <c r="CG30" s="1378"/>
      <c r="CH30" s="1378"/>
      <c r="CI30" s="1378"/>
      <c r="CJ30" s="1378"/>
      <c r="CK30" s="1378"/>
      <c r="CL30" s="1378"/>
      <c r="CM30" s="1378"/>
      <c r="CN30" s="1378"/>
      <c r="CO30" s="1378"/>
      <c r="CP30" s="1378"/>
      <c r="CQ30" s="1378"/>
      <c r="CR30" s="1378"/>
      <c r="CS30" s="1378"/>
      <c r="CT30" s="1378"/>
      <c r="CU30" s="1378"/>
      <c r="CV30" s="1378"/>
      <c r="CW30" s="3"/>
      <c r="CX30" s="5"/>
      <c r="DA30" s="8" t="s">
        <v>77</v>
      </c>
      <c r="DB30" s="917">
        <v>0.86499999999999999</v>
      </c>
      <c r="DC30" s="10" t="s">
        <v>78</v>
      </c>
      <c r="DE30" s="95">
        <f t="shared" si="1"/>
        <v>28</v>
      </c>
      <c r="DF30" s="14" t="s">
        <v>12</v>
      </c>
      <c r="DG30" s="15"/>
      <c r="DH30" s="15"/>
      <c r="DI30" s="15"/>
      <c r="DJ30" s="15"/>
      <c r="DK30" s="15"/>
      <c r="DL30" s="15"/>
      <c r="DM30" s="15"/>
      <c r="DN30" s="15">
        <v>1.234</v>
      </c>
      <c r="DO30" s="860">
        <v>1.234</v>
      </c>
      <c r="DP30" s="15">
        <v>1.234</v>
      </c>
      <c r="DQ30" s="15">
        <v>1.234</v>
      </c>
    </row>
    <row r="31" spans="2:126" ht="13.5" customHeight="1" x14ac:dyDescent="0.25">
      <c r="B31" s="2"/>
      <c r="C31" s="34" t="s">
        <v>810</v>
      </c>
      <c r="D31" s="1472" t="s">
        <v>13</v>
      </c>
      <c r="E31" s="1472"/>
      <c r="F31" s="1472"/>
      <c r="G31" s="1472"/>
      <c r="H31" s="1472"/>
      <c r="I31" s="1472"/>
      <c r="J31" s="1472"/>
      <c r="K31" s="1472"/>
      <c r="L31" s="1473"/>
      <c r="M31" s="1379">
        <f>(IF(O3="RUMAH TINGGAL MEWAH",VLOOKUP(D31,BIAYA,2,FALSE),IF(O3="RUMAH TINGGAL MENENGAH",VLOOKUP(D31,BIAYA,3,FALSE),IF(O3="RUMAH TINGGAL SEDERHANA",VLOOKUP(D31,BIAYA,4,FALSE),IF(O3="SEMI PERMANEN",VLOOKUP(D31,BIAYA,5,FALSE),IF(O3="GUDANG",VLOOKUP(D31,BIAYA,6,FALSE),IF(O3="GEDUNG BERTINGKAT RENDAH &lt; 5 LANTAI",VLOOKUP(D31,BIAYA,7,FALSE),IF(O3="GEDUNG BERTINGKAT SEDANG 5-8 LANTAI",VLOOKUP(D31,BIAYA,8,FALSE),IF(O3="GEDUNG BERTINGKAT TINGGI &gt; 8 LANTAI",VLOOKUP(D31,BIAYA,9,FALSE),IF(O3="MALL 4 LANTAI + 1 BASEMENT",VLOOKUP(D31,BIAYA,10,FALSE),IF(O3="HOTEL 8 LANTAI",VLOOKUP(D31,BIAYA,11,FALSE),IF(O3="APARTEMEN 14 LANTAI + 2 SEMI BASEMENT",VLOOKUP(D31,BIAYA,12,FALSE)))))))))))))</f>
        <v>0</v>
      </c>
      <c r="N31" s="1379"/>
      <c r="O31" s="1379"/>
      <c r="P31" s="1379"/>
      <c r="Q31" s="1379"/>
      <c r="R31" s="1380"/>
      <c r="S31" s="1380"/>
      <c r="T31" s="1380"/>
      <c r="U31" s="1377">
        <v>1</v>
      </c>
      <c r="V31" s="1377"/>
      <c r="W31" s="1377"/>
      <c r="X31" s="1360">
        <f t="shared" si="6"/>
        <v>0</v>
      </c>
      <c r="Y31" s="1360"/>
      <c r="Z31" s="1360"/>
      <c r="AA31" s="1360"/>
      <c r="AB31" s="1360"/>
      <c r="AC31" s="1394"/>
      <c r="AD31" s="1395"/>
      <c r="AE31" s="1395"/>
      <c r="AF31" s="1395"/>
      <c r="AG31" s="1395"/>
      <c r="AH31" s="1395"/>
      <c r="AI31" s="1395"/>
      <c r="AJ31" s="1395"/>
      <c r="AK31" s="1395"/>
      <c r="AL31" s="1395"/>
      <c r="AM31" s="1395"/>
      <c r="AN31" s="1395"/>
      <c r="AO31" s="1395"/>
      <c r="AP31" s="1395"/>
      <c r="AQ31" s="1395"/>
      <c r="AR31" s="1395"/>
      <c r="AS31" s="1395"/>
      <c r="AT31" s="1395"/>
      <c r="AU31" s="1395"/>
      <c r="AV31" s="1395"/>
      <c r="AW31" s="1395"/>
      <c r="AX31" s="1395"/>
      <c r="AY31" s="1396"/>
      <c r="AZ31" s="3"/>
      <c r="BA31" s="1403"/>
      <c r="BB31" s="1404"/>
      <c r="BC31" s="1404"/>
      <c r="BD31" s="1405"/>
      <c r="BE31" s="1412"/>
      <c r="BF31" s="1413"/>
      <c r="BG31" s="1413"/>
      <c r="BH31" s="1414"/>
      <c r="BI31" s="1464"/>
      <c r="BJ31" s="1465"/>
      <c r="BK31" s="1465"/>
      <c r="BL31" s="1466"/>
      <c r="BM31" s="1421"/>
      <c r="BN31" s="1422"/>
      <c r="BO31" s="1423"/>
      <c r="BP31" s="1427"/>
      <c r="BQ31" s="1427"/>
      <c r="BR31" s="1427"/>
      <c r="BS31" s="1427"/>
      <c r="BT31" s="1427"/>
      <c r="BU31" s="127"/>
      <c r="BV31" s="128"/>
      <c r="BW31" s="128"/>
      <c r="BX31" s="128"/>
      <c r="BY31" s="128"/>
      <c r="BZ31" s="128"/>
      <c r="CA31" s="128"/>
      <c r="CB31" s="128"/>
      <c r="CC31" s="128"/>
      <c r="CD31" s="119"/>
      <c r="CE31" s="125"/>
      <c r="CF31" s="125"/>
      <c r="CG31" s="125"/>
      <c r="CH31" s="125"/>
      <c r="CI31" s="125"/>
      <c r="CJ31" s="125"/>
      <c r="CK31" s="125"/>
      <c r="CL31" s="125"/>
      <c r="CM31" s="125"/>
      <c r="CN31" s="125"/>
      <c r="CO31" s="125"/>
      <c r="CP31" s="125"/>
      <c r="CQ31" s="125"/>
      <c r="CR31" s="125"/>
      <c r="CS31" s="125"/>
      <c r="CT31" s="125"/>
      <c r="CU31" s="125"/>
      <c r="CV31" s="125"/>
      <c r="CW31" s="3"/>
      <c r="CX31" s="5"/>
      <c r="DA31" s="8" t="s">
        <v>79</v>
      </c>
      <c r="DB31" s="917">
        <v>0.80600000000000005</v>
      </c>
      <c r="DC31" s="10" t="s">
        <v>80</v>
      </c>
      <c r="DE31" s="95">
        <f t="shared" si="1"/>
        <v>29</v>
      </c>
      <c r="DF31" s="14" t="s">
        <v>12</v>
      </c>
      <c r="DG31" s="15"/>
      <c r="DH31" s="15"/>
      <c r="DI31" s="15"/>
      <c r="DJ31" s="15"/>
      <c r="DK31" s="15"/>
      <c r="DL31" s="15"/>
      <c r="DM31" s="15"/>
      <c r="DN31" s="15">
        <v>1.2539</v>
      </c>
      <c r="DO31" s="860">
        <v>1.2539</v>
      </c>
      <c r="DP31" s="15">
        <v>1.2539</v>
      </c>
      <c r="DQ31" s="15">
        <v>1.2539</v>
      </c>
    </row>
    <row r="32" spans="2:126" ht="13.5" customHeight="1" x14ac:dyDescent="0.2">
      <c r="B32" s="2"/>
      <c r="C32" s="1381" t="s">
        <v>811</v>
      </c>
      <c r="D32" s="1382"/>
      <c r="E32" s="1382"/>
      <c r="F32" s="1382"/>
      <c r="G32" s="1382"/>
      <c r="H32" s="1382"/>
      <c r="I32" s="1382"/>
      <c r="J32" s="1382"/>
      <c r="K32" s="1382"/>
      <c r="L32" s="1382"/>
      <c r="M32" s="1382"/>
      <c r="N32" s="1382"/>
      <c r="O32" s="1382"/>
      <c r="P32" s="1382"/>
      <c r="Q32" s="1382"/>
      <c r="R32" s="1382"/>
      <c r="S32" s="1382"/>
      <c r="T32" s="1382"/>
      <c r="U32" s="1382"/>
      <c r="V32" s="1382"/>
      <c r="W32" s="1383"/>
      <c r="X32" s="1384">
        <f>SUM(X28:AB31)</f>
        <v>114222.62276854779</v>
      </c>
      <c r="Y32" s="1384"/>
      <c r="Z32" s="1384"/>
      <c r="AA32" s="1384"/>
      <c r="AB32" s="1384"/>
      <c r="AC32" s="1397"/>
      <c r="AD32" s="1398"/>
      <c r="AE32" s="1398"/>
      <c r="AF32" s="1398"/>
      <c r="AG32" s="1398"/>
      <c r="AH32" s="1398"/>
      <c r="AI32" s="1398"/>
      <c r="AJ32" s="1398"/>
      <c r="AK32" s="1398"/>
      <c r="AL32" s="1398"/>
      <c r="AM32" s="1398"/>
      <c r="AN32" s="1398"/>
      <c r="AO32" s="1398"/>
      <c r="AP32" s="1398"/>
      <c r="AQ32" s="1398"/>
      <c r="AR32" s="1398"/>
      <c r="AS32" s="1398"/>
      <c r="AT32" s="1398"/>
      <c r="AU32" s="1398"/>
      <c r="AV32" s="1398"/>
      <c r="AW32" s="1398"/>
      <c r="AX32" s="1398"/>
      <c r="AY32" s="1399"/>
      <c r="AZ32" s="3"/>
      <c r="BA32" s="1406"/>
      <c r="BB32" s="1407"/>
      <c r="BC32" s="1407"/>
      <c r="BD32" s="1408"/>
      <c r="BE32" s="1415"/>
      <c r="BF32" s="1416"/>
      <c r="BG32" s="1416"/>
      <c r="BH32" s="1417"/>
      <c r="BI32" s="1467"/>
      <c r="BJ32" s="1468"/>
      <c r="BK32" s="1468"/>
      <c r="BL32" s="1469"/>
      <c r="BM32" s="1424"/>
      <c r="BN32" s="1425"/>
      <c r="BO32" s="1426"/>
      <c r="BP32" s="1427"/>
      <c r="BQ32" s="1427"/>
      <c r="BR32" s="1427"/>
      <c r="BS32" s="1427"/>
      <c r="BT32" s="1427"/>
      <c r="BU32" s="127"/>
      <c r="BV32" s="1378" t="s">
        <v>911</v>
      </c>
      <c r="BW32" s="1378"/>
      <c r="BX32" s="1378"/>
      <c r="BY32" s="1378"/>
      <c r="BZ32" s="1378"/>
      <c r="CA32" s="1378"/>
      <c r="CB32" s="1378"/>
      <c r="CC32" s="1378"/>
      <c r="CD32" s="1378"/>
      <c r="CE32" s="1378"/>
      <c r="CF32" s="1378"/>
      <c r="CG32" s="1378"/>
      <c r="CH32" s="1378"/>
      <c r="CI32" s="1378"/>
      <c r="CJ32" s="1378"/>
      <c r="CK32" s="1378"/>
      <c r="CL32" s="1378"/>
      <c r="CM32" s="1378"/>
      <c r="CN32" s="1378"/>
      <c r="CO32" s="1378"/>
      <c r="CP32" s="1378"/>
      <c r="CQ32" s="1378"/>
      <c r="CR32" s="1378"/>
      <c r="CS32" s="1378"/>
      <c r="CT32" s="1378"/>
      <c r="CU32" s="1378"/>
      <c r="CV32" s="1378"/>
      <c r="CW32" s="3"/>
      <c r="CX32" s="5"/>
      <c r="DA32" s="8" t="s">
        <v>81</v>
      </c>
      <c r="DB32" s="917">
        <v>0.76600000000000001</v>
      </c>
      <c r="DC32" s="10" t="s">
        <v>82</v>
      </c>
      <c r="DE32" s="95">
        <f t="shared" si="1"/>
        <v>30</v>
      </c>
      <c r="DF32" s="14" t="s">
        <v>12</v>
      </c>
      <c r="DG32" s="15"/>
      <c r="DH32" s="15"/>
      <c r="DI32" s="15"/>
      <c r="DJ32" s="15"/>
      <c r="DK32" s="15"/>
      <c r="DL32" s="15"/>
      <c r="DM32" s="15"/>
      <c r="DN32" s="15">
        <v>1.2737000000000001</v>
      </c>
      <c r="DO32" s="860">
        <v>1.2737000000000001</v>
      </c>
      <c r="DP32" s="15">
        <v>1.2737000000000001</v>
      </c>
      <c r="DQ32" s="15">
        <v>1.2737000000000001</v>
      </c>
    </row>
    <row r="33" spans="2:121" ht="13.5" customHeight="1" x14ac:dyDescent="0.2">
      <c r="B33" s="2"/>
      <c r="C33" s="1385" t="s">
        <v>805</v>
      </c>
      <c r="D33" s="1386"/>
      <c r="E33" s="1386"/>
      <c r="F33" s="1386"/>
      <c r="G33" s="1386"/>
      <c r="H33" s="1386"/>
      <c r="I33" s="1386"/>
      <c r="J33" s="1386"/>
      <c r="K33" s="1386"/>
      <c r="L33" s="1386"/>
      <c r="M33" s="1386"/>
      <c r="N33" s="1386"/>
      <c r="O33" s="1386"/>
      <c r="P33" s="1386"/>
      <c r="Q33" s="1386"/>
      <c r="R33" s="1386"/>
      <c r="S33" s="1386"/>
      <c r="T33" s="1386"/>
      <c r="U33" s="1386"/>
      <c r="V33" s="1386"/>
      <c r="W33" s="1387"/>
      <c r="X33" s="1388">
        <f>HLOOKUP(O3,$DG$58:$DQ$67,6,FALSE)</f>
        <v>182435</v>
      </c>
      <c r="Y33" s="1389"/>
      <c r="Z33" s="1389"/>
      <c r="AA33" s="1389"/>
      <c r="AB33" s="1390"/>
      <c r="AC33" s="1391" t="str">
        <f>HLOOKUP(O3,$DG$44:$DQ$56,6,FALSE)</f>
        <v>Plafon gypsum setara Knauf, list cornice 5 cm dengan rangka hollow galvanis, di cat setara Catylac; sebagian kecil menggunakan plafon GRC 6 mm untuk area basah</v>
      </c>
      <c r="AD33" s="1392"/>
      <c r="AE33" s="1392"/>
      <c r="AF33" s="1392"/>
      <c r="AG33" s="1392"/>
      <c r="AH33" s="1392"/>
      <c r="AI33" s="1392"/>
      <c r="AJ33" s="1392"/>
      <c r="AK33" s="1392"/>
      <c r="AL33" s="1392"/>
      <c r="AM33" s="1392"/>
      <c r="AN33" s="1392"/>
      <c r="AO33" s="1392"/>
      <c r="AP33" s="1392"/>
      <c r="AQ33" s="1392"/>
      <c r="AR33" s="1392"/>
      <c r="AS33" s="1392"/>
      <c r="AT33" s="1392"/>
      <c r="AU33" s="1392"/>
      <c r="AV33" s="1392"/>
      <c r="AW33" s="1392"/>
      <c r="AX33" s="1392"/>
      <c r="AY33" s="1393"/>
      <c r="AZ33" s="3"/>
      <c r="BA33" s="1400">
        <f>X38*BQ8</f>
        <v>233816.10155575752</v>
      </c>
      <c r="BB33" s="1401"/>
      <c r="BC33" s="1401"/>
      <c r="BD33" s="1402"/>
      <c r="BE33" s="1409">
        <f>BE10</f>
        <v>2000</v>
      </c>
      <c r="BF33" s="1410"/>
      <c r="BG33" s="1410"/>
      <c r="BH33" s="1411"/>
      <c r="BI33" s="1461">
        <f>BI10</f>
        <v>2014</v>
      </c>
      <c r="BJ33" s="1462"/>
      <c r="BK33" s="1462"/>
      <c r="BL33" s="1463"/>
      <c r="BM33" s="1418">
        <f>IF(BI10=0,0,(Rekap!$A$6-BI33)/AS68)</f>
        <v>0.26666666666666666</v>
      </c>
      <c r="BN33" s="1419"/>
      <c r="BO33" s="1420"/>
      <c r="BP33" s="1427">
        <f>BA33*BM33</f>
        <v>62350.96041486867</v>
      </c>
      <c r="BQ33" s="1427"/>
      <c r="BR33" s="1427"/>
      <c r="BS33" s="1427"/>
      <c r="BT33" s="1427"/>
      <c r="BU33" s="127"/>
      <c r="BV33" s="1378"/>
      <c r="BW33" s="1378"/>
      <c r="BX33" s="1378"/>
      <c r="BY33" s="1378"/>
      <c r="BZ33" s="1378"/>
      <c r="CA33" s="1378"/>
      <c r="CB33" s="1378"/>
      <c r="CC33" s="1378"/>
      <c r="CD33" s="1378"/>
      <c r="CE33" s="1378"/>
      <c r="CF33" s="1378"/>
      <c r="CG33" s="1378"/>
      <c r="CH33" s="1378"/>
      <c r="CI33" s="1378"/>
      <c r="CJ33" s="1378"/>
      <c r="CK33" s="1378"/>
      <c r="CL33" s="1378"/>
      <c r="CM33" s="1378"/>
      <c r="CN33" s="1378"/>
      <c r="CO33" s="1378"/>
      <c r="CP33" s="1378"/>
      <c r="CQ33" s="1378"/>
      <c r="CR33" s="1378"/>
      <c r="CS33" s="1378"/>
      <c r="CT33" s="1378"/>
      <c r="CU33" s="1378"/>
      <c r="CV33" s="1378"/>
      <c r="CW33" s="3"/>
      <c r="CX33" s="5"/>
      <c r="DA33" s="8" t="s">
        <v>83</v>
      </c>
      <c r="DB33" s="917">
        <v>1.0649999999999999</v>
      </c>
      <c r="DC33" s="10" t="s">
        <v>84</v>
      </c>
      <c r="DE33" s="95">
        <f t="shared" si="1"/>
        <v>31</v>
      </c>
      <c r="DF33" s="14" t="s">
        <v>12</v>
      </c>
      <c r="DG33" s="15"/>
      <c r="DH33" s="15"/>
      <c r="DI33" s="15"/>
      <c r="DJ33" s="15"/>
      <c r="DK33" s="15"/>
      <c r="DL33" s="15"/>
      <c r="DM33" s="15"/>
      <c r="DN33" s="15">
        <v>1.2936000000000001</v>
      </c>
      <c r="DO33" s="860">
        <v>1.2936000000000001</v>
      </c>
      <c r="DP33" s="15">
        <v>1.2936000000000001</v>
      </c>
      <c r="DQ33" s="15">
        <v>1.2936000000000001</v>
      </c>
    </row>
    <row r="34" spans="2:121" ht="13.5" customHeight="1" x14ac:dyDescent="0.25">
      <c r="B34" s="2"/>
      <c r="C34" s="32" t="s">
        <v>810</v>
      </c>
      <c r="D34" s="1470" t="s">
        <v>751</v>
      </c>
      <c r="E34" s="1470"/>
      <c r="F34" s="1470"/>
      <c r="G34" s="1470"/>
      <c r="H34" s="1470"/>
      <c r="I34" s="1470"/>
      <c r="J34" s="1470"/>
      <c r="K34" s="1470"/>
      <c r="L34" s="1471"/>
      <c r="M34" s="1379">
        <f>(IF(O3="RUMAH TINGGAL MEWAH",VLOOKUP(D34,BIAYA,2,FALSE),IF(O3="RUMAH TINGGAL MENENGAH",VLOOKUP(D34,BIAYA,3,FALSE),IF(O3="RUMAH TINGGAL SEDERHANA",VLOOKUP(D34,BIAYA,4,FALSE),IF(O3="SEMI PERMANEN",VLOOKUP(D34,BIAYA,5,FALSE),IF(O3="GUDANG",VLOOKUP(D34,BIAYA,6,FALSE),IF(O3="GEDUNG BERTINGKAT RENDAH &lt; 5 LANTAI",VLOOKUP(D34,BIAYA,7,FALSE),IF(O3="GEDUNG BERTINGKAT SEDANG 5-8 LANTAI",VLOOKUP(D34,BIAYA,8,FALSE),IF(O3="GEDUNG BERTINGKAT TINGGI &gt; 8 LANTAI",VLOOKUP(D34,BIAYA,9,FALSE),IF(O3="MALL 4 LANTAI + 1 BASEMENT",VLOOKUP(D34,BIAYA,10,FALSE),IF(O3="HOTEL 8 LANTAI",VLOOKUP(D34,BIAYA,11,FALSE),IF(O3="APARTEMEN 14 LANTAI + 2 SEMI BASEMENT",VLOOKUP(D34,BIAYA,12,FALSE)))))))))))))</f>
        <v>185642.00202918419</v>
      </c>
      <c r="N34" s="1379"/>
      <c r="O34" s="1379"/>
      <c r="P34" s="1379"/>
      <c r="Q34" s="1379"/>
      <c r="R34" s="1459">
        <v>1</v>
      </c>
      <c r="S34" s="1459"/>
      <c r="T34" s="1459"/>
      <c r="U34" s="1436">
        <v>1</v>
      </c>
      <c r="V34" s="1436"/>
      <c r="W34" s="1436"/>
      <c r="X34" s="1437">
        <f>M34*R34*U34</f>
        <v>185642.00202918419</v>
      </c>
      <c r="Y34" s="1437"/>
      <c r="Z34" s="1437"/>
      <c r="AA34" s="1437"/>
      <c r="AB34" s="1437"/>
      <c r="AC34" s="1394"/>
      <c r="AD34" s="1395"/>
      <c r="AE34" s="1395"/>
      <c r="AF34" s="1395"/>
      <c r="AG34" s="1395"/>
      <c r="AH34" s="1395"/>
      <c r="AI34" s="1395"/>
      <c r="AJ34" s="1395"/>
      <c r="AK34" s="1395"/>
      <c r="AL34" s="1395"/>
      <c r="AM34" s="1395"/>
      <c r="AN34" s="1395"/>
      <c r="AO34" s="1395"/>
      <c r="AP34" s="1395"/>
      <c r="AQ34" s="1395"/>
      <c r="AR34" s="1395"/>
      <c r="AS34" s="1395"/>
      <c r="AT34" s="1395"/>
      <c r="AU34" s="1395"/>
      <c r="AV34" s="1395"/>
      <c r="AW34" s="1395"/>
      <c r="AX34" s="1395"/>
      <c r="AY34" s="1396"/>
      <c r="AZ34" s="3"/>
      <c r="BA34" s="1403"/>
      <c r="BB34" s="1404"/>
      <c r="BC34" s="1404"/>
      <c r="BD34" s="1405"/>
      <c r="BE34" s="1412"/>
      <c r="BF34" s="1413"/>
      <c r="BG34" s="1413"/>
      <c r="BH34" s="1414"/>
      <c r="BI34" s="1464"/>
      <c r="BJ34" s="1465"/>
      <c r="BK34" s="1465"/>
      <c r="BL34" s="1466"/>
      <c r="BM34" s="1421"/>
      <c r="BN34" s="1422"/>
      <c r="BO34" s="1423"/>
      <c r="BP34" s="1427"/>
      <c r="BQ34" s="1427"/>
      <c r="BR34" s="1427"/>
      <c r="BS34" s="1427"/>
      <c r="BT34" s="1427"/>
      <c r="BU34" s="127"/>
      <c r="BV34" s="1378"/>
      <c r="BW34" s="1378"/>
      <c r="BX34" s="1378"/>
      <c r="BY34" s="1378"/>
      <c r="BZ34" s="1378"/>
      <c r="CA34" s="1378"/>
      <c r="CB34" s="1378"/>
      <c r="CC34" s="1378"/>
      <c r="CD34" s="1378"/>
      <c r="CE34" s="1378"/>
      <c r="CF34" s="1378"/>
      <c r="CG34" s="1378"/>
      <c r="CH34" s="1378"/>
      <c r="CI34" s="1378"/>
      <c r="CJ34" s="1378"/>
      <c r="CK34" s="1378"/>
      <c r="CL34" s="1378"/>
      <c r="CM34" s="1378"/>
      <c r="CN34" s="1378"/>
      <c r="CO34" s="1378"/>
      <c r="CP34" s="1378"/>
      <c r="CQ34" s="1378"/>
      <c r="CR34" s="1378"/>
      <c r="CS34" s="1378"/>
      <c r="CT34" s="1378"/>
      <c r="CU34" s="1378"/>
      <c r="CV34" s="1378"/>
      <c r="CW34" s="3"/>
      <c r="CX34" s="5"/>
      <c r="DA34" s="8" t="s">
        <v>85</v>
      </c>
      <c r="DB34" s="917">
        <v>1.135</v>
      </c>
      <c r="DC34" s="10" t="s">
        <v>86</v>
      </c>
      <c r="DE34" s="95">
        <f t="shared" si="1"/>
        <v>32</v>
      </c>
      <c r="DF34" s="14" t="s">
        <v>12</v>
      </c>
      <c r="DG34" s="15"/>
      <c r="DH34" s="15"/>
      <c r="DI34" s="15"/>
      <c r="DJ34" s="15"/>
      <c r="DK34" s="15"/>
      <c r="DL34" s="15"/>
      <c r="DM34" s="15"/>
      <c r="DN34" s="15">
        <v>1.3134999999999999</v>
      </c>
      <c r="DO34" s="860">
        <v>1.3134999999999999</v>
      </c>
      <c r="DP34" s="15">
        <v>1.3134999999999999</v>
      </c>
      <c r="DQ34" s="15">
        <v>1.3134999999999999</v>
      </c>
    </row>
    <row r="35" spans="2:121" ht="13.5" customHeight="1" x14ac:dyDescent="0.25">
      <c r="B35" s="2"/>
      <c r="C35" s="33" t="s">
        <v>810</v>
      </c>
      <c r="D35" s="1472" t="s">
        <v>13</v>
      </c>
      <c r="E35" s="1472"/>
      <c r="F35" s="1472"/>
      <c r="G35" s="1472"/>
      <c r="H35" s="1472"/>
      <c r="I35" s="1472"/>
      <c r="J35" s="1472"/>
      <c r="K35" s="1472"/>
      <c r="L35" s="1473"/>
      <c r="M35" s="1379">
        <f>(IF(O3="RUMAH TINGGAL MEWAH",VLOOKUP(D35,BIAYA,2,FALSE),IF(O3="RUMAH TINGGAL MENENGAH",VLOOKUP(D35,BIAYA,3,FALSE),IF(O3="RUMAH TINGGAL SEDERHANA",VLOOKUP(D35,BIAYA,4,FALSE),IF(O3="SEMI PERMANEN",VLOOKUP(D35,BIAYA,5,FALSE),IF(O3="GUDANG",VLOOKUP(D35,BIAYA,6,FALSE),IF(O3="GEDUNG BERTINGKAT RENDAH &lt; 5 LANTAI",VLOOKUP(D35,BIAYA,7,FALSE),IF(O3="GEDUNG BERTINGKAT SEDANG 5-8 LANTAI",VLOOKUP(D35,BIAYA,8,FALSE),IF(O3="GEDUNG BERTINGKAT TINGGI &gt; 8 LANTAI",VLOOKUP(D35,BIAYA,9,FALSE),IF(O3="MALL 4 LANTAI + 1 BASEMENT",VLOOKUP(D35,BIAYA,10,FALSE),IF(O3="HOTEL 8 LANTAI",VLOOKUP(D35,BIAYA,11,FALSE),IF(O3="APARTEMEN 14 LANTAI + 2 SEMI BASEMENT",VLOOKUP(D35,BIAYA,12,FALSE)))))))))))))</f>
        <v>0</v>
      </c>
      <c r="N35" s="1379"/>
      <c r="O35" s="1379"/>
      <c r="P35" s="1379"/>
      <c r="Q35" s="1379"/>
      <c r="R35" s="1460">
        <v>0</v>
      </c>
      <c r="S35" s="1460"/>
      <c r="T35" s="1460"/>
      <c r="U35" s="1359">
        <v>1</v>
      </c>
      <c r="V35" s="1359"/>
      <c r="W35" s="1359"/>
      <c r="X35" s="1360">
        <f t="shared" ref="X35:X37" si="7">M35*R35*U35</f>
        <v>0</v>
      </c>
      <c r="Y35" s="1360"/>
      <c r="Z35" s="1360"/>
      <c r="AA35" s="1360"/>
      <c r="AB35" s="1360"/>
      <c r="AC35" s="1394"/>
      <c r="AD35" s="1395"/>
      <c r="AE35" s="1395"/>
      <c r="AF35" s="1395"/>
      <c r="AG35" s="1395"/>
      <c r="AH35" s="1395"/>
      <c r="AI35" s="1395"/>
      <c r="AJ35" s="1395"/>
      <c r="AK35" s="1395"/>
      <c r="AL35" s="1395"/>
      <c r="AM35" s="1395"/>
      <c r="AN35" s="1395"/>
      <c r="AO35" s="1395"/>
      <c r="AP35" s="1395"/>
      <c r="AQ35" s="1395"/>
      <c r="AR35" s="1395"/>
      <c r="AS35" s="1395"/>
      <c r="AT35" s="1395"/>
      <c r="AU35" s="1395"/>
      <c r="AV35" s="1395"/>
      <c r="AW35" s="1395"/>
      <c r="AX35" s="1395"/>
      <c r="AY35" s="1396"/>
      <c r="AZ35" s="3"/>
      <c r="BA35" s="1403"/>
      <c r="BB35" s="1404"/>
      <c r="BC35" s="1404"/>
      <c r="BD35" s="1405"/>
      <c r="BE35" s="1412"/>
      <c r="BF35" s="1413"/>
      <c r="BG35" s="1413"/>
      <c r="BH35" s="1414"/>
      <c r="BI35" s="1464"/>
      <c r="BJ35" s="1465"/>
      <c r="BK35" s="1465"/>
      <c r="BL35" s="1466"/>
      <c r="BM35" s="1421"/>
      <c r="BN35" s="1422"/>
      <c r="BO35" s="1423"/>
      <c r="BP35" s="1427"/>
      <c r="BQ35" s="1427"/>
      <c r="BR35" s="1427"/>
      <c r="BS35" s="1427"/>
      <c r="BT35" s="1427"/>
      <c r="BU35" s="127"/>
      <c r="BV35" s="1378"/>
      <c r="BW35" s="1378"/>
      <c r="BX35" s="1378"/>
      <c r="BY35" s="1378"/>
      <c r="BZ35" s="1378"/>
      <c r="CA35" s="1378"/>
      <c r="CB35" s="1378"/>
      <c r="CC35" s="1378"/>
      <c r="CD35" s="1378"/>
      <c r="CE35" s="1378"/>
      <c r="CF35" s="1378"/>
      <c r="CG35" s="1378"/>
      <c r="CH35" s="1378"/>
      <c r="CI35" s="1378"/>
      <c r="CJ35" s="1378"/>
      <c r="CK35" s="1378"/>
      <c r="CL35" s="1378"/>
      <c r="CM35" s="1378"/>
      <c r="CN35" s="1378"/>
      <c r="CO35" s="1378"/>
      <c r="CP35" s="1378"/>
      <c r="CQ35" s="1378"/>
      <c r="CR35" s="1378"/>
      <c r="CS35" s="1378"/>
      <c r="CT35" s="1378"/>
      <c r="CU35" s="1378"/>
      <c r="CV35" s="1378"/>
      <c r="CW35" s="3"/>
      <c r="CX35" s="5"/>
      <c r="DA35" s="8" t="s">
        <v>87</v>
      </c>
      <c r="DB35" s="917">
        <v>1.1100000000000001</v>
      </c>
      <c r="DC35" s="10" t="s">
        <v>88</v>
      </c>
      <c r="DE35" s="95">
        <f t="shared" si="1"/>
        <v>33</v>
      </c>
      <c r="DF35" s="14" t="s">
        <v>12</v>
      </c>
      <c r="DG35" s="15"/>
      <c r="DH35" s="15"/>
      <c r="DI35" s="15"/>
      <c r="DJ35" s="15"/>
      <c r="DK35" s="15"/>
      <c r="DL35" s="15"/>
      <c r="DM35" s="15"/>
      <c r="DN35" s="15">
        <v>1.3332999999999999</v>
      </c>
      <c r="DO35" s="860">
        <v>1.3332999999999999</v>
      </c>
      <c r="DP35" s="15">
        <v>1.3332999999999999</v>
      </c>
      <c r="DQ35" s="15">
        <v>1.3332999999999999</v>
      </c>
    </row>
    <row r="36" spans="2:121" ht="13.5" customHeight="1" x14ac:dyDescent="0.25">
      <c r="B36" s="2"/>
      <c r="C36" s="33" t="s">
        <v>810</v>
      </c>
      <c r="D36" s="1472" t="s">
        <v>13</v>
      </c>
      <c r="E36" s="1472"/>
      <c r="F36" s="1472"/>
      <c r="G36" s="1472"/>
      <c r="H36" s="1472"/>
      <c r="I36" s="1472"/>
      <c r="J36" s="1472"/>
      <c r="K36" s="1472"/>
      <c r="L36" s="1473"/>
      <c r="M36" s="1379">
        <f>(IF(O3="RUMAH TINGGAL MEWAH",VLOOKUP(D36,BIAYA,2,FALSE),IF(O3="RUMAH TINGGAL MENENGAH",VLOOKUP(D36,BIAYA,3,FALSE),IF(O3="RUMAH TINGGAL SEDERHANA",VLOOKUP(D36,BIAYA,4,FALSE),IF(O3="SEMI PERMANEN",VLOOKUP(D36,BIAYA,5,FALSE),IF(O3="GUDANG",VLOOKUP(D36,BIAYA,6,FALSE),IF(O3="GEDUNG BERTINGKAT RENDAH &lt; 5 LANTAI",VLOOKUP(D36,BIAYA,7,FALSE),IF(O3="GEDUNG BERTINGKAT SEDANG 5-8 LANTAI",VLOOKUP(D36,BIAYA,8,FALSE),IF(O3="GEDUNG BERTINGKAT TINGGI &gt; 8 LANTAI",VLOOKUP(D36,BIAYA,9,FALSE),IF(O3="MALL 4 LANTAI + 1 BASEMENT",VLOOKUP(D36,BIAYA,10,FALSE),IF(O3="HOTEL 8 LANTAI",VLOOKUP(D36,BIAYA,11,FALSE),IF(O3="APARTEMEN 14 LANTAI + 2 SEMI BASEMENT",VLOOKUP(D36,BIAYA,12,FALSE)))))))))))))</f>
        <v>0</v>
      </c>
      <c r="N36" s="1379"/>
      <c r="O36" s="1379"/>
      <c r="P36" s="1379"/>
      <c r="Q36" s="1379"/>
      <c r="R36" s="1460">
        <v>0</v>
      </c>
      <c r="S36" s="1460"/>
      <c r="T36" s="1460"/>
      <c r="U36" s="1359">
        <v>1</v>
      </c>
      <c r="V36" s="1359"/>
      <c r="W36" s="1359"/>
      <c r="X36" s="1360">
        <f t="shared" si="7"/>
        <v>0</v>
      </c>
      <c r="Y36" s="1360"/>
      <c r="Z36" s="1360"/>
      <c r="AA36" s="1360"/>
      <c r="AB36" s="1360"/>
      <c r="AC36" s="1394"/>
      <c r="AD36" s="1395"/>
      <c r="AE36" s="1395"/>
      <c r="AF36" s="1395"/>
      <c r="AG36" s="1395"/>
      <c r="AH36" s="1395"/>
      <c r="AI36" s="1395"/>
      <c r="AJ36" s="1395"/>
      <c r="AK36" s="1395"/>
      <c r="AL36" s="1395"/>
      <c r="AM36" s="1395"/>
      <c r="AN36" s="1395"/>
      <c r="AO36" s="1395"/>
      <c r="AP36" s="1395"/>
      <c r="AQ36" s="1395"/>
      <c r="AR36" s="1395"/>
      <c r="AS36" s="1395"/>
      <c r="AT36" s="1395"/>
      <c r="AU36" s="1395"/>
      <c r="AV36" s="1395"/>
      <c r="AW36" s="1395"/>
      <c r="AX36" s="1395"/>
      <c r="AY36" s="1396"/>
      <c r="AZ36" s="3"/>
      <c r="BA36" s="1403"/>
      <c r="BB36" s="1404"/>
      <c r="BC36" s="1404"/>
      <c r="BD36" s="1405"/>
      <c r="BE36" s="1412"/>
      <c r="BF36" s="1413"/>
      <c r="BG36" s="1413"/>
      <c r="BH36" s="1414"/>
      <c r="BI36" s="1464"/>
      <c r="BJ36" s="1465"/>
      <c r="BK36" s="1465"/>
      <c r="BL36" s="1466"/>
      <c r="BM36" s="1421"/>
      <c r="BN36" s="1422"/>
      <c r="BO36" s="1423"/>
      <c r="BP36" s="1427"/>
      <c r="BQ36" s="1427"/>
      <c r="BR36" s="1427"/>
      <c r="BS36" s="1427"/>
      <c r="BT36" s="1427"/>
      <c r="BU36" s="127"/>
      <c r="BV36" s="1378"/>
      <c r="BW36" s="1378"/>
      <c r="BX36" s="1378"/>
      <c r="BY36" s="1378"/>
      <c r="BZ36" s="1378"/>
      <c r="CA36" s="1378"/>
      <c r="CB36" s="1378"/>
      <c r="CC36" s="1378"/>
      <c r="CD36" s="1378"/>
      <c r="CE36" s="1378"/>
      <c r="CF36" s="1378"/>
      <c r="CG36" s="1378"/>
      <c r="CH36" s="1378"/>
      <c r="CI36" s="1378"/>
      <c r="CJ36" s="1378"/>
      <c r="CK36" s="1378"/>
      <c r="CL36" s="1378"/>
      <c r="CM36" s="1378"/>
      <c r="CN36" s="1378"/>
      <c r="CO36" s="1378"/>
      <c r="CP36" s="1378"/>
      <c r="CQ36" s="1378"/>
      <c r="CR36" s="1378"/>
      <c r="CS36" s="1378"/>
      <c r="CT36" s="1378"/>
      <c r="CU36" s="1378"/>
      <c r="CV36" s="1378"/>
      <c r="CW36" s="3"/>
      <c r="CX36" s="5"/>
      <c r="DA36" s="8" t="s">
        <v>89</v>
      </c>
      <c r="DB36" s="917">
        <v>1.788</v>
      </c>
      <c r="DC36" s="10" t="s">
        <v>90</v>
      </c>
      <c r="DE36" s="95">
        <f t="shared" si="1"/>
        <v>34</v>
      </c>
      <c r="DF36" s="14" t="s">
        <v>12</v>
      </c>
      <c r="DG36" s="15"/>
      <c r="DH36" s="15"/>
      <c r="DI36" s="15"/>
      <c r="DJ36" s="15"/>
      <c r="DK36" s="15"/>
      <c r="DL36" s="15"/>
      <c r="DM36" s="15"/>
      <c r="DN36" s="15">
        <v>1.3532</v>
      </c>
      <c r="DO36" s="860">
        <v>1.3532</v>
      </c>
      <c r="DP36" s="15">
        <v>1.3532</v>
      </c>
      <c r="DQ36" s="15">
        <v>1.3532</v>
      </c>
    </row>
    <row r="37" spans="2:121" ht="13.5" customHeight="1" x14ac:dyDescent="0.25">
      <c r="B37" s="2"/>
      <c r="C37" s="34" t="s">
        <v>810</v>
      </c>
      <c r="D37" s="1474" t="s">
        <v>13</v>
      </c>
      <c r="E37" s="1474"/>
      <c r="F37" s="1474"/>
      <c r="G37" s="1474"/>
      <c r="H37" s="1474"/>
      <c r="I37" s="1474"/>
      <c r="J37" s="1474"/>
      <c r="K37" s="1474"/>
      <c r="L37" s="1475"/>
      <c r="M37" s="1379">
        <f>(IF(O3="RUMAH TINGGAL MEWAH",VLOOKUP(D37,BIAYA,2,FALSE),IF(O3="RUMAH TINGGAL MENENGAH",VLOOKUP(D37,BIAYA,3,FALSE),IF(O3="RUMAH TINGGAL SEDERHANA",VLOOKUP(D37,BIAYA,4,FALSE),IF(O3="SEMI PERMANEN",VLOOKUP(D37,BIAYA,5,FALSE),IF(O3="GUDANG",VLOOKUP(D37,BIAYA,6,FALSE),IF(O3="GEDUNG BERTINGKAT RENDAH &lt; 5 LANTAI",VLOOKUP(D37,BIAYA,7,FALSE),IF(O3="GEDUNG BERTINGKAT SEDANG 5-8 LANTAI",VLOOKUP(D37,BIAYA,8,FALSE),IF(O3="GEDUNG BERTINGKAT TINGGI &gt; 8 LANTAI",VLOOKUP(D37,BIAYA,9,FALSE),IF(O3="MALL 4 LANTAI + 1 BASEMENT",VLOOKUP(D37,BIAYA,10,FALSE),IF(O3="HOTEL 8 LANTAI",VLOOKUP(D37,BIAYA,11,FALSE),IF(O3="APARTEMEN 14 LANTAI + 2 SEMI BASEMENT",VLOOKUP(D37,BIAYA,12,FALSE)))))))))))))</f>
        <v>0</v>
      </c>
      <c r="N37" s="1379"/>
      <c r="O37" s="1379"/>
      <c r="P37" s="1379"/>
      <c r="Q37" s="1379"/>
      <c r="R37" s="1380"/>
      <c r="S37" s="1380"/>
      <c r="T37" s="1380"/>
      <c r="U37" s="1377">
        <v>1</v>
      </c>
      <c r="V37" s="1377"/>
      <c r="W37" s="1377"/>
      <c r="X37" s="1360">
        <f t="shared" si="7"/>
        <v>0</v>
      </c>
      <c r="Y37" s="1360"/>
      <c r="Z37" s="1360"/>
      <c r="AA37" s="1360"/>
      <c r="AB37" s="1360"/>
      <c r="AC37" s="1394"/>
      <c r="AD37" s="1395"/>
      <c r="AE37" s="1395"/>
      <c r="AF37" s="1395"/>
      <c r="AG37" s="1395"/>
      <c r="AH37" s="1395"/>
      <c r="AI37" s="1395"/>
      <c r="AJ37" s="1395"/>
      <c r="AK37" s="1395"/>
      <c r="AL37" s="1395"/>
      <c r="AM37" s="1395"/>
      <c r="AN37" s="1395"/>
      <c r="AO37" s="1395"/>
      <c r="AP37" s="1395"/>
      <c r="AQ37" s="1395"/>
      <c r="AR37" s="1395"/>
      <c r="AS37" s="1395"/>
      <c r="AT37" s="1395"/>
      <c r="AU37" s="1395"/>
      <c r="AV37" s="1395"/>
      <c r="AW37" s="1395"/>
      <c r="AX37" s="1395"/>
      <c r="AY37" s="1396"/>
      <c r="AZ37" s="3"/>
      <c r="BA37" s="1403"/>
      <c r="BB37" s="1404"/>
      <c r="BC37" s="1404"/>
      <c r="BD37" s="1405"/>
      <c r="BE37" s="1412"/>
      <c r="BF37" s="1413"/>
      <c r="BG37" s="1413"/>
      <c r="BH37" s="1414"/>
      <c r="BI37" s="1464"/>
      <c r="BJ37" s="1465"/>
      <c r="BK37" s="1465"/>
      <c r="BL37" s="1466"/>
      <c r="BM37" s="1421"/>
      <c r="BN37" s="1422"/>
      <c r="BO37" s="1423"/>
      <c r="BP37" s="1427"/>
      <c r="BQ37" s="1427"/>
      <c r="BR37" s="1427"/>
      <c r="BS37" s="1427"/>
      <c r="BT37" s="1427"/>
      <c r="BU37" s="127"/>
      <c r="BV37" s="1378"/>
      <c r="BW37" s="1378"/>
      <c r="BX37" s="1378"/>
      <c r="BY37" s="1378"/>
      <c r="BZ37" s="1378"/>
      <c r="CA37" s="1378"/>
      <c r="CB37" s="1378"/>
      <c r="CC37" s="1378"/>
      <c r="CD37" s="1378"/>
      <c r="CE37" s="1378"/>
      <c r="CF37" s="1378"/>
      <c r="CG37" s="1378"/>
      <c r="CH37" s="1378"/>
      <c r="CI37" s="1378"/>
      <c r="CJ37" s="1378"/>
      <c r="CK37" s="1378"/>
      <c r="CL37" s="1378"/>
      <c r="CM37" s="1378"/>
      <c r="CN37" s="1378"/>
      <c r="CO37" s="1378"/>
      <c r="CP37" s="1378"/>
      <c r="CQ37" s="1378"/>
      <c r="CR37" s="1378"/>
      <c r="CS37" s="1378"/>
      <c r="CT37" s="1378"/>
      <c r="CU37" s="1378"/>
      <c r="CV37" s="1378"/>
      <c r="CW37" s="3"/>
      <c r="CX37" s="5"/>
      <c r="DA37" s="11"/>
      <c r="DB37" s="11"/>
      <c r="DC37" s="11"/>
      <c r="DE37" s="95">
        <f t="shared" si="1"/>
        <v>35</v>
      </c>
      <c r="DF37" s="14" t="s">
        <v>12</v>
      </c>
      <c r="DG37" s="15"/>
      <c r="DH37" s="15"/>
      <c r="DI37" s="15"/>
      <c r="DJ37" s="15"/>
      <c r="DK37" s="15"/>
      <c r="DL37" s="15"/>
      <c r="DM37" s="15"/>
      <c r="DN37" s="15">
        <v>1.3731</v>
      </c>
      <c r="DO37" s="860">
        <v>1.3731</v>
      </c>
      <c r="DP37" s="15">
        <v>1.3731</v>
      </c>
      <c r="DQ37" s="15">
        <v>1.3731</v>
      </c>
    </row>
    <row r="38" spans="2:121" ht="13.5" customHeight="1" x14ac:dyDescent="0.2">
      <c r="B38" s="2"/>
      <c r="C38" s="1381" t="s">
        <v>811</v>
      </c>
      <c r="D38" s="1382"/>
      <c r="E38" s="1382"/>
      <c r="F38" s="1382"/>
      <c r="G38" s="1382"/>
      <c r="H38" s="1382"/>
      <c r="I38" s="1382"/>
      <c r="J38" s="1382"/>
      <c r="K38" s="1382"/>
      <c r="L38" s="1382"/>
      <c r="M38" s="1382"/>
      <c r="N38" s="1382"/>
      <c r="O38" s="1382"/>
      <c r="P38" s="1382"/>
      <c r="Q38" s="1382"/>
      <c r="R38" s="1382"/>
      <c r="S38" s="1382"/>
      <c r="T38" s="1382"/>
      <c r="U38" s="1382"/>
      <c r="V38" s="1382"/>
      <c r="W38" s="1383"/>
      <c r="X38" s="1384">
        <f>SUM(X34:AB37)</f>
        <v>185642.00202918419</v>
      </c>
      <c r="Y38" s="1384"/>
      <c r="Z38" s="1384"/>
      <c r="AA38" s="1384"/>
      <c r="AB38" s="1384"/>
      <c r="AC38" s="1397"/>
      <c r="AD38" s="1398"/>
      <c r="AE38" s="1398"/>
      <c r="AF38" s="1398"/>
      <c r="AG38" s="1398"/>
      <c r="AH38" s="1398"/>
      <c r="AI38" s="1398"/>
      <c r="AJ38" s="1398"/>
      <c r="AK38" s="1398"/>
      <c r="AL38" s="1398"/>
      <c r="AM38" s="1398"/>
      <c r="AN38" s="1398"/>
      <c r="AO38" s="1398"/>
      <c r="AP38" s="1398"/>
      <c r="AQ38" s="1398"/>
      <c r="AR38" s="1398"/>
      <c r="AS38" s="1398"/>
      <c r="AT38" s="1398"/>
      <c r="AU38" s="1398"/>
      <c r="AV38" s="1398"/>
      <c r="AW38" s="1398"/>
      <c r="AX38" s="1398"/>
      <c r="AY38" s="1399"/>
      <c r="AZ38" s="3"/>
      <c r="BA38" s="1406"/>
      <c r="BB38" s="1407"/>
      <c r="BC38" s="1407"/>
      <c r="BD38" s="1408"/>
      <c r="BE38" s="1415"/>
      <c r="BF38" s="1416"/>
      <c r="BG38" s="1416"/>
      <c r="BH38" s="1417"/>
      <c r="BI38" s="1467"/>
      <c r="BJ38" s="1468"/>
      <c r="BK38" s="1468"/>
      <c r="BL38" s="1469"/>
      <c r="BM38" s="1424"/>
      <c r="BN38" s="1425"/>
      <c r="BO38" s="1426"/>
      <c r="BP38" s="1427"/>
      <c r="BQ38" s="1427"/>
      <c r="BR38" s="1427"/>
      <c r="BS38" s="1427"/>
      <c r="BT38" s="1427"/>
      <c r="BU38" s="127"/>
      <c r="BV38" s="1378"/>
      <c r="BW38" s="1378"/>
      <c r="BX38" s="1378"/>
      <c r="BY38" s="1378"/>
      <c r="BZ38" s="1378"/>
      <c r="CA38" s="1378"/>
      <c r="CB38" s="1378"/>
      <c r="CC38" s="1378"/>
      <c r="CD38" s="1378"/>
      <c r="CE38" s="1378"/>
      <c r="CF38" s="1378"/>
      <c r="CG38" s="1378"/>
      <c r="CH38" s="1378"/>
      <c r="CI38" s="1378"/>
      <c r="CJ38" s="1378"/>
      <c r="CK38" s="1378"/>
      <c r="CL38" s="1378"/>
      <c r="CM38" s="1378"/>
      <c r="CN38" s="1378"/>
      <c r="CO38" s="1378"/>
      <c r="CP38" s="1378"/>
      <c r="CQ38" s="1378"/>
      <c r="CR38" s="1378"/>
      <c r="CS38" s="1378"/>
      <c r="CT38" s="1378"/>
      <c r="CU38" s="1378"/>
      <c r="CV38" s="1378"/>
      <c r="CW38" s="3"/>
      <c r="CX38" s="5"/>
      <c r="DA38" s="11" t="s">
        <v>91</v>
      </c>
      <c r="DB38" s="11">
        <v>0.94099999999999995</v>
      </c>
      <c r="DC38" s="11"/>
      <c r="DE38" s="95">
        <f t="shared" si="1"/>
        <v>36</v>
      </c>
      <c r="DF38" s="14" t="s">
        <v>12</v>
      </c>
      <c r="DG38" s="15"/>
      <c r="DH38" s="15"/>
      <c r="DI38" s="15"/>
      <c r="DJ38" s="15"/>
      <c r="DK38" s="15"/>
      <c r="DL38" s="15"/>
      <c r="DM38" s="15"/>
      <c r="DN38" s="15">
        <v>1.3929</v>
      </c>
      <c r="DO38" s="860">
        <v>1.3929</v>
      </c>
      <c r="DP38" s="15">
        <v>1.3929</v>
      </c>
      <c r="DQ38" s="15">
        <v>1.3929</v>
      </c>
    </row>
    <row r="39" spans="2:121" ht="13.5" customHeight="1" x14ac:dyDescent="0.2">
      <c r="B39" s="2"/>
      <c r="C39" s="1385" t="s">
        <v>806</v>
      </c>
      <c r="D39" s="1386"/>
      <c r="E39" s="1386"/>
      <c r="F39" s="1386"/>
      <c r="G39" s="1386"/>
      <c r="H39" s="1386"/>
      <c r="I39" s="1386"/>
      <c r="J39" s="1386"/>
      <c r="K39" s="1386"/>
      <c r="L39" s="1386"/>
      <c r="M39" s="1386"/>
      <c r="N39" s="1386"/>
      <c r="O39" s="1386"/>
      <c r="P39" s="1386"/>
      <c r="Q39" s="1386"/>
      <c r="R39" s="1386"/>
      <c r="S39" s="1386"/>
      <c r="T39" s="1386"/>
      <c r="U39" s="1386"/>
      <c r="V39" s="1386"/>
      <c r="W39" s="1387"/>
      <c r="X39" s="1388">
        <f>HLOOKUP(O3,$DG$58:$DQ$67,7,FALSE)</f>
        <v>707358</v>
      </c>
      <c r="Y39" s="1389"/>
      <c r="Z39" s="1389"/>
      <c r="AA39" s="1389"/>
      <c r="AB39" s="1390"/>
      <c r="AC39" s="1391" t="str">
        <f>HLOOKUP(O3,$DG$44:$DQ$56,7,FALSE)</f>
        <v>Pasangan dinding bata merah, diplester, diaci dan dilapisi cat (setara Catylac); untuk kamar mandi dilapis keramik dinding 20x30 setara Imperium; ketinggian dinding dalam 3,2 m</v>
      </c>
      <c r="AD39" s="1392"/>
      <c r="AE39" s="1392"/>
      <c r="AF39" s="1392"/>
      <c r="AG39" s="1392"/>
      <c r="AH39" s="1392"/>
      <c r="AI39" s="1392"/>
      <c r="AJ39" s="1392"/>
      <c r="AK39" s="1392"/>
      <c r="AL39" s="1392"/>
      <c r="AM39" s="1392"/>
      <c r="AN39" s="1392"/>
      <c r="AO39" s="1392"/>
      <c r="AP39" s="1392"/>
      <c r="AQ39" s="1392"/>
      <c r="AR39" s="1392"/>
      <c r="AS39" s="1392"/>
      <c r="AT39" s="1392"/>
      <c r="AU39" s="1392"/>
      <c r="AV39" s="1392"/>
      <c r="AW39" s="1392"/>
      <c r="AX39" s="1392"/>
      <c r="AY39" s="1393"/>
      <c r="AZ39" s="3"/>
      <c r="BA39" s="1400">
        <f>X44*BQ8</f>
        <v>1814938.1039754346</v>
      </c>
      <c r="BB39" s="1401"/>
      <c r="BC39" s="1401"/>
      <c r="BD39" s="1402"/>
      <c r="BE39" s="1409">
        <f>BE10</f>
        <v>2000</v>
      </c>
      <c r="BF39" s="1410"/>
      <c r="BG39" s="1410"/>
      <c r="BH39" s="1411"/>
      <c r="BI39" s="1409">
        <f>BI10</f>
        <v>2014</v>
      </c>
      <c r="BJ39" s="1410"/>
      <c r="BK39" s="1410"/>
      <c r="BL39" s="1411"/>
      <c r="BM39" s="1418">
        <f>IF(BI10=0,0,(Rekap!$A$6-BI39)/AS68)</f>
        <v>0.26666666666666666</v>
      </c>
      <c r="BN39" s="1419"/>
      <c r="BO39" s="1420"/>
      <c r="BP39" s="1427">
        <f>BA39*BM39</f>
        <v>483983.49439344922</v>
      </c>
      <c r="BQ39" s="1427"/>
      <c r="BR39" s="1427"/>
      <c r="BS39" s="1427"/>
      <c r="BT39" s="1427"/>
      <c r="BU39" s="127"/>
      <c r="BV39" s="1378"/>
      <c r="BW39" s="1378"/>
      <c r="BX39" s="1378"/>
      <c r="BY39" s="1378"/>
      <c r="BZ39" s="1378"/>
      <c r="CA39" s="1378"/>
      <c r="CB39" s="1378"/>
      <c r="CC39" s="1378"/>
      <c r="CD39" s="1378"/>
      <c r="CE39" s="1378"/>
      <c r="CF39" s="1378"/>
      <c r="CG39" s="1378"/>
      <c r="CH39" s="1378"/>
      <c r="CI39" s="1378"/>
      <c r="CJ39" s="1378"/>
      <c r="CK39" s="1378"/>
      <c r="CL39" s="1378"/>
      <c r="CM39" s="1378"/>
      <c r="CN39" s="1378"/>
      <c r="CO39" s="1378"/>
      <c r="CP39" s="1378"/>
      <c r="CQ39" s="1378"/>
      <c r="CR39" s="1378"/>
      <c r="CS39" s="1378"/>
      <c r="CT39" s="1378"/>
      <c r="CU39" s="1378"/>
      <c r="CV39" s="1378"/>
      <c r="CW39" s="3"/>
      <c r="CX39" s="5"/>
      <c r="DA39" s="11" t="s">
        <v>92</v>
      </c>
      <c r="DB39" s="11">
        <v>0.85299999999999998</v>
      </c>
      <c r="DC39" s="11"/>
      <c r="DE39" s="95">
        <f t="shared" si="1"/>
        <v>37</v>
      </c>
      <c r="DF39" s="14" t="s">
        <v>12</v>
      </c>
      <c r="DG39" s="15"/>
      <c r="DH39" s="15"/>
      <c r="DI39" s="15"/>
      <c r="DJ39" s="15"/>
      <c r="DK39" s="15"/>
      <c r="DL39" s="15"/>
      <c r="DM39" s="15"/>
      <c r="DN39" s="15">
        <v>1.4128000000000001</v>
      </c>
      <c r="DO39" s="860">
        <v>1.4128000000000001</v>
      </c>
      <c r="DP39" s="15">
        <v>1.4128000000000001</v>
      </c>
      <c r="DQ39" s="15">
        <v>1.4128000000000001</v>
      </c>
    </row>
    <row r="40" spans="2:121" ht="13.5" customHeight="1" x14ac:dyDescent="0.25">
      <c r="B40" s="2"/>
      <c r="C40" s="32" t="s">
        <v>810</v>
      </c>
      <c r="D40" s="1470" t="s">
        <v>757</v>
      </c>
      <c r="E40" s="1470"/>
      <c r="F40" s="1470"/>
      <c r="G40" s="1470"/>
      <c r="H40" s="1470"/>
      <c r="I40" s="1470"/>
      <c r="J40" s="1470"/>
      <c r="K40" s="1470"/>
      <c r="L40" s="1471"/>
      <c r="M40" s="1379">
        <f>(IF(O3="RUMAH TINGGAL MEWAH",VLOOKUP(D40,BIAYA,2,FALSE),IF(O3="RUMAH TINGGAL MENENGAH",VLOOKUP(D40,BIAYA,3,FALSE),IF(O3="RUMAH TINGGAL SEDERHANA",VLOOKUP(D40,BIAYA,4,FALSE),IF(O3="SEMI PERMANEN",VLOOKUP(D40,BIAYA,5,FALSE),IF(O3="GUDANG",VLOOKUP(D40,BIAYA,6,FALSE),IF(O3="GEDUNG BERTINGKAT RENDAH &lt; 5 LANTAI",VLOOKUP(D40,BIAYA,7,FALSE),IF(O3="GEDUNG BERTINGKAT SEDANG 5-8 LANTAI",VLOOKUP(D40,BIAYA,8,FALSE),IF(O3="GEDUNG BERTINGKAT TINGGI &gt; 8 LANTAI",VLOOKUP(D40,BIAYA,9,FALSE),IF(O3="MALL 4 LANTAI + 1 BASEMENT",VLOOKUP(D40,BIAYA,10,FALSE),IF(O3="HOTEL 8 LANTAI",VLOOKUP(D40,BIAYA,11,FALSE),IF(O3="APARTEMEN 14 LANTAI + 2 SEMI BASEMENT",VLOOKUP(D40,BIAYA,12,FALSE)))))))))))))</f>
        <v>260586.29286918315</v>
      </c>
      <c r="N40" s="1379"/>
      <c r="O40" s="1379"/>
      <c r="P40" s="1379"/>
      <c r="Q40" s="1379"/>
      <c r="R40" s="1459">
        <v>1.69</v>
      </c>
      <c r="S40" s="1459"/>
      <c r="T40" s="1459"/>
      <c r="U40" s="1436">
        <v>1</v>
      </c>
      <c r="V40" s="1436"/>
      <c r="W40" s="1436"/>
      <c r="X40" s="1437">
        <f>M40*R40*U40</f>
        <v>440390.83494891948</v>
      </c>
      <c r="Y40" s="1437"/>
      <c r="Z40" s="1437"/>
      <c r="AA40" s="1437"/>
      <c r="AB40" s="1437"/>
      <c r="AC40" s="1394"/>
      <c r="AD40" s="1395"/>
      <c r="AE40" s="1395"/>
      <c r="AF40" s="1395"/>
      <c r="AG40" s="1395"/>
      <c r="AH40" s="1395"/>
      <c r="AI40" s="1395"/>
      <c r="AJ40" s="1395"/>
      <c r="AK40" s="1395"/>
      <c r="AL40" s="1395"/>
      <c r="AM40" s="1395"/>
      <c r="AN40" s="1395"/>
      <c r="AO40" s="1395"/>
      <c r="AP40" s="1395"/>
      <c r="AQ40" s="1395"/>
      <c r="AR40" s="1395"/>
      <c r="AS40" s="1395"/>
      <c r="AT40" s="1395"/>
      <c r="AU40" s="1395"/>
      <c r="AV40" s="1395"/>
      <c r="AW40" s="1395"/>
      <c r="AX40" s="1395"/>
      <c r="AY40" s="1396"/>
      <c r="AZ40" s="2"/>
      <c r="BA40" s="1403"/>
      <c r="BB40" s="1404"/>
      <c r="BC40" s="1404"/>
      <c r="BD40" s="1405"/>
      <c r="BE40" s="1412"/>
      <c r="BF40" s="1413"/>
      <c r="BG40" s="1413"/>
      <c r="BH40" s="1414"/>
      <c r="BI40" s="1412"/>
      <c r="BJ40" s="1413"/>
      <c r="BK40" s="1413"/>
      <c r="BL40" s="1414"/>
      <c r="BM40" s="1421"/>
      <c r="BN40" s="1422"/>
      <c r="BO40" s="1423"/>
      <c r="BP40" s="1427"/>
      <c r="BQ40" s="1427"/>
      <c r="BR40" s="1427"/>
      <c r="BS40" s="1427"/>
      <c r="BT40" s="1427"/>
      <c r="BU40" s="127"/>
      <c r="BV40" s="1378"/>
      <c r="BW40" s="1378"/>
      <c r="BX40" s="1378"/>
      <c r="BY40" s="1378"/>
      <c r="BZ40" s="1378"/>
      <c r="CA40" s="1378"/>
      <c r="CB40" s="1378"/>
      <c r="CC40" s="1378"/>
      <c r="CD40" s="1378"/>
      <c r="CE40" s="1378"/>
      <c r="CF40" s="1378"/>
      <c r="CG40" s="1378"/>
      <c r="CH40" s="1378"/>
      <c r="CI40" s="1378"/>
      <c r="CJ40" s="1378"/>
      <c r="CK40" s="1378"/>
      <c r="CL40" s="1378"/>
      <c r="CM40" s="1378"/>
      <c r="CN40" s="1378"/>
      <c r="CO40" s="1378"/>
      <c r="CP40" s="1378"/>
      <c r="CQ40" s="1378"/>
      <c r="CR40" s="1378"/>
      <c r="CS40" s="1378"/>
      <c r="CT40" s="1378"/>
      <c r="CU40" s="1378"/>
      <c r="CV40" s="1378"/>
      <c r="CW40" s="3"/>
      <c r="CX40" s="5"/>
      <c r="DA40" s="11" t="s">
        <v>93</v>
      </c>
      <c r="DB40" s="11">
        <v>0.83899999999999997</v>
      </c>
      <c r="DC40" s="11"/>
      <c r="DE40" s="95">
        <f t="shared" si="1"/>
        <v>38</v>
      </c>
      <c r="DF40" s="14" t="s">
        <v>12</v>
      </c>
      <c r="DG40" s="15"/>
      <c r="DH40" s="15"/>
      <c r="DI40" s="15"/>
      <c r="DJ40" s="15"/>
      <c r="DK40" s="15"/>
      <c r="DL40" s="15"/>
      <c r="DM40" s="15"/>
      <c r="DN40" s="15">
        <v>1.4326000000000001</v>
      </c>
      <c r="DO40" s="860">
        <v>1.4326000000000001</v>
      </c>
      <c r="DP40" s="15">
        <v>1.4326000000000001</v>
      </c>
      <c r="DQ40" s="15">
        <v>1.4326000000000001</v>
      </c>
    </row>
    <row r="41" spans="2:121" ht="13.5" customHeight="1" x14ac:dyDescent="0.25">
      <c r="B41" s="35"/>
      <c r="C41" s="33" t="s">
        <v>810</v>
      </c>
      <c r="D41" s="1472" t="s">
        <v>764</v>
      </c>
      <c r="E41" s="1472"/>
      <c r="F41" s="1472"/>
      <c r="G41" s="1472"/>
      <c r="H41" s="1472"/>
      <c r="I41" s="1472"/>
      <c r="J41" s="1472"/>
      <c r="K41" s="1472"/>
      <c r="L41" s="1473"/>
      <c r="M41" s="1379">
        <f>(IF(O3="RUMAH TINGGAL MEWAH",VLOOKUP(D41,BIAYA,2,FALSE),IF(O3="RUMAH TINGGAL MENENGAH",VLOOKUP(D41,BIAYA,3,FALSE),IF(O3="RUMAH TINGGAL SEDERHANA",VLOOKUP(D41,BIAYA,4,FALSE),IF(O3="SEMI PERMANEN",VLOOKUP(D41,BIAYA,5,FALSE),IF(O3="GUDANG",VLOOKUP(D41,BIAYA,6,FALSE),IF(O3="GEDUNG BERTINGKAT RENDAH &lt; 5 LANTAI",VLOOKUP(D41,BIAYA,7,FALSE),IF(O3="GEDUNG BERTINGKAT SEDANG 5-8 LANTAI",VLOOKUP(D41,BIAYA,8,FALSE),IF(O3="GEDUNG BERTINGKAT TINGGI &gt; 8 LANTAI",VLOOKUP(D41,BIAYA,9,FALSE),IF(O3="MALL 4 LANTAI + 1 BASEMENT",VLOOKUP(D41,BIAYA,10,FALSE),IF(O3="HOTEL 8 LANTAI",VLOOKUP(D41,BIAYA,11,FALSE),IF(O3="APARTEMEN 14 LANTAI + 2 SEMI BASEMENT",VLOOKUP(D41,BIAYA,12,FALSE)))))))))))))</f>
        <v>523178.25351689057</v>
      </c>
      <c r="N41" s="1379"/>
      <c r="O41" s="1379"/>
      <c r="P41" s="1379"/>
      <c r="Q41" s="1379"/>
      <c r="R41" s="1460">
        <v>1.69</v>
      </c>
      <c r="S41" s="1460"/>
      <c r="T41" s="1460"/>
      <c r="U41" s="1359">
        <v>1</v>
      </c>
      <c r="V41" s="1359"/>
      <c r="W41" s="1359"/>
      <c r="X41" s="1360">
        <f t="shared" ref="X41:X43" si="8">M41*R41*U41</f>
        <v>884171.24844354508</v>
      </c>
      <c r="Y41" s="1360"/>
      <c r="Z41" s="1360"/>
      <c r="AA41" s="1360"/>
      <c r="AB41" s="1360"/>
      <c r="AC41" s="1394"/>
      <c r="AD41" s="1395"/>
      <c r="AE41" s="1395"/>
      <c r="AF41" s="1395"/>
      <c r="AG41" s="1395"/>
      <c r="AH41" s="1395"/>
      <c r="AI41" s="1395"/>
      <c r="AJ41" s="1395"/>
      <c r="AK41" s="1395"/>
      <c r="AL41" s="1395"/>
      <c r="AM41" s="1395"/>
      <c r="AN41" s="1395"/>
      <c r="AO41" s="1395"/>
      <c r="AP41" s="1395"/>
      <c r="AQ41" s="1395"/>
      <c r="AR41" s="1395"/>
      <c r="AS41" s="1395"/>
      <c r="AT41" s="1395"/>
      <c r="AU41" s="1395"/>
      <c r="AV41" s="1395"/>
      <c r="AW41" s="1395"/>
      <c r="AX41" s="1395"/>
      <c r="AY41" s="1396"/>
      <c r="AZ41" s="2"/>
      <c r="BA41" s="1403"/>
      <c r="BB41" s="1404"/>
      <c r="BC41" s="1404"/>
      <c r="BD41" s="1405"/>
      <c r="BE41" s="1412"/>
      <c r="BF41" s="1413"/>
      <c r="BG41" s="1413"/>
      <c r="BH41" s="1414"/>
      <c r="BI41" s="1412"/>
      <c r="BJ41" s="1413"/>
      <c r="BK41" s="1413"/>
      <c r="BL41" s="1414"/>
      <c r="BM41" s="1421"/>
      <c r="BN41" s="1422"/>
      <c r="BO41" s="1423"/>
      <c r="BP41" s="1427"/>
      <c r="BQ41" s="1427"/>
      <c r="BR41" s="1427"/>
      <c r="BS41" s="1427"/>
      <c r="BT41" s="1427"/>
      <c r="BU41" s="127"/>
      <c r="BV41" s="1378"/>
      <c r="BW41" s="1378"/>
      <c r="BX41" s="1378"/>
      <c r="BY41" s="1378"/>
      <c r="BZ41" s="1378"/>
      <c r="CA41" s="1378"/>
      <c r="CB41" s="1378"/>
      <c r="CC41" s="1378"/>
      <c r="CD41" s="1378"/>
      <c r="CE41" s="1378"/>
      <c r="CF41" s="1378"/>
      <c r="CG41" s="1378"/>
      <c r="CH41" s="1378"/>
      <c r="CI41" s="1378"/>
      <c r="CJ41" s="1378"/>
      <c r="CK41" s="1378"/>
      <c r="CL41" s="1378"/>
      <c r="CM41" s="1378"/>
      <c r="CN41" s="1378"/>
      <c r="CO41" s="1378"/>
      <c r="CP41" s="1378"/>
      <c r="CQ41" s="1378"/>
      <c r="CR41" s="1378"/>
      <c r="CS41" s="1378"/>
      <c r="CT41" s="1378"/>
      <c r="CU41" s="1378"/>
      <c r="CV41" s="1378"/>
      <c r="CW41" s="3"/>
      <c r="CX41" s="5"/>
      <c r="DA41" s="11" t="s">
        <v>94</v>
      </c>
      <c r="DB41" s="12">
        <v>0.86199999999999999</v>
      </c>
      <c r="DC41" s="11"/>
      <c r="DE41" s="95">
        <f t="shared" si="1"/>
        <v>39</v>
      </c>
      <c r="DF41" s="14" t="s">
        <v>12</v>
      </c>
      <c r="DG41" s="15"/>
      <c r="DH41" s="15"/>
      <c r="DI41" s="15"/>
      <c r="DJ41" s="15"/>
      <c r="DK41" s="15"/>
      <c r="DL41" s="15"/>
      <c r="DM41" s="15"/>
      <c r="DN41" s="15">
        <v>1.4524999999999999</v>
      </c>
      <c r="DO41" s="860">
        <v>1.4524999999999999</v>
      </c>
      <c r="DP41" s="15">
        <v>1.4524999999999999</v>
      </c>
      <c r="DQ41" s="15">
        <v>1.4524999999999999</v>
      </c>
    </row>
    <row r="42" spans="2:121" ht="13.5" customHeight="1" x14ac:dyDescent="0.25">
      <c r="B42" s="35"/>
      <c r="C42" s="33" t="s">
        <v>810</v>
      </c>
      <c r="D42" s="1472" t="s">
        <v>763</v>
      </c>
      <c r="E42" s="1472"/>
      <c r="F42" s="1472"/>
      <c r="G42" s="1472"/>
      <c r="H42" s="1472"/>
      <c r="I42" s="1472"/>
      <c r="J42" s="1472"/>
      <c r="K42" s="1472"/>
      <c r="L42" s="1473"/>
      <c r="M42" s="1379">
        <f>(IF(O3="RUMAH TINGGAL MEWAH",VLOOKUP(D42,BIAYA,2,FALSE),IF(O3="RUMAH TINGGAL MENENGAH",VLOOKUP(D42,BIAYA,3,FALSE),IF(O3="RUMAH TINGGAL SEDERHANA",VLOOKUP(D42,BIAYA,4,FALSE),IF(O3="SEMI PERMANEN",VLOOKUP(D42,BIAYA,5,FALSE),IF(O3="GUDANG",VLOOKUP(D42,BIAYA,6,FALSE),IF(O3="GEDUNG BERTINGKAT RENDAH &lt; 5 LANTAI",VLOOKUP(D42,BIAYA,7,FALSE),IF(O3="GEDUNG BERTINGKAT SEDANG 5-8 LANTAI",VLOOKUP(D42,BIAYA,8,FALSE),IF(O3="GEDUNG BERTINGKAT TINGGI &gt; 8 LANTAI",VLOOKUP(D42,BIAYA,9,FALSE),IF(O3="MALL 4 LANTAI + 1 BASEMENT",VLOOKUP(D42,BIAYA,10,FALSE),IF(O3="HOTEL 8 LANTAI",VLOOKUP(D42,BIAYA,11,FALSE),IF(O3="APARTEMEN 14 LANTAI + 2 SEMI BASEMENT",VLOOKUP(D42,BIAYA,12,FALSE)))))))))))))</f>
        <v>1164368.0821169151</v>
      </c>
      <c r="N42" s="1379"/>
      <c r="O42" s="1379"/>
      <c r="P42" s="1379"/>
      <c r="Q42" s="1379"/>
      <c r="R42" s="1460">
        <v>0.1</v>
      </c>
      <c r="S42" s="1460"/>
      <c r="T42" s="1460"/>
      <c r="U42" s="1359">
        <v>1</v>
      </c>
      <c r="V42" s="1359"/>
      <c r="W42" s="1359"/>
      <c r="X42" s="1360">
        <f t="shared" si="8"/>
        <v>116436.80821169152</v>
      </c>
      <c r="Y42" s="1360"/>
      <c r="Z42" s="1360"/>
      <c r="AA42" s="1360"/>
      <c r="AB42" s="1360"/>
      <c r="AC42" s="1394"/>
      <c r="AD42" s="1395"/>
      <c r="AE42" s="1395"/>
      <c r="AF42" s="1395"/>
      <c r="AG42" s="1395"/>
      <c r="AH42" s="1395"/>
      <c r="AI42" s="1395"/>
      <c r="AJ42" s="1395"/>
      <c r="AK42" s="1395"/>
      <c r="AL42" s="1395"/>
      <c r="AM42" s="1395"/>
      <c r="AN42" s="1395"/>
      <c r="AO42" s="1395"/>
      <c r="AP42" s="1395"/>
      <c r="AQ42" s="1395"/>
      <c r="AR42" s="1395"/>
      <c r="AS42" s="1395"/>
      <c r="AT42" s="1395"/>
      <c r="AU42" s="1395"/>
      <c r="AV42" s="1395"/>
      <c r="AW42" s="1395"/>
      <c r="AX42" s="1395"/>
      <c r="AY42" s="1396"/>
      <c r="AZ42" s="2"/>
      <c r="BA42" s="1403"/>
      <c r="BB42" s="1404"/>
      <c r="BC42" s="1404"/>
      <c r="BD42" s="1405"/>
      <c r="BE42" s="1412"/>
      <c r="BF42" s="1413"/>
      <c r="BG42" s="1413"/>
      <c r="BH42" s="1414"/>
      <c r="BI42" s="1412"/>
      <c r="BJ42" s="1413"/>
      <c r="BK42" s="1413"/>
      <c r="BL42" s="1414"/>
      <c r="BM42" s="1421"/>
      <c r="BN42" s="1422"/>
      <c r="BO42" s="1423"/>
      <c r="BP42" s="1427"/>
      <c r="BQ42" s="1427"/>
      <c r="BR42" s="1427"/>
      <c r="BS42" s="1427"/>
      <c r="BT42" s="1427"/>
      <c r="BU42" s="127"/>
      <c r="BV42" s="1378"/>
      <c r="BW42" s="1378"/>
      <c r="BX42" s="1378"/>
      <c r="BY42" s="1378"/>
      <c r="BZ42" s="1378"/>
      <c r="CA42" s="1378"/>
      <c r="CB42" s="1378"/>
      <c r="CC42" s="1378"/>
      <c r="CD42" s="1378"/>
      <c r="CE42" s="1378"/>
      <c r="CF42" s="1378"/>
      <c r="CG42" s="1378"/>
      <c r="CH42" s="1378"/>
      <c r="CI42" s="1378"/>
      <c r="CJ42" s="1378"/>
      <c r="CK42" s="1378"/>
      <c r="CL42" s="1378"/>
      <c r="CM42" s="1378"/>
      <c r="CN42" s="1378"/>
      <c r="CO42" s="1378"/>
      <c r="CP42" s="1378"/>
      <c r="CQ42" s="1378"/>
      <c r="CR42" s="1378"/>
      <c r="CS42" s="1378"/>
      <c r="CT42" s="1378"/>
      <c r="CU42" s="1378"/>
      <c r="CV42" s="1378"/>
      <c r="CW42" s="3"/>
      <c r="CX42" s="5"/>
      <c r="DA42" s="11" t="s">
        <v>95</v>
      </c>
      <c r="DB42" s="11">
        <v>0.81699999999999995</v>
      </c>
      <c r="DC42" s="11"/>
      <c r="DE42" s="95">
        <f t="shared" si="1"/>
        <v>40</v>
      </c>
      <c r="DF42" s="14" t="s">
        <v>12</v>
      </c>
      <c r="DG42" s="15"/>
      <c r="DH42" s="15"/>
      <c r="DI42" s="15"/>
      <c r="DJ42" s="15"/>
      <c r="DK42" s="15"/>
      <c r="DL42" s="15"/>
      <c r="DM42" s="15"/>
      <c r="DN42" s="15">
        <v>1.4723999999999999</v>
      </c>
      <c r="DO42" s="860">
        <v>1.4723999999999999</v>
      </c>
      <c r="DP42" s="15">
        <v>1.4723999999999999</v>
      </c>
      <c r="DQ42" s="15">
        <v>1.4723999999999999</v>
      </c>
    </row>
    <row r="43" spans="2:121" ht="13.5" customHeight="1" x14ac:dyDescent="0.25">
      <c r="B43" s="35"/>
      <c r="C43" s="34" t="s">
        <v>810</v>
      </c>
      <c r="D43" s="1474" t="s">
        <v>13</v>
      </c>
      <c r="E43" s="1474"/>
      <c r="F43" s="1474"/>
      <c r="G43" s="1474"/>
      <c r="H43" s="1474"/>
      <c r="I43" s="1474"/>
      <c r="J43" s="1474"/>
      <c r="K43" s="1474"/>
      <c r="L43" s="1475"/>
      <c r="M43" s="1379">
        <f>(IF(O3="RUMAH TINGGAL MEWAH",VLOOKUP(D43,BIAYA,2,FALSE),IF(O3="RUMAH TINGGAL MENENGAH",VLOOKUP(D43,BIAYA,3,FALSE),IF(O3="RUMAH TINGGAL SEDERHANA",VLOOKUP(D43,BIAYA,4,FALSE),IF(O3="SEMI PERMANEN",VLOOKUP(D43,BIAYA,5,FALSE),IF(O3="GUDANG",VLOOKUP(D43,BIAYA,6,FALSE),IF(O3="GEDUNG BERTINGKAT RENDAH &lt; 5 LANTAI",VLOOKUP(D43,BIAYA,7,FALSE),IF(O3="GEDUNG BERTINGKAT SEDANG 5-8 LANTAI",VLOOKUP(D43,BIAYA,8,FALSE),IF(O3="GEDUNG BERTINGKAT TINGGI &gt; 8 LANTAI",VLOOKUP(D43,BIAYA,9,FALSE),IF(O3="MALL 4 LANTAI + 1 BASEMENT",VLOOKUP(D43,BIAYA,10,FALSE),IF(O3="HOTEL 8 LANTAI",VLOOKUP(D43,BIAYA,11,FALSE),IF(O3="APARTEMEN 14 LANTAI + 2 SEMI BASEMENT",VLOOKUP(D43,BIAYA,12,FALSE)))))))))))))</f>
        <v>0</v>
      </c>
      <c r="N43" s="1379"/>
      <c r="O43" s="1379"/>
      <c r="P43" s="1379"/>
      <c r="Q43" s="1379"/>
      <c r="R43" s="1380">
        <v>0</v>
      </c>
      <c r="S43" s="1380"/>
      <c r="T43" s="1380"/>
      <c r="U43" s="1377">
        <v>1</v>
      </c>
      <c r="V43" s="1377"/>
      <c r="W43" s="1377"/>
      <c r="X43" s="1360">
        <f t="shared" si="8"/>
        <v>0</v>
      </c>
      <c r="Y43" s="1360"/>
      <c r="Z43" s="1360"/>
      <c r="AA43" s="1360"/>
      <c r="AB43" s="1360"/>
      <c r="AC43" s="1394"/>
      <c r="AD43" s="1395"/>
      <c r="AE43" s="1395"/>
      <c r="AF43" s="1395"/>
      <c r="AG43" s="1395"/>
      <c r="AH43" s="1395"/>
      <c r="AI43" s="1395"/>
      <c r="AJ43" s="1395"/>
      <c r="AK43" s="1395"/>
      <c r="AL43" s="1395"/>
      <c r="AM43" s="1395"/>
      <c r="AN43" s="1395"/>
      <c r="AO43" s="1395"/>
      <c r="AP43" s="1395"/>
      <c r="AQ43" s="1395"/>
      <c r="AR43" s="1395"/>
      <c r="AS43" s="1395"/>
      <c r="AT43" s="1395"/>
      <c r="AU43" s="1395"/>
      <c r="AV43" s="1395"/>
      <c r="AW43" s="1395"/>
      <c r="AX43" s="1395"/>
      <c r="AY43" s="1396"/>
      <c r="AZ43" s="2"/>
      <c r="BA43" s="1403"/>
      <c r="BB43" s="1404"/>
      <c r="BC43" s="1404"/>
      <c r="BD43" s="1405"/>
      <c r="BE43" s="1412"/>
      <c r="BF43" s="1413"/>
      <c r="BG43" s="1413"/>
      <c r="BH43" s="1414"/>
      <c r="BI43" s="1412"/>
      <c r="BJ43" s="1413"/>
      <c r="BK43" s="1413"/>
      <c r="BL43" s="1414"/>
      <c r="BM43" s="1421"/>
      <c r="BN43" s="1422"/>
      <c r="BO43" s="1423"/>
      <c r="BP43" s="1427"/>
      <c r="BQ43" s="1427"/>
      <c r="BR43" s="1427"/>
      <c r="BS43" s="1427"/>
      <c r="BT43" s="1427"/>
      <c r="BU43" s="127"/>
      <c r="BV43" s="1378"/>
      <c r="BW43" s="1378"/>
      <c r="BX43" s="1378"/>
      <c r="BY43" s="1378"/>
      <c r="BZ43" s="1378"/>
      <c r="CA43" s="1378"/>
      <c r="CB43" s="1378"/>
      <c r="CC43" s="1378"/>
      <c r="CD43" s="1378"/>
      <c r="CE43" s="1378"/>
      <c r="CF43" s="1378"/>
      <c r="CG43" s="1378"/>
      <c r="CH43" s="1378"/>
      <c r="CI43" s="1378"/>
      <c r="CJ43" s="1378"/>
      <c r="CK43" s="1378"/>
      <c r="CL43" s="1378"/>
      <c r="CM43" s="1378"/>
      <c r="CN43" s="1378"/>
      <c r="CO43" s="1378"/>
      <c r="CP43" s="1378"/>
      <c r="CQ43" s="1378"/>
      <c r="CR43" s="1378"/>
      <c r="CS43" s="1378"/>
      <c r="CT43" s="1378"/>
      <c r="CU43" s="1378"/>
      <c r="CV43" s="1378"/>
      <c r="CW43" s="3"/>
      <c r="CX43" s="5"/>
      <c r="DA43" s="11" t="s">
        <v>96</v>
      </c>
      <c r="DB43" s="11">
        <v>0.89900000000000002</v>
      </c>
      <c r="DC43" s="11"/>
      <c r="DE43" s="11"/>
      <c r="DF43" s="11"/>
      <c r="DG43" s="11"/>
      <c r="DH43" s="11"/>
      <c r="DI43" s="11"/>
      <c r="DJ43" s="11"/>
      <c r="DK43" s="11"/>
      <c r="DL43" s="11"/>
      <c r="DM43" s="11"/>
      <c r="DN43" s="11"/>
      <c r="DO43" s="11"/>
      <c r="DP43" s="11"/>
      <c r="DQ43" s="11"/>
    </row>
    <row r="44" spans="2:121" ht="13.5" customHeight="1" x14ac:dyDescent="0.2">
      <c r="B44" s="35"/>
      <c r="C44" s="1381" t="s">
        <v>811</v>
      </c>
      <c r="D44" s="1382"/>
      <c r="E44" s="1382"/>
      <c r="F44" s="1382"/>
      <c r="G44" s="1382"/>
      <c r="H44" s="1382"/>
      <c r="I44" s="1382"/>
      <c r="J44" s="1382"/>
      <c r="K44" s="1382"/>
      <c r="L44" s="1382"/>
      <c r="M44" s="1382"/>
      <c r="N44" s="1382"/>
      <c r="O44" s="1382"/>
      <c r="P44" s="1382"/>
      <c r="Q44" s="1382"/>
      <c r="R44" s="1382"/>
      <c r="S44" s="1382"/>
      <c r="T44" s="1382"/>
      <c r="U44" s="1382"/>
      <c r="V44" s="1382"/>
      <c r="W44" s="1383"/>
      <c r="X44" s="1384">
        <f>SUM(X40:AB43)</f>
        <v>1440998.891604156</v>
      </c>
      <c r="Y44" s="1384"/>
      <c r="Z44" s="1384"/>
      <c r="AA44" s="1384"/>
      <c r="AB44" s="1384"/>
      <c r="AC44" s="1397"/>
      <c r="AD44" s="1398"/>
      <c r="AE44" s="1398"/>
      <c r="AF44" s="1398"/>
      <c r="AG44" s="1398"/>
      <c r="AH44" s="1398"/>
      <c r="AI44" s="1398"/>
      <c r="AJ44" s="1398"/>
      <c r="AK44" s="1398"/>
      <c r="AL44" s="1398"/>
      <c r="AM44" s="1398"/>
      <c r="AN44" s="1398"/>
      <c r="AO44" s="1398"/>
      <c r="AP44" s="1398"/>
      <c r="AQ44" s="1398"/>
      <c r="AR44" s="1398"/>
      <c r="AS44" s="1398"/>
      <c r="AT44" s="1398"/>
      <c r="AU44" s="1398"/>
      <c r="AV44" s="1398"/>
      <c r="AW44" s="1398"/>
      <c r="AX44" s="1398"/>
      <c r="AY44" s="1399"/>
      <c r="AZ44" s="2"/>
      <c r="BA44" s="1406"/>
      <c r="BB44" s="1407"/>
      <c r="BC44" s="1407"/>
      <c r="BD44" s="1408"/>
      <c r="BE44" s="1415"/>
      <c r="BF44" s="1416"/>
      <c r="BG44" s="1416"/>
      <c r="BH44" s="1417"/>
      <c r="BI44" s="1415"/>
      <c r="BJ44" s="1416"/>
      <c r="BK44" s="1416"/>
      <c r="BL44" s="1417"/>
      <c r="BM44" s="1424"/>
      <c r="BN44" s="1425"/>
      <c r="BO44" s="1426"/>
      <c r="BP44" s="1427"/>
      <c r="BQ44" s="1427"/>
      <c r="BR44" s="1427"/>
      <c r="BS44" s="1427"/>
      <c r="BT44" s="1427"/>
      <c r="BU44" s="127"/>
      <c r="BV44" s="1378"/>
      <c r="BW44" s="1378"/>
      <c r="BX44" s="1378"/>
      <c r="BY44" s="1378"/>
      <c r="BZ44" s="1378"/>
      <c r="CA44" s="1378"/>
      <c r="CB44" s="1378"/>
      <c r="CC44" s="1378"/>
      <c r="CD44" s="1378"/>
      <c r="CE44" s="1378"/>
      <c r="CF44" s="1378"/>
      <c r="CG44" s="1378"/>
      <c r="CH44" s="1378"/>
      <c r="CI44" s="1378"/>
      <c r="CJ44" s="1378"/>
      <c r="CK44" s="1378"/>
      <c r="CL44" s="1378"/>
      <c r="CM44" s="1378"/>
      <c r="CN44" s="1378"/>
      <c r="CO44" s="1378"/>
      <c r="CP44" s="1378"/>
      <c r="CQ44" s="1378"/>
      <c r="CR44" s="1378"/>
      <c r="CS44" s="1378"/>
      <c r="CT44" s="1378"/>
      <c r="CU44" s="1378"/>
      <c r="CV44" s="1378"/>
      <c r="CW44" s="3"/>
      <c r="CX44" s="5"/>
      <c r="DA44" s="11" t="s">
        <v>97</v>
      </c>
      <c r="DB44" s="11">
        <v>0.76700000000000002</v>
      </c>
      <c r="DC44" s="11"/>
      <c r="DE44" s="95">
        <f t="shared" si="1"/>
        <v>1</v>
      </c>
      <c r="DF44" s="11"/>
      <c r="DG44" s="13" t="s">
        <v>611</v>
      </c>
      <c r="DH44" s="13" t="s">
        <v>612</v>
      </c>
      <c r="DI44" s="13" t="s">
        <v>613</v>
      </c>
      <c r="DJ44" s="13" t="s">
        <v>614</v>
      </c>
      <c r="DK44" s="13" t="s">
        <v>615</v>
      </c>
      <c r="DL44" s="110" t="s">
        <v>616</v>
      </c>
      <c r="DM44" s="110" t="s">
        <v>617</v>
      </c>
      <c r="DN44" s="110" t="s">
        <v>618</v>
      </c>
      <c r="DO44" s="110" t="s">
        <v>891</v>
      </c>
      <c r="DP44" s="13" t="s">
        <v>892</v>
      </c>
      <c r="DQ44" s="13" t="s">
        <v>893</v>
      </c>
    </row>
    <row r="45" spans="2:121" ht="13.5" customHeight="1" x14ac:dyDescent="0.2">
      <c r="B45" s="63"/>
      <c r="C45" s="1385" t="s">
        <v>807</v>
      </c>
      <c r="D45" s="1386"/>
      <c r="E45" s="1386"/>
      <c r="F45" s="1386"/>
      <c r="G45" s="1386"/>
      <c r="H45" s="1386"/>
      <c r="I45" s="1386"/>
      <c r="J45" s="1386"/>
      <c r="K45" s="1386"/>
      <c r="L45" s="1386"/>
      <c r="M45" s="1386"/>
      <c r="N45" s="1386"/>
      <c r="O45" s="1386"/>
      <c r="P45" s="1386"/>
      <c r="Q45" s="1386"/>
      <c r="R45" s="1386"/>
      <c r="S45" s="1386"/>
      <c r="T45" s="1386"/>
      <c r="U45" s="1386"/>
      <c r="V45" s="1386"/>
      <c r="W45" s="1387"/>
      <c r="X45" s="1388">
        <f>HLOOKUP(O3,$DG$58:$DQ$67,8,FALSE)</f>
        <v>320358</v>
      </c>
      <c r="Y45" s="1389"/>
      <c r="Z45" s="1389"/>
      <c r="AA45" s="1389"/>
      <c r="AB45" s="1390"/>
      <c r="AC45" s="1391" t="str">
        <f>HLOOKUP(O3,$DG$44:$DQ$56,8,FALSE)</f>
        <v xml:space="preserve">Kusen pintu, daun pintu dan rangka jendela kayu kelas II setara Kamper, dengan jendela kaca polos tebal 5 mm, pintu kamar mandi PVC Grade A </v>
      </c>
      <c r="AD45" s="1392"/>
      <c r="AE45" s="1392"/>
      <c r="AF45" s="1392"/>
      <c r="AG45" s="1392"/>
      <c r="AH45" s="1392"/>
      <c r="AI45" s="1392"/>
      <c r="AJ45" s="1392"/>
      <c r="AK45" s="1392"/>
      <c r="AL45" s="1392"/>
      <c r="AM45" s="1392"/>
      <c r="AN45" s="1392"/>
      <c r="AO45" s="1392"/>
      <c r="AP45" s="1392"/>
      <c r="AQ45" s="1392"/>
      <c r="AR45" s="1392"/>
      <c r="AS45" s="1392"/>
      <c r="AT45" s="1392"/>
      <c r="AU45" s="1392"/>
      <c r="AV45" s="1392"/>
      <c r="AW45" s="1392"/>
      <c r="AX45" s="1392"/>
      <c r="AY45" s="1393"/>
      <c r="AZ45" s="3"/>
      <c r="BA45" s="1400">
        <f>X50*BQ8</f>
        <v>403490.42711896042</v>
      </c>
      <c r="BB45" s="1401"/>
      <c r="BC45" s="1401"/>
      <c r="BD45" s="1402"/>
      <c r="BE45" s="1409">
        <f>BE10</f>
        <v>2000</v>
      </c>
      <c r="BF45" s="1410"/>
      <c r="BG45" s="1410"/>
      <c r="BH45" s="1411"/>
      <c r="BI45" s="1461">
        <f>BI10</f>
        <v>2014</v>
      </c>
      <c r="BJ45" s="1462"/>
      <c r="BK45" s="1462"/>
      <c r="BL45" s="1463"/>
      <c r="BM45" s="1418">
        <f>IF(BI10=0,0,(Rekap!$A$6-BI45)/AS68)</f>
        <v>0.26666666666666666</v>
      </c>
      <c r="BN45" s="1419"/>
      <c r="BO45" s="1420"/>
      <c r="BP45" s="1427">
        <f>BA45*BM45</f>
        <v>107597.44723172278</v>
      </c>
      <c r="BQ45" s="1427"/>
      <c r="BR45" s="1427"/>
      <c r="BS45" s="1427"/>
      <c r="BT45" s="1427"/>
      <c r="BU45" s="127"/>
      <c r="BV45" s="1378"/>
      <c r="BW45" s="1378"/>
      <c r="BX45" s="1378"/>
      <c r="BY45" s="1378"/>
      <c r="BZ45" s="1378"/>
      <c r="CA45" s="1378"/>
      <c r="CB45" s="1378"/>
      <c r="CC45" s="1378"/>
      <c r="CD45" s="1378"/>
      <c r="CE45" s="1378"/>
      <c r="CF45" s="1378"/>
      <c r="CG45" s="1378"/>
      <c r="CH45" s="1378"/>
      <c r="CI45" s="1378"/>
      <c r="CJ45" s="1378"/>
      <c r="CK45" s="1378"/>
      <c r="CL45" s="1378"/>
      <c r="CM45" s="1378"/>
      <c r="CN45" s="1378"/>
      <c r="CO45" s="1378"/>
      <c r="CP45" s="1378"/>
      <c r="CQ45" s="1378"/>
      <c r="CR45" s="1378"/>
      <c r="CS45" s="1378"/>
      <c r="CT45" s="1378"/>
      <c r="CU45" s="1378"/>
      <c r="CV45" s="1378"/>
      <c r="CW45" s="3"/>
      <c r="CX45" s="5"/>
      <c r="DA45" s="11" t="s">
        <v>98</v>
      </c>
      <c r="DB45" s="11">
        <v>0.81499999999999995</v>
      </c>
      <c r="DC45" s="11"/>
      <c r="DE45" s="95">
        <f>DE44+1</f>
        <v>2</v>
      </c>
      <c r="DF45" s="11" t="s">
        <v>5</v>
      </c>
      <c r="DG45" s="23" t="s">
        <v>622</v>
      </c>
      <c r="DH45" s="23" t="s">
        <v>623</v>
      </c>
      <c r="DI45" s="23" t="s">
        <v>624</v>
      </c>
      <c r="DJ45" s="23" t="s">
        <v>625</v>
      </c>
      <c r="DK45" s="23" t="s">
        <v>626</v>
      </c>
      <c r="DL45" s="23" t="s">
        <v>627</v>
      </c>
      <c r="DM45" s="23" t="s">
        <v>628</v>
      </c>
      <c r="DN45" s="23" t="s">
        <v>629</v>
      </c>
      <c r="DO45" s="23" t="s">
        <v>630</v>
      </c>
      <c r="DP45" s="23" t="s">
        <v>631</v>
      </c>
      <c r="DQ45" s="23" t="s">
        <v>632</v>
      </c>
    </row>
    <row r="46" spans="2:121" ht="13.5" customHeight="1" x14ac:dyDescent="0.25">
      <c r="B46" s="63"/>
      <c r="C46" s="32" t="s">
        <v>810</v>
      </c>
      <c r="D46" s="1428" t="s">
        <v>773</v>
      </c>
      <c r="E46" s="1428"/>
      <c r="F46" s="1428"/>
      <c r="G46" s="1428"/>
      <c r="H46" s="1428"/>
      <c r="I46" s="1428"/>
      <c r="J46" s="1428"/>
      <c r="K46" s="1428"/>
      <c r="L46" s="1429"/>
      <c r="M46" s="1379">
        <f>(IF(O3="RUMAH TINGGAL MEWAH",VLOOKUP(D46,BIAYA,2,FALSE),IF(O3="RUMAH TINGGAL MENENGAH",VLOOKUP(D46,BIAYA,3,FALSE),IF(O3="RUMAH TINGGAL SEDERHANA",VLOOKUP(D46,BIAYA,4,FALSE),IF(O3="SEMI PERMANEN",VLOOKUP(D46,BIAYA,5,FALSE),IF(O3="GUDANG",VLOOKUP(D46,BIAYA,6,FALSE),IF(O3="GEDUNG BERTINGKAT RENDAH &lt; 5 LANTAI",VLOOKUP(D46,BIAYA,7,FALSE),IF(O3="GEDUNG BERTINGKAT SEDANG 5-8 LANTAI",VLOOKUP(D46,BIAYA,8,FALSE),IF(O3="GEDUNG BERTINGKAT TINGGI &gt; 8 LANTAI",VLOOKUP(D46,BIAYA,9,FALSE),IF(O3="MALL 4 LANTAI + 1 BASEMENT",VLOOKUP(D46,BIAYA,10,FALSE),IF(O3="HOTEL 8 LANTAI",VLOOKUP(D46,BIAYA,11,FALSE),IF(O3="APARTEMEN 14 LANTAI + 2 SEMI BASEMENT",VLOOKUP(D46,BIAYA,12,FALSE)))))))))))))</f>
        <v>359452.47151577717</v>
      </c>
      <c r="N46" s="1379"/>
      <c r="O46" s="1379"/>
      <c r="P46" s="1379"/>
      <c r="Q46" s="1379"/>
      <c r="R46" s="1535">
        <v>0.47688564476885598</v>
      </c>
      <c r="S46" s="1535"/>
      <c r="T46" s="1535"/>
      <c r="U46" s="1436">
        <v>1</v>
      </c>
      <c r="V46" s="1436"/>
      <c r="W46" s="1436"/>
      <c r="X46" s="1437">
        <f>M46*R46*U46</f>
        <v>171417.72364256025</v>
      </c>
      <c r="Y46" s="1437"/>
      <c r="Z46" s="1437"/>
      <c r="AA46" s="1437"/>
      <c r="AB46" s="1437"/>
      <c r="AC46" s="1394"/>
      <c r="AD46" s="1395"/>
      <c r="AE46" s="1395"/>
      <c r="AF46" s="1395"/>
      <c r="AG46" s="1395"/>
      <c r="AH46" s="1395"/>
      <c r="AI46" s="1395"/>
      <c r="AJ46" s="1395"/>
      <c r="AK46" s="1395"/>
      <c r="AL46" s="1395"/>
      <c r="AM46" s="1395"/>
      <c r="AN46" s="1395"/>
      <c r="AO46" s="1395"/>
      <c r="AP46" s="1395"/>
      <c r="AQ46" s="1395"/>
      <c r="AR46" s="1395"/>
      <c r="AS46" s="1395"/>
      <c r="AT46" s="1395"/>
      <c r="AU46" s="1395"/>
      <c r="AV46" s="1395"/>
      <c r="AW46" s="1395"/>
      <c r="AX46" s="1395"/>
      <c r="AY46" s="1396"/>
      <c r="AZ46" s="64"/>
      <c r="BA46" s="1403"/>
      <c r="BB46" s="1404"/>
      <c r="BC46" s="1404"/>
      <c r="BD46" s="1405"/>
      <c r="BE46" s="1412"/>
      <c r="BF46" s="1413"/>
      <c r="BG46" s="1413"/>
      <c r="BH46" s="1414"/>
      <c r="BI46" s="1464"/>
      <c r="BJ46" s="1465"/>
      <c r="BK46" s="1465"/>
      <c r="BL46" s="1466"/>
      <c r="BM46" s="1421"/>
      <c r="BN46" s="1422"/>
      <c r="BO46" s="1423"/>
      <c r="BP46" s="1427"/>
      <c r="BQ46" s="1427"/>
      <c r="BR46" s="1427"/>
      <c r="BS46" s="1427"/>
      <c r="BT46" s="1427"/>
      <c r="BU46" s="127"/>
      <c r="BV46" s="1378"/>
      <c r="BW46" s="1378"/>
      <c r="BX46" s="1378"/>
      <c r="BY46" s="1378"/>
      <c r="BZ46" s="1378"/>
      <c r="CA46" s="1378"/>
      <c r="CB46" s="1378"/>
      <c r="CC46" s="1378"/>
      <c r="CD46" s="1378"/>
      <c r="CE46" s="1378"/>
      <c r="CF46" s="1378"/>
      <c r="CG46" s="1378"/>
      <c r="CH46" s="1378"/>
      <c r="CI46" s="1378"/>
      <c r="CJ46" s="1378"/>
      <c r="CK46" s="1378"/>
      <c r="CL46" s="1378"/>
      <c r="CM46" s="1378"/>
      <c r="CN46" s="1378"/>
      <c r="CO46" s="1378"/>
      <c r="CP46" s="1378"/>
      <c r="CQ46" s="1378"/>
      <c r="CR46" s="1378"/>
      <c r="CS46" s="1378"/>
      <c r="CT46" s="1378"/>
      <c r="CU46" s="1378"/>
      <c r="CV46" s="1378"/>
      <c r="CW46" s="64"/>
      <c r="CX46" s="67"/>
      <c r="DA46" s="11" t="s">
        <v>99</v>
      </c>
      <c r="DB46" s="11">
        <v>0.79600000000000004</v>
      </c>
      <c r="DC46" s="11"/>
      <c r="DE46" s="95">
        <f t="shared" ref="DE46:DE56" si="9">DE45+1</f>
        <v>3</v>
      </c>
      <c r="DF46" s="11" t="s">
        <v>6</v>
      </c>
      <c r="DG46" s="23" t="s">
        <v>633</v>
      </c>
      <c r="DH46" s="23" t="s">
        <v>634</v>
      </c>
      <c r="DI46" s="23" t="s">
        <v>635</v>
      </c>
      <c r="DJ46" s="23" t="s">
        <v>636</v>
      </c>
      <c r="DK46" s="23" t="s">
        <v>637</v>
      </c>
      <c r="DL46" s="23" t="s">
        <v>638</v>
      </c>
      <c r="DM46" s="23" t="s">
        <v>639</v>
      </c>
      <c r="DN46" s="23" t="s">
        <v>640</v>
      </c>
      <c r="DO46" s="23" t="s">
        <v>641</v>
      </c>
      <c r="DP46" s="23" t="s">
        <v>642</v>
      </c>
      <c r="DQ46" s="23" t="s">
        <v>643</v>
      </c>
    </row>
    <row r="47" spans="2:121" ht="13.5" customHeight="1" x14ac:dyDescent="0.25">
      <c r="B47" s="63"/>
      <c r="C47" s="33" t="s">
        <v>810</v>
      </c>
      <c r="D47" s="1361" t="s">
        <v>783</v>
      </c>
      <c r="E47" s="1361"/>
      <c r="F47" s="1361"/>
      <c r="G47" s="1361"/>
      <c r="H47" s="1361"/>
      <c r="I47" s="1361"/>
      <c r="J47" s="1361"/>
      <c r="K47" s="1361"/>
      <c r="L47" s="1362"/>
      <c r="M47" s="1379">
        <f>(IF(O3="RUMAH TINGGAL MEWAH",VLOOKUP(D47,BIAYA,2,FALSE),IF(O3="RUMAH TINGGAL MENENGAH",VLOOKUP(D47,BIAYA,3,FALSE),IF(O3="RUMAH TINGGAL SEDERHANA",VLOOKUP(D47,BIAYA,4,FALSE),IF(O3="SEMI PERMANEN",VLOOKUP(D47,BIAYA,5,FALSE),IF(O3="GUDANG",VLOOKUP(D47,BIAYA,6,FALSE),IF(O3="GEDUNG BERTINGKAT RENDAH &lt; 5 LANTAI",VLOOKUP(D47,BIAYA,7,FALSE),IF(O3="GEDUNG BERTINGKAT SEDANG 5-8 LANTAI",VLOOKUP(D47,BIAYA,8,FALSE),IF(O3="GEDUNG BERTINGKAT TINGGI &gt; 8 LANTAI",VLOOKUP(D47,BIAYA,9,FALSE),IF(O3="MALL 4 LANTAI + 1 BASEMENT",VLOOKUP(D47,BIAYA,10,FALSE),IF(O3="HOTEL 8 LANTAI",VLOOKUP(D47,BIAYA,11,FALSE),IF(O3="APARTEMEN 14 LANTAI + 2 SEMI BASEMENT",VLOOKUP(D47,BIAYA,12,FALSE)))))))))))))</f>
        <v>331205.71065240441</v>
      </c>
      <c r="N47" s="1379"/>
      <c r="O47" s="1379"/>
      <c r="P47" s="1379"/>
      <c r="Q47" s="1379"/>
      <c r="R47" s="1536">
        <v>0.39983779399837799</v>
      </c>
      <c r="S47" s="1536"/>
      <c r="T47" s="1536"/>
      <c r="U47" s="1359">
        <v>1</v>
      </c>
      <c r="V47" s="1359"/>
      <c r="W47" s="1359"/>
      <c r="X47" s="1360">
        <f t="shared" ref="X47:X49" si="10">M47*R47*U47</f>
        <v>132428.56070692246</v>
      </c>
      <c r="Y47" s="1360"/>
      <c r="Z47" s="1360"/>
      <c r="AA47" s="1360"/>
      <c r="AB47" s="1360"/>
      <c r="AC47" s="1394"/>
      <c r="AD47" s="1395"/>
      <c r="AE47" s="1395"/>
      <c r="AF47" s="1395"/>
      <c r="AG47" s="1395"/>
      <c r="AH47" s="1395"/>
      <c r="AI47" s="1395"/>
      <c r="AJ47" s="1395"/>
      <c r="AK47" s="1395"/>
      <c r="AL47" s="1395"/>
      <c r="AM47" s="1395"/>
      <c r="AN47" s="1395"/>
      <c r="AO47" s="1395"/>
      <c r="AP47" s="1395"/>
      <c r="AQ47" s="1395"/>
      <c r="AR47" s="1395"/>
      <c r="AS47" s="1395"/>
      <c r="AT47" s="1395"/>
      <c r="AU47" s="1395"/>
      <c r="AV47" s="1395"/>
      <c r="AW47" s="1395"/>
      <c r="AX47" s="1395"/>
      <c r="AY47" s="1396"/>
      <c r="AZ47" s="66"/>
      <c r="BA47" s="1403"/>
      <c r="BB47" s="1404"/>
      <c r="BC47" s="1404"/>
      <c r="BD47" s="1405"/>
      <c r="BE47" s="1412"/>
      <c r="BF47" s="1413"/>
      <c r="BG47" s="1413"/>
      <c r="BH47" s="1414"/>
      <c r="BI47" s="1464"/>
      <c r="BJ47" s="1465"/>
      <c r="BK47" s="1465"/>
      <c r="BL47" s="1466"/>
      <c r="BM47" s="1421"/>
      <c r="BN47" s="1422"/>
      <c r="BO47" s="1423"/>
      <c r="BP47" s="1427"/>
      <c r="BQ47" s="1427"/>
      <c r="BR47" s="1427"/>
      <c r="BS47" s="1427"/>
      <c r="BT47" s="1427"/>
      <c r="BU47" s="127"/>
      <c r="BV47" s="1378"/>
      <c r="BW47" s="1378"/>
      <c r="BX47" s="1378"/>
      <c r="BY47" s="1378"/>
      <c r="BZ47" s="1378"/>
      <c r="CA47" s="1378"/>
      <c r="CB47" s="1378"/>
      <c r="CC47" s="1378"/>
      <c r="CD47" s="1378"/>
      <c r="CE47" s="1378"/>
      <c r="CF47" s="1378"/>
      <c r="CG47" s="1378"/>
      <c r="CH47" s="1378"/>
      <c r="CI47" s="1378"/>
      <c r="CJ47" s="1378"/>
      <c r="CK47" s="1378"/>
      <c r="CL47" s="1378"/>
      <c r="CM47" s="1378"/>
      <c r="CN47" s="1378"/>
      <c r="CO47" s="1378"/>
      <c r="CP47" s="1378"/>
      <c r="CQ47" s="1378"/>
      <c r="CR47" s="1378"/>
      <c r="CS47" s="1378"/>
      <c r="CT47" s="1378"/>
      <c r="CU47" s="1378"/>
      <c r="CV47" s="1378"/>
      <c r="CW47" s="64"/>
      <c r="CX47" s="67"/>
      <c r="DA47" s="11" t="s">
        <v>100</v>
      </c>
      <c r="DB47" s="11">
        <v>0.82699999999999996</v>
      </c>
      <c r="DC47" s="11"/>
      <c r="DE47" s="95">
        <f t="shared" si="9"/>
        <v>4</v>
      </c>
      <c r="DF47" s="11" t="s">
        <v>644</v>
      </c>
      <c r="DG47" s="23" t="s">
        <v>645</v>
      </c>
      <c r="DH47" s="23" t="s">
        <v>646</v>
      </c>
      <c r="DI47" s="23" t="s">
        <v>646</v>
      </c>
      <c r="DJ47" s="23" t="s">
        <v>647</v>
      </c>
      <c r="DK47" s="23" t="s">
        <v>648</v>
      </c>
      <c r="DL47" s="23" t="s">
        <v>13</v>
      </c>
      <c r="DM47" s="23" t="s">
        <v>13</v>
      </c>
      <c r="DN47" s="23" t="s">
        <v>13</v>
      </c>
      <c r="DO47" s="23" t="s">
        <v>13</v>
      </c>
      <c r="DP47" s="23" t="s">
        <v>13</v>
      </c>
      <c r="DQ47" s="23" t="s">
        <v>13</v>
      </c>
    </row>
    <row r="48" spans="2:121" ht="13.5" customHeight="1" x14ac:dyDescent="0.25">
      <c r="B48" s="63"/>
      <c r="C48" s="33" t="s">
        <v>810</v>
      </c>
      <c r="D48" s="1361" t="s">
        <v>777</v>
      </c>
      <c r="E48" s="1361"/>
      <c r="F48" s="1361"/>
      <c r="G48" s="1361"/>
      <c r="H48" s="1361"/>
      <c r="I48" s="1361"/>
      <c r="J48" s="1361"/>
      <c r="K48" s="1361"/>
      <c r="L48" s="1362"/>
      <c r="M48" s="1379">
        <f>(IF(O3="RUMAH TINGGAL MEWAH",VLOOKUP(D48,BIAYA,2,FALSE),IF(O3="RUMAH TINGGAL MENENGAH",VLOOKUP(D48,BIAYA,3,FALSE),IF(O3="RUMAH TINGGAL SEDERHANA",VLOOKUP(D48,BIAYA,4,FALSE),IF(O3="SEMI PERMANEN",VLOOKUP(D48,BIAYA,5,FALSE),IF(O3="GUDANG",VLOOKUP(D48,BIAYA,6,FALSE),IF(O3="GEDUNG BERTINGKAT RENDAH &lt; 5 LANTAI",VLOOKUP(D48,BIAYA,7,FALSE),IF(O3="GEDUNG BERTINGKAT SEDANG 5-8 LANTAI",VLOOKUP(D48,BIAYA,8,FALSE),IF(O3="GEDUNG BERTINGKAT TINGGI &gt; 8 LANTAI",VLOOKUP(D48,BIAYA,9,FALSE),IF(O3="MALL 4 LANTAI + 1 BASEMENT",VLOOKUP(D48,BIAYA,10,FALSE),IF(O3="HOTEL 8 LANTAI",VLOOKUP(D48,BIAYA,11,FALSE),IF(O3="APARTEMEN 14 LANTAI + 2 SEMI BASEMENT",VLOOKUP(D48,BIAYA,12,FALSE)))))))))))))</f>
        <v>133937.37820098895</v>
      </c>
      <c r="N48" s="1379"/>
      <c r="O48" s="1379"/>
      <c r="P48" s="1379"/>
      <c r="Q48" s="1379"/>
      <c r="R48" s="1460">
        <f>1-R46-R47</f>
        <v>0.12327656123276604</v>
      </c>
      <c r="S48" s="1460"/>
      <c r="T48" s="1460"/>
      <c r="U48" s="1359">
        <v>1</v>
      </c>
      <c r="V48" s="1359"/>
      <c r="W48" s="1359"/>
      <c r="X48" s="1360">
        <f t="shared" si="10"/>
        <v>16511.339405150356</v>
      </c>
      <c r="Y48" s="1360"/>
      <c r="Z48" s="1360"/>
      <c r="AA48" s="1360"/>
      <c r="AB48" s="1360"/>
      <c r="AC48" s="1394"/>
      <c r="AD48" s="1395"/>
      <c r="AE48" s="1395"/>
      <c r="AF48" s="1395"/>
      <c r="AG48" s="1395"/>
      <c r="AH48" s="1395"/>
      <c r="AI48" s="1395"/>
      <c r="AJ48" s="1395"/>
      <c r="AK48" s="1395"/>
      <c r="AL48" s="1395"/>
      <c r="AM48" s="1395"/>
      <c r="AN48" s="1395"/>
      <c r="AO48" s="1395"/>
      <c r="AP48" s="1395"/>
      <c r="AQ48" s="1395"/>
      <c r="AR48" s="1395"/>
      <c r="AS48" s="1395"/>
      <c r="AT48" s="1395"/>
      <c r="AU48" s="1395"/>
      <c r="AV48" s="1395"/>
      <c r="AW48" s="1395"/>
      <c r="AX48" s="1395"/>
      <c r="AY48" s="1396"/>
      <c r="AZ48" s="64"/>
      <c r="BA48" s="1403"/>
      <c r="BB48" s="1404"/>
      <c r="BC48" s="1404"/>
      <c r="BD48" s="1405"/>
      <c r="BE48" s="1412"/>
      <c r="BF48" s="1413"/>
      <c r="BG48" s="1413"/>
      <c r="BH48" s="1414"/>
      <c r="BI48" s="1464"/>
      <c r="BJ48" s="1465"/>
      <c r="BK48" s="1465"/>
      <c r="BL48" s="1466"/>
      <c r="BM48" s="1421"/>
      <c r="BN48" s="1422"/>
      <c r="BO48" s="1423"/>
      <c r="BP48" s="1427"/>
      <c r="BQ48" s="1427"/>
      <c r="BR48" s="1427"/>
      <c r="BS48" s="1427"/>
      <c r="BT48" s="1427"/>
      <c r="BU48" s="127"/>
      <c r="BV48" s="1378"/>
      <c r="BW48" s="1378"/>
      <c r="BX48" s="1378"/>
      <c r="BY48" s="1378"/>
      <c r="BZ48" s="1378"/>
      <c r="CA48" s="1378"/>
      <c r="CB48" s="1378"/>
      <c r="CC48" s="1378"/>
      <c r="CD48" s="1378"/>
      <c r="CE48" s="1378"/>
      <c r="CF48" s="1378"/>
      <c r="CG48" s="1378"/>
      <c r="CH48" s="1378"/>
      <c r="CI48" s="1378"/>
      <c r="CJ48" s="1378"/>
      <c r="CK48" s="1378"/>
      <c r="CL48" s="1378"/>
      <c r="CM48" s="1378"/>
      <c r="CN48" s="1378"/>
      <c r="CO48" s="1378"/>
      <c r="CP48" s="1378"/>
      <c r="CQ48" s="1378"/>
      <c r="CR48" s="1378"/>
      <c r="CS48" s="1378"/>
      <c r="CT48" s="1378"/>
      <c r="CU48" s="1378"/>
      <c r="CV48" s="1378"/>
      <c r="CW48" s="64"/>
      <c r="CX48" s="67"/>
      <c r="DA48" s="11" t="s">
        <v>101</v>
      </c>
      <c r="DB48" s="11">
        <v>0.84599999999999997</v>
      </c>
      <c r="DC48" s="11"/>
      <c r="DE48" s="95">
        <f t="shared" si="9"/>
        <v>5</v>
      </c>
      <c r="DF48" s="11" t="s">
        <v>8</v>
      </c>
      <c r="DG48" s="23" t="s">
        <v>649</v>
      </c>
      <c r="DH48" s="23" t="s">
        <v>650</v>
      </c>
      <c r="DI48" s="23" t="s">
        <v>651</v>
      </c>
      <c r="DJ48" s="23" t="s">
        <v>652</v>
      </c>
      <c r="DK48" s="23" t="s">
        <v>653</v>
      </c>
      <c r="DL48" s="23" t="s">
        <v>654</v>
      </c>
      <c r="DM48" s="23" t="s">
        <v>655</v>
      </c>
      <c r="DN48" s="23" t="s">
        <v>655</v>
      </c>
      <c r="DO48" s="23" t="s">
        <v>656</v>
      </c>
      <c r="DP48" s="23" t="s">
        <v>657</v>
      </c>
      <c r="DQ48" s="23" t="s">
        <v>656</v>
      </c>
    </row>
    <row r="49" spans="2:121" ht="13.5" customHeight="1" x14ac:dyDescent="0.25">
      <c r="B49" s="63"/>
      <c r="C49" s="34" t="s">
        <v>810</v>
      </c>
      <c r="D49" s="1369" t="s">
        <v>13</v>
      </c>
      <c r="E49" s="1369"/>
      <c r="F49" s="1369"/>
      <c r="G49" s="1369"/>
      <c r="H49" s="1369"/>
      <c r="I49" s="1369"/>
      <c r="J49" s="1369"/>
      <c r="K49" s="1369"/>
      <c r="L49" s="1370"/>
      <c r="M49" s="1379">
        <f>(IF(O3="RUMAH TINGGAL MEWAH",VLOOKUP(D49,BIAYA,2,FALSE),IF(O3="RUMAH TINGGAL MENENGAH",VLOOKUP(D49,BIAYA,3,FALSE),IF(O3="RUMAH TINGGAL SEDERHANA",VLOOKUP(D49,BIAYA,4,FALSE),IF(O3="SEMI PERMANEN",VLOOKUP(D49,BIAYA,5,FALSE),IF(O3="GUDANG",VLOOKUP(D49,BIAYA,6,FALSE),IF(O3="GEDUNG BERTINGKAT RENDAH &lt; 5 LANTAI",VLOOKUP(D49,BIAYA,7,FALSE),IF(O3="GEDUNG BERTINGKAT SEDANG 5-8 LANTAI",VLOOKUP(D49,BIAYA,8,FALSE),IF(O3="GEDUNG BERTINGKAT TINGGI &gt; 8 LANTAI",VLOOKUP(D49,BIAYA,9,FALSE),IF(O3="MALL 4 LANTAI + 1 BASEMENT",VLOOKUP(D49,BIAYA,10,FALSE),IF(O3="HOTEL 8 LANTAI",VLOOKUP(D49,BIAYA,11,FALSE),IF(O3="APARTEMEN 14 LANTAI + 2 SEMI BASEMENT",VLOOKUP(D49,BIAYA,12,FALSE)))))))))))))</f>
        <v>0</v>
      </c>
      <c r="N49" s="1379"/>
      <c r="O49" s="1379"/>
      <c r="P49" s="1379"/>
      <c r="Q49" s="1379"/>
      <c r="R49" s="1380"/>
      <c r="S49" s="1380"/>
      <c r="T49" s="1380"/>
      <c r="U49" s="1377">
        <v>1</v>
      </c>
      <c r="V49" s="1377"/>
      <c r="W49" s="1377"/>
      <c r="X49" s="1360">
        <f t="shared" si="10"/>
        <v>0</v>
      </c>
      <c r="Y49" s="1360"/>
      <c r="Z49" s="1360"/>
      <c r="AA49" s="1360"/>
      <c r="AB49" s="1360"/>
      <c r="AC49" s="1394"/>
      <c r="AD49" s="1395"/>
      <c r="AE49" s="1395"/>
      <c r="AF49" s="1395"/>
      <c r="AG49" s="1395"/>
      <c r="AH49" s="1395"/>
      <c r="AI49" s="1395"/>
      <c r="AJ49" s="1395"/>
      <c r="AK49" s="1395"/>
      <c r="AL49" s="1395"/>
      <c r="AM49" s="1395"/>
      <c r="AN49" s="1395"/>
      <c r="AO49" s="1395"/>
      <c r="AP49" s="1395"/>
      <c r="AQ49" s="1395"/>
      <c r="AR49" s="1395"/>
      <c r="AS49" s="1395"/>
      <c r="AT49" s="1395"/>
      <c r="AU49" s="1395"/>
      <c r="AV49" s="1395"/>
      <c r="AW49" s="1395"/>
      <c r="AX49" s="1395"/>
      <c r="AY49" s="1396"/>
      <c r="AZ49" s="64"/>
      <c r="BA49" s="1403"/>
      <c r="BB49" s="1404"/>
      <c r="BC49" s="1404"/>
      <c r="BD49" s="1405"/>
      <c r="BE49" s="1412"/>
      <c r="BF49" s="1413"/>
      <c r="BG49" s="1413"/>
      <c r="BH49" s="1414"/>
      <c r="BI49" s="1464"/>
      <c r="BJ49" s="1465"/>
      <c r="BK49" s="1465"/>
      <c r="BL49" s="1466"/>
      <c r="BM49" s="1421"/>
      <c r="BN49" s="1422"/>
      <c r="BO49" s="1423"/>
      <c r="BP49" s="1427"/>
      <c r="BQ49" s="1427"/>
      <c r="BR49" s="1427"/>
      <c r="BS49" s="1427"/>
      <c r="BT49" s="1427"/>
      <c r="BU49" s="127"/>
      <c r="BV49" s="1378"/>
      <c r="BW49" s="1378"/>
      <c r="BX49" s="1378"/>
      <c r="BY49" s="1378"/>
      <c r="BZ49" s="1378"/>
      <c r="CA49" s="1378"/>
      <c r="CB49" s="1378"/>
      <c r="CC49" s="1378"/>
      <c r="CD49" s="1378"/>
      <c r="CE49" s="1378"/>
      <c r="CF49" s="1378"/>
      <c r="CG49" s="1378"/>
      <c r="CH49" s="1378"/>
      <c r="CI49" s="1378"/>
      <c r="CJ49" s="1378"/>
      <c r="CK49" s="1378"/>
      <c r="CL49" s="1378"/>
      <c r="CM49" s="1378"/>
      <c r="CN49" s="1378"/>
      <c r="CO49" s="1378"/>
      <c r="CP49" s="1378"/>
      <c r="CQ49" s="1378"/>
      <c r="CR49" s="1378"/>
      <c r="CS49" s="1378"/>
      <c r="CT49" s="1378"/>
      <c r="CU49" s="1378"/>
      <c r="CV49" s="1378"/>
      <c r="CW49" s="64"/>
      <c r="CX49" s="67"/>
      <c r="DA49" s="11" t="s">
        <v>102</v>
      </c>
      <c r="DB49" s="11">
        <v>0.77900000000000003</v>
      </c>
      <c r="DC49" s="11"/>
      <c r="DE49" s="95">
        <f t="shared" si="9"/>
        <v>6</v>
      </c>
      <c r="DF49" s="11" t="s">
        <v>9</v>
      </c>
      <c r="DG49" s="23" t="s">
        <v>658</v>
      </c>
      <c r="DH49" s="23" t="s">
        <v>659</v>
      </c>
      <c r="DI49" s="23" t="s">
        <v>660</v>
      </c>
      <c r="DJ49" s="23" t="s">
        <v>661</v>
      </c>
      <c r="DK49" s="23" t="s">
        <v>13</v>
      </c>
      <c r="DL49" s="23" t="s">
        <v>662</v>
      </c>
      <c r="DM49" s="23" t="s">
        <v>663</v>
      </c>
      <c r="DN49" s="23" t="s">
        <v>663</v>
      </c>
      <c r="DO49" s="23" t="s">
        <v>664</v>
      </c>
      <c r="DP49" s="23" t="s">
        <v>665</v>
      </c>
      <c r="DQ49" s="23" t="s">
        <v>666</v>
      </c>
    </row>
    <row r="50" spans="2:121" ht="13.5" customHeight="1" x14ac:dyDescent="0.2">
      <c r="B50" s="111"/>
      <c r="C50" s="1381" t="s">
        <v>811</v>
      </c>
      <c r="D50" s="1382"/>
      <c r="E50" s="1382"/>
      <c r="F50" s="1382"/>
      <c r="G50" s="1382"/>
      <c r="H50" s="1382"/>
      <c r="I50" s="1382"/>
      <c r="J50" s="1382"/>
      <c r="K50" s="1382"/>
      <c r="L50" s="1382"/>
      <c r="M50" s="1382"/>
      <c r="N50" s="1382"/>
      <c r="O50" s="1382"/>
      <c r="P50" s="1382"/>
      <c r="Q50" s="1382"/>
      <c r="R50" s="1382"/>
      <c r="S50" s="1382"/>
      <c r="T50" s="1382"/>
      <c r="U50" s="1382"/>
      <c r="V50" s="1382"/>
      <c r="W50" s="1383"/>
      <c r="X50" s="1384">
        <f>SUM(X46:AB49)</f>
        <v>320357.62375463312</v>
      </c>
      <c r="Y50" s="1384"/>
      <c r="Z50" s="1384"/>
      <c r="AA50" s="1384"/>
      <c r="AB50" s="1384"/>
      <c r="AC50" s="1397"/>
      <c r="AD50" s="1398"/>
      <c r="AE50" s="1398"/>
      <c r="AF50" s="1398"/>
      <c r="AG50" s="1398"/>
      <c r="AH50" s="1398"/>
      <c r="AI50" s="1398"/>
      <c r="AJ50" s="1398"/>
      <c r="AK50" s="1398"/>
      <c r="AL50" s="1398"/>
      <c r="AM50" s="1398"/>
      <c r="AN50" s="1398"/>
      <c r="AO50" s="1398"/>
      <c r="AP50" s="1398"/>
      <c r="AQ50" s="1398"/>
      <c r="AR50" s="1398"/>
      <c r="AS50" s="1398"/>
      <c r="AT50" s="1398"/>
      <c r="AU50" s="1398"/>
      <c r="AV50" s="1398"/>
      <c r="AW50" s="1398"/>
      <c r="AX50" s="1398"/>
      <c r="AY50" s="1399"/>
      <c r="AZ50" s="64"/>
      <c r="BA50" s="1406"/>
      <c r="BB50" s="1407"/>
      <c r="BC50" s="1407"/>
      <c r="BD50" s="1408"/>
      <c r="BE50" s="1415"/>
      <c r="BF50" s="1416"/>
      <c r="BG50" s="1416"/>
      <c r="BH50" s="1417"/>
      <c r="BI50" s="1467"/>
      <c r="BJ50" s="1468"/>
      <c r="BK50" s="1468"/>
      <c r="BL50" s="1469"/>
      <c r="BM50" s="1424"/>
      <c r="BN50" s="1425"/>
      <c r="BO50" s="1426"/>
      <c r="BP50" s="1427"/>
      <c r="BQ50" s="1427"/>
      <c r="BR50" s="1427"/>
      <c r="BS50" s="1427"/>
      <c r="BT50" s="1427"/>
      <c r="BU50" s="127"/>
      <c r="BV50" s="1378"/>
      <c r="BW50" s="1378"/>
      <c r="BX50" s="1378"/>
      <c r="BY50" s="1378"/>
      <c r="BZ50" s="1378"/>
      <c r="CA50" s="1378"/>
      <c r="CB50" s="1378"/>
      <c r="CC50" s="1378"/>
      <c r="CD50" s="1378"/>
      <c r="CE50" s="1378"/>
      <c r="CF50" s="1378"/>
      <c r="CG50" s="1378"/>
      <c r="CH50" s="1378"/>
      <c r="CI50" s="1378"/>
      <c r="CJ50" s="1378"/>
      <c r="CK50" s="1378"/>
      <c r="CL50" s="1378"/>
      <c r="CM50" s="1378"/>
      <c r="CN50" s="1378"/>
      <c r="CO50" s="1378"/>
      <c r="CP50" s="1378"/>
      <c r="CQ50" s="1378"/>
      <c r="CR50" s="1378"/>
      <c r="CS50" s="1378"/>
      <c r="CT50" s="1378"/>
      <c r="CU50" s="1378"/>
      <c r="CV50" s="1378"/>
      <c r="CW50" s="64"/>
      <c r="CX50" s="67"/>
      <c r="DA50" s="11" t="s">
        <v>103</v>
      </c>
      <c r="DB50" s="12">
        <v>0.86099999999999999</v>
      </c>
      <c r="DC50" s="11"/>
      <c r="DE50" s="95">
        <f t="shared" si="9"/>
        <v>7</v>
      </c>
      <c r="DF50" s="11" t="s">
        <v>10</v>
      </c>
      <c r="DG50" s="23" t="s">
        <v>667</v>
      </c>
      <c r="DH50" s="23" t="s">
        <v>668</v>
      </c>
      <c r="DI50" s="23" t="s">
        <v>669</v>
      </c>
      <c r="DJ50" s="23" t="s">
        <v>670</v>
      </c>
      <c r="DK50" s="23" t="s">
        <v>671</v>
      </c>
      <c r="DL50" s="23" t="s">
        <v>672</v>
      </c>
      <c r="DM50" s="23" t="s">
        <v>673</v>
      </c>
      <c r="DN50" s="23" t="s">
        <v>674</v>
      </c>
      <c r="DO50" s="23" t="s">
        <v>675</v>
      </c>
      <c r="DP50" s="23" t="s">
        <v>676</v>
      </c>
      <c r="DQ50" s="23" t="s">
        <v>677</v>
      </c>
    </row>
    <row r="51" spans="2:121" ht="13.5" customHeight="1" x14ac:dyDescent="0.2">
      <c r="B51" s="111"/>
      <c r="C51" s="1385" t="s">
        <v>808</v>
      </c>
      <c r="D51" s="1386"/>
      <c r="E51" s="1386"/>
      <c r="F51" s="1386"/>
      <c r="G51" s="1386"/>
      <c r="H51" s="1386"/>
      <c r="I51" s="1386"/>
      <c r="J51" s="1386"/>
      <c r="K51" s="1386"/>
      <c r="L51" s="1386"/>
      <c r="M51" s="1386"/>
      <c r="N51" s="1386"/>
      <c r="O51" s="1386"/>
      <c r="P51" s="1386"/>
      <c r="Q51" s="1386"/>
      <c r="R51" s="1386"/>
      <c r="S51" s="1386"/>
      <c r="T51" s="1386"/>
      <c r="U51" s="1386"/>
      <c r="V51" s="1386"/>
      <c r="W51" s="1387"/>
      <c r="X51" s="1388">
        <f>HLOOKUP(O3,$DG$58:$DQ$67,9,FALSE)</f>
        <v>345742</v>
      </c>
      <c r="Y51" s="1389"/>
      <c r="Z51" s="1389"/>
      <c r="AA51" s="1389"/>
      <c r="AB51" s="1390"/>
      <c r="AC51" s="1391" t="str">
        <f>HLOOKUP(O3,$DG$44:$DQ$56,9,FALSE)</f>
        <v>Penutup lantai menggunakan keramik 40x40 setara Imperium dan granit 60x60 setara granito; lantai kamar mandi menggunakan keramik lantai anti slip ukuran 30x30 setara Imperium</v>
      </c>
      <c r="AD51" s="1392"/>
      <c r="AE51" s="1392"/>
      <c r="AF51" s="1392"/>
      <c r="AG51" s="1392"/>
      <c r="AH51" s="1392"/>
      <c r="AI51" s="1392"/>
      <c r="AJ51" s="1392"/>
      <c r="AK51" s="1392"/>
      <c r="AL51" s="1392"/>
      <c r="AM51" s="1392"/>
      <c r="AN51" s="1392"/>
      <c r="AO51" s="1392"/>
      <c r="AP51" s="1392"/>
      <c r="AQ51" s="1392"/>
      <c r="AR51" s="1392"/>
      <c r="AS51" s="1392"/>
      <c r="AT51" s="1392"/>
      <c r="AU51" s="1392"/>
      <c r="AV51" s="1392"/>
      <c r="AW51" s="1392"/>
      <c r="AX51" s="1392"/>
      <c r="AY51" s="1393"/>
      <c r="AZ51" s="71"/>
      <c r="BA51" s="1400">
        <f>X56*BQ8</f>
        <v>830945.48319047375</v>
      </c>
      <c r="BB51" s="1401"/>
      <c r="BC51" s="1401"/>
      <c r="BD51" s="1402"/>
      <c r="BE51" s="1409">
        <f>BE10</f>
        <v>2000</v>
      </c>
      <c r="BF51" s="1410"/>
      <c r="BG51" s="1410"/>
      <c r="BH51" s="1411"/>
      <c r="BI51" s="1450">
        <f>BI10</f>
        <v>2014</v>
      </c>
      <c r="BJ51" s="1451"/>
      <c r="BK51" s="1451"/>
      <c r="BL51" s="1452"/>
      <c r="BM51" s="1418">
        <f>IF(BI10=0,0,(Rekap!$A$6-BI51)/AS68)</f>
        <v>0.26666666666666666</v>
      </c>
      <c r="BN51" s="1419"/>
      <c r="BO51" s="1420"/>
      <c r="BP51" s="1427">
        <f>BA51*BM51</f>
        <v>221585.46218412634</v>
      </c>
      <c r="BQ51" s="1427"/>
      <c r="BR51" s="1427"/>
      <c r="BS51" s="1427"/>
      <c r="BT51" s="1427"/>
      <c r="BU51" s="127"/>
      <c r="BV51" s="1378"/>
      <c r="BW51" s="1378"/>
      <c r="BX51" s="1378"/>
      <c r="BY51" s="1378"/>
      <c r="BZ51" s="1378"/>
      <c r="CA51" s="1378"/>
      <c r="CB51" s="1378"/>
      <c r="CC51" s="1378"/>
      <c r="CD51" s="1378"/>
      <c r="CE51" s="1378"/>
      <c r="CF51" s="1378"/>
      <c r="CG51" s="1378"/>
      <c r="CH51" s="1378"/>
      <c r="CI51" s="1378"/>
      <c r="CJ51" s="1378"/>
      <c r="CK51" s="1378"/>
      <c r="CL51" s="1378"/>
      <c r="CM51" s="1378"/>
      <c r="CN51" s="1378"/>
      <c r="CO51" s="1378"/>
      <c r="CP51" s="1378"/>
      <c r="CQ51" s="1378"/>
      <c r="CR51" s="1378"/>
      <c r="CS51" s="1378"/>
      <c r="CT51" s="1378"/>
      <c r="CU51" s="1378"/>
      <c r="CV51" s="1378"/>
      <c r="CW51" s="83"/>
      <c r="CX51" s="112"/>
      <c r="DA51" s="11" t="s">
        <v>104</v>
      </c>
      <c r="DB51" s="11">
        <v>0.78600000000000003</v>
      </c>
      <c r="DC51" s="11"/>
      <c r="DE51" s="95">
        <f t="shared" si="9"/>
        <v>8</v>
      </c>
      <c r="DF51" s="11" t="s">
        <v>11</v>
      </c>
      <c r="DG51" s="23" t="s">
        <v>678</v>
      </c>
      <c r="DH51" s="23" t="s">
        <v>679</v>
      </c>
      <c r="DI51" s="23" t="s">
        <v>680</v>
      </c>
      <c r="DJ51" s="23" t="s">
        <v>681</v>
      </c>
      <c r="DK51" s="23" t="s">
        <v>682</v>
      </c>
      <c r="DL51" s="23" t="s">
        <v>683</v>
      </c>
      <c r="DM51" s="23" t="s">
        <v>684</v>
      </c>
      <c r="DN51" s="23" t="s">
        <v>685</v>
      </c>
      <c r="DO51" s="23" t="s">
        <v>686</v>
      </c>
      <c r="DP51" s="23" t="s">
        <v>687</v>
      </c>
      <c r="DQ51" s="23" t="s">
        <v>688</v>
      </c>
    </row>
    <row r="52" spans="2:121" ht="13.5" customHeight="1" x14ac:dyDescent="0.25">
      <c r="B52" s="111"/>
      <c r="C52" s="32" t="s">
        <v>810</v>
      </c>
      <c r="D52" s="1428" t="s">
        <v>788</v>
      </c>
      <c r="E52" s="1428"/>
      <c r="F52" s="1428"/>
      <c r="G52" s="1428"/>
      <c r="H52" s="1428"/>
      <c r="I52" s="1428"/>
      <c r="J52" s="1428"/>
      <c r="K52" s="1428"/>
      <c r="L52" s="1429"/>
      <c r="M52" s="1379">
        <f>(IF(O3="RUMAH TINGGAL MEWAH",VLOOKUP(D52,BIAYA,2,FALSE),IF(O3="RUMAH TINGGAL MENENGAH",VLOOKUP(D52,BIAYA,3,FALSE),IF(O3="RUMAH TINGGAL SEDERHANA",VLOOKUP(D52,BIAYA,4,FALSE),IF(O3="SEMI PERMANEN",VLOOKUP(D52,BIAYA,5,FALSE),IF(O3="GUDANG",VLOOKUP(D52,BIAYA,6,FALSE),IF(O3="GEDUNG BERTINGKAT RENDAH &lt; 5 LANTAI",VLOOKUP(D52,BIAYA,7,FALSE),IF(O3="GEDUNG BERTINGKAT SEDANG 5-8 LANTAI",VLOOKUP(D52,BIAYA,8,FALSE),IF(O3="GEDUNG BERTINGKAT TINGGI &gt; 8 LANTAI",VLOOKUP(D52,BIAYA,9,FALSE),IF(O3="MALL 4 LANTAI + 1 BASEMENT",VLOOKUP(D52,BIAYA,10,FALSE),IF(O3="HOTEL 8 LANTAI",VLOOKUP(D52,BIAYA,11,FALSE),IF(O3="APARTEMEN 14 LANTAI + 2 SEMI BASEMENT",VLOOKUP(D52,BIAYA,12,FALSE)))))))))))))</f>
        <v>455575.23470531713</v>
      </c>
      <c r="N52" s="1379"/>
      <c r="O52" s="1379"/>
      <c r="P52" s="1379"/>
      <c r="Q52" s="1379"/>
      <c r="R52" s="1459">
        <v>0.3</v>
      </c>
      <c r="S52" s="1459"/>
      <c r="T52" s="1459"/>
      <c r="U52" s="1436">
        <v>1</v>
      </c>
      <c r="V52" s="1436"/>
      <c r="W52" s="1436"/>
      <c r="X52" s="1530">
        <f>M52*R52*U52</f>
        <v>136672.57041159514</v>
      </c>
      <c r="Y52" s="1531"/>
      <c r="Z52" s="1531"/>
      <c r="AA52" s="1531"/>
      <c r="AB52" s="1532"/>
      <c r="AC52" s="1394"/>
      <c r="AD52" s="1395"/>
      <c r="AE52" s="1395"/>
      <c r="AF52" s="1395"/>
      <c r="AG52" s="1395"/>
      <c r="AH52" s="1395"/>
      <c r="AI52" s="1395"/>
      <c r="AJ52" s="1395"/>
      <c r="AK52" s="1395"/>
      <c r="AL52" s="1395"/>
      <c r="AM52" s="1395"/>
      <c r="AN52" s="1395"/>
      <c r="AO52" s="1395"/>
      <c r="AP52" s="1395"/>
      <c r="AQ52" s="1395"/>
      <c r="AR52" s="1395"/>
      <c r="AS52" s="1395"/>
      <c r="AT52" s="1395"/>
      <c r="AU52" s="1395"/>
      <c r="AV52" s="1395"/>
      <c r="AW52" s="1395"/>
      <c r="AX52" s="1395"/>
      <c r="AY52" s="1396"/>
      <c r="AZ52" s="71"/>
      <c r="BA52" s="1403"/>
      <c r="BB52" s="1404"/>
      <c r="BC52" s="1404"/>
      <c r="BD52" s="1405"/>
      <c r="BE52" s="1412"/>
      <c r="BF52" s="1413"/>
      <c r="BG52" s="1413"/>
      <c r="BH52" s="1414"/>
      <c r="BI52" s="1453"/>
      <c r="BJ52" s="1454"/>
      <c r="BK52" s="1454"/>
      <c r="BL52" s="1455"/>
      <c r="BM52" s="1421"/>
      <c r="BN52" s="1422"/>
      <c r="BO52" s="1423"/>
      <c r="BP52" s="1427"/>
      <c r="BQ52" s="1427"/>
      <c r="BR52" s="1427"/>
      <c r="BS52" s="1427"/>
      <c r="BT52" s="1427"/>
      <c r="BU52" s="127"/>
      <c r="BV52" s="1378"/>
      <c r="BW52" s="1378"/>
      <c r="BX52" s="1378"/>
      <c r="BY52" s="1378"/>
      <c r="BZ52" s="1378"/>
      <c r="CA52" s="1378"/>
      <c r="CB52" s="1378"/>
      <c r="CC52" s="1378"/>
      <c r="CD52" s="1378"/>
      <c r="CE52" s="1378"/>
      <c r="CF52" s="1378"/>
      <c r="CG52" s="1378"/>
      <c r="CH52" s="1378"/>
      <c r="CI52" s="1378"/>
      <c r="CJ52" s="1378"/>
      <c r="CK52" s="1378"/>
      <c r="CL52" s="1378"/>
      <c r="CM52" s="1378"/>
      <c r="CN52" s="1378"/>
      <c r="CO52" s="1378"/>
      <c r="CP52" s="1378"/>
      <c r="CQ52" s="1378"/>
      <c r="CR52" s="1378"/>
      <c r="CS52" s="1378"/>
      <c r="CT52" s="1378"/>
      <c r="CU52" s="1378"/>
      <c r="CV52" s="1378"/>
      <c r="CW52" s="83"/>
      <c r="CX52" s="112"/>
      <c r="DA52" s="11" t="s">
        <v>105</v>
      </c>
      <c r="DB52" s="11">
        <v>0.746</v>
      </c>
      <c r="DC52" s="11"/>
      <c r="DE52" s="95">
        <f t="shared" si="9"/>
        <v>9</v>
      </c>
      <c r="DF52" s="11" t="s">
        <v>12</v>
      </c>
      <c r="DG52" s="23" t="s">
        <v>689</v>
      </c>
      <c r="DH52" s="23" t="s">
        <v>690</v>
      </c>
      <c r="DI52" s="23" t="s">
        <v>691</v>
      </c>
      <c r="DJ52" s="23" t="s">
        <v>692</v>
      </c>
      <c r="DK52" s="23" t="s">
        <v>693</v>
      </c>
      <c r="DL52" s="23" t="s">
        <v>694</v>
      </c>
      <c r="DM52" s="23" t="s">
        <v>695</v>
      </c>
      <c r="DN52" s="23" t="s">
        <v>695</v>
      </c>
      <c r="DO52" s="23" t="s">
        <v>696</v>
      </c>
      <c r="DP52" s="23" t="s">
        <v>697</v>
      </c>
      <c r="DQ52" s="23" t="s">
        <v>698</v>
      </c>
    </row>
    <row r="53" spans="2:121" ht="13.5" customHeight="1" x14ac:dyDescent="0.25">
      <c r="B53" s="111"/>
      <c r="C53" s="33" t="s">
        <v>810</v>
      </c>
      <c r="D53" s="1361" t="s">
        <v>791</v>
      </c>
      <c r="E53" s="1361"/>
      <c r="F53" s="1361"/>
      <c r="G53" s="1361"/>
      <c r="H53" s="1361"/>
      <c r="I53" s="1361"/>
      <c r="J53" s="1361"/>
      <c r="K53" s="1361"/>
      <c r="L53" s="1362"/>
      <c r="M53" s="1379">
        <f>(IF(O3="RUMAH TINGGAL MEWAH",VLOOKUP(D53,BIAYA,2,FALSE),IF(O3="RUMAH TINGGAL MENENGAH",VLOOKUP(D53,BIAYA,3,FALSE),IF(O3="RUMAH TINGGAL SEDERHANA",VLOOKUP(D53,BIAYA,4,FALSE),IF(O3="SEMI PERMANEN",VLOOKUP(D53,BIAYA,5,FALSE),IF(O3="GUDANG",VLOOKUP(D53,BIAYA,6,FALSE),IF(O3="GEDUNG BERTINGKAT RENDAH &lt; 5 LANTAI",VLOOKUP(D53,BIAYA,7,FALSE),IF(O3="GEDUNG BERTINGKAT SEDANG 5-8 LANTAI",VLOOKUP(D53,BIAYA,8,FALSE),IF(O3="GEDUNG BERTINGKAT TINGGI &gt; 8 LANTAI",VLOOKUP(D53,BIAYA,9,FALSE),IF(O3="MALL 4 LANTAI + 1 BASEMENT",VLOOKUP(D53,BIAYA,10,FALSE),IF(O3="HOTEL 8 LANTAI",VLOOKUP(D53,BIAYA,11,FALSE),IF(O3="APARTEMEN 14 LANTAI + 2 SEMI BASEMENT",VLOOKUP(D53,BIAYA,12,FALSE)))))))))))))</f>
        <v>287254.49242299481</v>
      </c>
      <c r="N53" s="1379"/>
      <c r="O53" s="1379"/>
      <c r="P53" s="1379"/>
      <c r="Q53" s="1379"/>
      <c r="R53" s="1460">
        <f>1-R52</f>
        <v>0.7</v>
      </c>
      <c r="S53" s="1460"/>
      <c r="T53" s="1460"/>
      <c r="U53" s="1359">
        <v>1</v>
      </c>
      <c r="V53" s="1359"/>
      <c r="W53" s="1359"/>
      <c r="X53" s="1533">
        <f t="shared" ref="X53:X55" si="11">M53*R53*U53</f>
        <v>201078.14469609637</v>
      </c>
      <c r="Y53" s="1379"/>
      <c r="Z53" s="1379"/>
      <c r="AA53" s="1379"/>
      <c r="AB53" s="1534"/>
      <c r="AC53" s="1394"/>
      <c r="AD53" s="1395"/>
      <c r="AE53" s="1395"/>
      <c r="AF53" s="1395"/>
      <c r="AG53" s="1395"/>
      <c r="AH53" s="1395"/>
      <c r="AI53" s="1395"/>
      <c r="AJ53" s="1395"/>
      <c r="AK53" s="1395"/>
      <c r="AL53" s="1395"/>
      <c r="AM53" s="1395"/>
      <c r="AN53" s="1395"/>
      <c r="AO53" s="1395"/>
      <c r="AP53" s="1395"/>
      <c r="AQ53" s="1395"/>
      <c r="AR53" s="1395"/>
      <c r="AS53" s="1395"/>
      <c r="AT53" s="1395"/>
      <c r="AU53" s="1395"/>
      <c r="AV53" s="1395"/>
      <c r="AW53" s="1395"/>
      <c r="AX53" s="1395"/>
      <c r="AY53" s="1396"/>
      <c r="AZ53" s="71"/>
      <c r="BA53" s="1403"/>
      <c r="BB53" s="1404"/>
      <c r="BC53" s="1404"/>
      <c r="BD53" s="1405"/>
      <c r="BE53" s="1412"/>
      <c r="BF53" s="1413"/>
      <c r="BG53" s="1413"/>
      <c r="BH53" s="1414"/>
      <c r="BI53" s="1453"/>
      <c r="BJ53" s="1454"/>
      <c r="BK53" s="1454"/>
      <c r="BL53" s="1455"/>
      <c r="BM53" s="1421"/>
      <c r="BN53" s="1422"/>
      <c r="BO53" s="1423"/>
      <c r="BP53" s="1427"/>
      <c r="BQ53" s="1427"/>
      <c r="BR53" s="1427"/>
      <c r="BS53" s="1427"/>
      <c r="BT53" s="1427"/>
      <c r="BU53" s="127"/>
      <c r="BV53" s="128"/>
      <c r="BW53" s="128"/>
      <c r="BX53" s="128"/>
      <c r="BY53" s="128"/>
      <c r="BZ53" s="128"/>
      <c r="CA53" s="128"/>
      <c r="CB53" s="128"/>
      <c r="CC53" s="128"/>
      <c r="CD53" s="83"/>
      <c r="CE53" s="125"/>
      <c r="CF53" s="125"/>
      <c r="CG53" s="125"/>
      <c r="CH53" s="125"/>
      <c r="CI53" s="125"/>
      <c r="CJ53" s="125"/>
      <c r="CK53" s="125"/>
      <c r="CL53" s="125"/>
      <c r="CM53" s="125"/>
      <c r="CN53" s="125"/>
      <c r="CO53" s="125"/>
      <c r="CP53" s="125"/>
      <c r="CQ53" s="125"/>
      <c r="CR53" s="125"/>
      <c r="CS53" s="125"/>
      <c r="CT53" s="125"/>
      <c r="CU53" s="125"/>
      <c r="CV53" s="125"/>
      <c r="CW53" s="83"/>
      <c r="CX53" s="112"/>
      <c r="DA53" s="11" t="s">
        <v>106</v>
      </c>
      <c r="DB53" s="11">
        <v>0.79500000000000004</v>
      </c>
      <c r="DC53" s="11"/>
      <c r="DE53" s="95">
        <f t="shared" si="9"/>
        <v>10</v>
      </c>
      <c r="DF53" s="11" t="s">
        <v>699</v>
      </c>
      <c r="DG53" s="23" t="s">
        <v>700</v>
      </c>
      <c r="DH53" s="23" t="s">
        <v>701</v>
      </c>
      <c r="DI53" s="23" t="s">
        <v>702</v>
      </c>
      <c r="DJ53" s="23" t="s">
        <v>703</v>
      </c>
      <c r="DK53" s="23" t="s">
        <v>704</v>
      </c>
      <c r="DL53" s="23" t="s">
        <v>705</v>
      </c>
      <c r="DM53" s="23" t="s">
        <v>706</v>
      </c>
      <c r="DN53" s="23" t="s">
        <v>14</v>
      </c>
      <c r="DO53" s="23" t="s">
        <v>707</v>
      </c>
      <c r="DP53" s="23" t="s">
        <v>708</v>
      </c>
      <c r="DQ53" s="23" t="s">
        <v>709</v>
      </c>
    </row>
    <row r="54" spans="2:121" ht="13.5" customHeight="1" x14ac:dyDescent="0.25">
      <c r="B54" s="111"/>
      <c r="C54" s="33" t="s">
        <v>810</v>
      </c>
      <c r="D54" s="1361" t="s">
        <v>796</v>
      </c>
      <c r="E54" s="1361"/>
      <c r="F54" s="1361"/>
      <c r="G54" s="1361"/>
      <c r="H54" s="1361"/>
      <c r="I54" s="1361"/>
      <c r="J54" s="1361"/>
      <c r="K54" s="1361"/>
      <c r="L54" s="1362"/>
      <c r="M54" s="1379">
        <f>(IF(O3="RUMAH TINGGAL MEWAH",VLOOKUP(D54,BIAYA,2,FALSE),IF(O3="RUMAH TINGGAL MENENGAH",VLOOKUP(D54,BIAYA,3,FALSE),IF(O3="RUMAH TINGGAL SEDERHANA",VLOOKUP(D54,BIAYA,4,FALSE),IF(O3="SEMI PERMANEN",VLOOKUP(D54,BIAYA,5,FALSE),IF(O3="GUDANG",VLOOKUP(D54,BIAYA,6,FALSE),IF(O3="GEDUNG BERTINGKAT RENDAH &lt; 5 LANTAI",VLOOKUP(D54,BIAYA,7,FALSE),IF(O3="GEDUNG BERTINGKAT SEDANG 5-8 LANTAI",VLOOKUP(D54,BIAYA,8,FALSE),IF(O3="GEDUNG BERTINGKAT TINGGI &gt; 8 LANTAI",VLOOKUP(D54,BIAYA,9,FALSE),IF(O3="MALL 4 LANTAI + 1 BASEMENT",VLOOKUP(D54,BIAYA,10,FALSE),IF(O3="HOTEL 8 LANTAI",VLOOKUP(D54,BIAYA,11,FALSE),IF(O3="APARTEMEN 14 LANTAI + 2 SEMI BASEMENT",VLOOKUP(D54,BIAYA,12,FALSE)))))))))))))</f>
        <v>466654.53568800178</v>
      </c>
      <c r="N54" s="1379"/>
      <c r="O54" s="1379"/>
      <c r="P54" s="1379"/>
      <c r="Q54" s="1379"/>
      <c r="R54" s="1460">
        <v>0.69</v>
      </c>
      <c r="S54" s="1460"/>
      <c r="T54" s="1460"/>
      <c r="U54" s="1359">
        <v>1</v>
      </c>
      <c r="V54" s="1359"/>
      <c r="W54" s="1359"/>
      <c r="X54" s="1533">
        <f t="shared" si="11"/>
        <v>321991.62962472119</v>
      </c>
      <c r="Y54" s="1379"/>
      <c r="Z54" s="1379"/>
      <c r="AA54" s="1379"/>
      <c r="AB54" s="1534"/>
      <c r="AC54" s="1394"/>
      <c r="AD54" s="1395"/>
      <c r="AE54" s="1395"/>
      <c r="AF54" s="1395"/>
      <c r="AG54" s="1395"/>
      <c r="AH54" s="1395"/>
      <c r="AI54" s="1395"/>
      <c r="AJ54" s="1395"/>
      <c r="AK54" s="1395"/>
      <c r="AL54" s="1395"/>
      <c r="AM54" s="1395"/>
      <c r="AN54" s="1395"/>
      <c r="AO54" s="1395"/>
      <c r="AP54" s="1395"/>
      <c r="AQ54" s="1395"/>
      <c r="AR54" s="1395"/>
      <c r="AS54" s="1395"/>
      <c r="AT54" s="1395"/>
      <c r="AU54" s="1395"/>
      <c r="AV54" s="1395"/>
      <c r="AW54" s="1395"/>
      <c r="AX54" s="1395"/>
      <c r="AY54" s="1396"/>
      <c r="AZ54" s="71"/>
      <c r="BA54" s="1403"/>
      <c r="BB54" s="1404"/>
      <c r="BC54" s="1404"/>
      <c r="BD54" s="1405"/>
      <c r="BE54" s="1412"/>
      <c r="BF54" s="1413"/>
      <c r="BG54" s="1413"/>
      <c r="BH54" s="1414"/>
      <c r="BI54" s="1453"/>
      <c r="BJ54" s="1454"/>
      <c r="BK54" s="1454"/>
      <c r="BL54" s="1455"/>
      <c r="BM54" s="1421"/>
      <c r="BN54" s="1422"/>
      <c r="BO54" s="1423"/>
      <c r="BP54" s="1427"/>
      <c r="BQ54" s="1427"/>
      <c r="BR54" s="1427"/>
      <c r="BS54" s="1427"/>
      <c r="BT54" s="1427"/>
      <c r="BU54" s="127"/>
      <c r="BV54" s="1378" t="s">
        <v>910</v>
      </c>
      <c r="BW54" s="1378"/>
      <c r="BX54" s="1378"/>
      <c r="BY54" s="1378"/>
      <c r="BZ54" s="1378"/>
      <c r="CA54" s="1378"/>
      <c r="CB54" s="1378"/>
      <c r="CC54" s="1378"/>
      <c r="CD54" s="1378"/>
      <c r="CE54" s="1378"/>
      <c r="CF54" s="1378"/>
      <c r="CG54" s="1378"/>
      <c r="CH54" s="1378"/>
      <c r="CI54" s="1378"/>
      <c r="CJ54" s="1378"/>
      <c r="CK54" s="1378"/>
      <c r="CL54" s="1378"/>
      <c r="CM54" s="1378"/>
      <c r="CN54" s="1378"/>
      <c r="CO54" s="1378"/>
      <c r="CP54" s="1378"/>
      <c r="CQ54" s="1378"/>
      <c r="CR54" s="1378"/>
      <c r="CS54" s="1378"/>
      <c r="CT54" s="1378"/>
      <c r="CU54" s="1378"/>
      <c r="CV54" s="1378"/>
      <c r="CW54" s="83"/>
      <c r="CX54" s="112"/>
      <c r="DA54" s="11" t="s">
        <v>107</v>
      </c>
      <c r="DB54" s="11">
        <v>0.78500000000000003</v>
      </c>
      <c r="DC54" s="11"/>
      <c r="DE54" s="95">
        <f t="shared" si="9"/>
        <v>11</v>
      </c>
      <c r="DF54" s="11" t="s">
        <v>710</v>
      </c>
      <c r="DG54" s="23" t="s">
        <v>711</v>
      </c>
      <c r="DH54" s="23" t="s">
        <v>711</v>
      </c>
      <c r="DI54" s="23" t="s">
        <v>711</v>
      </c>
      <c r="DJ54" s="23" t="s">
        <v>711</v>
      </c>
      <c r="DK54" s="23" t="s">
        <v>711</v>
      </c>
      <c r="DL54" s="23" t="s">
        <v>711</v>
      </c>
      <c r="DM54" s="23" t="s">
        <v>711</v>
      </c>
      <c r="DN54" s="23" t="s">
        <v>711</v>
      </c>
      <c r="DO54" s="23" t="s">
        <v>711</v>
      </c>
      <c r="DP54" s="23" t="s">
        <v>711</v>
      </c>
      <c r="DQ54" s="23" t="s">
        <v>711</v>
      </c>
    </row>
    <row r="55" spans="2:121" ht="13.5" customHeight="1" x14ac:dyDescent="0.25">
      <c r="B55" s="111"/>
      <c r="C55" s="34" t="s">
        <v>810</v>
      </c>
      <c r="D55" s="1369" t="s">
        <v>13</v>
      </c>
      <c r="E55" s="1369"/>
      <c r="F55" s="1369"/>
      <c r="G55" s="1369"/>
      <c r="H55" s="1369"/>
      <c r="I55" s="1369"/>
      <c r="J55" s="1369"/>
      <c r="K55" s="1369"/>
      <c r="L55" s="1370"/>
      <c r="M55" s="1379">
        <f>(IF(O3="RUMAH TINGGAL MEWAH",VLOOKUP(D55,BIAYA,2,FALSE),IF(O3="RUMAH TINGGAL MENENGAH",VLOOKUP(D55,BIAYA,3,FALSE),IF(O3="RUMAH TINGGAL SEDERHANA",VLOOKUP(D55,BIAYA,4,FALSE),IF(O3="SEMI PERMANEN",VLOOKUP(D55,BIAYA,5,FALSE),IF(O3="GUDANG",VLOOKUP(D55,BIAYA,6,FALSE),IF(O3="GEDUNG BERTINGKAT RENDAH &lt; 5 LANTAI",VLOOKUP(D55,BIAYA,7,FALSE),IF(O3="GEDUNG BERTINGKAT SEDANG 5-8 LANTAI",VLOOKUP(D55,BIAYA,8,FALSE),IF(O3="GEDUNG BERTINGKAT TINGGI &gt; 8 LANTAI",VLOOKUP(D55,BIAYA,9,FALSE),IF(O3="MALL 4 LANTAI + 1 BASEMENT",VLOOKUP(D55,BIAYA,10,FALSE),IF(O3="HOTEL 8 LANTAI",VLOOKUP(D55,BIAYA,11,FALSE),IF(O3="APARTEMEN 14 LANTAI + 2 SEMI BASEMENT",VLOOKUP(D55,BIAYA,12,FALSE)))))))))))))</f>
        <v>0</v>
      </c>
      <c r="N55" s="1379"/>
      <c r="O55" s="1379"/>
      <c r="P55" s="1379"/>
      <c r="Q55" s="1379"/>
      <c r="R55" s="1380"/>
      <c r="S55" s="1380"/>
      <c r="T55" s="1380"/>
      <c r="U55" s="1377">
        <v>1</v>
      </c>
      <c r="V55" s="1377"/>
      <c r="W55" s="1377"/>
      <c r="X55" s="1527">
        <f t="shared" si="11"/>
        <v>0</v>
      </c>
      <c r="Y55" s="1528"/>
      <c r="Z55" s="1528"/>
      <c r="AA55" s="1528"/>
      <c r="AB55" s="1529"/>
      <c r="AC55" s="1394"/>
      <c r="AD55" s="1395"/>
      <c r="AE55" s="1395"/>
      <c r="AF55" s="1395"/>
      <c r="AG55" s="1395"/>
      <c r="AH55" s="1395"/>
      <c r="AI55" s="1395"/>
      <c r="AJ55" s="1395"/>
      <c r="AK55" s="1395"/>
      <c r="AL55" s="1395"/>
      <c r="AM55" s="1395"/>
      <c r="AN55" s="1395"/>
      <c r="AO55" s="1395"/>
      <c r="AP55" s="1395"/>
      <c r="AQ55" s="1395"/>
      <c r="AR55" s="1395"/>
      <c r="AS55" s="1395"/>
      <c r="AT55" s="1395"/>
      <c r="AU55" s="1395"/>
      <c r="AV55" s="1395"/>
      <c r="AW55" s="1395"/>
      <c r="AX55" s="1395"/>
      <c r="AY55" s="1396"/>
      <c r="AZ55" s="71"/>
      <c r="BA55" s="1403"/>
      <c r="BB55" s="1404"/>
      <c r="BC55" s="1404"/>
      <c r="BD55" s="1405"/>
      <c r="BE55" s="1412"/>
      <c r="BF55" s="1413"/>
      <c r="BG55" s="1413"/>
      <c r="BH55" s="1414"/>
      <c r="BI55" s="1453"/>
      <c r="BJ55" s="1454"/>
      <c r="BK55" s="1454"/>
      <c r="BL55" s="1455"/>
      <c r="BM55" s="1421"/>
      <c r="BN55" s="1422"/>
      <c r="BO55" s="1423"/>
      <c r="BP55" s="1427"/>
      <c r="BQ55" s="1427"/>
      <c r="BR55" s="1427"/>
      <c r="BS55" s="1427"/>
      <c r="BT55" s="1427"/>
      <c r="BU55" s="127"/>
      <c r="BV55" s="1378"/>
      <c r="BW55" s="1378"/>
      <c r="BX55" s="1378"/>
      <c r="BY55" s="1378"/>
      <c r="BZ55" s="1378"/>
      <c r="CA55" s="1378"/>
      <c r="CB55" s="1378"/>
      <c r="CC55" s="1378"/>
      <c r="CD55" s="1378"/>
      <c r="CE55" s="1378"/>
      <c r="CF55" s="1378"/>
      <c r="CG55" s="1378"/>
      <c r="CH55" s="1378"/>
      <c r="CI55" s="1378"/>
      <c r="CJ55" s="1378"/>
      <c r="CK55" s="1378"/>
      <c r="CL55" s="1378"/>
      <c r="CM55" s="1378"/>
      <c r="CN55" s="1378"/>
      <c r="CO55" s="1378"/>
      <c r="CP55" s="1378"/>
      <c r="CQ55" s="1378"/>
      <c r="CR55" s="1378"/>
      <c r="CS55" s="1378"/>
      <c r="CT55" s="1378"/>
      <c r="CU55" s="1378"/>
      <c r="CV55" s="1378"/>
      <c r="CW55" s="83"/>
      <c r="CX55" s="112"/>
      <c r="DA55" s="11" t="s">
        <v>108</v>
      </c>
      <c r="DB55" s="11">
        <v>0.78800000000000003</v>
      </c>
      <c r="DC55" s="11"/>
      <c r="DE55" s="95">
        <f t="shared" si="9"/>
        <v>12</v>
      </c>
      <c r="DF55" s="11" t="s">
        <v>712</v>
      </c>
      <c r="DG55" s="23" t="s">
        <v>713</v>
      </c>
      <c r="DH55" s="23" t="s">
        <v>713</v>
      </c>
      <c r="DI55" s="23" t="s">
        <v>713</v>
      </c>
      <c r="DJ55" s="23" t="s">
        <v>713</v>
      </c>
      <c r="DK55" s="23" t="s">
        <v>713</v>
      </c>
      <c r="DL55" s="23" t="s">
        <v>713</v>
      </c>
      <c r="DM55" s="23" t="s">
        <v>713</v>
      </c>
      <c r="DN55" s="23" t="s">
        <v>713</v>
      </c>
      <c r="DO55" s="23" t="s">
        <v>713</v>
      </c>
      <c r="DP55" s="23" t="s">
        <v>713</v>
      </c>
      <c r="DQ55" s="23" t="s">
        <v>713</v>
      </c>
    </row>
    <row r="56" spans="2:121" ht="13.5" customHeight="1" x14ac:dyDescent="0.2">
      <c r="B56" s="111"/>
      <c r="C56" s="1381" t="s">
        <v>811</v>
      </c>
      <c r="D56" s="1382"/>
      <c r="E56" s="1382"/>
      <c r="F56" s="1382"/>
      <c r="G56" s="1382"/>
      <c r="H56" s="1382"/>
      <c r="I56" s="1382"/>
      <c r="J56" s="1382"/>
      <c r="K56" s="1382"/>
      <c r="L56" s="1382"/>
      <c r="M56" s="1382"/>
      <c r="N56" s="1382"/>
      <c r="O56" s="1382"/>
      <c r="P56" s="1382"/>
      <c r="Q56" s="1382"/>
      <c r="R56" s="1382"/>
      <c r="S56" s="1382"/>
      <c r="T56" s="1382"/>
      <c r="U56" s="1382"/>
      <c r="V56" s="1382"/>
      <c r="W56" s="1383"/>
      <c r="X56" s="1384">
        <f>SUM(X52:AB55)</f>
        <v>659742.3447324126</v>
      </c>
      <c r="Y56" s="1384"/>
      <c r="Z56" s="1384"/>
      <c r="AA56" s="1384"/>
      <c r="AB56" s="1384"/>
      <c r="AC56" s="1397"/>
      <c r="AD56" s="1398"/>
      <c r="AE56" s="1398"/>
      <c r="AF56" s="1398"/>
      <c r="AG56" s="1398"/>
      <c r="AH56" s="1398"/>
      <c r="AI56" s="1398"/>
      <c r="AJ56" s="1398"/>
      <c r="AK56" s="1398"/>
      <c r="AL56" s="1398"/>
      <c r="AM56" s="1398"/>
      <c r="AN56" s="1398"/>
      <c r="AO56" s="1398"/>
      <c r="AP56" s="1398"/>
      <c r="AQ56" s="1398"/>
      <c r="AR56" s="1398"/>
      <c r="AS56" s="1398"/>
      <c r="AT56" s="1398"/>
      <c r="AU56" s="1398"/>
      <c r="AV56" s="1398"/>
      <c r="AW56" s="1398"/>
      <c r="AX56" s="1398"/>
      <c r="AY56" s="1399"/>
      <c r="AZ56" s="71"/>
      <c r="BA56" s="1406"/>
      <c r="BB56" s="1407"/>
      <c r="BC56" s="1407"/>
      <c r="BD56" s="1408"/>
      <c r="BE56" s="1415"/>
      <c r="BF56" s="1416"/>
      <c r="BG56" s="1416"/>
      <c r="BH56" s="1417"/>
      <c r="BI56" s="1456"/>
      <c r="BJ56" s="1457"/>
      <c r="BK56" s="1457"/>
      <c r="BL56" s="1458"/>
      <c r="BM56" s="1424"/>
      <c r="BN56" s="1425"/>
      <c r="BO56" s="1426"/>
      <c r="BP56" s="1427"/>
      <c r="BQ56" s="1427"/>
      <c r="BR56" s="1427"/>
      <c r="BS56" s="1427"/>
      <c r="BT56" s="1427"/>
      <c r="BU56" s="127"/>
      <c r="BV56" s="1378"/>
      <c r="BW56" s="1378"/>
      <c r="BX56" s="1378"/>
      <c r="BY56" s="1378"/>
      <c r="BZ56" s="1378"/>
      <c r="CA56" s="1378"/>
      <c r="CB56" s="1378"/>
      <c r="CC56" s="1378"/>
      <c r="CD56" s="1378"/>
      <c r="CE56" s="1378"/>
      <c r="CF56" s="1378"/>
      <c r="CG56" s="1378"/>
      <c r="CH56" s="1378"/>
      <c r="CI56" s="1378"/>
      <c r="CJ56" s="1378"/>
      <c r="CK56" s="1378"/>
      <c r="CL56" s="1378"/>
      <c r="CM56" s="1378"/>
      <c r="CN56" s="1378"/>
      <c r="CO56" s="1378"/>
      <c r="CP56" s="1378"/>
      <c r="CQ56" s="1378"/>
      <c r="CR56" s="1378"/>
      <c r="CS56" s="1378"/>
      <c r="CT56" s="1378"/>
      <c r="CU56" s="1378"/>
      <c r="CV56" s="1378"/>
      <c r="CW56" s="83"/>
      <c r="CX56" s="112"/>
      <c r="DA56" s="11" t="s">
        <v>109</v>
      </c>
      <c r="DB56" s="11">
        <v>0.85799999999999998</v>
      </c>
      <c r="DC56" s="11"/>
      <c r="DE56" s="95">
        <f t="shared" si="9"/>
        <v>13</v>
      </c>
      <c r="DF56" s="11" t="s">
        <v>714</v>
      </c>
      <c r="DG56" s="23" t="s">
        <v>715</v>
      </c>
      <c r="DH56" s="23" t="s">
        <v>715</v>
      </c>
      <c r="DI56" s="23" t="s">
        <v>715</v>
      </c>
      <c r="DJ56" s="23" t="s">
        <v>715</v>
      </c>
      <c r="DK56" s="23" t="s">
        <v>715</v>
      </c>
      <c r="DL56" s="23" t="s">
        <v>715</v>
      </c>
      <c r="DM56" s="23" t="s">
        <v>715</v>
      </c>
      <c r="DN56" s="23" t="s">
        <v>715</v>
      </c>
      <c r="DO56" s="23" t="s">
        <v>715</v>
      </c>
      <c r="DP56" s="23" t="s">
        <v>715</v>
      </c>
      <c r="DQ56" s="23" t="s">
        <v>715</v>
      </c>
    </row>
    <row r="57" spans="2:121" ht="13.5" customHeight="1" x14ac:dyDescent="0.2">
      <c r="B57" s="111"/>
      <c r="C57" s="1385" t="s">
        <v>699</v>
      </c>
      <c r="D57" s="1386"/>
      <c r="E57" s="1386"/>
      <c r="F57" s="1386"/>
      <c r="G57" s="1386"/>
      <c r="H57" s="1386"/>
      <c r="I57" s="1386"/>
      <c r="J57" s="1386"/>
      <c r="K57" s="1386"/>
      <c r="L57" s="1386"/>
      <c r="M57" s="1386"/>
      <c r="N57" s="1386"/>
      <c r="O57" s="1386"/>
      <c r="P57" s="1386"/>
      <c r="Q57" s="1386"/>
      <c r="R57" s="1386"/>
      <c r="S57" s="1386"/>
      <c r="T57" s="1386"/>
      <c r="U57" s="1386"/>
      <c r="V57" s="1386"/>
      <c r="W57" s="1387"/>
      <c r="X57" s="1388">
        <f>HLOOKUP(O3,$DG$58:$DQ$67,10,FALSE)</f>
        <v>199510</v>
      </c>
      <c r="Y57" s="1389"/>
      <c r="Z57" s="1389"/>
      <c r="AA57" s="1389"/>
      <c r="AB57" s="1390"/>
      <c r="AC57" s="1391" t="str">
        <f>HLOOKUP(O3,$DG$44:$DQ$56,10,FALSE)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57" s="1392"/>
      <c r="AE57" s="1392"/>
      <c r="AF57" s="1392"/>
      <c r="AG57" s="1392"/>
      <c r="AH57" s="1392"/>
      <c r="AI57" s="1392"/>
      <c r="AJ57" s="1392"/>
      <c r="AK57" s="1392"/>
      <c r="AL57" s="1392"/>
      <c r="AM57" s="1392"/>
      <c r="AN57" s="1392"/>
      <c r="AO57" s="1392"/>
      <c r="AP57" s="1392"/>
      <c r="AQ57" s="1392"/>
      <c r="AR57" s="1392"/>
      <c r="AS57" s="1392"/>
      <c r="AT57" s="1392"/>
      <c r="AU57" s="1392"/>
      <c r="AV57" s="1392"/>
      <c r="AW57" s="1392"/>
      <c r="AX57" s="1392"/>
      <c r="AY57" s="1393"/>
      <c r="AZ57" s="71"/>
      <c r="BA57" s="1400">
        <f>X62*BQ8</f>
        <v>251282.845</v>
      </c>
      <c r="BB57" s="1401"/>
      <c r="BC57" s="1401"/>
      <c r="BD57" s="1402"/>
      <c r="BE57" s="1409">
        <f>BE10</f>
        <v>2000</v>
      </c>
      <c r="BF57" s="1410"/>
      <c r="BG57" s="1410"/>
      <c r="BH57" s="1411"/>
      <c r="BI57" s="1409">
        <f>BI10</f>
        <v>2014</v>
      </c>
      <c r="BJ57" s="1410"/>
      <c r="BK57" s="1410"/>
      <c r="BL57" s="1411"/>
      <c r="BM57" s="1418">
        <f>IF(BI10=0,0,(Rekap!$A$6-BI57)/AS68)</f>
        <v>0.26666666666666666</v>
      </c>
      <c r="BN57" s="1419"/>
      <c r="BO57" s="1420"/>
      <c r="BP57" s="1427">
        <f>BA57*BM57</f>
        <v>67008.758666666661</v>
      </c>
      <c r="BQ57" s="1427"/>
      <c r="BR57" s="1427"/>
      <c r="BS57" s="1427"/>
      <c r="BT57" s="1427"/>
      <c r="BU57" s="127"/>
      <c r="BV57" s="1378"/>
      <c r="BW57" s="1378"/>
      <c r="BX57" s="1378"/>
      <c r="BY57" s="1378"/>
      <c r="BZ57" s="1378"/>
      <c r="CA57" s="1378"/>
      <c r="CB57" s="1378"/>
      <c r="CC57" s="1378"/>
      <c r="CD57" s="1378"/>
      <c r="CE57" s="1378"/>
      <c r="CF57" s="1378"/>
      <c r="CG57" s="1378"/>
      <c r="CH57" s="1378"/>
      <c r="CI57" s="1378"/>
      <c r="CJ57" s="1378"/>
      <c r="CK57" s="1378"/>
      <c r="CL57" s="1378"/>
      <c r="CM57" s="1378"/>
      <c r="CN57" s="1378"/>
      <c r="CO57" s="1378"/>
      <c r="CP57" s="1378"/>
      <c r="CQ57" s="1378"/>
      <c r="CR57" s="1378"/>
      <c r="CS57" s="1378"/>
      <c r="CT57" s="1378"/>
      <c r="CU57" s="1378"/>
      <c r="CV57" s="1378"/>
      <c r="CW57" s="83"/>
      <c r="CX57" s="112"/>
      <c r="DA57" s="11" t="s">
        <v>110</v>
      </c>
      <c r="DB57" s="11">
        <v>0.95099999999999996</v>
      </c>
      <c r="DC57" s="11"/>
      <c r="DE57" s="11"/>
      <c r="DF57" s="11"/>
      <c r="DG57" s="17"/>
      <c r="DH57" s="17"/>
      <c r="DI57" s="17"/>
      <c r="DJ57" s="11"/>
      <c r="DK57" s="11"/>
      <c r="DL57" s="11"/>
      <c r="DM57" s="11"/>
      <c r="DN57" s="11"/>
      <c r="DO57" s="11"/>
      <c r="DP57" s="11"/>
      <c r="DQ57" s="11"/>
    </row>
    <row r="58" spans="2:121" ht="13.5" customHeight="1" x14ac:dyDescent="0.25">
      <c r="B58" s="111"/>
      <c r="C58" s="32" t="s">
        <v>810</v>
      </c>
      <c r="D58" s="1428" t="s">
        <v>13</v>
      </c>
      <c r="E58" s="1428"/>
      <c r="F58" s="1428"/>
      <c r="G58" s="1428"/>
      <c r="H58" s="1428"/>
      <c r="I58" s="1428"/>
      <c r="J58" s="1428"/>
      <c r="K58" s="1428"/>
      <c r="L58" s="1429"/>
      <c r="M58" s="1430">
        <v>0</v>
      </c>
      <c r="N58" s="1431"/>
      <c r="O58" s="1431"/>
      <c r="P58" s="1431"/>
      <c r="Q58" s="1432"/>
      <c r="R58" s="1433">
        <v>0</v>
      </c>
      <c r="S58" s="1434"/>
      <c r="T58" s="1435"/>
      <c r="U58" s="1436">
        <v>1</v>
      </c>
      <c r="V58" s="1436"/>
      <c r="W58" s="1436"/>
      <c r="X58" s="1530">
        <f>M58*R58*U58</f>
        <v>0</v>
      </c>
      <c r="Y58" s="1531"/>
      <c r="Z58" s="1531"/>
      <c r="AA58" s="1531"/>
      <c r="AB58" s="1532"/>
      <c r="AC58" s="1394"/>
      <c r="AD58" s="1395"/>
      <c r="AE58" s="1395"/>
      <c r="AF58" s="1395"/>
      <c r="AG58" s="1395"/>
      <c r="AH58" s="1395"/>
      <c r="AI58" s="1395"/>
      <c r="AJ58" s="1395"/>
      <c r="AK58" s="1395"/>
      <c r="AL58" s="1395"/>
      <c r="AM58" s="1395"/>
      <c r="AN58" s="1395"/>
      <c r="AO58" s="1395"/>
      <c r="AP58" s="1395"/>
      <c r="AQ58" s="1395"/>
      <c r="AR58" s="1395"/>
      <c r="AS58" s="1395"/>
      <c r="AT58" s="1395"/>
      <c r="AU58" s="1395"/>
      <c r="AV58" s="1395"/>
      <c r="AW58" s="1395"/>
      <c r="AX58" s="1395"/>
      <c r="AY58" s="1396"/>
      <c r="AZ58" s="71"/>
      <c r="BA58" s="1403"/>
      <c r="BB58" s="1404"/>
      <c r="BC58" s="1404"/>
      <c r="BD58" s="1405"/>
      <c r="BE58" s="1412"/>
      <c r="BF58" s="1413"/>
      <c r="BG58" s="1413"/>
      <c r="BH58" s="1414"/>
      <c r="BI58" s="1412"/>
      <c r="BJ58" s="1413"/>
      <c r="BK58" s="1413"/>
      <c r="BL58" s="1414"/>
      <c r="BM58" s="1421"/>
      <c r="BN58" s="1422"/>
      <c r="BO58" s="1423"/>
      <c r="BP58" s="1427"/>
      <c r="BQ58" s="1427"/>
      <c r="BR58" s="1427"/>
      <c r="BS58" s="1427"/>
      <c r="BT58" s="1427"/>
      <c r="BU58" s="127"/>
      <c r="BV58" s="1378"/>
      <c r="BW58" s="1378"/>
      <c r="BX58" s="1378"/>
      <c r="BY58" s="1378"/>
      <c r="BZ58" s="1378"/>
      <c r="CA58" s="1378"/>
      <c r="CB58" s="1378"/>
      <c r="CC58" s="1378"/>
      <c r="CD58" s="1378"/>
      <c r="CE58" s="1378"/>
      <c r="CF58" s="1378"/>
      <c r="CG58" s="1378"/>
      <c r="CH58" s="1378"/>
      <c r="CI58" s="1378"/>
      <c r="CJ58" s="1378"/>
      <c r="CK58" s="1378"/>
      <c r="CL58" s="1378"/>
      <c r="CM58" s="1378"/>
      <c r="CN58" s="1378"/>
      <c r="CO58" s="1378"/>
      <c r="CP58" s="1378"/>
      <c r="CQ58" s="1378"/>
      <c r="CR58" s="1378"/>
      <c r="CS58" s="1378"/>
      <c r="CT58" s="1378"/>
      <c r="CU58" s="1378"/>
      <c r="CV58" s="1378"/>
      <c r="CW58" s="83"/>
      <c r="CX58" s="112"/>
      <c r="DA58" s="11" t="s">
        <v>111</v>
      </c>
      <c r="DB58" s="11">
        <v>0.79900000000000004</v>
      </c>
      <c r="DC58" s="11"/>
      <c r="DE58" s="95">
        <f>DE57+1</f>
        <v>1</v>
      </c>
      <c r="DF58" s="14"/>
      <c r="DG58" s="13" t="str">
        <f t="shared" ref="DG58:DQ58" si="12">DG44</f>
        <v>RUMAH TINGGAL MEWAH</v>
      </c>
      <c r="DH58" s="13" t="str">
        <f t="shared" si="12"/>
        <v>RUMAH TINGGAL MENENGAH</v>
      </c>
      <c r="DI58" s="13" t="str">
        <f t="shared" si="12"/>
        <v>RUMAH TINGGAL SEDERHANA</v>
      </c>
      <c r="DJ58" s="13" t="str">
        <f t="shared" si="12"/>
        <v>SEMI PERMANEN</v>
      </c>
      <c r="DK58" s="13" t="str">
        <f t="shared" si="12"/>
        <v>GUDANG</v>
      </c>
      <c r="DL58" s="110" t="str">
        <f t="shared" si="12"/>
        <v>GEDUNG BERTINGKAT RENDAH &lt; 5 LANTAI</v>
      </c>
      <c r="DM58" s="110" t="str">
        <f t="shared" si="12"/>
        <v>GEDUNG BERTINGKAT SEDANG 5-8 LANTAI</v>
      </c>
      <c r="DN58" s="110" t="str">
        <f t="shared" si="12"/>
        <v>GEDUNG BERTINGKAT TINGGI &gt; 8 LANTAI</v>
      </c>
      <c r="DO58" s="110" t="str">
        <f t="shared" si="12"/>
        <v>MALL 4 LANTAI + 1 BASEMENT</v>
      </c>
      <c r="DP58" s="13" t="str">
        <f t="shared" si="12"/>
        <v>HOTEL 8 LANTAI</v>
      </c>
      <c r="DQ58" s="13" t="str">
        <f t="shared" si="12"/>
        <v>APARTEMEN 14 LANTAI + 2 SEMI BASEMENT</v>
      </c>
    </row>
    <row r="59" spans="2:121" ht="13.5" customHeight="1" x14ac:dyDescent="0.25">
      <c r="B59" s="111"/>
      <c r="C59" s="33" t="s">
        <v>810</v>
      </c>
      <c r="D59" s="1361" t="s">
        <v>13</v>
      </c>
      <c r="E59" s="1361"/>
      <c r="F59" s="1361"/>
      <c r="G59" s="1361"/>
      <c r="H59" s="1361"/>
      <c r="I59" s="1361"/>
      <c r="J59" s="1361"/>
      <c r="K59" s="1361"/>
      <c r="L59" s="1362"/>
      <c r="M59" s="1363">
        <v>0</v>
      </c>
      <c r="N59" s="1364"/>
      <c r="O59" s="1364"/>
      <c r="P59" s="1364"/>
      <c r="Q59" s="1365"/>
      <c r="R59" s="1366">
        <v>0</v>
      </c>
      <c r="S59" s="1367"/>
      <c r="T59" s="1368"/>
      <c r="U59" s="1359">
        <v>1</v>
      </c>
      <c r="V59" s="1359"/>
      <c r="W59" s="1359"/>
      <c r="X59" s="1533">
        <f t="shared" ref="X59:X61" si="13">M59*R59*U59</f>
        <v>0</v>
      </c>
      <c r="Y59" s="1379"/>
      <c r="Z59" s="1379"/>
      <c r="AA59" s="1379"/>
      <c r="AB59" s="1534"/>
      <c r="AC59" s="1394"/>
      <c r="AD59" s="1395"/>
      <c r="AE59" s="1395"/>
      <c r="AF59" s="1395"/>
      <c r="AG59" s="1395"/>
      <c r="AH59" s="1395"/>
      <c r="AI59" s="1395"/>
      <c r="AJ59" s="1395"/>
      <c r="AK59" s="1395"/>
      <c r="AL59" s="1395"/>
      <c r="AM59" s="1395"/>
      <c r="AN59" s="1395"/>
      <c r="AO59" s="1395"/>
      <c r="AP59" s="1395"/>
      <c r="AQ59" s="1395"/>
      <c r="AR59" s="1395"/>
      <c r="AS59" s="1395"/>
      <c r="AT59" s="1395"/>
      <c r="AU59" s="1395"/>
      <c r="AV59" s="1395"/>
      <c r="AW59" s="1395"/>
      <c r="AX59" s="1395"/>
      <c r="AY59" s="1396"/>
      <c r="AZ59" s="71"/>
      <c r="BA59" s="1403"/>
      <c r="BB59" s="1404"/>
      <c r="BC59" s="1404"/>
      <c r="BD59" s="1405"/>
      <c r="BE59" s="1412"/>
      <c r="BF59" s="1413"/>
      <c r="BG59" s="1413"/>
      <c r="BH59" s="1414"/>
      <c r="BI59" s="1412"/>
      <c r="BJ59" s="1413"/>
      <c r="BK59" s="1413"/>
      <c r="BL59" s="1414"/>
      <c r="BM59" s="1421"/>
      <c r="BN59" s="1422"/>
      <c r="BO59" s="1423"/>
      <c r="BP59" s="1427"/>
      <c r="BQ59" s="1427"/>
      <c r="BR59" s="1427"/>
      <c r="BS59" s="1427"/>
      <c r="BT59" s="1427"/>
      <c r="BU59" s="127"/>
      <c r="BV59" s="1378"/>
      <c r="BW59" s="1378"/>
      <c r="BX59" s="1378"/>
      <c r="BY59" s="1378"/>
      <c r="BZ59" s="1378"/>
      <c r="CA59" s="1378"/>
      <c r="CB59" s="1378"/>
      <c r="CC59" s="1378"/>
      <c r="CD59" s="1378"/>
      <c r="CE59" s="1378"/>
      <c r="CF59" s="1378"/>
      <c r="CG59" s="1378"/>
      <c r="CH59" s="1378"/>
      <c r="CI59" s="1378"/>
      <c r="CJ59" s="1378"/>
      <c r="CK59" s="1378"/>
      <c r="CL59" s="1378"/>
      <c r="CM59" s="1378"/>
      <c r="CN59" s="1378"/>
      <c r="CO59" s="1378"/>
      <c r="CP59" s="1378"/>
      <c r="CQ59" s="1378"/>
      <c r="CR59" s="1378"/>
      <c r="CS59" s="1378"/>
      <c r="CT59" s="1378"/>
      <c r="CU59" s="1378"/>
      <c r="CV59" s="1378"/>
      <c r="CW59" s="83"/>
      <c r="CX59" s="112"/>
      <c r="DA59" s="11" t="s">
        <v>112</v>
      </c>
      <c r="DB59" s="12">
        <v>0.87</v>
      </c>
      <c r="DC59" s="11"/>
      <c r="DE59" s="95">
        <f>DE58+1</f>
        <v>2</v>
      </c>
      <c r="DF59" s="14" t="s">
        <v>5</v>
      </c>
      <c r="DG59" s="18">
        <v>763740</v>
      </c>
      <c r="DH59" s="18">
        <v>651839</v>
      </c>
      <c r="DI59" s="18">
        <v>335007</v>
      </c>
      <c r="DJ59" s="18">
        <v>114178</v>
      </c>
      <c r="DK59" s="18">
        <v>343098</v>
      </c>
      <c r="DL59" s="18">
        <v>474263</v>
      </c>
      <c r="DM59" s="18">
        <v>864068</v>
      </c>
      <c r="DN59" s="18">
        <v>978908</v>
      </c>
      <c r="DO59" s="18">
        <v>801165</v>
      </c>
      <c r="DP59" s="18">
        <v>657439</v>
      </c>
      <c r="DQ59" s="18">
        <v>563091</v>
      </c>
    </row>
    <row r="60" spans="2:121" ht="13.5" customHeight="1" x14ac:dyDescent="0.25">
      <c r="B60" s="111"/>
      <c r="C60" s="33" t="s">
        <v>810</v>
      </c>
      <c r="D60" s="1361" t="s">
        <v>13</v>
      </c>
      <c r="E60" s="1361"/>
      <c r="F60" s="1361"/>
      <c r="G60" s="1361"/>
      <c r="H60" s="1361"/>
      <c r="I60" s="1361"/>
      <c r="J60" s="1361"/>
      <c r="K60" s="1361"/>
      <c r="L60" s="1362"/>
      <c r="M60" s="1363">
        <v>0</v>
      </c>
      <c r="N60" s="1364"/>
      <c r="O60" s="1364"/>
      <c r="P60" s="1364"/>
      <c r="Q60" s="1365"/>
      <c r="R60" s="1366">
        <v>0</v>
      </c>
      <c r="S60" s="1367"/>
      <c r="T60" s="1368"/>
      <c r="U60" s="1359">
        <v>1</v>
      </c>
      <c r="V60" s="1359"/>
      <c r="W60" s="1359"/>
      <c r="X60" s="1533">
        <f t="shared" si="13"/>
        <v>0</v>
      </c>
      <c r="Y60" s="1379"/>
      <c r="Z60" s="1379"/>
      <c r="AA60" s="1379"/>
      <c r="AB60" s="1534"/>
      <c r="AC60" s="1394"/>
      <c r="AD60" s="1395"/>
      <c r="AE60" s="1395"/>
      <c r="AF60" s="1395"/>
      <c r="AG60" s="1395"/>
      <c r="AH60" s="1395"/>
      <c r="AI60" s="1395"/>
      <c r="AJ60" s="1395"/>
      <c r="AK60" s="1395"/>
      <c r="AL60" s="1395"/>
      <c r="AM60" s="1395"/>
      <c r="AN60" s="1395"/>
      <c r="AO60" s="1395"/>
      <c r="AP60" s="1395"/>
      <c r="AQ60" s="1395"/>
      <c r="AR60" s="1395"/>
      <c r="AS60" s="1395"/>
      <c r="AT60" s="1395"/>
      <c r="AU60" s="1395"/>
      <c r="AV60" s="1395"/>
      <c r="AW60" s="1395"/>
      <c r="AX60" s="1395"/>
      <c r="AY60" s="1396"/>
      <c r="AZ60" s="71"/>
      <c r="BA60" s="1403"/>
      <c r="BB60" s="1404"/>
      <c r="BC60" s="1404"/>
      <c r="BD60" s="1405"/>
      <c r="BE60" s="1412"/>
      <c r="BF60" s="1413"/>
      <c r="BG60" s="1413"/>
      <c r="BH60" s="1414"/>
      <c r="BI60" s="1412"/>
      <c r="BJ60" s="1413"/>
      <c r="BK60" s="1413"/>
      <c r="BL60" s="1414"/>
      <c r="BM60" s="1421"/>
      <c r="BN60" s="1422"/>
      <c r="BO60" s="1423"/>
      <c r="BP60" s="1427"/>
      <c r="BQ60" s="1427"/>
      <c r="BR60" s="1427"/>
      <c r="BS60" s="1427"/>
      <c r="BT60" s="1427"/>
      <c r="BU60" s="127"/>
      <c r="BV60" s="1378"/>
      <c r="BW60" s="1378"/>
      <c r="BX60" s="1378"/>
      <c r="BY60" s="1378"/>
      <c r="BZ60" s="1378"/>
      <c r="CA60" s="1378"/>
      <c r="CB60" s="1378"/>
      <c r="CC60" s="1378"/>
      <c r="CD60" s="1378"/>
      <c r="CE60" s="1378"/>
      <c r="CF60" s="1378"/>
      <c r="CG60" s="1378"/>
      <c r="CH60" s="1378"/>
      <c r="CI60" s="1378"/>
      <c r="CJ60" s="1378"/>
      <c r="CK60" s="1378"/>
      <c r="CL60" s="1378"/>
      <c r="CM60" s="1378"/>
      <c r="CN60" s="1378"/>
      <c r="CO60" s="1378"/>
      <c r="CP60" s="1378"/>
      <c r="CQ60" s="1378"/>
      <c r="CR60" s="1378"/>
      <c r="CS60" s="1378"/>
      <c r="CT60" s="1378"/>
      <c r="CU60" s="1378"/>
      <c r="CV60" s="1378"/>
      <c r="CW60" s="83"/>
      <c r="CX60" s="112"/>
      <c r="DA60" s="11" t="s">
        <v>113</v>
      </c>
      <c r="DB60" s="11">
        <v>0.73499999999999999</v>
      </c>
      <c r="DC60" s="11"/>
      <c r="DE60" s="95">
        <f t="shared" ref="DE60:DE70" si="14">DE59+1</f>
        <v>3</v>
      </c>
      <c r="DF60" s="14" t="s">
        <v>6</v>
      </c>
      <c r="DG60" s="18">
        <v>1612550.2715290913</v>
      </c>
      <c r="DH60" s="18">
        <v>1256102.6698753322</v>
      </c>
      <c r="DI60" s="18">
        <v>633059.29240832815</v>
      </c>
      <c r="DJ60" s="18">
        <v>371639.1645783463</v>
      </c>
      <c r="DK60" s="18">
        <v>1047169.0324642769</v>
      </c>
      <c r="DL60" s="18">
        <v>1249392.026049302</v>
      </c>
      <c r="DM60" s="18">
        <v>1459708</v>
      </c>
      <c r="DN60" s="18">
        <v>2058455</v>
      </c>
      <c r="DO60" s="18">
        <v>1401798</v>
      </c>
      <c r="DP60" s="18">
        <v>1416610</v>
      </c>
      <c r="DQ60" s="18">
        <v>1730079</v>
      </c>
    </row>
    <row r="61" spans="2:121" ht="13.5" customHeight="1" x14ac:dyDescent="0.25">
      <c r="B61" s="111"/>
      <c r="C61" s="34" t="s">
        <v>810</v>
      </c>
      <c r="D61" s="1369" t="s">
        <v>13</v>
      </c>
      <c r="E61" s="1369"/>
      <c r="F61" s="1369"/>
      <c r="G61" s="1369"/>
      <c r="H61" s="1369"/>
      <c r="I61" s="1369"/>
      <c r="J61" s="1369"/>
      <c r="K61" s="1369"/>
      <c r="L61" s="1370"/>
      <c r="M61" s="1371">
        <v>0</v>
      </c>
      <c r="N61" s="1372"/>
      <c r="O61" s="1372"/>
      <c r="P61" s="1372"/>
      <c r="Q61" s="1373"/>
      <c r="R61" s="1374">
        <v>0</v>
      </c>
      <c r="S61" s="1375"/>
      <c r="T61" s="1376"/>
      <c r="U61" s="1377">
        <v>1</v>
      </c>
      <c r="V61" s="1377"/>
      <c r="W61" s="1377"/>
      <c r="X61" s="1527">
        <f t="shared" si="13"/>
        <v>0</v>
      </c>
      <c r="Y61" s="1528"/>
      <c r="Z61" s="1528"/>
      <c r="AA61" s="1528"/>
      <c r="AB61" s="1529"/>
      <c r="AC61" s="1394"/>
      <c r="AD61" s="1395"/>
      <c r="AE61" s="1395"/>
      <c r="AF61" s="1395"/>
      <c r="AG61" s="1395"/>
      <c r="AH61" s="1395"/>
      <c r="AI61" s="1395"/>
      <c r="AJ61" s="1395"/>
      <c r="AK61" s="1395"/>
      <c r="AL61" s="1395"/>
      <c r="AM61" s="1395"/>
      <c r="AN61" s="1395"/>
      <c r="AO61" s="1395"/>
      <c r="AP61" s="1395"/>
      <c r="AQ61" s="1395"/>
      <c r="AR61" s="1395"/>
      <c r="AS61" s="1395"/>
      <c r="AT61" s="1395"/>
      <c r="AU61" s="1395"/>
      <c r="AV61" s="1395"/>
      <c r="AW61" s="1395"/>
      <c r="AX61" s="1395"/>
      <c r="AY61" s="1396"/>
      <c r="AZ61" s="71"/>
      <c r="BA61" s="1403"/>
      <c r="BB61" s="1404"/>
      <c r="BC61" s="1404"/>
      <c r="BD61" s="1405"/>
      <c r="BE61" s="1412"/>
      <c r="BF61" s="1413"/>
      <c r="BG61" s="1413"/>
      <c r="BH61" s="1414"/>
      <c r="BI61" s="1412"/>
      <c r="BJ61" s="1413"/>
      <c r="BK61" s="1413"/>
      <c r="BL61" s="1414"/>
      <c r="BM61" s="1421"/>
      <c r="BN61" s="1422"/>
      <c r="BO61" s="1423"/>
      <c r="BP61" s="1427"/>
      <c r="BQ61" s="1427"/>
      <c r="BR61" s="1427"/>
      <c r="BS61" s="1427"/>
      <c r="BT61" s="1427"/>
      <c r="BU61" s="127"/>
      <c r="BV61" s="1378"/>
      <c r="BW61" s="1378"/>
      <c r="BX61" s="1378"/>
      <c r="BY61" s="1378"/>
      <c r="BZ61" s="1378"/>
      <c r="CA61" s="1378"/>
      <c r="CB61" s="1378"/>
      <c r="CC61" s="1378"/>
      <c r="CD61" s="1378"/>
      <c r="CE61" s="1378"/>
      <c r="CF61" s="1378"/>
      <c r="CG61" s="1378"/>
      <c r="CH61" s="1378"/>
      <c r="CI61" s="1378"/>
      <c r="CJ61" s="1378"/>
      <c r="CK61" s="1378"/>
      <c r="CL61" s="1378"/>
      <c r="CM61" s="1378"/>
      <c r="CN61" s="1378"/>
      <c r="CO61" s="1378"/>
      <c r="CP61" s="1378"/>
      <c r="CQ61" s="1378"/>
      <c r="CR61" s="1378"/>
      <c r="CS61" s="1378"/>
      <c r="CT61" s="1378"/>
      <c r="CU61" s="1378"/>
      <c r="CV61" s="1378"/>
      <c r="CW61" s="83"/>
      <c r="CX61" s="112"/>
      <c r="DA61" s="11"/>
      <c r="DB61" s="11"/>
      <c r="DC61" s="11"/>
      <c r="DE61" s="95">
        <f t="shared" si="14"/>
        <v>4</v>
      </c>
      <c r="DF61" s="14" t="s">
        <v>644</v>
      </c>
      <c r="DG61" s="18">
        <v>243120</v>
      </c>
      <c r="DH61" s="18">
        <v>140982</v>
      </c>
      <c r="DI61" s="18">
        <v>219514</v>
      </c>
      <c r="DJ61" s="18">
        <v>83640.184394366195</v>
      </c>
      <c r="DK61" s="18">
        <v>351191.74462971644</v>
      </c>
      <c r="DL61" s="18">
        <v>118082.98802857609</v>
      </c>
      <c r="DM61" s="18">
        <v>68184</v>
      </c>
      <c r="DN61" s="18">
        <v>35665</v>
      </c>
      <c r="DO61" s="18">
        <v>97468</v>
      </c>
      <c r="DP61" s="18">
        <v>62123</v>
      </c>
      <c r="DQ61" s="18">
        <v>9730</v>
      </c>
    </row>
    <row r="62" spans="2:121" ht="13.5" customHeight="1" x14ac:dyDescent="0.2">
      <c r="B62" s="111"/>
      <c r="C62" s="1381" t="s">
        <v>811</v>
      </c>
      <c r="D62" s="1382"/>
      <c r="E62" s="1382"/>
      <c r="F62" s="1382"/>
      <c r="G62" s="1382"/>
      <c r="H62" s="1382"/>
      <c r="I62" s="1382"/>
      <c r="J62" s="1382"/>
      <c r="K62" s="1382"/>
      <c r="L62" s="1382"/>
      <c r="M62" s="1382"/>
      <c r="N62" s="1382"/>
      <c r="O62" s="1382"/>
      <c r="P62" s="1382"/>
      <c r="Q62" s="1382"/>
      <c r="R62" s="1382"/>
      <c r="S62" s="1382"/>
      <c r="T62" s="1382"/>
      <c r="U62" s="1382"/>
      <c r="V62" s="1382"/>
      <c r="W62" s="1383"/>
      <c r="X62" s="1438">
        <f>X57</f>
        <v>199510</v>
      </c>
      <c r="Y62" s="1439"/>
      <c r="Z62" s="1439"/>
      <c r="AA62" s="1439"/>
      <c r="AB62" s="1440"/>
      <c r="AC62" s="1397"/>
      <c r="AD62" s="1398"/>
      <c r="AE62" s="1398"/>
      <c r="AF62" s="1398"/>
      <c r="AG62" s="1398"/>
      <c r="AH62" s="1398"/>
      <c r="AI62" s="1398"/>
      <c r="AJ62" s="1398"/>
      <c r="AK62" s="1398"/>
      <c r="AL62" s="1398"/>
      <c r="AM62" s="1398"/>
      <c r="AN62" s="1398"/>
      <c r="AO62" s="1398"/>
      <c r="AP62" s="1398"/>
      <c r="AQ62" s="1398"/>
      <c r="AR62" s="1398"/>
      <c r="AS62" s="1398"/>
      <c r="AT62" s="1398"/>
      <c r="AU62" s="1398"/>
      <c r="AV62" s="1398"/>
      <c r="AW62" s="1398"/>
      <c r="AX62" s="1398"/>
      <c r="AY62" s="1399"/>
      <c r="AZ62" s="71"/>
      <c r="BA62" s="1406"/>
      <c r="BB62" s="1407"/>
      <c r="BC62" s="1407"/>
      <c r="BD62" s="1408"/>
      <c r="BE62" s="1415"/>
      <c r="BF62" s="1416"/>
      <c r="BG62" s="1416"/>
      <c r="BH62" s="1417"/>
      <c r="BI62" s="1415"/>
      <c r="BJ62" s="1416"/>
      <c r="BK62" s="1416"/>
      <c r="BL62" s="1417"/>
      <c r="BM62" s="1424"/>
      <c r="BN62" s="1425"/>
      <c r="BO62" s="1426"/>
      <c r="BP62" s="1427"/>
      <c r="BQ62" s="1427"/>
      <c r="BR62" s="1427"/>
      <c r="BS62" s="1427"/>
      <c r="BT62" s="1427"/>
      <c r="BU62" s="127"/>
      <c r="BV62" s="1378"/>
      <c r="BW62" s="1378"/>
      <c r="BX62" s="1378"/>
      <c r="BY62" s="1378"/>
      <c r="BZ62" s="1378"/>
      <c r="CA62" s="1378"/>
      <c r="CB62" s="1378"/>
      <c r="CC62" s="1378"/>
      <c r="CD62" s="1378"/>
      <c r="CE62" s="1378"/>
      <c r="CF62" s="1378"/>
      <c r="CG62" s="1378"/>
      <c r="CH62" s="1378"/>
      <c r="CI62" s="1378"/>
      <c r="CJ62" s="1378"/>
      <c r="CK62" s="1378"/>
      <c r="CL62" s="1378"/>
      <c r="CM62" s="1378"/>
      <c r="CN62" s="1378"/>
      <c r="CO62" s="1378"/>
      <c r="CP62" s="1378"/>
      <c r="CQ62" s="1378"/>
      <c r="CR62" s="1378"/>
      <c r="CS62" s="1378"/>
      <c r="CT62" s="1378"/>
      <c r="CU62" s="1378"/>
      <c r="CV62" s="1378"/>
      <c r="CW62" s="83"/>
      <c r="CX62" s="112"/>
      <c r="DA62" s="11" t="s">
        <v>114</v>
      </c>
      <c r="DB62" s="12">
        <v>0.91400000000000003</v>
      </c>
      <c r="DC62" s="11"/>
      <c r="DE62" s="95">
        <f t="shared" si="14"/>
        <v>5</v>
      </c>
      <c r="DF62" s="14" t="s">
        <v>8</v>
      </c>
      <c r="DG62" s="18">
        <v>286138</v>
      </c>
      <c r="DH62" s="18">
        <v>178663</v>
      </c>
      <c r="DI62" s="18">
        <v>176893</v>
      </c>
      <c r="DJ62" s="18">
        <v>131027.31413287872</v>
      </c>
      <c r="DK62" s="18">
        <v>101108.1546720254</v>
      </c>
      <c r="DL62" s="18">
        <v>203022.11747518292</v>
      </c>
      <c r="DM62" s="18">
        <v>85013</v>
      </c>
      <c r="DN62" s="18">
        <v>47823</v>
      </c>
      <c r="DO62" s="18">
        <v>59774</v>
      </c>
      <c r="DP62" s="18">
        <v>67796</v>
      </c>
      <c r="DQ62" s="18">
        <v>20064</v>
      </c>
    </row>
    <row r="63" spans="2:121" ht="13.5" customHeight="1" x14ac:dyDescent="0.2">
      <c r="B63" s="111"/>
      <c r="C63" s="1441" t="s">
        <v>812</v>
      </c>
      <c r="D63" s="1442"/>
      <c r="E63" s="1442"/>
      <c r="F63" s="1442"/>
      <c r="G63" s="1442"/>
      <c r="H63" s="1442"/>
      <c r="I63" s="1442"/>
      <c r="J63" s="1442"/>
      <c r="K63" s="1442"/>
      <c r="L63" s="1442"/>
      <c r="M63" s="1442"/>
      <c r="N63" s="1442"/>
      <c r="O63" s="1442"/>
      <c r="P63" s="1442"/>
      <c r="Q63" s="1442"/>
      <c r="R63" s="1442"/>
      <c r="S63" s="1442"/>
      <c r="T63" s="1442"/>
      <c r="U63" s="1442"/>
      <c r="V63" s="1442"/>
      <c r="W63" s="1443"/>
      <c r="X63" s="1444">
        <f>X14+X20+X26+X32+X38+X44+X50+X56+X57</f>
        <v>5013793.0709889196</v>
      </c>
      <c r="Y63" s="1445"/>
      <c r="Z63" s="1445"/>
      <c r="AA63" s="1445"/>
      <c r="AB63" s="1446"/>
      <c r="AC63" s="3"/>
      <c r="AD63" s="3"/>
      <c r="AE63" s="3"/>
      <c r="AF63" s="3"/>
      <c r="AG63" s="3"/>
      <c r="AH63" s="3"/>
      <c r="AI63" s="3"/>
      <c r="AJ63" s="3"/>
      <c r="AK63" s="3"/>
      <c r="AL63" s="3"/>
      <c r="AM63" s="3"/>
      <c r="AN63" s="3"/>
      <c r="AO63" s="3"/>
      <c r="AP63" s="3"/>
      <c r="AQ63" s="3"/>
      <c r="AR63" s="3"/>
      <c r="AS63" s="3"/>
      <c r="AT63" s="3"/>
      <c r="AU63" s="3"/>
      <c r="AV63" s="3"/>
      <c r="AW63" s="3"/>
      <c r="AX63" s="3"/>
      <c r="AY63" s="3"/>
      <c r="AZ63" s="71"/>
      <c r="BA63" s="83"/>
      <c r="BB63" s="83"/>
      <c r="BC63" s="83"/>
      <c r="BD63" s="83"/>
      <c r="BE63" s="83"/>
      <c r="BF63" s="83"/>
      <c r="BG63" s="83"/>
      <c r="BH63" s="83"/>
      <c r="BI63" s="83"/>
      <c r="BJ63" s="83"/>
      <c r="BK63" s="83"/>
      <c r="BL63" s="83"/>
      <c r="BM63" s="83"/>
      <c r="BN63" s="83"/>
      <c r="BO63" s="83"/>
      <c r="BP63" s="54"/>
      <c r="BQ63" s="54"/>
      <c r="BR63" s="54"/>
      <c r="BS63" s="83"/>
      <c r="BT63" s="83"/>
      <c r="BU63" s="83"/>
      <c r="BV63" s="1378"/>
      <c r="BW63" s="1378"/>
      <c r="BX63" s="1378"/>
      <c r="BY63" s="1378"/>
      <c r="BZ63" s="1378"/>
      <c r="CA63" s="1378"/>
      <c r="CB63" s="1378"/>
      <c r="CC63" s="1378"/>
      <c r="CD63" s="1378"/>
      <c r="CE63" s="1378"/>
      <c r="CF63" s="1378"/>
      <c r="CG63" s="1378"/>
      <c r="CH63" s="1378"/>
      <c r="CI63" s="1378"/>
      <c r="CJ63" s="1378"/>
      <c r="CK63" s="1378"/>
      <c r="CL63" s="1378"/>
      <c r="CM63" s="1378"/>
      <c r="CN63" s="1378"/>
      <c r="CO63" s="1378"/>
      <c r="CP63" s="1378"/>
      <c r="CQ63" s="1378"/>
      <c r="CR63" s="1378"/>
      <c r="CS63" s="1378"/>
      <c r="CT63" s="1378"/>
      <c r="CU63" s="1378"/>
      <c r="CV63" s="1378"/>
      <c r="CW63" s="83"/>
      <c r="CX63" s="112"/>
      <c r="DA63" s="11" t="s">
        <v>115</v>
      </c>
      <c r="DB63" s="11">
        <v>0.85599999999999998</v>
      </c>
      <c r="DC63" s="11"/>
      <c r="DE63" s="95">
        <f t="shared" si="14"/>
        <v>6</v>
      </c>
      <c r="DF63" s="14" t="s">
        <v>9</v>
      </c>
      <c r="DG63" s="18">
        <v>475908</v>
      </c>
      <c r="DH63" s="18">
        <v>182435</v>
      </c>
      <c r="DI63" s="18">
        <v>102942</v>
      </c>
      <c r="DJ63" s="18">
        <v>69599.869310104812</v>
      </c>
      <c r="DK63" s="18">
        <v>0</v>
      </c>
      <c r="DL63" s="18">
        <v>134652</v>
      </c>
      <c r="DM63" s="18">
        <v>189022</v>
      </c>
      <c r="DN63" s="18">
        <v>185484</v>
      </c>
      <c r="DO63" s="18">
        <v>144091</v>
      </c>
      <c r="DP63" s="18">
        <v>130673</v>
      </c>
      <c r="DQ63" s="18">
        <v>98139</v>
      </c>
    </row>
    <row r="64" spans="2:121" ht="13.5" customHeight="1" x14ac:dyDescent="0.2">
      <c r="B64" s="111"/>
      <c r="C64" s="1441" t="s">
        <v>813</v>
      </c>
      <c r="D64" s="1442"/>
      <c r="E64" s="1442"/>
      <c r="F64" s="1442"/>
      <c r="G64" s="1442"/>
      <c r="H64" s="1442"/>
      <c r="I64" s="1442"/>
      <c r="J64" s="1442"/>
      <c r="K64" s="1442"/>
      <c r="L64" s="1442"/>
      <c r="M64" s="1442"/>
      <c r="N64" s="1442"/>
      <c r="O64" s="1442"/>
      <c r="P64" s="1442"/>
      <c r="Q64" s="1442"/>
      <c r="R64" s="1442"/>
      <c r="S64" s="1442"/>
      <c r="T64" s="1443"/>
      <c r="U64" s="1447">
        <f>IF(O3="RUMAH TINGGAL MEWAH",VLOOKUP(O7,IL,3,FALSE),IF(O3="RUMAH TINGGAL MENENGAH",VLOOKUP(O7,IL,4,FALSE),IF(O3="RUMAH TINGGAL SEDERHANA",VLOOKUP(O7,IL,5,FALSE),IF(O3="SEMI PERMANEN",VLOOKUP(O7,IL,6,FALSE),IF(O3="GUDANG",VLOOKUP(O7,IL,7,FALSE),IF(O3="GEDUNG BERTINGKAT RENDAH &lt; 5 LANTAI",VLOOKUP(O7,IL,8,FALSE),IF(O3="GEDUNG BERTINGKAT SEDANG 5-8 LANTAI",VLOOKUP(O7,IL,9,FALSE),VLOOKUP(O7,IL,10,FALSE))))))))</f>
        <v>1</v>
      </c>
      <c r="V64" s="1448"/>
      <c r="W64" s="1449"/>
      <c r="X64" s="1444">
        <f>X63*U64</f>
        <v>5013793.0709889196</v>
      </c>
      <c r="Y64" s="1445"/>
      <c r="Z64" s="1445"/>
      <c r="AA64" s="1445"/>
      <c r="AB64" s="1446"/>
      <c r="AC64" s="3"/>
      <c r="AD64" s="1289" t="s">
        <v>896</v>
      </c>
      <c r="AE64" s="1290"/>
      <c r="AF64" s="1290"/>
      <c r="AG64" s="1290"/>
      <c r="AH64" s="1290"/>
      <c r="AI64" s="1290"/>
      <c r="AJ64" s="1290"/>
      <c r="AK64" s="1290"/>
      <c r="AL64" s="1290"/>
      <c r="AM64" s="1290"/>
      <c r="AN64" s="1290"/>
      <c r="AO64" s="1290"/>
      <c r="AP64" s="1290"/>
      <c r="AQ64" s="1290"/>
      <c r="AR64" s="1290"/>
      <c r="AS64" s="1290"/>
      <c r="AT64" s="1290"/>
      <c r="AU64" s="1290"/>
      <c r="AV64" s="1290"/>
      <c r="AW64" s="1290"/>
      <c r="AX64" s="1290"/>
      <c r="AY64" s="1290"/>
      <c r="AZ64" s="1290"/>
      <c r="BA64" s="1290"/>
      <c r="BB64" s="1290"/>
      <c r="BC64" s="1291"/>
      <c r="BD64" s="83"/>
      <c r="BE64" s="83"/>
      <c r="BF64" s="83"/>
      <c r="BG64" s="83"/>
      <c r="BH64" s="83"/>
      <c r="BI64" s="83"/>
      <c r="BJ64" s="83"/>
      <c r="BK64" s="83"/>
      <c r="BL64" s="83"/>
      <c r="BM64" s="83"/>
      <c r="BN64" s="83"/>
      <c r="BO64" s="83"/>
      <c r="BP64" s="54"/>
      <c r="BQ64" s="54"/>
      <c r="BR64" s="54"/>
      <c r="BS64" s="83"/>
      <c r="BT64" s="83"/>
      <c r="BU64" s="83"/>
      <c r="BV64" s="1378"/>
      <c r="BW64" s="1378"/>
      <c r="BX64" s="1378"/>
      <c r="BY64" s="1378"/>
      <c r="BZ64" s="1378"/>
      <c r="CA64" s="1378"/>
      <c r="CB64" s="1378"/>
      <c r="CC64" s="1378"/>
      <c r="CD64" s="1378"/>
      <c r="CE64" s="1378"/>
      <c r="CF64" s="1378"/>
      <c r="CG64" s="1378"/>
      <c r="CH64" s="1378"/>
      <c r="CI64" s="1378"/>
      <c r="CJ64" s="1378"/>
      <c r="CK64" s="1378"/>
      <c r="CL64" s="1378"/>
      <c r="CM64" s="1378"/>
      <c r="CN64" s="1378"/>
      <c r="CO64" s="1378"/>
      <c r="CP64" s="1378"/>
      <c r="CQ64" s="1378"/>
      <c r="CR64" s="1378"/>
      <c r="CS64" s="1378"/>
      <c r="CT64" s="1378"/>
      <c r="CU64" s="1378"/>
      <c r="CV64" s="1378"/>
      <c r="CW64" s="83"/>
      <c r="CX64" s="112"/>
      <c r="DA64" s="11" t="s">
        <v>116</v>
      </c>
      <c r="DB64" s="11">
        <v>0.878</v>
      </c>
      <c r="DC64" s="11"/>
      <c r="DE64" s="95">
        <f t="shared" si="14"/>
        <v>7</v>
      </c>
      <c r="DF64" s="14" t="s">
        <v>10</v>
      </c>
      <c r="DG64" s="18">
        <v>1308685</v>
      </c>
      <c r="DH64" s="18">
        <v>707358</v>
      </c>
      <c r="DI64" s="18">
        <v>452008</v>
      </c>
      <c r="DJ64" s="18">
        <v>362882.97411864565</v>
      </c>
      <c r="DK64" s="18">
        <v>329496</v>
      </c>
      <c r="DL64" s="18">
        <v>448615</v>
      </c>
      <c r="DM64" s="18">
        <v>687226</v>
      </c>
      <c r="DN64" s="18">
        <v>915255</v>
      </c>
      <c r="DO64" s="18">
        <v>586634</v>
      </c>
      <c r="DP64" s="18">
        <v>1157857</v>
      </c>
      <c r="DQ64" s="18">
        <v>1299284</v>
      </c>
    </row>
    <row r="65" spans="2:121" ht="13.5" customHeight="1" x14ac:dyDescent="0.2">
      <c r="B65" s="111"/>
      <c r="C65" s="1349" t="s">
        <v>814</v>
      </c>
      <c r="D65" s="1295"/>
      <c r="E65" s="1295"/>
      <c r="F65" s="1295"/>
      <c r="G65" s="1295"/>
      <c r="H65" s="1295"/>
      <c r="I65" s="1295"/>
      <c r="J65" s="1295"/>
      <c r="K65" s="1295"/>
      <c r="L65" s="1295"/>
      <c r="M65" s="1295"/>
      <c r="N65" s="1295"/>
      <c r="O65" s="1295"/>
      <c r="P65" s="1295"/>
      <c r="Q65" s="1295"/>
      <c r="R65" s="1295"/>
      <c r="S65" s="1295"/>
      <c r="T65" s="1296"/>
      <c r="U65" s="1350">
        <f>VLOOKUP(O5,$DA$38:$DB$584,2,FALSE)</f>
        <v>1</v>
      </c>
      <c r="V65" s="1351"/>
      <c r="W65" s="1352"/>
      <c r="X65" s="1353">
        <f>X64*U65</f>
        <v>5013793.0709889196</v>
      </c>
      <c r="Y65" s="1354"/>
      <c r="Z65" s="1354"/>
      <c r="AA65" s="1354"/>
      <c r="AB65" s="1355"/>
      <c r="AC65" s="3"/>
      <c r="AD65" s="117" t="s">
        <v>13</v>
      </c>
      <c r="AE65" s="1323" t="s">
        <v>897</v>
      </c>
      <c r="AF65" s="1323"/>
      <c r="AG65" s="1323"/>
      <c r="AH65" s="1323"/>
      <c r="AI65" s="1323"/>
      <c r="AJ65" s="1323"/>
      <c r="AK65" s="1323"/>
      <c r="AL65" s="1323"/>
      <c r="AM65" s="1323"/>
      <c r="AN65" s="1323"/>
      <c r="AO65" s="1323"/>
      <c r="AP65" s="1323"/>
      <c r="AQ65" s="1323"/>
      <c r="AR65" s="1324"/>
      <c r="AS65" s="1356">
        <v>2000</v>
      </c>
      <c r="AT65" s="1357"/>
      <c r="AU65" s="1357"/>
      <c r="AV65" s="1357"/>
      <c r="AW65" s="1357"/>
      <c r="AX65" s="1357"/>
      <c r="AY65" s="1357"/>
      <c r="AZ65" s="1357"/>
      <c r="BA65" s="1357"/>
      <c r="BB65" s="1357"/>
      <c r="BC65" s="1358"/>
      <c r="BD65" s="83"/>
      <c r="BE65" s="83"/>
      <c r="BF65" s="83"/>
      <c r="BG65" s="83"/>
      <c r="BH65" s="83"/>
      <c r="BI65" s="83"/>
      <c r="BJ65" s="83"/>
      <c r="BK65" s="83"/>
      <c r="BL65" s="83"/>
      <c r="BM65" s="83"/>
      <c r="BN65" s="83"/>
      <c r="BO65" s="83"/>
      <c r="BP65" s="54"/>
      <c r="BQ65" s="54"/>
      <c r="BR65" s="54"/>
      <c r="BS65" s="83"/>
      <c r="BT65" s="83"/>
      <c r="BU65" s="83"/>
      <c r="BV65" s="1378"/>
      <c r="BW65" s="1378"/>
      <c r="BX65" s="1378"/>
      <c r="BY65" s="1378"/>
      <c r="BZ65" s="1378"/>
      <c r="CA65" s="1378"/>
      <c r="CB65" s="1378"/>
      <c r="CC65" s="1378"/>
      <c r="CD65" s="1378"/>
      <c r="CE65" s="1378"/>
      <c r="CF65" s="1378"/>
      <c r="CG65" s="1378"/>
      <c r="CH65" s="1378"/>
      <c r="CI65" s="1378"/>
      <c r="CJ65" s="1378"/>
      <c r="CK65" s="1378"/>
      <c r="CL65" s="1378"/>
      <c r="CM65" s="1378"/>
      <c r="CN65" s="1378"/>
      <c r="CO65" s="1378"/>
      <c r="CP65" s="1378"/>
      <c r="CQ65" s="1378"/>
      <c r="CR65" s="1378"/>
      <c r="CS65" s="1378"/>
      <c r="CT65" s="1378"/>
      <c r="CU65" s="1378"/>
      <c r="CV65" s="1378"/>
      <c r="CW65" s="83"/>
      <c r="CX65" s="112"/>
      <c r="DA65" s="11" t="s">
        <v>117</v>
      </c>
      <c r="DB65" s="11">
        <v>0.85199999999999998</v>
      </c>
      <c r="DC65" s="11"/>
      <c r="DE65" s="95">
        <f t="shared" si="14"/>
        <v>8</v>
      </c>
      <c r="DF65" s="14" t="s">
        <v>11</v>
      </c>
      <c r="DG65" s="18">
        <v>430062</v>
      </c>
      <c r="DH65" s="18">
        <v>320358</v>
      </c>
      <c r="DI65" s="18">
        <v>253859</v>
      </c>
      <c r="DJ65" s="18">
        <v>76634</v>
      </c>
      <c r="DK65" s="18">
        <v>80198</v>
      </c>
      <c r="DL65" s="18">
        <v>116069</v>
      </c>
      <c r="DM65" s="18">
        <v>659076</v>
      </c>
      <c r="DN65" s="18">
        <v>791447</v>
      </c>
      <c r="DO65" s="18">
        <v>86454</v>
      </c>
      <c r="DP65" s="18">
        <v>341940</v>
      </c>
      <c r="DQ65" s="18">
        <v>529255</v>
      </c>
    </row>
    <row r="66" spans="2:121" ht="13.5" customHeight="1" x14ac:dyDescent="0.2">
      <c r="B66" s="111"/>
      <c r="C66" s="3"/>
      <c r="D66" s="3"/>
      <c r="E66" s="3"/>
      <c r="F66" s="3"/>
      <c r="G66" s="3"/>
      <c r="H66" s="3"/>
      <c r="I66" s="3"/>
      <c r="J66" s="3"/>
      <c r="K66" s="3"/>
      <c r="L66" s="3"/>
      <c r="M66" s="3"/>
      <c r="N66" s="3"/>
      <c r="O66" s="3"/>
      <c r="P66" s="3"/>
      <c r="Q66" s="3"/>
      <c r="R66" s="3"/>
      <c r="S66" s="3"/>
      <c r="T66" s="3"/>
      <c r="U66" s="3"/>
      <c r="V66" s="3"/>
      <c r="W66" s="3"/>
      <c r="X66" s="3"/>
      <c r="Y66" s="3"/>
      <c r="Z66" s="3"/>
      <c r="AA66" s="3"/>
      <c r="AB66" s="3"/>
      <c r="AC66" s="3"/>
      <c r="AD66" s="124" t="s">
        <v>13</v>
      </c>
      <c r="AE66" s="1318" t="s">
        <v>898</v>
      </c>
      <c r="AF66" s="1318"/>
      <c r="AG66" s="1318"/>
      <c r="AH66" s="1318"/>
      <c r="AI66" s="1318"/>
      <c r="AJ66" s="1318"/>
      <c r="AK66" s="1318"/>
      <c r="AL66" s="1318"/>
      <c r="AM66" s="1318"/>
      <c r="AN66" s="1318"/>
      <c r="AO66" s="1318"/>
      <c r="AP66" s="1318"/>
      <c r="AQ66" s="1318"/>
      <c r="AR66" s="1319"/>
      <c r="AS66" s="1337">
        <v>2014</v>
      </c>
      <c r="AT66" s="1338"/>
      <c r="AU66" s="1338"/>
      <c r="AV66" s="1338"/>
      <c r="AW66" s="1338"/>
      <c r="AX66" s="1338"/>
      <c r="AY66" s="1338"/>
      <c r="AZ66" s="1338"/>
      <c r="BA66" s="1338"/>
      <c r="BB66" s="1338"/>
      <c r="BC66" s="1339"/>
      <c r="BD66" s="83"/>
      <c r="BE66" s="83"/>
      <c r="BF66" s="83"/>
      <c r="BG66" s="83"/>
      <c r="BH66" s="83"/>
      <c r="BI66" s="83"/>
      <c r="BJ66" s="83"/>
      <c r="BK66" s="83"/>
      <c r="BL66" s="83"/>
      <c r="BM66" s="83"/>
      <c r="BN66" s="83"/>
      <c r="BO66" s="83"/>
      <c r="BP66" s="54"/>
      <c r="BQ66" s="54"/>
      <c r="BR66" s="54"/>
      <c r="BS66" s="83"/>
      <c r="BT66" s="83"/>
      <c r="BU66" s="83"/>
      <c r="BV66" s="1378"/>
      <c r="BW66" s="1378"/>
      <c r="BX66" s="1378"/>
      <c r="BY66" s="1378"/>
      <c r="BZ66" s="1378"/>
      <c r="CA66" s="1378"/>
      <c r="CB66" s="1378"/>
      <c r="CC66" s="1378"/>
      <c r="CD66" s="1378"/>
      <c r="CE66" s="1378"/>
      <c r="CF66" s="1378"/>
      <c r="CG66" s="1378"/>
      <c r="CH66" s="1378"/>
      <c r="CI66" s="1378"/>
      <c r="CJ66" s="1378"/>
      <c r="CK66" s="1378"/>
      <c r="CL66" s="1378"/>
      <c r="CM66" s="1378"/>
      <c r="CN66" s="1378"/>
      <c r="CO66" s="1378"/>
      <c r="CP66" s="1378"/>
      <c r="CQ66" s="1378"/>
      <c r="CR66" s="1378"/>
      <c r="CS66" s="1378"/>
      <c r="CT66" s="1378"/>
      <c r="CU66" s="1378"/>
      <c r="CV66" s="1378"/>
      <c r="CW66" s="83"/>
      <c r="CX66" s="112"/>
      <c r="DA66" s="11" t="s">
        <v>118</v>
      </c>
      <c r="DB66" s="11">
        <v>0.872</v>
      </c>
      <c r="DC66" s="11"/>
      <c r="DE66" s="95">
        <f t="shared" si="14"/>
        <v>9</v>
      </c>
      <c r="DF66" s="14" t="s">
        <v>12</v>
      </c>
      <c r="DG66" s="18">
        <v>746580</v>
      </c>
      <c r="DH66" s="18">
        <v>345742</v>
      </c>
      <c r="DI66" s="18">
        <v>193177</v>
      </c>
      <c r="DJ66" s="18">
        <v>44034</v>
      </c>
      <c r="DK66" s="18">
        <v>250709</v>
      </c>
      <c r="DL66" s="18">
        <v>266962</v>
      </c>
      <c r="DM66" s="18">
        <v>68046</v>
      </c>
      <c r="DN66" s="18">
        <v>53160</v>
      </c>
      <c r="DO66" s="18">
        <v>424767</v>
      </c>
      <c r="DP66" s="18">
        <v>562770</v>
      </c>
      <c r="DQ66" s="18">
        <v>351856</v>
      </c>
    </row>
    <row r="67" spans="2:121" ht="13.5" customHeight="1" x14ac:dyDescent="0.2">
      <c r="B67" s="111"/>
      <c r="C67" s="3"/>
      <c r="D67" s="3"/>
      <c r="E67" s="3"/>
      <c r="F67" s="3"/>
      <c r="G67" s="3"/>
      <c r="H67" s="3"/>
      <c r="I67" s="3"/>
      <c r="J67" s="3"/>
      <c r="K67" s="3"/>
      <c r="L67" s="3"/>
      <c r="M67" s="3"/>
      <c r="N67" s="3"/>
      <c r="O67" s="3"/>
      <c r="P67" s="3"/>
      <c r="Q67" s="3"/>
      <c r="R67" s="3"/>
      <c r="S67" s="3"/>
      <c r="T67" s="3"/>
      <c r="U67" s="3"/>
      <c r="V67" s="3"/>
      <c r="W67" s="3"/>
      <c r="X67" s="3"/>
      <c r="Y67" s="3"/>
      <c r="Z67" s="3"/>
      <c r="AA67" s="3"/>
      <c r="AB67" s="3"/>
      <c r="AC67" s="3"/>
      <c r="AD67" s="124" t="s">
        <v>13</v>
      </c>
      <c r="AE67" s="1318" t="s">
        <v>899</v>
      </c>
      <c r="AF67" s="1318"/>
      <c r="AG67" s="1318"/>
      <c r="AH67" s="1318"/>
      <c r="AI67" s="1318"/>
      <c r="AJ67" s="1318"/>
      <c r="AK67" s="1318"/>
      <c r="AL67" s="1318"/>
      <c r="AM67" s="1318"/>
      <c r="AN67" s="1318"/>
      <c r="AO67" s="1318"/>
      <c r="AP67" s="1318"/>
      <c r="AQ67" s="1318"/>
      <c r="AR67" s="1319"/>
      <c r="AS67" s="1340" t="s">
        <v>831</v>
      </c>
      <c r="AT67" s="1341"/>
      <c r="AU67" s="1341"/>
      <c r="AV67" s="1341"/>
      <c r="AW67" s="1341"/>
      <c r="AX67" s="1341"/>
      <c r="AY67" s="1341"/>
      <c r="AZ67" s="1341"/>
      <c r="BA67" s="1341"/>
      <c r="BB67" s="1341"/>
      <c r="BC67" s="1342"/>
      <c r="BD67" s="83"/>
      <c r="BE67" s="83"/>
      <c r="BF67" s="83"/>
      <c r="BG67" s="83"/>
      <c r="BH67" s="83"/>
      <c r="BI67" s="83"/>
      <c r="BJ67" s="83"/>
      <c r="BK67" s="83"/>
      <c r="BP67" s="54"/>
      <c r="BQ67" s="54"/>
      <c r="BR67" s="54"/>
      <c r="BS67" s="83"/>
      <c r="BT67" s="83"/>
      <c r="BU67" s="83"/>
      <c r="BV67" s="1378"/>
      <c r="BW67" s="1378"/>
      <c r="BX67" s="1378"/>
      <c r="BY67" s="1378"/>
      <c r="BZ67" s="1378"/>
      <c r="CA67" s="1378"/>
      <c r="CB67" s="1378"/>
      <c r="CC67" s="1378"/>
      <c r="CD67" s="1378"/>
      <c r="CE67" s="1378"/>
      <c r="CF67" s="1378"/>
      <c r="CG67" s="1378"/>
      <c r="CH67" s="1378"/>
      <c r="CI67" s="1378"/>
      <c r="CJ67" s="1378"/>
      <c r="CK67" s="1378"/>
      <c r="CL67" s="1378"/>
      <c r="CM67" s="1378"/>
      <c r="CN67" s="1378"/>
      <c r="CO67" s="1378"/>
      <c r="CP67" s="1378"/>
      <c r="CQ67" s="1378"/>
      <c r="CR67" s="1378"/>
      <c r="CS67" s="1378"/>
      <c r="CT67" s="1378"/>
      <c r="CU67" s="1378"/>
      <c r="CV67" s="1378"/>
      <c r="CW67" s="83"/>
      <c r="CX67" s="112"/>
      <c r="DA67" s="11" t="s">
        <v>119</v>
      </c>
      <c r="DB67" s="11">
        <v>0.878</v>
      </c>
      <c r="DC67" s="11"/>
      <c r="DE67" s="95">
        <f t="shared" si="14"/>
        <v>10</v>
      </c>
      <c r="DF67" s="14" t="s">
        <v>699</v>
      </c>
      <c r="DG67" s="18">
        <v>345047</v>
      </c>
      <c r="DH67" s="18">
        <v>199510</v>
      </c>
      <c r="DI67" s="18">
        <v>184140</v>
      </c>
      <c r="DJ67" s="18">
        <v>97779</v>
      </c>
      <c r="DK67" s="18">
        <v>4910</v>
      </c>
      <c r="DL67" s="18">
        <v>158319</v>
      </c>
      <c r="DM67" s="18">
        <v>554319</v>
      </c>
      <c r="DN67" s="18">
        <v>667955</v>
      </c>
      <c r="DO67" s="18">
        <v>2098582</v>
      </c>
      <c r="DP67" s="18">
        <v>2644316</v>
      </c>
      <c r="DQ67" s="18">
        <v>1486519</v>
      </c>
    </row>
    <row r="68" spans="2:121" ht="13.5" customHeight="1" x14ac:dyDescent="0.2">
      <c r="B68" s="111"/>
      <c r="C68" s="1289" t="s">
        <v>815</v>
      </c>
      <c r="D68" s="1290"/>
      <c r="E68" s="1290"/>
      <c r="F68" s="1290"/>
      <c r="G68" s="1290"/>
      <c r="H68" s="1290"/>
      <c r="I68" s="1290"/>
      <c r="J68" s="1290"/>
      <c r="K68" s="1290"/>
      <c r="L68" s="1290"/>
      <c r="M68" s="1290"/>
      <c r="N68" s="1290"/>
      <c r="O68" s="1290"/>
      <c r="P68" s="1290"/>
      <c r="Q68" s="1290"/>
      <c r="R68" s="1290"/>
      <c r="S68" s="1290"/>
      <c r="T68" s="1290"/>
      <c r="U68" s="1290"/>
      <c r="V68" s="1290"/>
      <c r="W68" s="1290"/>
      <c r="X68" s="1290"/>
      <c r="Y68" s="1290"/>
      <c r="Z68" s="1290"/>
      <c r="AA68" s="1290"/>
      <c r="AB68" s="1291"/>
      <c r="AC68" s="3"/>
      <c r="AD68" s="118" t="s">
        <v>13</v>
      </c>
      <c r="AE68" s="1300" t="s">
        <v>868</v>
      </c>
      <c r="AF68" s="1300"/>
      <c r="AG68" s="1300"/>
      <c r="AH68" s="1300"/>
      <c r="AI68" s="1300"/>
      <c r="AJ68" s="1300"/>
      <c r="AK68" s="1300"/>
      <c r="AL68" s="1300"/>
      <c r="AM68" s="1300"/>
      <c r="AN68" s="1300"/>
      <c r="AO68" s="1300"/>
      <c r="AP68" s="1300"/>
      <c r="AQ68" s="1300"/>
      <c r="AR68" s="1301"/>
      <c r="AS68" s="1343">
        <f>VLOOKUP(AS67,$DU$2:$DV$26,2,FALSE)</f>
        <v>30</v>
      </c>
      <c r="AT68" s="1344"/>
      <c r="AU68" s="1344"/>
      <c r="AV68" s="1344"/>
      <c r="AW68" s="1344"/>
      <c r="AX68" s="1344"/>
      <c r="AY68" s="1344"/>
      <c r="AZ68" s="1344"/>
      <c r="BA68" s="1344"/>
      <c r="BB68" s="1344"/>
      <c r="BC68" s="1345"/>
      <c r="BD68" s="83"/>
      <c r="BE68" s="83"/>
      <c r="BF68" s="83"/>
      <c r="BG68" s="83"/>
      <c r="BH68" s="83"/>
      <c r="BI68" s="83"/>
      <c r="BJ68" s="83"/>
      <c r="BK68" s="83"/>
      <c r="BP68" s="54"/>
      <c r="BQ68" s="54"/>
      <c r="BR68" s="54"/>
      <c r="BS68" s="83"/>
      <c r="BT68" s="83"/>
      <c r="BU68" s="83"/>
      <c r="BV68" s="1378"/>
      <c r="BW68" s="1378"/>
      <c r="BX68" s="1378"/>
      <c r="BY68" s="1378"/>
      <c r="BZ68" s="1378"/>
      <c r="CA68" s="1378"/>
      <c r="CB68" s="1378"/>
      <c r="CC68" s="1378"/>
      <c r="CD68" s="1378"/>
      <c r="CE68" s="1378"/>
      <c r="CF68" s="1378"/>
      <c r="CG68" s="1378"/>
      <c r="CH68" s="1378"/>
      <c r="CI68" s="1378"/>
      <c r="CJ68" s="1378"/>
      <c r="CK68" s="1378"/>
      <c r="CL68" s="1378"/>
      <c r="CM68" s="1378"/>
      <c r="CN68" s="1378"/>
      <c r="CO68" s="1378"/>
      <c r="CP68" s="1378"/>
      <c r="CQ68" s="1378"/>
      <c r="CR68" s="1378"/>
      <c r="CS68" s="1378"/>
      <c r="CT68" s="1378"/>
      <c r="CU68" s="1378"/>
      <c r="CV68" s="1378"/>
      <c r="CW68" s="83"/>
      <c r="CX68" s="112"/>
      <c r="DA68" s="11" t="s">
        <v>120</v>
      </c>
      <c r="DB68" s="11">
        <v>0.89700000000000002</v>
      </c>
      <c r="DC68" s="11"/>
      <c r="DE68" s="95">
        <f t="shared" si="14"/>
        <v>11</v>
      </c>
      <c r="DF68" s="14" t="s">
        <v>710</v>
      </c>
      <c r="DG68" s="18"/>
      <c r="DH68" s="18"/>
      <c r="DI68" s="18"/>
      <c r="DJ68" s="18"/>
      <c r="DK68" s="18"/>
      <c r="DL68" s="18"/>
      <c r="DM68" s="18"/>
      <c r="DN68" s="18"/>
      <c r="DO68" s="18"/>
      <c r="DP68" s="18"/>
      <c r="DQ68" s="18"/>
    </row>
    <row r="69" spans="2:121" ht="13.5" customHeight="1" x14ac:dyDescent="0.2">
      <c r="B69" s="111"/>
      <c r="C69" s="124" t="s">
        <v>13</v>
      </c>
      <c r="D69" s="1323" t="s">
        <v>816</v>
      </c>
      <c r="E69" s="1323"/>
      <c r="F69" s="1323"/>
      <c r="G69" s="1323"/>
      <c r="H69" s="1323"/>
      <c r="I69" s="1323"/>
      <c r="J69" s="1323"/>
      <c r="K69" s="1323"/>
      <c r="L69" s="1323"/>
      <c r="M69" s="1323"/>
      <c r="N69" s="1323"/>
      <c r="O69" s="1323"/>
      <c r="P69" s="1323"/>
      <c r="Q69" s="1323"/>
      <c r="R69" s="1323"/>
      <c r="S69" s="1323"/>
      <c r="T69" s="1324"/>
      <c r="U69" s="1346">
        <v>0.03</v>
      </c>
      <c r="V69" s="1347"/>
      <c r="W69" s="1348"/>
      <c r="X69" s="1315">
        <f>X65*U69</f>
        <v>150413.79212966759</v>
      </c>
      <c r="Y69" s="1316"/>
      <c r="Z69" s="1316"/>
      <c r="AA69" s="1316"/>
      <c r="AB69" s="1317"/>
      <c r="AC69" s="3"/>
      <c r="AD69" s="1289" t="s">
        <v>900</v>
      </c>
      <c r="AE69" s="1290"/>
      <c r="AF69" s="1290"/>
      <c r="AG69" s="1290"/>
      <c r="AH69" s="1290"/>
      <c r="AI69" s="1290"/>
      <c r="AJ69" s="1290"/>
      <c r="AK69" s="1290"/>
      <c r="AL69" s="1290"/>
      <c r="AM69" s="1290"/>
      <c r="AN69" s="1290"/>
      <c r="AO69" s="1290"/>
      <c r="AP69" s="1290"/>
      <c r="AQ69" s="1290"/>
      <c r="AR69" s="1290"/>
      <c r="AS69" s="1290"/>
      <c r="AT69" s="1290"/>
      <c r="AU69" s="1290"/>
      <c r="AV69" s="1290"/>
      <c r="AW69" s="1290"/>
      <c r="AX69" s="1290"/>
      <c r="AY69" s="1290">
        <f>SUM(AY66:BC68)</f>
        <v>0</v>
      </c>
      <c r="AZ69" s="1290"/>
      <c r="BA69" s="1290"/>
      <c r="BB69" s="1290"/>
      <c r="BC69" s="1291"/>
      <c r="BD69" s="83"/>
      <c r="BE69" s="83"/>
      <c r="BF69" s="83"/>
      <c r="BG69" s="83"/>
      <c r="BH69" s="83"/>
      <c r="BI69" s="83"/>
      <c r="BJ69" s="83"/>
      <c r="BK69" s="83"/>
      <c r="BP69" s="54"/>
      <c r="BQ69" s="54"/>
      <c r="BR69" s="54"/>
      <c r="BS69" s="83"/>
      <c r="BT69" s="83"/>
      <c r="BU69" s="83"/>
      <c r="BV69" s="1378"/>
      <c r="BW69" s="1378"/>
      <c r="BX69" s="1378"/>
      <c r="BY69" s="1378"/>
      <c r="BZ69" s="1378"/>
      <c r="CA69" s="1378"/>
      <c r="CB69" s="1378"/>
      <c r="CC69" s="1378"/>
      <c r="CD69" s="1378"/>
      <c r="CE69" s="1378"/>
      <c r="CF69" s="1378"/>
      <c r="CG69" s="1378"/>
      <c r="CH69" s="1378"/>
      <c r="CI69" s="1378"/>
      <c r="CJ69" s="1378"/>
      <c r="CK69" s="1378"/>
      <c r="CL69" s="1378"/>
      <c r="CM69" s="1378"/>
      <c r="CN69" s="1378"/>
      <c r="CO69" s="1378"/>
      <c r="CP69" s="1378"/>
      <c r="CQ69" s="1378"/>
      <c r="CR69" s="1378"/>
      <c r="CS69" s="1378"/>
      <c r="CT69" s="1378"/>
      <c r="CU69" s="1378"/>
      <c r="CV69" s="1378"/>
      <c r="CW69" s="83"/>
      <c r="CX69" s="112"/>
      <c r="DA69" s="11" t="s">
        <v>121</v>
      </c>
      <c r="DB69" s="11">
        <v>0.78900000000000003</v>
      </c>
      <c r="DC69" s="11"/>
      <c r="DE69" s="95">
        <f t="shared" si="14"/>
        <v>12</v>
      </c>
      <c r="DF69" s="14" t="s">
        <v>712</v>
      </c>
      <c r="DG69" s="18"/>
      <c r="DH69" s="18"/>
      <c r="DI69" s="18"/>
      <c r="DJ69" s="18"/>
      <c r="DK69" s="18"/>
      <c r="DL69" s="18"/>
      <c r="DM69" s="18"/>
      <c r="DN69" s="18"/>
      <c r="DO69" s="18"/>
      <c r="DP69" s="18"/>
      <c r="DQ69" s="18"/>
    </row>
    <row r="70" spans="2:121" ht="13.5" customHeight="1" x14ac:dyDescent="0.2">
      <c r="B70" s="111"/>
      <c r="C70" s="124" t="s">
        <v>13</v>
      </c>
      <c r="D70" s="1318" t="s">
        <v>817</v>
      </c>
      <c r="E70" s="1318"/>
      <c r="F70" s="1318"/>
      <c r="G70" s="1318"/>
      <c r="H70" s="1318"/>
      <c r="I70" s="1318"/>
      <c r="J70" s="1318"/>
      <c r="K70" s="1318"/>
      <c r="L70" s="1318"/>
      <c r="M70" s="1318"/>
      <c r="N70" s="1318"/>
      <c r="O70" s="1318"/>
      <c r="P70" s="1318"/>
      <c r="Q70" s="1318"/>
      <c r="R70" s="1318"/>
      <c r="S70" s="1318"/>
      <c r="T70" s="1319"/>
      <c r="U70" s="1312">
        <v>1.4999999999999999E-2</v>
      </c>
      <c r="V70" s="1313"/>
      <c r="W70" s="1314"/>
      <c r="X70" s="1320">
        <f>X65*U70</f>
        <v>75206.896064833796</v>
      </c>
      <c r="Y70" s="1321"/>
      <c r="Z70" s="1321"/>
      <c r="AA70" s="1321"/>
      <c r="AB70" s="1322"/>
      <c r="AC70" s="3"/>
      <c r="AD70" s="117" t="s">
        <v>13</v>
      </c>
      <c r="AE70" s="1323" t="s">
        <v>851</v>
      </c>
      <c r="AF70" s="1323"/>
      <c r="AG70" s="1323"/>
      <c r="AH70" s="1323"/>
      <c r="AI70" s="1323"/>
      <c r="AJ70" s="1323"/>
      <c r="AK70" s="1323"/>
      <c r="AL70" s="1323"/>
      <c r="AM70" s="1323"/>
      <c r="AN70" s="1323"/>
      <c r="AO70" s="1323"/>
      <c r="AP70" s="1323"/>
      <c r="AQ70" s="1323"/>
      <c r="AR70" s="1324"/>
      <c r="AS70" s="1325">
        <f>SUM(BP10:BT62)/X75</f>
        <v>0.26666666666666666</v>
      </c>
      <c r="AT70" s="1326"/>
      <c r="AU70" s="1326"/>
      <c r="AV70" s="1326"/>
      <c r="AW70" s="1326"/>
      <c r="AX70" s="1326"/>
      <c r="AY70" s="1326"/>
      <c r="AZ70" s="1326"/>
      <c r="BA70" s="1326"/>
      <c r="BB70" s="1326"/>
      <c r="BC70" s="1327"/>
      <c r="BD70" s="83"/>
      <c r="BE70" s="83"/>
      <c r="BF70" s="83"/>
      <c r="BG70" s="83"/>
      <c r="BH70" s="83"/>
      <c r="BI70" s="83"/>
      <c r="BJ70" s="83"/>
      <c r="BK70" s="83"/>
      <c r="BL70" s="83"/>
      <c r="BM70" s="83"/>
      <c r="BN70" s="83"/>
      <c r="BO70" s="83"/>
      <c r="BP70" s="54"/>
      <c r="BQ70" s="54"/>
      <c r="BR70" s="54"/>
      <c r="BS70" s="83"/>
      <c r="BT70" s="83"/>
      <c r="BU70" s="83"/>
      <c r="BV70" s="1378"/>
      <c r="BW70" s="1378"/>
      <c r="BX70" s="1378"/>
      <c r="BY70" s="1378"/>
      <c r="BZ70" s="1378"/>
      <c r="CA70" s="1378"/>
      <c r="CB70" s="1378"/>
      <c r="CC70" s="1378"/>
      <c r="CD70" s="1378"/>
      <c r="CE70" s="1378"/>
      <c r="CF70" s="1378"/>
      <c r="CG70" s="1378"/>
      <c r="CH70" s="1378"/>
      <c r="CI70" s="1378"/>
      <c r="CJ70" s="1378"/>
      <c r="CK70" s="1378"/>
      <c r="CL70" s="1378"/>
      <c r="CM70" s="1378"/>
      <c r="CN70" s="1378"/>
      <c r="CO70" s="1378"/>
      <c r="CP70" s="1378"/>
      <c r="CQ70" s="1378"/>
      <c r="CR70" s="1378"/>
      <c r="CS70" s="1378"/>
      <c r="CT70" s="1378"/>
      <c r="CU70" s="1378"/>
      <c r="CV70" s="1378"/>
      <c r="CW70" s="83"/>
      <c r="CX70" s="112"/>
      <c r="DA70" s="11" t="s">
        <v>122</v>
      </c>
      <c r="DB70" s="11">
        <v>0.83799999999999997</v>
      </c>
      <c r="DC70" s="11"/>
      <c r="DE70" s="95">
        <f t="shared" si="14"/>
        <v>13</v>
      </c>
      <c r="DF70" s="14" t="s">
        <v>714</v>
      </c>
      <c r="DG70" s="18"/>
      <c r="DH70" s="18"/>
      <c r="DI70" s="18"/>
      <c r="DJ70" s="18"/>
      <c r="DK70" s="18"/>
      <c r="DL70" s="18"/>
      <c r="DM70" s="18"/>
      <c r="DN70" s="18"/>
      <c r="DO70" s="18"/>
      <c r="DP70" s="18"/>
      <c r="DQ70" s="18"/>
    </row>
    <row r="71" spans="2:121" ht="13.5" customHeight="1" x14ac:dyDescent="0.2">
      <c r="B71" s="111"/>
      <c r="C71" s="124" t="s">
        <v>13</v>
      </c>
      <c r="D71" s="1300" t="s">
        <v>714</v>
      </c>
      <c r="E71" s="1300"/>
      <c r="F71" s="1300"/>
      <c r="G71" s="1300"/>
      <c r="H71" s="1300"/>
      <c r="I71" s="1300"/>
      <c r="J71" s="1300"/>
      <c r="K71" s="1300"/>
      <c r="L71" s="1300"/>
      <c r="M71" s="1300"/>
      <c r="N71" s="1300"/>
      <c r="O71" s="1300"/>
      <c r="P71" s="1300"/>
      <c r="Q71" s="1300"/>
      <c r="R71" s="1300"/>
      <c r="S71" s="1300"/>
      <c r="T71" s="1301"/>
      <c r="U71" s="1328">
        <v>0.1</v>
      </c>
      <c r="V71" s="1329"/>
      <c r="W71" s="1330"/>
      <c r="X71" s="1331">
        <f>X65*U71</f>
        <v>501379.30709889199</v>
      </c>
      <c r="Y71" s="1332"/>
      <c r="Z71" s="1332"/>
      <c r="AA71" s="1332"/>
      <c r="AB71" s="1333"/>
      <c r="AC71" s="3"/>
      <c r="AD71" s="124" t="s">
        <v>13</v>
      </c>
      <c r="AE71" s="1318" t="s">
        <v>852</v>
      </c>
      <c r="AF71" s="1318"/>
      <c r="AG71" s="1318"/>
      <c r="AH71" s="1318"/>
      <c r="AI71" s="1318"/>
      <c r="AJ71" s="1318"/>
      <c r="AK71" s="1318"/>
      <c r="AL71" s="1318"/>
      <c r="AM71" s="1318"/>
      <c r="AN71" s="1318"/>
      <c r="AO71" s="1318"/>
      <c r="AP71" s="1318"/>
      <c r="AQ71" s="1318"/>
      <c r="AR71" s="1319"/>
      <c r="AS71" s="1334">
        <v>0</v>
      </c>
      <c r="AT71" s="1335"/>
      <c r="AU71" s="1335"/>
      <c r="AV71" s="1335"/>
      <c r="AW71" s="1335"/>
      <c r="AX71" s="1335"/>
      <c r="AY71" s="1335"/>
      <c r="AZ71" s="1335"/>
      <c r="BA71" s="1335"/>
      <c r="BB71" s="1335"/>
      <c r="BC71" s="1336"/>
      <c r="BD71" s="83"/>
      <c r="BE71" s="83"/>
      <c r="BF71" s="83"/>
      <c r="BG71" s="83"/>
      <c r="BH71" s="83"/>
      <c r="BI71" s="83"/>
      <c r="BJ71" s="83"/>
      <c r="BK71" s="83"/>
      <c r="BL71" s="83"/>
      <c r="BM71" s="83"/>
      <c r="BN71" s="83"/>
      <c r="BO71" s="83"/>
      <c r="BP71" s="54"/>
      <c r="BQ71" s="54"/>
      <c r="BR71" s="54"/>
      <c r="BS71" s="83"/>
      <c r="BT71" s="83"/>
      <c r="BU71" s="83"/>
      <c r="BV71" s="1378"/>
      <c r="BW71" s="1378"/>
      <c r="BX71" s="1378"/>
      <c r="BY71" s="1378"/>
      <c r="BZ71" s="1378"/>
      <c r="CA71" s="1378"/>
      <c r="CB71" s="1378"/>
      <c r="CC71" s="1378"/>
      <c r="CD71" s="1378"/>
      <c r="CE71" s="1378"/>
      <c r="CF71" s="1378"/>
      <c r="CG71" s="1378"/>
      <c r="CH71" s="1378"/>
      <c r="CI71" s="1378"/>
      <c r="CJ71" s="1378"/>
      <c r="CK71" s="1378"/>
      <c r="CL71" s="1378"/>
      <c r="CM71" s="1378"/>
      <c r="CN71" s="1378"/>
      <c r="CO71" s="1378"/>
      <c r="CP71" s="1378"/>
      <c r="CQ71" s="1378"/>
      <c r="CR71" s="1378"/>
      <c r="CS71" s="1378"/>
      <c r="CT71" s="1378"/>
      <c r="CU71" s="1378"/>
      <c r="CV71" s="1378"/>
      <c r="CW71" s="83"/>
      <c r="CX71" s="112"/>
      <c r="DA71" s="11" t="s">
        <v>123</v>
      </c>
      <c r="DB71" s="12">
        <v>0.873</v>
      </c>
      <c r="DC71" s="11"/>
      <c r="DE71" s="14"/>
      <c r="DF71" s="14"/>
      <c r="DG71" s="96">
        <f>SUM(DG59:DG70)</f>
        <v>6211830.2715290915</v>
      </c>
      <c r="DH71" s="96">
        <f t="shared" ref="DH71:DQ71" si="15">SUM(DH59:DH70)</f>
        <v>3982989.6698753322</v>
      </c>
      <c r="DI71" s="96">
        <f t="shared" si="15"/>
        <v>2550599.292408328</v>
      </c>
      <c r="DJ71" s="96">
        <f t="shared" si="15"/>
        <v>1351414.5065343417</v>
      </c>
      <c r="DK71" s="96">
        <f t="shared" si="15"/>
        <v>2507879.9317660192</v>
      </c>
      <c r="DL71" s="96">
        <f t="shared" si="15"/>
        <v>3169377.1315530613</v>
      </c>
      <c r="DM71" s="96">
        <f>SUM(DM59:DM70)</f>
        <v>4634662</v>
      </c>
      <c r="DN71" s="96">
        <f t="shared" si="15"/>
        <v>5734152</v>
      </c>
      <c r="DO71" s="96">
        <f t="shared" si="15"/>
        <v>5700733</v>
      </c>
      <c r="DP71" s="96">
        <f t="shared" si="15"/>
        <v>7041524</v>
      </c>
      <c r="DQ71" s="96">
        <f t="shared" si="15"/>
        <v>6088017</v>
      </c>
    </row>
    <row r="72" spans="2:121" ht="13.5" customHeight="1" x14ac:dyDescent="0.2">
      <c r="B72" s="111"/>
      <c r="C72" s="1289" t="s">
        <v>818</v>
      </c>
      <c r="D72" s="1290"/>
      <c r="E72" s="1290"/>
      <c r="F72" s="1290"/>
      <c r="G72" s="1290"/>
      <c r="H72" s="1290"/>
      <c r="I72" s="1290"/>
      <c r="J72" s="1290"/>
      <c r="K72" s="1290"/>
      <c r="L72" s="1290"/>
      <c r="M72" s="1290"/>
      <c r="N72" s="1290"/>
      <c r="O72" s="1290"/>
      <c r="P72" s="1290"/>
      <c r="Q72" s="1290"/>
      <c r="R72" s="1290"/>
      <c r="S72" s="1290"/>
      <c r="T72" s="1290"/>
      <c r="U72" s="1290"/>
      <c r="V72" s="1290"/>
      <c r="W72" s="1291"/>
      <c r="X72" s="1292">
        <f>SUM(X69:AB71)</f>
        <v>726999.99529339338</v>
      </c>
      <c r="Y72" s="1293"/>
      <c r="Z72" s="1293"/>
      <c r="AA72" s="1293"/>
      <c r="AB72" s="1294"/>
      <c r="AC72" s="3"/>
      <c r="AD72" s="118" t="s">
        <v>13</v>
      </c>
      <c r="AE72" s="1300" t="s">
        <v>853</v>
      </c>
      <c r="AF72" s="1300"/>
      <c r="AG72" s="1300"/>
      <c r="AH72" s="1300"/>
      <c r="AI72" s="1300"/>
      <c r="AJ72" s="1300"/>
      <c r="AK72" s="1300"/>
      <c r="AL72" s="1300"/>
      <c r="AM72" s="1300"/>
      <c r="AN72" s="1300"/>
      <c r="AO72" s="1300"/>
      <c r="AP72" s="1300"/>
      <c r="AQ72" s="1300"/>
      <c r="AR72" s="1301"/>
      <c r="AS72" s="1302">
        <v>0</v>
      </c>
      <c r="AT72" s="1303"/>
      <c r="AU72" s="1303"/>
      <c r="AV72" s="1303"/>
      <c r="AW72" s="1303"/>
      <c r="AX72" s="1303"/>
      <c r="AY72" s="1303"/>
      <c r="AZ72" s="1303"/>
      <c r="BA72" s="1303"/>
      <c r="BB72" s="1303"/>
      <c r="BC72" s="1304"/>
      <c r="BD72" s="83"/>
      <c r="BE72" s="83"/>
      <c r="BF72" s="83"/>
      <c r="BG72" s="83"/>
      <c r="BH72" s="83"/>
      <c r="BI72" s="83"/>
      <c r="BJ72" s="83"/>
      <c r="BK72" s="83"/>
      <c r="BL72" s="83"/>
      <c r="BM72" s="83"/>
      <c r="BN72" s="83"/>
      <c r="BO72" s="83"/>
      <c r="BP72" s="54"/>
      <c r="BQ72" s="54"/>
      <c r="BR72" s="54"/>
      <c r="BS72" s="83"/>
      <c r="BT72" s="83"/>
      <c r="BU72" s="83"/>
      <c r="BV72" s="1378"/>
      <c r="BW72" s="1378"/>
      <c r="BX72" s="1378"/>
      <c r="BY72" s="1378"/>
      <c r="BZ72" s="1378"/>
      <c r="CA72" s="1378"/>
      <c r="CB72" s="1378"/>
      <c r="CC72" s="1378"/>
      <c r="CD72" s="1378"/>
      <c r="CE72" s="1378"/>
      <c r="CF72" s="1378"/>
      <c r="CG72" s="1378"/>
      <c r="CH72" s="1378"/>
      <c r="CI72" s="1378"/>
      <c r="CJ72" s="1378"/>
      <c r="CK72" s="1378"/>
      <c r="CL72" s="1378"/>
      <c r="CM72" s="1378"/>
      <c r="CN72" s="1378"/>
      <c r="CO72" s="1378"/>
      <c r="CP72" s="1378"/>
      <c r="CQ72" s="1378"/>
      <c r="CR72" s="1378"/>
      <c r="CS72" s="1378"/>
      <c r="CT72" s="1378"/>
      <c r="CU72" s="1378"/>
      <c r="CV72" s="1378"/>
      <c r="CW72" s="83"/>
      <c r="CX72" s="112"/>
      <c r="DA72" s="11" t="s">
        <v>124</v>
      </c>
      <c r="DB72" s="11">
        <v>0.86899999999999999</v>
      </c>
      <c r="DC72" s="11"/>
      <c r="DE72" s="11"/>
      <c r="DF72" s="11"/>
      <c r="DG72" s="11"/>
      <c r="DH72" s="11"/>
      <c r="DI72" s="11"/>
      <c r="DJ72" s="11"/>
      <c r="DK72" s="11"/>
      <c r="DL72" s="11"/>
      <c r="DM72" s="11"/>
      <c r="DN72" s="11"/>
      <c r="DO72" s="11"/>
      <c r="DP72" s="11"/>
      <c r="DQ72" s="11"/>
    </row>
    <row r="73" spans="2:121" ht="13.5" customHeight="1" x14ac:dyDescent="0.2">
      <c r="B73" s="111"/>
      <c r="C73" s="1289" t="s">
        <v>821</v>
      </c>
      <c r="D73" s="1290"/>
      <c r="E73" s="1290"/>
      <c r="F73" s="1290"/>
      <c r="G73" s="1290"/>
      <c r="H73" s="1290"/>
      <c r="I73" s="1290"/>
      <c r="J73" s="1290"/>
      <c r="K73" s="1290"/>
      <c r="L73" s="1290"/>
      <c r="M73" s="1290"/>
      <c r="N73" s="1290"/>
      <c r="O73" s="1290"/>
      <c r="P73" s="1290"/>
      <c r="Q73" s="1290"/>
      <c r="R73" s="1290"/>
      <c r="S73" s="1290"/>
      <c r="T73" s="1290"/>
      <c r="U73" s="1290"/>
      <c r="V73" s="1290"/>
      <c r="W73" s="1291"/>
      <c r="X73" s="1292">
        <f>X65+X72</f>
        <v>5740793.0662823133</v>
      </c>
      <c r="Y73" s="1293"/>
      <c r="Z73" s="1293"/>
      <c r="AA73" s="1293"/>
      <c r="AB73" s="1294"/>
      <c r="AC73" s="3"/>
      <c r="AD73" s="115"/>
      <c r="AE73" s="1305" t="s">
        <v>854</v>
      </c>
      <c r="AF73" s="1305"/>
      <c r="AG73" s="1305"/>
      <c r="AH73" s="1305"/>
      <c r="AI73" s="1305"/>
      <c r="AJ73" s="1305"/>
      <c r="AK73" s="1305"/>
      <c r="AL73" s="1305"/>
      <c r="AM73" s="1305"/>
      <c r="AN73" s="1305"/>
      <c r="AO73" s="1305"/>
      <c r="AP73" s="1305"/>
      <c r="AQ73" s="1305"/>
      <c r="AR73" s="1306"/>
      <c r="AS73" s="1307">
        <f>AS70+((1-AS70)*AS71)+((1-AS70)*AS72)</f>
        <v>0.26666666666666666</v>
      </c>
      <c r="AT73" s="1308"/>
      <c r="AU73" s="1308"/>
      <c r="AV73" s="1308"/>
      <c r="AW73" s="1308"/>
      <c r="AX73" s="1308"/>
      <c r="AY73" s="1308"/>
      <c r="AZ73" s="1308"/>
      <c r="BA73" s="1308"/>
      <c r="BB73" s="1308"/>
      <c r="BC73" s="1309"/>
      <c r="BD73" s="83"/>
      <c r="BE73" s="83"/>
      <c r="BF73" s="83"/>
      <c r="BG73" s="83"/>
      <c r="BH73" s="83"/>
      <c r="BI73" s="83"/>
      <c r="BJ73" s="83"/>
      <c r="BK73" s="83"/>
      <c r="BL73" s="83"/>
      <c r="BM73" s="83"/>
      <c r="BN73" s="83"/>
      <c r="BO73" s="83"/>
      <c r="BP73" s="54"/>
      <c r="BQ73" s="54"/>
      <c r="BR73" s="54"/>
      <c r="BS73" s="83"/>
      <c r="BT73" s="83"/>
      <c r="BU73" s="83"/>
      <c r="BV73" s="1378"/>
      <c r="BW73" s="1378"/>
      <c r="BX73" s="1378"/>
      <c r="BY73" s="1378"/>
      <c r="BZ73" s="1378"/>
      <c r="CA73" s="1378"/>
      <c r="CB73" s="1378"/>
      <c r="CC73" s="1378"/>
      <c r="CD73" s="1378"/>
      <c r="CE73" s="1378"/>
      <c r="CF73" s="1378"/>
      <c r="CG73" s="1378"/>
      <c r="CH73" s="1378"/>
      <c r="CI73" s="1378"/>
      <c r="CJ73" s="1378"/>
      <c r="CK73" s="1378"/>
      <c r="CL73" s="1378"/>
      <c r="CM73" s="1378"/>
      <c r="CN73" s="1378"/>
      <c r="CO73" s="1378"/>
      <c r="CP73" s="1378"/>
      <c r="CQ73" s="1378"/>
      <c r="CR73" s="1378"/>
      <c r="CS73" s="1378"/>
      <c r="CT73" s="1378"/>
      <c r="CU73" s="1378"/>
      <c r="CV73" s="1378"/>
      <c r="CW73" s="83"/>
      <c r="CX73" s="112"/>
      <c r="DA73" s="11" t="s">
        <v>125</v>
      </c>
      <c r="DB73" s="11">
        <v>0.82499999999999996</v>
      </c>
      <c r="DC73" s="11"/>
      <c r="DE73" s="935" t="s">
        <v>716</v>
      </c>
      <c r="DF73" s="935" t="s">
        <v>717</v>
      </c>
      <c r="DG73" s="935" t="s">
        <v>611</v>
      </c>
      <c r="DH73" s="935" t="s">
        <v>612</v>
      </c>
      <c r="DI73" s="935" t="s">
        <v>613</v>
      </c>
      <c r="DJ73" s="935" t="s">
        <v>614</v>
      </c>
      <c r="DK73" s="935" t="s">
        <v>615</v>
      </c>
      <c r="DL73" s="935" t="s">
        <v>616</v>
      </c>
      <c r="DM73" s="935" t="s">
        <v>617</v>
      </c>
      <c r="DN73" s="935" t="s">
        <v>618</v>
      </c>
      <c r="DO73" s="935" t="s">
        <v>619</v>
      </c>
      <c r="DP73" s="935" t="s">
        <v>620</v>
      </c>
      <c r="DQ73" s="935" t="s">
        <v>621</v>
      </c>
    </row>
    <row r="74" spans="2:121" ht="13.5" customHeight="1" x14ac:dyDescent="0.2">
      <c r="B74" s="111"/>
      <c r="C74" s="78" t="s">
        <v>13</v>
      </c>
      <c r="D74" s="1310" t="s">
        <v>819</v>
      </c>
      <c r="E74" s="1310"/>
      <c r="F74" s="1310"/>
      <c r="G74" s="1310"/>
      <c r="H74" s="1310"/>
      <c r="I74" s="1310"/>
      <c r="J74" s="1310"/>
      <c r="K74" s="1310"/>
      <c r="L74" s="1310"/>
      <c r="M74" s="1310"/>
      <c r="N74" s="1310"/>
      <c r="O74" s="1310"/>
      <c r="P74" s="1310"/>
      <c r="Q74" s="1310"/>
      <c r="R74" s="1310"/>
      <c r="S74" s="1310"/>
      <c r="T74" s="1311"/>
      <c r="U74" s="1312">
        <v>0.1</v>
      </c>
      <c r="V74" s="1313"/>
      <c r="W74" s="1314"/>
      <c r="X74" s="1315">
        <f>X73*U74</f>
        <v>574079.30662823131</v>
      </c>
      <c r="Y74" s="1316"/>
      <c r="Z74" s="1316"/>
      <c r="AA74" s="1316"/>
      <c r="AB74" s="1317"/>
      <c r="AC74" s="3"/>
      <c r="AD74" s="115"/>
      <c r="AE74" s="1305" t="s">
        <v>855</v>
      </c>
      <c r="AF74" s="1305"/>
      <c r="AG74" s="1305"/>
      <c r="AH74" s="1305"/>
      <c r="AI74" s="1305"/>
      <c r="AJ74" s="1305"/>
      <c r="AK74" s="1305"/>
      <c r="AL74" s="1305"/>
      <c r="AM74" s="1305"/>
      <c r="AN74" s="1305"/>
      <c r="AO74" s="1305"/>
      <c r="AP74" s="1305"/>
      <c r="AQ74" s="1305"/>
      <c r="AR74" s="1306"/>
      <c r="AS74" s="1307">
        <f>1-AS73</f>
        <v>0.73333333333333339</v>
      </c>
      <c r="AT74" s="1308"/>
      <c r="AU74" s="1308"/>
      <c r="AV74" s="1308"/>
      <c r="AW74" s="1308"/>
      <c r="AX74" s="1308"/>
      <c r="AY74" s="1308"/>
      <c r="AZ74" s="1308"/>
      <c r="BA74" s="1308"/>
      <c r="BB74" s="1308"/>
      <c r="BC74" s="1309"/>
      <c r="BD74" s="83"/>
      <c r="BE74" s="83"/>
      <c r="BF74" s="83"/>
      <c r="BG74" s="83"/>
      <c r="BH74" s="83"/>
      <c r="BI74" s="83"/>
      <c r="BJ74" s="83"/>
      <c r="BK74" s="83"/>
      <c r="BL74" s="83"/>
      <c r="BM74" s="83"/>
      <c r="BN74" s="83"/>
      <c r="BO74" s="83"/>
      <c r="BP74" s="54"/>
      <c r="BQ74" s="54"/>
      <c r="BR74" s="54"/>
      <c r="BS74" s="83"/>
      <c r="BT74" s="83"/>
      <c r="BU74" s="83"/>
      <c r="BV74" s="1378"/>
      <c r="BW74" s="1378"/>
      <c r="BX74" s="1378"/>
      <c r="BY74" s="1378"/>
      <c r="BZ74" s="1378"/>
      <c r="CA74" s="1378"/>
      <c r="CB74" s="1378"/>
      <c r="CC74" s="1378"/>
      <c r="CD74" s="1378"/>
      <c r="CE74" s="1378"/>
      <c r="CF74" s="1378"/>
      <c r="CG74" s="1378"/>
      <c r="CH74" s="1378"/>
      <c r="CI74" s="1378"/>
      <c r="CJ74" s="1378"/>
      <c r="CK74" s="1378"/>
      <c r="CL74" s="1378"/>
      <c r="CM74" s="1378"/>
      <c r="CN74" s="1378"/>
      <c r="CO74" s="1378"/>
      <c r="CP74" s="1378"/>
      <c r="CQ74" s="1378"/>
      <c r="CR74" s="1378"/>
      <c r="CS74" s="1378"/>
      <c r="CT74" s="1378"/>
      <c r="CU74" s="1378"/>
      <c r="CV74" s="1378"/>
      <c r="CW74" s="83"/>
      <c r="CX74" s="112"/>
      <c r="DA74" s="11" t="s">
        <v>126</v>
      </c>
      <c r="DB74" s="11">
        <v>0.83599999999999997</v>
      </c>
      <c r="DC74" s="11"/>
      <c r="DE74" s="936" t="s">
        <v>5</v>
      </c>
      <c r="DF74" s="937" t="s">
        <v>13</v>
      </c>
      <c r="DG74" s="938">
        <v>0</v>
      </c>
      <c r="DH74" s="938">
        <v>0</v>
      </c>
      <c r="DI74" s="938">
        <v>0</v>
      </c>
      <c r="DJ74" s="938">
        <v>0</v>
      </c>
      <c r="DK74" s="938">
        <v>0</v>
      </c>
      <c r="DL74" s="938">
        <v>0</v>
      </c>
      <c r="DM74" s="938">
        <v>0</v>
      </c>
      <c r="DN74" s="938">
        <v>0</v>
      </c>
      <c r="DO74" s="938">
        <v>0</v>
      </c>
      <c r="DP74" s="938">
        <v>0</v>
      </c>
      <c r="DQ74" s="938">
        <v>0</v>
      </c>
    </row>
    <row r="75" spans="2:121" ht="13.5" customHeight="1" x14ac:dyDescent="0.2">
      <c r="B75" s="111"/>
      <c r="C75" s="1289" t="s">
        <v>820</v>
      </c>
      <c r="D75" s="1290"/>
      <c r="E75" s="1290"/>
      <c r="F75" s="1290"/>
      <c r="G75" s="1290"/>
      <c r="H75" s="1290"/>
      <c r="I75" s="1290"/>
      <c r="J75" s="1290"/>
      <c r="K75" s="1290"/>
      <c r="L75" s="1290"/>
      <c r="M75" s="1290"/>
      <c r="N75" s="1290"/>
      <c r="O75" s="1290"/>
      <c r="P75" s="1290"/>
      <c r="Q75" s="1290"/>
      <c r="R75" s="1290"/>
      <c r="S75" s="1290"/>
      <c r="T75" s="1290"/>
      <c r="U75" s="1290"/>
      <c r="V75" s="1290"/>
      <c r="W75" s="1291"/>
      <c r="X75" s="1292">
        <f>X73+X74</f>
        <v>6314872.3729105443</v>
      </c>
      <c r="Y75" s="1293"/>
      <c r="Z75" s="1293"/>
      <c r="AA75" s="1293"/>
      <c r="AB75" s="1294"/>
      <c r="AC75" s="3"/>
      <c r="AD75" s="116"/>
      <c r="AE75" s="1295" t="s">
        <v>901</v>
      </c>
      <c r="AF75" s="1295"/>
      <c r="AG75" s="1295"/>
      <c r="AH75" s="1295"/>
      <c r="AI75" s="1295"/>
      <c r="AJ75" s="1295"/>
      <c r="AK75" s="1295"/>
      <c r="AL75" s="1295"/>
      <c r="AM75" s="1295"/>
      <c r="AN75" s="1295"/>
      <c r="AO75" s="1295"/>
      <c r="AP75" s="1295"/>
      <c r="AQ75" s="1295"/>
      <c r="AR75" s="1296"/>
      <c r="AS75" s="1297">
        <f>X75*AS74</f>
        <v>4630906.4068010664</v>
      </c>
      <c r="AT75" s="1298"/>
      <c r="AU75" s="1298"/>
      <c r="AV75" s="1298"/>
      <c r="AW75" s="1298"/>
      <c r="AX75" s="1298"/>
      <c r="AY75" s="1298"/>
      <c r="AZ75" s="1298"/>
      <c r="BA75" s="1298"/>
      <c r="BB75" s="1298"/>
      <c r="BC75" s="1299"/>
      <c r="BD75" s="83"/>
      <c r="BE75" s="83"/>
      <c r="BF75" s="83"/>
      <c r="BG75" s="83"/>
      <c r="BH75" s="83"/>
      <c r="BI75" s="83"/>
      <c r="BJ75" s="83"/>
      <c r="BK75" s="83"/>
      <c r="BL75" s="83"/>
      <c r="BM75" s="83"/>
      <c r="BN75" s="83"/>
      <c r="BO75" s="83"/>
      <c r="BP75" s="54"/>
      <c r="BQ75" s="54"/>
      <c r="BR75" s="54"/>
      <c r="BS75" s="83"/>
      <c r="BT75" s="83"/>
      <c r="BU75" s="83"/>
      <c r="BV75" s="83"/>
      <c r="BW75" s="83"/>
      <c r="BX75" s="83"/>
      <c r="BY75" s="83"/>
      <c r="BZ75" s="83"/>
      <c r="CA75" s="83"/>
      <c r="CB75" s="83"/>
      <c r="CC75" s="83"/>
      <c r="CD75" s="83"/>
      <c r="CE75" s="83"/>
      <c r="CF75" s="83"/>
      <c r="CG75" s="83"/>
      <c r="CH75" s="83"/>
      <c r="CI75" s="83"/>
      <c r="CJ75" s="83"/>
      <c r="CK75" s="83"/>
      <c r="CL75" s="83"/>
      <c r="CM75" s="83"/>
      <c r="CN75" s="83"/>
      <c r="CO75" s="83"/>
      <c r="CP75" s="83"/>
      <c r="CQ75" s="83"/>
      <c r="CR75" s="83"/>
      <c r="CS75" s="83"/>
      <c r="CT75" s="83"/>
      <c r="CU75" s="83"/>
      <c r="CV75" s="83"/>
      <c r="CW75" s="83"/>
      <c r="CX75" s="112"/>
      <c r="DA75" s="11" t="s">
        <v>127</v>
      </c>
      <c r="DB75" s="11">
        <v>0.98299999999999998</v>
      </c>
      <c r="DC75" s="11"/>
      <c r="DE75" s="24"/>
      <c r="DF75" s="933" t="s">
        <v>718</v>
      </c>
      <c r="DG75" s="20">
        <f t="shared" ref="DG75:DQ75" si="16">DG59</f>
        <v>763740</v>
      </c>
      <c r="DH75" s="18">
        <f t="shared" si="16"/>
        <v>651839</v>
      </c>
      <c r="DI75" s="18">
        <f t="shared" si="16"/>
        <v>335007</v>
      </c>
      <c r="DJ75" s="18">
        <f t="shared" si="16"/>
        <v>114178</v>
      </c>
      <c r="DK75" s="18">
        <f t="shared" si="16"/>
        <v>343098</v>
      </c>
      <c r="DL75" s="18">
        <f t="shared" si="16"/>
        <v>474263</v>
      </c>
      <c r="DM75" s="18">
        <f t="shared" si="16"/>
        <v>864068</v>
      </c>
      <c r="DN75" s="18">
        <f t="shared" si="16"/>
        <v>978908</v>
      </c>
      <c r="DO75" s="18">
        <f t="shared" si="16"/>
        <v>801165</v>
      </c>
      <c r="DP75" s="18">
        <f t="shared" si="16"/>
        <v>657439</v>
      </c>
      <c r="DQ75" s="18">
        <f t="shared" si="16"/>
        <v>563091</v>
      </c>
    </row>
    <row r="76" spans="2:121" ht="13.5" customHeight="1" x14ac:dyDescent="0.2">
      <c r="B76" s="111"/>
      <c r="C76" s="1289" t="s">
        <v>903</v>
      </c>
      <c r="D76" s="1290"/>
      <c r="E76" s="1290"/>
      <c r="F76" s="1290"/>
      <c r="G76" s="1290"/>
      <c r="H76" s="1290"/>
      <c r="I76" s="1290"/>
      <c r="J76" s="1290"/>
      <c r="K76" s="1290"/>
      <c r="L76" s="1290"/>
      <c r="M76" s="1290"/>
      <c r="N76" s="1290"/>
      <c r="O76" s="1290"/>
      <c r="P76" s="1290"/>
      <c r="Q76" s="1290"/>
      <c r="R76" s="1290"/>
      <c r="S76" s="1290"/>
      <c r="T76" s="1290"/>
      <c r="U76" s="1290"/>
      <c r="V76" s="1290"/>
      <c r="W76" s="1291"/>
      <c r="X76" s="1292">
        <f>ROUND((X75*O6),-4)</f>
        <v>1368310000</v>
      </c>
      <c r="Y76" s="1293"/>
      <c r="Z76" s="1293"/>
      <c r="AA76" s="1293"/>
      <c r="AB76" s="1294"/>
      <c r="AC76" s="3"/>
      <c r="AD76" s="116"/>
      <c r="AE76" s="1295" t="s">
        <v>902</v>
      </c>
      <c r="AF76" s="1295"/>
      <c r="AG76" s="1295"/>
      <c r="AH76" s="1295"/>
      <c r="AI76" s="1295"/>
      <c r="AJ76" s="1295"/>
      <c r="AK76" s="1295"/>
      <c r="AL76" s="1295"/>
      <c r="AM76" s="1295"/>
      <c r="AN76" s="1295"/>
      <c r="AO76" s="1295"/>
      <c r="AP76" s="1295"/>
      <c r="AQ76" s="1295"/>
      <c r="AR76" s="1296"/>
      <c r="AS76" s="1297">
        <f>ROUND((AS75*O6),-4)</f>
        <v>1003420000</v>
      </c>
      <c r="AT76" s="1298"/>
      <c r="AU76" s="1298"/>
      <c r="AV76" s="1298"/>
      <c r="AW76" s="1298"/>
      <c r="AX76" s="1298"/>
      <c r="AY76" s="1298"/>
      <c r="AZ76" s="1298"/>
      <c r="BA76" s="1298"/>
      <c r="BB76" s="1298"/>
      <c r="BC76" s="1299"/>
      <c r="BD76" s="83"/>
      <c r="BE76" s="83"/>
      <c r="BF76" s="83"/>
      <c r="BG76" s="83"/>
      <c r="BH76" s="83"/>
      <c r="BI76" s="83"/>
      <c r="BJ76" s="83"/>
      <c r="BK76" s="83"/>
      <c r="BL76" s="83"/>
      <c r="BM76" s="83"/>
      <c r="BN76" s="83"/>
      <c r="BO76" s="83"/>
      <c r="BP76" s="54"/>
      <c r="BQ76" s="54"/>
      <c r="BR76" s="54"/>
      <c r="BS76" s="83"/>
      <c r="BT76" s="83"/>
      <c r="BU76" s="83"/>
      <c r="BV76" s="83"/>
      <c r="BW76" s="83"/>
      <c r="BX76" s="83"/>
      <c r="BY76" s="83"/>
      <c r="BZ76" s="83"/>
      <c r="CA76" s="83"/>
      <c r="CB76" s="83"/>
      <c r="CC76" s="83"/>
      <c r="CD76" s="83"/>
      <c r="CE76" s="83"/>
      <c r="CF76" s="83"/>
      <c r="CG76" s="83"/>
      <c r="CH76" s="83"/>
      <c r="CI76" s="83"/>
      <c r="CJ76" s="83"/>
      <c r="CK76" s="83"/>
      <c r="CL76" s="83"/>
      <c r="CM76" s="83"/>
      <c r="CN76" s="83"/>
      <c r="CO76" s="83"/>
      <c r="CP76" s="83"/>
      <c r="CQ76" s="83"/>
      <c r="CR76" s="83"/>
      <c r="CS76" s="83"/>
      <c r="CT76" s="83"/>
      <c r="CU76" s="83"/>
      <c r="CV76" s="83"/>
      <c r="CW76" s="83"/>
      <c r="CX76" s="112"/>
      <c r="DA76" s="11" t="s">
        <v>128</v>
      </c>
      <c r="DB76" s="11">
        <v>0.88500000000000001</v>
      </c>
      <c r="DC76" s="11"/>
      <c r="DE76" s="24"/>
      <c r="DF76" s="21" t="s">
        <v>719</v>
      </c>
      <c r="DG76" s="18">
        <v>0</v>
      </c>
      <c r="DH76" s="18">
        <v>0</v>
      </c>
      <c r="DI76" s="22">
        <f>DI75</f>
        <v>335007</v>
      </c>
      <c r="DJ76" s="18">
        <v>0</v>
      </c>
      <c r="DK76" s="18">
        <v>0</v>
      </c>
      <c r="DL76" s="18">
        <v>0</v>
      </c>
      <c r="DM76" s="18">
        <v>0</v>
      </c>
      <c r="DN76" s="97">
        <f t="shared" ref="DN76:DQ78" si="17">DM76</f>
        <v>0</v>
      </c>
      <c r="DO76" s="97">
        <f t="shared" si="17"/>
        <v>0</v>
      </c>
      <c r="DP76" s="97">
        <f t="shared" si="17"/>
        <v>0</v>
      </c>
      <c r="DQ76" s="97">
        <f t="shared" si="17"/>
        <v>0</v>
      </c>
    </row>
    <row r="77" spans="2:121" ht="13.5" customHeight="1" x14ac:dyDescent="0.2">
      <c r="B77" s="82"/>
      <c r="C77" s="129"/>
      <c r="D77" s="129"/>
      <c r="E77" s="129"/>
      <c r="F77" s="129"/>
      <c r="G77" s="129"/>
      <c r="H77" s="129"/>
      <c r="I77" s="129"/>
      <c r="J77" s="129"/>
      <c r="K77" s="129"/>
      <c r="L77" s="129"/>
      <c r="M77" s="129"/>
      <c r="N77" s="129"/>
      <c r="O77" s="129"/>
      <c r="P77" s="129"/>
      <c r="Q77" s="129"/>
      <c r="R77" s="129"/>
      <c r="S77" s="129"/>
      <c r="T77" s="129"/>
      <c r="U77" s="129"/>
      <c r="V77" s="129"/>
      <c r="W77" s="129"/>
      <c r="X77" s="129"/>
      <c r="Y77" s="129"/>
      <c r="Z77" s="129"/>
      <c r="AA77" s="129"/>
      <c r="AB77" s="129"/>
      <c r="AC77" s="129"/>
      <c r="AD77" s="129"/>
      <c r="AE77" s="129"/>
      <c r="AF77" s="129"/>
      <c r="AG77" s="129"/>
      <c r="AH77" s="129"/>
      <c r="AI77" s="129"/>
      <c r="AJ77" s="129"/>
      <c r="AK77" s="129"/>
      <c r="AL77" s="129"/>
      <c r="AM77" s="129"/>
      <c r="AN77" s="129"/>
      <c r="AO77" s="129"/>
      <c r="AP77" s="129"/>
      <c r="AQ77" s="129"/>
      <c r="AR77" s="129"/>
      <c r="AS77" s="129"/>
      <c r="AT77" s="129"/>
      <c r="AU77" s="129"/>
      <c r="AV77" s="129"/>
      <c r="AW77" s="129"/>
      <c r="AX77" s="129"/>
      <c r="AY77" s="129"/>
      <c r="AZ77" s="130"/>
      <c r="BA77" s="131"/>
      <c r="BB77" s="131"/>
      <c r="BC77" s="131"/>
      <c r="BD77" s="131"/>
      <c r="BE77" s="131"/>
      <c r="BF77" s="131"/>
      <c r="BG77" s="131"/>
      <c r="BH77" s="131"/>
      <c r="BI77" s="131"/>
      <c r="BJ77" s="131"/>
      <c r="BK77" s="131"/>
      <c r="BL77" s="131"/>
      <c r="BM77" s="131"/>
      <c r="BN77" s="131"/>
      <c r="BO77" s="131"/>
      <c r="BP77" s="132"/>
      <c r="BQ77" s="132"/>
      <c r="BR77" s="132"/>
      <c r="BS77" s="131"/>
      <c r="BT77" s="131"/>
      <c r="BU77" s="131"/>
      <c r="BV77" s="131"/>
      <c r="BW77" s="131"/>
      <c r="BX77" s="131"/>
      <c r="BY77" s="131"/>
      <c r="BZ77" s="131"/>
      <c r="CA77" s="131"/>
      <c r="CB77" s="131"/>
      <c r="CC77" s="131"/>
      <c r="CD77" s="131"/>
      <c r="CE77" s="131"/>
      <c r="CF77" s="131"/>
      <c r="CG77" s="131"/>
      <c r="CH77" s="131"/>
      <c r="CI77" s="131"/>
      <c r="CJ77" s="131"/>
      <c r="CK77" s="131"/>
      <c r="CL77" s="131"/>
      <c r="CM77" s="131"/>
      <c r="CN77" s="131"/>
      <c r="CO77" s="131"/>
      <c r="CP77" s="131"/>
      <c r="CQ77" s="131"/>
      <c r="CR77" s="131"/>
      <c r="CS77" s="131"/>
      <c r="CT77" s="131"/>
      <c r="CU77" s="131"/>
      <c r="CV77" s="131"/>
      <c r="CW77" s="131"/>
      <c r="CX77" s="133"/>
      <c r="DA77" s="11" t="s">
        <v>129</v>
      </c>
      <c r="DB77" s="11">
        <v>0.873</v>
      </c>
      <c r="DC77" s="11"/>
      <c r="DE77" s="24"/>
      <c r="DF77" s="21" t="s">
        <v>720</v>
      </c>
      <c r="DG77" s="18">
        <v>0</v>
      </c>
      <c r="DH77" s="18">
        <v>0</v>
      </c>
      <c r="DI77" s="18">
        <v>0</v>
      </c>
      <c r="DJ77" s="22">
        <f>DJ75</f>
        <v>114178</v>
      </c>
      <c r="DK77" s="18">
        <v>0</v>
      </c>
      <c r="DL77" s="18">
        <v>0</v>
      </c>
      <c r="DM77" s="18">
        <v>0</v>
      </c>
      <c r="DN77" s="97">
        <f t="shared" si="17"/>
        <v>0</v>
      </c>
      <c r="DO77" s="97">
        <f t="shared" si="17"/>
        <v>0</v>
      </c>
      <c r="DP77" s="97">
        <f t="shared" si="17"/>
        <v>0</v>
      </c>
      <c r="DQ77" s="97">
        <f t="shared" si="17"/>
        <v>0</v>
      </c>
    </row>
    <row r="78" spans="2:121" ht="13.5" customHeight="1" x14ac:dyDescent="0.2">
      <c r="B78" s="77"/>
      <c r="C78" s="3"/>
      <c r="D78" s="3"/>
      <c r="E78" s="3"/>
      <c r="F78" s="3"/>
      <c r="G78" s="3"/>
      <c r="H78" s="3"/>
      <c r="I78" s="3"/>
      <c r="J78" s="3"/>
      <c r="K78" s="3"/>
      <c r="L78" s="3"/>
      <c r="M78" s="3"/>
      <c r="N78" s="3"/>
      <c r="O78" s="3"/>
      <c r="P78" s="3"/>
      <c r="Q78" s="3"/>
      <c r="R78" s="3"/>
      <c r="S78" s="3"/>
      <c r="T78" s="3"/>
      <c r="U78" s="3"/>
      <c r="V78" s="3"/>
      <c r="W78" s="3"/>
      <c r="X78" s="3"/>
      <c r="Y78" s="3"/>
      <c r="Z78" s="3"/>
      <c r="AA78" s="3"/>
      <c r="AB78" s="3"/>
      <c r="AC78" s="3"/>
      <c r="AD78" s="3"/>
      <c r="AE78" s="3"/>
      <c r="AF78" s="3"/>
      <c r="AG78" s="3"/>
      <c r="AH78" s="3"/>
      <c r="AI78" s="3"/>
      <c r="AJ78" s="3"/>
      <c r="AK78" s="3"/>
      <c r="AL78" s="3"/>
      <c r="AM78" s="3"/>
      <c r="AN78" s="3"/>
      <c r="AO78" s="3"/>
      <c r="AP78" s="3"/>
      <c r="AQ78" s="3"/>
      <c r="AR78" s="3"/>
      <c r="AS78" s="3"/>
      <c r="AT78" s="3"/>
      <c r="AU78" s="3"/>
      <c r="AV78" s="3"/>
      <c r="AW78" s="3"/>
      <c r="AX78" s="3"/>
      <c r="AY78" s="3"/>
      <c r="AZ78" s="71"/>
      <c r="BA78" s="83"/>
      <c r="BB78" s="83"/>
      <c r="BC78" s="83"/>
      <c r="BD78" s="83"/>
      <c r="BE78" s="83"/>
      <c r="BF78" s="83"/>
      <c r="BG78" s="83"/>
      <c r="BH78" s="83"/>
      <c r="BI78" s="83"/>
      <c r="BJ78" s="83"/>
      <c r="BK78" s="83"/>
      <c r="BL78" s="83"/>
      <c r="BM78" s="83"/>
      <c r="BN78" s="83"/>
      <c r="BO78" s="83"/>
      <c r="BP78" s="54"/>
      <c r="BQ78" s="54"/>
      <c r="BR78" s="54"/>
      <c r="BS78" s="83"/>
      <c r="BT78" s="83"/>
      <c r="BU78" s="83"/>
      <c r="BV78" s="83"/>
      <c r="BW78" s="83"/>
      <c r="BX78" s="83"/>
      <c r="BY78" s="83"/>
      <c r="BZ78" s="83"/>
      <c r="CA78" s="83"/>
      <c r="CB78" s="83"/>
      <c r="CC78" s="83"/>
      <c r="CD78" s="83"/>
      <c r="CE78" s="83"/>
      <c r="CF78" s="83"/>
      <c r="CG78" s="83"/>
      <c r="CH78" s="83"/>
      <c r="CI78" s="83"/>
      <c r="CJ78" s="83"/>
      <c r="CK78" s="83"/>
      <c r="CL78" s="83"/>
      <c r="CM78" s="83"/>
      <c r="CN78" s="83"/>
      <c r="CO78" s="83"/>
      <c r="CP78" s="83"/>
      <c r="CQ78" s="83"/>
      <c r="CR78" s="83"/>
      <c r="CS78" s="83"/>
      <c r="CT78" s="83"/>
      <c r="CU78" s="83"/>
      <c r="CV78" s="83"/>
      <c r="CW78" s="83"/>
      <c r="CX78" s="77"/>
      <c r="DA78" s="11" t="s">
        <v>130</v>
      </c>
      <c r="DB78" s="11">
        <v>0.85899999999999999</v>
      </c>
      <c r="DC78" s="11"/>
      <c r="DE78" s="24"/>
      <c r="DF78" s="21" t="s">
        <v>721</v>
      </c>
      <c r="DG78" s="22">
        <f>DG75</f>
        <v>763740</v>
      </c>
      <c r="DH78" s="22">
        <f>DH75</f>
        <v>651839</v>
      </c>
      <c r="DI78" s="18">
        <v>0</v>
      </c>
      <c r="DJ78" s="18">
        <v>0</v>
      </c>
      <c r="DK78" s="22">
        <v>0</v>
      </c>
      <c r="DL78" s="22">
        <v>0</v>
      </c>
      <c r="DM78" s="22">
        <v>0</v>
      </c>
      <c r="DN78" s="98">
        <f t="shared" si="17"/>
        <v>0</v>
      </c>
      <c r="DO78" s="98">
        <f t="shared" si="17"/>
        <v>0</v>
      </c>
      <c r="DP78" s="98">
        <f t="shared" si="17"/>
        <v>0</v>
      </c>
      <c r="DQ78" s="98">
        <f t="shared" si="17"/>
        <v>0</v>
      </c>
    </row>
    <row r="79" spans="2:121" ht="13.5" customHeight="1" thickBot="1" x14ac:dyDescent="0.25">
      <c r="B79" s="36"/>
      <c r="C79" s="37"/>
      <c r="D79" s="37"/>
      <c r="E79" s="37"/>
      <c r="F79" s="37"/>
      <c r="G79" s="37"/>
      <c r="H79" s="37" t="s">
        <v>3</v>
      </c>
      <c r="I79" s="37"/>
      <c r="J79" s="37"/>
      <c r="K79" s="37"/>
      <c r="L79" s="37"/>
      <c r="M79" s="37"/>
      <c r="N79" s="55" t="s">
        <v>0</v>
      </c>
      <c r="O79" s="1523" t="s">
        <v>1331</v>
      </c>
      <c r="P79" s="1523"/>
      <c r="Q79" s="1523"/>
      <c r="R79" s="1523"/>
      <c r="S79" s="1523"/>
      <c r="T79" s="1523"/>
      <c r="U79" s="1523"/>
      <c r="V79" s="1523"/>
      <c r="W79" s="1523"/>
      <c r="X79" s="1523"/>
      <c r="Y79" s="1523"/>
      <c r="Z79" s="1523"/>
      <c r="AA79" s="1523"/>
      <c r="AB79" s="1523"/>
      <c r="AC79" s="1523"/>
      <c r="AD79" s="1523"/>
      <c r="AE79" s="37"/>
      <c r="AF79" s="37"/>
      <c r="AG79" s="37"/>
      <c r="AH79" s="37"/>
      <c r="AI79" s="37"/>
      <c r="AJ79" s="37"/>
      <c r="AK79" s="37"/>
      <c r="AL79" s="37"/>
      <c r="AM79" s="37"/>
      <c r="AN79" s="37"/>
      <c r="AO79" s="37"/>
      <c r="AP79" s="37"/>
      <c r="AQ79" s="37"/>
      <c r="AR79" s="37"/>
      <c r="AS79" s="37"/>
      <c r="AT79" s="37"/>
      <c r="AU79" s="37"/>
      <c r="AV79" s="37"/>
      <c r="AW79" s="37"/>
      <c r="AX79" s="37"/>
      <c r="AY79" s="37"/>
      <c r="AZ79" s="37"/>
      <c r="BA79" s="37"/>
      <c r="BB79" s="37"/>
      <c r="BC79" s="37"/>
      <c r="BD79" s="37"/>
      <c r="BE79" s="37"/>
      <c r="BF79" s="37"/>
      <c r="BG79" s="37"/>
      <c r="BH79" s="37"/>
      <c r="BI79" s="37"/>
      <c r="BJ79" s="37"/>
      <c r="BK79" s="37"/>
      <c r="BL79" s="37"/>
      <c r="BM79" s="37"/>
      <c r="BN79" s="37"/>
      <c r="BO79" s="37"/>
      <c r="BP79" s="37"/>
      <c r="BQ79" s="37"/>
      <c r="BR79" s="37"/>
      <c r="BS79" s="37"/>
      <c r="BT79" s="37"/>
      <c r="BU79" s="37"/>
      <c r="BV79" s="37"/>
      <c r="BW79" s="37"/>
      <c r="BX79" s="37"/>
      <c r="BY79" s="37"/>
      <c r="BZ79" s="37"/>
      <c r="CA79" s="37"/>
      <c r="CB79" s="37"/>
      <c r="CC79" s="37"/>
      <c r="CD79" s="37"/>
      <c r="CE79" s="37"/>
      <c r="CF79" s="37"/>
      <c r="CG79" s="37"/>
      <c r="CH79" s="37"/>
      <c r="CI79" s="37"/>
      <c r="CJ79" s="37"/>
      <c r="CK79" s="37"/>
      <c r="CL79" s="37"/>
      <c r="CM79" s="37"/>
      <c r="CN79" s="37"/>
      <c r="CO79" s="37"/>
      <c r="CP79" s="37"/>
      <c r="CQ79" s="37"/>
      <c r="CR79" s="37"/>
      <c r="CS79" s="37"/>
      <c r="CT79" s="37"/>
      <c r="CU79" s="37"/>
      <c r="CV79" s="37"/>
      <c r="CW79" s="37"/>
      <c r="CX79" s="39"/>
      <c r="CZ79" s="93"/>
      <c r="DA79" s="11" t="s">
        <v>131</v>
      </c>
      <c r="DB79" s="12">
        <v>0.78900000000000003</v>
      </c>
      <c r="DC79" s="11"/>
      <c r="DE79" s="939"/>
      <c r="DF79" s="940" t="s">
        <v>722</v>
      </c>
      <c r="DG79" s="941">
        <v>0</v>
      </c>
      <c r="DH79" s="941">
        <v>0</v>
      </c>
      <c r="DI79" s="941">
        <v>0</v>
      </c>
      <c r="DJ79" s="941">
        <v>0</v>
      </c>
      <c r="DK79" s="942">
        <f t="shared" ref="DK79:DQ79" si="18">DK75</f>
        <v>343098</v>
      </c>
      <c r="DL79" s="942">
        <f t="shared" si="18"/>
        <v>474263</v>
      </c>
      <c r="DM79" s="943">
        <f t="shared" si="18"/>
        <v>864068</v>
      </c>
      <c r="DN79" s="943">
        <f t="shared" si="18"/>
        <v>978908</v>
      </c>
      <c r="DO79" s="943">
        <f t="shared" si="18"/>
        <v>801165</v>
      </c>
      <c r="DP79" s="943">
        <f t="shared" si="18"/>
        <v>657439</v>
      </c>
      <c r="DQ79" s="943">
        <f t="shared" si="18"/>
        <v>563091</v>
      </c>
    </row>
    <row r="80" spans="2:121" ht="13.5" customHeight="1" thickTop="1" x14ac:dyDescent="0.2">
      <c r="B80" s="42"/>
      <c r="C80" s="1506">
        <f>1+C3</f>
        <v>2</v>
      </c>
      <c r="D80" s="1507"/>
      <c r="E80" s="1507"/>
      <c r="F80" s="1508"/>
      <c r="G80" s="38"/>
      <c r="H80" s="38" t="s">
        <v>4</v>
      </c>
      <c r="I80" s="38"/>
      <c r="J80" s="38"/>
      <c r="K80" s="38"/>
      <c r="L80" s="4"/>
      <c r="M80" s="38"/>
      <c r="N80" s="4" t="s">
        <v>0</v>
      </c>
      <c r="O80" s="1515" t="s">
        <v>612</v>
      </c>
      <c r="P80" s="1515"/>
      <c r="Q80" s="1515"/>
      <c r="R80" s="1515"/>
      <c r="S80" s="1515"/>
      <c r="T80" s="1515"/>
      <c r="U80" s="1515"/>
      <c r="V80" s="1515"/>
      <c r="W80" s="1515"/>
      <c r="X80" s="1515"/>
      <c r="Y80" s="1515"/>
      <c r="Z80" s="1515"/>
      <c r="AA80" s="1515"/>
      <c r="AB80" s="1515"/>
      <c r="AC80" s="1515"/>
      <c r="AD80" s="1515"/>
      <c r="AE80" s="38"/>
      <c r="AF80" s="57"/>
      <c r="AG80" s="57"/>
      <c r="AH80" s="57"/>
      <c r="AI80" s="57"/>
      <c r="AJ80" s="57"/>
      <c r="AK80" s="57"/>
      <c r="AL80" s="57"/>
      <c r="AM80" s="57"/>
      <c r="AN80" s="57"/>
      <c r="AO80" s="57"/>
      <c r="AP80" s="57"/>
      <c r="AQ80" s="57"/>
      <c r="AR80" s="57"/>
      <c r="AS80" s="57"/>
      <c r="AT80" s="57"/>
      <c r="AU80" s="57"/>
      <c r="AV80" s="57"/>
      <c r="AW80" s="57"/>
      <c r="AX80" s="57"/>
      <c r="AY80" s="57"/>
      <c r="AZ80" s="57"/>
      <c r="BA80" s="57"/>
      <c r="BB80" s="57"/>
      <c r="BC80" s="57"/>
      <c r="BD80" s="57"/>
      <c r="BE80" s="57"/>
      <c r="BF80" s="57"/>
      <c r="BG80" s="57"/>
      <c r="BH80" s="57"/>
      <c r="BI80" s="57"/>
      <c r="BJ80" s="57"/>
      <c r="BK80" s="57"/>
      <c r="BL80" s="57"/>
      <c r="BM80" s="57"/>
      <c r="BN80" s="57"/>
      <c r="BO80" s="57"/>
      <c r="BP80" s="57"/>
      <c r="BQ80" s="57"/>
      <c r="BR80" s="57"/>
      <c r="BS80" s="57"/>
      <c r="BT80" s="57"/>
      <c r="BU80" s="38"/>
      <c r="BV80" s="38"/>
      <c r="BW80" s="38"/>
      <c r="BX80" s="38"/>
      <c r="BY80" s="38"/>
      <c r="BZ80" s="38"/>
      <c r="CA80" s="38"/>
      <c r="CB80" s="38"/>
      <c r="CC80" s="38"/>
      <c r="CD80" s="38"/>
      <c r="CE80" s="38"/>
      <c r="CF80" s="38"/>
      <c r="CG80" s="38"/>
      <c r="CH80" s="38"/>
      <c r="CI80" s="38"/>
      <c r="CJ80" s="38"/>
      <c r="CK80" s="38"/>
      <c r="CL80" s="38"/>
      <c r="CM80" s="38"/>
      <c r="CN80" s="38"/>
      <c r="CO80" s="38"/>
      <c r="CP80" s="38"/>
      <c r="CQ80" s="38"/>
      <c r="CR80" s="38"/>
      <c r="CS80" s="38"/>
      <c r="CT80" s="38"/>
      <c r="CU80" s="38"/>
      <c r="CV80" s="38"/>
      <c r="CW80" s="38"/>
      <c r="CX80" s="43"/>
      <c r="DA80" s="11" t="s">
        <v>132</v>
      </c>
      <c r="DB80" s="11">
        <v>0.81699999999999995</v>
      </c>
      <c r="DC80" s="11"/>
      <c r="DE80" s="936" t="s">
        <v>6</v>
      </c>
      <c r="DF80" s="937" t="s">
        <v>13</v>
      </c>
      <c r="DG80" s="938">
        <v>0</v>
      </c>
      <c r="DH80" s="938">
        <v>0</v>
      </c>
      <c r="DI80" s="938">
        <v>0</v>
      </c>
      <c r="DJ80" s="938">
        <v>0</v>
      </c>
      <c r="DK80" s="938">
        <v>0</v>
      </c>
      <c r="DL80" s="938">
        <v>0</v>
      </c>
      <c r="DM80" s="938">
        <v>0</v>
      </c>
      <c r="DN80" s="938">
        <v>0</v>
      </c>
      <c r="DO80" s="938">
        <v>0</v>
      </c>
      <c r="DP80" s="938">
        <v>0</v>
      </c>
      <c r="DQ80" s="938">
        <v>0</v>
      </c>
    </row>
    <row r="81" spans="2:121" ht="13.5" customHeight="1" x14ac:dyDescent="0.2">
      <c r="B81" s="42"/>
      <c r="C81" s="1509"/>
      <c r="D81" s="1510"/>
      <c r="E81" s="1510"/>
      <c r="F81" s="1511"/>
      <c r="G81" s="38"/>
      <c r="H81" s="38" t="s">
        <v>1</v>
      </c>
      <c r="I81" s="38"/>
      <c r="J81" s="38"/>
      <c r="K81" s="38"/>
      <c r="L81" s="38"/>
      <c r="M81" s="38"/>
      <c r="N81" s="4" t="s">
        <v>0</v>
      </c>
      <c r="O81" s="1516" t="s">
        <v>46</v>
      </c>
      <c r="P81" s="1516"/>
      <c r="Q81" s="1516"/>
      <c r="R81" s="1516"/>
      <c r="S81" s="1516"/>
      <c r="T81" s="1516"/>
      <c r="U81" s="1516"/>
      <c r="V81" s="1516"/>
      <c r="W81" s="1516"/>
      <c r="X81" s="1516"/>
      <c r="Y81" s="1516"/>
      <c r="Z81" s="1516"/>
      <c r="AA81" s="1516"/>
      <c r="AB81" s="1516"/>
      <c r="AC81" s="1516"/>
      <c r="AD81" s="1516"/>
      <c r="AE81" s="38"/>
      <c r="AF81" s="38"/>
      <c r="AG81" s="38"/>
      <c r="AH81" s="38"/>
      <c r="AI81" s="38"/>
      <c r="AJ81" s="38"/>
      <c r="AK81" s="38"/>
      <c r="AL81" s="38"/>
      <c r="AM81" s="38"/>
      <c r="AN81" s="38"/>
      <c r="AO81" s="38"/>
      <c r="AP81" s="38"/>
      <c r="AQ81" s="58"/>
      <c r="AR81" s="58"/>
      <c r="AS81" s="58"/>
      <c r="AT81" s="58"/>
      <c r="AU81" s="59"/>
      <c r="AV81" s="38"/>
      <c r="AW81" s="38"/>
      <c r="AX81" s="38"/>
      <c r="AY81" s="38"/>
      <c r="AZ81" s="38"/>
      <c r="BA81" s="59"/>
      <c r="BB81" s="38"/>
      <c r="BC81" s="38"/>
      <c r="BD81" s="38"/>
      <c r="BE81" s="38"/>
      <c r="BF81" s="38"/>
      <c r="BG81" s="38"/>
      <c r="BH81" s="59"/>
      <c r="BI81" s="38"/>
      <c r="BJ81" s="38"/>
      <c r="BK81" s="38"/>
      <c r="BL81" s="38"/>
      <c r="BM81" s="38"/>
      <c r="BN81" s="59"/>
      <c r="BO81" s="38"/>
      <c r="BP81" s="38"/>
      <c r="BQ81" s="38"/>
      <c r="BR81" s="38"/>
      <c r="BS81" s="38"/>
      <c r="BT81" s="38"/>
      <c r="BU81" s="38"/>
      <c r="BV81" s="38"/>
      <c r="BW81" s="38"/>
      <c r="BX81" s="38"/>
      <c r="BY81" s="38"/>
      <c r="BZ81" s="38"/>
      <c r="CA81" s="38"/>
      <c r="CB81" s="38"/>
      <c r="CC81" s="38"/>
      <c r="CD81" s="38"/>
      <c r="CE81" s="38"/>
      <c r="CF81" s="38"/>
      <c r="CG81" s="38"/>
      <c r="CH81" s="38"/>
      <c r="CI81" s="38"/>
      <c r="CJ81" s="38"/>
      <c r="CK81" s="38"/>
      <c r="CL81" s="38"/>
      <c r="CM81" s="38"/>
      <c r="CN81" s="38"/>
      <c r="CO81" s="38"/>
      <c r="CP81" s="38"/>
      <c r="CQ81" s="38"/>
      <c r="CR81" s="38"/>
      <c r="CS81" s="38"/>
      <c r="CT81" s="38"/>
      <c r="CU81" s="38"/>
      <c r="CV81" s="38"/>
      <c r="CW81" s="38"/>
      <c r="CX81" s="43"/>
      <c r="DA81" s="11" t="s">
        <v>133</v>
      </c>
      <c r="DB81" s="11">
        <v>0.82899999999999996</v>
      </c>
      <c r="DC81" s="11"/>
      <c r="DE81" s="24"/>
      <c r="DF81" s="933" t="s">
        <v>723</v>
      </c>
      <c r="DG81" s="18">
        <f t="shared" ref="DG81:DQ81" si="19">DG60</f>
        <v>1612550.2715290913</v>
      </c>
      <c r="DH81" s="18">
        <f t="shared" si="19"/>
        <v>1256102.6698753322</v>
      </c>
      <c r="DI81" s="18">
        <f t="shared" si="19"/>
        <v>633059.29240832815</v>
      </c>
      <c r="DJ81" s="18">
        <f t="shared" si="19"/>
        <v>371639.1645783463</v>
      </c>
      <c r="DK81" s="18">
        <f t="shared" si="19"/>
        <v>1047169.0324642769</v>
      </c>
      <c r="DL81" s="18">
        <f t="shared" si="19"/>
        <v>1249392.026049302</v>
      </c>
      <c r="DM81" s="18">
        <f t="shared" si="19"/>
        <v>1459708</v>
      </c>
      <c r="DN81" s="18">
        <f t="shared" si="19"/>
        <v>2058455</v>
      </c>
      <c r="DO81" s="18">
        <f t="shared" si="19"/>
        <v>1401798</v>
      </c>
      <c r="DP81" s="18">
        <f t="shared" si="19"/>
        <v>1416610</v>
      </c>
      <c r="DQ81" s="18">
        <f t="shared" si="19"/>
        <v>1730079</v>
      </c>
    </row>
    <row r="82" spans="2:121" ht="13.5" customHeight="1" thickBot="1" x14ac:dyDescent="0.25">
      <c r="B82" s="42"/>
      <c r="C82" s="1512"/>
      <c r="D82" s="1513"/>
      <c r="E82" s="1513"/>
      <c r="F82" s="1514"/>
      <c r="G82" s="38"/>
      <c r="H82" s="38" t="s">
        <v>2</v>
      </c>
      <c r="I82" s="38"/>
      <c r="J82" s="38"/>
      <c r="K82" s="38"/>
      <c r="L82" s="38"/>
      <c r="M82" s="38"/>
      <c r="N82" s="4" t="s">
        <v>0</v>
      </c>
      <c r="O82" s="1517" t="s">
        <v>251</v>
      </c>
      <c r="P82" s="1517"/>
      <c r="Q82" s="1517"/>
      <c r="R82" s="1517"/>
      <c r="S82" s="1517"/>
      <c r="T82" s="1517"/>
      <c r="U82" s="1517"/>
      <c r="V82" s="1517"/>
      <c r="W82" s="1517"/>
      <c r="X82" s="1517"/>
      <c r="Y82" s="1517"/>
      <c r="Z82" s="1517"/>
      <c r="AA82" s="1517"/>
      <c r="AB82" s="1517"/>
      <c r="AC82" s="1517"/>
      <c r="AD82" s="1517"/>
      <c r="AE82" s="38"/>
      <c r="AF82" s="38"/>
      <c r="AG82" s="38"/>
      <c r="AH82" s="38"/>
      <c r="AI82" s="38"/>
      <c r="AJ82" s="38"/>
      <c r="AK82" s="38"/>
      <c r="AL82" s="38"/>
      <c r="AM82" s="38"/>
      <c r="AN82" s="38"/>
      <c r="AO82" s="38"/>
      <c r="AP82" s="38"/>
      <c r="AQ82" s="38"/>
      <c r="AR82" s="38"/>
      <c r="AS82" s="38"/>
      <c r="AT82" s="38"/>
      <c r="AU82" s="38"/>
      <c r="AV82" s="38"/>
      <c r="AW82" s="38"/>
      <c r="AX82" s="38"/>
      <c r="AY82" s="38"/>
      <c r="AZ82" s="38"/>
      <c r="BA82" s="38"/>
      <c r="BB82" s="38"/>
      <c r="BC82" s="38"/>
      <c r="BD82" s="38"/>
      <c r="BE82" s="38"/>
      <c r="BF82" s="38"/>
      <c r="BG82" s="38"/>
      <c r="BH82" s="38"/>
      <c r="BI82" s="38"/>
      <c r="BJ82" s="38"/>
      <c r="BK82" s="38"/>
      <c r="BL82" s="38"/>
      <c r="BM82" s="38"/>
      <c r="BN82" s="38"/>
      <c r="BO82" s="38"/>
      <c r="BP82" s="38"/>
      <c r="BQ82" s="38"/>
      <c r="BR82" s="38"/>
      <c r="BS82" s="38"/>
      <c r="BT82" s="38"/>
      <c r="BU82" s="38"/>
      <c r="BV82" s="38"/>
      <c r="BW82" s="38"/>
      <c r="BX82" s="38"/>
      <c r="BY82" s="38"/>
      <c r="BZ82" s="38"/>
      <c r="CA82" s="38"/>
      <c r="CB82" s="38"/>
      <c r="CC82" s="38"/>
      <c r="CD82" s="38"/>
      <c r="CE82" s="38"/>
      <c r="CF82" s="38"/>
      <c r="CG82" s="38"/>
      <c r="CH82" s="38"/>
      <c r="CI82" s="38"/>
      <c r="CJ82" s="38"/>
      <c r="CK82" s="38"/>
      <c r="CL82" s="38"/>
      <c r="CM82" s="38"/>
      <c r="CN82" s="38"/>
      <c r="CO82" s="38"/>
      <c r="CP82" s="38"/>
      <c r="CQ82" s="38"/>
      <c r="CR82" s="38"/>
      <c r="CS82" s="38"/>
      <c r="CT82" s="38"/>
      <c r="CU82" s="38"/>
      <c r="CV82" s="38"/>
      <c r="CW82" s="38"/>
      <c r="CX82" s="43"/>
      <c r="DA82" s="11" t="s">
        <v>134</v>
      </c>
      <c r="DB82" s="11">
        <v>0.83299999999999996</v>
      </c>
      <c r="DC82" s="11"/>
      <c r="DE82" s="24"/>
      <c r="DF82" s="21" t="s">
        <v>724</v>
      </c>
      <c r="DG82" s="22">
        <f>DG81</f>
        <v>1612550.2715290913</v>
      </c>
      <c r="DH82" s="22">
        <f>DH81</f>
        <v>1256102.6698753322</v>
      </c>
      <c r="DI82" s="22">
        <f>DI81</f>
        <v>633059.29240832815</v>
      </c>
      <c r="DJ82" s="18">
        <v>0</v>
      </c>
      <c r="DK82" s="18">
        <v>0</v>
      </c>
      <c r="DL82" s="18">
        <v>0</v>
      </c>
      <c r="DM82" s="18">
        <v>0</v>
      </c>
      <c r="DN82" s="97">
        <f t="shared" ref="DN82:DQ82" si="20">DM82</f>
        <v>0</v>
      </c>
      <c r="DO82" s="97">
        <f t="shared" si="20"/>
        <v>0</v>
      </c>
      <c r="DP82" s="97">
        <f t="shared" si="20"/>
        <v>0</v>
      </c>
      <c r="DQ82" s="97">
        <f t="shared" si="20"/>
        <v>0</v>
      </c>
    </row>
    <row r="83" spans="2:121" ht="13.5" customHeight="1" thickTop="1" x14ac:dyDescent="0.2">
      <c r="B83" s="42"/>
      <c r="C83" s="134"/>
      <c r="D83" s="134"/>
      <c r="E83" s="134"/>
      <c r="F83" s="134"/>
      <c r="G83" s="38"/>
      <c r="H83" s="38" t="s">
        <v>825</v>
      </c>
      <c r="I83" s="38"/>
      <c r="J83" s="38"/>
      <c r="K83" s="38"/>
      <c r="L83" s="38"/>
      <c r="M83" s="38"/>
      <c r="N83" s="4" t="s">
        <v>0</v>
      </c>
      <c r="O83" s="1518">
        <f>'Hitung Bangunan'!P10</f>
        <v>49.82</v>
      </c>
      <c r="P83" s="1518"/>
      <c r="Q83" s="1518"/>
      <c r="R83" s="1518"/>
      <c r="S83" s="136" t="s">
        <v>875</v>
      </c>
      <c r="T83" s="136"/>
      <c r="U83" s="136"/>
      <c r="V83" s="136"/>
      <c r="W83" s="136"/>
      <c r="X83" s="136"/>
      <c r="Y83" s="136"/>
      <c r="Z83" s="136"/>
      <c r="AA83" s="136"/>
      <c r="AB83" s="136"/>
      <c r="AC83" s="136"/>
      <c r="AD83" s="136"/>
      <c r="AE83" s="38"/>
      <c r="AF83" s="38"/>
      <c r="AG83" s="38"/>
      <c r="AH83" s="38"/>
      <c r="AI83" s="38"/>
      <c r="AJ83" s="38"/>
      <c r="AK83" s="38"/>
      <c r="AL83" s="38"/>
      <c r="AM83" s="38"/>
      <c r="AN83" s="38"/>
      <c r="AO83" s="38"/>
      <c r="AP83" s="38"/>
      <c r="AQ83" s="38"/>
      <c r="AR83" s="38"/>
      <c r="AS83" s="38"/>
      <c r="AT83" s="38"/>
      <c r="AU83" s="38"/>
      <c r="AV83" s="38"/>
      <c r="AW83" s="38"/>
      <c r="AX83" s="38"/>
      <c r="AY83" s="38"/>
      <c r="AZ83" s="38"/>
      <c r="BA83" s="38"/>
      <c r="BB83" s="38"/>
      <c r="BC83" s="38"/>
      <c r="BD83" s="38"/>
      <c r="BE83" s="38"/>
      <c r="BF83" s="38"/>
      <c r="BG83" s="38"/>
      <c r="BH83" s="38"/>
      <c r="BI83" s="38"/>
      <c r="BJ83" s="38"/>
      <c r="BK83" s="38"/>
      <c r="BL83" s="38"/>
      <c r="BM83" s="38"/>
      <c r="BN83" s="38"/>
      <c r="BO83" s="38"/>
      <c r="BP83" s="38"/>
      <c r="BQ83" s="38"/>
      <c r="BR83" s="38"/>
      <c r="BS83" s="38"/>
      <c r="BT83" s="38"/>
      <c r="BU83" s="38"/>
      <c r="BV83" s="38"/>
      <c r="BW83" s="38"/>
      <c r="BX83" s="38"/>
      <c r="BY83" s="38"/>
      <c r="BZ83" s="38"/>
      <c r="CA83" s="38"/>
      <c r="CB83" s="38"/>
      <c r="CC83" s="38"/>
      <c r="CD83" s="38"/>
      <c r="CE83" s="38"/>
      <c r="CF83" s="38"/>
      <c r="CG83" s="38"/>
      <c r="CH83" s="38"/>
      <c r="CI83" s="38"/>
      <c r="CJ83" s="38"/>
      <c r="CK83" s="38"/>
      <c r="CL83" s="38"/>
      <c r="CM83" s="38"/>
      <c r="CN83" s="38"/>
      <c r="CO83" s="38"/>
      <c r="CP83" s="38"/>
      <c r="CQ83" s="38"/>
      <c r="CR83" s="38"/>
      <c r="CS83" s="38"/>
      <c r="CT83" s="38"/>
      <c r="CU83" s="38"/>
      <c r="CV83" s="38"/>
      <c r="CW83" s="38"/>
      <c r="CX83" s="43"/>
      <c r="DA83" s="11" t="s">
        <v>135</v>
      </c>
      <c r="DB83" s="11">
        <v>0.88900000000000001</v>
      </c>
      <c r="DC83" s="11"/>
      <c r="DE83" s="24"/>
      <c r="DF83" s="21" t="s">
        <v>725</v>
      </c>
      <c r="DG83" s="18">
        <v>0</v>
      </c>
      <c r="DH83" s="18">
        <v>0</v>
      </c>
      <c r="DI83" s="18">
        <v>0</v>
      </c>
      <c r="DJ83" s="18">
        <v>0</v>
      </c>
      <c r="DK83" s="22">
        <f t="shared" ref="DK83:DQ83" si="21">DK81</f>
        <v>1047169.0324642769</v>
      </c>
      <c r="DL83" s="22">
        <f t="shared" si="21"/>
        <v>1249392.026049302</v>
      </c>
      <c r="DM83" s="98">
        <f t="shared" si="21"/>
        <v>1459708</v>
      </c>
      <c r="DN83" s="98">
        <f t="shared" si="21"/>
        <v>2058455</v>
      </c>
      <c r="DO83" s="98">
        <f t="shared" si="21"/>
        <v>1401798</v>
      </c>
      <c r="DP83" s="98">
        <f t="shared" si="21"/>
        <v>1416610</v>
      </c>
      <c r="DQ83" s="98">
        <f t="shared" si="21"/>
        <v>1730079</v>
      </c>
    </row>
    <row r="84" spans="2:121" ht="13.5" customHeight="1" x14ac:dyDescent="0.2">
      <c r="B84" s="2"/>
      <c r="C84" s="38"/>
      <c r="D84" s="38"/>
      <c r="E84" s="38"/>
      <c r="F84" s="38"/>
      <c r="G84" s="38"/>
      <c r="H84" s="38" t="s">
        <v>12</v>
      </c>
      <c r="I84" s="38"/>
      <c r="J84" s="38"/>
      <c r="K84" s="38"/>
      <c r="L84" s="38"/>
      <c r="M84" s="38"/>
      <c r="N84" s="4" t="s">
        <v>0</v>
      </c>
      <c r="O84" s="1519">
        <v>2</v>
      </c>
      <c r="P84" s="1519"/>
      <c r="Q84" s="60" t="s">
        <v>809</v>
      </c>
      <c r="R84" s="60"/>
      <c r="S84" s="60"/>
      <c r="T84" s="60"/>
      <c r="U84" s="60"/>
      <c r="V84" s="60"/>
      <c r="W84" s="60"/>
      <c r="X84" s="60"/>
      <c r="Y84" s="60"/>
      <c r="Z84" s="60"/>
      <c r="AA84" s="60"/>
      <c r="AB84" s="60"/>
      <c r="AC84" s="56"/>
      <c r="AD84" s="56"/>
      <c r="AE84" s="56"/>
      <c r="AF84" s="56"/>
      <c r="AG84" s="56"/>
      <c r="AH84" s="56"/>
      <c r="AI84" s="38"/>
      <c r="AJ84" s="38"/>
      <c r="AK84" s="38"/>
      <c r="AL84" s="38"/>
      <c r="AM84" s="38"/>
      <c r="AN84" s="38"/>
      <c r="AO84" s="38"/>
      <c r="AP84" s="38"/>
      <c r="AQ84" s="38"/>
      <c r="AR84" s="38"/>
      <c r="AS84" s="38"/>
      <c r="AT84" s="38"/>
      <c r="AU84" s="38"/>
      <c r="AV84" s="38"/>
      <c r="AW84" s="38"/>
      <c r="AX84" s="38"/>
      <c r="AY84" s="38"/>
      <c r="AZ84" s="38"/>
      <c r="BA84" s="38"/>
      <c r="BB84" s="38"/>
      <c r="BC84" s="38"/>
      <c r="BD84" s="38"/>
      <c r="BE84" s="38"/>
      <c r="BF84" s="38"/>
      <c r="BG84" s="38"/>
      <c r="BH84" s="38"/>
      <c r="BI84" s="38"/>
      <c r="BJ84" s="38"/>
      <c r="BK84" s="38"/>
      <c r="BL84" s="38"/>
      <c r="BM84" s="38"/>
      <c r="BN84" s="38"/>
      <c r="BO84" s="38"/>
      <c r="BP84" s="38"/>
      <c r="BQ84" s="38"/>
      <c r="BR84" s="38"/>
      <c r="BS84" s="38"/>
      <c r="BT84" s="38"/>
      <c r="BU84" s="38"/>
      <c r="BV84" s="38"/>
      <c r="BW84" s="38"/>
      <c r="BX84" s="38"/>
      <c r="BY84" s="38"/>
      <c r="BZ84" s="38"/>
      <c r="CA84" s="38"/>
      <c r="CB84" s="38"/>
      <c r="CC84" s="38"/>
      <c r="CD84" s="38"/>
      <c r="CE84" s="38"/>
      <c r="CF84" s="38"/>
      <c r="CG84" s="38"/>
      <c r="CH84" s="38"/>
      <c r="CI84" s="38"/>
      <c r="CJ84" s="38"/>
      <c r="CK84" s="38"/>
      <c r="CL84" s="38"/>
      <c r="CM84" s="38"/>
      <c r="CN84" s="38"/>
      <c r="CO84" s="38"/>
      <c r="CP84" s="38"/>
      <c r="CQ84" s="38"/>
      <c r="CR84" s="38"/>
      <c r="CS84" s="38"/>
      <c r="CT84" s="38"/>
      <c r="CU84" s="38"/>
      <c r="CV84" s="38"/>
      <c r="CW84" s="38"/>
      <c r="CX84" s="43"/>
      <c r="DA84" s="11" t="s">
        <v>136</v>
      </c>
      <c r="DB84" s="11">
        <v>0.879</v>
      </c>
      <c r="DC84" s="11"/>
      <c r="DE84" s="939"/>
      <c r="DF84" s="940" t="s">
        <v>726</v>
      </c>
      <c r="DG84" s="941">
        <v>0</v>
      </c>
      <c r="DH84" s="941">
        <v>0</v>
      </c>
      <c r="DI84" s="941">
        <v>0</v>
      </c>
      <c r="DJ84" s="942">
        <f>DJ81</f>
        <v>371639.1645783463</v>
      </c>
      <c r="DK84" s="941">
        <v>0</v>
      </c>
      <c r="DL84" s="941">
        <v>0</v>
      </c>
      <c r="DM84" s="941">
        <v>0</v>
      </c>
      <c r="DN84" s="941">
        <v>0</v>
      </c>
      <c r="DO84" s="941">
        <v>0</v>
      </c>
      <c r="DP84" s="941">
        <v>0</v>
      </c>
      <c r="DQ84" s="941">
        <v>0</v>
      </c>
    </row>
    <row r="85" spans="2:121" ht="13.5" customHeight="1" x14ac:dyDescent="0.2">
      <c r="B85" s="2"/>
      <c r="C85" s="1520" t="s">
        <v>20</v>
      </c>
      <c r="D85" s="1520"/>
      <c r="E85" s="1520"/>
      <c r="F85" s="1520"/>
      <c r="G85" s="1520"/>
      <c r="H85" s="1520"/>
      <c r="I85" s="1520"/>
      <c r="J85" s="1520"/>
      <c r="K85" s="1520"/>
      <c r="L85" s="1520"/>
      <c r="M85" s="1521" t="s">
        <v>15</v>
      </c>
      <c r="N85" s="1521"/>
      <c r="O85" s="1521"/>
      <c r="P85" s="1521"/>
      <c r="Q85" s="1521"/>
      <c r="R85" s="1522" t="s">
        <v>16</v>
      </c>
      <c r="S85" s="1522"/>
      <c r="T85" s="1522"/>
      <c r="U85" s="1521" t="s">
        <v>17</v>
      </c>
      <c r="V85" s="1521"/>
      <c r="W85" s="1521"/>
      <c r="X85" s="1521" t="s">
        <v>18</v>
      </c>
      <c r="Y85" s="1521"/>
      <c r="Z85" s="1521"/>
      <c r="AA85" s="1521"/>
      <c r="AB85" s="1521"/>
      <c r="AC85" s="1478" t="s">
        <v>19</v>
      </c>
      <c r="AD85" s="1478"/>
      <c r="AE85" s="1478"/>
      <c r="AF85" s="1478"/>
      <c r="AG85" s="1478"/>
      <c r="AH85" s="1478"/>
      <c r="AI85" s="1478"/>
      <c r="AJ85" s="1478"/>
      <c r="AK85" s="1478"/>
      <c r="AL85" s="1478"/>
      <c r="AM85" s="1478"/>
      <c r="AN85" s="1478"/>
      <c r="AO85" s="1478"/>
      <c r="AP85" s="1478"/>
      <c r="AQ85" s="1478"/>
      <c r="AR85" s="1478"/>
      <c r="AS85" s="1478"/>
      <c r="AT85" s="1478"/>
      <c r="AU85" s="1478"/>
      <c r="AV85" s="1478"/>
      <c r="AW85" s="1478"/>
      <c r="AX85" s="1478"/>
      <c r="AY85" s="1478"/>
      <c r="AZ85" s="6"/>
      <c r="BA85" s="1524" t="s">
        <v>904</v>
      </c>
      <c r="BB85" s="1525"/>
      <c r="BC85" s="1525"/>
      <c r="BD85" s="1525"/>
      <c r="BE85" s="1525"/>
      <c r="BF85" s="1525"/>
      <c r="BG85" s="1525"/>
      <c r="BH85" s="1525"/>
      <c r="BI85" s="1525"/>
      <c r="BJ85" s="1525"/>
      <c r="BK85" s="1525"/>
      <c r="BL85" s="1525"/>
      <c r="BM85" s="1525"/>
      <c r="BN85" s="1525"/>
      <c r="BO85" s="1525"/>
      <c r="BP85" s="1526"/>
      <c r="BQ85" s="1477">
        <f>(X152/X140)</f>
        <v>1.2834304999999999</v>
      </c>
      <c r="BR85" s="1477"/>
      <c r="BS85" s="1477"/>
      <c r="BT85" s="1477"/>
      <c r="BU85" s="83"/>
      <c r="BV85" s="1478" t="s">
        <v>906</v>
      </c>
      <c r="BW85" s="1478"/>
      <c r="BX85" s="1478"/>
      <c r="BY85" s="1478"/>
      <c r="BZ85" s="1478"/>
      <c r="CA85" s="1478"/>
      <c r="CB85" s="1478"/>
      <c r="CC85" s="1478"/>
      <c r="CD85" s="1478"/>
      <c r="CE85" s="1478"/>
      <c r="CF85" s="1478"/>
      <c r="CG85" s="1478"/>
      <c r="CH85" s="1478"/>
      <c r="CI85" s="1478"/>
      <c r="CJ85" s="1478"/>
      <c r="CK85" s="1478"/>
      <c r="CL85" s="1478"/>
      <c r="CM85" s="1478"/>
      <c r="CN85" s="1478"/>
      <c r="CO85" s="1478"/>
      <c r="CP85" s="1478"/>
      <c r="CQ85" s="1478"/>
      <c r="CR85" s="1478"/>
      <c r="CS85" s="1478"/>
      <c r="CT85" s="1478"/>
      <c r="CU85" s="1478"/>
      <c r="CV85" s="1478"/>
      <c r="CW85" s="83"/>
      <c r="CX85" s="5"/>
      <c r="DA85" s="11" t="s">
        <v>137</v>
      </c>
      <c r="DB85" s="12">
        <v>0.91</v>
      </c>
      <c r="DC85" s="11"/>
      <c r="DE85" s="944" t="s">
        <v>7</v>
      </c>
      <c r="DF85" s="937" t="s">
        <v>13</v>
      </c>
      <c r="DG85" s="938">
        <v>0</v>
      </c>
      <c r="DH85" s="938">
        <v>0</v>
      </c>
      <c r="DI85" s="938">
        <v>0</v>
      </c>
      <c r="DJ85" s="938">
        <v>0</v>
      </c>
      <c r="DK85" s="938">
        <v>0</v>
      </c>
      <c r="DL85" s="938">
        <v>0</v>
      </c>
      <c r="DM85" s="938">
        <v>0</v>
      </c>
      <c r="DN85" s="938">
        <v>0</v>
      </c>
      <c r="DO85" s="938">
        <v>0</v>
      </c>
      <c r="DP85" s="938">
        <v>0</v>
      </c>
      <c r="DQ85" s="938">
        <v>0</v>
      </c>
    </row>
    <row r="86" spans="2:121" ht="13.5" customHeight="1" x14ac:dyDescent="0.2">
      <c r="B86" s="2"/>
      <c r="C86" s="1385" t="s">
        <v>605</v>
      </c>
      <c r="D86" s="1386"/>
      <c r="E86" s="1386"/>
      <c r="F86" s="1386"/>
      <c r="G86" s="1386"/>
      <c r="H86" s="1386"/>
      <c r="I86" s="1386"/>
      <c r="J86" s="1386"/>
      <c r="K86" s="1386"/>
      <c r="L86" s="1386"/>
      <c r="M86" s="1386"/>
      <c r="N86" s="1386"/>
      <c r="O86" s="1386"/>
      <c r="P86" s="1386"/>
      <c r="Q86" s="1386"/>
      <c r="R86" s="1386"/>
      <c r="S86" s="1386"/>
      <c r="T86" s="1386"/>
      <c r="U86" s="1386"/>
      <c r="V86" s="1386"/>
      <c r="W86" s="1387"/>
      <c r="X86" s="1388">
        <f>HLOOKUP(O80,$DG$58:$DQ$67,2,FALSE)</f>
        <v>651839</v>
      </c>
      <c r="Y86" s="1389"/>
      <c r="Z86" s="1389"/>
      <c r="AA86" s="1389"/>
      <c r="AB86" s="1390"/>
      <c r="AC86" s="1391" t="str">
        <f>HLOOKUP(O80,$DG$44:$DQ$56,2,FALSE)</f>
        <v>Menggunakan pondasi dangkal dengan pondasi tapak dan sloof dengan mutu beton sedang (setara K-225)dan sebagian kecil menggunakan pondasi batu kali</v>
      </c>
      <c r="AD86" s="1392"/>
      <c r="AE86" s="1392"/>
      <c r="AF86" s="1392"/>
      <c r="AG86" s="1392"/>
      <c r="AH86" s="1392"/>
      <c r="AI86" s="1392"/>
      <c r="AJ86" s="1392"/>
      <c r="AK86" s="1392"/>
      <c r="AL86" s="1392"/>
      <c r="AM86" s="1392"/>
      <c r="AN86" s="1392"/>
      <c r="AO86" s="1392"/>
      <c r="AP86" s="1392"/>
      <c r="AQ86" s="1392"/>
      <c r="AR86" s="1392"/>
      <c r="AS86" s="1392"/>
      <c r="AT86" s="1392"/>
      <c r="AU86" s="1392"/>
      <c r="AV86" s="1392"/>
      <c r="AW86" s="1392"/>
      <c r="AX86" s="1392"/>
      <c r="AY86" s="1393"/>
      <c r="AZ86" s="7"/>
      <c r="BA86" s="1479" t="s">
        <v>905</v>
      </c>
      <c r="BB86" s="1480"/>
      <c r="BC86" s="1480"/>
      <c r="BD86" s="1481"/>
      <c r="BE86" s="1479" t="s">
        <v>907</v>
      </c>
      <c r="BF86" s="1480"/>
      <c r="BG86" s="1480"/>
      <c r="BH86" s="1480"/>
      <c r="BI86" s="1479" t="s">
        <v>908</v>
      </c>
      <c r="BJ86" s="1480"/>
      <c r="BK86" s="1480"/>
      <c r="BL86" s="1480"/>
      <c r="BM86" s="1482" t="s">
        <v>851</v>
      </c>
      <c r="BN86" s="1482"/>
      <c r="BO86" s="1482"/>
      <c r="BP86" s="1482"/>
      <c r="BQ86" s="1482"/>
      <c r="BR86" s="1482"/>
      <c r="BS86" s="1482"/>
      <c r="BT86" s="1482"/>
      <c r="BU86" s="127"/>
      <c r="BV86" s="128"/>
      <c r="BW86" s="128"/>
      <c r="BX86" s="128"/>
      <c r="BY86" s="128"/>
      <c r="BZ86" s="128"/>
      <c r="CA86" s="128"/>
      <c r="CB86" s="128"/>
      <c r="CC86" s="128"/>
      <c r="CD86" s="126"/>
      <c r="CE86" s="126"/>
      <c r="CF86" s="126"/>
      <c r="CG86" s="126"/>
      <c r="CH86" s="126"/>
      <c r="CI86" s="126"/>
      <c r="CJ86" s="126"/>
      <c r="CK86" s="126"/>
      <c r="CL86" s="126"/>
      <c r="CM86" s="126"/>
      <c r="CN86" s="126"/>
      <c r="CO86" s="3"/>
      <c r="CP86" s="3"/>
      <c r="CQ86" s="3"/>
      <c r="CR86" s="3"/>
      <c r="CS86" s="3"/>
      <c r="CT86" s="119"/>
      <c r="CU86" s="119"/>
      <c r="CV86" s="3"/>
      <c r="CW86" s="3"/>
      <c r="CX86" s="5"/>
      <c r="DA86" s="11" t="s">
        <v>138</v>
      </c>
      <c r="DB86" s="12">
        <v>0.93</v>
      </c>
      <c r="DC86" s="11"/>
      <c r="DE86" s="25"/>
      <c r="DF86" s="933" t="s">
        <v>727</v>
      </c>
      <c r="DG86" s="18">
        <f t="shared" ref="DG86:DQ86" si="22">DG61</f>
        <v>243120</v>
      </c>
      <c r="DH86" s="18">
        <f t="shared" si="22"/>
        <v>140982</v>
      </c>
      <c r="DI86" s="18">
        <f t="shared" si="22"/>
        <v>219514</v>
      </c>
      <c r="DJ86" s="18">
        <f t="shared" si="22"/>
        <v>83640.184394366195</v>
      </c>
      <c r="DK86" s="18">
        <f t="shared" si="22"/>
        <v>351191.74462971644</v>
      </c>
      <c r="DL86" s="18">
        <f t="shared" si="22"/>
        <v>118082.98802857609</v>
      </c>
      <c r="DM86" s="18">
        <f t="shared" si="22"/>
        <v>68184</v>
      </c>
      <c r="DN86" s="18">
        <f t="shared" si="22"/>
        <v>35665</v>
      </c>
      <c r="DO86" s="18">
        <f t="shared" si="22"/>
        <v>97468</v>
      </c>
      <c r="DP86" s="18">
        <f t="shared" si="22"/>
        <v>62123</v>
      </c>
      <c r="DQ86" s="18">
        <f t="shared" si="22"/>
        <v>9730</v>
      </c>
    </row>
    <row r="87" spans="2:121" ht="13.5" customHeight="1" x14ac:dyDescent="0.25">
      <c r="B87" s="2"/>
      <c r="C87" s="32" t="s">
        <v>810</v>
      </c>
      <c r="D87" s="1470" t="s">
        <v>721</v>
      </c>
      <c r="E87" s="1470"/>
      <c r="F87" s="1470"/>
      <c r="G87" s="1470"/>
      <c r="H87" s="1470"/>
      <c r="I87" s="1470"/>
      <c r="J87" s="1470"/>
      <c r="K87" s="1470"/>
      <c r="L87" s="1471"/>
      <c r="M87" s="1437">
        <f>(IF(O80="RUMAH TINGGAL MEWAH",VLOOKUP(D87,BIAYA,2,FALSE),IF(O80="RUMAH TINGGAL MENENGAH",VLOOKUP(D87,BIAYA,3,FALSE),IF(O80="RUMAH TINGGAL SEDERHANA",VLOOKUP(D87,BIAYA,4,FALSE),IF(O80="SEMI PERMANEN",VLOOKUP(D87,BIAYA,5,FALSE),IF(O80="GUDANG",VLOOKUP(D87,BIAYA,6,FALSE),IF(O80="GEDUNG BERTINGKAT RENDAH &lt; 5 LANTAI",VLOOKUP(D87,BIAYA,7,FALSE),IF(O80="GEDUNG BERTINGKAT SEDANG 5-8 LANTAI",VLOOKUP(D87,BIAYA,8,FALSE),IF(O80="GEDUNG BERTINGKAT TINGGI &gt; 8 LANTAI",VLOOKUP(D87,BIAYA,9,FALSE),IF(O80="MALL 4 LANTAI + 1 BASEMENT",VLOOKUP(D87,BIAYA,10,FALSE),IF(O80="HOTEL 8 LANTAI",VLOOKUP(D87,BIAYA,11,FALSE),IF(O80="APARTEMEN 14 LANTAI + 2 SEMI BASEMENT",VLOOKUP(D87,BIAYA,12,FALSE)))))))))))))</f>
        <v>651839</v>
      </c>
      <c r="N87" s="1437"/>
      <c r="O87" s="1437"/>
      <c r="P87" s="1437"/>
      <c r="Q87" s="1437"/>
      <c r="R87" s="1459">
        <v>1</v>
      </c>
      <c r="S87" s="1459"/>
      <c r="T87" s="1459"/>
      <c r="U87" s="1436">
        <v>1</v>
      </c>
      <c r="V87" s="1436"/>
      <c r="W87" s="1436"/>
      <c r="X87" s="1437">
        <f>M87*R87*U87</f>
        <v>651839</v>
      </c>
      <c r="Y87" s="1437"/>
      <c r="Z87" s="1437"/>
      <c r="AA87" s="1437"/>
      <c r="AB87" s="1437"/>
      <c r="AC87" s="1394"/>
      <c r="AD87" s="1395"/>
      <c r="AE87" s="1395"/>
      <c r="AF87" s="1395"/>
      <c r="AG87" s="1395"/>
      <c r="AH87" s="1395"/>
      <c r="AI87" s="1395"/>
      <c r="AJ87" s="1395"/>
      <c r="AK87" s="1395"/>
      <c r="AL87" s="1395"/>
      <c r="AM87" s="1395"/>
      <c r="AN87" s="1395"/>
      <c r="AO87" s="1395"/>
      <c r="AP87" s="1395"/>
      <c r="AQ87" s="1395"/>
      <c r="AR87" s="1395"/>
      <c r="AS87" s="1395"/>
      <c r="AT87" s="1395"/>
      <c r="AU87" s="1395"/>
      <c r="AV87" s="1395"/>
      <c r="AW87" s="1395"/>
      <c r="AX87" s="1395"/>
      <c r="AY87" s="1396"/>
      <c r="AZ87" s="7"/>
      <c r="BA87" s="1483">
        <f>X91*BQ85</f>
        <v>836590.05368949997</v>
      </c>
      <c r="BB87" s="1484"/>
      <c r="BC87" s="1484"/>
      <c r="BD87" s="1485"/>
      <c r="BE87" s="1492">
        <f>AS142</f>
        <v>2000</v>
      </c>
      <c r="BF87" s="1492"/>
      <c r="BG87" s="1492"/>
      <c r="BH87" s="1492"/>
      <c r="BI87" s="1409">
        <f>AS143</f>
        <v>2014</v>
      </c>
      <c r="BJ87" s="1410"/>
      <c r="BK87" s="1410"/>
      <c r="BL87" s="1411"/>
      <c r="BM87" s="1493">
        <f>IF(BI87=0,0,(Rekap!$A$6-BI87)/AS145)</f>
        <v>0.26666666666666666</v>
      </c>
      <c r="BN87" s="1494"/>
      <c r="BO87" s="1495"/>
      <c r="BP87" s="1502">
        <f>BA87*BM87</f>
        <v>223090.68098386665</v>
      </c>
      <c r="BQ87" s="1502"/>
      <c r="BR87" s="1502"/>
      <c r="BS87" s="1502"/>
      <c r="BT87" s="1502"/>
      <c r="BU87" s="127"/>
      <c r="BV87" s="1378" t="s">
        <v>909</v>
      </c>
      <c r="BW87" s="1378"/>
      <c r="BX87" s="1378"/>
      <c r="BY87" s="1378"/>
      <c r="BZ87" s="1378"/>
      <c r="CA87" s="1378"/>
      <c r="CB87" s="1378"/>
      <c r="CC87" s="1378"/>
      <c r="CD87" s="1378"/>
      <c r="CE87" s="1378"/>
      <c r="CF87" s="1378"/>
      <c r="CG87" s="1378"/>
      <c r="CH87" s="1378"/>
      <c r="CI87" s="1378"/>
      <c r="CJ87" s="1378"/>
      <c r="CK87" s="1378"/>
      <c r="CL87" s="1378"/>
      <c r="CM87" s="1378"/>
      <c r="CN87" s="1378"/>
      <c r="CO87" s="1378"/>
      <c r="CP87" s="1378"/>
      <c r="CQ87" s="1378"/>
      <c r="CR87" s="1378"/>
      <c r="CS87" s="1378"/>
      <c r="CT87" s="1378"/>
      <c r="CU87" s="1378"/>
      <c r="CV87" s="1378"/>
      <c r="CW87" s="3"/>
      <c r="CX87" s="5"/>
      <c r="DA87" s="11" t="s">
        <v>139</v>
      </c>
      <c r="DB87" s="11">
        <v>0.89900000000000002</v>
      </c>
      <c r="DC87" s="11"/>
      <c r="DE87" s="25"/>
      <c r="DF87" s="21" t="s">
        <v>728</v>
      </c>
      <c r="DG87" s="22">
        <v>126393.15316311047</v>
      </c>
      <c r="DH87" s="18">
        <v>106463.37941942265</v>
      </c>
      <c r="DI87" s="18">
        <v>130308.12977555556</v>
      </c>
      <c r="DJ87" s="18">
        <v>0</v>
      </c>
      <c r="DK87" s="18">
        <v>0</v>
      </c>
      <c r="DL87" s="22">
        <f t="shared" ref="DL87:DQ87" si="23">DL86</f>
        <v>118082.98802857609</v>
      </c>
      <c r="DM87" s="953">
        <f t="shared" si="23"/>
        <v>68184</v>
      </c>
      <c r="DN87" s="953">
        <f t="shared" si="23"/>
        <v>35665</v>
      </c>
      <c r="DO87" s="953">
        <f t="shared" si="23"/>
        <v>97468</v>
      </c>
      <c r="DP87" s="953">
        <f t="shared" si="23"/>
        <v>62123</v>
      </c>
      <c r="DQ87" s="953">
        <f t="shared" si="23"/>
        <v>9730</v>
      </c>
    </row>
    <row r="88" spans="2:121" ht="13.5" customHeight="1" x14ac:dyDescent="0.25">
      <c r="B88" s="2"/>
      <c r="C88" s="33" t="s">
        <v>810</v>
      </c>
      <c r="D88" s="1472" t="s">
        <v>13</v>
      </c>
      <c r="E88" s="1472"/>
      <c r="F88" s="1472"/>
      <c r="G88" s="1472"/>
      <c r="H88" s="1472"/>
      <c r="I88" s="1472"/>
      <c r="J88" s="1472"/>
      <c r="K88" s="1472"/>
      <c r="L88" s="1473"/>
      <c r="M88" s="1360">
        <f>(IF(O80="RUMAH TINGGAL MEWAH",VLOOKUP(D88,BIAYA,2,FALSE),IF(O80="RUMAH TINGGAL MENENGAH",VLOOKUP(D88,BIAYA,3,FALSE),IF(O80="RUMAH TINGGAL SEDERHANA",VLOOKUP(D88,BIAYA,4,FALSE),IF(O80="SEMI PERMANEN",VLOOKUP(D88,BIAYA,5,FALSE),IF(O80="GUDANG",VLOOKUP(D88,BIAYA,6,FALSE),IF(O80="GEDUNG BERTINGKAT RENDAH &lt; 5 LANTAI",VLOOKUP(D88,BIAYA,7,FALSE),IF(O80="GEDUNG BERTINGKAT SEDANG 5-8 LANTAI",VLOOKUP(D88,BIAYA,8,FALSE),IF(O80="GEDUNG BERTINGKAT TINGGI &gt; 8 LANTAI",VLOOKUP(D88,BIAYA,9,FALSE),IF(O80="MALL 4 LANTAI + 1 BASEMENT",VLOOKUP(D88,BIAYA,10,FALSE),IF(O80="HOTEL 8 LANTAI",VLOOKUP(D88,BIAYA,11,FALSE),IF(O80="APARTEMEN 14 LANTAI + 2 SEMI BASEMENT",VLOOKUP(D88,BIAYA,12,FALSE)))))))))))))</f>
        <v>0</v>
      </c>
      <c r="N88" s="1360"/>
      <c r="O88" s="1360"/>
      <c r="P88" s="1360"/>
      <c r="Q88" s="1360"/>
      <c r="R88" s="1460"/>
      <c r="S88" s="1460"/>
      <c r="T88" s="1460"/>
      <c r="U88" s="1359">
        <v>1</v>
      </c>
      <c r="V88" s="1359"/>
      <c r="W88" s="1359"/>
      <c r="X88" s="1360">
        <f t="shared" ref="X88:X90" si="24">M88*R88*U88</f>
        <v>0</v>
      </c>
      <c r="Y88" s="1360"/>
      <c r="Z88" s="1360"/>
      <c r="AA88" s="1360"/>
      <c r="AB88" s="1360"/>
      <c r="AC88" s="1394"/>
      <c r="AD88" s="1395"/>
      <c r="AE88" s="1395"/>
      <c r="AF88" s="1395"/>
      <c r="AG88" s="1395"/>
      <c r="AH88" s="1395"/>
      <c r="AI88" s="1395"/>
      <c r="AJ88" s="1395"/>
      <c r="AK88" s="1395"/>
      <c r="AL88" s="1395"/>
      <c r="AM88" s="1395"/>
      <c r="AN88" s="1395"/>
      <c r="AO88" s="1395"/>
      <c r="AP88" s="1395"/>
      <c r="AQ88" s="1395"/>
      <c r="AR88" s="1395"/>
      <c r="AS88" s="1395"/>
      <c r="AT88" s="1395"/>
      <c r="AU88" s="1395"/>
      <c r="AV88" s="1395"/>
      <c r="AW88" s="1395"/>
      <c r="AX88" s="1395"/>
      <c r="AY88" s="1396"/>
      <c r="AZ88" s="7"/>
      <c r="BA88" s="1486"/>
      <c r="BB88" s="1487"/>
      <c r="BC88" s="1487"/>
      <c r="BD88" s="1488"/>
      <c r="BE88" s="1492"/>
      <c r="BF88" s="1492"/>
      <c r="BG88" s="1492"/>
      <c r="BH88" s="1492"/>
      <c r="BI88" s="1412"/>
      <c r="BJ88" s="1413"/>
      <c r="BK88" s="1413"/>
      <c r="BL88" s="1414"/>
      <c r="BM88" s="1496"/>
      <c r="BN88" s="1497"/>
      <c r="BO88" s="1498"/>
      <c r="BP88" s="1502"/>
      <c r="BQ88" s="1502"/>
      <c r="BR88" s="1502"/>
      <c r="BS88" s="1502"/>
      <c r="BT88" s="1502"/>
      <c r="BU88" s="127"/>
      <c r="BV88" s="1378"/>
      <c r="BW88" s="1378"/>
      <c r="BX88" s="1378"/>
      <c r="BY88" s="1378"/>
      <c r="BZ88" s="1378"/>
      <c r="CA88" s="1378"/>
      <c r="CB88" s="1378"/>
      <c r="CC88" s="1378"/>
      <c r="CD88" s="1378"/>
      <c r="CE88" s="1378"/>
      <c r="CF88" s="1378"/>
      <c r="CG88" s="1378"/>
      <c r="CH88" s="1378"/>
      <c r="CI88" s="1378"/>
      <c r="CJ88" s="1378"/>
      <c r="CK88" s="1378"/>
      <c r="CL88" s="1378"/>
      <c r="CM88" s="1378"/>
      <c r="CN88" s="1378"/>
      <c r="CO88" s="1378"/>
      <c r="CP88" s="1378"/>
      <c r="CQ88" s="1378"/>
      <c r="CR88" s="1378"/>
      <c r="CS88" s="1378"/>
      <c r="CT88" s="1378"/>
      <c r="CU88" s="1378"/>
      <c r="CV88" s="1378"/>
      <c r="CW88" s="3"/>
      <c r="CX88" s="5"/>
      <c r="DA88" s="11" t="s">
        <v>140</v>
      </c>
      <c r="DB88" s="11">
        <v>0.82399999999999995</v>
      </c>
      <c r="DC88" s="11"/>
      <c r="DE88" s="25"/>
      <c r="DF88" s="21" t="s">
        <v>729</v>
      </c>
      <c r="DG88" s="22">
        <v>343194.07137477375</v>
      </c>
      <c r="DH88" s="18">
        <v>217729.62689577928</v>
      </c>
      <c r="DI88" s="18">
        <v>258714.48201480755</v>
      </c>
      <c r="DJ88" s="18">
        <v>0</v>
      </c>
      <c r="DK88" s="18">
        <v>0</v>
      </c>
      <c r="DL88" s="18">
        <v>133430.16501686553</v>
      </c>
      <c r="DM88" s="954">
        <v>0</v>
      </c>
      <c r="DN88" s="954">
        <v>0</v>
      </c>
      <c r="DO88" s="954">
        <v>0</v>
      </c>
      <c r="DP88" s="954">
        <v>0</v>
      </c>
      <c r="DQ88" s="954">
        <v>0</v>
      </c>
    </row>
    <row r="89" spans="2:121" ht="13.5" customHeight="1" x14ac:dyDescent="0.25">
      <c r="B89" s="2"/>
      <c r="C89" s="33" t="s">
        <v>810</v>
      </c>
      <c r="D89" s="1472" t="s">
        <v>13</v>
      </c>
      <c r="E89" s="1472"/>
      <c r="F89" s="1472"/>
      <c r="G89" s="1472"/>
      <c r="H89" s="1472"/>
      <c r="I89" s="1472"/>
      <c r="J89" s="1472"/>
      <c r="K89" s="1472"/>
      <c r="L89" s="1473"/>
      <c r="M89" s="1360">
        <f>(IF(O80="RUMAH TINGGAL MEWAH",VLOOKUP(D89,BIAYA,2,FALSE),IF(O80="RUMAH TINGGAL MENENGAH",VLOOKUP(D89,BIAYA,3,FALSE),IF(O80="RUMAH TINGGAL SEDERHANA",VLOOKUP(D89,BIAYA,4,FALSE),IF(O80="SEMI PERMANEN",VLOOKUP(D89,BIAYA,5,FALSE),IF(O80="GUDANG",VLOOKUP(D89,BIAYA,6,FALSE),IF(O80="GEDUNG BERTINGKAT RENDAH &lt; 5 LANTAI",VLOOKUP(D89,BIAYA,7,FALSE),IF(O80="GEDUNG BERTINGKAT SEDANG 5-8 LANTAI",VLOOKUP(D89,BIAYA,8,FALSE),IF(O80="GEDUNG BERTINGKAT TINGGI &gt; 8 LANTAI",VLOOKUP(D89,BIAYA,9,FALSE),IF(O80="MALL 4 LANTAI + 1 BASEMENT",VLOOKUP(D89,BIAYA,10,FALSE),IF(O80="HOTEL 8 LANTAI",VLOOKUP(D89,BIAYA,11,FALSE),IF(O80="APARTEMEN 14 LANTAI + 2 SEMI BASEMENT",VLOOKUP(D89,BIAYA,12,FALSE)))))))))))))</f>
        <v>0</v>
      </c>
      <c r="N89" s="1360"/>
      <c r="O89" s="1360"/>
      <c r="P89" s="1360"/>
      <c r="Q89" s="1360"/>
      <c r="R89" s="1460"/>
      <c r="S89" s="1460"/>
      <c r="T89" s="1460"/>
      <c r="U89" s="1359">
        <v>1</v>
      </c>
      <c r="V89" s="1359"/>
      <c r="W89" s="1359"/>
      <c r="X89" s="1360">
        <f t="shared" si="24"/>
        <v>0</v>
      </c>
      <c r="Y89" s="1360"/>
      <c r="Z89" s="1360"/>
      <c r="AA89" s="1360"/>
      <c r="AB89" s="1360"/>
      <c r="AC89" s="1394"/>
      <c r="AD89" s="1395"/>
      <c r="AE89" s="1395"/>
      <c r="AF89" s="1395"/>
      <c r="AG89" s="1395"/>
      <c r="AH89" s="1395"/>
      <c r="AI89" s="1395"/>
      <c r="AJ89" s="1395"/>
      <c r="AK89" s="1395"/>
      <c r="AL89" s="1395"/>
      <c r="AM89" s="1395"/>
      <c r="AN89" s="1395"/>
      <c r="AO89" s="1395"/>
      <c r="AP89" s="1395"/>
      <c r="AQ89" s="1395"/>
      <c r="AR89" s="1395"/>
      <c r="AS89" s="1395"/>
      <c r="AT89" s="1395"/>
      <c r="AU89" s="1395"/>
      <c r="AV89" s="1395"/>
      <c r="AW89" s="1395"/>
      <c r="AX89" s="1395"/>
      <c r="AY89" s="1396"/>
      <c r="AZ89" s="7"/>
      <c r="BA89" s="1486"/>
      <c r="BB89" s="1487"/>
      <c r="BC89" s="1487"/>
      <c r="BD89" s="1488"/>
      <c r="BE89" s="1492"/>
      <c r="BF89" s="1492"/>
      <c r="BG89" s="1492"/>
      <c r="BH89" s="1492"/>
      <c r="BI89" s="1412"/>
      <c r="BJ89" s="1413"/>
      <c r="BK89" s="1413"/>
      <c r="BL89" s="1414"/>
      <c r="BM89" s="1496"/>
      <c r="BN89" s="1497"/>
      <c r="BO89" s="1498"/>
      <c r="BP89" s="1502"/>
      <c r="BQ89" s="1502"/>
      <c r="BR89" s="1502"/>
      <c r="BS89" s="1502"/>
      <c r="BT89" s="1502"/>
      <c r="BU89" s="127"/>
      <c r="BV89" s="1378"/>
      <c r="BW89" s="1378"/>
      <c r="BX89" s="1378"/>
      <c r="BY89" s="1378"/>
      <c r="BZ89" s="1378"/>
      <c r="CA89" s="1378"/>
      <c r="CB89" s="1378"/>
      <c r="CC89" s="1378"/>
      <c r="CD89" s="1378"/>
      <c r="CE89" s="1378"/>
      <c r="CF89" s="1378"/>
      <c r="CG89" s="1378"/>
      <c r="CH89" s="1378"/>
      <c r="CI89" s="1378"/>
      <c r="CJ89" s="1378"/>
      <c r="CK89" s="1378"/>
      <c r="CL89" s="1378"/>
      <c r="CM89" s="1378"/>
      <c r="CN89" s="1378"/>
      <c r="CO89" s="1378"/>
      <c r="CP89" s="1378"/>
      <c r="CQ89" s="1378"/>
      <c r="CR89" s="1378"/>
      <c r="CS89" s="1378"/>
      <c r="CT89" s="1378"/>
      <c r="CU89" s="1378"/>
      <c r="CV89" s="1378"/>
      <c r="CW89" s="3"/>
      <c r="CX89" s="5"/>
      <c r="DA89" s="11" t="s">
        <v>141</v>
      </c>
      <c r="DB89" s="11">
        <v>0.77100000000000002</v>
      </c>
      <c r="DC89" s="11"/>
      <c r="DE89" s="25"/>
      <c r="DF89" s="21" t="s">
        <v>730</v>
      </c>
      <c r="DG89" s="20">
        <v>171985.86204698679</v>
      </c>
      <c r="DH89" s="18">
        <v>125346.95344989951</v>
      </c>
      <c r="DI89" s="18">
        <v>153388.56171896399</v>
      </c>
      <c r="DJ89" s="22">
        <f>DJ86</f>
        <v>83640.184394366195</v>
      </c>
      <c r="DK89" s="18"/>
      <c r="DL89" s="18">
        <v>79951.293410232785</v>
      </c>
      <c r="DM89" s="954">
        <v>0</v>
      </c>
      <c r="DN89" s="954">
        <v>0</v>
      </c>
      <c r="DO89" s="954">
        <v>0</v>
      </c>
      <c r="DP89" s="954">
        <v>0</v>
      </c>
      <c r="DQ89" s="954">
        <v>0</v>
      </c>
    </row>
    <row r="90" spans="2:121" ht="13.5" customHeight="1" x14ac:dyDescent="0.25">
      <c r="B90" s="2"/>
      <c r="C90" s="34" t="s">
        <v>810</v>
      </c>
      <c r="D90" s="1474" t="s">
        <v>13</v>
      </c>
      <c r="E90" s="1474"/>
      <c r="F90" s="1474"/>
      <c r="G90" s="1474"/>
      <c r="H90" s="1474"/>
      <c r="I90" s="1474"/>
      <c r="J90" s="1474"/>
      <c r="K90" s="1474"/>
      <c r="L90" s="1475"/>
      <c r="M90" s="1476">
        <f>(IF(O80="RUMAH TINGGAL MEWAH",VLOOKUP(D90,BIAYA,2,FALSE),IF(O80="RUMAH TINGGAL MENENGAH",VLOOKUP(D90,BIAYA,3,FALSE),IF(O80="RUMAH TINGGAL SEDERHANA",VLOOKUP(D90,BIAYA,4,FALSE),IF(O80="SEMI PERMANEN",VLOOKUP(D90,BIAYA,5,FALSE),IF(O80="GUDANG",VLOOKUP(D90,BIAYA,6,FALSE),IF(O80="GEDUNG BERTINGKAT RENDAH &lt; 5 LANTAI",VLOOKUP(D90,BIAYA,7,FALSE),IF(O80="GEDUNG BERTINGKAT SEDANG 5-8 LANTAI",VLOOKUP(D90,BIAYA,8,FALSE),IF(O80="GEDUNG BERTINGKAT TINGGI &gt; 8 LANTAI",VLOOKUP(D90,BIAYA,9,FALSE),IF(O80="MALL 4 LANTAI + 1 BASEMENT",VLOOKUP(D90,BIAYA,10,FALSE),IF(O80="HOTEL 8 LANTAI",VLOOKUP(D90,BIAYA,11,FALSE),IF(O80="APARTEMEN 14 LANTAI + 2 SEMI BASEMENT",VLOOKUP(D90,BIAYA,12,FALSE)))))))))))))</f>
        <v>0</v>
      </c>
      <c r="N90" s="1476"/>
      <c r="O90" s="1476"/>
      <c r="P90" s="1476"/>
      <c r="Q90" s="1476"/>
      <c r="R90" s="1380"/>
      <c r="S90" s="1380"/>
      <c r="T90" s="1380"/>
      <c r="U90" s="1377">
        <v>1</v>
      </c>
      <c r="V90" s="1377"/>
      <c r="W90" s="1377"/>
      <c r="X90" s="1360">
        <f t="shared" si="24"/>
        <v>0</v>
      </c>
      <c r="Y90" s="1360"/>
      <c r="Z90" s="1360"/>
      <c r="AA90" s="1360"/>
      <c r="AB90" s="1360"/>
      <c r="AC90" s="1394"/>
      <c r="AD90" s="1395"/>
      <c r="AE90" s="1395"/>
      <c r="AF90" s="1395"/>
      <c r="AG90" s="1395"/>
      <c r="AH90" s="1395"/>
      <c r="AI90" s="1395"/>
      <c r="AJ90" s="1395"/>
      <c r="AK90" s="1395"/>
      <c r="AL90" s="1395"/>
      <c r="AM90" s="1395"/>
      <c r="AN90" s="1395"/>
      <c r="AO90" s="1395"/>
      <c r="AP90" s="1395"/>
      <c r="AQ90" s="1395"/>
      <c r="AR90" s="1395"/>
      <c r="AS90" s="1395"/>
      <c r="AT90" s="1395"/>
      <c r="AU90" s="1395"/>
      <c r="AV90" s="1395"/>
      <c r="AW90" s="1395"/>
      <c r="AX90" s="1395"/>
      <c r="AY90" s="1396"/>
      <c r="AZ90" s="7"/>
      <c r="BA90" s="1486"/>
      <c r="BB90" s="1487"/>
      <c r="BC90" s="1487"/>
      <c r="BD90" s="1488"/>
      <c r="BE90" s="1492"/>
      <c r="BF90" s="1492"/>
      <c r="BG90" s="1492"/>
      <c r="BH90" s="1492"/>
      <c r="BI90" s="1412"/>
      <c r="BJ90" s="1413"/>
      <c r="BK90" s="1413"/>
      <c r="BL90" s="1414"/>
      <c r="BM90" s="1496"/>
      <c r="BN90" s="1497"/>
      <c r="BO90" s="1498"/>
      <c r="BP90" s="1502"/>
      <c r="BQ90" s="1502"/>
      <c r="BR90" s="1502"/>
      <c r="BS90" s="1502"/>
      <c r="BT90" s="1502"/>
      <c r="BU90" s="127"/>
      <c r="BV90" s="1378"/>
      <c r="BW90" s="1378"/>
      <c r="BX90" s="1378"/>
      <c r="BY90" s="1378"/>
      <c r="BZ90" s="1378"/>
      <c r="CA90" s="1378"/>
      <c r="CB90" s="1378"/>
      <c r="CC90" s="1378"/>
      <c r="CD90" s="1378"/>
      <c r="CE90" s="1378"/>
      <c r="CF90" s="1378"/>
      <c r="CG90" s="1378"/>
      <c r="CH90" s="1378"/>
      <c r="CI90" s="1378"/>
      <c r="CJ90" s="1378"/>
      <c r="CK90" s="1378"/>
      <c r="CL90" s="1378"/>
      <c r="CM90" s="1378"/>
      <c r="CN90" s="1378"/>
      <c r="CO90" s="1378"/>
      <c r="CP90" s="1378"/>
      <c r="CQ90" s="1378"/>
      <c r="CR90" s="1378"/>
      <c r="CS90" s="1378"/>
      <c r="CT90" s="1378"/>
      <c r="CU90" s="1378"/>
      <c r="CV90" s="1378"/>
      <c r="CW90" s="3"/>
      <c r="CX90" s="5"/>
      <c r="DA90" s="11" t="s">
        <v>142</v>
      </c>
      <c r="DB90" s="11">
        <v>0.82399999999999995</v>
      </c>
      <c r="DC90" s="11"/>
      <c r="DE90" s="25"/>
      <c r="DF90" s="21" t="s">
        <v>731</v>
      </c>
      <c r="DG90" s="20">
        <v>230128.67586064155</v>
      </c>
      <c r="DH90" s="22">
        <v>165585.96378512727</v>
      </c>
      <c r="DI90" s="22">
        <v>233202.54250604307</v>
      </c>
      <c r="DJ90" s="18">
        <v>0</v>
      </c>
      <c r="DK90" s="18">
        <v>0</v>
      </c>
      <c r="DL90" s="18">
        <v>89820.437970140134</v>
      </c>
      <c r="DM90" s="954">
        <v>0</v>
      </c>
      <c r="DN90" s="954">
        <v>0</v>
      </c>
      <c r="DO90" s="954">
        <v>0</v>
      </c>
      <c r="DP90" s="954">
        <v>0</v>
      </c>
      <c r="DQ90" s="954">
        <v>0</v>
      </c>
    </row>
    <row r="91" spans="2:121" ht="13.5" customHeight="1" x14ac:dyDescent="0.2">
      <c r="B91" s="2"/>
      <c r="C91" s="1503" t="s">
        <v>811</v>
      </c>
      <c r="D91" s="1504"/>
      <c r="E91" s="1504"/>
      <c r="F91" s="1504"/>
      <c r="G91" s="1504"/>
      <c r="H91" s="1504"/>
      <c r="I91" s="1504"/>
      <c r="J91" s="1504"/>
      <c r="K91" s="1504"/>
      <c r="L91" s="1504"/>
      <c r="M91" s="1504"/>
      <c r="N91" s="1504"/>
      <c r="O91" s="1504"/>
      <c r="P91" s="1504"/>
      <c r="Q91" s="1504"/>
      <c r="R91" s="1504"/>
      <c r="S91" s="1504"/>
      <c r="T91" s="1504"/>
      <c r="U91" s="1504"/>
      <c r="V91" s="1504"/>
      <c r="W91" s="1505"/>
      <c r="X91" s="1384">
        <f>SUM(X87:AB90)</f>
        <v>651839</v>
      </c>
      <c r="Y91" s="1384"/>
      <c r="Z91" s="1384"/>
      <c r="AA91" s="1384"/>
      <c r="AB91" s="1384"/>
      <c r="AC91" s="1397"/>
      <c r="AD91" s="1398"/>
      <c r="AE91" s="1398"/>
      <c r="AF91" s="1398"/>
      <c r="AG91" s="1398"/>
      <c r="AH91" s="1398"/>
      <c r="AI91" s="1398"/>
      <c r="AJ91" s="1398"/>
      <c r="AK91" s="1398"/>
      <c r="AL91" s="1398"/>
      <c r="AM91" s="1398"/>
      <c r="AN91" s="1398"/>
      <c r="AO91" s="1398"/>
      <c r="AP91" s="1398"/>
      <c r="AQ91" s="1398"/>
      <c r="AR91" s="1398"/>
      <c r="AS91" s="1398"/>
      <c r="AT91" s="1398"/>
      <c r="AU91" s="1398"/>
      <c r="AV91" s="1398"/>
      <c r="AW91" s="1398"/>
      <c r="AX91" s="1398"/>
      <c r="AY91" s="1399"/>
      <c r="AZ91" s="7"/>
      <c r="BA91" s="1489"/>
      <c r="BB91" s="1490"/>
      <c r="BC91" s="1490"/>
      <c r="BD91" s="1491"/>
      <c r="BE91" s="1492"/>
      <c r="BF91" s="1492"/>
      <c r="BG91" s="1492"/>
      <c r="BH91" s="1492"/>
      <c r="BI91" s="1415"/>
      <c r="BJ91" s="1416"/>
      <c r="BK91" s="1416"/>
      <c r="BL91" s="1417"/>
      <c r="BM91" s="1499"/>
      <c r="BN91" s="1500"/>
      <c r="BO91" s="1501"/>
      <c r="BP91" s="1502"/>
      <c r="BQ91" s="1502"/>
      <c r="BR91" s="1502"/>
      <c r="BS91" s="1502"/>
      <c r="BT91" s="1502"/>
      <c r="BU91" s="127"/>
      <c r="BV91" s="1378"/>
      <c r="BW91" s="1378"/>
      <c r="BX91" s="1378"/>
      <c r="BY91" s="1378"/>
      <c r="BZ91" s="1378"/>
      <c r="CA91" s="1378"/>
      <c r="CB91" s="1378"/>
      <c r="CC91" s="1378"/>
      <c r="CD91" s="1378"/>
      <c r="CE91" s="1378"/>
      <c r="CF91" s="1378"/>
      <c r="CG91" s="1378"/>
      <c r="CH91" s="1378"/>
      <c r="CI91" s="1378"/>
      <c r="CJ91" s="1378"/>
      <c r="CK91" s="1378"/>
      <c r="CL91" s="1378"/>
      <c r="CM91" s="1378"/>
      <c r="CN91" s="1378"/>
      <c r="CO91" s="1378"/>
      <c r="CP91" s="1378"/>
      <c r="CQ91" s="1378"/>
      <c r="CR91" s="1378"/>
      <c r="CS91" s="1378"/>
      <c r="CT91" s="1378"/>
      <c r="CU91" s="1378"/>
      <c r="CV91" s="1378"/>
      <c r="CW91" s="3"/>
      <c r="CX91" s="5"/>
      <c r="DA91" s="11" t="s">
        <v>143</v>
      </c>
      <c r="DB91" s="11">
        <v>0.82899999999999996</v>
      </c>
      <c r="DC91" s="11"/>
      <c r="DE91" s="25"/>
      <c r="DF91" s="21" t="s">
        <v>732</v>
      </c>
      <c r="DG91" s="20">
        <v>189964.08318288322</v>
      </c>
      <c r="DH91" s="18">
        <v>136190.96478734293</v>
      </c>
      <c r="DI91" s="18">
        <v>188694.62686378413</v>
      </c>
      <c r="DJ91" s="18">
        <v>0</v>
      </c>
      <c r="DK91" s="18">
        <v>0</v>
      </c>
      <c r="DL91" s="18">
        <v>73875.416884059625</v>
      </c>
      <c r="DM91" s="954">
        <v>0</v>
      </c>
      <c r="DN91" s="954">
        <v>0</v>
      </c>
      <c r="DO91" s="954">
        <v>0</v>
      </c>
      <c r="DP91" s="954">
        <v>0</v>
      </c>
      <c r="DQ91" s="954">
        <v>0</v>
      </c>
    </row>
    <row r="92" spans="2:121" ht="13.5" customHeight="1" x14ac:dyDescent="0.2">
      <c r="B92" s="2"/>
      <c r="C92" s="1385" t="s">
        <v>606</v>
      </c>
      <c r="D92" s="1386"/>
      <c r="E92" s="1386"/>
      <c r="F92" s="1386"/>
      <c r="G92" s="1386"/>
      <c r="H92" s="1386"/>
      <c r="I92" s="1386"/>
      <c r="J92" s="1386"/>
      <c r="K92" s="1386"/>
      <c r="L92" s="1386"/>
      <c r="M92" s="1386"/>
      <c r="N92" s="1386"/>
      <c r="O92" s="1386"/>
      <c r="P92" s="1386"/>
      <c r="Q92" s="1386"/>
      <c r="R92" s="1386"/>
      <c r="S92" s="1386"/>
      <c r="T92" s="1386"/>
      <c r="U92" s="1386"/>
      <c r="V92" s="1386"/>
      <c r="W92" s="1387"/>
      <c r="X92" s="1388">
        <f>HLOOKUP(O80,$DG$58:$DQ$67,3,FALSE)</f>
        <v>1256102.6698753322</v>
      </c>
      <c r="Y92" s="1389"/>
      <c r="Z92" s="1389"/>
      <c r="AA92" s="1389"/>
      <c r="AB92" s="1390"/>
      <c r="AC92" s="1391" t="str">
        <f>HLOOKUP(O80,$DG$44:$DQ$56,3,FALSE)</f>
        <v>Menggunakan mutu beton sedang (setara K-225), yang terdiri dari kolom, balok, ring balok</v>
      </c>
      <c r="AD92" s="1392"/>
      <c r="AE92" s="1392"/>
      <c r="AF92" s="1392"/>
      <c r="AG92" s="1392"/>
      <c r="AH92" s="1392"/>
      <c r="AI92" s="1392"/>
      <c r="AJ92" s="1392"/>
      <c r="AK92" s="1392"/>
      <c r="AL92" s="1392"/>
      <c r="AM92" s="1392"/>
      <c r="AN92" s="1392"/>
      <c r="AO92" s="1392"/>
      <c r="AP92" s="1392"/>
      <c r="AQ92" s="1392"/>
      <c r="AR92" s="1392"/>
      <c r="AS92" s="1392"/>
      <c r="AT92" s="1392"/>
      <c r="AU92" s="1392"/>
      <c r="AV92" s="1392"/>
      <c r="AW92" s="1392"/>
      <c r="AX92" s="1392"/>
      <c r="AY92" s="1393"/>
      <c r="AZ92" s="3"/>
      <c r="BA92" s="1400">
        <f>X97*BQ85</f>
        <v>1612120.4776494324</v>
      </c>
      <c r="BB92" s="1401"/>
      <c r="BC92" s="1401"/>
      <c r="BD92" s="1402"/>
      <c r="BE92" s="1409">
        <f>BE87</f>
        <v>2000</v>
      </c>
      <c r="BF92" s="1410"/>
      <c r="BG92" s="1410"/>
      <c r="BH92" s="1411"/>
      <c r="BI92" s="1409">
        <f>BI87</f>
        <v>2014</v>
      </c>
      <c r="BJ92" s="1410"/>
      <c r="BK92" s="1410"/>
      <c r="BL92" s="1411"/>
      <c r="BM92" s="1418">
        <f>IF(BI87=0,0,(Rekap!$A$6-BI92)/AS145)</f>
        <v>0.26666666666666666</v>
      </c>
      <c r="BN92" s="1419"/>
      <c r="BO92" s="1420"/>
      <c r="BP92" s="1427">
        <f>BA92*BM92</f>
        <v>429898.79403984861</v>
      </c>
      <c r="BQ92" s="1427"/>
      <c r="BR92" s="1427"/>
      <c r="BS92" s="1427"/>
      <c r="BT92" s="1427"/>
      <c r="BU92" s="127"/>
      <c r="BV92" s="1378"/>
      <c r="BW92" s="1378"/>
      <c r="BX92" s="1378"/>
      <c r="BY92" s="1378"/>
      <c r="BZ92" s="1378"/>
      <c r="CA92" s="1378"/>
      <c r="CB92" s="1378"/>
      <c r="CC92" s="1378"/>
      <c r="CD92" s="1378"/>
      <c r="CE92" s="1378"/>
      <c r="CF92" s="1378"/>
      <c r="CG92" s="1378"/>
      <c r="CH92" s="1378"/>
      <c r="CI92" s="1378"/>
      <c r="CJ92" s="1378"/>
      <c r="CK92" s="1378"/>
      <c r="CL92" s="1378"/>
      <c r="CM92" s="1378"/>
      <c r="CN92" s="1378"/>
      <c r="CO92" s="1378"/>
      <c r="CP92" s="1378"/>
      <c r="CQ92" s="1378"/>
      <c r="CR92" s="1378"/>
      <c r="CS92" s="1378"/>
      <c r="CT92" s="1378"/>
      <c r="CU92" s="1378"/>
      <c r="CV92" s="1378"/>
      <c r="CW92" s="3"/>
      <c r="CX92" s="5"/>
      <c r="DA92" s="11" t="s">
        <v>144</v>
      </c>
      <c r="DB92" s="11">
        <v>0.76700000000000002</v>
      </c>
      <c r="DC92" s="11"/>
      <c r="DE92" s="945"/>
      <c r="DF92" s="940" t="s">
        <v>725</v>
      </c>
      <c r="DG92" s="941">
        <v>0</v>
      </c>
      <c r="DH92" s="941">
        <v>0</v>
      </c>
      <c r="DI92" s="941">
        <v>0</v>
      </c>
      <c r="DJ92" s="941">
        <v>0</v>
      </c>
      <c r="DK92" s="942">
        <f>DK86</f>
        <v>351191.74462971644</v>
      </c>
      <c r="DL92" s="941">
        <v>0</v>
      </c>
      <c r="DM92" s="955">
        <v>0</v>
      </c>
      <c r="DN92" s="955">
        <v>0</v>
      </c>
      <c r="DO92" s="955">
        <v>0</v>
      </c>
      <c r="DP92" s="955">
        <v>0</v>
      </c>
      <c r="DQ92" s="955">
        <v>0</v>
      </c>
    </row>
    <row r="93" spans="2:121" ht="13.5" customHeight="1" x14ac:dyDescent="0.25">
      <c r="B93" s="2"/>
      <c r="C93" s="32" t="s">
        <v>810</v>
      </c>
      <c r="D93" s="1470" t="s">
        <v>724</v>
      </c>
      <c r="E93" s="1470"/>
      <c r="F93" s="1470"/>
      <c r="G93" s="1470"/>
      <c r="H93" s="1470"/>
      <c r="I93" s="1470"/>
      <c r="J93" s="1470"/>
      <c r="K93" s="1470"/>
      <c r="L93" s="1471"/>
      <c r="M93" s="1379">
        <f>(IF(O80="RUMAH TINGGAL MEWAH",VLOOKUP(D93,BIAYA,2,FALSE),IF(O80="RUMAH TINGGAL MENENGAH",VLOOKUP(D93,BIAYA,3,FALSE),IF(O80="RUMAH TINGGAL SEDERHANA",VLOOKUP(D93,BIAYA,4,FALSE),IF(O80="SEMI PERMANEN",VLOOKUP(D93,BIAYA,5,FALSE),IF(O80="GUDANG",VLOOKUP(D93,BIAYA,6,FALSE),IF(O80="GEDUNG BERTINGKAT RENDAH &lt; 5 LANTAI",VLOOKUP(D93,BIAYA,7,FALSE),IF(O80="GEDUNG BERTINGKAT SEDANG 5-8 LANTAI",VLOOKUP(D93,BIAYA,8,FALSE),IF(O80="GEDUNG BERTINGKAT TINGGI &gt; 8 LANTAI",VLOOKUP(D93,BIAYA,9,FALSE),IF(O80="MALL 4 LANTAI + 1 BASEMENT",VLOOKUP(D93,BIAYA,10,FALSE),IF(O80="HOTEL 8 LANTAI",VLOOKUP(D93,BIAYA,11,FALSE),IF(O80="APARTEMEN 14 LANTAI + 2 SEMI BASEMENT",VLOOKUP(D93,BIAYA,12,FALSE)))))))))))))</f>
        <v>1256102.6698753322</v>
      </c>
      <c r="N93" s="1379"/>
      <c r="O93" s="1379"/>
      <c r="P93" s="1379"/>
      <c r="Q93" s="1379"/>
      <c r="R93" s="1459">
        <v>1</v>
      </c>
      <c r="S93" s="1459"/>
      <c r="T93" s="1459"/>
      <c r="U93" s="1436">
        <v>1</v>
      </c>
      <c r="V93" s="1436"/>
      <c r="W93" s="1436"/>
      <c r="X93" s="1437">
        <f>M93*R93*U93</f>
        <v>1256102.6698753322</v>
      </c>
      <c r="Y93" s="1437"/>
      <c r="Z93" s="1437"/>
      <c r="AA93" s="1437"/>
      <c r="AB93" s="1437"/>
      <c r="AC93" s="1394"/>
      <c r="AD93" s="1395"/>
      <c r="AE93" s="1395"/>
      <c r="AF93" s="1395"/>
      <c r="AG93" s="1395"/>
      <c r="AH93" s="1395"/>
      <c r="AI93" s="1395"/>
      <c r="AJ93" s="1395"/>
      <c r="AK93" s="1395"/>
      <c r="AL93" s="1395"/>
      <c r="AM93" s="1395"/>
      <c r="AN93" s="1395"/>
      <c r="AO93" s="1395"/>
      <c r="AP93" s="1395"/>
      <c r="AQ93" s="1395"/>
      <c r="AR93" s="1395"/>
      <c r="AS93" s="1395"/>
      <c r="AT93" s="1395"/>
      <c r="AU93" s="1395"/>
      <c r="AV93" s="1395"/>
      <c r="AW93" s="1395"/>
      <c r="AX93" s="1395"/>
      <c r="AY93" s="1396"/>
      <c r="AZ93" s="3"/>
      <c r="BA93" s="1403"/>
      <c r="BB93" s="1404"/>
      <c r="BC93" s="1404"/>
      <c r="BD93" s="1405"/>
      <c r="BE93" s="1412"/>
      <c r="BF93" s="1413"/>
      <c r="BG93" s="1413"/>
      <c r="BH93" s="1414"/>
      <c r="BI93" s="1412"/>
      <c r="BJ93" s="1413"/>
      <c r="BK93" s="1413"/>
      <c r="BL93" s="1414"/>
      <c r="BM93" s="1421"/>
      <c r="BN93" s="1422"/>
      <c r="BO93" s="1423"/>
      <c r="BP93" s="1427"/>
      <c r="BQ93" s="1427"/>
      <c r="BR93" s="1427"/>
      <c r="BS93" s="1427"/>
      <c r="BT93" s="1427"/>
      <c r="BU93" s="127"/>
      <c r="BV93" s="1378"/>
      <c r="BW93" s="1378"/>
      <c r="BX93" s="1378"/>
      <c r="BY93" s="1378"/>
      <c r="BZ93" s="1378"/>
      <c r="CA93" s="1378"/>
      <c r="CB93" s="1378"/>
      <c r="CC93" s="1378"/>
      <c r="CD93" s="1378"/>
      <c r="CE93" s="1378"/>
      <c r="CF93" s="1378"/>
      <c r="CG93" s="1378"/>
      <c r="CH93" s="1378"/>
      <c r="CI93" s="1378"/>
      <c r="CJ93" s="1378"/>
      <c r="CK93" s="1378"/>
      <c r="CL93" s="1378"/>
      <c r="CM93" s="1378"/>
      <c r="CN93" s="1378"/>
      <c r="CO93" s="1378"/>
      <c r="CP93" s="1378"/>
      <c r="CQ93" s="1378"/>
      <c r="CR93" s="1378"/>
      <c r="CS93" s="1378"/>
      <c r="CT93" s="1378"/>
      <c r="CU93" s="1378"/>
      <c r="CV93" s="1378"/>
      <c r="CW93" s="3"/>
      <c r="CX93" s="5"/>
      <c r="DA93" s="11" t="s">
        <v>145</v>
      </c>
      <c r="DB93" s="12">
        <v>0.83</v>
      </c>
      <c r="DC93" s="11"/>
      <c r="DE93" s="944" t="s">
        <v>8</v>
      </c>
      <c r="DF93" s="937" t="s">
        <v>13</v>
      </c>
      <c r="DG93" s="938">
        <v>0</v>
      </c>
      <c r="DH93" s="938">
        <v>0</v>
      </c>
      <c r="DI93" s="938">
        <v>0</v>
      </c>
      <c r="DJ93" s="938">
        <v>0</v>
      </c>
      <c r="DK93" s="938">
        <v>0</v>
      </c>
      <c r="DL93" s="938">
        <v>0</v>
      </c>
      <c r="DM93" s="956">
        <v>0</v>
      </c>
      <c r="DN93" s="956">
        <v>0</v>
      </c>
      <c r="DO93" s="956">
        <v>0</v>
      </c>
      <c r="DP93" s="956">
        <v>0</v>
      </c>
      <c r="DQ93" s="956">
        <v>0</v>
      </c>
    </row>
    <row r="94" spans="2:121" ht="13.5" customHeight="1" x14ac:dyDescent="0.25">
      <c r="B94" s="2"/>
      <c r="C94" s="33" t="s">
        <v>810</v>
      </c>
      <c r="D94" s="1472" t="s">
        <v>13</v>
      </c>
      <c r="E94" s="1472"/>
      <c r="F94" s="1472"/>
      <c r="G94" s="1472"/>
      <c r="H94" s="1472"/>
      <c r="I94" s="1472"/>
      <c r="J94" s="1472"/>
      <c r="K94" s="1472"/>
      <c r="L94" s="1473"/>
      <c r="M94" s="1379">
        <f>(IF(O80="RUMAH TINGGAL MEWAH",VLOOKUP(D94,BIAYA,2,FALSE),IF(O80="RUMAH TINGGAL MENENGAH",VLOOKUP(D94,BIAYA,3,FALSE),IF(O80="RUMAH TINGGAL SEDERHANA",VLOOKUP(D94,BIAYA,4,FALSE),IF(O80="SEMI PERMANEN",VLOOKUP(D94,BIAYA,5,FALSE),IF(O80="GUDANG",VLOOKUP(D94,BIAYA,6,FALSE),IF(O80="GEDUNG BERTINGKAT RENDAH &lt; 5 LANTAI",VLOOKUP(D94,BIAYA,7,FALSE),IF(O80="GEDUNG BERTINGKAT SEDANG 5-8 LANTAI",VLOOKUP(D94,BIAYA,8,FALSE),IF(O80="GEDUNG BERTINGKAT TINGGI &gt; 8 LANTAI",VLOOKUP(D94,BIAYA,9,FALSE),IF(O80="MALL 4 LANTAI + 1 BASEMENT",VLOOKUP(D94,BIAYA,10,FALSE),IF(O80="HOTEL 8 LANTAI",VLOOKUP(D94,BIAYA,11,FALSE),IF(O80="APARTEMEN 14 LANTAI + 2 SEMI BASEMENT",VLOOKUP(D94,BIAYA,12,FALSE)))))))))))))</f>
        <v>0</v>
      </c>
      <c r="N94" s="1379"/>
      <c r="O94" s="1379"/>
      <c r="P94" s="1379"/>
      <c r="Q94" s="1379"/>
      <c r="R94" s="1460"/>
      <c r="S94" s="1460"/>
      <c r="T94" s="1460"/>
      <c r="U94" s="1359">
        <v>1</v>
      </c>
      <c r="V94" s="1359"/>
      <c r="W94" s="1359"/>
      <c r="X94" s="1360">
        <f t="shared" ref="X94:X96" si="25">M94*R94*U94</f>
        <v>0</v>
      </c>
      <c r="Y94" s="1360"/>
      <c r="Z94" s="1360"/>
      <c r="AA94" s="1360"/>
      <c r="AB94" s="1360"/>
      <c r="AC94" s="1394"/>
      <c r="AD94" s="1395"/>
      <c r="AE94" s="1395"/>
      <c r="AF94" s="1395"/>
      <c r="AG94" s="1395"/>
      <c r="AH94" s="1395"/>
      <c r="AI94" s="1395"/>
      <c r="AJ94" s="1395"/>
      <c r="AK94" s="1395"/>
      <c r="AL94" s="1395"/>
      <c r="AM94" s="1395"/>
      <c r="AN94" s="1395"/>
      <c r="AO94" s="1395"/>
      <c r="AP94" s="1395"/>
      <c r="AQ94" s="1395"/>
      <c r="AR94" s="1395"/>
      <c r="AS94" s="1395"/>
      <c r="AT94" s="1395"/>
      <c r="AU94" s="1395"/>
      <c r="AV94" s="1395"/>
      <c r="AW94" s="1395"/>
      <c r="AX94" s="1395"/>
      <c r="AY94" s="1396"/>
      <c r="AZ94" s="3"/>
      <c r="BA94" s="1403"/>
      <c r="BB94" s="1404"/>
      <c r="BC94" s="1404"/>
      <c r="BD94" s="1405"/>
      <c r="BE94" s="1412"/>
      <c r="BF94" s="1413"/>
      <c r="BG94" s="1413"/>
      <c r="BH94" s="1414"/>
      <c r="BI94" s="1412"/>
      <c r="BJ94" s="1413"/>
      <c r="BK94" s="1413"/>
      <c r="BL94" s="1414"/>
      <c r="BM94" s="1421"/>
      <c r="BN94" s="1422"/>
      <c r="BO94" s="1423"/>
      <c r="BP94" s="1427"/>
      <c r="BQ94" s="1427"/>
      <c r="BR94" s="1427"/>
      <c r="BS94" s="1427"/>
      <c r="BT94" s="1427"/>
      <c r="BU94" s="127"/>
      <c r="BV94" s="1378"/>
      <c r="BW94" s="1378"/>
      <c r="BX94" s="1378"/>
      <c r="BY94" s="1378"/>
      <c r="BZ94" s="1378"/>
      <c r="CA94" s="1378"/>
      <c r="CB94" s="1378"/>
      <c r="CC94" s="1378"/>
      <c r="CD94" s="1378"/>
      <c r="CE94" s="1378"/>
      <c r="CF94" s="1378"/>
      <c r="CG94" s="1378"/>
      <c r="CH94" s="1378"/>
      <c r="CI94" s="1378"/>
      <c r="CJ94" s="1378"/>
      <c r="CK94" s="1378"/>
      <c r="CL94" s="1378"/>
      <c r="CM94" s="1378"/>
      <c r="CN94" s="1378"/>
      <c r="CO94" s="1378"/>
      <c r="CP94" s="1378"/>
      <c r="CQ94" s="1378"/>
      <c r="CR94" s="1378"/>
      <c r="CS94" s="1378"/>
      <c r="CT94" s="1378"/>
      <c r="CU94" s="1378"/>
      <c r="CV94" s="1378"/>
      <c r="CW94" s="3"/>
      <c r="CX94" s="5"/>
      <c r="DA94" s="11" t="s">
        <v>146</v>
      </c>
      <c r="DB94" s="12">
        <v>0.873</v>
      </c>
      <c r="DC94" s="11"/>
      <c r="DE94" s="25"/>
      <c r="DF94" s="933" t="s">
        <v>733</v>
      </c>
      <c r="DG94" s="18">
        <f t="shared" ref="DG94:DQ94" si="26">DG62</f>
        <v>286138</v>
      </c>
      <c r="DH94" s="18">
        <f t="shared" si="26"/>
        <v>178663</v>
      </c>
      <c r="DI94" s="18">
        <f t="shared" si="26"/>
        <v>176893</v>
      </c>
      <c r="DJ94" s="18">
        <f t="shared" si="26"/>
        <v>131027.31413287872</v>
      </c>
      <c r="DK94" s="18">
        <f t="shared" si="26"/>
        <v>101108.1546720254</v>
      </c>
      <c r="DL94" s="18">
        <f t="shared" si="26"/>
        <v>203022.11747518292</v>
      </c>
      <c r="DM94" s="954">
        <f t="shared" si="26"/>
        <v>85013</v>
      </c>
      <c r="DN94" s="954">
        <f t="shared" si="26"/>
        <v>47823</v>
      </c>
      <c r="DO94" s="954">
        <f t="shared" si="26"/>
        <v>59774</v>
      </c>
      <c r="DP94" s="954">
        <f t="shared" si="26"/>
        <v>67796</v>
      </c>
      <c r="DQ94" s="954">
        <f t="shared" si="26"/>
        <v>20064</v>
      </c>
    </row>
    <row r="95" spans="2:121" ht="13.5" customHeight="1" x14ac:dyDescent="0.25">
      <c r="B95" s="2"/>
      <c r="C95" s="33" t="s">
        <v>810</v>
      </c>
      <c r="D95" s="1472" t="s">
        <v>13</v>
      </c>
      <c r="E95" s="1472"/>
      <c r="F95" s="1472"/>
      <c r="G95" s="1472"/>
      <c r="H95" s="1472"/>
      <c r="I95" s="1472"/>
      <c r="J95" s="1472"/>
      <c r="K95" s="1472"/>
      <c r="L95" s="1473"/>
      <c r="M95" s="1379">
        <f>(IF(O80="RUMAH TINGGAL MEWAH",VLOOKUP(D95,BIAYA,2,FALSE),IF(O80="RUMAH TINGGAL MENENGAH",VLOOKUP(D95,BIAYA,3,FALSE),IF(O80="RUMAH TINGGAL SEDERHANA",VLOOKUP(D95,BIAYA,4,FALSE),IF(O80="SEMI PERMANEN",VLOOKUP(D95,BIAYA,5,FALSE),IF(O80="GUDANG",VLOOKUP(D95,BIAYA,6,FALSE),IF(O80="GEDUNG BERTINGKAT RENDAH &lt; 5 LANTAI",VLOOKUP(D95,BIAYA,7,FALSE),IF(O80="GEDUNG BERTINGKAT SEDANG 5-8 LANTAI",VLOOKUP(D95,BIAYA,8,FALSE),IF(O80="GEDUNG BERTINGKAT TINGGI &gt; 8 LANTAI",VLOOKUP(D95,BIAYA,9,FALSE),IF(O80="MALL 4 LANTAI + 1 BASEMENT",VLOOKUP(D95,BIAYA,10,FALSE),IF(O80="HOTEL 8 LANTAI",VLOOKUP(D95,BIAYA,11,FALSE),IF(O80="APARTEMEN 14 LANTAI + 2 SEMI BASEMENT",VLOOKUP(D95,BIAYA,12,FALSE)))))))))))))</f>
        <v>0</v>
      </c>
      <c r="N95" s="1379"/>
      <c r="O95" s="1379"/>
      <c r="P95" s="1379"/>
      <c r="Q95" s="1379"/>
      <c r="R95" s="1460"/>
      <c r="S95" s="1460"/>
      <c r="T95" s="1460"/>
      <c r="U95" s="1359">
        <v>1</v>
      </c>
      <c r="V95" s="1359"/>
      <c r="W95" s="1359"/>
      <c r="X95" s="1360">
        <f t="shared" si="25"/>
        <v>0</v>
      </c>
      <c r="Y95" s="1360"/>
      <c r="Z95" s="1360"/>
      <c r="AA95" s="1360"/>
      <c r="AB95" s="1360"/>
      <c r="AC95" s="1394"/>
      <c r="AD95" s="1395"/>
      <c r="AE95" s="1395"/>
      <c r="AF95" s="1395"/>
      <c r="AG95" s="1395"/>
      <c r="AH95" s="1395"/>
      <c r="AI95" s="1395"/>
      <c r="AJ95" s="1395"/>
      <c r="AK95" s="1395"/>
      <c r="AL95" s="1395"/>
      <c r="AM95" s="1395"/>
      <c r="AN95" s="1395"/>
      <c r="AO95" s="1395"/>
      <c r="AP95" s="1395"/>
      <c r="AQ95" s="1395"/>
      <c r="AR95" s="1395"/>
      <c r="AS95" s="1395"/>
      <c r="AT95" s="1395"/>
      <c r="AU95" s="1395"/>
      <c r="AV95" s="1395"/>
      <c r="AW95" s="1395"/>
      <c r="AX95" s="1395"/>
      <c r="AY95" s="1396"/>
      <c r="AZ95" s="3"/>
      <c r="BA95" s="1403"/>
      <c r="BB95" s="1404"/>
      <c r="BC95" s="1404"/>
      <c r="BD95" s="1405"/>
      <c r="BE95" s="1412"/>
      <c r="BF95" s="1413"/>
      <c r="BG95" s="1413"/>
      <c r="BH95" s="1414"/>
      <c r="BI95" s="1412"/>
      <c r="BJ95" s="1413"/>
      <c r="BK95" s="1413"/>
      <c r="BL95" s="1414"/>
      <c r="BM95" s="1421"/>
      <c r="BN95" s="1422"/>
      <c r="BO95" s="1423"/>
      <c r="BP95" s="1427"/>
      <c r="BQ95" s="1427"/>
      <c r="BR95" s="1427"/>
      <c r="BS95" s="1427"/>
      <c r="BT95" s="1427"/>
      <c r="BU95" s="127"/>
      <c r="BV95" s="1378"/>
      <c r="BW95" s="1378"/>
      <c r="BX95" s="1378"/>
      <c r="BY95" s="1378"/>
      <c r="BZ95" s="1378"/>
      <c r="CA95" s="1378"/>
      <c r="CB95" s="1378"/>
      <c r="CC95" s="1378"/>
      <c r="CD95" s="1378"/>
      <c r="CE95" s="1378"/>
      <c r="CF95" s="1378"/>
      <c r="CG95" s="1378"/>
      <c r="CH95" s="1378"/>
      <c r="CI95" s="1378"/>
      <c r="CJ95" s="1378"/>
      <c r="CK95" s="1378"/>
      <c r="CL95" s="1378"/>
      <c r="CM95" s="1378"/>
      <c r="CN95" s="1378"/>
      <c r="CO95" s="1378"/>
      <c r="CP95" s="1378"/>
      <c r="CQ95" s="1378"/>
      <c r="CR95" s="1378"/>
      <c r="CS95" s="1378"/>
      <c r="CT95" s="1378"/>
      <c r="CU95" s="1378"/>
      <c r="CV95" s="1378"/>
      <c r="CW95" s="3"/>
      <c r="CX95" s="5"/>
      <c r="DA95" s="11"/>
      <c r="DB95" s="11"/>
      <c r="DC95" s="11"/>
      <c r="DE95" s="25"/>
      <c r="DF95" s="21" t="s">
        <v>734</v>
      </c>
      <c r="DG95" s="18">
        <v>0</v>
      </c>
      <c r="DH95" s="18">
        <v>77228.888566531197</v>
      </c>
      <c r="DI95" s="18">
        <v>128397.84838667291</v>
      </c>
      <c r="DJ95" s="18">
        <v>127310.28255314175</v>
      </c>
      <c r="DK95" s="18">
        <v>96515.385880726171</v>
      </c>
      <c r="DL95" s="18">
        <v>52312.194380606277</v>
      </c>
      <c r="DM95" s="954">
        <v>0</v>
      </c>
      <c r="DN95" s="954">
        <v>0</v>
      </c>
      <c r="DO95" s="954">
        <v>0</v>
      </c>
      <c r="DP95" s="954">
        <v>0</v>
      </c>
      <c r="DQ95" s="954">
        <v>0</v>
      </c>
    </row>
    <row r="96" spans="2:121" ht="13.5" customHeight="1" x14ac:dyDescent="0.25">
      <c r="B96" s="2"/>
      <c r="C96" s="33" t="s">
        <v>810</v>
      </c>
      <c r="D96" s="1472" t="s">
        <v>13</v>
      </c>
      <c r="E96" s="1472"/>
      <c r="F96" s="1472"/>
      <c r="G96" s="1472"/>
      <c r="H96" s="1472"/>
      <c r="I96" s="1472"/>
      <c r="J96" s="1472"/>
      <c r="K96" s="1472"/>
      <c r="L96" s="1473"/>
      <c r="M96" s="1379">
        <f>(IF(O80="RUMAH TINGGAL MEWAH",VLOOKUP(D96,BIAYA,2,FALSE),IF(O80="RUMAH TINGGAL MENENGAH",VLOOKUP(D96,BIAYA,3,FALSE),IF(O80="RUMAH TINGGAL SEDERHANA",VLOOKUP(D96,BIAYA,4,FALSE),IF(O80="SEMI PERMANEN",VLOOKUP(D96,BIAYA,5,FALSE),IF(O80="GUDANG",VLOOKUP(D96,BIAYA,6,FALSE),IF(O80="GEDUNG BERTINGKAT RENDAH &lt; 5 LANTAI",VLOOKUP(D96,BIAYA,7,FALSE),IF(O80="GEDUNG BERTINGKAT SEDANG 5-8 LANTAI",VLOOKUP(D96,BIAYA,8,FALSE),IF(O80="GEDUNG BERTINGKAT TINGGI &gt; 8 LANTAI",VLOOKUP(D96,BIAYA,9,FALSE),IF(O80="MALL 4 LANTAI + 1 BASEMENT",VLOOKUP(D96,BIAYA,10,FALSE),IF(O80="HOTEL 8 LANTAI",VLOOKUP(D96,BIAYA,11,FALSE),IF(O80="APARTEMEN 14 LANTAI + 2 SEMI BASEMENT",VLOOKUP(D96,BIAYA,12,FALSE)))))))))))))</f>
        <v>0</v>
      </c>
      <c r="N96" s="1379"/>
      <c r="O96" s="1379"/>
      <c r="P96" s="1379"/>
      <c r="Q96" s="1379"/>
      <c r="R96" s="1380"/>
      <c r="S96" s="1380"/>
      <c r="T96" s="1380"/>
      <c r="U96" s="1377">
        <v>1</v>
      </c>
      <c r="V96" s="1377"/>
      <c r="W96" s="1377"/>
      <c r="X96" s="1360">
        <f t="shared" si="25"/>
        <v>0</v>
      </c>
      <c r="Y96" s="1360"/>
      <c r="Z96" s="1360"/>
      <c r="AA96" s="1360"/>
      <c r="AB96" s="1360"/>
      <c r="AC96" s="1394"/>
      <c r="AD96" s="1395"/>
      <c r="AE96" s="1395"/>
      <c r="AF96" s="1395"/>
      <c r="AG96" s="1395"/>
      <c r="AH96" s="1395"/>
      <c r="AI96" s="1395"/>
      <c r="AJ96" s="1395"/>
      <c r="AK96" s="1395"/>
      <c r="AL96" s="1395"/>
      <c r="AM96" s="1395"/>
      <c r="AN96" s="1395"/>
      <c r="AO96" s="1395"/>
      <c r="AP96" s="1395"/>
      <c r="AQ96" s="1395"/>
      <c r="AR96" s="1395"/>
      <c r="AS96" s="1395"/>
      <c r="AT96" s="1395"/>
      <c r="AU96" s="1395"/>
      <c r="AV96" s="1395"/>
      <c r="AW96" s="1395"/>
      <c r="AX96" s="1395"/>
      <c r="AY96" s="1396"/>
      <c r="AZ96" s="3"/>
      <c r="BA96" s="1403"/>
      <c r="BB96" s="1404"/>
      <c r="BC96" s="1404"/>
      <c r="BD96" s="1405"/>
      <c r="BE96" s="1412"/>
      <c r="BF96" s="1413"/>
      <c r="BG96" s="1413"/>
      <c r="BH96" s="1414"/>
      <c r="BI96" s="1412"/>
      <c r="BJ96" s="1413"/>
      <c r="BK96" s="1413"/>
      <c r="BL96" s="1414"/>
      <c r="BM96" s="1421"/>
      <c r="BN96" s="1422"/>
      <c r="BO96" s="1423"/>
      <c r="BP96" s="1427"/>
      <c r="BQ96" s="1427"/>
      <c r="BR96" s="1427"/>
      <c r="BS96" s="1427"/>
      <c r="BT96" s="1427"/>
      <c r="BU96" s="127"/>
      <c r="BV96" s="1378"/>
      <c r="BW96" s="1378"/>
      <c r="BX96" s="1378"/>
      <c r="BY96" s="1378"/>
      <c r="BZ96" s="1378"/>
      <c r="CA96" s="1378"/>
      <c r="CB96" s="1378"/>
      <c r="CC96" s="1378"/>
      <c r="CD96" s="1378"/>
      <c r="CE96" s="1378"/>
      <c r="CF96" s="1378"/>
      <c r="CG96" s="1378"/>
      <c r="CH96" s="1378"/>
      <c r="CI96" s="1378"/>
      <c r="CJ96" s="1378"/>
      <c r="CK96" s="1378"/>
      <c r="CL96" s="1378"/>
      <c r="CM96" s="1378"/>
      <c r="CN96" s="1378"/>
      <c r="CO96" s="1378"/>
      <c r="CP96" s="1378"/>
      <c r="CQ96" s="1378"/>
      <c r="CR96" s="1378"/>
      <c r="CS96" s="1378"/>
      <c r="CT96" s="1378"/>
      <c r="CU96" s="1378"/>
      <c r="CV96" s="1378"/>
      <c r="CW96" s="3"/>
      <c r="CX96" s="5"/>
      <c r="DA96" s="11" t="s">
        <v>147</v>
      </c>
      <c r="DB96" s="12">
        <v>1.002</v>
      </c>
      <c r="DC96" s="11"/>
      <c r="DE96" s="25"/>
      <c r="DF96" s="21" t="s">
        <v>735</v>
      </c>
      <c r="DG96" s="22">
        <v>326102.02078040142</v>
      </c>
      <c r="DH96" s="22">
        <v>247760.79208130529</v>
      </c>
      <c r="DI96" s="22">
        <v>318640.90519962274</v>
      </c>
      <c r="DJ96" s="18">
        <v>0</v>
      </c>
      <c r="DK96" s="18">
        <v>0</v>
      </c>
      <c r="DL96" s="22">
        <f t="shared" ref="DL96:DQ96" si="27">DL94</f>
        <v>203022.11747518292</v>
      </c>
      <c r="DM96" s="953">
        <f t="shared" si="27"/>
        <v>85013</v>
      </c>
      <c r="DN96" s="953">
        <f t="shared" si="27"/>
        <v>47823</v>
      </c>
      <c r="DO96" s="953">
        <f t="shared" si="27"/>
        <v>59774</v>
      </c>
      <c r="DP96" s="953">
        <f t="shared" si="27"/>
        <v>67796</v>
      </c>
      <c r="DQ96" s="953">
        <f t="shared" si="27"/>
        <v>20064</v>
      </c>
    </row>
    <row r="97" spans="2:121" ht="13.5" customHeight="1" x14ac:dyDescent="0.2">
      <c r="B97" s="2"/>
      <c r="C97" s="1381" t="s">
        <v>811</v>
      </c>
      <c r="D97" s="1382"/>
      <c r="E97" s="1382"/>
      <c r="F97" s="1382"/>
      <c r="G97" s="1382"/>
      <c r="H97" s="1382"/>
      <c r="I97" s="1382"/>
      <c r="J97" s="1382"/>
      <c r="K97" s="1382"/>
      <c r="L97" s="1382"/>
      <c r="M97" s="1382"/>
      <c r="N97" s="1382"/>
      <c r="O97" s="1382"/>
      <c r="P97" s="1382"/>
      <c r="Q97" s="1382"/>
      <c r="R97" s="1382"/>
      <c r="S97" s="1382"/>
      <c r="T97" s="1382"/>
      <c r="U97" s="1382"/>
      <c r="V97" s="1382"/>
      <c r="W97" s="1383"/>
      <c r="X97" s="1384">
        <f>SUM(X93:AB96)</f>
        <v>1256102.6698753322</v>
      </c>
      <c r="Y97" s="1384"/>
      <c r="Z97" s="1384"/>
      <c r="AA97" s="1384"/>
      <c r="AB97" s="1384"/>
      <c r="AC97" s="1397"/>
      <c r="AD97" s="1398"/>
      <c r="AE97" s="1398"/>
      <c r="AF97" s="1398"/>
      <c r="AG97" s="1398"/>
      <c r="AH97" s="1398"/>
      <c r="AI97" s="1398"/>
      <c r="AJ97" s="1398"/>
      <c r="AK97" s="1398"/>
      <c r="AL97" s="1398"/>
      <c r="AM97" s="1398"/>
      <c r="AN97" s="1398"/>
      <c r="AO97" s="1398"/>
      <c r="AP97" s="1398"/>
      <c r="AQ97" s="1398"/>
      <c r="AR97" s="1398"/>
      <c r="AS97" s="1398"/>
      <c r="AT97" s="1398"/>
      <c r="AU97" s="1398"/>
      <c r="AV97" s="1398"/>
      <c r="AW97" s="1398"/>
      <c r="AX97" s="1398"/>
      <c r="AY97" s="1399"/>
      <c r="AZ97" s="3"/>
      <c r="BA97" s="1406"/>
      <c r="BB97" s="1407"/>
      <c r="BC97" s="1407"/>
      <c r="BD97" s="1408"/>
      <c r="BE97" s="1415"/>
      <c r="BF97" s="1416"/>
      <c r="BG97" s="1416"/>
      <c r="BH97" s="1417"/>
      <c r="BI97" s="1415"/>
      <c r="BJ97" s="1416"/>
      <c r="BK97" s="1416"/>
      <c r="BL97" s="1417"/>
      <c r="BM97" s="1424"/>
      <c r="BN97" s="1425"/>
      <c r="BO97" s="1426"/>
      <c r="BP97" s="1427"/>
      <c r="BQ97" s="1427"/>
      <c r="BR97" s="1427"/>
      <c r="BS97" s="1427"/>
      <c r="BT97" s="1427"/>
      <c r="BU97" s="127"/>
      <c r="BV97" s="1378"/>
      <c r="BW97" s="1378"/>
      <c r="BX97" s="1378"/>
      <c r="BY97" s="1378"/>
      <c r="BZ97" s="1378"/>
      <c r="CA97" s="1378"/>
      <c r="CB97" s="1378"/>
      <c r="CC97" s="1378"/>
      <c r="CD97" s="1378"/>
      <c r="CE97" s="1378"/>
      <c r="CF97" s="1378"/>
      <c r="CG97" s="1378"/>
      <c r="CH97" s="1378"/>
      <c r="CI97" s="1378"/>
      <c r="CJ97" s="1378"/>
      <c r="CK97" s="1378"/>
      <c r="CL97" s="1378"/>
      <c r="CM97" s="1378"/>
      <c r="CN97" s="1378"/>
      <c r="CO97" s="1378"/>
      <c r="CP97" s="1378"/>
      <c r="CQ97" s="1378"/>
      <c r="CR97" s="1378"/>
      <c r="CS97" s="1378"/>
      <c r="CT97" s="1378"/>
      <c r="CU97" s="1378"/>
      <c r="CV97" s="1378"/>
      <c r="CW97" s="3"/>
      <c r="CX97" s="5"/>
      <c r="DA97" s="11" t="s">
        <v>148</v>
      </c>
      <c r="DB97" s="12">
        <v>0.79600000000000004</v>
      </c>
      <c r="DC97" s="11"/>
      <c r="DE97" s="25"/>
      <c r="DF97" s="21" t="s">
        <v>736</v>
      </c>
      <c r="DG97" s="18">
        <v>248732.23024638803</v>
      </c>
      <c r="DH97" s="18">
        <v>150096.25089481988</v>
      </c>
      <c r="DI97" s="18">
        <v>244607.30785512694</v>
      </c>
      <c r="DJ97" s="18">
        <v>0</v>
      </c>
      <c r="DK97" s="18">
        <v>0</v>
      </c>
      <c r="DL97" s="18">
        <v>95089.041964075732</v>
      </c>
      <c r="DM97" s="954">
        <v>0</v>
      </c>
      <c r="DN97" s="954">
        <v>0</v>
      </c>
      <c r="DO97" s="954">
        <v>0</v>
      </c>
      <c r="DP97" s="954">
        <v>0</v>
      </c>
      <c r="DQ97" s="954">
        <v>0</v>
      </c>
    </row>
    <row r="98" spans="2:121" ht="13.5" customHeight="1" x14ac:dyDescent="0.2">
      <c r="B98" s="2"/>
      <c r="C98" s="1385" t="s">
        <v>607</v>
      </c>
      <c r="D98" s="1386"/>
      <c r="E98" s="1386"/>
      <c r="F98" s="1386"/>
      <c r="G98" s="1386"/>
      <c r="H98" s="1386"/>
      <c r="I98" s="1386"/>
      <c r="J98" s="1386"/>
      <c r="K98" s="1386"/>
      <c r="L98" s="1386"/>
      <c r="M98" s="1386"/>
      <c r="N98" s="1386"/>
      <c r="O98" s="1386"/>
      <c r="P98" s="1386"/>
      <c r="Q98" s="1386"/>
      <c r="R98" s="1386"/>
      <c r="S98" s="1386"/>
      <c r="T98" s="1386"/>
      <c r="U98" s="1386"/>
      <c r="V98" s="1386"/>
      <c r="W98" s="1387"/>
      <c r="X98" s="1388">
        <f>HLOOKUP(O80,$DG$58:$DQ$67,4,FALSE)</f>
        <v>140982</v>
      </c>
      <c r="Y98" s="1389"/>
      <c r="Z98" s="1389"/>
      <c r="AA98" s="1389"/>
      <c r="AB98" s="1390"/>
      <c r="AC98" s="1391" t="str">
        <f>HLOOKUP(O80,$DG$44:$DQ$56,4,FALSE)</f>
        <v>Menggunakan kuda-kuda dan rangka atap baja ringan</v>
      </c>
      <c r="AD98" s="1392"/>
      <c r="AE98" s="1392"/>
      <c r="AF98" s="1392"/>
      <c r="AG98" s="1392"/>
      <c r="AH98" s="1392"/>
      <c r="AI98" s="1392"/>
      <c r="AJ98" s="1392"/>
      <c r="AK98" s="1392"/>
      <c r="AL98" s="1392"/>
      <c r="AM98" s="1392"/>
      <c r="AN98" s="1392"/>
      <c r="AO98" s="1392"/>
      <c r="AP98" s="1392"/>
      <c r="AQ98" s="1392"/>
      <c r="AR98" s="1392"/>
      <c r="AS98" s="1392"/>
      <c r="AT98" s="1392"/>
      <c r="AU98" s="1392"/>
      <c r="AV98" s="1392"/>
      <c r="AW98" s="1392"/>
      <c r="AX98" s="1392"/>
      <c r="AY98" s="1393"/>
      <c r="AZ98" s="3"/>
      <c r="BA98" s="1400">
        <f>X103*BQ85</f>
        <v>212518.07629372776</v>
      </c>
      <c r="BB98" s="1401"/>
      <c r="BC98" s="1401"/>
      <c r="BD98" s="1402"/>
      <c r="BE98" s="1409">
        <f>BE87</f>
        <v>2000</v>
      </c>
      <c r="BF98" s="1410"/>
      <c r="BG98" s="1410"/>
      <c r="BH98" s="1411"/>
      <c r="BI98" s="1409">
        <f>BI87</f>
        <v>2014</v>
      </c>
      <c r="BJ98" s="1410"/>
      <c r="BK98" s="1410"/>
      <c r="BL98" s="1411"/>
      <c r="BM98" s="1418">
        <f>IF(BI87=0,0,(Rekap!$A$6-BI98)/AS145)</f>
        <v>0.26666666666666666</v>
      </c>
      <c r="BN98" s="1419"/>
      <c r="BO98" s="1420"/>
      <c r="BP98" s="1427">
        <f>BA98*BM98</f>
        <v>56671.487011660734</v>
      </c>
      <c r="BQ98" s="1427"/>
      <c r="BR98" s="1427"/>
      <c r="BS98" s="1427"/>
      <c r="BT98" s="1427"/>
      <c r="BU98" s="127"/>
      <c r="BV98" s="1378"/>
      <c r="BW98" s="1378"/>
      <c r="BX98" s="1378"/>
      <c r="BY98" s="1378"/>
      <c r="BZ98" s="1378"/>
      <c r="CA98" s="1378"/>
      <c r="CB98" s="1378"/>
      <c r="CC98" s="1378"/>
      <c r="CD98" s="1378"/>
      <c r="CE98" s="1378"/>
      <c r="CF98" s="1378"/>
      <c r="CG98" s="1378"/>
      <c r="CH98" s="1378"/>
      <c r="CI98" s="1378"/>
      <c r="CJ98" s="1378"/>
      <c r="CK98" s="1378"/>
      <c r="CL98" s="1378"/>
      <c r="CM98" s="1378"/>
      <c r="CN98" s="1378"/>
      <c r="CO98" s="1378"/>
      <c r="CP98" s="1378"/>
      <c r="CQ98" s="1378"/>
      <c r="CR98" s="1378"/>
      <c r="CS98" s="1378"/>
      <c r="CT98" s="1378"/>
      <c r="CU98" s="1378"/>
      <c r="CV98" s="1378"/>
      <c r="CW98" s="3"/>
      <c r="CX98" s="5"/>
      <c r="DA98" s="11" t="s">
        <v>149</v>
      </c>
      <c r="DB98" s="12">
        <v>0.83199999999999996</v>
      </c>
      <c r="DC98" s="11"/>
      <c r="DE98" s="25"/>
      <c r="DF98" s="21" t="s">
        <v>737</v>
      </c>
      <c r="DG98" s="22">
        <v>251876.35331518092</v>
      </c>
      <c r="DH98" s="18">
        <v>170997.677955889</v>
      </c>
      <c r="DI98" s="18">
        <v>0</v>
      </c>
      <c r="DJ98" s="18">
        <v>0</v>
      </c>
      <c r="DK98" s="18">
        <v>0</v>
      </c>
      <c r="DL98" s="18">
        <v>73644.446700854038</v>
      </c>
      <c r="DM98" s="954">
        <v>0</v>
      </c>
      <c r="DN98" s="954">
        <v>0</v>
      </c>
      <c r="DO98" s="954">
        <v>0</v>
      </c>
      <c r="DP98" s="954">
        <v>0</v>
      </c>
      <c r="DQ98" s="954">
        <v>0</v>
      </c>
    </row>
    <row r="99" spans="2:121" ht="13.5" customHeight="1" x14ac:dyDescent="0.25">
      <c r="B99" s="2"/>
      <c r="C99" s="32" t="s">
        <v>810</v>
      </c>
      <c r="D99" s="1470" t="s">
        <v>731</v>
      </c>
      <c r="E99" s="1470"/>
      <c r="F99" s="1470"/>
      <c r="G99" s="1470"/>
      <c r="H99" s="1470"/>
      <c r="I99" s="1470"/>
      <c r="J99" s="1470"/>
      <c r="K99" s="1470"/>
      <c r="L99" s="1471"/>
      <c r="M99" s="1379">
        <f>(IF(O80="RUMAH TINGGAL MEWAH",VLOOKUP(D99,BIAYA,2,FALSE),IF(O80="RUMAH TINGGAL MENENGAH",VLOOKUP(D99,BIAYA,3,FALSE),IF(O80="RUMAH TINGGAL SEDERHANA",VLOOKUP(D99,BIAYA,4,FALSE),IF(O80="SEMI PERMANEN",VLOOKUP(D99,BIAYA,5,FALSE),IF(O80="GUDANG",VLOOKUP(D99,BIAYA,6,FALSE),IF(O80="GEDUNG BERTINGKAT RENDAH &lt; 5 LANTAI",VLOOKUP(D99,BIAYA,7,FALSE),IF(O80="GEDUNG BERTINGKAT SEDANG 5-8 LANTAI",VLOOKUP(D99,BIAYA,8,FALSE),IF(O80="GEDUNG BERTINGKAT TINGGI &gt; 8 LANTAI",VLOOKUP(D99,BIAYA,9,FALSE),IF(O80="MALL 4 LANTAI + 1 BASEMENT",VLOOKUP(D99,BIAYA,10,FALSE),IF(O80="HOTEL 8 LANTAI",VLOOKUP(D99,BIAYA,11,FALSE),IF(O80="APARTEMEN 14 LANTAI + 2 SEMI BASEMENT",VLOOKUP(D99,BIAYA,12,FALSE)))))))))))))</f>
        <v>165585.96378512727</v>
      </c>
      <c r="N99" s="1379"/>
      <c r="O99" s="1379"/>
      <c r="P99" s="1379"/>
      <c r="Q99" s="1379"/>
      <c r="R99" s="1459">
        <v>1</v>
      </c>
      <c r="S99" s="1459"/>
      <c r="T99" s="1459"/>
      <c r="U99" s="1436">
        <v>1</v>
      </c>
      <c r="V99" s="1436"/>
      <c r="W99" s="1436"/>
      <c r="X99" s="1437">
        <f>M99*R99*U99</f>
        <v>165585.96378512727</v>
      </c>
      <c r="Y99" s="1437"/>
      <c r="Z99" s="1437"/>
      <c r="AA99" s="1437"/>
      <c r="AB99" s="1437"/>
      <c r="AC99" s="1394"/>
      <c r="AD99" s="1395"/>
      <c r="AE99" s="1395"/>
      <c r="AF99" s="1395"/>
      <c r="AG99" s="1395"/>
      <c r="AH99" s="1395"/>
      <c r="AI99" s="1395"/>
      <c r="AJ99" s="1395"/>
      <c r="AK99" s="1395"/>
      <c r="AL99" s="1395"/>
      <c r="AM99" s="1395"/>
      <c r="AN99" s="1395"/>
      <c r="AO99" s="1395"/>
      <c r="AP99" s="1395"/>
      <c r="AQ99" s="1395"/>
      <c r="AR99" s="1395"/>
      <c r="AS99" s="1395"/>
      <c r="AT99" s="1395"/>
      <c r="AU99" s="1395"/>
      <c r="AV99" s="1395"/>
      <c r="AW99" s="1395"/>
      <c r="AX99" s="1395"/>
      <c r="AY99" s="1396"/>
      <c r="AZ99" s="3"/>
      <c r="BA99" s="1403"/>
      <c r="BB99" s="1404"/>
      <c r="BC99" s="1404"/>
      <c r="BD99" s="1405"/>
      <c r="BE99" s="1412"/>
      <c r="BF99" s="1413"/>
      <c r="BG99" s="1413"/>
      <c r="BH99" s="1414"/>
      <c r="BI99" s="1412"/>
      <c r="BJ99" s="1413"/>
      <c r="BK99" s="1413"/>
      <c r="BL99" s="1414"/>
      <c r="BM99" s="1421"/>
      <c r="BN99" s="1422"/>
      <c r="BO99" s="1423"/>
      <c r="BP99" s="1427"/>
      <c r="BQ99" s="1427"/>
      <c r="BR99" s="1427"/>
      <c r="BS99" s="1427"/>
      <c r="BT99" s="1427"/>
      <c r="BU99" s="127"/>
      <c r="BV99" s="1378"/>
      <c r="BW99" s="1378"/>
      <c r="BX99" s="1378"/>
      <c r="BY99" s="1378"/>
      <c r="BZ99" s="1378"/>
      <c r="CA99" s="1378"/>
      <c r="CB99" s="1378"/>
      <c r="CC99" s="1378"/>
      <c r="CD99" s="1378"/>
      <c r="CE99" s="1378"/>
      <c r="CF99" s="1378"/>
      <c r="CG99" s="1378"/>
      <c r="CH99" s="1378"/>
      <c r="CI99" s="1378"/>
      <c r="CJ99" s="1378"/>
      <c r="CK99" s="1378"/>
      <c r="CL99" s="1378"/>
      <c r="CM99" s="1378"/>
      <c r="CN99" s="1378"/>
      <c r="CO99" s="1378"/>
      <c r="CP99" s="1378"/>
      <c r="CQ99" s="1378"/>
      <c r="CR99" s="1378"/>
      <c r="CS99" s="1378"/>
      <c r="CT99" s="1378"/>
      <c r="CU99" s="1378"/>
      <c r="CV99" s="1378"/>
      <c r="CW99" s="3"/>
      <c r="CX99" s="5"/>
      <c r="DA99" s="11" t="s">
        <v>150</v>
      </c>
      <c r="DB99" s="12">
        <v>0.77700000000000002</v>
      </c>
      <c r="DC99" s="11"/>
      <c r="DE99" s="25"/>
      <c r="DF99" s="21" t="s">
        <v>738</v>
      </c>
      <c r="DG99" s="18">
        <v>178591.79337673692</v>
      </c>
      <c r="DH99" s="18">
        <v>114222.62276854779</v>
      </c>
      <c r="DI99" s="22">
        <v>168054.13642147189</v>
      </c>
      <c r="DJ99" s="18">
        <v>0</v>
      </c>
      <c r="DK99" s="18">
        <v>0</v>
      </c>
      <c r="DL99" s="18">
        <v>40314.601833543602</v>
      </c>
      <c r="DM99" s="954">
        <v>0</v>
      </c>
      <c r="DN99" s="954">
        <v>0</v>
      </c>
      <c r="DO99" s="954">
        <v>0</v>
      </c>
      <c r="DP99" s="954">
        <v>0</v>
      </c>
      <c r="DQ99" s="954">
        <v>0</v>
      </c>
    </row>
    <row r="100" spans="2:121" ht="13.5" customHeight="1" x14ac:dyDescent="0.25">
      <c r="B100" s="2"/>
      <c r="C100" s="33" t="s">
        <v>810</v>
      </c>
      <c r="D100" s="1472" t="s">
        <v>13</v>
      </c>
      <c r="E100" s="1472"/>
      <c r="F100" s="1472"/>
      <c r="G100" s="1472"/>
      <c r="H100" s="1472"/>
      <c r="I100" s="1472"/>
      <c r="J100" s="1472"/>
      <c r="K100" s="1472"/>
      <c r="L100" s="1473"/>
      <c r="M100" s="1379">
        <f>(IF(O80="RUMAH TINGGAL MEWAH",VLOOKUP(D100,BIAYA,2,FALSE),IF(O80="RUMAH TINGGAL MENENGAH",VLOOKUP(D100,BIAYA,3,FALSE),IF(O80="RUMAH TINGGAL SEDERHANA",VLOOKUP(D100,BIAYA,4,FALSE),IF(O80="SEMI PERMANEN",VLOOKUP(D100,BIAYA,5,FALSE),IF(O80="GUDANG",VLOOKUP(D100,BIAYA,6,FALSE),IF(O80="GEDUNG BERTINGKAT RENDAH &lt; 5 LANTAI",VLOOKUP(D100,BIAYA,7,FALSE),IF(O80="GEDUNG BERTINGKAT SEDANG 5-8 LANTAI",VLOOKUP(D100,BIAYA,8,FALSE),IF(O80="GEDUNG BERTINGKAT TINGGI &gt; 8 LANTAI",VLOOKUP(D100,BIAYA,9,FALSE),IF(O80="MALL 4 LANTAI + 1 BASEMENT",VLOOKUP(D100,BIAYA,10,FALSE),IF(O80="HOTEL 8 LANTAI",VLOOKUP(D100,BIAYA,11,FALSE),IF(O80="APARTEMEN 14 LANTAI + 2 SEMI BASEMENT",VLOOKUP(D100,BIAYA,12,FALSE)))))))))))))</f>
        <v>0</v>
      </c>
      <c r="N100" s="1379"/>
      <c r="O100" s="1379"/>
      <c r="P100" s="1379"/>
      <c r="Q100" s="1379"/>
      <c r="R100" s="1460"/>
      <c r="S100" s="1460"/>
      <c r="T100" s="1460"/>
      <c r="U100" s="1359">
        <v>1</v>
      </c>
      <c r="V100" s="1359"/>
      <c r="W100" s="1359"/>
      <c r="X100" s="1360">
        <f t="shared" ref="X100:X102" si="28">M100*R100*U100</f>
        <v>0</v>
      </c>
      <c r="Y100" s="1360"/>
      <c r="Z100" s="1360"/>
      <c r="AA100" s="1360"/>
      <c r="AB100" s="1360"/>
      <c r="AC100" s="1394"/>
      <c r="AD100" s="1395"/>
      <c r="AE100" s="1395"/>
      <c r="AF100" s="1395"/>
      <c r="AG100" s="1395"/>
      <c r="AH100" s="1395"/>
      <c r="AI100" s="1395"/>
      <c r="AJ100" s="1395"/>
      <c r="AK100" s="1395"/>
      <c r="AL100" s="1395"/>
      <c r="AM100" s="1395"/>
      <c r="AN100" s="1395"/>
      <c r="AO100" s="1395"/>
      <c r="AP100" s="1395"/>
      <c r="AQ100" s="1395"/>
      <c r="AR100" s="1395"/>
      <c r="AS100" s="1395"/>
      <c r="AT100" s="1395"/>
      <c r="AU100" s="1395"/>
      <c r="AV100" s="1395"/>
      <c r="AW100" s="1395"/>
      <c r="AX100" s="1395"/>
      <c r="AY100" s="1396"/>
      <c r="AZ100" s="3"/>
      <c r="BA100" s="1403"/>
      <c r="BB100" s="1404"/>
      <c r="BC100" s="1404"/>
      <c r="BD100" s="1405"/>
      <c r="BE100" s="1412"/>
      <c r="BF100" s="1413"/>
      <c r="BG100" s="1413"/>
      <c r="BH100" s="1414"/>
      <c r="BI100" s="1412"/>
      <c r="BJ100" s="1413"/>
      <c r="BK100" s="1413"/>
      <c r="BL100" s="1414"/>
      <c r="BM100" s="1421"/>
      <c r="BN100" s="1422"/>
      <c r="BO100" s="1423"/>
      <c r="BP100" s="1427"/>
      <c r="BQ100" s="1427"/>
      <c r="BR100" s="1427"/>
      <c r="BS100" s="1427"/>
      <c r="BT100" s="1427"/>
      <c r="BU100" s="127"/>
      <c r="BV100" s="1378"/>
      <c r="BW100" s="1378"/>
      <c r="BX100" s="1378"/>
      <c r="BY100" s="1378"/>
      <c r="BZ100" s="1378"/>
      <c r="CA100" s="1378"/>
      <c r="CB100" s="1378"/>
      <c r="CC100" s="1378"/>
      <c r="CD100" s="1378"/>
      <c r="CE100" s="1378"/>
      <c r="CF100" s="1378"/>
      <c r="CG100" s="1378"/>
      <c r="CH100" s="1378"/>
      <c r="CI100" s="1378"/>
      <c r="CJ100" s="1378"/>
      <c r="CK100" s="1378"/>
      <c r="CL100" s="1378"/>
      <c r="CM100" s="1378"/>
      <c r="CN100" s="1378"/>
      <c r="CO100" s="1378"/>
      <c r="CP100" s="1378"/>
      <c r="CQ100" s="1378"/>
      <c r="CR100" s="1378"/>
      <c r="CS100" s="1378"/>
      <c r="CT100" s="1378"/>
      <c r="CU100" s="1378"/>
      <c r="CV100" s="1378"/>
      <c r="CW100" s="3"/>
      <c r="CX100" s="5"/>
      <c r="DA100" s="11" t="s">
        <v>151</v>
      </c>
      <c r="DB100" s="12">
        <v>0.78500000000000003</v>
      </c>
      <c r="DC100" s="11"/>
      <c r="DE100" s="25"/>
      <c r="DF100" s="21" t="s">
        <v>739</v>
      </c>
      <c r="DG100" s="18">
        <v>231048.00072102254</v>
      </c>
      <c r="DH100" s="22">
        <v>166604.57376357529</v>
      </c>
      <c r="DI100" s="18">
        <v>218096.01311947079</v>
      </c>
      <c r="DJ100" s="18">
        <v>0</v>
      </c>
      <c r="DK100" s="18">
        <v>0</v>
      </c>
      <c r="DL100" s="18">
        <v>71065.471114963395</v>
      </c>
      <c r="DM100" s="954">
        <v>0</v>
      </c>
      <c r="DN100" s="954">
        <v>0</v>
      </c>
      <c r="DO100" s="954">
        <v>0</v>
      </c>
      <c r="DP100" s="954">
        <v>0</v>
      </c>
      <c r="DQ100" s="954">
        <v>0</v>
      </c>
    </row>
    <row r="101" spans="2:121" ht="13.5" customHeight="1" x14ac:dyDescent="0.25">
      <c r="B101" s="2"/>
      <c r="C101" s="33" t="s">
        <v>810</v>
      </c>
      <c r="D101" s="1472" t="s">
        <v>13</v>
      </c>
      <c r="E101" s="1472"/>
      <c r="F101" s="1472"/>
      <c r="G101" s="1472"/>
      <c r="H101" s="1472"/>
      <c r="I101" s="1472"/>
      <c r="J101" s="1472"/>
      <c r="K101" s="1472"/>
      <c r="L101" s="1473"/>
      <c r="M101" s="1379">
        <f>(IF(O80="RUMAH TINGGAL MEWAH",VLOOKUP(D101,BIAYA,2,FALSE),IF(O80="RUMAH TINGGAL MENENGAH",VLOOKUP(D101,BIAYA,3,FALSE),IF(O80="RUMAH TINGGAL SEDERHANA",VLOOKUP(D101,BIAYA,4,FALSE),IF(O80="SEMI PERMANEN",VLOOKUP(D101,BIAYA,5,FALSE),IF(O80="GUDANG",VLOOKUP(D101,BIAYA,6,FALSE),IF(O80="GEDUNG BERTINGKAT RENDAH &lt; 5 LANTAI",VLOOKUP(D101,BIAYA,7,FALSE),IF(O80="GEDUNG BERTINGKAT SEDANG 5-8 LANTAI",VLOOKUP(D101,BIAYA,8,FALSE),IF(O80="GEDUNG BERTINGKAT TINGGI &gt; 8 LANTAI",VLOOKUP(D101,BIAYA,9,FALSE),IF(O80="MALL 4 LANTAI + 1 BASEMENT",VLOOKUP(D101,BIAYA,10,FALSE),IF(O80="HOTEL 8 LANTAI",VLOOKUP(D101,BIAYA,11,FALSE),IF(O80="APARTEMEN 14 LANTAI + 2 SEMI BASEMENT",VLOOKUP(D101,BIAYA,12,FALSE)))))))))))))</f>
        <v>0</v>
      </c>
      <c r="N101" s="1379"/>
      <c r="O101" s="1379"/>
      <c r="P101" s="1379"/>
      <c r="Q101" s="1379"/>
      <c r="R101" s="1460"/>
      <c r="S101" s="1460"/>
      <c r="T101" s="1460"/>
      <c r="U101" s="1359">
        <v>1</v>
      </c>
      <c r="V101" s="1359"/>
      <c r="W101" s="1359"/>
      <c r="X101" s="1360">
        <f t="shared" si="28"/>
        <v>0</v>
      </c>
      <c r="Y101" s="1360"/>
      <c r="Z101" s="1360"/>
      <c r="AA101" s="1360"/>
      <c r="AB101" s="1360"/>
      <c r="AC101" s="1394"/>
      <c r="AD101" s="1395"/>
      <c r="AE101" s="1395"/>
      <c r="AF101" s="1395"/>
      <c r="AG101" s="1395"/>
      <c r="AH101" s="1395"/>
      <c r="AI101" s="1395"/>
      <c r="AJ101" s="1395"/>
      <c r="AK101" s="1395"/>
      <c r="AL101" s="1395"/>
      <c r="AM101" s="1395"/>
      <c r="AN101" s="1395"/>
      <c r="AO101" s="1395"/>
      <c r="AP101" s="1395"/>
      <c r="AQ101" s="1395"/>
      <c r="AR101" s="1395"/>
      <c r="AS101" s="1395"/>
      <c r="AT101" s="1395"/>
      <c r="AU101" s="1395"/>
      <c r="AV101" s="1395"/>
      <c r="AW101" s="1395"/>
      <c r="AX101" s="1395"/>
      <c r="AY101" s="1396"/>
      <c r="AZ101" s="3"/>
      <c r="BA101" s="1403"/>
      <c r="BB101" s="1404"/>
      <c r="BC101" s="1404"/>
      <c r="BD101" s="1405"/>
      <c r="BE101" s="1412"/>
      <c r="BF101" s="1413"/>
      <c r="BG101" s="1413"/>
      <c r="BH101" s="1414"/>
      <c r="BI101" s="1412"/>
      <c r="BJ101" s="1413"/>
      <c r="BK101" s="1413"/>
      <c r="BL101" s="1414"/>
      <c r="BM101" s="1421"/>
      <c r="BN101" s="1422"/>
      <c r="BO101" s="1423"/>
      <c r="BP101" s="1427"/>
      <c r="BQ101" s="1427"/>
      <c r="BR101" s="1427"/>
      <c r="BS101" s="1427"/>
      <c r="BT101" s="1427"/>
      <c r="BU101" s="127"/>
      <c r="BV101" s="1378"/>
      <c r="BW101" s="1378"/>
      <c r="BX101" s="1378"/>
      <c r="BY101" s="1378"/>
      <c r="BZ101" s="1378"/>
      <c r="CA101" s="1378"/>
      <c r="CB101" s="1378"/>
      <c r="CC101" s="1378"/>
      <c r="CD101" s="1378"/>
      <c r="CE101" s="1378"/>
      <c r="CF101" s="1378"/>
      <c r="CG101" s="1378"/>
      <c r="CH101" s="1378"/>
      <c r="CI101" s="1378"/>
      <c r="CJ101" s="1378"/>
      <c r="CK101" s="1378"/>
      <c r="CL101" s="1378"/>
      <c r="CM101" s="1378"/>
      <c r="CN101" s="1378"/>
      <c r="CO101" s="1378"/>
      <c r="CP101" s="1378"/>
      <c r="CQ101" s="1378"/>
      <c r="CR101" s="1378"/>
      <c r="CS101" s="1378"/>
      <c r="CT101" s="1378"/>
      <c r="CU101" s="1378"/>
      <c r="CV101" s="1378"/>
      <c r="CW101" s="3"/>
      <c r="CX101" s="5"/>
      <c r="DA101" s="11" t="s">
        <v>152</v>
      </c>
      <c r="DB101" s="12">
        <v>0.77</v>
      </c>
      <c r="DC101" s="11"/>
      <c r="DE101" s="25"/>
      <c r="DF101" s="21" t="s">
        <v>740</v>
      </c>
      <c r="DG101" s="18">
        <v>239767.43914740885</v>
      </c>
      <c r="DH101" s="18">
        <v>157648.86597114737</v>
      </c>
      <c r="DI101" s="18">
        <v>216293.45944931015</v>
      </c>
      <c r="DJ101" s="18">
        <v>0</v>
      </c>
      <c r="DK101" s="18">
        <v>0</v>
      </c>
      <c r="DL101" s="18">
        <v>99522.811125653432</v>
      </c>
      <c r="DM101" s="954">
        <v>0</v>
      </c>
      <c r="DN101" s="954">
        <v>0</v>
      </c>
      <c r="DO101" s="954">
        <v>0</v>
      </c>
      <c r="DP101" s="954">
        <v>0</v>
      </c>
      <c r="DQ101" s="954">
        <v>0</v>
      </c>
    </row>
    <row r="102" spans="2:121" ht="13.5" customHeight="1" x14ac:dyDescent="0.25">
      <c r="B102" s="2"/>
      <c r="C102" s="34" t="s">
        <v>810</v>
      </c>
      <c r="D102" s="1472" t="s">
        <v>13</v>
      </c>
      <c r="E102" s="1472"/>
      <c r="F102" s="1472"/>
      <c r="G102" s="1472"/>
      <c r="H102" s="1472"/>
      <c r="I102" s="1472"/>
      <c r="J102" s="1472"/>
      <c r="K102" s="1472"/>
      <c r="L102" s="1473"/>
      <c r="M102" s="1379">
        <f>(IF(O80="RUMAH TINGGAL MEWAH",VLOOKUP(D102,BIAYA,2,FALSE),IF(O80="RUMAH TINGGAL MENENGAH",VLOOKUP(D102,BIAYA,3,FALSE),IF(O80="RUMAH TINGGAL SEDERHANA",VLOOKUP(D102,BIAYA,4,FALSE),IF(O80="SEMI PERMANEN",VLOOKUP(D102,BIAYA,5,FALSE),IF(O80="GUDANG",VLOOKUP(D102,BIAYA,6,FALSE),IF(O80="GEDUNG BERTINGKAT RENDAH &lt; 5 LANTAI",VLOOKUP(D102,BIAYA,7,FALSE),IF(O80="GEDUNG BERTINGKAT SEDANG 5-8 LANTAI",VLOOKUP(D102,BIAYA,8,FALSE),IF(O80="GEDUNG BERTINGKAT TINGGI &gt; 8 LANTAI",VLOOKUP(D102,BIAYA,9,FALSE),IF(O80="MALL 4 LANTAI + 1 BASEMENT",VLOOKUP(D102,BIAYA,10,FALSE),IF(O80="HOTEL 8 LANTAI",VLOOKUP(D102,BIAYA,11,FALSE),IF(O80="APARTEMEN 14 LANTAI + 2 SEMI BASEMENT",VLOOKUP(D102,BIAYA,12,FALSE)))))))))))))</f>
        <v>0</v>
      </c>
      <c r="N102" s="1379"/>
      <c r="O102" s="1379"/>
      <c r="P102" s="1379"/>
      <c r="Q102" s="1379"/>
      <c r="R102" s="1380"/>
      <c r="S102" s="1380"/>
      <c r="T102" s="1380"/>
      <c r="U102" s="1377">
        <v>1</v>
      </c>
      <c r="V102" s="1377"/>
      <c r="W102" s="1377"/>
      <c r="X102" s="1360">
        <f t="shared" si="28"/>
        <v>0</v>
      </c>
      <c r="Y102" s="1360"/>
      <c r="Z102" s="1360"/>
      <c r="AA102" s="1360"/>
      <c r="AB102" s="1360"/>
      <c r="AC102" s="1394"/>
      <c r="AD102" s="1395"/>
      <c r="AE102" s="1395"/>
      <c r="AF102" s="1395"/>
      <c r="AG102" s="1395"/>
      <c r="AH102" s="1395"/>
      <c r="AI102" s="1395"/>
      <c r="AJ102" s="1395"/>
      <c r="AK102" s="1395"/>
      <c r="AL102" s="1395"/>
      <c r="AM102" s="1395"/>
      <c r="AN102" s="1395"/>
      <c r="AO102" s="1395"/>
      <c r="AP102" s="1395"/>
      <c r="AQ102" s="1395"/>
      <c r="AR102" s="1395"/>
      <c r="AS102" s="1395"/>
      <c r="AT102" s="1395"/>
      <c r="AU102" s="1395"/>
      <c r="AV102" s="1395"/>
      <c r="AW102" s="1395"/>
      <c r="AX102" s="1395"/>
      <c r="AY102" s="1396"/>
      <c r="AZ102" s="3"/>
      <c r="BA102" s="1403"/>
      <c r="BB102" s="1404"/>
      <c r="BC102" s="1404"/>
      <c r="BD102" s="1405"/>
      <c r="BE102" s="1412"/>
      <c r="BF102" s="1413"/>
      <c r="BG102" s="1413"/>
      <c r="BH102" s="1414"/>
      <c r="BI102" s="1412"/>
      <c r="BJ102" s="1413"/>
      <c r="BK102" s="1413"/>
      <c r="BL102" s="1414"/>
      <c r="BM102" s="1421"/>
      <c r="BN102" s="1422"/>
      <c r="BO102" s="1423"/>
      <c r="BP102" s="1427"/>
      <c r="BQ102" s="1427"/>
      <c r="BR102" s="1427"/>
      <c r="BS102" s="1427"/>
      <c r="BT102" s="1427"/>
      <c r="BU102" s="127"/>
      <c r="BV102" s="1378"/>
      <c r="BW102" s="1378"/>
      <c r="BX102" s="1378"/>
      <c r="BY102" s="1378"/>
      <c r="BZ102" s="1378"/>
      <c r="CA102" s="1378"/>
      <c r="CB102" s="1378"/>
      <c r="CC102" s="1378"/>
      <c r="CD102" s="1378"/>
      <c r="CE102" s="1378"/>
      <c r="CF102" s="1378"/>
      <c r="CG102" s="1378"/>
      <c r="CH102" s="1378"/>
      <c r="CI102" s="1378"/>
      <c r="CJ102" s="1378"/>
      <c r="CK102" s="1378"/>
      <c r="CL102" s="1378"/>
      <c r="CM102" s="1378"/>
      <c r="CN102" s="1378"/>
      <c r="CO102" s="1378"/>
      <c r="CP102" s="1378"/>
      <c r="CQ102" s="1378"/>
      <c r="CR102" s="1378"/>
      <c r="CS102" s="1378"/>
      <c r="CT102" s="1378"/>
      <c r="CU102" s="1378"/>
      <c r="CV102" s="1378"/>
      <c r="CW102" s="3"/>
      <c r="CX102" s="5"/>
      <c r="DA102" s="11" t="s">
        <v>153</v>
      </c>
      <c r="DB102" s="12">
        <v>0.75</v>
      </c>
      <c r="DC102" s="11"/>
      <c r="DE102" s="25"/>
      <c r="DF102" s="21" t="s">
        <v>741</v>
      </c>
      <c r="DG102" s="18">
        <v>222418.74459428838</v>
      </c>
      <c r="DH102" s="18">
        <v>139165.95023276852</v>
      </c>
      <c r="DI102" s="18">
        <v>0</v>
      </c>
      <c r="DJ102" s="18">
        <v>0</v>
      </c>
      <c r="DK102" s="18">
        <v>0</v>
      </c>
      <c r="DL102" s="18">
        <v>88672.399580952871</v>
      </c>
      <c r="DM102" s="954">
        <v>0</v>
      </c>
      <c r="DN102" s="954">
        <v>0</v>
      </c>
      <c r="DO102" s="954">
        <v>0</v>
      </c>
      <c r="DP102" s="954">
        <v>0</v>
      </c>
      <c r="DQ102" s="954">
        <v>0</v>
      </c>
    </row>
    <row r="103" spans="2:121" ht="13.5" customHeight="1" x14ac:dyDescent="0.2">
      <c r="B103" s="2"/>
      <c r="C103" s="1381" t="s">
        <v>811</v>
      </c>
      <c r="D103" s="1382"/>
      <c r="E103" s="1382"/>
      <c r="F103" s="1382"/>
      <c r="G103" s="1382"/>
      <c r="H103" s="1382"/>
      <c r="I103" s="1382"/>
      <c r="J103" s="1382"/>
      <c r="K103" s="1382"/>
      <c r="L103" s="1382"/>
      <c r="M103" s="1382"/>
      <c r="N103" s="1382"/>
      <c r="O103" s="1382"/>
      <c r="P103" s="1382"/>
      <c r="Q103" s="1382"/>
      <c r="R103" s="1382"/>
      <c r="S103" s="1382"/>
      <c r="T103" s="1382"/>
      <c r="U103" s="1382"/>
      <c r="V103" s="1382"/>
      <c r="W103" s="1383"/>
      <c r="X103" s="1384">
        <f>SUM(X99:AB102)</f>
        <v>165585.96378512727</v>
      </c>
      <c r="Y103" s="1384"/>
      <c r="Z103" s="1384"/>
      <c r="AA103" s="1384"/>
      <c r="AB103" s="1384"/>
      <c r="AC103" s="1397"/>
      <c r="AD103" s="1398"/>
      <c r="AE103" s="1398"/>
      <c r="AF103" s="1398"/>
      <c r="AG103" s="1398"/>
      <c r="AH103" s="1398"/>
      <c r="AI103" s="1398"/>
      <c r="AJ103" s="1398"/>
      <c r="AK103" s="1398"/>
      <c r="AL103" s="1398"/>
      <c r="AM103" s="1398"/>
      <c r="AN103" s="1398"/>
      <c r="AO103" s="1398"/>
      <c r="AP103" s="1398"/>
      <c r="AQ103" s="1398"/>
      <c r="AR103" s="1398"/>
      <c r="AS103" s="1398"/>
      <c r="AT103" s="1398"/>
      <c r="AU103" s="1398"/>
      <c r="AV103" s="1398"/>
      <c r="AW103" s="1398"/>
      <c r="AX103" s="1398"/>
      <c r="AY103" s="1399"/>
      <c r="AZ103" s="3"/>
      <c r="BA103" s="1406"/>
      <c r="BB103" s="1407"/>
      <c r="BC103" s="1407"/>
      <c r="BD103" s="1408"/>
      <c r="BE103" s="1415"/>
      <c r="BF103" s="1416"/>
      <c r="BG103" s="1416"/>
      <c r="BH103" s="1417"/>
      <c r="BI103" s="1415"/>
      <c r="BJ103" s="1416"/>
      <c r="BK103" s="1416"/>
      <c r="BL103" s="1417"/>
      <c r="BM103" s="1424"/>
      <c r="BN103" s="1425"/>
      <c r="BO103" s="1426"/>
      <c r="BP103" s="1427"/>
      <c r="BQ103" s="1427"/>
      <c r="BR103" s="1427"/>
      <c r="BS103" s="1427"/>
      <c r="BT103" s="1427"/>
      <c r="BU103" s="127"/>
      <c r="BV103" s="1378"/>
      <c r="BW103" s="1378"/>
      <c r="BX103" s="1378"/>
      <c r="BY103" s="1378"/>
      <c r="BZ103" s="1378"/>
      <c r="CA103" s="1378"/>
      <c r="CB103" s="1378"/>
      <c r="CC103" s="1378"/>
      <c r="CD103" s="1378"/>
      <c r="CE103" s="1378"/>
      <c r="CF103" s="1378"/>
      <c r="CG103" s="1378"/>
      <c r="CH103" s="1378"/>
      <c r="CI103" s="1378"/>
      <c r="CJ103" s="1378"/>
      <c r="CK103" s="1378"/>
      <c r="CL103" s="1378"/>
      <c r="CM103" s="1378"/>
      <c r="CN103" s="1378"/>
      <c r="CO103" s="1378"/>
      <c r="CP103" s="1378"/>
      <c r="CQ103" s="1378"/>
      <c r="CR103" s="1378"/>
      <c r="CS103" s="1378"/>
      <c r="CT103" s="1378"/>
      <c r="CU103" s="1378"/>
      <c r="CV103" s="1378"/>
      <c r="CW103" s="3"/>
      <c r="CX103" s="5"/>
      <c r="DA103" s="11" t="s">
        <v>154</v>
      </c>
      <c r="DB103" s="12">
        <v>0.79700000000000004</v>
      </c>
      <c r="DC103" s="11"/>
      <c r="DE103" s="25"/>
      <c r="DF103" s="21" t="s">
        <v>742</v>
      </c>
      <c r="DG103" s="18">
        <v>423079.10638574883</v>
      </c>
      <c r="DH103" s="18">
        <v>347873.94927642751</v>
      </c>
      <c r="DI103" s="18">
        <v>0</v>
      </c>
      <c r="DJ103" s="18">
        <v>0</v>
      </c>
      <c r="DK103" s="18">
        <v>0</v>
      </c>
      <c r="DL103" s="18">
        <v>159900.15915044202</v>
      </c>
      <c r="DM103" s="954">
        <v>0</v>
      </c>
      <c r="DN103" s="954">
        <v>0</v>
      </c>
      <c r="DO103" s="954">
        <v>0</v>
      </c>
      <c r="DP103" s="954">
        <v>0</v>
      </c>
      <c r="DQ103" s="954">
        <v>0</v>
      </c>
    </row>
    <row r="104" spans="2:121" ht="13.5" customHeight="1" x14ac:dyDescent="0.2">
      <c r="B104" s="2"/>
      <c r="C104" s="1385" t="s">
        <v>608</v>
      </c>
      <c r="D104" s="1386"/>
      <c r="E104" s="1386"/>
      <c r="F104" s="1386"/>
      <c r="G104" s="1386"/>
      <c r="H104" s="1386"/>
      <c r="I104" s="1386"/>
      <c r="J104" s="1386"/>
      <c r="K104" s="1386"/>
      <c r="L104" s="1386"/>
      <c r="M104" s="1386"/>
      <c r="N104" s="1386"/>
      <c r="O104" s="1386"/>
      <c r="P104" s="1386"/>
      <c r="Q104" s="1386"/>
      <c r="R104" s="1386"/>
      <c r="S104" s="1386"/>
      <c r="T104" s="1386"/>
      <c r="U104" s="1386"/>
      <c r="V104" s="1386"/>
      <c r="W104" s="1387"/>
      <c r="X104" s="1388">
        <f>HLOOKUP(O80,$DG$58:$DQ$67,5,FALSE)</f>
        <v>178663</v>
      </c>
      <c r="Y104" s="1389"/>
      <c r="Z104" s="1389"/>
      <c r="AA104" s="1389"/>
      <c r="AB104" s="1390"/>
      <c r="AC104" s="1391" t="str">
        <f>HLOOKUP(O80,$DG$44:$DQ$56,5,FALSE)</f>
        <v>Genteng beton, dilengkapi dengan canopy teras dan listplank</v>
      </c>
      <c r="AD104" s="1392"/>
      <c r="AE104" s="1392"/>
      <c r="AF104" s="1392"/>
      <c r="AG104" s="1392"/>
      <c r="AH104" s="1392"/>
      <c r="AI104" s="1392"/>
      <c r="AJ104" s="1392"/>
      <c r="AK104" s="1392"/>
      <c r="AL104" s="1392"/>
      <c r="AM104" s="1392"/>
      <c r="AN104" s="1392"/>
      <c r="AO104" s="1392"/>
      <c r="AP104" s="1392"/>
      <c r="AQ104" s="1392"/>
      <c r="AR104" s="1392"/>
      <c r="AS104" s="1392"/>
      <c r="AT104" s="1392"/>
      <c r="AU104" s="1392"/>
      <c r="AV104" s="1392"/>
      <c r="AW104" s="1392"/>
      <c r="AX104" s="1392"/>
      <c r="AY104" s="1393"/>
      <c r="AZ104" s="3"/>
      <c r="BA104" s="1400">
        <f>X109*BQ85</f>
        <v>202331.36287778264</v>
      </c>
      <c r="BB104" s="1401"/>
      <c r="BC104" s="1401"/>
      <c r="BD104" s="1402"/>
      <c r="BE104" s="1409">
        <f>BE87</f>
        <v>2000</v>
      </c>
      <c r="BF104" s="1410"/>
      <c r="BG104" s="1410"/>
      <c r="BH104" s="1411"/>
      <c r="BI104" s="1461">
        <f>BI87</f>
        <v>2014</v>
      </c>
      <c r="BJ104" s="1462"/>
      <c r="BK104" s="1462"/>
      <c r="BL104" s="1463"/>
      <c r="BM104" s="1418">
        <f>IF(BI87=0,0,(Rekap!$A$6-BI104)/AS145)</f>
        <v>0.26666666666666666</v>
      </c>
      <c r="BN104" s="1419"/>
      <c r="BO104" s="1420"/>
      <c r="BP104" s="1427">
        <f>BA104*BM104</f>
        <v>53955.030100742035</v>
      </c>
      <c r="BQ104" s="1427"/>
      <c r="BR104" s="1427"/>
      <c r="BS104" s="1427"/>
      <c r="BT104" s="1427"/>
      <c r="BU104" s="127"/>
      <c r="BV104" s="1378"/>
      <c r="BW104" s="1378"/>
      <c r="BX104" s="1378"/>
      <c r="BY104" s="1378"/>
      <c r="BZ104" s="1378"/>
      <c r="CA104" s="1378"/>
      <c r="CB104" s="1378"/>
      <c r="CC104" s="1378"/>
      <c r="CD104" s="1378"/>
      <c r="CE104" s="1378"/>
      <c r="CF104" s="1378"/>
      <c r="CG104" s="1378"/>
      <c r="CH104" s="1378"/>
      <c r="CI104" s="1378"/>
      <c r="CJ104" s="1378"/>
      <c r="CK104" s="1378"/>
      <c r="CL104" s="1378"/>
      <c r="CM104" s="1378"/>
      <c r="CN104" s="1378"/>
      <c r="CO104" s="1378"/>
      <c r="CP104" s="1378"/>
      <c r="CQ104" s="1378"/>
      <c r="CR104" s="1378"/>
      <c r="CS104" s="1378"/>
      <c r="CT104" s="1378"/>
      <c r="CU104" s="1378"/>
      <c r="CV104" s="1378"/>
      <c r="CW104" s="3"/>
      <c r="CX104" s="5"/>
      <c r="DA104" s="11" t="s">
        <v>155</v>
      </c>
      <c r="DB104" s="12">
        <v>0.76200000000000001</v>
      </c>
      <c r="DC104" s="11"/>
      <c r="DE104" s="25"/>
      <c r="DF104" s="21" t="s">
        <v>743</v>
      </c>
      <c r="DG104" s="18">
        <v>0</v>
      </c>
      <c r="DH104" s="18">
        <v>83389.727241167158</v>
      </c>
      <c r="DI104" s="18">
        <v>138303.77524016905</v>
      </c>
      <c r="DJ104" s="22">
        <f>DJ94</f>
        <v>131027.31413287872</v>
      </c>
      <c r="DK104" s="18">
        <v>105830.27304942037</v>
      </c>
      <c r="DL104" s="18">
        <v>55928.920011265393</v>
      </c>
      <c r="DM104" s="954">
        <v>0</v>
      </c>
      <c r="DN104" s="954">
        <v>0</v>
      </c>
      <c r="DO104" s="954">
        <v>0</v>
      </c>
      <c r="DP104" s="954">
        <v>0</v>
      </c>
      <c r="DQ104" s="954">
        <v>0</v>
      </c>
    </row>
    <row r="105" spans="2:121" ht="13.5" customHeight="1" x14ac:dyDescent="0.25">
      <c r="B105" s="2"/>
      <c r="C105" s="32" t="s">
        <v>810</v>
      </c>
      <c r="D105" s="1470" t="s">
        <v>740</v>
      </c>
      <c r="E105" s="1470"/>
      <c r="F105" s="1470"/>
      <c r="G105" s="1470"/>
      <c r="H105" s="1470"/>
      <c r="I105" s="1470"/>
      <c r="J105" s="1470"/>
      <c r="K105" s="1470"/>
      <c r="L105" s="1471"/>
      <c r="M105" s="1379">
        <f>(IF(O80="RUMAH TINGGAL MEWAH",VLOOKUP(D105,BIAYA,2,FALSE),IF(O80="RUMAH TINGGAL MENENGAH",VLOOKUP(D105,BIAYA,3,FALSE),IF(O80="RUMAH TINGGAL SEDERHANA",VLOOKUP(D105,BIAYA,4,FALSE),IF(O80="SEMI PERMANEN",VLOOKUP(D105,BIAYA,5,FALSE),IF(O80="GUDANG",VLOOKUP(D105,BIAYA,6,FALSE),IF(O80="GEDUNG BERTINGKAT RENDAH &lt; 5 LANTAI",VLOOKUP(D105,BIAYA,7,FALSE),IF(O80="GEDUNG BERTINGKAT SEDANG 5-8 LANTAI",VLOOKUP(D105,BIAYA,8,FALSE),IF(O80="GEDUNG BERTINGKAT TINGGI &gt; 8 LANTAI",VLOOKUP(D105,BIAYA,9,FALSE),IF(O80="MALL 4 LANTAI + 1 BASEMENT",VLOOKUP(D105,BIAYA,10,FALSE),IF(O80="HOTEL 8 LANTAI",VLOOKUP(D105,BIAYA,11,FALSE),IF(O80="APARTEMEN 14 LANTAI + 2 SEMI BASEMENT",VLOOKUP(D105,BIAYA,12,FALSE)))))))))))))</f>
        <v>157648.86597114737</v>
      </c>
      <c r="N105" s="1379"/>
      <c r="O105" s="1379"/>
      <c r="P105" s="1379"/>
      <c r="Q105" s="1379"/>
      <c r="R105" s="1459">
        <v>1</v>
      </c>
      <c r="S105" s="1459"/>
      <c r="T105" s="1459"/>
      <c r="U105" s="1436">
        <v>1</v>
      </c>
      <c r="V105" s="1436"/>
      <c r="W105" s="1436"/>
      <c r="X105" s="1437">
        <f>M105*R105*U105</f>
        <v>157648.86597114737</v>
      </c>
      <c r="Y105" s="1437"/>
      <c r="Z105" s="1437"/>
      <c r="AA105" s="1437"/>
      <c r="AB105" s="1437"/>
      <c r="AC105" s="1394"/>
      <c r="AD105" s="1395"/>
      <c r="AE105" s="1395"/>
      <c r="AF105" s="1395"/>
      <c r="AG105" s="1395"/>
      <c r="AH105" s="1395"/>
      <c r="AI105" s="1395"/>
      <c r="AJ105" s="1395"/>
      <c r="AK105" s="1395"/>
      <c r="AL105" s="1395"/>
      <c r="AM105" s="1395"/>
      <c r="AN105" s="1395"/>
      <c r="AO105" s="1395"/>
      <c r="AP105" s="1395"/>
      <c r="AQ105" s="1395"/>
      <c r="AR105" s="1395"/>
      <c r="AS105" s="1395"/>
      <c r="AT105" s="1395"/>
      <c r="AU105" s="1395"/>
      <c r="AV105" s="1395"/>
      <c r="AW105" s="1395"/>
      <c r="AX105" s="1395"/>
      <c r="AY105" s="1396"/>
      <c r="AZ105" s="3"/>
      <c r="BA105" s="1403"/>
      <c r="BB105" s="1404"/>
      <c r="BC105" s="1404"/>
      <c r="BD105" s="1405"/>
      <c r="BE105" s="1412"/>
      <c r="BF105" s="1413"/>
      <c r="BG105" s="1413"/>
      <c r="BH105" s="1414"/>
      <c r="BI105" s="1464"/>
      <c r="BJ105" s="1465"/>
      <c r="BK105" s="1465"/>
      <c r="BL105" s="1466"/>
      <c r="BM105" s="1421"/>
      <c r="BN105" s="1422"/>
      <c r="BO105" s="1423"/>
      <c r="BP105" s="1427"/>
      <c r="BQ105" s="1427"/>
      <c r="BR105" s="1427"/>
      <c r="BS105" s="1427"/>
      <c r="BT105" s="1427"/>
      <c r="BU105" s="127"/>
      <c r="BV105" s="1378"/>
      <c r="BW105" s="1378"/>
      <c r="BX105" s="1378"/>
      <c r="BY105" s="1378"/>
      <c r="BZ105" s="1378"/>
      <c r="CA105" s="1378"/>
      <c r="CB105" s="1378"/>
      <c r="CC105" s="1378"/>
      <c r="CD105" s="1378"/>
      <c r="CE105" s="1378"/>
      <c r="CF105" s="1378"/>
      <c r="CG105" s="1378"/>
      <c r="CH105" s="1378"/>
      <c r="CI105" s="1378"/>
      <c r="CJ105" s="1378"/>
      <c r="CK105" s="1378"/>
      <c r="CL105" s="1378"/>
      <c r="CM105" s="1378"/>
      <c r="CN105" s="1378"/>
      <c r="CO105" s="1378"/>
      <c r="CP105" s="1378"/>
      <c r="CQ105" s="1378"/>
      <c r="CR105" s="1378"/>
      <c r="CS105" s="1378"/>
      <c r="CT105" s="1378"/>
      <c r="CU105" s="1378"/>
      <c r="CV105" s="1378"/>
      <c r="CW105" s="3"/>
      <c r="CX105" s="5"/>
      <c r="DA105" s="11" t="s">
        <v>156</v>
      </c>
      <c r="DB105" s="12">
        <v>0.80600000000000005</v>
      </c>
      <c r="DC105" s="11"/>
      <c r="DE105" s="25"/>
      <c r="DF105" s="21" t="s">
        <v>744</v>
      </c>
      <c r="DG105" s="18">
        <v>285613.79094936739</v>
      </c>
      <c r="DH105" s="18">
        <v>253478.93632844428</v>
      </c>
      <c r="DI105" s="18">
        <v>0</v>
      </c>
      <c r="DJ105" s="22">
        <v>0</v>
      </c>
      <c r="DK105" s="18">
        <v>0</v>
      </c>
      <c r="DL105" s="18">
        <v>103175.76510062868</v>
      </c>
      <c r="DM105" s="954">
        <v>0</v>
      </c>
      <c r="DN105" s="954">
        <v>0</v>
      </c>
      <c r="DO105" s="954">
        <v>0</v>
      </c>
      <c r="DP105" s="954">
        <v>0</v>
      </c>
      <c r="DQ105" s="954">
        <v>0</v>
      </c>
    </row>
    <row r="106" spans="2:121" ht="13.5" customHeight="1" x14ac:dyDescent="0.25">
      <c r="B106" s="2"/>
      <c r="C106" s="33" t="s">
        <v>810</v>
      </c>
      <c r="D106" s="1472" t="s">
        <v>13</v>
      </c>
      <c r="E106" s="1472"/>
      <c r="F106" s="1472"/>
      <c r="G106" s="1472"/>
      <c r="H106" s="1472"/>
      <c r="I106" s="1472"/>
      <c r="J106" s="1472"/>
      <c r="K106" s="1472"/>
      <c r="L106" s="1473"/>
      <c r="M106" s="1379">
        <f>(IF(O80="RUMAH TINGGAL MEWAH",VLOOKUP(D106,BIAYA,2,FALSE),IF(O80="RUMAH TINGGAL MENENGAH",VLOOKUP(D106,BIAYA,3,FALSE),IF(O80="RUMAH TINGGAL SEDERHANA",VLOOKUP(D106,BIAYA,4,FALSE),IF(O80="SEMI PERMANEN",VLOOKUP(D106,BIAYA,5,FALSE),IF(O80="GUDANG",VLOOKUP(D106,BIAYA,6,FALSE),IF(O80="GEDUNG BERTINGKAT RENDAH &lt; 5 LANTAI",VLOOKUP(D106,BIAYA,7,FALSE),IF(O80="GEDUNG BERTINGKAT SEDANG 5-8 LANTAI",VLOOKUP(D106,BIAYA,8,FALSE),IF(O80="GEDUNG BERTINGKAT TINGGI &gt; 8 LANTAI",VLOOKUP(D106,BIAYA,9,FALSE),IF(O80="MALL 4 LANTAI + 1 BASEMENT",VLOOKUP(D106,BIAYA,10,FALSE),IF(O80="HOTEL 8 LANTAI",VLOOKUP(D106,BIAYA,11,FALSE),IF(O80="APARTEMEN 14 LANTAI + 2 SEMI BASEMENT",VLOOKUP(D106,BIAYA,12,FALSE)))))))))))))</f>
        <v>0</v>
      </c>
      <c r="N106" s="1379"/>
      <c r="O106" s="1379"/>
      <c r="P106" s="1379"/>
      <c r="Q106" s="1379"/>
      <c r="R106" s="1460"/>
      <c r="S106" s="1460"/>
      <c r="T106" s="1460"/>
      <c r="U106" s="1359">
        <v>1</v>
      </c>
      <c r="V106" s="1359"/>
      <c r="W106" s="1359"/>
      <c r="X106" s="1360">
        <f t="shared" ref="X106:X108" si="29">M106*R106*U106</f>
        <v>0</v>
      </c>
      <c r="Y106" s="1360"/>
      <c r="Z106" s="1360"/>
      <c r="AA106" s="1360"/>
      <c r="AB106" s="1360"/>
      <c r="AC106" s="1394"/>
      <c r="AD106" s="1395"/>
      <c r="AE106" s="1395"/>
      <c r="AF106" s="1395"/>
      <c r="AG106" s="1395"/>
      <c r="AH106" s="1395"/>
      <c r="AI106" s="1395"/>
      <c r="AJ106" s="1395"/>
      <c r="AK106" s="1395"/>
      <c r="AL106" s="1395"/>
      <c r="AM106" s="1395"/>
      <c r="AN106" s="1395"/>
      <c r="AO106" s="1395"/>
      <c r="AP106" s="1395"/>
      <c r="AQ106" s="1395"/>
      <c r="AR106" s="1395"/>
      <c r="AS106" s="1395"/>
      <c r="AT106" s="1395"/>
      <c r="AU106" s="1395"/>
      <c r="AV106" s="1395"/>
      <c r="AW106" s="1395"/>
      <c r="AX106" s="1395"/>
      <c r="AY106" s="1396"/>
      <c r="AZ106" s="3"/>
      <c r="BA106" s="1403"/>
      <c r="BB106" s="1404"/>
      <c r="BC106" s="1404"/>
      <c r="BD106" s="1405"/>
      <c r="BE106" s="1412"/>
      <c r="BF106" s="1413"/>
      <c r="BG106" s="1413"/>
      <c r="BH106" s="1414"/>
      <c r="BI106" s="1464"/>
      <c r="BJ106" s="1465"/>
      <c r="BK106" s="1465"/>
      <c r="BL106" s="1466"/>
      <c r="BM106" s="1421"/>
      <c r="BN106" s="1422"/>
      <c r="BO106" s="1423"/>
      <c r="BP106" s="1427"/>
      <c r="BQ106" s="1427"/>
      <c r="BR106" s="1427"/>
      <c r="BS106" s="1427"/>
      <c r="BT106" s="1427"/>
      <c r="BU106" s="127"/>
      <c r="BV106" s="1378"/>
      <c r="BW106" s="1378"/>
      <c r="BX106" s="1378"/>
      <c r="BY106" s="1378"/>
      <c r="BZ106" s="1378"/>
      <c r="CA106" s="1378"/>
      <c r="CB106" s="1378"/>
      <c r="CC106" s="1378"/>
      <c r="CD106" s="1378"/>
      <c r="CE106" s="1378"/>
      <c r="CF106" s="1378"/>
      <c r="CG106" s="1378"/>
      <c r="CH106" s="1378"/>
      <c r="CI106" s="1378"/>
      <c r="CJ106" s="1378"/>
      <c r="CK106" s="1378"/>
      <c r="CL106" s="1378"/>
      <c r="CM106" s="1378"/>
      <c r="CN106" s="1378"/>
      <c r="CO106" s="1378"/>
      <c r="CP106" s="1378"/>
      <c r="CQ106" s="1378"/>
      <c r="CR106" s="1378"/>
      <c r="CS106" s="1378"/>
      <c r="CT106" s="1378"/>
      <c r="CU106" s="1378"/>
      <c r="CV106" s="1378"/>
      <c r="CW106" s="3"/>
      <c r="CX106" s="5"/>
      <c r="DA106" s="11" t="s">
        <v>157</v>
      </c>
      <c r="DB106" s="12">
        <v>0.80300000000000005</v>
      </c>
      <c r="DC106" s="11"/>
      <c r="DE106" s="25"/>
      <c r="DF106" s="21" t="s">
        <v>745</v>
      </c>
      <c r="DG106" s="18">
        <v>160539.78232545365</v>
      </c>
      <c r="DH106" s="18">
        <v>80266.532188044221</v>
      </c>
      <c r="DI106" s="18">
        <v>134526.45934095071</v>
      </c>
      <c r="DJ106" s="18">
        <v>0</v>
      </c>
      <c r="DK106" s="22">
        <f>DK94</f>
        <v>101108.1546720254</v>
      </c>
      <c r="DL106" s="18">
        <v>54095.445675266012</v>
      </c>
      <c r="DM106" s="954">
        <v>0</v>
      </c>
      <c r="DN106" s="954">
        <v>0</v>
      </c>
      <c r="DO106" s="954">
        <v>0</v>
      </c>
      <c r="DP106" s="954">
        <v>0</v>
      </c>
      <c r="DQ106" s="954">
        <v>0</v>
      </c>
    </row>
    <row r="107" spans="2:121" ht="13.5" customHeight="1" x14ac:dyDescent="0.25">
      <c r="B107" s="2"/>
      <c r="C107" s="33" t="s">
        <v>810</v>
      </c>
      <c r="D107" s="1472" t="s">
        <v>13</v>
      </c>
      <c r="E107" s="1472"/>
      <c r="F107" s="1472"/>
      <c r="G107" s="1472"/>
      <c r="H107" s="1472"/>
      <c r="I107" s="1472"/>
      <c r="J107" s="1472"/>
      <c r="K107" s="1472"/>
      <c r="L107" s="1473"/>
      <c r="M107" s="1379">
        <f>(IF(O80="RUMAH TINGGAL MEWAH",VLOOKUP(D107,BIAYA,2,FALSE),IF(O80="RUMAH TINGGAL MENENGAH",VLOOKUP(D107,BIAYA,3,FALSE),IF(O80="RUMAH TINGGAL SEDERHANA",VLOOKUP(D107,BIAYA,4,FALSE),IF(O80="SEMI PERMANEN",VLOOKUP(D107,BIAYA,5,FALSE),IF(O80="GUDANG",VLOOKUP(D107,BIAYA,6,FALSE),IF(O80="GEDUNG BERTINGKAT RENDAH &lt; 5 LANTAI",VLOOKUP(D107,BIAYA,7,FALSE),IF(O80="GEDUNG BERTINGKAT SEDANG 5-8 LANTAI",VLOOKUP(D107,BIAYA,8,FALSE),IF(O80="GEDUNG BERTINGKAT TINGGI &gt; 8 LANTAI",VLOOKUP(D107,BIAYA,9,FALSE),IF(O80="MALL 4 LANTAI + 1 BASEMENT",VLOOKUP(D107,BIAYA,10,FALSE),IF(O80="HOTEL 8 LANTAI",VLOOKUP(D107,BIAYA,11,FALSE),IF(O80="APARTEMEN 14 LANTAI + 2 SEMI BASEMENT",VLOOKUP(D107,BIAYA,12,FALSE)))))))))))))</f>
        <v>0</v>
      </c>
      <c r="N107" s="1379"/>
      <c r="O107" s="1379"/>
      <c r="P107" s="1379"/>
      <c r="Q107" s="1379"/>
      <c r="R107" s="1460"/>
      <c r="S107" s="1460"/>
      <c r="T107" s="1460"/>
      <c r="U107" s="1359">
        <v>1</v>
      </c>
      <c r="V107" s="1359"/>
      <c r="W107" s="1359"/>
      <c r="X107" s="1360">
        <f t="shared" si="29"/>
        <v>0</v>
      </c>
      <c r="Y107" s="1360"/>
      <c r="Z107" s="1360"/>
      <c r="AA107" s="1360"/>
      <c r="AB107" s="1360"/>
      <c r="AC107" s="1394"/>
      <c r="AD107" s="1395"/>
      <c r="AE107" s="1395"/>
      <c r="AF107" s="1395"/>
      <c r="AG107" s="1395"/>
      <c r="AH107" s="1395"/>
      <c r="AI107" s="1395"/>
      <c r="AJ107" s="1395"/>
      <c r="AK107" s="1395"/>
      <c r="AL107" s="1395"/>
      <c r="AM107" s="1395"/>
      <c r="AN107" s="1395"/>
      <c r="AO107" s="1395"/>
      <c r="AP107" s="1395"/>
      <c r="AQ107" s="1395"/>
      <c r="AR107" s="1395"/>
      <c r="AS107" s="1395"/>
      <c r="AT107" s="1395"/>
      <c r="AU107" s="1395"/>
      <c r="AV107" s="1395"/>
      <c r="AW107" s="1395"/>
      <c r="AX107" s="1395"/>
      <c r="AY107" s="1396"/>
      <c r="AZ107" s="3"/>
      <c r="BA107" s="1403"/>
      <c r="BB107" s="1404"/>
      <c r="BC107" s="1404"/>
      <c r="BD107" s="1405"/>
      <c r="BE107" s="1412"/>
      <c r="BF107" s="1413"/>
      <c r="BG107" s="1413"/>
      <c r="BH107" s="1414"/>
      <c r="BI107" s="1464"/>
      <c r="BJ107" s="1465"/>
      <c r="BK107" s="1465"/>
      <c r="BL107" s="1466"/>
      <c r="BM107" s="1421"/>
      <c r="BN107" s="1422"/>
      <c r="BO107" s="1423"/>
      <c r="BP107" s="1427"/>
      <c r="BQ107" s="1427"/>
      <c r="BR107" s="1427"/>
      <c r="BS107" s="1427"/>
      <c r="BT107" s="1427"/>
      <c r="BU107" s="127"/>
      <c r="BV107" s="1378"/>
      <c r="BW107" s="1378"/>
      <c r="BX107" s="1378"/>
      <c r="BY107" s="1378"/>
      <c r="BZ107" s="1378"/>
      <c r="CA107" s="1378"/>
      <c r="CB107" s="1378"/>
      <c r="CC107" s="1378"/>
      <c r="CD107" s="1378"/>
      <c r="CE107" s="1378"/>
      <c r="CF107" s="1378"/>
      <c r="CG107" s="1378"/>
      <c r="CH107" s="1378"/>
      <c r="CI107" s="1378"/>
      <c r="CJ107" s="1378"/>
      <c r="CK107" s="1378"/>
      <c r="CL107" s="1378"/>
      <c r="CM107" s="1378"/>
      <c r="CN107" s="1378"/>
      <c r="CO107" s="1378"/>
      <c r="CP107" s="1378"/>
      <c r="CQ107" s="1378"/>
      <c r="CR107" s="1378"/>
      <c r="CS107" s="1378"/>
      <c r="CT107" s="1378"/>
      <c r="CU107" s="1378"/>
      <c r="CV107" s="1378"/>
      <c r="CW107" s="3"/>
      <c r="CX107" s="5"/>
      <c r="DA107" s="11" t="s">
        <v>158</v>
      </c>
      <c r="DB107" s="12">
        <v>0.77</v>
      </c>
      <c r="DC107" s="11"/>
      <c r="DE107" s="25"/>
      <c r="DF107" s="21" t="s">
        <v>746</v>
      </c>
      <c r="DG107" s="18">
        <v>274159.00122509716</v>
      </c>
      <c r="DH107" s="18">
        <v>178194.87850013495</v>
      </c>
      <c r="DI107" s="18">
        <v>225231.69591243434</v>
      </c>
      <c r="DJ107" s="18"/>
      <c r="DK107" s="22">
        <v>0</v>
      </c>
      <c r="DL107" s="18">
        <v>111584.36541165713</v>
      </c>
      <c r="DM107" s="954">
        <v>0</v>
      </c>
      <c r="DN107" s="954">
        <v>0</v>
      </c>
      <c r="DO107" s="954">
        <v>0</v>
      </c>
      <c r="DP107" s="954">
        <v>0</v>
      </c>
      <c r="DQ107" s="954">
        <v>0</v>
      </c>
    </row>
    <row r="108" spans="2:121" ht="13.5" customHeight="1" x14ac:dyDescent="0.25">
      <c r="B108" s="2"/>
      <c r="C108" s="34" t="s">
        <v>810</v>
      </c>
      <c r="D108" s="1472" t="s">
        <v>13</v>
      </c>
      <c r="E108" s="1472"/>
      <c r="F108" s="1472"/>
      <c r="G108" s="1472"/>
      <c r="H108" s="1472"/>
      <c r="I108" s="1472"/>
      <c r="J108" s="1472"/>
      <c r="K108" s="1472"/>
      <c r="L108" s="1473"/>
      <c r="M108" s="1379">
        <f>(IF(O80="RUMAH TINGGAL MEWAH",VLOOKUP(D108,BIAYA,2,FALSE),IF(O80="RUMAH TINGGAL MENENGAH",VLOOKUP(D108,BIAYA,3,FALSE),IF(O80="RUMAH TINGGAL SEDERHANA",VLOOKUP(D108,BIAYA,4,FALSE),IF(O80="SEMI PERMANEN",VLOOKUP(D108,BIAYA,5,FALSE),IF(O80="GUDANG",VLOOKUP(D108,BIAYA,6,FALSE),IF(O80="GEDUNG BERTINGKAT RENDAH &lt; 5 LANTAI",VLOOKUP(D108,BIAYA,7,FALSE),IF(O80="GEDUNG BERTINGKAT SEDANG 5-8 LANTAI",VLOOKUP(D108,BIAYA,8,FALSE),IF(O80="GEDUNG BERTINGKAT TINGGI &gt; 8 LANTAI",VLOOKUP(D108,BIAYA,9,FALSE),IF(O80="MALL 4 LANTAI + 1 BASEMENT",VLOOKUP(D108,BIAYA,10,FALSE),IF(O80="HOTEL 8 LANTAI",VLOOKUP(D108,BIAYA,11,FALSE),IF(O80="APARTEMEN 14 LANTAI + 2 SEMI BASEMENT",VLOOKUP(D108,BIAYA,12,FALSE)))))))))))))</f>
        <v>0</v>
      </c>
      <c r="N108" s="1379"/>
      <c r="O108" s="1379"/>
      <c r="P108" s="1379"/>
      <c r="Q108" s="1379"/>
      <c r="R108" s="1380"/>
      <c r="S108" s="1380"/>
      <c r="T108" s="1380"/>
      <c r="U108" s="1377">
        <v>1</v>
      </c>
      <c r="V108" s="1377"/>
      <c r="W108" s="1377"/>
      <c r="X108" s="1360">
        <f t="shared" si="29"/>
        <v>0</v>
      </c>
      <c r="Y108" s="1360"/>
      <c r="Z108" s="1360"/>
      <c r="AA108" s="1360"/>
      <c r="AB108" s="1360"/>
      <c r="AC108" s="1394"/>
      <c r="AD108" s="1395"/>
      <c r="AE108" s="1395"/>
      <c r="AF108" s="1395"/>
      <c r="AG108" s="1395"/>
      <c r="AH108" s="1395"/>
      <c r="AI108" s="1395"/>
      <c r="AJ108" s="1395"/>
      <c r="AK108" s="1395"/>
      <c r="AL108" s="1395"/>
      <c r="AM108" s="1395"/>
      <c r="AN108" s="1395"/>
      <c r="AO108" s="1395"/>
      <c r="AP108" s="1395"/>
      <c r="AQ108" s="1395"/>
      <c r="AR108" s="1395"/>
      <c r="AS108" s="1395"/>
      <c r="AT108" s="1395"/>
      <c r="AU108" s="1395"/>
      <c r="AV108" s="1395"/>
      <c r="AW108" s="1395"/>
      <c r="AX108" s="1395"/>
      <c r="AY108" s="1396"/>
      <c r="AZ108" s="3"/>
      <c r="BA108" s="1403"/>
      <c r="BB108" s="1404"/>
      <c r="BC108" s="1404"/>
      <c r="BD108" s="1405"/>
      <c r="BE108" s="1412"/>
      <c r="BF108" s="1413"/>
      <c r="BG108" s="1413"/>
      <c r="BH108" s="1414"/>
      <c r="BI108" s="1464"/>
      <c r="BJ108" s="1465"/>
      <c r="BK108" s="1465"/>
      <c r="BL108" s="1466"/>
      <c r="BM108" s="1421"/>
      <c r="BN108" s="1422"/>
      <c r="BO108" s="1423"/>
      <c r="BP108" s="1427"/>
      <c r="BQ108" s="1427"/>
      <c r="BR108" s="1427"/>
      <c r="BS108" s="1427"/>
      <c r="BT108" s="1427"/>
      <c r="BU108" s="127"/>
      <c r="BV108" s="128"/>
      <c r="BW108" s="128"/>
      <c r="BX108" s="128"/>
      <c r="BY108" s="128"/>
      <c r="BZ108" s="128"/>
      <c r="CA108" s="128"/>
      <c r="CB108" s="128"/>
      <c r="CC108" s="128"/>
      <c r="CD108" s="119"/>
      <c r="CE108" s="125"/>
      <c r="CF108" s="125"/>
      <c r="CG108" s="125"/>
      <c r="CH108" s="125"/>
      <c r="CI108" s="125"/>
      <c r="CJ108" s="125"/>
      <c r="CK108" s="125"/>
      <c r="CL108" s="125"/>
      <c r="CM108" s="125"/>
      <c r="CN108" s="125"/>
      <c r="CO108" s="125"/>
      <c r="CP108" s="125"/>
      <c r="CQ108" s="125"/>
      <c r="CR108" s="125"/>
      <c r="CS108" s="125"/>
      <c r="CT108" s="125"/>
      <c r="CU108" s="125"/>
      <c r="CV108" s="125"/>
      <c r="CW108" s="3"/>
      <c r="CX108" s="5"/>
      <c r="DA108" s="11" t="s">
        <v>159</v>
      </c>
      <c r="DB108" s="12">
        <v>0.74299999999999999</v>
      </c>
      <c r="DC108" s="11"/>
      <c r="DE108" s="945"/>
      <c r="DF108" s="946" t="s">
        <v>13</v>
      </c>
      <c r="DG108" s="941">
        <v>0</v>
      </c>
      <c r="DH108" s="941">
        <v>0</v>
      </c>
      <c r="DI108" s="941">
        <v>0</v>
      </c>
      <c r="DJ108" s="941">
        <v>0</v>
      </c>
      <c r="DK108" s="941">
        <v>0</v>
      </c>
      <c r="DL108" s="941">
        <v>0</v>
      </c>
      <c r="DM108" s="955">
        <v>0</v>
      </c>
      <c r="DN108" s="955">
        <v>0</v>
      </c>
      <c r="DO108" s="955">
        <v>0</v>
      </c>
      <c r="DP108" s="955">
        <v>0</v>
      </c>
      <c r="DQ108" s="955">
        <v>0</v>
      </c>
    </row>
    <row r="109" spans="2:121" ht="13.5" customHeight="1" x14ac:dyDescent="0.2">
      <c r="B109" s="2"/>
      <c r="C109" s="1381" t="s">
        <v>811</v>
      </c>
      <c r="D109" s="1382"/>
      <c r="E109" s="1382"/>
      <c r="F109" s="1382"/>
      <c r="G109" s="1382"/>
      <c r="H109" s="1382"/>
      <c r="I109" s="1382"/>
      <c r="J109" s="1382"/>
      <c r="K109" s="1382"/>
      <c r="L109" s="1382"/>
      <c r="M109" s="1382"/>
      <c r="N109" s="1382"/>
      <c r="O109" s="1382"/>
      <c r="P109" s="1382"/>
      <c r="Q109" s="1382"/>
      <c r="R109" s="1382"/>
      <c r="S109" s="1382"/>
      <c r="T109" s="1382"/>
      <c r="U109" s="1382"/>
      <c r="V109" s="1382"/>
      <c r="W109" s="1383"/>
      <c r="X109" s="1384">
        <f>SUM(X105:AB108)</f>
        <v>157648.86597114737</v>
      </c>
      <c r="Y109" s="1384"/>
      <c r="Z109" s="1384"/>
      <c r="AA109" s="1384"/>
      <c r="AB109" s="1384"/>
      <c r="AC109" s="1397"/>
      <c r="AD109" s="1398"/>
      <c r="AE109" s="1398"/>
      <c r="AF109" s="1398"/>
      <c r="AG109" s="1398"/>
      <c r="AH109" s="1398"/>
      <c r="AI109" s="1398"/>
      <c r="AJ109" s="1398"/>
      <c r="AK109" s="1398"/>
      <c r="AL109" s="1398"/>
      <c r="AM109" s="1398"/>
      <c r="AN109" s="1398"/>
      <c r="AO109" s="1398"/>
      <c r="AP109" s="1398"/>
      <c r="AQ109" s="1398"/>
      <c r="AR109" s="1398"/>
      <c r="AS109" s="1398"/>
      <c r="AT109" s="1398"/>
      <c r="AU109" s="1398"/>
      <c r="AV109" s="1398"/>
      <c r="AW109" s="1398"/>
      <c r="AX109" s="1398"/>
      <c r="AY109" s="1399"/>
      <c r="AZ109" s="3"/>
      <c r="BA109" s="1406"/>
      <c r="BB109" s="1407"/>
      <c r="BC109" s="1407"/>
      <c r="BD109" s="1408"/>
      <c r="BE109" s="1415"/>
      <c r="BF109" s="1416"/>
      <c r="BG109" s="1416"/>
      <c r="BH109" s="1417"/>
      <c r="BI109" s="1467"/>
      <c r="BJ109" s="1468"/>
      <c r="BK109" s="1468"/>
      <c r="BL109" s="1469"/>
      <c r="BM109" s="1424"/>
      <c r="BN109" s="1425"/>
      <c r="BO109" s="1426"/>
      <c r="BP109" s="1427"/>
      <c r="BQ109" s="1427"/>
      <c r="BR109" s="1427"/>
      <c r="BS109" s="1427"/>
      <c r="BT109" s="1427"/>
      <c r="BU109" s="127"/>
      <c r="BV109" s="1378" t="s">
        <v>911</v>
      </c>
      <c r="BW109" s="1378"/>
      <c r="BX109" s="1378"/>
      <c r="BY109" s="1378"/>
      <c r="BZ109" s="1378"/>
      <c r="CA109" s="1378"/>
      <c r="CB109" s="1378"/>
      <c r="CC109" s="1378"/>
      <c r="CD109" s="1378"/>
      <c r="CE109" s="1378"/>
      <c r="CF109" s="1378"/>
      <c r="CG109" s="1378"/>
      <c r="CH109" s="1378"/>
      <c r="CI109" s="1378"/>
      <c r="CJ109" s="1378"/>
      <c r="CK109" s="1378"/>
      <c r="CL109" s="1378"/>
      <c r="CM109" s="1378"/>
      <c r="CN109" s="1378"/>
      <c r="CO109" s="1378"/>
      <c r="CP109" s="1378"/>
      <c r="CQ109" s="1378"/>
      <c r="CR109" s="1378"/>
      <c r="CS109" s="1378"/>
      <c r="CT109" s="1378"/>
      <c r="CU109" s="1378"/>
      <c r="CV109" s="1378"/>
      <c r="CW109" s="3"/>
      <c r="CX109" s="5"/>
      <c r="DA109" s="11" t="s">
        <v>160</v>
      </c>
      <c r="DB109" s="12">
        <v>0.78800000000000003</v>
      </c>
      <c r="DC109" s="11"/>
      <c r="DE109" s="936" t="s">
        <v>9</v>
      </c>
      <c r="DF109" s="937" t="s">
        <v>13</v>
      </c>
      <c r="DG109" s="938">
        <v>0</v>
      </c>
      <c r="DH109" s="938">
        <v>0</v>
      </c>
      <c r="DI109" s="938">
        <v>0</v>
      </c>
      <c r="DJ109" s="938">
        <v>0</v>
      </c>
      <c r="DK109" s="938">
        <v>0</v>
      </c>
      <c r="DL109" s="938">
        <v>0</v>
      </c>
      <c r="DM109" s="956">
        <v>0</v>
      </c>
      <c r="DN109" s="956">
        <v>0</v>
      </c>
      <c r="DO109" s="956">
        <v>0</v>
      </c>
      <c r="DP109" s="956">
        <v>0</v>
      </c>
      <c r="DQ109" s="956">
        <v>0</v>
      </c>
    </row>
    <row r="110" spans="2:121" ht="13.5" customHeight="1" x14ac:dyDescent="0.2">
      <c r="B110" s="2"/>
      <c r="C110" s="1385" t="s">
        <v>805</v>
      </c>
      <c r="D110" s="1386"/>
      <c r="E110" s="1386"/>
      <c r="F110" s="1386"/>
      <c r="G110" s="1386"/>
      <c r="H110" s="1386"/>
      <c r="I110" s="1386"/>
      <c r="J110" s="1386"/>
      <c r="K110" s="1386"/>
      <c r="L110" s="1386"/>
      <c r="M110" s="1386"/>
      <c r="N110" s="1386"/>
      <c r="O110" s="1386"/>
      <c r="P110" s="1386"/>
      <c r="Q110" s="1386"/>
      <c r="R110" s="1386"/>
      <c r="S110" s="1386"/>
      <c r="T110" s="1386"/>
      <c r="U110" s="1386"/>
      <c r="V110" s="1386"/>
      <c r="W110" s="1387"/>
      <c r="X110" s="1388">
        <f>HLOOKUP(O80,$DG$58:$DQ$67,6,FALSE)</f>
        <v>182435</v>
      </c>
      <c r="Y110" s="1389"/>
      <c r="Z110" s="1389"/>
      <c r="AA110" s="1389"/>
      <c r="AB110" s="1390"/>
      <c r="AC110" s="1391" t="str">
        <f>HLOOKUP(O80,$DG$44:$DQ$56,6,FALSE)</f>
        <v>Plafon gypsum setara Knauf, list cornice 5 cm dengan rangka hollow galvanis, di cat setara Catylac; sebagian kecil menggunakan plafon GRC 6 mm untuk area basah</v>
      </c>
      <c r="AD110" s="1392"/>
      <c r="AE110" s="1392"/>
      <c r="AF110" s="1392"/>
      <c r="AG110" s="1392"/>
      <c r="AH110" s="1392"/>
      <c r="AI110" s="1392"/>
      <c r="AJ110" s="1392"/>
      <c r="AK110" s="1392"/>
      <c r="AL110" s="1392"/>
      <c r="AM110" s="1392"/>
      <c r="AN110" s="1392"/>
      <c r="AO110" s="1392"/>
      <c r="AP110" s="1392"/>
      <c r="AQ110" s="1392"/>
      <c r="AR110" s="1392"/>
      <c r="AS110" s="1392"/>
      <c r="AT110" s="1392"/>
      <c r="AU110" s="1392"/>
      <c r="AV110" s="1392"/>
      <c r="AW110" s="1392"/>
      <c r="AX110" s="1392"/>
      <c r="AY110" s="1393"/>
      <c r="AZ110" s="3"/>
      <c r="BA110" s="1400">
        <f>X115*BQ85</f>
        <v>238258.60748531687</v>
      </c>
      <c r="BB110" s="1401"/>
      <c r="BC110" s="1401"/>
      <c r="BD110" s="1402"/>
      <c r="BE110" s="1409">
        <f>BE87</f>
        <v>2000</v>
      </c>
      <c r="BF110" s="1410"/>
      <c r="BG110" s="1410"/>
      <c r="BH110" s="1411"/>
      <c r="BI110" s="1461">
        <f>BI87</f>
        <v>2014</v>
      </c>
      <c r="BJ110" s="1462"/>
      <c r="BK110" s="1462"/>
      <c r="BL110" s="1463"/>
      <c r="BM110" s="1418">
        <f>IF(BI87=0,0,(Rekap!$A$6-BI110)/AS145)</f>
        <v>0.26666666666666666</v>
      </c>
      <c r="BN110" s="1419"/>
      <c r="BO110" s="1420"/>
      <c r="BP110" s="1427">
        <f>BA110*BM110</f>
        <v>63535.628662751165</v>
      </c>
      <c r="BQ110" s="1427"/>
      <c r="BR110" s="1427"/>
      <c r="BS110" s="1427"/>
      <c r="BT110" s="1427"/>
      <c r="BU110" s="127"/>
      <c r="BV110" s="1378"/>
      <c r="BW110" s="1378"/>
      <c r="BX110" s="1378"/>
      <c r="BY110" s="1378"/>
      <c r="BZ110" s="1378"/>
      <c r="CA110" s="1378"/>
      <c r="CB110" s="1378"/>
      <c r="CC110" s="1378"/>
      <c r="CD110" s="1378"/>
      <c r="CE110" s="1378"/>
      <c r="CF110" s="1378"/>
      <c r="CG110" s="1378"/>
      <c r="CH110" s="1378"/>
      <c r="CI110" s="1378"/>
      <c r="CJ110" s="1378"/>
      <c r="CK110" s="1378"/>
      <c r="CL110" s="1378"/>
      <c r="CM110" s="1378"/>
      <c r="CN110" s="1378"/>
      <c r="CO110" s="1378"/>
      <c r="CP110" s="1378"/>
      <c r="CQ110" s="1378"/>
      <c r="CR110" s="1378"/>
      <c r="CS110" s="1378"/>
      <c r="CT110" s="1378"/>
      <c r="CU110" s="1378"/>
      <c r="CV110" s="1378"/>
      <c r="CW110" s="3"/>
      <c r="CX110" s="5"/>
      <c r="DA110" s="11" t="s">
        <v>161</v>
      </c>
      <c r="DB110" s="12">
        <v>0.78200000000000003</v>
      </c>
      <c r="DC110" s="11"/>
      <c r="DE110" s="24"/>
      <c r="DF110" s="933" t="s">
        <v>747</v>
      </c>
      <c r="DG110" s="18">
        <v>445786</v>
      </c>
      <c r="DH110" s="18">
        <f t="shared" ref="DH110:DQ110" si="30">DH63</f>
        <v>182435</v>
      </c>
      <c r="DI110" s="18">
        <f t="shared" si="30"/>
        <v>102942</v>
      </c>
      <c r="DJ110" s="18">
        <f t="shared" si="30"/>
        <v>69599.869310104812</v>
      </c>
      <c r="DK110" s="18">
        <f t="shared" si="30"/>
        <v>0</v>
      </c>
      <c r="DL110" s="18">
        <f t="shared" si="30"/>
        <v>134652</v>
      </c>
      <c r="DM110" s="18">
        <f t="shared" si="30"/>
        <v>189022</v>
      </c>
      <c r="DN110" s="18">
        <f t="shared" si="30"/>
        <v>185484</v>
      </c>
      <c r="DO110" s="18">
        <f t="shared" si="30"/>
        <v>144091</v>
      </c>
      <c r="DP110" s="18">
        <f t="shared" si="30"/>
        <v>130673</v>
      </c>
      <c r="DQ110" s="18">
        <f t="shared" si="30"/>
        <v>98139</v>
      </c>
    </row>
    <row r="111" spans="2:121" ht="13.5" customHeight="1" x14ac:dyDescent="0.25">
      <c r="B111" s="2"/>
      <c r="C111" s="32" t="s">
        <v>810</v>
      </c>
      <c r="D111" s="1470" t="s">
        <v>751</v>
      </c>
      <c r="E111" s="1470"/>
      <c r="F111" s="1470"/>
      <c r="G111" s="1470"/>
      <c r="H111" s="1470"/>
      <c r="I111" s="1470"/>
      <c r="J111" s="1470"/>
      <c r="K111" s="1470"/>
      <c r="L111" s="1471"/>
      <c r="M111" s="1379">
        <f>(IF(O80="RUMAH TINGGAL MEWAH",VLOOKUP(D111,BIAYA,2,FALSE),IF(O80="RUMAH TINGGAL MENENGAH",VLOOKUP(D111,BIAYA,3,FALSE),IF(O80="RUMAH TINGGAL SEDERHANA",VLOOKUP(D111,BIAYA,4,FALSE),IF(O80="SEMI PERMANEN",VLOOKUP(D111,BIAYA,5,FALSE),IF(O80="GUDANG",VLOOKUP(D111,BIAYA,6,FALSE),IF(O80="GEDUNG BERTINGKAT RENDAH &lt; 5 LANTAI",VLOOKUP(D111,BIAYA,7,FALSE),IF(O80="GEDUNG BERTINGKAT SEDANG 5-8 LANTAI",VLOOKUP(D111,BIAYA,8,FALSE),IF(O80="GEDUNG BERTINGKAT TINGGI &gt; 8 LANTAI",VLOOKUP(D111,BIAYA,9,FALSE),IF(O80="MALL 4 LANTAI + 1 BASEMENT",VLOOKUP(D111,BIAYA,10,FALSE),IF(O80="HOTEL 8 LANTAI",VLOOKUP(D111,BIAYA,11,FALSE),IF(O80="APARTEMEN 14 LANTAI + 2 SEMI BASEMENT",VLOOKUP(D111,BIAYA,12,FALSE)))))))))))))</f>
        <v>185642.00202918419</v>
      </c>
      <c r="N111" s="1379"/>
      <c r="O111" s="1379"/>
      <c r="P111" s="1379"/>
      <c r="Q111" s="1379"/>
      <c r="R111" s="1459">
        <v>1</v>
      </c>
      <c r="S111" s="1459"/>
      <c r="T111" s="1459"/>
      <c r="U111" s="1436">
        <v>1</v>
      </c>
      <c r="V111" s="1436"/>
      <c r="W111" s="1436"/>
      <c r="X111" s="1437">
        <f>M111*R111*U111</f>
        <v>185642.00202918419</v>
      </c>
      <c r="Y111" s="1437"/>
      <c r="Z111" s="1437"/>
      <c r="AA111" s="1437"/>
      <c r="AB111" s="1437"/>
      <c r="AC111" s="1394"/>
      <c r="AD111" s="1395"/>
      <c r="AE111" s="1395"/>
      <c r="AF111" s="1395"/>
      <c r="AG111" s="1395"/>
      <c r="AH111" s="1395"/>
      <c r="AI111" s="1395"/>
      <c r="AJ111" s="1395"/>
      <c r="AK111" s="1395"/>
      <c r="AL111" s="1395"/>
      <c r="AM111" s="1395"/>
      <c r="AN111" s="1395"/>
      <c r="AO111" s="1395"/>
      <c r="AP111" s="1395"/>
      <c r="AQ111" s="1395"/>
      <c r="AR111" s="1395"/>
      <c r="AS111" s="1395"/>
      <c r="AT111" s="1395"/>
      <c r="AU111" s="1395"/>
      <c r="AV111" s="1395"/>
      <c r="AW111" s="1395"/>
      <c r="AX111" s="1395"/>
      <c r="AY111" s="1396"/>
      <c r="AZ111" s="3"/>
      <c r="BA111" s="1403"/>
      <c r="BB111" s="1404"/>
      <c r="BC111" s="1404"/>
      <c r="BD111" s="1405"/>
      <c r="BE111" s="1412"/>
      <c r="BF111" s="1413"/>
      <c r="BG111" s="1413"/>
      <c r="BH111" s="1414"/>
      <c r="BI111" s="1464"/>
      <c r="BJ111" s="1465"/>
      <c r="BK111" s="1465"/>
      <c r="BL111" s="1466"/>
      <c r="BM111" s="1421"/>
      <c r="BN111" s="1422"/>
      <c r="BO111" s="1423"/>
      <c r="BP111" s="1427"/>
      <c r="BQ111" s="1427"/>
      <c r="BR111" s="1427"/>
      <c r="BS111" s="1427"/>
      <c r="BT111" s="1427"/>
      <c r="BU111" s="127"/>
      <c r="BV111" s="1378"/>
      <c r="BW111" s="1378"/>
      <c r="BX111" s="1378"/>
      <c r="BY111" s="1378"/>
      <c r="BZ111" s="1378"/>
      <c r="CA111" s="1378"/>
      <c r="CB111" s="1378"/>
      <c r="CC111" s="1378"/>
      <c r="CD111" s="1378"/>
      <c r="CE111" s="1378"/>
      <c r="CF111" s="1378"/>
      <c r="CG111" s="1378"/>
      <c r="CH111" s="1378"/>
      <c r="CI111" s="1378"/>
      <c r="CJ111" s="1378"/>
      <c r="CK111" s="1378"/>
      <c r="CL111" s="1378"/>
      <c r="CM111" s="1378"/>
      <c r="CN111" s="1378"/>
      <c r="CO111" s="1378"/>
      <c r="CP111" s="1378"/>
      <c r="CQ111" s="1378"/>
      <c r="CR111" s="1378"/>
      <c r="CS111" s="1378"/>
      <c r="CT111" s="1378"/>
      <c r="CU111" s="1378"/>
      <c r="CV111" s="1378"/>
      <c r="CW111" s="3"/>
      <c r="CX111" s="5"/>
      <c r="DA111" s="11" t="s">
        <v>162</v>
      </c>
      <c r="DB111" s="12">
        <v>0.80900000000000005</v>
      </c>
      <c r="DC111" s="11"/>
      <c r="DE111" s="24"/>
      <c r="DF111" s="21" t="s">
        <v>748</v>
      </c>
      <c r="DG111" s="18">
        <v>409817.26857745973</v>
      </c>
      <c r="DH111" s="18">
        <v>363926.25093367451</v>
      </c>
      <c r="DI111" s="18">
        <v>0</v>
      </c>
      <c r="DJ111" s="18">
        <v>0</v>
      </c>
      <c r="DK111" s="18">
        <v>0</v>
      </c>
      <c r="DL111" s="18">
        <v>0</v>
      </c>
      <c r="DM111" s="957">
        <f>DH111*(DL115/DH115)</f>
        <v>268594.15374929953</v>
      </c>
      <c r="DN111" s="957">
        <f>$DM$111</f>
        <v>268594.15374929953</v>
      </c>
      <c r="DO111" s="954">
        <v>0</v>
      </c>
      <c r="DP111" s="954">
        <v>0</v>
      </c>
      <c r="DQ111" s="954">
        <v>0</v>
      </c>
    </row>
    <row r="112" spans="2:121" ht="13.5" customHeight="1" x14ac:dyDescent="0.25">
      <c r="B112" s="2"/>
      <c r="C112" s="33" t="s">
        <v>810</v>
      </c>
      <c r="D112" s="1472" t="s">
        <v>13</v>
      </c>
      <c r="E112" s="1472"/>
      <c r="F112" s="1472"/>
      <c r="G112" s="1472"/>
      <c r="H112" s="1472"/>
      <c r="I112" s="1472"/>
      <c r="J112" s="1472"/>
      <c r="K112" s="1472"/>
      <c r="L112" s="1473"/>
      <c r="M112" s="1379">
        <f>(IF(O80="RUMAH TINGGAL MEWAH",VLOOKUP(D112,BIAYA,2,FALSE),IF(O80="RUMAH TINGGAL MENENGAH",VLOOKUP(D112,BIAYA,3,FALSE),IF(O80="RUMAH TINGGAL SEDERHANA",VLOOKUP(D112,BIAYA,4,FALSE),IF(O80="SEMI PERMANEN",VLOOKUP(D112,BIAYA,5,FALSE),IF(O80="GUDANG",VLOOKUP(D112,BIAYA,6,FALSE),IF(O80="GEDUNG BERTINGKAT RENDAH &lt; 5 LANTAI",VLOOKUP(D112,BIAYA,7,FALSE),IF(O80="GEDUNG BERTINGKAT SEDANG 5-8 LANTAI",VLOOKUP(D112,BIAYA,8,FALSE),IF(O80="GEDUNG BERTINGKAT TINGGI &gt; 8 LANTAI",VLOOKUP(D112,BIAYA,9,FALSE),IF(O80="MALL 4 LANTAI + 1 BASEMENT",VLOOKUP(D112,BIAYA,10,FALSE),IF(O80="HOTEL 8 LANTAI",VLOOKUP(D112,BIAYA,11,FALSE),IF(O80="APARTEMEN 14 LANTAI + 2 SEMI BASEMENT",VLOOKUP(D112,BIAYA,12,FALSE)))))))))))))</f>
        <v>0</v>
      </c>
      <c r="N112" s="1379"/>
      <c r="O112" s="1379"/>
      <c r="P112" s="1379"/>
      <c r="Q112" s="1379"/>
      <c r="R112" s="1460"/>
      <c r="S112" s="1460"/>
      <c r="T112" s="1460"/>
      <c r="U112" s="1359">
        <v>1</v>
      </c>
      <c r="V112" s="1359"/>
      <c r="W112" s="1359"/>
      <c r="X112" s="1360">
        <f t="shared" ref="X112:X114" si="31">M112*R112*U112</f>
        <v>0</v>
      </c>
      <c r="Y112" s="1360"/>
      <c r="Z112" s="1360"/>
      <c r="AA112" s="1360"/>
      <c r="AB112" s="1360"/>
      <c r="AC112" s="1394"/>
      <c r="AD112" s="1395"/>
      <c r="AE112" s="1395"/>
      <c r="AF112" s="1395"/>
      <c r="AG112" s="1395"/>
      <c r="AH112" s="1395"/>
      <c r="AI112" s="1395"/>
      <c r="AJ112" s="1395"/>
      <c r="AK112" s="1395"/>
      <c r="AL112" s="1395"/>
      <c r="AM112" s="1395"/>
      <c r="AN112" s="1395"/>
      <c r="AO112" s="1395"/>
      <c r="AP112" s="1395"/>
      <c r="AQ112" s="1395"/>
      <c r="AR112" s="1395"/>
      <c r="AS112" s="1395"/>
      <c r="AT112" s="1395"/>
      <c r="AU112" s="1395"/>
      <c r="AV112" s="1395"/>
      <c r="AW112" s="1395"/>
      <c r="AX112" s="1395"/>
      <c r="AY112" s="1396"/>
      <c r="AZ112" s="3"/>
      <c r="BA112" s="1403"/>
      <c r="BB112" s="1404"/>
      <c r="BC112" s="1404"/>
      <c r="BD112" s="1405"/>
      <c r="BE112" s="1412"/>
      <c r="BF112" s="1413"/>
      <c r="BG112" s="1413"/>
      <c r="BH112" s="1414"/>
      <c r="BI112" s="1464"/>
      <c r="BJ112" s="1465"/>
      <c r="BK112" s="1465"/>
      <c r="BL112" s="1466"/>
      <c r="BM112" s="1421"/>
      <c r="BN112" s="1422"/>
      <c r="BO112" s="1423"/>
      <c r="BP112" s="1427"/>
      <c r="BQ112" s="1427"/>
      <c r="BR112" s="1427"/>
      <c r="BS112" s="1427"/>
      <c r="BT112" s="1427"/>
      <c r="BU112" s="127"/>
      <c r="BV112" s="1378"/>
      <c r="BW112" s="1378"/>
      <c r="BX112" s="1378"/>
      <c r="BY112" s="1378"/>
      <c r="BZ112" s="1378"/>
      <c r="CA112" s="1378"/>
      <c r="CB112" s="1378"/>
      <c r="CC112" s="1378"/>
      <c r="CD112" s="1378"/>
      <c r="CE112" s="1378"/>
      <c r="CF112" s="1378"/>
      <c r="CG112" s="1378"/>
      <c r="CH112" s="1378"/>
      <c r="CI112" s="1378"/>
      <c r="CJ112" s="1378"/>
      <c r="CK112" s="1378"/>
      <c r="CL112" s="1378"/>
      <c r="CM112" s="1378"/>
      <c r="CN112" s="1378"/>
      <c r="CO112" s="1378"/>
      <c r="CP112" s="1378"/>
      <c r="CQ112" s="1378"/>
      <c r="CR112" s="1378"/>
      <c r="CS112" s="1378"/>
      <c r="CT112" s="1378"/>
      <c r="CU112" s="1378"/>
      <c r="CV112" s="1378"/>
      <c r="CW112" s="3"/>
      <c r="CX112" s="5"/>
      <c r="DA112" s="11" t="s">
        <v>163</v>
      </c>
      <c r="DB112" s="12">
        <v>0.81</v>
      </c>
      <c r="DC112" s="11"/>
      <c r="DE112" s="24"/>
      <c r="DF112" s="21" t="s">
        <v>734</v>
      </c>
      <c r="DG112" s="18">
        <v>0</v>
      </c>
      <c r="DH112" s="18">
        <v>166056.82246688174</v>
      </c>
      <c r="DI112" s="18">
        <v>101834.25515801503</v>
      </c>
      <c r="DJ112" s="18">
        <v>0</v>
      </c>
      <c r="DK112" s="18">
        <v>0</v>
      </c>
      <c r="DL112" s="18">
        <v>0</v>
      </c>
      <c r="DM112" s="954">
        <v>0</v>
      </c>
      <c r="DN112" s="954">
        <v>0</v>
      </c>
      <c r="DO112" s="954">
        <v>0</v>
      </c>
      <c r="DP112" s="954">
        <v>0</v>
      </c>
      <c r="DQ112" s="954">
        <v>0</v>
      </c>
    </row>
    <row r="113" spans="2:121" ht="13.5" customHeight="1" x14ac:dyDescent="0.25">
      <c r="B113" s="2"/>
      <c r="C113" s="33" t="s">
        <v>810</v>
      </c>
      <c r="D113" s="1472" t="s">
        <v>13</v>
      </c>
      <c r="E113" s="1472"/>
      <c r="F113" s="1472"/>
      <c r="G113" s="1472"/>
      <c r="H113" s="1472"/>
      <c r="I113" s="1472"/>
      <c r="J113" s="1472"/>
      <c r="K113" s="1472"/>
      <c r="L113" s="1473"/>
      <c r="M113" s="1379">
        <f>(IF(O80="RUMAH TINGGAL MEWAH",VLOOKUP(D113,BIAYA,2,FALSE),IF(O80="RUMAH TINGGAL MENENGAH",VLOOKUP(D113,BIAYA,3,FALSE),IF(O80="RUMAH TINGGAL SEDERHANA",VLOOKUP(D113,BIAYA,4,FALSE),IF(O80="SEMI PERMANEN",VLOOKUP(D113,BIAYA,5,FALSE),IF(O80="GUDANG",VLOOKUP(D113,BIAYA,6,FALSE),IF(O80="GEDUNG BERTINGKAT RENDAH &lt; 5 LANTAI",VLOOKUP(D113,BIAYA,7,FALSE),IF(O80="GEDUNG BERTINGKAT SEDANG 5-8 LANTAI",VLOOKUP(D113,BIAYA,8,FALSE),IF(O80="GEDUNG BERTINGKAT TINGGI &gt; 8 LANTAI",VLOOKUP(D113,BIAYA,9,FALSE),IF(O80="MALL 4 LANTAI + 1 BASEMENT",VLOOKUP(D113,BIAYA,10,FALSE),IF(O80="HOTEL 8 LANTAI",VLOOKUP(D113,BIAYA,11,FALSE),IF(O80="APARTEMEN 14 LANTAI + 2 SEMI BASEMENT",VLOOKUP(D113,BIAYA,12,FALSE)))))))))))))</f>
        <v>0</v>
      </c>
      <c r="N113" s="1379"/>
      <c r="O113" s="1379"/>
      <c r="P113" s="1379"/>
      <c r="Q113" s="1379"/>
      <c r="R113" s="1460"/>
      <c r="S113" s="1460"/>
      <c r="T113" s="1460"/>
      <c r="U113" s="1359">
        <v>1</v>
      </c>
      <c r="V113" s="1359"/>
      <c r="W113" s="1359"/>
      <c r="X113" s="1360">
        <f t="shared" si="31"/>
        <v>0</v>
      </c>
      <c r="Y113" s="1360"/>
      <c r="Z113" s="1360"/>
      <c r="AA113" s="1360"/>
      <c r="AB113" s="1360"/>
      <c r="AC113" s="1394"/>
      <c r="AD113" s="1395"/>
      <c r="AE113" s="1395"/>
      <c r="AF113" s="1395"/>
      <c r="AG113" s="1395"/>
      <c r="AH113" s="1395"/>
      <c r="AI113" s="1395"/>
      <c r="AJ113" s="1395"/>
      <c r="AK113" s="1395"/>
      <c r="AL113" s="1395"/>
      <c r="AM113" s="1395"/>
      <c r="AN113" s="1395"/>
      <c r="AO113" s="1395"/>
      <c r="AP113" s="1395"/>
      <c r="AQ113" s="1395"/>
      <c r="AR113" s="1395"/>
      <c r="AS113" s="1395"/>
      <c r="AT113" s="1395"/>
      <c r="AU113" s="1395"/>
      <c r="AV113" s="1395"/>
      <c r="AW113" s="1395"/>
      <c r="AX113" s="1395"/>
      <c r="AY113" s="1396"/>
      <c r="AZ113" s="3"/>
      <c r="BA113" s="1403"/>
      <c r="BB113" s="1404"/>
      <c r="BC113" s="1404"/>
      <c r="BD113" s="1405"/>
      <c r="BE113" s="1412"/>
      <c r="BF113" s="1413"/>
      <c r="BG113" s="1413"/>
      <c r="BH113" s="1414"/>
      <c r="BI113" s="1464"/>
      <c r="BJ113" s="1465"/>
      <c r="BK113" s="1465"/>
      <c r="BL113" s="1466"/>
      <c r="BM113" s="1421"/>
      <c r="BN113" s="1422"/>
      <c r="BO113" s="1423"/>
      <c r="BP113" s="1427"/>
      <c r="BQ113" s="1427"/>
      <c r="BR113" s="1427"/>
      <c r="BS113" s="1427"/>
      <c r="BT113" s="1427"/>
      <c r="BU113" s="127"/>
      <c r="BV113" s="1378"/>
      <c r="BW113" s="1378"/>
      <c r="BX113" s="1378"/>
      <c r="BY113" s="1378"/>
      <c r="BZ113" s="1378"/>
      <c r="CA113" s="1378"/>
      <c r="CB113" s="1378"/>
      <c r="CC113" s="1378"/>
      <c r="CD113" s="1378"/>
      <c r="CE113" s="1378"/>
      <c r="CF113" s="1378"/>
      <c r="CG113" s="1378"/>
      <c r="CH113" s="1378"/>
      <c r="CI113" s="1378"/>
      <c r="CJ113" s="1378"/>
      <c r="CK113" s="1378"/>
      <c r="CL113" s="1378"/>
      <c r="CM113" s="1378"/>
      <c r="CN113" s="1378"/>
      <c r="CO113" s="1378"/>
      <c r="CP113" s="1378"/>
      <c r="CQ113" s="1378"/>
      <c r="CR113" s="1378"/>
      <c r="CS113" s="1378"/>
      <c r="CT113" s="1378"/>
      <c r="CU113" s="1378"/>
      <c r="CV113" s="1378"/>
      <c r="CW113" s="3"/>
      <c r="CX113" s="5"/>
      <c r="DA113" s="11" t="s">
        <v>164</v>
      </c>
      <c r="DB113" s="12">
        <v>0.78200000000000003</v>
      </c>
      <c r="DC113" s="11"/>
      <c r="DE113" s="24"/>
      <c r="DF113" s="21" t="s">
        <v>749</v>
      </c>
      <c r="DG113" s="18">
        <v>130695.04668667004</v>
      </c>
      <c r="DH113" s="22">
        <v>125081.63314906947</v>
      </c>
      <c r="DI113" s="22">
        <v>72200.533200697944</v>
      </c>
      <c r="DJ113" s="18">
        <v>0</v>
      </c>
      <c r="DK113" s="18">
        <v>0</v>
      </c>
      <c r="DL113" s="22">
        <v>85963.514765577449</v>
      </c>
      <c r="DM113" s="957">
        <f>DL113</f>
        <v>85963.514765577449</v>
      </c>
      <c r="DN113" s="957">
        <f t="shared" ref="DN113:DQ113" si="32">DM113</f>
        <v>85963.514765577449</v>
      </c>
      <c r="DO113" s="957">
        <f t="shared" si="32"/>
        <v>85963.514765577449</v>
      </c>
      <c r="DP113" s="957">
        <f t="shared" si="32"/>
        <v>85963.514765577449</v>
      </c>
      <c r="DQ113" s="957">
        <f t="shared" si="32"/>
        <v>85963.514765577449</v>
      </c>
    </row>
    <row r="114" spans="2:121" ht="13.5" customHeight="1" x14ac:dyDescent="0.25">
      <c r="B114" s="2"/>
      <c r="C114" s="34" t="s">
        <v>810</v>
      </c>
      <c r="D114" s="1474" t="s">
        <v>13</v>
      </c>
      <c r="E114" s="1474"/>
      <c r="F114" s="1474"/>
      <c r="G114" s="1474"/>
      <c r="H114" s="1474"/>
      <c r="I114" s="1474"/>
      <c r="J114" s="1474"/>
      <c r="K114" s="1474"/>
      <c r="L114" s="1475"/>
      <c r="M114" s="1379">
        <f>(IF(O80="RUMAH TINGGAL MEWAH",VLOOKUP(D114,BIAYA,2,FALSE),IF(O80="RUMAH TINGGAL MENENGAH",VLOOKUP(D114,BIAYA,3,FALSE),IF(O80="RUMAH TINGGAL SEDERHANA",VLOOKUP(D114,BIAYA,4,FALSE),IF(O80="SEMI PERMANEN",VLOOKUP(D114,BIAYA,5,FALSE),IF(O80="GUDANG",VLOOKUP(D114,BIAYA,6,FALSE),IF(O80="GEDUNG BERTINGKAT RENDAH &lt; 5 LANTAI",VLOOKUP(D114,BIAYA,7,FALSE),IF(O80="GEDUNG BERTINGKAT SEDANG 5-8 LANTAI",VLOOKUP(D114,BIAYA,8,FALSE),IF(O80="GEDUNG BERTINGKAT TINGGI &gt; 8 LANTAI",VLOOKUP(D114,BIAYA,9,FALSE),IF(O80="MALL 4 LANTAI + 1 BASEMENT",VLOOKUP(D114,BIAYA,10,FALSE),IF(O80="HOTEL 8 LANTAI",VLOOKUP(D114,BIAYA,11,FALSE),IF(O80="APARTEMEN 14 LANTAI + 2 SEMI BASEMENT",VLOOKUP(D114,BIAYA,12,FALSE)))))))))))))</f>
        <v>0</v>
      </c>
      <c r="N114" s="1379"/>
      <c r="O114" s="1379"/>
      <c r="P114" s="1379"/>
      <c r="Q114" s="1379"/>
      <c r="R114" s="1380"/>
      <c r="S114" s="1380"/>
      <c r="T114" s="1380"/>
      <c r="U114" s="1377">
        <v>1</v>
      </c>
      <c r="V114" s="1377"/>
      <c r="W114" s="1377"/>
      <c r="X114" s="1360">
        <f t="shared" si="31"/>
        <v>0</v>
      </c>
      <c r="Y114" s="1360"/>
      <c r="Z114" s="1360"/>
      <c r="AA114" s="1360"/>
      <c r="AB114" s="1360"/>
      <c r="AC114" s="1394"/>
      <c r="AD114" s="1395"/>
      <c r="AE114" s="1395"/>
      <c r="AF114" s="1395"/>
      <c r="AG114" s="1395"/>
      <c r="AH114" s="1395"/>
      <c r="AI114" s="1395"/>
      <c r="AJ114" s="1395"/>
      <c r="AK114" s="1395"/>
      <c r="AL114" s="1395"/>
      <c r="AM114" s="1395"/>
      <c r="AN114" s="1395"/>
      <c r="AO114" s="1395"/>
      <c r="AP114" s="1395"/>
      <c r="AQ114" s="1395"/>
      <c r="AR114" s="1395"/>
      <c r="AS114" s="1395"/>
      <c r="AT114" s="1395"/>
      <c r="AU114" s="1395"/>
      <c r="AV114" s="1395"/>
      <c r="AW114" s="1395"/>
      <c r="AX114" s="1395"/>
      <c r="AY114" s="1396"/>
      <c r="AZ114" s="3"/>
      <c r="BA114" s="1403"/>
      <c r="BB114" s="1404"/>
      <c r="BC114" s="1404"/>
      <c r="BD114" s="1405"/>
      <c r="BE114" s="1412"/>
      <c r="BF114" s="1413"/>
      <c r="BG114" s="1413"/>
      <c r="BH114" s="1414"/>
      <c r="BI114" s="1464"/>
      <c r="BJ114" s="1465"/>
      <c r="BK114" s="1465"/>
      <c r="BL114" s="1466"/>
      <c r="BM114" s="1421"/>
      <c r="BN114" s="1422"/>
      <c r="BO114" s="1423"/>
      <c r="BP114" s="1427"/>
      <c r="BQ114" s="1427"/>
      <c r="BR114" s="1427"/>
      <c r="BS114" s="1427"/>
      <c r="BT114" s="1427"/>
      <c r="BU114" s="127"/>
      <c r="BV114" s="1378"/>
      <c r="BW114" s="1378"/>
      <c r="BX114" s="1378"/>
      <c r="BY114" s="1378"/>
      <c r="BZ114" s="1378"/>
      <c r="CA114" s="1378"/>
      <c r="CB114" s="1378"/>
      <c r="CC114" s="1378"/>
      <c r="CD114" s="1378"/>
      <c r="CE114" s="1378"/>
      <c r="CF114" s="1378"/>
      <c r="CG114" s="1378"/>
      <c r="CH114" s="1378"/>
      <c r="CI114" s="1378"/>
      <c r="CJ114" s="1378"/>
      <c r="CK114" s="1378"/>
      <c r="CL114" s="1378"/>
      <c r="CM114" s="1378"/>
      <c r="CN114" s="1378"/>
      <c r="CO114" s="1378"/>
      <c r="CP114" s="1378"/>
      <c r="CQ114" s="1378"/>
      <c r="CR114" s="1378"/>
      <c r="CS114" s="1378"/>
      <c r="CT114" s="1378"/>
      <c r="CU114" s="1378"/>
      <c r="CV114" s="1378"/>
      <c r="CW114" s="3"/>
      <c r="CX114" s="5"/>
      <c r="DA114" s="11" t="s">
        <v>165</v>
      </c>
      <c r="DB114" s="12">
        <v>0.78200000000000003</v>
      </c>
      <c r="DC114" s="11"/>
      <c r="DE114" s="24"/>
      <c r="DF114" s="21" t="s">
        <v>750</v>
      </c>
      <c r="DG114" s="22">
        <v>252431.15883143584</v>
      </c>
      <c r="DH114" s="22">
        <v>207746.27144672762</v>
      </c>
      <c r="DI114" s="18">
        <v>121196.13870063322</v>
      </c>
      <c r="DJ114" s="18">
        <v>0</v>
      </c>
      <c r="DK114" s="18">
        <v>0</v>
      </c>
      <c r="DL114" s="22">
        <v>155644.82214771496</v>
      </c>
      <c r="DM114" s="957">
        <f t="shared" ref="DM114:DQ115" si="33">DL114</f>
        <v>155644.82214771496</v>
      </c>
      <c r="DN114" s="957">
        <f t="shared" si="33"/>
        <v>155644.82214771496</v>
      </c>
      <c r="DO114" s="957">
        <f t="shared" si="33"/>
        <v>155644.82214771496</v>
      </c>
      <c r="DP114" s="957">
        <f t="shared" si="33"/>
        <v>155644.82214771496</v>
      </c>
      <c r="DQ114" s="957">
        <f t="shared" si="33"/>
        <v>155644.82214771496</v>
      </c>
    </row>
    <row r="115" spans="2:121" ht="13.5" customHeight="1" x14ac:dyDescent="0.2">
      <c r="B115" s="2"/>
      <c r="C115" s="1381" t="s">
        <v>811</v>
      </c>
      <c r="D115" s="1382"/>
      <c r="E115" s="1382"/>
      <c r="F115" s="1382"/>
      <c r="G115" s="1382"/>
      <c r="H115" s="1382"/>
      <c r="I115" s="1382"/>
      <c r="J115" s="1382"/>
      <c r="K115" s="1382"/>
      <c r="L115" s="1382"/>
      <c r="M115" s="1382"/>
      <c r="N115" s="1382"/>
      <c r="O115" s="1382"/>
      <c r="P115" s="1382"/>
      <c r="Q115" s="1382"/>
      <c r="R115" s="1382"/>
      <c r="S115" s="1382"/>
      <c r="T115" s="1382"/>
      <c r="U115" s="1382"/>
      <c r="V115" s="1382"/>
      <c r="W115" s="1383"/>
      <c r="X115" s="1384">
        <f>SUM(X111:AB114)</f>
        <v>185642.00202918419</v>
      </c>
      <c r="Y115" s="1384"/>
      <c r="Z115" s="1384"/>
      <c r="AA115" s="1384"/>
      <c r="AB115" s="1384"/>
      <c r="AC115" s="1397"/>
      <c r="AD115" s="1398"/>
      <c r="AE115" s="1398"/>
      <c r="AF115" s="1398"/>
      <c r="AG115" s="1398"/>
      <c r="AH115" s="1398"/>
      <c r="AI115" s="1398"/>
      <c r="AJ115" s="1398"/>
      <c r="AK115" s="1398"/>
      <c r="AL115" s="1398"/>
      <c r="AM115" s="1398"/>
      <c r="AN115" s="1398"/>
      <c r="AO115" s="1398"/>
      <c r="AP115" s="1398"/>
      <c r="AQ115" s="1398"/>
      <c r="AR115" s="1398"/>
      <c r="AS115" s="1398"/>
      <c r="AT115" s="1398"/>
      <c r="AU115" s="1398"/>
      <c r="AV115" s="1398"/>
      <c r="AW115" s="1398"/>
      <c r="AX115" s="1398"/>
      <c r="AY115" s="1399"/>
      <c r="AZ115" s="3"/>
      <c r="BA115" s="1406"/>
      <c r="BB115" s="1407"/>
      <c r="BC115" s="1407"/>
      <c r="BD115" s="1408"/>
      <c r="BE115" s="1415"/>
      <c r="BF115" s="1416"/>
      <c r="BG115" s="1416"/>
      <c r="BH115" s="1417"/>
      <c r="BI115" s="1467"/>
      <c r="BJ115" s="1468"/>
      <c r="BK115" s="1468"/>
      <c r="BL115" s="1469"/>
      <c r="BM115" s="1424"/>
      <c r="BN115" s="1425"/>
      <c r="BO115" s="1426"/>
      <c r="BP115" s="1427"/>
      <c r="BQ115" s="1427"/>
      <c r="BR115" s="1427"/>
      <c r="BS115" s="1427"/>
      <c r="BT115" s="1427"/>
      <c r="BU115" s="127"/>
      <c r="BV115" s="1378"/>
      <c r="BW115" s="1378"/>
      <c r="BX115" s="1378"/>
      <c r="BY115" s="1378"/>
      <c r="BZ115" s="1378"/>
      <c r="CA115" s="1378"/>
      <c r="CB115" s="1378"/>
      <c r="CC115" s="1378"/>
      <c r="CD115" s="1378"/>
      <c r="CE115" s="1378"/>
      <c r="CF115" s="1378"/>
      <c r="CG115" s="1378"/>
      <c r="CH115" s="1378"/>
      <c r="CI115" s="1378"/>
      <c r="CJ115" s="1378"/>
      <c r="CK115" s="1378"/>
      <c r="CL115" s="1378"/>
      <c r="CM115" s="1378"/>
      <c r="CN115" s="1378"/>
      <c r="CO115" s="1378"/>
      <c r="CP115" s="1378"/>
      <c r="CQ115" s="1378"/>
      <c r="CR115" s="1378"/>
      <c r="CS115" s="1378"/>
      <c r="CT115" s="1378"/>
      <c r="CU115" s="1378"/>
      <c r="CV115" s="1378"/>
      <c r="CW115" s="3"/>
      <c r="CX115" s="5"/>
      <c r="DA115" s="11"/>
      <c r="DB115" s="11"/>
      <c r="DC115" s="11"/>
      <c r="DE115" s="24"/>
      <c r="DF115" s="21" t="s">
        <v>751</v>
      </c>
      <c r="DG115" s="22">
        <v>222253.66421834717</v>
      </c>
      <c r="DH115" s="22">
        <v>185642.00202918419</v>
      </c>
      <c r="DI115" s="18">
        <v>115076.84176073445</v>
      </c>
      <c r="DJ115" s="18">
        <v>0</v>
      </c>
      <c r="DK115" s="18">
        <v>0</v>
      </c>
      <c r="DL115" s="22">
        <v>137012.25538808928</v>
      </c>
      <c r="DM115" s="957">
        <f t="shared" si="33"/>
        <v>137012.25538808928</v>
      </c>
      <c r="DN115" s="957">
        <f t="shared" si="33"/>
        <v>137012.25538808928</v>
      </c>
      <c r="DO115" s="957">
        <f t="shared" si="33"/>
        <v>137012.25538808928</v>
      </c>
      <c r="DP115" s="957">
        <f t="shared" si="33"/>
        <v>137012.25538808928</v>
      </c>
      <c r="DQ115" s="957">
        <f t="shared" si="33"/>
        <v>137012.25538808928</v>
      </c>
    </row>
    <row r="116" spans="2:121" ht="13.5" customHeight="1" x14ac:dyDescent="0.2">
      <c r="B116" s="2"/>
      <c r="C116" s="1385" t="s">
        <v>806</v>
      </c>
      <c r="D116" s="1386"/>
      <c r="E116" s="1386"/>
      <c r="F116" s="1386"/>
      <c r="G116" s="1386"/>
      <c r="H116" s="1386"/>
      <c r="I116" s="1386"/>
      <c r="J116" s="1386"/>
      <c r="K116" s="1386"/>
      <c r="L116" s="1386"/>
      <c r="M116" s="1386"/>
      <c r="N116" s="1386"/>
      <c r="O116" s="1386"/>
      <c r="P116" s="1386"/>
      <c r="Q116" s="1386"/>
      <c r="R116" s="1386"/>
      <c r="S116" s="1386"/>
      <c r="T116" s="1386"/>
      <c r="U116" s="1386"/>
      <c r="V116" s="1386"/>
      <c r="W116" s="1387"/>
      <c r="X116" s="1388">
        <f>HLOOKUP(O80,$DG$58:$DQ$67,7,FALSE)</f>
        <v>707358</v>
      </c>
      <c r="Y116" s="1389"/>
      <c r="Z116" s="1389"/>
      <c r="AA116" s="1389"/>
      <c r="AB116" s="1390"/>
      <c r="AC116" s="1391" t="str">
        <f>HLOOKUP(O80,$DG$44:$DQ$56,7,FALSE)</f>
        <v>Pasangan dinding bata merah, diplester, diaci dan dilapisi cat (setara Catylac); untuk kamar mandi dilapis keramik dinding 20x30 setara Imperium; ketinggian dinding dalam 3,2 m</v>
      </c>
      <c r="AD116" s="1392"/>
      <c r="AE116" s="1392"/>
      <c r="AF116" s="1392"/>
      <c r="AG116" s="1392"/>
      <c r="AH116" s="1392"/>
      <c r="AI116" s="1392"/>
      <c r="AJ116" s="1392"/>
      <c r="AK116" s="1392"/>
      <c r="AL116" s="1392"/>
      <c r="AM116" s="1392"/>
      <c r="AN116" s="1392"/>
      <c r="AO116" s="1392"/>
      <c r="AP116" s="1392"/>
      <c r="AQ116" s="1392"/>
      <c r="AR116" s="1392"/>
      <c r="AS116" s="1392"/>
      <c r="AT116" s="1392"/>
      <c r="AU116" s="1392"/>
      <c r="AV116" s="1392"/>
      <c r="AW116" s="1392"/>
      <c r="AX116" s="1392"/>
      <c r="AY116" s="1393"/>
      <c r="AZ116" s="3"/>
      <c r="BA116" s="1400">
        <f>X121*BQ85</f>
        <v>1005907.3236505517</v>
      </c>
      <c r="BB116" s="1401"/>
      <c r="BC116" s="1401"/>
      <c r="BD116" s="1402"/>
      <c r="BE116" s="1409">
        <f>BE87</f>
        <v>2000</v>
      </c>
      <c r="BF116" s="1410"/>
      <c r="BG116" s="1410"/>
      <c r="BH116" s="1411"/>
      <c r="BI116" s="1409">
        <f>BI87</f>
        <v>2014</v>
      </c>
      <c r="BJ116" s="1410"/>
      <c r="BK116" s="1410"/>
      <c r="BL116" s="1411"/>
      <c r="BM116" s="1418">
        <f>IF(BI87=0,0,(Rekap!$A$6-BI116)/AS145)</f>
        <v>0.26666666666666666</v>
      </c>
      <c r="BN116" s="1419"/>
      <c r="BO116" s="1420"/>
      <c r="BP116" s="1427">
        <f>BA116*BM116</f>
        <v>268241.95297348045</v>
      </c>
      <c r="BQ116" s="1427"/>
      <c r="BR116" s="1427"/>
      <c r="BS116" s="1427"/>
      <c r="BT116" s="1427"/>
      <c r="BU116" s="127"/>
      <c r="BV116" s="1378"/>
      <c r="BW116" s="1378"/>
      <c r="BX116" s="1378"/>
      <c r="BY116" s="1378"/>
      <c r="BZ116" s="1378"/>
      <c r="CA116" s="1378"/>
      <c r="CB116" s="1378"/>
      <c r="CC116" s="1378"/>
      <c r="CD116" s="1378"/>
      <c r="CE116" s="1378"/>
      <c r="CF116" s="1378"/>
      <c r="CG116" s="1378"/>
      <c r="CH116" s="1378"/>
      <c r="CI116" s="1378"/>
      <c r="CJ116" s="1378"/>
      <c r="CK116" s="1378"/>
      <c r="CL116" s="1378"/>
      <c r="CM116" s="1378"/>
      <c r="CN116" s="1378"/>
      <c r="CO116" s="1378"/>
      <c r="CP116" s="1378"/>
      <c r="CQ116" s="1378"/>
      <c r="CR116" s="1378"/>
      <c r="CS116" s="1378"/>
      <c r="CT116" s="1378"/>
      <c r="CU116" s="1378"/>
      <c r="CV116" s="1378"/>
      <c r="CW116" s="3"/>
      <c r="CX116" s="5"/>
      <c r="DA116" s="11" t="s">
        <v>166</v>
      </c>
      <c r="DB116" s="12">
        <v>0.79700000000000004</v>
      </c>
      <c r="DC116" s="11"/>
      <c r="DE116" s="24"/>
      <c r="DF116" s="21" t="s">
        <v>752</v>
      </c>
      <c r="DG116" s="22">
        <v>569917.69753430015</v>
      </c>
      <c r="DH116" s="18">
        <v>535270.28518504684</v>
      </c>
      <c r="DI116" s="18">
        <v>0</v>
      </c>
      <c r="DJ116" s="18">
        <v>0</v>
      </c>
      <c r="DK116" s="18">
        <v>0</v>
      </c>
      <c r="DL116" s="18">
        <v>0</v>
      </c>
      <c r="DM116" s="958">
        <f t="shared" ref="DM116:DQ119" si="34">DL116</f>
        <v>0</v>
      </c>
      <c r="DN116" s="958">
        <f t="shared" si="34"/>
        <v>0</v>
      </c>
      <c r="DO116" s="958">
        <f t="shared" si="34"/>
        <v>0</v>
      </c>
      <c r="DP116" s="958">
        <f t="shared" si="34"/>
        <v>0</v>
      </c>
      <c r="DQ116" s="958">
        <f t="shared" si="34"/>
        <v>0</v>
      </c>
    </row>
    <row r="117" spans="2:121" ht="13.5" customHeight="1" x14ac:dyDescent="0.25">
      <c r="B117" s="2"/>
      <c r="C117" s="32" t="s">
        <v>810</v>
      </c>
      <c r="D117" s="1470" t="s">
        <v>757</v>
      </c>
      <c r="E117" s="1470"/>
      <c r="F117" s="1470"/>
      <c r="G117" s="1470"/>
      <c r="H117" s="1470"/>
      <c r="I117" s="1470"/>
      <c r="J117" s="1470"/>
      <c r="K117" s="1470"/>
      <c r="L117" s="1471"/>
      <c r="M117" s="1379">
        <f>(IF(O80="RUMAH TINGGAL MEWAH",VLOOKUP(D117,BIAYA,2,FALSE),IF(O80="RUMAH TINGGAL MENENGAH",VLOOKUP(D117,BIAYA,3,FALSE),IF(O80="RUMAH TINGGAL SEDERHANA",VLOOKUP(D117,BIAYA,4,FALSE),IF(O80="SEMI PERMANEN",VLOOKUP(D117,BIAYA,5,FALSE),IF(O80="GUDANG",VLOOKUP(D117,BIAYA,6,FALSE),IF(O80="GEDUNG BERTINGKAT RENDAH &lt; 5 LANTAI",VLOOKUP(D117,BIAYA,7,FALSE),IF(O80="GEDUNG BERTINGKAT SEDANG 5-8 LANTAI",VLOOKUP(D117,BIAYA,8,FALSE),IF(O80="GEDUNG BERTINGKAT TINGGI &gt; 8 LANTAI",VLOOKUP(D117,BIAYA,9,FALSE),IF(O80="MALL 4 LANTAI + 1 BASEMENT",VLOOKUP(D117,BIAYA,10,FALSE),IF(O80="HOTEL 8 LANTAI",VLOOKUP(D117,BIAYA,11,FALSE),IF(O80="APARTEMEN 14 LANTAI + 2 SEMI BASEMENT",VLOOKUP(D117,BIAYA,12,FALSE)))))))))))))</f>
        <v>260586.29286918315</v>
      </c>
      <c r="N117" s="1379"/>
      <c r="O117" s="1379"/>
      <c r="P117" s="1379"/>
      <c r="Q117" s="1379"/>
      <c r="R117" s="1459">
        <v>1</v>
      </c>
      <c r="S117" s="1459"/>
      <c r="T117" s="1459"/>
      <c r="U117" s="1436">
        <v>1</v>
      </c>
      <c r="V117" s="1436"/>
      <c r="W117" s="1436"/>
      <c r="X117" s="1437">
        <f>M117*R117*U117</f>
        <v>260586.29286918315</v>
      </c>
      <c r="Y117" s="1437"/>
      <c r="Z117" s="1437"/>
      <c r="AA117" s="1437"/>
      <c r="AB117" s="1437"/>
      <c r="AC117" s="1394"/>
      <c r="AD117" s="1395"/>
      <c r="AE117" s="1395"/>
      <c r="AF117" s="1395"/>
      <c r="AG117" s="1395"/>
      <c r="AH117" s="1395"/>
      <c r="AI117" s="1395"/>
      <c r="AJ117" s="1395"/>
      <c r="AK117" s="1395"/>
      <c r="AL117" s="1395"/>
      <c r="AM117" s="1395"/>
      <c r="AN117" s="1395"/>
      <c r="AO117" s="1395"/>
      <c r="AP117" s="1395"/>
      <c r="AQ117" s="1395"/>
      <c r="AR117" s="1395"/>
      <c r="AS117" s="1395"/>
      <c r="AT117" s="1395"/>
      <c r="AU117" s="1395"/>
      <c r="AV117" s="1395"/>
      <c r="AW117" s="1395"/>
      <c r="AX117" s="1395"/>
      <c r="AY117" s="1396"/>
      <c r="AZ117" s="2"/>
      <c r="BA117" s="1403"/>
      <c r="BB117" s="1404"/>
      <c r="BC117" s="1404"/>
      <c r="BD117" s="1405"/>
      <c r="BE117" s="1412"/>
      <c r="BF117" s="1413"/>
      <c r="BG117" s="1413"/>
      <c r="BH117" s="1414"/>
      <c r="BI117" s="1412"/>
      <c r="BJ117" s="1413"/>
      <c r="BK117" s="1413"/>
      <c r="BL117" s="1414"/>
      <c r="BM117" s="1421"/>
      <c r="BN117" s="1422"/>
      <c r="BO117" s="1423"/>
      <c r="BP117" s="1427"/>
      <c r="BQ117" s="1427"/>
      <c r="BR117" s="1427"/>
      <c r="BS117" s="1427"/>
      <c r="BT117" s="1427"/>
      <c r="BU117" s="127"/>
      <c r="BV117" s="1378"/>
      <c r="BW117" s="1378"/>
      <c r="BX117" s="1378"/>
      <c r="BY117" s="1378"/>
      <c r="BZ117" s="1378"/>
      <c r="CA117" s="1378"/>
      <c r="CB117" s="1378"/>
      <c r="CC117" s="1378"/>
      <c r="CD117" s="1378"/>
      <c r="CE117" s="1378"/>
      <c r="CF117" s="1378"/>
      <c r="CG117" s="1378"/>
      <c r="CH117" s="1378"/>
      <c r="CI117" s="1378"/>
      <c r="CJ117" s="1378"/>
      <c r="CK117" s="1378"/>
      <c r="CL117" s="1378"/>
      <c r="CM117" s="1378"/>
      <c r="CN117" s="1378"/>
      <c r="CO117" s="1378"/>
      <c r="CP117" s="1378"/>
      <c r="CQ117" s="1378"/>
      <c r="CR117" s="1378"/>
      <c r="CS117" s="1378"/>
      <c r="CT117" s="1378"/>
      <c r="CU117" s="1378"/>
      <c r="CV117" s="1378"/>
      <c r="CW117" s="3"/>
      <c r="CX117" s="5"/>
      <c r="DA117" s="11" t="s">
        <v>167</v>
      </c>
      <c r="DB117" s="12">
        <v>0.82499999999999996</v>
      </c>
      <c r="DC117" s="11"/>
      <c r="DE117" s="24"/>
      <c r="DF117" s="21" t="s">
        <v>753</v>
      </c>
      <c r="DG117" s="18">
        <v>400626.50763605471</v>
      </c>
      <c r="DH117" s="18">
        <v>330352.11785542499</v>
      </c>
      <c r="DI117" s="18">
        <v>0</v>
      </c>
      <c r="DJ117" s="18">
        <v>0</v>
      </c>
      <c r="DK117" s="18">
        <v>0</v>
      </c>
      <c r="DL117" s="18"/>
      <c r="DM117" s="958">
        <f t="shared" si="34"/>
        <v>0</v>
      </c>
      <c r="DN117" s="958">
        <f t="shared" si="34"/>
        <v>0</v>
      </c>
      <c r="DO117" s="958">
        <f t="shared" si="34"/>
        <v>0</v>
      </c>
      <c r="DP117" s="958">
        <f t="shared" si="34"/>
        <v>0</v>
      </c>
      <c r="DQ117" s="958">
        <f t="shared" si="34"/>
        <v>0</v>
      </c>
    </row>
    <row r="118" spans="2:121" ht="13.5" customHeight="1" x14ac:dyDescent="0.25">
      <c r="B118" s="35"/>
      <c r="C118" s="33" t="s">
        <v>810</v>
      </c>
      <c r="D118" s="1472" t="s">
        <v>764</v>
      </c>
      <c r="E118" s="1472"/>
      <c r="F118" s="1472"/>
      <c r="G118" s="1472"/>
      <c r="H118" s="1472"/>
      <c r="I118" s="1472"/>
      <c r="J118" s="1472"/>
      <c r="K118" s="1472"/>
      <c r="L118" s="1473"/>
      <c r="M118" s="1379">
        <f>(IF(O80="RUMAH TINGGAL MEWAH",VLOOKUP(D118,BIAYA,2,FALSE),IF(O80="RUMAH TINGGAL MENENGAH",VLOOKUP(D118,BIAYA,3,FALSE),IF(O80="RUMAH TINGGAL SEDERHANA",VLOOKUP(D118,BIAYA,4,FALSE),IF(O80="SEMI PERMANEN",VLOOKUP(D118,BIAYA,5,FALSE),IF(O80="GUDANG",VLOOKUP(D118,BIAYA,6,FALSE),IF(O80="GEDUNG BERTINGKAT RENDAH &lt; 5 LANTAI",VLOOKUP(D118,BIAYA,7,FALSE),IF(O80="GEDUNG BERTINGKAT SEDANG 5-8 LANTAI",VLOOKUP(D118,BIAYA,8,FALSE),IF(O80="GEDUNG BERTINGKAT TINGGI &gt; 8 LANTAI",VLOOKUP(D118,BIAYA,9,FALSE),IF(O80="MALL 4 LANTAI + 1 BASEMENT",VLOOKUP(D118,BIAYA,10,FALSE),IF(O80="HOTEL 8 LANTAI",VLOOKUP(D118,BIAYA,11,FALSE),IF(O80="APARTEMEN 14 LANTAI + 2 SEMI BASEMENT",VLOOKUP(D118,BIAYA,12,FALSE)))))))))))))</f>
        <v>523178.25351689057</v>
      </c>
      <c r="N118" s="1379"/>
      <c r="O118" s="1379"/>
      <c r="P118" s="1379"/>
      <c r="Q118" s="1379"/>
      <c r="R118" s="1460">
        <v>1</v>
      </c>
      <c r="S118" s="1460"/>
      <c r="T118" s="1460"/>
      <c r="U118" s="1359">
        <v>1</v>
      </c>
      <c r="V118" s="1359"/>
      <c r="W118" s="1359"/>
      <c r="X118" s="1360">
        <f t="shared" ref="X118:X120" si="35">M118*R118*U118</f>
        <v>523178.25351689057</v>
      </c>
      <c r="Y118" s="1360"/>
      <c r="Z118" s="1360"/>
      <c r="AA118" s="1360"/>
      <c r="AB118" s="1360"/>
      <c r="AC118" s="1394"/>
      <c r="AD118" s="1395"/>
      <c r="AE118" s="1395"/>
      <c r="AF118" s="1395"/>
      <c r="AG118" s="1395"/>
      <c r="AH118" s="1395"/>
      <c r="AI118" s="1395"/>
      <c r="AJ118" s="1395"/>
      <c r="AK118" s="1395"/>
      <c r="AL118" s="1395"/>
      <c r="AM118" s="1395"/>
      <c r="AN118" s="1395"/>
      <c r="AO118" s="1395"/>
      <c r="AP118" s="1395"/>
      <c r="AQ118" s="1395"/>
      <c r="AR118" s="1395"/>
      <c r="AS118" s="1395"/>
      <c r="AT118" s="1395"/>
      <c r="AU118" s="1395"/>
      <c r="AV118" s="1395"/>
      <c r="AW118" s="1395"/>
      <c r="AX118" s="1395"/>
      <c r="AY118" s="1396"/>
      <c r="AZ118" s="2"/>
      <c r="BA118" s="1403"/>
      <c r="BB118" s="1404"/>
      <c r="BC118" s="1404"/>
      <c r="BD118" s="1405"/>
      <c r="BE118" s="1412"/>
      <c r="BF118" s="1413"/>
      <c r="BG118" s="1413"/>
      <c r="BH118" s="1414"/>
      <c r="BI118" s="1412"/>
      <c r="BJ118" s="1413"/>
      <c r="BK118" s="1413"/>
      <c r="BL118" s="1414"/>
      <c r="BM118" s="1421"/>
      <c r="BN118" s="1422"/>
      <c r="BO118" s="1423"/>
      <c r="BP118" s="1427"/>
      <c r="BQ118" s="1427"/>
      <c r="BR118" s="1427"/>
      <c r="BS118" s="1427"/>
      <c r="BT118" s="1427"/>
      <c r="BU118" s="127"/>
      <c r="BV118" s="1378"/>
      <c r="BW118" s="1378"/>
      <c r="BX118" s="1378"/>
      <c r="BY118" s="1378"/>
      <c r="BZ118" s="1378"/>
      <c r="CA118" s="1378"/>
      <c r="CB118" s="1378"/>
      <c r="CC118" s="1378"/>
      <c r="CD118" s="1378"/>
      <c r="CE118" s="1378"/>
      <c r="CF118" s="1378"/>
      <c r="CG118" s="1378"/>
      <c r="CH118" s="1378"/>
      <c r="CI118" s="1378"/>
      <c r="CJ118" s="1378"/>
      <c r="CK118" s="1378"/>
      <c r="CL118" s="1378"/>
      <c r="CM118" s="1378"/>
      <c r="CN118" s="1378"/>
      <c r="CO118" s="1378"/>
      <c r="CP118" s="1378"/>
      <c r="CQ118" s="1378"/>
      <c r="CR118" s="1378"/>
      <c r="CS118" s="1378"/>
      <c r="CT118" s="1378"/>
      <c r="CU118" s="1378"/>
      <c r="CV118" s="1378"/>
      <c r="CW118" s="3"/>
      <c r="CX118" s="5"/>
      <c r="DA118" s="11" t="s">
        <v>168</v>
      </c>
      <c r="DB118" s="12">
        <v>0.79400000000000004</v>
      </c>
      <c r="DC118" s="11"/>
      <c r="DE118" s="939"/>
      <c r="DF118" s="940" t="s">
        <v>754</v>
      </c>
      <c r="DG118" s="941">
        <v>178193.60002943125</v>
      </c>
      <c r="DH118" s="941">
        <v>166449.69154160301</v>
      </c>
      <c r="DI118" s="942">
        <v>104686.09455703646</v>
      </c>
      <c r="DJ118" s="942">
        <f>DJ110</f>
        <v>69599.869310104812</v>
      </c>
      <c r="DK118" s="941">
        <v>0</v>
      </c>
      <c r="DL118" s="941">
        <v>0</v>
      </c>
      <c r="DM118" s="959">
        <f t="shared" si="34"/>
        <v>0</v>
      </c>
      <c r="DN118" s="959">
        <f t="shared" si="34"/>
        <v>0</v>
      </c>
      <c r="DO118" s="959">
        <f t="shared" si="34"/>
        <v>0</v>
      </c>
      <c r="DP118" s="959">
        <f t="shared" si="34"/>
        <v>0</v>
      </c>
      <c r="DQ118" s="959">
        <f t="shared" si="34"/>
        <v>0</v>
      </c>
    </row>
    <row r="119" spans="2:121" ht="13.5" customHeight="1" x14ac:dyDescent="0.25">
      <c r="B119" s="35"/>
      <c r="C119" s="33" t="s">
        <v>810</v>
      </c>
      <c r="D119" s="1472" t="s">
        <v>13</v>
      </c>
      <c r="E119" s="1472"/>
      <c r="F119" s="1472"/>
      <c r="G119" s="1472"/>
      <c r="H119" s="1472"/>
      <c r="I119" s="1472"/>
      <c r="J119" s="1472"/>
      <c r="K119" s="1472"/>
      <c r="L119" s="1473"/>
      <c r="M119" s="1379">
        <f>(IF(O80="RUMAH TINGGAL MEWAH",VLOOKUP(D119,BIAYA,2,FALSE),IF(O80="RUMAH TINGGAL MENENGAH",VLOOKUP(D119,BIAYA,3,FALSE),IF(O80="RUMAH TINGGAL SEDERHANA",VLOOKUP(D119,BIAYA,4,FALSE),IF(O80="SEMI PERMANEN",VLOOKUP(D119,BIAYA,5,FALSE),IF(O80="GUDANG",VLOOKUP(D119,BIAYA,6,FALSE),IF(O80="GEDUNG BERTINGKAT RENDAH &lt; 5 LANTAI",VLOOKUP(D119,BIAYA,7,FALSE),IF(O80="GEDUNG BERTINGKAT SEDANG 5-8 LANTAI",VLOOKUP(D119,BIAYA,8,FALSE),IF(O80="GEDUNG BERTINGKAT TINGGI &gt; 8 LANTAI",VLOOKUP(D119,BIAYA,9,FALSE),IF(O80="MALL 4 LANTAI + 1 BASEMENT",VLOOKUP(D119,BIAYA,10,FALSE),IF(O80="HOTEL 8 LANTAI",VLOOKUP(D119,BIAYA,11,FALSE),IF(O80="APARTEMEN 14 LANTAI + 2 SEMI BASEMENT",VLOOKUP(D119,BIAYA,12,FALSE)))))))))))))</f>
        <v>0</v>
      </c>
      <c r="N119" s="1379"/>
      <c r="O119" s="1379"/>
      <c r="P119" s="1379"/>
      <c r="Q119" s="1379"/>
      <c r="R119" s="1460"/>
      <c r="S119" s="1460"/>
      <c r="T119" s="1460"/>
      <c r="U119" s="1359">
        <v>1</v>
      </c>
      <c r="V119" s="1359"/>
      <c r="W119" s="1359"/>
      <c r="X119" s="1360">
        <f t="shared" si="35"/>
        <v>0</v>
      </c>
      <c r="Y119" s="1360"/>
      <c r="Z119" s="1360"/>
      <c r="AA119" s="1360"/>
      <c r="AB119" s="1360"/>
      <c r="AC119" s="1394"/>
      <c r="AD119" s="1395"/>
      <c r="AE119" s="1395"/>
      <c r="AF119" s="1395"/>
      <c r="AG119" s="1395"/>
      <c r="AH119" s="1395"/>
      <c r="AI119" s="1395"/>
      <c r="AJ119" s="1395"/>
      <c r="AK119" s="1395"/>
      <c r="AL119" s="1395"/>
      <c r="AM119" s="1395"/>
      <c r="AN119" s="1395"/>
      <c r="AO119" s="1395"/>
      <c r="AP119" s="1395"/>
      <c r="AQ119" s="1395"/>
      <c r="AR119" s="1395"/>
      <c r="AS119" s="1395"/>
      <c r="AT119" s="1395"/>
      <c r="AU119" s="1395"/>
      <c r="AV119" s="1395"/>
      <c r="AW119" s="1395"/>
      <c r="AX119" s="1395"/>
      <c r="AY119" s="1396"/>
      <c r="AZ119" s="2"/>
      <c r="BA119" s="1403"/>
      <c r="BB119" s="1404"/>
      <c r="BC119" s="1404"/>
      <c r="BD119" s="1405"/>
      <c r="BE119" s="1412"/>
      <c r="BF119" s="1413"/>
      <c r="BG119" s="1413"/>
      <c r="BH119" s="1414"/>
      <c r="BI119" s="1412"/>
      <c r="BJ119" s="1413"/>
      <c r="BK119" s="1413"/>
      <c r="BL119" s="1414"/>
      <c r="BM119" s="1421"/>
      <c r="BN119" s="1422"/>
      <c r="BO119" s="1423"/>
      <c r="BP119" s="1427"/>
      <c r="BQ119" s="1427"/>
      <c r="BR119" s="1427"/>
      <c r="BS119" s="1427"/>
      <c r="BT119" s="1427"/>
      <c r="BU119" s="127"/>
      <c r="BV119" s="1378"/>
      <c r="BW119" s="1378"/>
      <c r="BX119" s="1378"/>
      <c r="BY119" s="1378"/>
      <c r="BZ119" s="1378"/>
      <c r="CA119" s="1378"/>
      <c r="CB119" s="1378"/>
      <c r="CC119" s="1378"/>
      <c r="CD119" s="1378"/>
      <c r="CE119" s="1378"/>
      <c r="CF119" s="1378"/>
      <c r="CG119" s="1378"/>
      <c r="CH119" s="1378"/>
      <c r="CI119" s="1378"/>
      <c r="CJ119" s="1378"/>
      <c r="CK119" s="1378"/>
      <c r="CL119" s="1378"/>
      <c r="CM119" s="1378"/>
      <c r="CN119" s="1378"/>
      <c r="CO119" s="1378"/>
      <c r="CP119" s="1378"/>
      <c r="CQ119" s="1378"/>
      <c r="CR119" s="1378"/>
      <c r="CS119" s="1378"/>
      <c r="CT119" s="1378"/>
      <c r="CU119" s="1378"/>
      <c r="CV119" s="1378"/>
      <c r="CW119" s="3"/>
      <c r="CX119" s="5"/>
      <c r="DA119" s="11" t="s">
        <v>169</v>
      </c>
      <c r="DB119" s="12">
        <v>0.81599999999999995</v>
      </c>
      <c r="DC119" s="11"/>
      <c r="DE119" s="936" t="s">
        <v>10</v>
      </c>
      <c r="DF119" s="937" t="s">
        <v>13</v>
      </c>
      <c r="DG119" s="938">
        <v>0</v>
      </c>
      <c r="DH119" s="938">
        <v>0</v>
      </c>
      <c r="DI119" s="938">
        <v>0</v>
      </c>
      <c r="DJ119" s="938">
        <v>0</v>
      </c>
      <c r="DK119" s="938">
        <v>0</v>
      </c>
      <c r="DL119" s="938">
        <v>0</v>
      </c>
      <c r="DM119" s="960">
        <f t="shared" si="34"/>
        <v>0</v>
      </c>
      <c r="DN119" s="960">
        <f t="shared" si="34"/>
        <v>0</v>
      </c>
      <c r="DO119" s="960">
        <f t="shared" si="34"/>
        <v>0</v>
      </c>
      <c r="DP119" s="960">
        <f t="shared" si="34"/>
        <v>0</v>
      </c>
      <c r="DQ119" s="960">
        <f t="shared" si="34"/>
        <v>0</v>
      </c>
    </row>
    <row r="120" spans="2:121" ht="13.5" customHeight="1" x14ac:dyDescent="0.25">
      <c r="B120" s="35"/>
      <c r="C120" s="34" t="s">
        <v>810</v>
      </c>
      <c r="D120" s="1474" t="s">
        <v>13</v>
      </c>
      <c r="E120" s="1474"/>
      <c r="F120" s="1474"/>
      <c r="G120" s="1474"/>
      <c r="H120" s="1474"/>
      <c r="I120" s="1474"/>
      <c r="J120" s="1474"/>
      <c r="K120" s="1474"/>
      <c r="L120" s="1475"/>
      <c r="M120" s="1379">
        <f>(IF(O80="RUMAH TINGGAL MEWAH",VLOOKUP(D120,BIAYA,2,FALSE),IF(O80="RUMAH TINGGAL MENENGAH",VLOOKUP(D120,BIAYA,3,FALSE),IF(O80="RUMAH TINGGAL SEDERHANA",VLOOKUP(D120,BIAYA,4,FALSE),IF(O80="SEMI PERMANEN",VLOOKUP(D120,BIAYA,5,FALSE),IF(O80="GUDANG",VLOOKUP(D120,BIAYA,6,FALSE),IF(O80="GEDUNG BERTINGKAT RENDAH &lt; 5 LANTAI",VLOOKUP(D120,BIAYA,7,FALSE),IF(O80="GEDUNG BERTINGKAT SEDANG 5-8 LANTAI",VLOOKUP(D120,BIAYA,8,FALSE),IF(O80="GEDUNG BERTINGKAT TINGGI &gt; 8 LANTAI",VLOOKUP(D120,BIAYA,9,FALSE),IF(O80="MALL 4 LANTAI + 1 BASEMENT",VLOOKUP(D120,BIAYA,10,FALSE),IF(O80="HOTEL 8 LANTAI",VLOOKUP(D120,BIAYA,11,FALSE),IF(O80="APARTEMEN 14 LANTAI + 2 SEMI BASEMENT",VLOOKUP(D120,BIAYA,12,FALSE)))))))))))))</f>
        <v>0</v>
      </c>
      <c r="N120" s="1379"/>
      <c r="O120" s="1379"/>
      <c r="P120" s="1379"/>
      <c r="Q120" s="1379"/>
      <c r="R120" s="1380"/>
      <c r="S120" s="1380"/>
      <c r="T120" s="1380"/>
      <c r="U120" s="1377">
        <v>1</v>
      </c>
      <c r="V120" s="1377"/>
      <c r="W120" s="1377"/>
      <c r="X120" s="1360">
        <f t="shared" si="35"/>
        <v>0</v>
      </c>
      <c r="Y120" s="1360"/>
      <c r="Z120" s="1360"/>
      <c r="AA120" s="1360"/>
      <c r="AB120" s="1360"/>
      <c r="AC120" s="1394"/>
      <c r="AD120" s="1395"/>
      <c r="AE120" s="1395"/>
      <c r="AF120" s="1395"/>
      <c r="AG120" s="1395"/>
      <c r="AH120" s="1395"/>
      <c r="AI120" s="1395"/>
      <c r="AJ120" s="1395"/>
      <c r="AK120" s="1395"/>
      <c r="AL120" s="1395"/>
      <c r="AM120" s="1395"/>
      <c r="AN120" s="1395"/>
      <c r="AO120" s="1395"/>
      <c r="AP120" s="1395"/>
      <c r="AQ120" s="1395"/>
      <c r="AR120" s="1395"/>
      <c r="AS120" s="1395"/>
      <c r="AT120" s="1395"/>
      <c r="AU120" s="1395"/>
      <c r="AV120" s="1395"/>
      <c r="AW120" s="1395"/>
      <c r="AX120" s="1395"/>
      <c r="AY120" s="1396"/>
      <c r="AZ120" s="2"/>
      <c r="BA120" s="1403"/>
      <c r="BB120" s="1404"/>
      <c r="BC120" s="1404"/>
      <c r="BD120" s="1405"/>
      <c r="BE120" s="1412"/>
      <c r="BF120" s="1413"/>
      <c r="BG120" s="1413"/>
      <c r="BH120" s="1414"/>
      <c r="BI120" s="1412"/>
      <c r="BJ120" s="1413"/>
      <c r="BK120" s="1413"/>
      <c r="BL120" s="1414"/>
      <c r="BM120" s="1421"/>
      <c r="BN120" s="1422"/>
      <c r="BO120" s="1423"/>
      <c r="BP120" s="1427"/>
      <c r="BQ120" s="1427"/>
      <c r="BR120" s="1427"/>
      <c r="BS120" s="1427"/>
      <c r="BT120" s="1427"/>
      <c r="BU120" s="127"/>
      <c r="BV120" s="1378"/>
      <c r="BW120" s="1378"/>
      <c r="BX120" s="1378"/>
      <c r="BY120" s="1378"/>
      <c r="BZ120" s="1378"/>
      <c r="CA120" s="1378"/>
      <c r="CB120" s="1378"/>
      <c r="CC120" s="1378"/>
      <c r="CD120" s="1378"/>
      <c r="CE120" s="1378"/>
      <c r="CF120" s="1378"/>
      <c r="CG120" s="1378"/>
      <c r="CH120" s="1378"/>
      <c r="CI120" s="1378"/>
      <c r="CJ120" s="1378"/>
      <c r="CK120" s="1378"/>
      <c r="CL120" s="1378"/>
      <c r="CM120" s="1378"/>
      <c r="CN120" s="1378"/>
      <c r="CO120" s="1378"/>
      <c r="CP120" s="1378"/>
      <c r="CQ120" s="1378"/>
      <c r="CR120" s="1378"/>
      <c r="CS120" s="1378"/>
      <c r="CT120" s="1378"/>
      <c r="CU120" s="1378"/>
      <c r="CV120" s="1378"/>
      <c r="CW120" s="3"/>
      <c r="CX120" s="5"/>
      <c r="DA120" s="11" t="s">
        <v>170</v>
      </c>
      <c r="DB120" s="12">
        <v>0.80700000000000005</v>
      </c>
      <c r="DC120" s="11"/>
      <c r="DE120" s="24"/>
      <c r="DF120" s="933" t="s">
        <v>755</v>
      </c>
      <c r="DG120" s="18">
        <f t="shared" ref="DG120:DQ120" si="36">DG64</f>
        <v>1308685</v>
      </c>
      <c r="DH120" s="18">
        <f t="shared" si="36"/>
        <v>707358</v>
      </c>
      <c r="DI120" s="18">
        <f t="shared" si="36"/>
        <v>452008</v>
      </c>
      <c r="DJ120" s="18">
        <f t="shared" si="36"/>
        <v>362882.97411864565</v>
      </c>
      <c r="DK120" s="18">
        <f t="shared" si="36"/>
        <v>329496</v>
      </c>
      <c r="DL120" s="18">
        <f t="shared" si="36"/>
        <v>448615</v>
      </c>
      <c r="DM120" s="18">
        <f t="shared" si="36"/>
        <v>687226</v>
      </c>
      <c r="DN120" s="18">
        <f t="shared" si="36"/>
        <v>915255</v>
      </c>
      <c r="DO120" s="18">
        <f t="shared" si="36"/>
        <v>586634</v>
      </c>
      <c r="DP120" s="18">
        <f t="shared" si="36"/>
        <v>1157857</v>
      </c>
      <c r="DQ120" s="18">
        <f t="shared" si="36"/>
        <v>1299284</v>
      </c>
    </row>
    <row r="121" spans="2:121" ht="13.5" customHeight="1" x14ac:dyDescent="0.2">
      <c r="B121" s="35"/>
      <c r="C121" s="1381" t="s">
        <v>811</v>
      </c>
      <c r="D121" s="1382"/>
      <c r="E121" s="1382"/>
      <c r="F121" s="1382"/>
      <c r="G121" s="1382"/>
      <c r="H121" s="1382"/>
      <c r="I121" s="1382"/>
      <c r="J121" s="1382"/>
      <c r="K121" s="1382"/>
      <c r="L121" s="1382"/>
      <c r="M121" s="1382"/>
      <c r="N121" s="1382"/>
      <c r="O121" s="1382"/>
      <c r="P121" s="1382"/>
      <c r="Q121" s="1382"/>
      <c r="R121" s="1382"/>
      <c r="S121" s="1382"/>
      <c r="T121" s="1382"/>
      <c r="U121" s="1382"/>
      <c r="V121" s="1382"/>
      <c r="W121" s="1383"/>
      <c r="X121" s="1384">
        <f>SUM(X117:AB120)</f>
        <v>783764.54638607369</v>
      </c>
      <c r="Y121" s="1384"/>
      <c r="Z121" s="1384"/>
      <c r="AA121" s="1384"/>
      <c r="AB121" s="1384"/>
      <c r="AC121" s="1397"/>
      <c r="AD121" s="1398"/>
      <c r="AE121" s="1398"/>
      <c r="AF121" s="1398"/>
      <c r="AG121" s="1398"/>
      <c r="AH121" s="1398"/>
      <c r="AI121" s="1398"/>
      <c r="AJ121" s="1398"/>
      <c r="AK121" s="1398"/>
      <c r="AL121" s="1398"/>
      <c r="AM121" s="1398"/>
      <c r="AN121" s="1398"/>
      <c r="AO121" s="1398"/>
      <c r="AP121" s="1398"/>
      <c r="AQ121" s="1398"/>
      <c r="AR121" s="1398"/>
      <c r="AS121" s="1398"/>
      <c r="AT121" s="1398"/>
      <c r="AU121" s="1398"/>
      <c r="AV121" s="1398"/>
      <c r="AW121" s="1398"/>
      <c r="AX121" s="1398"/>
      <c r="AY121" s="1399"/>
      <c r="AZ121" s="2"/>
      <c r="BA121" s="1406"/>
      <c r="BB121" s="1407"/>
      <c r="BC121" s="1407"/>
      <c r="BD121" s="1408"/>
      <c r="BE121" s="1415"/>
      <c r="BF121" s="1416"/>
      <c r="BG121" s="1416"/>
      <c r="BH121" s="1417"/>
      <c r="BI121" s="1415"/>
      <c r="BJ121" s="1416"/>
      <c r="BK121" s="1416"/>
      <c r="BL121" s="1417"/>
      <c r="BM121" s="1424"/>
      <c r="BN121" s="1425"/>
      <c r="BO121" s="1426"/>
      <c r="BP121" s="1427"/>
      <c r="BQ121" s="1427"/>
      <c r="BR121" s="1427"/>
      <c r="BS121" s="1427"/>
      <c r="BT121" s="1427"/>
      <c r="BU121" s="127"/>
      <c r="BV121" s="1378"/>
      <c r="BW121" s="1378"/>
      <c r="BX121" s="1378"/>
      <c r="BY121" s="1378"/>
      <c r="BZ121" s="1378"/>
      <c r="CA121" s="1378"/>
      <c r="CB121" s="1378"/>
      <c r="CC121" s="1378"/>
      <c r="CD121" s="1378"/>
      <c r="CE121" s="1378"/>
      <c r="CF121" s="1378"/>
      <c r="CG121" s="1378"/>
      <c r="CH121" s="1378"/>
      <c r="CI121" s="1378"/>
      <c r="CJ121" s="1378"/>
      <c r="CK121" s="1378"/>
      <c r="CL121" s="1378"/>
      <c r="CM121" s="1378"/>
      <c r="CN121" s="1378"/>
      <c r="CO121" s="1378"/>
      <c r="CP121" s="1378"/>
      <c r="CQ121" s="1378"/>
      <c r="CR121" s="1378"/>
      <c r="CS121" s="1378"/>
      <c r="CT121" s="1378"/>
      <c r="CU121" s="1378"/>
      <c r="CV121" s="1378"/>
      <c r="CW121" s="3"/>
      <c r="CX121" s="5"/>
      <c r="DA121" s="11" t="s">
        <v>171</v>
      </c>
      <c r="DB121" s="12">
        <v>0.76500000000000001</v>
      </c>
      <c r="DC121" s="11"/>
      <c r="DE121" s="24"/>
      <c r="DF121" s="21" t="s">
        <v>756</v>
      </c>
      <c r="DG121" s="18">
        <v>0</v>
      </c>
      <c r="DH121" s="18">
        <v>206061.49539182067</v>
      </c>
      <c r="DI121" s="22">
        <v>163510.85611849153</v>
      </c>
      <c r="DJ121" s="18">
        <v>0</v>
      </c>
      <c r="DK121" s="18">
        <v>120050.76053070714</v>
      </c>
      <c r="DL121" s="18">
        <v>151622.64907300682</v>
      </c>
      <c r="DM121" s="957">
        <f>DL121</f>
        <v>151622.64907300682</v>
      </c>
      <c r="DN121" s="957">
        <f t="shared" ref="DN121:DQ121" si="37">DM121</f>
        <v>151622.64907300682</v>
      </c>
      <c r="DO121" s="957">
        <f t="shared" si="37"/>
        <v>151622.64907300682</v>
      </c>
      <c r="DP121" s="957">
        <f t="shared" si="37"/>
        <v>151622.64907300682</v>
      </c>
      <c r="DQ121" s="957">
        <f t="shared" si="37"/>
        <v>151622.64907300682</v>
      </c>
    </row>
    <row r="122" spans="2:121" ht="13.5" customHeight="1" x14ac:dyDescent="0.2">
      <c r="B122" s="63"/>
      <c r="C122" s="1385" t="s">
        <v>807</v>
      </c>
      <c r="D122" s="1386"/>
      <c r="E122" s="1386"/>
      <c r="F122" s="1386"/>
      <c r="G122" s="1386"/>
      <c r="H122" s="1386"/>
      <c r="I122" s="1386"/>
      <c r="J122" s="1386"/>
      <c r="K122" s="1386"/>
      <c r="L122" s="1386"/>
      <c r="M122" s="1386"/>
      <c r="N122" s="1386"/>
      <c r="O122" s="1386"/>
      <c r="P122" s="1386"/>
      <c r="Q122" s="1386"/>
      <c r="R122" s="1386"/>
      <c r="S122" s="1386"/>
      <c r="T122" s="1386"/>
      <c r="U122" s="1386"/>
      <c r="V122" s="1386"/>
      <c r="W122" s="1387"/>
      <c r="X122" s="1388">
        <f>HLOOKUP(O80,$DG$58:$DQ$67,8,FALSE)</f>
        <v>320358</v>
      </c>
      <c r="Y122" s="1389"/>
      <c r="Z122" s="1389"/>
      <c r="AA122" s="1389"/>
      <c r="AB122" s="1390"/>
      <c r="AC122" s="1391" t="str">
        <f>HLOOKUP(O80,$DG$44:$DQ$56,8,FALSE)</f>
        <v xml:space="preserve">Kusen pintu, daun pintu dan rangka jendela kayu kelas II setara Kamper, dengan jendela kaca polos tebal 5 mm, pintu kamar mandi PVC Grade A </v>
      </c>
      <c r="AD122" s="1392"/>
      <c r="AE122" s="1392"/>
      <c r="AF122" s="1392"/>
      <c r="AG122" s="1392"/>
      <c r="AH122" s="1392"/>
      <c r="AI122" s="1392"/>
      <c r="AJ122" s="1392"/>
      <c r="AK122" s="1392"/>
      <c r="AL122" s="1392"/>
      <c r="AM122" s="1392"/>
      <c r="AN122" s="1392"/>
      <c r="AO122" s="1392"/>
      <c r="AP122" s="1392"/>
      <c r="AQ122" s="1392"/>
      <c r="AR122" s="1392"/>
      <c r="AS122" s="1392"/>
      <c r="AT122" s="1392"/>
      <c r="AU122" s="1392"/>
      <c r="AV122" s="1392"/>
      <c r="AW122" s="1392"/>
      <c r="AX122" s="1392"/>
      <c r="AY122" s="1393"/>
      <c r="AZ122" s="3"/>
      <c r="BA122" s="1400">
        <f>X127*BQ85</f>
        <v>412099.20959996065</v>
      </c>
      <c r="BB122" s="1401"/>
      <c r="BC122" s="1401"/>
      <c r="BD122" s="1402"/>
      <c r="BE122" s="1409">
        <f>BE87</f>
        <v>2000</v>
      </c>
      <c r="BF122" s="1410"/>
      <c r="BG122" s="1410"/>
      <c r="BH122" s="1411"/>
      <c r="BI122" s="1461">
        <f>BI87</f>
        <v>2014</v>
      </c>
      <c r="BJ122" s="1462"/>
      <c r="BK122" s="1462"/>
      <c r="BL122" s="1463"/>
      <c r="BM122" s="1418">
        <f>IF(BI87=0,0,(Rekap!$A$6-BI122)/AS145)</f>
        <v>0.26666666666666666</v>
      </c>
      <c r="BN122" s="1419"/>
      <c r="BO122" s="1420"/>
      <c r="BP122" s="1427">
        <f>BA122*BM122</f>
        <v>109893.12255998951</v>
      </c>
      <c r="BQ122" s="1427"/>
      <c r="BR122" s="1427"/>
      <c r="BS122" s="1427"/>
      <c r="BT122" s="1427"/>
      <c r="BU122" s="127"/>
      <c r="BV122" s="1378"/>
      <c r="BW122" s="1378"/>
      <c r="BX122" s="1378"/>
      <c r="BY122" s="1378"/>
      <c r="BZ122" s="1378"/>
      <c r="CA122" s="1378"/>
      <c r="CB122" s="1378"/>
      <c r="CC122" s="1378"/>
      <c r="CD122" s="1378"/>
      <c r="CE122" s="1378"/>
      <c r="CF122" s="1378"/>
      <c r="CG122" s="1378"/>
      <c r="CH122" s="1378"/>
      <c r="CI122" s="1378"/>
      <c r="CJ122" s="1378"/>
      <c r="CK122" s="1378"/>
      <c r="CL122" s="1378"/>
      <c r="CM122" s="1378"/>
      <c r="CN122" s="1378"/>
      <c r="CO122" s="1378"/>
      <c r="CP122" s="1378"/>
      <c r="CQ122" s="1378"/>
      <c r="CR122" s="1378"/>
      <c r="CS122" s="1378"/>
      <c r="CT122" s="1378"/>
      <c r="CU122" s="1378"/>
      <c r="CV122" s="1378"/>
      <c r="CW122" s="3"/>
      <c r="CX122" s="5"/>
      <c r="DA122" s="11" t="s">
        <v>172</v>
      </c>
      <c r="DB122" s="12">
        <v>0.79200000000000004</v>
      </c>
      <c r="DC122" s="11"/>
      <c r="DE122" s="24"/>
      <c r="DF122" s="21" t="s">
        <v>757</v>
      </c>
      <c r="DG122" s="18">
        <v>290677.8923846453</v>
      </c>
      <c r="DH122" s="22">
        <v>260586.29286918315</v>
      </c>
      <c r="DI122" s="18">
        <v>201434.39315300679</v>
      </c>
      <c r="DJ122" s="18">
        <v>0</v>
      </c>
      <c r="DK122" s="22">
        <v>151816.73113328664</v>
      </c>
      <c r="DL122" s="22">
        <v>191742.68323061126</v>
      </c>
      <c r="DM122" s="957">
        <f t="shared" ref="DM122:DQ137" si="38">DL122</f>
        <v>191742.68323061126</v>
      </c>
      <c r="DN122" s="957">
        <f t="shared" si="38"/>
        <v>191742.68323061126</v>
      </c>
      <c r="DO122" s="957">
        <f t="shared" si="38"/>
        <v>191742.68323061126</v>
      </c>
      <c r="DP122" s="957">
        <f t="shared" si="38"/>
        <v>191742.68323061126</v>
      </c>
      <c r="DQ122" s="957">
        <f t="shared" si="38"/>
        <v>191742.68323061126</v>
      </c>
    </row>
    <row r="123" spans="2:121" ht="13.5" customHeight="1" x14ac:dyDescent="0.25">
      <c r="B123" s="63"/>
      <c r="C123" s="32" t="s">
        <v>810</v>
      </c>
      <c r="D123" s="1428" t="s">
        <v>773</v>
      </c>
      <c r="E123" s="1428"/>
      <c r="F123" s="1428"/>
      <c r="G123" s="1428"/>
      <c r="H123" s="1428"/>
      <c r="I123" s="1428"/>
      <c r="J123" s="1428"/>
      <c r="K123" s="1428"/>
      <c r="L123" s="1429"/>
      <c r="M123" s="1379">
        <f>(IF(O80="RUMAH TINGGAL MEWAH",VLOOKUP(D123,BIAYA,2,FALSE),IF(O80="RUMAH TINGGAL MENENGAH",VLOOKUP(D123,BIAYA,3,FALSE),IF(O80="RUMAH TINGGAL SEDERHANA",VLOOKUP(D123,BIAYA,4,FALSE),IF(O80="SEMI PERMANEN",VLOOKUP(D123,BIAYA,5,FALSE),IF(O80="GUDANG",VLOOKUP(D123,BIAYA,6,FALSE),IF(O80="GEDUNG BERTINGKAT RENDAH &lt; 5 LANTAI",VLOOKUP(D123,BIAYA,7,FALSE),IF(O80="GEDUNG BERTINGKAT SEDANG 5-8 LANTAI",VLOOKUP(D123,BIAYA,8,FALSE),IF(O80="GEDUNG BERTINGKAT TINGGI &gt; 8 LANTAI",VLOOKUP(D123,BIAYA,9,FALSE),IF(O80="MALL 4 LANTAI + 1 BASEMENT",VLOOKUP(D123,BIAYA,10,FALSE),IF(O80="HOTEL 8 LANTAI",VLOOKUP(D123,BIAYA,11,FALSE),IF(O80="APARTEMEN 14 LANTAI + 2 SEMI BASEMENT",VLOOKUP(D123,BIAYA,12,FALSE)))))))))))))</f>
        <v>359452.47151577717</v>
      </c>
      <c r="N123" s="1379"/>
      <c r="O123" s="1379"/>
      <c r="P123" s="1379"/>
      <c r="Q123" s="1379"/>
      <c r="R123" s="1459">
        <v>0.48</v>
      </c>
      <c r="S123" s="1459"/>
      <c r="T123" s="1459"/>
      <c r="U123" s="1436">
        <v>1</v>
      </c>
      <c r="V123" s="1436"/>
      <c r="W123" s="1436"/>
      <c r="X123" s="1437">
        <f>M123*R123*U123</f>
        <v>172537.18632757303</v>
      </c>
      <c r="Y123" s="1437"/>
      <c r="Z123" s="1437"/>
      <c r="AA123" s="1437"/>
      <c r="AB123" s="1437"/>
      <c r="AC123" s="1394"/>
      <c r="AD123" s="1395"/>
      <c r="AE123" s="1395"/>
      <c r="AF123" s="1395"/>
      <c r="AG123" s="1395"/>
      <c r="AH123" s="1395"/>
      <c r="AI123" s="1395"/>
      <c r="AJ123" s="1395"/>
      <c r="AK123" s="1395"/>
      <c r="AL123" s="1395"/>
      <c r="AM123" s="1395"/>
      <c r="AN123" s="1395"/>
      <c r="AO123" s="1395"/>
      <c r="AP123" s="1395"/>
      <c r="AQ123" s="1395"/>
      <c r="AR123" s="1395"/>
      <c r="AS123" s="1395"/>
      <c r="AT123" s="1395"/>
      <c r="AU123" s="1395"/>
      <c r="AV123" s="1395"/>
      <c r="AW123" s="1395"/>
      <c r="AX123" s="1395"/>
      <c r="AY123" s="1396"/>
      <c r="AZ123" s="64"/>
      <c r="BA123" s="1403"/>
      <c r="BB123" s="1404"/>
      <c r="BC123" s="1404"/>
      <c r="BD123" s="1405"/>
      <c r="BE123" s="1412"/>
      <c r="BF123" s="1413"/>
      <c r="BG123" s="1413"/>
      <c r="BH123" s="1414"/>
      <c r="BI123" s="1464"/>
      <c r="BJ123" s="1465"/>
      <c r="BK123" s="1465"/>
      <c r="BL123" s="1466"/>
      <c r="BM123" s="1421"/>
      <c r="BN123" s="1422"/>
      <c r="BO123" s="1423"/>
      <c r="BP123" s="1427"/>
      <c r="BQ123" s="1427"/>
      <c r="BR123" s="1427"/>
      <c r="BS123" s="1427"/>
      <c r="BT123" s="1427"/>
      <c r="BU123" s="127"/>
      <c r="BV123" s="1378"/>
      <c r="BW123" s="1378"/>
      <c r="BX123" s="1378"/>
      <c r="BY123" s="1378"/>
      <c r="BZ123" s="1378"/>
      <c r="CA123" s="1378"/>
      <c r="CB123" s="1378"/>
      <c r="CC123" s="1378"/>
      <c r="CD123" s="1378"/>
      <c r="CE123" s="1378"/>
      <c r="CF123" s="1378"/>
      <c r="CG123" s="1378"/>
      <c r="CH123" s="1378"/>
      <c r="CI123" s="1378"/>
      <c r="CJ123" s="1378"/>
      <c r="CK123" s="1378"/>
      <c r="CL123" s="1378"/>
      <c r="CM123" s="1378"/>
      <c r="CN123" s="1378"/>
      <c r="CO123" s="1378"/>
      <c r="CP123" s="1378"/>
      <c r="CQ123" s="1378"/>
      <c r="CR123" s="1378"/>
      <c r="CS123" s="1378"/>
      <c r="CT123" s="1378"/>
      <c r="CU123" s="1378"/>
      <c r="CV123" s="1378"/>
      <c r="CW123" s="64"/>
      <c r="CX123" s="67"/>
      <c r="DA123" s="11" t="s">
        <v>173</v>
      </c>
      <c r="DB123" s="12">
        <v>0.84899999999999998</v>
      </c>
      <c r="DC123" s="11"/>
      <c r="DE123" s="24"/>
      <c r="DF123" s="21" t="s">
        <v>758</v>
      </c>
      <c r="DG123" s="22">
        <v>303897.71854495915</v>
      </c>
      <c r="DH123" s="18">
        <v>274168.4207023058</v>
      </c>
      <c r="DI123" s="18">
        <v>221168.13126105303</v>
      </c>
      <c r="DJ123" s="18">
        <v>0</v>
      </c>
      <c r="DK123" s="18">
        <v>159729.63486569535</v>
      </c>
      <c r="DL123" s="18">
        <v>201736.58431431669</v>
      </c>
      <c r="DM123" s="957">
        <f t="shared" si="38"/>
        <v>201736.58431431669</v>
      </c>
      <c r="DN123" s="957">
        <f t="shared" si="38"/>
        <v>201736.58431431669</v>
      </c>
      <c r="DO123" s="957">
        <f t="shared" si="38"/>
        <v>201736.58431431669</v>
      </c>
      <c r="DP123" s="957">
        <f t="shared" si="38"/>
        <v>201736.58431431669</v>
      </c>
      <c r="DQ123" s="957">
        <f t="shared" si="38"/>
        <v>201736.58431431669</v>
      </c>
    </row>
    <row r="124" spans="2:121" ht="13.5" customHeight="1" x14ac:dyDescent="0.25">
      <c r="B124" s="63"/>
      <c r="C124" s="33" t="s">
        <v>810</v>
      </c>
      <c r="D124" s="1361" t="s">
        <v>783</v>
      </c>
      <c r="E124" s="1361"/>
      <c r="F124" s="1361"/>
      <c r="G124" s="1361"/>
      <c r="H124" s="1361"/>
      <c r="I124" s="1361"/>
      <c r="J124" s="1361"/>
      <c r="K124" s="1361"/>
      <c r="L124" s="1362"/>
      <c r="M124" s="1379">
        <f>(IF(O80="RUMAH TINGGAL MEWAH",VLOOKUP(D124,BIAYA,2,FALSE),IF(O80="RUMAH TINGGAL MENENGAH",VLOOKUP(D124,BIAYA,3,FALSE),IF(O80="RUMAH TINGGAL SEDERHANA",VLOOKUP(D124,BIAYA,4,FALSE),IF(O80="SEMI PERMANEN",VLOOKUP(D124,BIAYA,5,FALSE),IF(O80="GUDANG",VLOOKUP(D124,BIAYA,6,FALSE),IF(O80="GEDUNG BERTINGKAT RENDAH &lt; 5 LANTAI",VLOOKUP(D124,BIAYA,7,FALSE),IF(O80="GEDUNG BERTINGKAT SEDANG 5-8 LANTAI",VLOOKUP(D124,BIAYA,8,FALSE),IF(O80="GEDUNG BERTINGKAT TINGGI &gt; 8 LANTAI",VLOOKUP(D124,BIAYA,9,FALSE),IF(O80="MALL 4 LANTAI + 1 BASEMENT",VLOOKUP(D124,BIAYA,10,FALSE),IF(O80="HOTEL 8 LANTAI",VLOOKUP(D124,BIAYA,11,FALSE),IF(O80="APARTEMEN 14 LANTAI + 2 SEMI BASEMENT",VLOOKUP(D124,BIAYA,12,FALSE)))))))))))))</f>
        <v>331205.71065240441</v>
      </c>
      <c r="N124" s="1379"/>
      <c r="O124" s="1379"/>
      <c r="P124" s="1379"/>
      <c r="Q124" s="1379"/>
      <c r="R124" s="1460">
        <v>0.4</v>
      </c>
      <c r="S124" s="1460"/>
      <c r="T124" s="1460"/>
      <c r="U124" s="1359">
        <v>1</v>
      </c>
      <c r="V124" s="1359"/>
      <c r="W124" s="1359"/>
      <c r="X124" s="1360">
        <f t="shared" ref="X124:X126" si="39">M124*R124*U124</f>
        <v>132482.28426096178</v>
      </c>
      <c r="Y124" s="1360"/>
      <c r="Z124" s="1360"/>
      <c r="AA124" s="1360"/>
      <c r="AB124" s="1360"/>
      <c r="AC124" s="1394"/>
      <c r="AD124" s="1395"/>
      <c r="AE124" s="1395"/>
      <c r="AF124" s="1395"/>
      <c r="AG124" s="1395"/>
      <c r="AH124" s="1395"/>
      <c r="AI124" s="1395"/>
      <c r="AJ124" s="1395"/>
      <c r="AK124" s="1395"/>
      <c r="AL124" s="1395"/>
      <c r="AM124" s="1395"/>
      <c r="AN124" s="1395"/>
      <c r="AO124" s="1395"/>
      <c r="AP124" s="1395"/>
      <c r="AQ124" s="1395"/>
      <c r="AR124" s="1395"/>
      <c r="AS124" s="1395"/>
      <c r="AT124" s="1395"/>
      <c r="AU124" s="1395"/>
      <c r="AV124" s="1395"/>
      <c r="AW124" s="1395"/>
      <c r="AX124" s="1395"/>
      <c r="AY124" s="1396"/>
      <c r="AZ124" s="66"/>
      <c r="BA124" s="1403"/>
      <c r="BB124" s="1404"/>
      <c r="BC124" s="1404"/>
      <c r="BD124" s="1405"/>
      <c r="BE124" s="1412"/>
      <c r="BF124" s="1413"/>
      <c r="BG124" s="1413"/>
      <c r="BH124" s="1414"/>
      <c r="BI124" s="1464"/>
      <c r="BJ124" s="1465"/>
      <c r="BK124" s="1465"/>
      <c r="BL124" s="1466"/>
      <c r="BM124" s="1421"/>
      <c r="BN124" s="1422"/>
      <c r="BO124" s="1423"/>
      <c r="BP124" s="1427"/>
      <c r="BQ124" s="1427"/>
      <c r="BR124" s="1427"/>
      <c r="BS124" s="1427"/>
      <c r="BT124" s="1427"/>
      <c r="BU124" s="127"/>
      <c r="BV124" s="1378"/>
      <c r="BW124" s="1378"/>
      <c r="BX124" s="1378"/>
      <c r="BY124" s="1378"/>
      <c r="BZ124" s="1378"/>
      <c r="CA124" s="1378"/>
      <c r="CB124" s="1378"/>
      <c r="CC124" s="1378"/>
      <c r="CD124" s="1378"/>
      <c r="CE124" s="1378"/>
      <c r="CF124" s="1378"/>
      <c r="CG124" s="1378"/>
      <c r="CH124" s="1378"/>
      <c r="CI124" s="1378"/>
      <c r="CJ124" s="1378"/>
      <c r="CK124" s="1378"/>
      <c r="CL124" s="1378"/>
      <c r="CM124" s="1378"/>
      <c r="CN124" s="1378"/>
      <c r="CO124" s="1378"/>
      <c r="CP124" s="1378"/>
      <c r="CQ124" s="1378"/>
      <c r="CR124" s="1378"/>
      <c r="CS124" s="1378"/>
      <c r="CT124" s="1378"/>
      <c r="CU124" s="1378"/>
      <c r="CV124" s="1378"/>
      <c r="CW124" s="64"/>
      <c r="CX124" s="67"/>
      <c r="DA124" s="11" t="s">
        <v>174</v>
      </c>
      <c r="DB124" s="12">
        <v>0.85599999999999998</v>
      </c>
      <c r="DC124" s="11"/>
      <c r="DE124" s="24"/>
      <c r="DF124" s="21" t="s">
        <v>759</v>
      </c>
      <c r="DG124" s="18">
        <v>0</v>
      </c>
      <c r="DH124" s="18">
        <v>0</v>
      </c>
      <c r="DI124" s="18">
        <v>0</v>
      </c>
      <c r="DJ124" s="18">
        <v>0</v>
      </c>
      <c r="DK124" s="22">
        <v>236368.54837565465</v>
      </c>
      <c r="DL124" s="18">
        <v>0</v>
      </c>
      <c r="DM124" s="957">
        <f t="shared" si="38"/>
        <v>0</v>
      </c>
      <c r="DN124" s="957">
        <f t="shared" si="38"/>
        <v>0</v>
      </c>
      <c r="DO124" s="957">
        <f t="shared" si="38"/>
        <v>0</v>
      </c>
      <c r="DP124" s="957">
        <f t="shared" si="38"/>
        <v>0</v>
      </c>
      <c r="DQ124" s="957">
        <f t="shared" si="38"/>
        <v>0</v>
      </c>
    </row>
    <row r="125" spans="2:121" ht="13.5" customHeight="1" x14ac:dyDescent="0.25">
      <c r="B125" s="63"/>
      <c r="C125" s="33" t="s">
        <v>810</v>
      </c>
      <c r="D125" s="1361" t="s">
        <v>777</v>
      </c>
      <c r="E125" s="1361"/>
      <c r="F125" s="1361"/>
      <c r="G125" s="1361"/>
      <c r="H125" s="1361"/>
      <c r="I125" s="1361"/>
      <c r="J125" s="1361"/>
      <c r="K125" s="1361"/>
      <c r="L125" s="1362"/>
      <c r="M125" s="1379">
        <f>(IF(O80="RUMAH TINGGAL MEWAH",VLOOKUP(D125,BIAYA,2,FALSE),IF(O80="RUMAH TINGGAL MENENGAH",VLOOKUP(D125,BIAYA,3,FALSE),IF(O80="RUMAH TINGGAL SEDERHANA",VLOOKUP(D125,BIAYA,4,FALSE),IF(O80="SEMI PERMANEN",VLOOKUP(D125,BIAYA,5,FALSE),IF(O80="GUDANG",VLOOKUP(D125,BIAYA,6,FALSE),IF(O80="GEDUNG BERTINGKAT RENDAH &lt; 5 LANTAI",VLOOKUP(D125,BIAYA,7,FALSE),IF(O80="GEDUNG BERTINGKAT SEDANG 5-8 LANTAI",VLOOKUP(D125,BIAYA,8,FALSE),IF(O80="GEDUNG BERTINGKAT TINGGI &gt; 8 LANTAI",VLOOKUP(D125,BIAYA,9,FALSE),IF(O80="MALL 4 LANTAI + 1 BASEMENT",VLOOKUP(D125,BIAYA,10,FALSE),IF(O80="HOTEL 8 LANTAI",VLOOKUP(D125,BIAYA,11,FALSE),IF(O80="APARTEMEN 14 LANTAI + 2 SEMI BASEMENT",VLOOKUP(D125,BIAYA,12,FALSE)))))))))))))</f>
        <v>133937.37820098895</v>
      </c>
      <c r="N125" s="1379"/>
      <c r="O125" s="1379"/>
      <c r="P125" s="1379"/>
      <c r="Q125" s="1379"/>
      <c r="R125" s="1460">
        <v>0.12</v>
      </c>
      <c r="S125" s="1460"/>
      <c r="T125" s="1460"/>
      <c r="U125" s="1359">
        <v>1</v>
      </c>
      <c r="V125" s="1359"/>
      <c r="W125" s="1359"/>
      <c r="X125" s="1360">
        <f t="shared" si="39"/>
        <v>16072.485384118674</v>
      </c>
      <c r="Y125" s="1360"/>
      <c r="Z125" s="1360"/>
      <c r="AA125" s="1360"/>
      <c r="AB125" s="1360"/>
      <c r="AC125" s="1394"/>
      <c r="AD125" s="1395"/>
      <c r="AE125" s="1395"/>
      <c r="AF125" s="1395"/>
      <c r="AG125" s="1395"/>
      <c r="AH125" s="1395"/>
      <c r="AI125" s="1395"/>
      <c r="AJ125" s="1395"/>
      <c r="AK125" s="1395"/>
      <c r="AL125" s="1395"/>
      <c r="AM125" s="1395"/>
      <c r="AN125" s="1395"/>
      <c r="AO125" s="1395"/>
      <c r="AP125" s="1395"/>
      <c r="AQ125" s="1395"/>
      <c r="AR125" s="1395"/>
      <c r="AS125" s="1395"/>
      <c r="AT125" s="1395"/>
      <c r="AU125" s="1395"/>
      <c r="AV125" s="1395"/>
      <c r="AW125" s="1395"/>
      <c r="AX125" s="1395"/>
      <c r="AY125" s="1396"/>
      <c r="AZ125" s="64"/>
      <c r="BA125" s="1403"/>
      <c r="BB125" s="1404"/>
      <c r="BC125" s="1404"/>
      <c r="BD125" s="1405"/>
      <c r="BE125" s="1412"/>
      <c r="BF125" s="1413"/>
      <c r="BG125" s="1413"/>
      <c r="BH125" s="1414"/>
      <c r="BI125" s="1464"/>
      <c r="BJ125" s="1465"/>
      <c r="BK125" s="1465"/>
      <c r="BL125" s="1466"/>
      <c r="BM125" s="1421"/>
      <c r="BN125" s="1422"/>
      <c r="BO125" s="1423"/>
      <c r="BP125" s="1427"/>
      <c r="BQ125" s="1427"/>
      <c r="BR125" s="1427"/>
      <c r="BS125" s="1427"/>
      <c r="BT125" s="1427"/>
      <c r="BU125" s="127"/>
      <c r="BV125" s="1378"/>
      <c r="BW125" s="1378"/>
      <c r="BX125" s="1378"/>
      <c r="BY125" s="1378"/>
      <c r="BZ125" s="1378"/>
      <c r="CA125" s="1378"/>
      <c r="CB125" s="1378"/>
      <c r="CC125" s="1378"/>
      <c r="CD125" s="1378"/>
      <c r="CE125" s="1378"/>
      <c r="CF125" s="1378"/>
      <c r="CG125" s="1378"/>
      <c r="CH125" s="1378"/>
      <c r="CI125" s="1378"/>
      <c r="CJ125" s="1378"/>
      <c r="CK125" s="1378"/>
      <c r="CL125" s="1378"/>
      <c r="CM125" s="1378"/>
      <c r="CN125" s="1378"/>
      <c r="CO125" s="1378"/>
      <c r="CP125" s="1378"/>
      <c r="CQ125" s="1378"/>
      <c r="CR125" s="1378"/>
      <c r="CS125" s="1378"/>
      <c r="CT125" s="1378"/>
      <c r="CU125" s="1378"/>
      <c r="CV125" s="1378"/>
      <c r="CW125" s="64"/>
      <c r="CX125" s="67"/>
      <c r="DA125" s="11" t="s">
        <v>175</v>
      </c>
      <c r="DB125" s="12">
        <v>0.90600000000000003</v>
      </c>
      <c r="DC125" s="11"/>
      <c r="DE125" s="24"/>
      <c r="DF125" s="21" t="s">
        <v>760</v>
      </c>
      <c r="DG125" s="18">
        <v>431332.45416068967</v>
      </c>
      <c r="DH125" s="18">
        <v>336477.98120179592</v>
      </c>
      <c r="DI125" s="18">
        <v>318804.34864407236</v>
      </c>
      <c r="DJ125" s="18">
        <v>0</v>
      </c>
      <c r="DK125" s="18">
        <v>0</v>
      </c>
      <c r="DL125" s="18">
        <v>247584.74535742286</v>
      </c>
      <c r="DM125" s="957">
        <f t="shared" si="38"/>
        <v>247584.74535742286</v>
      </c>
      <c r="DN125" s="957">
        <f t="shared" si="38"/>
        <v>247584.74535742286</v>
      </c>
      <c r="DO125" s="957">
        <f t="shared" si="38"/>
        <v>247584.74535742286</v>
      </c>
      <c r="DP125" s="957">
        <f t="shared" si="38"/>
        <v>247584.74535742286</v>
      </c>
      <c r="DQ125" s="957">
        <f t="shared" si="38"/>
        <v>247584.74535742286</v>
      </c>
    </row>
    <row r="126" spans="2:121" ht="13.5" customHeight="1" x14ac:dyDescent="0.25">
      <c r="B126" s="63"/>
      <c r="C126" s="34" t="s">
        <v>810</v>
      </c>
      <c r="D126" s="1369" t="s">
        <v>13</v>
      </c>
      <c r="E126" s="1369"/>
      <c r="F126" s="1369"/>
      <c r="G126" s="1369"/>
      <c r="H126" s="1369"/>
      <c r="I126" s="1369"/>
      <c r="J126" s="1369"/>
      <c r="K126" s="1369"/>
      <c r="L126" s="1370"/>
      <c r="M126" s="1379">
        <f>(IF(O80="RUMAH TINGGAL MEWAH",VLOOKUP(D126,BIAYA,2,FALSE),IF(O80="RUMAH TINGGAL MENENGAH",VLOOKUP(D126,BIAYA,3,FALSE),IF(O80="RUMAH TINGGAL SEDERHANA",VLOOKUP(D126,BIAYA,4,FALSE),IF(O80="SEMI PERMANEN",VLOOKUP(D126,BIAYA,5,FALSE),IF(O80="GUDANG",VLOOKUP(D126,BIAYA,6,FALSE),IF(O80="GEDUNG BERTINGKAT RENDAH &lt; 5 LANTAI",VLOOKUP(D126,BIAYA,7,FALSE),IF(O80="GEDUNG BERTINGKAT SEDANG 5-8 LANTAI",VLOOKUP(D126,BIAYA,8,FALSE),IF(O80="GEDUNG BERTINGKAT TINGGI &gt; 8 LANTAI",VLOOKUP(D126,BIAYA,9,FALSE),IF(O80="MALL 4 LANTAI + 1 BASEMENT",VLOOKUP(D126,BIAYA,10,FALSE),IF(O80="HOTEL 8 LANTAI",VLOOKUP(D126,BIAYA,11,FALSE),IF(O80="APARTEMEN 14 LANTAI + 2 SEMI BASEMENT",VLOOKUP(D126,BIAYA,12,FALSE)))))))))))))</f>
        <v>0</v>
      </c>
      <c r="N126" s="1379"/>
      <c r="O126" s="1379"/>
      <c r="P126" s="1379"/>
      <c r="Q126" s="1379"/>
      <c r="R126" s="1380"/>
      <c r="S126" s="1380"/>
      <c r="T126" s="1380"/>
      <c r="U126" s="1377">
        <v>1</v>
      </c>
      <c r="V126" s="1377"/>
      <c r="W126" s="1377"/>
      <c r="X126" s="1360">
        <f t="shared" si="39"/>
        <v>0</v>
      </c>
      <c r="Y126" s="1360"/>
      <c r="Z126" s="1360"/>
      <c r="AA126" s="1360"/>
      <c r="AB126" s="1360"/>
      <c r="AC126" s="1394"/>
      <c r="AD126" s="1395"/>
      <c r="AE126" s="1395"/>
      <c r="AF126" s="1395"/>
      <c r="AG126" s="1395"/>
      <c r="AH126" s="1395"/>
      <c r="AI126" s="1395"/>
      <c r="AJ126" s="1395"/>
      <c r="AK126" s="1395"/>
      <c r="AL126" s="1395"/>
      <c r="AM126" s="1395"/>
      <c r="AN126" s="1395"/>
      <c r="AO126" s="1395"/>
      <c r="AP126" s="1395"/>
      <c r="AQ126" s="1395"/>
      <c r="AR126" s="1395"/>
      <c r="AS126" s="1395"/>
      <c r="AT126" s="1395"/>
      <c r="AU126" s="1395"/>
      <c r="AV126" s="1395"/>
      <c r="AW126" s="1395"/>
      <c r="AX126" s="1395"/>
      <c r="AY126" s="1396"/>
      <c r="AZ126" s="64"/>
      <c r="BA126" s="1403"/>
      <c r="BB126" s="1404"/>
      <c r="BC126" s="1404"/>
      <c r="BD126" s="1405"/>
      <c r="BE126" s="1412"/>
      <c r="BF126" s="1413"/>
      <c r="BG126" s="1413"/>
      <c r="BH126" s="1414"/>
      <c r="BI126" s="1464"/>
      <c r="BJ126" s="1465"/>
      <c r="BK126" s="1465"/>
      <c r="BL126" s="1466"/>
      <c r="BM126" s="1421"/>
      <c r="BN126" s="1422"/>
      <c r="BO126" s="1423"/>
      <c r="BP126" s="1427"/>
      <c r="BQ126" s="1427"/>
      <c r="BR126" s="1427"/>
      <c r="BS126" s="1427"/>
      <c r="BT126" s="1427"/>
      <c r="BU126" s="127"/>
      <c r="BV126" s="1378"/>
      <c r="BW126" s="1378"/>
      <c r="BX126" s="1378"/>
      <c r="BY126" s="1378"/>
      <c r="BZ126" s="1378"/>
      <c r="CA126" s="1378"/>
      <c r="CB126" s="1378"/>
      <c r="CC126" s="1378"/>
      <c r="CD126" s="1378"/>
      <c r="CE126" s="1378"/>
      <c r="CF126" s="1378"/>
      <c r="CG126" s="1378"/>
      <c r="CH126" s="1378"/>
      <c r="CI126" s="1378"/>
      <c r="CJ126" s="1378"/>
      <c r="CK126" s="1378"/>
      <c r="CL126" s="1378"/>
      <c r="CM126" s="1378"/>
      <c r="CN126" s="1378"/>
      <c r="CO126" s="1378"/>
      <c r="CP126" s="1378"/>
      <c r="CQ126" s="1378"/>
      <c r="CR126" s="1378"/>
      <c r="CS126" s="1378"/>
      <c r="CT126" s="1378"/>
      <c r="CU126" s="1378"/>
      <c r="CV126" s="1378"/>
      <c r="CW126" s="64"/>
      <c r="CX126" s="67"/>
      <c r="DA126" s="11" t="s">
        <v>176</v>
      </c>
      <c r="DB126" s="12">
        <v>0.77600000000000002</v>
      </c>
      <c r="DC126" s="11"/>
      <c r="DE126" s="24"/>
      <c r="DF126" s="21" t="s">
        <v>761</v>
      </c>
      <c r="DG126" s="18">
        <v>0</v>
      </c>
      <c r="DH126" s="18">
        <v>0</v>
      </c>
      <c r="DI126" s="18">
        <v>0</v>
      </c>
      <c r="DJ126" s="22">
        <f>DJ120</f>
        <v>362882.97411864565</v>
      </c>
      <c r="DK126" s="18">
        <v>0</v>
      </c>
      <c r="DL126" s="18">
        <v>0</v>
      </c>
      <c r="DM126" s="957">
        <f t="shared" si="38"/>
        <v>0</v>
      </c>
      <c r="DN126" s="957">
        <f t="shared" si="38"/>
        <v>0</v>
      </c>
      <c r="DO126" s="957">
        <f t="shared" si="38"/>
        <v>0</v>
      </c>
      <c r="DP126" s="957">
        <f t="shared" si="38"/>
        <v>0</v>
      </c>
      <c r="DQ126" s="957">
        <f t="shared" si="38"/>
        <v>0</v>
      </c>
    </row>
    <row r="127" spans="2:121" ht="13.5" customHeight="1" x14ac:dyDescent="0.2">
      <c r="B127" s="111"/>
      <c r="C127" s="1381" t="s">
        <v>811</v>
      </c>
      <c r="D127" s="1382"/>
      <c r="E127" s="1382"/>
      <c r="F127" s="1382"/>
      <c r="G127" s="1382"/>
      <c r="H127" s="1382"/>
      <c r="I127" s="1382"/>
      <c r="J127" s="1382"/>
      <c r="K127" s="1382"/>
      <c r="L127" s="1382"/>
      <c r="M127" s="1382"/>
      <c r="N127" s="1382"/>
      <c r="O127" s="1382"/>
      <c r="P127" s="1382"/>
      <c r="Q127" s="1382"/>
      <c r="R127" s="1382"/>
      <c r="S127" s="1382"/>
      <c r="T127" s="1382"/>
      <c r="U127" s="1382"/>
      <c r="V127" s="1382"/>
      <c r="W127" s="1383"/>
      <c r="X127" s="1384">
        <f>SUM(X123:AB126)</f>
        <v>321091.95597265352</v>
      </c>
      <c r="Y127" s="1384"/>
      <c r="Z127" s="1384"/>
      <c r="AA127" s="1384"/>
      <c r="AB127" s="1384"/>
      <c r="AC127" s="1397"/>
      <c r="AD127" s="1398"/>
      <c r="AE127" s="1398"/>
      <c r="AF127" s="1398"/>
      <c r="AG127" s="1398"/>
      <c r="AH127" s="1398"/>
      <c r="AI127" s="1398"/>
      <c r="AJ127" s="1398"/>
      <c r="AK127" s="1398"/>
      <c r="AL127" s="1398"/>
      <c r="AM127" s="1398"/>
      <c r="AN127" s="1398"/>
      <c r="AO127" s="1398"/>
      <c r="AP127" s="1398"/>
      <c r="AQ127" s="1398"/>
      <c r="AR127" s="1398"/>
      <c r="AS127" s="1398"/>
      <c r="AT127" s="1398"/>
      <c r="AU127" s="1398"/>
      <c r="AV127" s="1398"/>
      <c r="AW127" s="1398"/>
      <c r="AX127" s="1398"/>
      <c r="AY127" s="1399"/>
      <c r="AZ127" s="64"/>
      <c r="BA127" s="1406"/>
      <c r="BB127" s="1407"/>
      <c r="BC127" s="1407"/>
      <c r="BD127" s="1408"/>
      <c r="BE127" s="1415"/>
      <c r="BF127" s="1416"/>
      <c r="BG127" s="1416"/>
      <c r="BH127" s="1417"/>
      <c r="BI127" s="1467"/>
      <c r="BJ127" s="1468"/>
      <c r="BK127" s="1468"/>
      <c r="BL127" s="1469"/>
      <c r="BM127" s="1424"/>
      <c r="BN127" s="1425"/>
      <c r="BO127" s="1426"/>
      <c r="BP127" s="1427"/>
      <c r="BQ127" s="1427"/>
      <c r="BR127" s="1427"/>
      <c r="BS127" s="1427"/>
      <c r="BT127" s="1427"/>
      <c r="BU127" s="127"/>
      <c r="BV127" s="1378"/>
      <c r="BW127" s="1378"/>
      <c r="BX127" s="1378"/>
      <c r="BY127" s="1378"/>
      <c r="BZ127" s="1378"/>
      <c r="CA127" s="1378"/>
      <c r="CB127" s="1378"/>
      <c r="CC127" s="1378"/>
      <c r="CD127" s="1378"/>
      <c r="CE127" s="1378"/>
      <c r="CF127" s="1378"/>
      <c r="CG127" s="1378"/>
      <c r="CH127" s="1378"/>
      <c r="CI127" s="1378"/>
      <c r="CJ127" s="1378"/>
      <c r="CK127" s="1378"/>
      <c r="CL127" s="1378"/>
      <c r="CM127" s="1378"/>
      <c r="CN127" s="1378"/>
      <c r="CO127" s="1378"/>
      <c r="CP127" s="1378"/>
      <c r="CQ127" s="1378"/>
      <c r="CR127" s="1378"/>
      <c r="CS127" s="1378"/>
      <c r="CT127" s="1378"/>
      <c r="CU127" s="1378"/>
      <c r="CV127" s="1378"/>
      <c r="CW127" s="64"/>
      <c r="CX127" s="67"/>
      <c r="DA127" s="11" t="s">
        <v>177</v>
      </c>
      <c r="DB127" s="12">
        <v>0.85899999999999999</v>
      </c>
      <c r="DC127" s="11"/>
      <c r="DE127" s="24"/>
      <c r="DF127" s="21" t="s">
        <v>762</v>
      </c>
      <c r="DG127" s="18">
        <v>742578.97023926536</v>
      </c>
      <c r="DH127" s="18">
        <v>718830.29368441645</v>
      </c>
      <c r="DI127" s="18">
        <v>616017.94553472614</v>
      </c>
      <c r="DJ127" s="18">
        <v>0</v>
      </c>
      <c r="DK127" s="18">
        <v>0</v>
      </c>
      <c r="DL127" s="18">
        <v>0</v>
      </c>
      <c r="DM127" s="957">
        <f t="shared" si="38"/>
        <v>0</v>
      </c>
      <c r="DN127" s="957">
        <f t="shared" si="38"/>
        <v>0</v>
      </c>
      <c r="DO127" s="957">
        <f t="shared" si="38"/>
        <v>0</v>
      </c>
      <c r="DP127" s="957">
        <f t="shared" si="38"/>
        <v>0</v>
      </c>
      <c r="DQ127" s="957">
        <f t="shared" si="38"/>
        <v>0</v>
      </c>
    </row>
    <row r="128" spans="2:121" ht="13.5" customHeight="1" x14ac:dyDescent="0.2">
      <c r="B128" s="111"/>
      <c r="C128" s="1385" t="s">
        <v>808</v>
      </c>
      <c r="D128" s="1386"/>
      <c r="E128" s="1386"/>
      <c r="F128" s="1386"/>
      <c r="G128" s="1386"/>
      <c r="H128" s="1386"/>
      <c r="I128" s="1386"/>
      <c r="J128" s="1386"/>
      <c r="K128" s="1386"/>
      <c r="L128" s="1386"/>
      <c r="M128" s="1386"/>
      <c r="N128" s="1386"/>
      <c r="O128" s="1386"/>
      <c r="P128" s="1386"/>
      <c r="Q128" s="1386"/>
      <c r="R128" s="1386"/>
      <c r="S128" s="1386"/>
      <c r="T128" s="1386"/>
      <c r="U128" s="1386"/>
      <c r="V128" s="1386"/>
      <c r="W128" s="1387"/>
      <c r="X128" s="1388">
        <f>HLOOKUP(O80,$DG$58:$DQ$67,9,FALSE)</f>
        <v>345742</v>
      </c>
      <c r="Y128" s="1389"/>
      <c r="Z128" s="1389"/>
      <c r="AA128" s="1389"/>
      <c r="AB128" s="1390"/>
      <c r="AC128" s="1391" t="str">
        <f>HLOOKUP(O80,$DG$44:$DQ$56,9,FALSE)</f>
        <v>Penutup lantai menggunakan keramik 40x40 setara Imperium dan granit 60x60 setara granito; lantai kamar mandi menggunakan keramik lantai anti slip ukuran 30x30 setara Imperium</v>
      </c>
      <c r="AD128" s="1392"/>
      <c r="AE128" s="1392"/>
      <c r="AF128" s="1392"/>
      <c r="AG128" s="1392"/>
      <c r="AH128" s="1392"/>
      <c r="AI128" s="1392"/>
      <c r="AJ128" s="1392"/>
      <c r="AK128" s="1392"/>
      <c r="AL128" s="1392"/>
      <c r="AM128" s="1392"/>
      <c r="AN128" s="1392"/>
      <c r="AO128" s="1392"/>
      <c r="AP128" s="1392"/>
      <c r="AQ128" s="1392"/>
      <c r="AR128" s="1392"/>
      <c r="AS128" s="1392"/>
      <c r="AT128" s="1392"/>
      <c r="AU128" s="1392"/>
      <c r="AV128" s="1392"/>
      <c r="AW128" s="1392"/>
      <c r="AX128" s="1392"/>
      <c r="AY128" s="1393"/>
      <c r="AZ128" s="71"/>
      <c r="BA128" s="1400">
        <f>X133*BQ85</f>
        <v>368671.17683769041</v>
      </c>
      <c r="BB128" s="1401"/>
      <c r="BC128" s="1401"/>
      <c r="BD128" s="1402"/>
      <c r="BE128" s="1409">
        <f>BE87</f>
        <v>2000</v>
      </c>
      <c r="BF128" s="1410"/>
      <c r="BG128" s="1410"/>
      <c r="BH128" s="1411"/>
      <c r="BI128" s="1450">
        <f>BI87</f>
        <v>2014</v>
      </c>
      <c r="BJ128" s="1451"/>
      <c r="BK128" s="1451"/>
      <c r="BL128" s="1452"/>
      <c r="BM128" s="1418">
        <f>IF(BI87=0,0,(Rekap!$A$6-BI128)/AS145)</f>
        <v>0.26666666666666666</v>
      </c>
      <c r="BN128" s="1419"/>
      <c r="BO128" s="1420"/>
      <c r="BP128" s="1427">
        <f>BA128*BM128</f>
        <v>98312.313823384102</v>
      </c>
      <c r="BQ128" s="1427"/>
      <c r="BR128" s="1427"/>
      <c r="BS128" s="1427"/>
      <c r="BT128" s="1427"/>
      <c r="BU128" s="127"/>
      <c r="BV128" s="1378"/>
      <c r="BW128" s="1378"/>
      <c r="BX128" s="1378"/>
      <c r="BY128" s="1378"/>
      <c r="BZ128" s="1378"/>
      <c r="CA128" s="1378"/>
      <c r="CB128" s="1378"/>
      <c r="CC128" s="1378"/>
      <c r="CD128" s="1378"/>
      <c r="CE128" s="1378"/>
      <c r="CF128" s="1378"/>
      <c r="CG128" s="1378"/>
      <c r="CH128" s="1378"/>
      <c r="CI128" s="1378"/>
      <c r="CJ128" s="1378"/>
      <c r="CK128" s="1378"/>
      <c r="CL128" s="1378"/>
      <c r="CM128" s="1378"/>
      <c r="CN128" s="1378"/>
      <c r="CO128" s="1378"/>
      <c r="CP128" s="1378"/>
      <c r="CQ128" s="1378"/>
      <c r="CR128" s="1378"/>
      <c r="CS128" s="1378"/>
      <c r="CT128" s="1378"/>
      <c r="CU128" s="1378"/>
      <c r="CV128" s="1378"/>
      <c r="CW128" s="83"/>
      <c r="CX128" s="112"/>
      <c r="DA128" s="11"/>
      <c r="DB128" s="11"/>
      <c r="DC128" s="11"/>
      <c r="DE128" s="24" t="s">
        <v>1223</v>
      </c>
      <c r="DF128" s="933" t="s">
        <v>13</v>
      </c>
      <c r="DG128" s="18">
        <v>0</v>
      </c>
      <c r="DH128" s="18">
        <v>0</v>
      </c>
      <c r="DI128" s="18">
        <v>0</v>
      </c>
      <c r="DJ128" s="18">
        <v>0</v>
      </c>
      <c r="DK128" s="18">
        <v>0</v>
      </c>
      <c r="DL128" s="18">
        <v>0</v>
      </c>
      <c r="DM128" s="957">
        <f t="shared" si="38"/>
        <v>0</v>
      </c>
      <c r="DN128" s="957">
        <f t="shared" si="38"/>
        <v>0</v>
      </c>
      <c r="DO128" s="957">
        <f t="shared" si="38"/>
        <v>0</v>
      </c>
      <c r="DP128" s="957">
        <f t="shared" si="38"/>
        <v>0</v>
      </c>
      <c r="DQ128" s="957">
        <f t="shared" si="38"/>
        <v>0</v>
      </c>
    </row>
    <row r="129" spans="2:125" ht="13.5" customHeight="1" x14ac:dyDescent="0.25">
      <c r="B129" s="111"/>
      <c r="C129" s="32" t="s">
        <v>810</v>
      </c>
      <c r="D129" s="1428" t="s">
        <v>791</v>
      </c>
      <c r="E129" s="1428"/>
      <c r="F129" s="1428"/>
      <c r="G129" s="1428"/>
      <c r="H129" s="1428"/>
      <c r="I129" s="1428"/>
      <c r="J129" s="1428"/>
      <c r="K129" s="1428"/>
      <c r="L129" s="1429"/>
      <c r="M129" s="1379">
        <f>(IF(O80="RUMAH TINGGAL MEWAH",VLOOKUP(D129,BIAYA,2,FALSE),IF(O80="RUMAH TINGGAL MENENGAH",VLOOKUP(D129,BIAYA,3,FALSE),IF(O80="RUMAH TINGGAL SEDERHANA",VLOOKUP(D129,BIAYA,4,FALSE),IF(O80="SEMI PERMANEN",VLOOKUP(D129,BIAYA,5,FALSE),IF(O80="GUDANG",VLOOKUP(D129,BIAYA,6,FALSE),IF(O80="GEDUNG BERTINGKAT RENDAH &lt; 5 LANTAI",VLOOKUP(D129,BIAYA,7,FALSE),IF(O80="GEDUNG BERTINGKAT SEDANG 5-8 LANTAI",VLOOKUP(D129,BIAYA,8,FALSE),IF(O80="GEDUNG BERTINGKAT TINGGI &gt; 8 LANTAI",VLOOKUP(D129,BIAYA,9,FALSE),IF(O80="MALL 4 LANTAI + 1 BASEMENT",VLOOKUP(D129,BIAYA,10,FALSE),IF(O80="HOTEL 8 LANTAI",VLOOKUP(D129,BIAYA,11,FALSE),IF(O80="APARTEMEN 14 LANTAI + 2 SEMI BASEMENT",VLOOKUP(D129,BIAYA,12,FALSE)))))))))))))</f>
        <v>287254.49242299481</v>
      </c>
      <c r="N129" s="1379"/>
      <c r="O129" s="1379"/>
      <c r="P129" s="1379"/>
      <c r="Q129" s="1379"/>
      <c r="R129" s="1459">
        <v>1</v>
      </c>
      <c r="S129" s="1459"/>
      <c r="T129" s="1459"/>
      <c r="U129" s="1436">
        <v>1</v>
      </c>
      <c r="V129" s="1436"/>
      <c r="W129" s="1436"/>
      <c r="X129" s="1437">
        <f>M129*R129*U129</f>
        <v>287254.49242299481</v>
      </c>
      <c r="Y129" s="1437"/>
      <c r="Z129" s="1437"/>
      <c r="AA129" s="1437"/>
      <c r="AB129" s="1437"/>
      <c r="AC129" s="1394"/>
      <c r="AD129" s="1395"/>
      <c r="AE129" s="1395"/>
      <c r="AF129" s="1395"/>
      <c r="AG129" s="1395"/>
      <c r="AH129" s="1395"/>
      <c r="AI129" s="1395"/>
      <c r="AJ129" s="1395"/>
      <c r="AK129" s="1395"/>
      <c r="AL129" s="1395"/>
      <c r="AM129" s="1395"/>
      <c r="AN129" s="1395"/>
      <c r="AO129" s="1395"/>
      <c r="AP129" s="1395"/>
      <c r="AQ129" s="1395"/>
      <c r="AR129" s="1395"/>
      <c r="AS129" s="1395"/>
      <c r="AT129" s="1395"/>
      <c r="AU129" s="1395"/>
      <c r="AV129" s="1395"/>
      <c r="AW129" s="1395"/>
      <c r="AX129" s="1395"/>
      <c r="AY129" s="1396"/>
      <c r="AZ129" s="71"/>
      <c r="BA129" s="1403"/>
      <c r="BB129" s="1404"/>
      <c r="BC129" s="1404"/>
      <c r="BD129" s="1405"/>
      <c r="BE129" s="1412"/>
      <c r="BF129" s="1413"/>
      <c r="BG129" s="1413"/>
      <c r="BH129" s="1414"/>
      <c r="BI129" s="1453"/>
      <c r="BJ129" s="1454"/>
      <c r="BK129" s="1454"/>
      <c r="BL129" s="1455"/>
      <c r="BM129" s="1421"/>
      <c r="BN129" s="1422"/>
      <c r="BO129" s="1423"/>
      <c r="BP129" s="1427"/>
      <c r="BQ129" s="1427"/>
      <c r="BR129" s="1427"/>
      <c r="BS129" s="1427"/>
      <c r="BT129" s="1427"/>
      <c r="BU129" s="127"/>
      <c r="BV129" s="1378"/>
      <c r="BW129" s="1378"/>
      <c r="BX129" s="1378"/>
      <c r="BY129" s="1378"/>
      <c r="BZ129" s="1378"/>
      <c r="CA129" s="1378"/>
      <c r="CB129" s="1378"/>
      <c r="CC129" s="1378"/>
      <c r="CD129" s="1378"/>
      <c r="CE129" s="1378"/>
      <c r="CF129" s="1378"/>
      <c r="CG129" s="1378"/>
      <c r="CH129" s="1378"/>
      <c r="CI129" s="1378"/>
      <c r="CJ129" s="1378"/>
      <c r="CK129" s="1378"/>
      <c r="CL129" s="1378"/>
      <c r="CM129" s="1378"/>
      <c r="CN129" s="1378"/>
      <c r="CO129" s="1378"/>
      <c r="CP129" s="1378"/>
      <c r="CQ129" s="1378"/>
      <c r="CR129" s="1378"/>
      <c r="CS129" s="1378"/>
      <c r="CT129" s="1378"/>
      <c r="CU129" s="1378"/>
      <c r="CV129" s="1378"/>
      <c r="CW129" s="83"/>
      <c r="CX129" s="112"/>
      <c r="DA129" s="11" t="s">
        <v>178</v>
      </c>
      <c r="DB129" s="11">
        <v>0.77200000000000002</v>
      </c>
      <c r="DC129" s="11"/>
      <c r="DE129" s="24"/>
      <c r="DF129" s="21" t="s">
        <v>763</v>
      </c>
      <c r="DG129" s="18">
        <v>1254033.9778290435</v>
      </c>
      <c r="DH129" s="18">
        <v>1164368.0821169151</v>
      </c>
      <c r="DI129" s="18">
        <v>904008.10054373578</v>
      </c>
      <c r="DJ129" s="18">
        <v>0</v>
      </c>
      <c r="DK129" s="18">
        <v>0</v>
      </c>
      <c r="DL129" s="18">
        <v>0</v>
      </c>
      <c r="DM129" s="957">
        <f t="shared" si="38"/>
        <v>0</v>
      </c>
      <c r="DN129" s="957">
        <f t="shared" si="38"/>
        <v>0</v>
      </c>
      <c r="DO129" s="957">
        <f t="shared" si="38"/>
        <v>0</v>
      </c>
      <c r="DP129" s="957">
        <f t="shared" si="38"/>
        <v>0</v>
      </c>
      <c r="DQ129" s="957">
        <f t="shared" si="38"/>
        <v>0</v>
      </c>
    </row>
    <row r="130" spans="2:125" ht="13.5" customHeight="1" x14ac:dyDescent="0.25">
      <c r="B130" s="111"/>
      <c r="C130" s="33" t="s">
        <v>810</v>
      </c>
      <c r="D130" s="1361" t="s">
        <v>13</v>
      </c>
      <c r="E130" s="1361"/>
      <c r="F130" s="1361"/>
      <c r="G130" s="1361"/>
      <c r="H130" s="1361"/>
      <c r="I130" s="1361"/>
      <c r="J130" s="1361"/>
      <c r="K130" s="1361"/>
      <c r="L130" s="1362"/>
      <c r="M130" s="1379">
        <f>(IF(O80="RUMAH TINGGAL MEWAH",VLOOKUP(D130,BIAYA,2,FALSE),IF(O80="RUMAH TINGGAL MENENGAH",VLOOKUP(D130,BIAYA,3,FALSE),IF(O80="RUMAH TINGGAL SEDERHANA",VLOOKUP(D130,BIAYA,4,FALSE),IF(O80="SEMI PERMANEN",VLOOKUP(D130,BIAYA,5,FALSE),IF(O80="GUDANG",VLOOKUP(D130,BIAYA,6,FALSE),IF(O80="GEDUNG BERTINGKAT RENDAH &lt; 5 LANTAI",VLOOKUP(D130,BIAYA,7,FALSE),IF(O80="GEDUNG BERTINGKAT SEDANG 5-8 LANTAI",VLOOKUP(D130,BIAYA,8,FALSE),IF(O80="GEDUNG BERTINGKAT TINGGI &gt; 8 LANTAI",VLOOKUP(D130,BIAYA,9,FALSE),IF(O80="MALL 4 LANTAI + 1 BASEMENT",VLOOKUP(D130,BIAYA,10,FALSE),IF(O80="HOTEL 8 LANTAI",VLOOKUP(D130,BIAYA,11,FALSE),IF(O80="APARTEMEN 14 LANTAI + 2 SEMI BASEMENT",VLOOKUP(D130,BIAYA,12,FALSE)))))))))))))</f>
        <v>0</v>
      </c>
      <c r="N130" s="1379"/>
      <c r="O130" s="1379"/>
      <c r="P130" s="1379"/>
      <c r="Q130" s="1379"/>
      <c r="R130" s="1460"/>
      <c r="S130" s="1460"/>
      <c r="T130" s="1460"/>
      <c r="U130" s="1359">
        <v>1</v>
      </c>
      <c r="V130" s="1359"/>
      <c r="W130" s="1359"/>
      <c r="X130" s="1360">
        <f t="shared" ref="X130:X132" si="40">M130*R130*U130</f>
        <v>0</v>
      </c>
      <c r="Y130" s="1360"/>
      <c r="Z130" s="1360"/>
      <c r="AA130" s="1360"/>
      <c r="AB130" s="1360"/>
      <c r="AC130" s="1394"/>
      <c r="AD130" s="1395"/>
      <c r="AE130" s="1395"/>
      <c r="AF130" s="1395"/>
      <c r="AG130" s="1395"/>
      <c r="AH130" s="1395"/>
      <c r="AI130" s="1395"/>
      <c r="AJ130" s="1395"/>
      <c r="AK130" s="1395"/>
      <c r="AL130" s="1395"/>
      <c r="AM130" s="1395"/>
      <c r="AN130" s="1395"/>
      <c r="AO130" s="1395"/>
      <c r="AP130" s="1395"/>
      <c r="AQ130" s="1395"/>
      <c r="AR130" s="1395"/>
      <c r="AS130" s="1395"/>
      <c r="AT130" s="1395"/>
      <c r="AU130" s="1395"/>
      <c r="AV130" s="1395"/>
      <c r="AW130" s="1395"/>
      <c r="AX130" s="1395"/>
      <c r="AY130" s="1396"/>
      <c r="AZ130" s="71"/>
      <c r="BA130" s="1403"/>
      <c r="BB130" s="1404"/>
      <c r="BC130" s="1404"/>
      <c r="BD130" s="1405"/>
      <c r="BE130" s="1412"/>
      <c r="BF130" s="1413"/>
      <c r="BG130" s="1413"/>
      <c r="BH130" s="1414"/>
      <c r="BI130" s="1453"/>
      <c r="BJ130" s="1454"/>
      <c r="BK130" s="1454"/>
      <c r="BL130" s="1455"/>
      <c r="BM130" s="1421"/>
      <c r="BN130" s="1422"/>
      <c r="BO130" s="1423"/>
      <c r="BP130" s="1427"/>
      <c r="BQ130" s="1427"/>
      <c r="BR130" s="1427"/>
      <c r="BS130" s="1427"/>
      <c r="BT130" s="1427"/>
      <c r="BU130" s="127"/>
      <c r="BV130" s="128"/>
      <c r="BW130" s="128"/>
      <c r="BX130" s="128"/>
      <c r="BY130" s="128"/>
      <c r="BZ130" s="128"/>
      <c r="CA130" s="128"/>
      <c r="CB130" s="128"/>
      <c r="CC130" s="128"/>
      <c r="CD130" s="83"/>
      <c r="CE130" s="125"/>
      <c r="CF130" s="125"/>
      <c r="CG130" s="125"/>
      <c r="CH130" s="125"/>
      <c r="CI130" s="125"/>
      <c r="CJ130" s="125"/>
      <c r="CK130" s="125"/>
      <c r="CL130" s="125"/>
      <c r="CM130" s="125"/>
      <c r="CN130" s="125"/>
      <c r="CO130" s="125"/>
      <c r="CP130" s="125"/>
      <c r="CQ130" s="125"/>
      <c r="CR130" s="125"/>
      <c r="CS130" s="125"/>
      <c r="CT130" s="125"/>
      <c r="CU130" s="125"/>
      <c r="CV130" s="125"/>
      <c r="CW130" s="83"/>
      <c r="CX130" s="112"/>
      <c r="DA130" s="11" t="s">
        <v>179</v>
      </c>
      <c r="DB130" s="11">
        <v>0.76400000000000001</v>
      </c>
      <c r="DC130" s="11"/>
      <c r="DE130" s="24"/>
      <c r="DF130" s="21" t="s">
        <v>764</v>
      </c>
      <c r="DG130" s="22">
        <v>630446.86399064574</v>
      </c>
      <c r="DH130" s="18">
        <v>523178.25351689057</v>
      </c>
      <c r="DI130" s="18">
        <v>364355.4471964463</v>
      </c>
      <c r="DJ130" s="18">
        <v>0</v>
      </c>
      <c r="DK130" s="18">
        <v>212964.36404798328</v>
      </c>
      <c r="DL130" s="18">
        <v>379170.51763664995</v>
      </c>
      <c r="DM130" s="957">
        <f t="shared" si="38"/>
        <v>379170.51763664995</v>
      </c>
      <c r="DN130" s="957">
        <f t="shared" si="38"/>
        <v>379170.51763664995</v>
      </c>
      <c r="DO130" s="957">
        <f t="shared" si="38"/>
        <v>379170.51763664995</v>
      </c>
      <c r="DP130" s="957">
        <f t="shared" si="38"/>
        <v>379170.51763664995</v>
      </c>
      <c r="DQ130" s="957">
        <f t="shared" si="38"/>
        <v>379170.51763664995</v>
      </c>
    </row>
    <row r="131" spans="2:125" ht="13.5" customHeight="1" x14ac:dyDescent="0.25">
      <c r="B131" s="111"/>
      <c r="C131" s="33" t="s">
        <v>810</v>
      </c>
      <c r="D131" s="1361" t="s">
        <v>13</v>
      </c>
      <c r="E131" s="1361"/>
      <c r="F131" s="1361"/>
      <c r="G131" s="1361"/>
      <c r="H131" s="1361"/>
      <c r="I131" s="1361"/>
      <c r="J131" s="1361"/>
      <c r="K131" s="1361"/>
      <c r="L131" s="1362"/>
      <c r="M131" s="1379">
        <f>(IF(O80="RUMAH TINGGAL MEWAH",VLOOKUP(D131,BIAYA,2,FALSE),IF(O80="RUMAH TINGGAL MENENGAH",VLOOKUP(D131,BIAYA,3,FALSE),IF(O80="RUMAH TINGGAL SEDERHANA",VLOOKUP(D131,BIAYA,4,FALSE),IF(O80="SEMI PERMANEN",VLOOKUP(D131,BIAYA,5,FALSE),IF(O80="GUDANG",VLOOKUP(D131,BIAYA,6,FALSE),IF(O80="GEDUNG BERTINGKAT RENDAH &lt; 5 LANTAI",VLOOKUP(D131,BIAYA,7,FALSE),IF(O80="GEDUNG BERTINGKAT SEDANG 5-8 LANTAI",VLOOKUP(D131,BIAYA,8,FALSE),IF(O80="GEDUNG BERTINGKAT TINGGI &gt; 8 LANTAI",VLOOKUP(D131,BIAYA,9,FALSE),IF(O80="MALL 4 LANTAI + 1 BASEMENT",VLOOKUP(D131,BIAYA,10,FALSE),IF(O80="HOTEL 8 LANTAI",VLOOKUP(D131,BIAYA,11,FALSE),IF(O80="APARTEMEN 14 LANTAI + 2 SEMI BASEMENT",VLOOKUP(D131,BIAYA,12,FALSE)))))))))))))</f>
        <v>0</v>
      </c>
      <c r="N131" s="1379"/>
      <c r="O131" s="1379"/>
      <c r="P131" s="1379"/>
      <c r="Q131" s="1379"/>
      <c r="R131" s="1460"/>
      <c r="S131" s="1460"/>
      <c r="T131" s="1460"/>
      <c r="U131" s="1359">
        <v>1</v>
      </c>
      <c r="V131" s="1359"/>
      <c r="W131" s="1359"/>
      <c r="X131" s="1360">
        <f t="shared" si="40"/>
        <v>0</v>
      </c>
      <c r="Y131" s="1360"/>
      <c r="Z131" s="1360"/>
      <c r="AA131" s="1360"/>
      <c r="AB131" s="1360"/>
      <c r="AC131" s="1394"/>
      <c r="AD131" s="1395"/>
      <c r="AE131" s="1395"/>
      <c r="AF131" s="1395"/>
      <c r="AG131" s="1395"/>
      <c r="AH131" s="1395"/>
      <c r="AI131" s="1395"/>
      <c r="AJ131" s="1395"/>
      <c r="AK131" s="1395"/>
      <c r="AL131" s="1395"/>
      <c r="AM131" s="1395"/>
      <c r="AN131" s="1395"/>
      <c r="AO131" s="1395"/>
      <c r="AP131" s="1395"/>
      <c r="AQ131" s="1395"/>
      <c r="AR131" s="1395"/>
      <c r="AS131" s="1395"/>
      <c r="AT131" s="1395"/>
      <c r="AU131" s="1395"/>
      <c r="AV131" s="1395"/>
      <c r="AW131" s="1395"/>
      <c r="AX131" s="1395"/>
      <c r="AY131" s="1396"/>
      <c r="AZ131" s="71"/>
      <c r="BA131" s="1403"/>
      <c r="BB131" s="1404"/>
      <c r="BC131" s="1404"/>
      <c r="BD131" s="1405"/>
      <c r="BE131" s="1412"/>
      <c r="BF131" s="1413"/>
      <c r="BG131" s="1413"/>
      <c r="BH131" s="1414"/>
      <c r="BI131" s="1453"/>
      <c r="BJ131" s="1454"/>
      <c r="BK131" s="1454"/>
      <c r="BL131" s="1455"/>
      <c r="BM131" s="1421"/>
      <c r="BN131" s="1422"/>
      <c r="BO131" s="1423"/>
      <c r="BP131" s="1427"/>
      <c r="BQ131" s="1427"/>
      <c r="BR131" s="1427"/>
      <c r="BS131" s="1427"/>
      <c r="BT131" s="1427"/>
      <c r="BU131" s="127"/>
      <c r="BV131" s="1378" t="s">
        <v>910</v>
      </c>
      <c r="BW131" s="1378"/>
      <c r="BX131" s="1378"/>
      <c r="BY131" s="1378"/>
      <c r="BZ131" s="1378"/>
      <c r="CA131" s="1378"/>
      <c r="CB131" s="1378"/>
      <c r="CC131" s="1378"/>
      <c r="CD131" s="1378"/>
      <c r="CE131" s="1378"/>
      <c r="CF131" s="1378"/>
      <c r="CG131" s="1378"/>
      <c r="CH131" s="1378"/>
      <c r="CI131" s="1378"/>
      <c r="CJ131" s="1378"/>
      <c r="CK131" s="1378"/>
      <c r="CL131" s="1378"/>
      <c r="CM131" s="1378"/>
      <c r="CN131" s="1378"/>
      <c r="CO131" s="1378"/>
      <c r="CP131" s="1378"/>
      <c r="CQ131" s="1378"/>
      <c r="CR131" s="1378"/>
      <c r="CS131" s="1378"/>
      <c r="CT131" s="1378"/>
      <c r="CU131" s="1378"/>
      <c r="CV131" s="1378"/>
      <c r="CW131" s="83"/>
      <c r="CX131" s="112"/>
      <c r="DA131" s="11" t="s">
        <v>180</v>
      </c>
      <c r="DB131" s="11">
        <v>0.76500000000000001</v>
      </c>
      <c r="DC131" s="11"/>
      <c r="DE131" s="24"/>
      <c r="DF131" s="21" t="s">
        <v>765</v>
      </c>
      <c r="DG131" s="18">
        <v>1703379.7552513932</v>
      </c>
      <c r="DH131" s="18">
        <v>1304190.1800873652</v>
      </c>
      <c r="DI131" s="18">
        <v>845690.8164582348</v>
      </c>
      <c r="DJ131" s="18">
        <v>0</v>
      </c>
      <c r="DK131" s="18">
        <v>0</v>
      </c>
      <c r="DL131" s="18">
        <v>959639.59508224239</v>
      </c>
      <c r="DM131" s="957">
        <f t="shared" si="38"/>
        <v>959639.59508224239</v>
      </c>
      <c r="DN131" s="957">
        <f t="shared" si="38"/>
        <v>959639.59508224239</v>
      </c>
      <c r="DO131" s="957">
        <f t="shared" si="38"/>
        <v>959639.59508224239</v>
      </c>
      <c r="DP131" s="957">
        <f t="shared" si="38"/>
        <v>959639.59508224239</v>
      </c>
      <c r="DQ131" s="957">
        <f t="shared" si="38"/>
        <v>959639.59508224239</v>
      </c>
    </row>
    <row r="132" spans="2:125" ht="13.5" customHeight="1" x14ac:dyDescent="0.25">
      <c r="B132" s="111"/>
      <c r="C132" s="34" t="s">
        <v>810</v>
      </c>
      <c r="D132" s="1369" t="s">
        <v>13</v>
      </c>
      <c r="E132" s="1369"/>
      <c r="F132" s="1369"/>
      <c r="G132" s="1369"/>
      <c r="H132" s="1369"/>
      <c r="I132" s="1369"/>
      <c r="J132" s="1369"/>
      <c r="K132" s="1369"/>
      <c r="L132" s="1370"/>
      <c r="M132" s="1379">
        <f>(IF(O80="RUMAH TINGGAL MEWAH",VLOOKUP(D132,BIAYA,2,FALSE),IF(O80="RUMAH TINGGAL MENENGAH",VLOOKUP(D132,BIAYA,3,FALSE),IF(O80="RUMAH TINGGAL SEDERHANA",VLOOKUP(D132,BIAYA,4,FALSE),IF(O80="SEMI PERMANEN",VLOOKUP(D132,BIAYA,5,FALSE),IF(O80="GUDANG",VLOOKUP(D132,BIAYA,6,FALSE),IF(O80="GEDUNG BERTINGKAT RENDAH &lt; 5 LANTAI",VLOOKUP(D132,BIAYA,7,FALSE),IF(O80="GEDUNG BERTINGKAT SEDANG 5-8 LANTAI",VLOOKUP(D132,BIAYA,8,FALSE),IF(O80="GEDUNG BERTINGKAT TINGGI &gt; 8 LANTAI",VLOOKUP(D132,BIAYA,9,FALSE),IF(O80="MALL 4 LANTAI + 1 BASEMENT",VLOOKUP(D132,BIAYA,10,FALSE),IF(O80="HOTEL 8 LANTAI",VLOOKUP(D132,BIAYA,11,FALSE),IF(O80="APARTEMEN 14 LANTAI + 2 SEMI BASEMENT",VLOOKUP(D132,BIAYA,12,FALSE)))))))))))))</f>
        <v>0</v>
      </c>
      <c r="N132" s="1379"/>
      <c r="O132" s="1379"/>
      <c r="P132" s="1379"/>
      <c r="Q132" s="1379"/>
      <c r="R132" s="1380"/>
      <c r="S132" s="1380"/>
      <c r="T132" s="1380"/>
      <c r="U132" s="1377">
        <v>1</v>
      </c>
      <c r="V132" s="1377"/>
      <c r="W132" s="1377"/>
      <c r="X132" s="1360">
        <f t="shared" si="40"/>
        <v>0</v>
      </c>
      <c r="Y132" s="1360"/>
      <c r="Z132" s="1360"/>
      <c r="AA132" s="1360"/>
      <c r="AB132" s="1360"/>
      <c r="AC132" s="1394"/>
      <c r="AD132" s="1395"/>
      <c r="AE132" s="1395"/>
      <c r="AF132" s="1395"/>
      <c r="AG132" s="1395"/>
      <c r="AH132" s="1395"/>
      <c r="AI132" s="1395"/>
      <c r="AJ132" s="1395"/>
      <c r="AK132" s="1395"/>
      <c r="AL132" s="1395"/>
      <c r="AM132" s="1395"/>
      <c r="AN132" s="1395"/>
      <c r="AO132" s="1395"/>
      <c r="AP132" s="1395"/>
      <c r="AQ132" s="1395"/>
      <c r="AR132" s="1395"/>
      <c r="AS132" s="1395"/>
      <c r="AT132" s="1395"/>
      <c r="AU132" s="1395"/>
      <c r="AV132" s="1395"/>
      <c r="AW132" s="1395"/>
      <c r="AX132" s="1395"/>
      <c r="AY132" s="1396"/>
      <c r="AZ132" s="71"/>
      <c r="BA132" s="1403"/>
      <c r="BB132" s="1404"/>
      <c r="BC132" s="1404"/>
      <c r="BD132" s="1405"/>
      <c r="BE132" s="1412"/>
      <c r="BF132" s="1413"/>
      <c r="BG132" s="1413"/>
      <c r="BH132" s="1414"/>
      <c r="BI132" s="1453"/>
      <c r="BJ132" s="1454"/>
      <c r="BK132" s="1454"/>
      <c r="BL132" s="1455"/>
      <c r="BM132" s="1421"/>
      <c r="BN132" s="1422"/>
      <c r="BO132" s="1423"/>
      <c r="BP132" s="1427"/>
      <c r="BQ132" s="1427"/>
      <c r="BR132" s="1427"/>
      <c r="BS132" s="1427"/>
      <c r="BT132" s="1427"/>
      <c r="BU132" s="127"/>
      <c r="BV132" s="1378"/>
      <c r="BW132" s="1378"/>
      <c r="BX132" s="1378"/>
      <c r="BY132" s="1378"/>
      <c r="BZ132" s="1378"/>
      <c r="CA132" s="1378"/>
      <c r="CB132" s="1378"/>
      <c r="CC132" s="1378"/>
      <c r="CD132" s="1378"/>
      <c r="CE132" s="1378"/>
      <c r="CF132" s="1378"/>
      <c r="CG132" s="1378"/>
      <c r="CH132" s="1378"/>
      <c r="CI132" s="1378"/>
      <c r="CJ132" s="1378"/>
      <c r="CK132" s="1378"/>
      <c r="CL132" s="1378"/>
      <c r="CM132" s="1378"/>
      <c r="CN132" s="1378"/>
      <c r="CO132" s="1378"/>
      <c r="CP132" s="1378"/>
      <c r="CQ132" s="1378"/>
      <c r="CR132" s="1378"/>
      <c r="CS132" s="1378"/>
      <c r="CT132" s="1378"/>
      <c r="CU132" s="1378"/>
      <c r="CV132" s="1378"/>
      <c r="CW132" s="83"/>
      <c r="CX132" s="112"/>
      <c r="DA132" s="11" t="s">
        <v>181</v>
      </c>
      <c r="DB132" s="11">
        <v>0.746</v>
      </c>
      <c r="DC132" s="11"/>
      <c r="DE132" s="24"/>
      <c r="DF132" s="21" t="s">
        <v>766</v>
      </c>
      <c r="DG132" s="22">
        <v>2830963.1192447515</v>
      </c>
      <c r="DH132" s="22">
        <v>2500956.8598538968</v>
      </c>
      <c r="DI132" s="22">
        <v>0</v>
      </c>
      <c r="DJ132" s="22">
        <v>0</v>
      </c>
      <c r="DK132" s="22">
        <v>0</v>
      </c>
      <c r="DL132" s="22">
        <v>0</v>
      </c>
      <c r="DM132" s="957">
        <f t="shared" si="38"/>
        <v>0</v>
      </c>
      <c r="DN132" s="957">
        <f t="shared" si="38"/>
        <v>0</v>
      </c>
      <c r="DO132" s="957">
        <f t="shared" si="38"/>
        <v>0</v>
      </c>
      <c r="DP132" s="957">
        <f t="shared" si="38"/>
        <v>0</v>
      </c>
      <c r="DQ132" s="957">
        <f t="shared" si="38"/>
        <v>0</v>
      </c>
    </row>
    <row r="133" spans="2:125" ht="13.5" customHeight="1" x14ac:dyDescent="0.2">
      <c r="B133" s="111"/>
      <c r="C133" s="1381" t="s">
        <v>811</v>
      </c>
      <c r="D133" s="1382"/>
      <c r="E133" s="1382"/>
      <c r="F133" s="1382"/>
      <c r="G133" s="1382"/>
      <c r="H133" s="1382"/>
      <c r="I133" s="1382"/>
      <c r="J133" s="1382"/>
      <c r="K133" s="1382"/>
      <c r="L133" s="1382"/>
      <c r="M133" s="1382"/>
      <c r="N133" s="1382"/>
      <c r="O133" s="1382"/>
      <c r="P133" s="1382"/>
      <c r="Q133" s="1382"/>
      <c r="R133" s="1382"/>
      <c r="S133" s="1382"/>
      <c r="T133" s="1382"/>
      <c r="U133" s="1382"/>
      <c r="V133" s="1382"/>
      <c r="W133" s="1383"/>
      <c r="X133" s="1384">
        <f>SUM(X129:AB132)</f>
        <v>287254.49242299481</v>
      </c>
      <c r="Y133" s="1384"/>
      <c r="Z133" s="1384"/>
      <c r="AA133" s="1384"/>
      <c r="AB133" s="1384"/>
      <c r="AC133" s="1397"/>
      <c r="AD133" s="1398"/>
      <c r="AE133" s="1398"/>
      <c r="AF133" s="1398"/>
      <c r="AG133" s="1398"/>
      <c r="AH133" s="1398"/>
      <c r="AI133" s="1398"/>
      <c r="AJ133" s="1398"/>
      <c r="AK133" s="1398"/>
      <c r="AL133" s="1398"/>
      <c r="AM133" s="1398"/>
      <c r="AN133" s="1398"/>
      <c r="AO133" s="1398"/>
      <c r="AP133" s="1398"/>
      <c r="AQ133" s="1398"/>
      <c r="AR133" s="1398"/>
      <c r="AS133" s="1398"/>
      <c r="AT133" s="1398"/>
      <c r="AU133" s="1398"/>
      <c r="AV133" s="1398"/>
      <c r="AW133" s="1398"/>
      <c r="AX133" s="1398"/>
      <c r="AY133" s="1399"/>
      <c r="AZ133" s="71"/>
      <c r="BA133" s="1406"/>
      <c r="BB133" s="1407"/>
      <c r="BC133" s="1407"/>
      <c r="BD133" s="1408"/>
      <c r="BE133" s="1415"/>
      <c r="BF133" s="1416"/>
      <c r="BG133" s="1416"/>
      <c r="BH133" s="1417"/>
      <c r="BI133" s="1456"/>
      <c r="BJ133" s="1457"/>
      <c r="BK133" s="1457"/>
      <c r="BL133" s="1458"/>
      <c r="BM133" s="1424"/>
      <c r="BN133" s="1425"/>
      <c r="BO133" s="1426"/>
      <c r="BP133" s="1427"/>
      <c r="BQ133" s="1427"/>
      <c r="BR133" s="1427"/>
      <c r="BS133" s="1427"/>
      <c r="BT133" s="1427"/>
      <c r="BU133" s="127"/>
      <c r="BV133" s="1378"/>
      <c r="BW133" s="1378"/>
      <c r="BX133" s="1378"/>
      <c r="BY133" s="1378"/>
      <c r="BZ133" s="1378"/>
      <c r="CA133" s="1378"/>
      <c r="CB133" s="1378"/>
      <c r="CC133" s="1378"/>
      <c r="CD133" s="1378"/>
      <c r="CE133" s="1378"/>
      <c r="CF133" s="1378"/>
      <c r="CG133" s="1378"/>
      <c r="CH133" s="1378"/>
      <c r="CI133" s="1378"/>
      <c r="CJ133" s="1378"/>
      <c r="CK133" s="1378"/>
      <c r="CL133" s="1378"/>
      <c r="CM133" s="1378"/>
      <c r="CN133" s="1378"/>
      <c r="CO133" s="1378"/>
      <c r="CP133" s="1378"/>
      <c r="CQ133" s="1378"/>
      <c r="CR133" s="1378"/>
      <c r="CS133" s="1378"/>
      <c r="CT133" s="1378"/>
      <c r="CU133" s="1378"/>
      <c r="CV133" s="1378"/>
      <c r="CW133" s="83"/>
      <c r="CX133" s="112"/>
      <c r="DA133" s="11" t="s">
        <v>182</v>
      </c>
      <c r="DB133" s="11">
        <v>0.75600000000000001</v>
      </c>
      <c r="DC133" s="11"/>
      <c r="DE133" s="24"/>
      <c r="DF133" s="21" t="s">
        <v>767</v>
      </c>
      <c r="DG133" s="22">
        <v>4540539.9245181642</v>
      </c>
      <c r="DH133" s="22">
        <v>3864014.1594993887</v>
      </c>
      <c r="DI133" s="18">
        <v>0</v>
      </c>
      <c r="DJ133" s="18">
        <v>0</v>
      </c>
      <c r="DK133" s="18">
        <v>0</v>
      </c>
      <c r="DL133" s="22">
        <v>0</v>
      </c>
      <c r="DM133" s="957">
        <f t="shared" si="38"/>
        <v>0</v>
      </c>
      <c r="DN133" s="957">
        <f t="shared" si="38"/>
        <v>0</v>
      </c>
      <c r="DO133" s="957">
        <f t="shared" si="38"/>
        <v>0</v>
      </c>
      <c r="DP133" s="957">
        <f t="shared" si="38"/>
        <v>0</v>
      </c>
      <c r="DQ133" s="957">
        <f t="shared" si="38"/>
        <v>0</v>
      </c>
    </row>
    <row r="134" spans="2:125" ht="13.5" customHeight="1" x14ac:dyDescent="0.2">
      <c r="B134" s="111"/>
      <c r="C134" s="1385" t="s">
        <v>699</v>
      </c>
      <c r="D134" s="1386"/>
      <c r="E134" s="1386"/>
      <c r="F134" s="1386"/>
      <c r="G134" s="1386"/>
      <c r="H134" s="1386"/>
      <c r="I134" s="1386"/>
      <c r="J134" s="1386"/>
      <c r="K134" s="1386"/>
      <c r="L134" s="1386"/>
      <c r="M134" s="1386"/>
      <c r="N134" s="1386"/>
      <c r="O134" s="1386"/>
      <c r="P134" s="1386"/>
      <c r="Q134" s="1386"/>
      <c r="R134" s="1386"/>
      <c r="S134" s="1386"/>
      <c r="T134" s="1386"/>
      <c r="U134" s="1386"/>
      <c r="V134" s="1386"/>
      <c r="W134" s="1387"/>
      <c r="X134" s="1388">
        <f>HLOOKUP(O80,$DG$58:$DQ$67,10,FALSE)</f>
        <v>199510</v>
      </c>
      <c r="Y134" s="1389"/>
      <c r="Z134" s="1389"/>
      <c r="AA134" s="1389"/>
      <c r="AB134" s="1390"/>
      <c r="AC134" s="1391" t="str">
        <f>HLOOKUP(O80,$DG$44:$DQ$56,10,FALSE)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134" s="1392"/>
      <c r="AE134" s="1392"/>
      <c r="AF134" s="1392"/>
      <c r="AG134" s="1392"/>
      <c r="AH134" s="1392"/>
      <c r="AI134" s="1392"/>
      <c r="AJ134" s="1392"/>
      <c r="AK134" s="1392"/>
      <c r="AL134" s="1392"/>
      <c r="AM134" s="1392"/>
      <c r="AN134" s="1392"/>
      <c r="AO134" s="1392"/>
      <c r="AP134" s="1392"/>
      <c r="AQ134" s="1392"/>
      <c r="AR134" s="1392"/>
      <c r="AS134" s="1392"/>
      <c r="AT134" s="1392"/>
      <c r="AU134" s="1392"/>
      <c r="AV134" s="1392"/>
      <c r="AW134" s="1392"/>
      <c r="AX134" s="1392"/>
      <c r="AY134" s="1393"/>
      <c r="AZ134" s="71"/>
      <c r="BA134" s="1400">
        <f>X139*BQ85</f>
        <v>256057.21905499999</v>
      </c>
      <c r="BB134" s="1401"/>
      <c r="BC134" s="1401"/>
      <c r="BD134" s="1402"/>
      <c r="BE134" s="1409">
        <f>BE87</f>
        <v>2000</v>
      </c>
      <c r="BF134" s="1410"/>
      <c r="BG134" s="1410"/>
      <c r="BH134" s="1411"/>
      <c r="BI134" s="1409">
        <f>BI87</f>
        <v>2014</v>
      </c>
      <c r="BJ134" s="1410"/>
      <c r="BK134" s="1410"/>
      <c r="BL134" s="1411"/>
      <c r="BM134" s="1418">
        <f>IF(BI87=0,0,(Rekap!$A$6-BI134)/AS145)</f>
        <v>0.26666666666666666</v>
      </c>
      <c r="BN134" s="1419"/>
      <c r="BO134" s="1420"/>
      <c r="BP134" s="1427">
        <f>BA134*BM134</f>
        <v>68281.925081333335</v>
      </c>
      <c r="BQ134" s="1427"/>
      <c r="BR134" s="1427"/>
      <c r="BS134" s="1427"/>
      <c r="BT134" s="1427"/>
      <c r="BU134" s="127"/>
      <c r="BV134" s="1378"/>
      <c r="BW134" s="1378"/>
      <c r="BX134" s="1378"/>
      <c r="BY134" s="1378"/>
      <c r="BZ134" s="1378"/>
      <c r="CA134" s="1378"/>
      <c r="CB134" s="1378"/>
      <c r="CC134" s="1378"/>
      <c r="CD134" s="1378"/>
      <c r="CE134" s="1378"/>
      <c r="CF134" s="1378"/>
      <c r="CG134" s="1378"/>
      <c r="CH134" s="1378"/>
      <c r="CI134" s="1378"/>
      <c r="CJ134" s="1378"/>
      <c r="CK134" s="1378"/>
      <c r="CL134" s="1378"/>
      <c r="CM134" s="1378"/>
      <c r="CN134" s="1378"/>
      <c r="CO134" s="1378"/>
      <c r="CP134" s="1378"/>
      <c r="CQ134" s="1378"/>
      <c r="CR134" s="1378"/>
      <c r="CS134" s="1378"/>
      <c r="CT134" s="1378"/>
      <c r="CU134" s="1378"/>
      <c r="CV134" s="1378"/>
      <c r="CW134" s="83"/>
      <c r="CX134" s="112"/>
      <c r="DA134" s="11" t="s">
        <v>183</v>
      </c>
      <c r="DB134" s="11">
        <v>0.86199999999999999</v>
      </c>
      <c r="DC134" s="11"/>
      <c r="DE134" s="24"/>
      <c r="DF134" s="21" t="s">
        <v>768</v>
      </c>
      <c r="DG134" s="18">
        <v>2527613.6471700794</v>
      </c>
      <c r="DH134" s="18">
        <v>2029554.4610487965</v>
      </c>
      <c r="DI134" s="18">
        <v>0</v>
      </c>
      <c r="DJ134" s="18">
        <v>0</v>
      </c>
      <c r="DK134" s="18">
        <v>0</v>
      </c>
      <c r="DL134" s="18">
        <v>1493371.7880529948</v>
      </c>
      <c r="DM134" s="957">
        <f t="shared" si="38"/>
        <v>1493371.7880529948</v>
      </c>
      <c r="DN134" s="957">
        <f t="shared" si="38"/>
        <v>1493371.7880529948</v>
      </c>
      <c r="DO134" s="957">
        <f t="shared" si="38"/>
        <v>1493371.7880529948</v>
      </c>
      <c r="DP134" s="957">
        <f t="shared" si="38"/>
        <v>1493371.7880529948</v>
      </c>
      <c r="DQ134" s="957">
        <f t="shared" si="38"/>
        <v>1493371.7880529948</v>
      </c>
    </row>
    <row r="135" spans="2:125" ht="13.5" customHeight="1" x14ac:dyDescent="0.25">
      <c r="B135" s="111"/>
      <c r="C135" s="32" t="s">
        <v>810</v>
      </c>
      <c r="D135" s="1428" t="s">
        <v>13</v>
      </c>
      <c r="E135" s="1428"/>
      <c r="F135" s="1428"/>
      <c r="G135" s="1428"/>
      <c r="H135" s="1428"/>
      <c r="I135" s="1428"/>
      <c r="J135" s="1428"/>
      <c r="K135" s="1428"/>
      <c r="L135" s="1429"/>
      <c r="M135" s="1430">
        <v>0</v>
      </c>
      <c r="N135" s="1431"/>
      <c r="O135" s="1431"/>
      <c r="P135" s="1431"/>
      <c r="Q135" s="1432"/>
      <c r="R135" s="1433">
        <v>0</v>
      </c>
      <c r="S135" s="1434"/>
      <c r="T135" s="1435"/>
      <c r="U135" s="1436">
        <v>1</v>
      </c>
      <c r="V135" s="1436"/>
      <c r="W135" s="1436"/>
      <c r="X135" s="1437">
        <f>M135*R135*U135</f>
        <v>0</v>
      </c>
      <c r="Y135" s="1437"/>
      <c r="Z135" s="1437"/>
      <c r="AA135" s="1437"/>
      <c r="AB135" s="1437"/>
      <c r="AC135" s="1394"/>
      <c r="AD135" s="1395"/>
      <c r="AE135" s="1395"/>
      <c r="AF135" s="1395"/>
      <c r="AG135" s="1395"/>
      <c r="AH135" s="1395"/>
      <c r="AI135" s="1395"/>
      <c r="AJ135" s="1395"/>
      <c r="AK135" s="1395"/>
      <c r="AL135" s="1395"/>
      <c r="AM135" s="1395"/>
      <c r="AN135" s="1395"/>
      <c r="AO135" s="1395"/>
      <c r="AP135" s="1395"/>
      <c r="AQ135" s="1395"/>
      <c r="AR135" s="1395"/>
      <c r="AS135" s="1395"/>
      <c r="AT135" s="1395"/>
      <c r="AU135" s="1395"/>
      <c r="AV135" s="1395"/>
      <c r="AW135" s="1395"/>
      <c r="AX135" s="1395"/>
      <c r="AY135" s="1396"/>
      <c r="AZ135" s="71"/>
      <c r="BA135" s="1403"/>
      <c r="BB135" s="1404"/>
      <c r="BC135" s="1404"/>
      <c r="BD135" s="1405"/>
      <c r="BE135" s="1412"/>
      <c r="BF135" s="1413"/>
      <c r="BG135" s="1413"/>
      <c r="BH135" s="1414"/>
      <c r="BI135" s="1412"/>
      <c r="BJ135" s="1413"/>
      <c r="BK135" s="1413"/>
      <c r="BL135" s="1414"/>
      <c r="BM135" s="1421"/>
      <c r="BN135" s="1422"/>
      <c r="BO135" s="1423"/>
      <c r="BP135" s="1427"/>
      <c r="BQ135" s="1427"/>
      <c r="BR135" s="1427"/>
      <c r="BS135" s="1427"/>
      <c r="BT135" s="1427"/>
      <c r="BU135" s="127"/>
      <c r="BV135" s="1378"/>
      <c r="BW135" s="1378"/>
      <c r="BX135" s="1378"/>
      <c r="BY135" s="1378"/>
      <c r="BZ135" s="1378"/>
      <c r="CA135" s="1378"/>
      <c r="CB135" s="1378"/>
      <c r="CC135" s="1378"/>
      <c r="CD135" s="1378"/>
      <c r="CE135" s="1378"/>
      <c r="CF135" s="1378"/>
      <c r="CG135" s="1378"/>
      <c r="CH135" s="1378"/>
      <c r="CI135" s="1378"/>
      <c r="CJ135" s="1378"/>
      <c r="CK135" s="1378"/>
      <c r="CL135" s="1378"/>
      <c r="CM135" s="1378"/>
      <c r="CN135" s="1378"/>
      <c r="CO135" s="1378"/>
      <c r="CP135" s="1378"/>
      <c r="CQ135" s="1378"/>
      <c r="CR135" s="1378"/>
      <c r="CS135" s="1378"/>
      <c r="CT135" s="1378"/>
      <c r="CU135" s="1378"/>
      <c r="CV135" s="1378"/>
      <c r="CW135" s="83"/>
      <c r="CX135" s="112"/>
      <c r="DA135" s="11" t="s">
        <v>184</v>
      </c>
      <c r="DB135" s="11">
        <v>0.88300000000000001</v>
      </c>
      <c r="DC135" s="11"/>
      <c r="DE135" s="24"/>
      <c r="DF135" s="21" t="s">
        <v>769</v>
      </c>
      <c r="DG135" s="22">
        <v>1040782.682542828</v>
      </c>
      <c r="DH135" s="18">
        <v>959275.42822001991</v>
      </c>
      <c r="DI135" s="18">
        <v>693091.02603323327</v>
      </c>
      <c r="DJ135" s="18">
        <v>0</v>
      </c>
      <c r="DK135" s="18">
        <v>0</v>
      </c>
      <c r="DL135" s="18">
        <v>1789840.8159826917</v>
      </c>
      <c r="DM135" s="957">
        <f t="shared" si="38"/>
        <v>1789840.8159826917</v>
      </c>
      <c r="DN135" s="957">
        <f t="shared" si="38"/>
        <v>1789840.8159826917</v>
      </c>
      <c r="DO135" s="957">
        <f t="shared" si="38"/>
        <v>1789840.8159826917</v>
      </c>
      <c r="DP135" s="957">
        <f t="shared" si="38"/>
        <v>1789840.8159826917</v>
      </c>
      <c r="DQ135" s="957">
        <f t="shared" si="38"/>
        <v>1789840.8159826917</v>
      </c>
    </row>
    <row r="136" spans="2:125" ht="13.5" customHeight="1" x14ac:dyDescent="0.25">
      <c r="B136" s="111"/>
      <c r="C136" s="33" t="s">
        <v>810</v>
      </c>
      <c r="D136" s="1361" t="s">
        <v>13</v>
      </c>
      <c r="E136" s="1361"/>
      <c r="F136" s="1361"/>
      <c r="G136" s="1361"/>
      <c r="H136" s="1361"/>
      <c r="I136" s="1361"/>
      <c r="J136" s="1361"/>
      <c r="K136" s="1361"/>
      <c r="L136" s="1362"/>
      <c r="M136" s="1363">
        <v>0</v>
      </c>
      <c r="N136" s="1364"/>
      <c r="O136" s="1364"/>
      <c r="P136" s="1364"/>
      <c r="Q136" s="1365"/>
      <c r="R136" s="1366">
        <v>0</v>
      </c>
      <c r="S136" s="1367"/>
      <c r="T136" s="1368"/>
      <c r="U136" s="1359">
        <v>1</v>
      </c>
      <c r="V136" s="1359"/>
      <c r="W136" s="1359"/>
      <c r="X136" s="1360">
        <f t="shared" ref="X136:X138" si="41">M136*R136*U136</f>
        <v>0</v>
      </c>
      <c r="Y136" s="1360"/>
      <c r="Z136" s="1360"/>
      <c r="AA136" s="1360"/>
      <c r="AB136" s="1360"/>
      <c r="AC136" s="1394"/>
      <c r="AD136" s="1395"/>
      <c r="AE136" s="1395"/>
      <c r="AF136" s="1395"/>
      <c r="AG136" s="1395"/>
      <c r="AH136" s="1395"/>
      <c r="AI136" s="1395"/>
      <c r="AJ136" s="1395"/>
      <c r="AK136" s="1395"/>
      <c r="AL136" s="1395"/>
      <c r="AM136" s="1395"/>
      <c r="AN136" s="1395"/>
      <c r="AO136" s="1395"/>
      <c r="AP136" s="1395"/>
      <c r="AQ136" s="1395"/>
      <c r="AR136" s="1395"/>
      <c r="AS136" s="1395"/>
      <c r="AT136" s="1395"/>
      <c r="AU136" s="1395"/>
      <c r="AV136" s="1395"/>
      <c r="AW136" s="1395"/>
      <c r="AX136" s="1395"/>
      <c r="AY136" s="1396"/>
      <c r="AZ136" s="71"/>
      <c r="BA136" s="1403"/>
      <c r="BB136" s="1404"/>
      <c r="BC136" s="1404"/>
      <c r="BD136" s="1405"/>
      <c r="BE136" s="1412"/>
      <c r="BF136" s="1413"/>
      <c r="BG136" s="1413"/>
      <c r="BH136" s="1414"/>
      <c r="BI136" s="1412"/>
      <c r="BJ136" s="1413"/>
      <c r="BK136" s="1413"/>
      <c r="BL136" s="1414"/>
      <c r="BM136" s="1421"/>
      <c r="BN136" s="1422"/>
      <c r="BO136" s="1423"/>
      <c r="BP136" s="1427"/>
      <c r="BQ136" s="1427"/>
      <c r="BR136" s="1427"/>
      <c r="BS136" s="1427"/>
      <c r="BT136" s="1427"/>
      <c r="BU136" s="127"/>
      <c r="BV136" s="1378"/>
      <c r="BW136" s="1378"/>
      <c r="BX136" s="1378"/>
      <c r="BY136" s="1378"/>
      <c r="BZ136" s="1378"/>
      <c r="CA136" s="1378"/>
      <c r="CB136" s="1378"/>
      <c r="CC136" s="1378"/>
      <c r="CD136" s="1378"/>
      <c r="CE136" s="1378"/>
      <c r="CF136" s="1378"/>
      <c r="CG136" s="1378"/>
      <c r="CH136" s="1378"/>
      <c r="CI136" s="1378"/>
      <c r="CJ136" s="1378"/>
      <c r="CK136" s="1378"/>
      <c r="CL136" s="1378"/>
      <c r="CM136" s="1378"/>
      <c r="CN136" s="1378"/>
      <c r="CO136" s="1378"/>
      <c r="CP136" s="1378"/>
      <c r="CQ136" s="1378"/>
      <c r="CR136" s="1378"/>
      <c r="CS136" s="1378"/>
      <c r="CT136" s="1378"/>
      <c r="CU136" s="1378"/>
      <c r="CV136" s="1378"/>
      <c r="CW136" s="83"/>
      <c r="CX136" s="112"/>
      <c r="DA136" s="11" t="s">
        <v>185</v>
      </c>
      <c r="DB136" s="11">
        <v>0.71499999999999997</v>
      </c>
      <c r="DC136" s="11"/>
      <c r="DE136" s="24"/>
      <c r="DF136" s="21" t="s">
        <v>770</v>
      </c>
      <c r="DG136" s="18">
        <v>2686843.6710773525</v>
      </c>
      <c r="DH136" s="18">
        <v>2432468.2183670546</v>
      </c>
      <c r="DI136" s="18">
        <v>1938765.8426383745</v>
      </c>
      <c r="DJ136" s="18">
        <v>0</v>
      </c>
      <c r="DK136" s="18">
        <v>0</v>
      </c>
      <c r="DL136" s="18">
        <v>0</v>
      </c>
      <c r="DM136" s="957">
        <f t="shared" si="38"/>
        <v>0</v>
      </c>
      <c r="DN136" s="957">
        <f t="shared" si="38"/>
        <v>0</v>
      </c>
      <c r="DO136" s="957">
        <f t="shared" si="38"/>
        <v>0</v>
      </c>
      <c r="DP136" s="957">
        <f t="shared" si="38"/>
        <v>0</v>
      </c>
      <c r="DQ136" s="957">
        <f t="shared" si="38"/>
        <v>0</v>
      </c>
    </row>
    <row r="137" spans="2:125" ht="13.5" customHeight="1" x14ac:dyDescent="0.25">
      <c r="B137" s="111"/>
      <c r="C137" s="33" t="s">
        <v>810</v>
      </c>
      <c r="D137" s="1361" t="s">
        <v>13</v>
      </c>
      <c r="E137" s="1361"/>
      <c r="F137" s="1361"/>
      <c r="G137" s="1361"/>
      <c r="H137" s="1361"/>
      <c r="I137" s="1361"/>
      <c r="J137" s="1361"/>
      <c r="K137" s="1361"/>
      <c r="L137" s="1362"/>
      <c r="M137" s="1363">
        <v>0</v>
      </c>
      <c r="N137" s="1364"/>
      <c r="O137" s="1364"/>
      <c r="P137" s="1364"/>
      <c r="Q137" s="1365"/>
      <c r="R137" s="1366">
        <v>0</v>
      </c>
      <c r="S137" s="1367"/>
      <c r="T137" s="1368"/>
      <c r="U137" s="1359">
        <v>1</v>
      </c>
      <c r="V137" s="1359"/>
      <c r="W137" s="1359"/>
      <c r="X137" s="1360">
        <f t="shared" si="41"/>
        <v>0</v>
      </c>
      <c r="Y137" s="1360"/>
      <c r="Z137" s="1360"/>
      <c r="AA137" s="1360"/>
      <c r="AB137" s="1360"/>
      <c r="AC137" s="1394"/>
      <c r="AD137" s="1395"/>
      <c r="AE137" s="1395"/>
      <c r="AF137" s="1395"/>
      <c r="AG137" s="1395"/>
      <c r="AH137" s="1395"/>
      <c r="AI137" s="1395"/>
      <c r="AJ137" s="1395"/>
      <c r="AK137" s="1395"/>
      <c r="AL137" s="1395"/>
      <c r="AM137" s="1395"/>
      <c r="AN137" s="1395"/>
      <c r="AO137" s="1395"/>
      <c r="AP137" s="1395"/>
      <c r="AQ137" s="1395"/>
      <c r="AR137" s="1395"/>
      <c r="AS137" s="1395"/>
      <c r="AT137" s="1395"/>
      <c r="AU137" s="1395"/>
      <c r="AV137" s="1395"/>
      <c r="AW137" s="1395"/>
      <c r="AX137" s="1395"/>
      <c r="AY137" s="1396"/>
      <c r="AZ137" s="71"/>
      <c r="BA137" s="1403"/>
      <c r="BB137" s="1404"/>
      <c r="BC137" s="1404"/>
      <c r="BD137" s="1405"/>
      <c r="BE137" s="1412"/>
      <c r="BF137" s="1413"/>
      <c r="BG137" s="1413"/>
      <c r="BH137" s="1414"/>
      <c r="BI137" s="1412"/>
      <c r="BJ137" s="1413"/>
      <c r="BK137" s="1413"/>
      <c r="BL137" s="1414"/>
      <c r="BM137" s="1421"/>
      <c r="BN137" s="1422"/>
      <c r="BO137" s="1423"/>
      <c r="BP137" s="1427"/>
      <c r="BQ137" s="1427"/>
      <c r="BR137" s="1427"/>
      <c r="BS137" s="1427"/>
      <c r="BT137" s="1427"/>
      <c r="BU137" s="127"/>
      <c r="BV137" s="1378"/>
      <c r="BW137" s="1378"/>
      <c r="BX137" s="1378"/>
      <c r="BY137" s="1378"/>
      <c r="BZ137" s="1378"/>
      <c r="CA137" s="1378"/>
      <c r="CB137" s="1378"/>
      <c r="CC137" s="1378"/>
      <c r="CD137" s="1378"/>
      <c r="CE137" s="1378"/>
      <c r="CF137" s="1378"/>
      <c r="CG137" s="1378"/>
      <c r="CH137" s="1378"/>
      <c r="CI137" s="1378"/>
      <c r="CJ137" s="1378"/>
      <c r="CK137" s="1378"/>
      <c r="CL137" s="1378"/>
      <c r="CM137" s="1378"/>
      <c r="CN137" s="1378"/>
      <c r="CO137" s="1378"/>
      <c r="CP137" s="1378"/>
      <c r="CQ137" s="1378"/>
      <c r="CR137" s="1378"/>
      <c r="CS137" s="1378"/>
      <c r="CT137" s="1378"/>
      <c r="CU137" s="1378"/>
      <c r="CV137" s="1378"/>
      <c r="CW137" s="83"/>
      <c r="CX137" s="112"/>
      <c r="DA137" s="11" t="s">
        <v>186</v>
      </c>
      <c r="DB137" s="11">
        <v>0.74399999999999999</v>
      </c>
      <c r="DC137" s="11"/>
      <c r="DE137" s="24"/>
      <c r="DF137" s="21" t="s">
        <v>771</v>
      </c>
      <c r="DG137" s="22">
        <v>0</v>
      </c>
      <c r="DH137" s="18">
        <v>0</v>
      </c>
      <c r="DI137" s="18">
        <v>0</v>
      </c>
      <c r="DJ137" s="18">
        <v>0</v>
      </c>
      <c r="DK137" s="18">
        <v>0</v>
      </c>
      <c r="DL137" s="18">
        <v>2458539.9315619147</v>
      </c>
      <c r="DM137" s="957">
        <f t="shared" si="38"/>
        <v>2458539.9315619147</v>
      </c>
      <c r="DN137" s="957">
        <f t="shared" si="38"/>
        <v>2458539.9315619147</v>
      </c>
      <c r="DO137" s="957">
        <f t="shared" si="38"/>
        <v>2458539.9315619147</v>
      </c>
      <c r="DP137" s="957">
        <f t="shared" si="38"/>
        <v>2458539.9315619147</v>
      </c>
      <c r="DQ137" s="957">
        <f t="shared" si="38"/>
        <v>2458539.9315619147</v>
      </c>
    </row>
    <row r="138" spans="2:125" ht="13.5" customHeight="1" x14ac:dyDescent="0.25">
      <c r="B138" s="111"/>
      <c r="C138" s="34" t="s">
        <v>810</v>
      </c>
      <c r="D138" s="1369" t="s">
        <v>13</v>
      </c>
      <c r="E138" s="1369"/>
      <c r="F138" s="1369"/>
      <c r="G138" s="1369"/>
      <c r="H138" s="1369"/>
      <c r="I138" s="1369"/>
      <c r="J138" s="1369"/>
      <c r="K138" s="1369"/>
      <c r="L138" s="1370"/>
      <c r="M138" s="1371">
        <v>0</v>
      </c>
      <c r="N138" s="1372"/>
      <c r="O138" s="1372"/>
      <c r="P138" s="1372"/>
      <c r="Q138" s="1373"/>
      <c r="R138" s="1374">
        <v>0</v>
      </c>
      <c r="S138" s="1375"/>
      <c r="T138" s="1376"/>
      <c r="U138" s="1377">
        <v>1</v>
      </c>
      <c r="V138" s="1377"/>
      <c r="W138" s="1377"/>
      <c r="X138" s="1360">
        <f t="shared" si="41"/>
        <v>0</v>
      </c>
      <c r="Y138" s="1360"/>
      <c r="Z138" s="1360"/>
      <c r="AA138" s="1360"/>
      <c r="AB138" s="1360"/>
      <c r="AC138" s="1394"/>
      <c r="AD138" s="1395"/>
      <c r="AE138" s="1395"/>
      <c r="AF138" s="1395"/>
      <c r="AG138" s="1395"/>
      <c r="AH138" s="1395"/>
      <c r="AI138" s="1395"/>
      <c r="AJ138" s="1395"/>
      <c r="AK138" s="1395"/>
      <c r="AL138" s="1395"/>
      <c r="AM138" s="1395"/>
      <c r="AN138" s="1395"/>
      <c r="AO138" s="1395"/>
      <c r="AP138" s="1395"/>
      <c r="AQ138" s="1395"/>
      <c r="AR138" s="1395"/>
      <c r="AS138" s="1395"/>
      <c r="AT138" s="1395"/>
      <c r="AU138" s="1395"/>
      <c r="AV138" s="1395"/>
      <c r="AW138" s="1395"/>
      <c r="AX138" s="1395"/>
      <c r="AY138" s="1396"/>
      <c r="AZ138" s="71"/>
      <c r="BA138" s="1403"/>
      <c r="BB138" s="1404"/>
      <c r="BC138" s="1404"/>
      <c r="BD138" s="1405"/>
      <c r="BE138" s="1412"/>
      <c r="BF138" s="1413"/>
      <c r="BG138" s="1413"/>
      <c r="BH138" s="1414"/>
      <c r="BI138" s="1412"/>
      <c r="BJ138" s="1413"/>
      <c r="BK138" s="1413"/>
      <c r="BL138" s="1414"/>
      <c r="BM138" s="1421"/>
      <c r="BN138" s="1422"/>
      <c r="BO138" s="1423"/>
      <c r="BP138" s="1427"/>
      <c r="BQ138" s="1427"/>
      <c r="BR138" s="1427"/>
      <c r="BS138" s="1427"/>
      <c r="BT138" s="1427"/>
      <c r="BU138" s="127"/>
      <c r="BV138" s="1378"/>
      <c r="BW138" s="1378"/>
      <c r="BX138" s="1378"/>
      <c r="BY138" s="1378"/>
      <c r="BZ138" s="1378"/>
      <c r="CA138" s="1378"/>
      <c r="CB138" s="1378"/>
      <c r="CC138" s="1378"/>
      <c r="CD138" s="1378"/>
      <c r="CE138" s="1378"/>
      <c r="CF138" s="1378"/>
      <c r="CG138" s="1378"/>
      <c r="CH138" s="1378"/>
      <c r="CI138" s="1378"/>
      <c r="CJ138" s="1378"/>
      <c r="CK138" s="1378"/>
      <c r="CL138" s="1378"/>
      <c r="CM138" s="1378"/>
      <c r="CN138" s="1378"/>
      <c r="CO138" s="1378"/>
      <c r="CP138" s="1378"/>
      <c r="CQ138" s="1378"/>
      <c r="CR138" s="1378"/>
      <c r="CS138" s="1378"/>
      <c r="CT138" s="1378"/>
      <c r="CU138" s="1378"/>
      <c r="CV138" s="1378"/>
      <c r="CW138" s="83"/>
      <c r="CX138" s="112"/>
      <c r="DA138" s="11" t="s">
        <v>187</v>
      </c>
      <c r="DB138" s="11">
        <v>0.745</v>
      </c>
      <c r="DC138" s="11"/>
      <c r="DE138" s="961"/>
      <c r="DF138" s="962"/>
      <c r="DG138" s="963"/>
      <c r="DH138" s="955"/>
      <c r="DI138" s="955"/>
      <c r="DJ138" s="955"/>
      <c r="DK138" s="955"/>
      <c r="DL138" s="955"/>
      <c r="DM138" s="953"/>
      <c r="DN138" s="959"/>
      <c r="DO138" s="959"/>
      <c r="DP138" s="959"/>
      <c r="DQ138" s="959"/>
      <c r="DR138" s="964"/>
      <c r="DS138" s="964"/>
      <c r="DT138" s="964"/>
      <c r="DU138" s="964"/>
    </row>
    <row r="139" spans="2:125" ht="13.5" customHeight="1" x14ac:dyDescent="0.2">
      <c r="B139" s="111"/>
      <c r="C139" s="1381" t="s">
        <v>811</v>
      </c>
      <c r="D139" s="1382"/>
      <c r="E139" s="1382"/>
      <c r="F139" s="1382"/>
      <c r="G139" s="1382"/>
      <c r="H139" s="1382"/>
      <c r="I139" s="1382"/>
      <c r="J139" s="1382"/>
      <c r="K139" s="1382"/>
      <c r="L139" s="1382"/>
      <c r="M139" s="1382"/>
      <c r="N139" s="1382"/>
      <c r="O139" s="1382"/>
      <c r="P139" s="1382"/>
      <c r="Q139" s="1382"/>
      <c r="R139" s="1382"/>
      <c r="S139" s="1382"/>
      <c r="T139" s="1382"/>
      <c r="U139" s="1382"/>
      <c r="V139" s="1382"/>
      <c r="W139" s="1383"/>
      <c r="X139" s="1438">
        <f>X134</f>
        <v>199510</v>
      </c>
      <c r="Y139" s="1439"/>
      <c r="Z139" s="1439"/>
      <c r="AA139" s="1439"/>
      <c r="AB139" s="1440"/>
      <c r="AC139" s="1397"/>
      <c r="AD139" s="1398"/>
      <c r="AE139" s="1398"/>
      <c r="AF139" s="1398"/>
      <c r="AG139" s="1398"/>
      <c r="AH139" s="1398"/>
      <c r="AI139" s="1398"/>
      <c r="AJ139" s="1398"/>
      <c r="AK139" s="1398"/>
      <c r="AL139" s="1398"/>
      <c r="AM139" s="1398"/>
      <c r="AN139" s="1398"/>
      <c r="AO139" s="1398"/>
      <c r="AP139" s="1398"/>
      <c r="AQ139" s="1398"/>
      <c r="AR139" s="1398"/>
      <c r="AS139" s="1398"/>
      <c r="AT139" s="1398"/>
      <c r="AU139" s="1398"/>
      <c r="AV139" s="1398"/>
      <c r="AW139" s="1398"/>
      <c r="AX139" s="1398"/>
      <c r="AY139" s="1399"/>
      <c r="AZ139" s="71"/>
      <c r="BA139" s="1406"/>
      <c r="BB139" s="1407"/>
      <c r="BC139" s="1407"/>
      <c r="BD139" s="1408"/>
      <c r="BE139" s="1415"/>
      <c r="BF139" s="1416"/>
      <c r="BG139" s="1416"/>
      <c r="BH139" s="1417"/>
      <c r="BI139" s="1415"/>
      <c r="BJ139" s="1416"/>
      <c r="BK139" s="1416"/>
      <c r="BL139" s="1417"/>
      <c r="BM139" s="1424"/>
      <c r="BN139" s="1425"/>
      <c r="BO139" s="1426"/>
      <c r="BP139" s="1427"/>
      <c r="BQ139" s="1427"/>
      <c r="BR139" s="1427"/>
      <c r="BS139" s="1427"/>
      <c r="BT139" s="1427"/>
      <c r="BU139" s="127"/>
      <c r="BV139" s="1378"/>
      <c r="BW139" s="1378"/>
      <c r="BX139" s="1378"/>
      <c r="BY139" s="1378"/>
      <c r="BZ139" s="1378"/>
      <c r="CA139" s="1378"/>
      <c r="CB139" s="1378"/>
      <c r="CC139" s="1378"/>
      <c r="CD139" s="1378"/>
      <c r="CE139" s="1378"/>
      <c r="CF139" s="1378"/>
      <c r="CG139" s="1378"/>
      <c r="CH139" s="1378"/>
      <c r="CI139" s="1378"/>
      <c r="CJ139" s="1378"/>
      <c r="CK139" s="1378"/>
      <c r="CL139" s="1378"/>
      <c r="CM139" s="1378"/>
      <c r="CN139" s="1378"/>
      <c r="CO139" s="1378"/>
      <c r="CP139" s="1378"/>
      <c r="CQ139" s="1378"/>
      <c r="CR139" s="1378"/>
      <c r="CS139" s="1378"/>
      <c r="CT139" s="1378"/>
      <c r="CU139" s="1378"/>
      <c r="CV139" s="1378"/>
      <c r="CW139" s="83"/>
      <c r="CX139" s="112"/>
      <c r="DA139" s="11" t="s">
        <v>188</v>
      </c>
      <c r="DB139" s="12">
        <v>0.77</v>
      </c>
      <c r="DC139" s="11"/>
      <c r="DE139" s="947" t="s">
        <v>11</v>
      </c>
      <c r="DF139" s="948" t="s">
        <v>13</v>
      </c>
      <c r="DG139" s="949">
        <v>0</v>
      </c>
      <c r="DH139" s="938">
        <v>0</v>
      </c>
      <c r="DI139" s="938">
        <v>0</v>
      </c>
      <c r="DJ139" s="938">
        <v>0</v>
      </c>
      <c r="DK139" s="938">
        <v>0</v>
      </c>
      <c r="DL139" s="938">
        <v>0</v>
      </c>
      <c r="DM139" s="956">
        <v>0</v>
      </c>
      <c r="DN139" s="956">
        <v>0</v>
      </c>
      <c r="DO139" s="956">
        <v>0</v>
      </c>
      <c r="DP139" s="956">
        <v>0</v>
      </c>
      <c r="DQ139" s="956">
        <v>0</v>
      </c>
    </row>
    <row r="140" spans="2:125" ht="13.5" customHeight="1" x14ac:dyDescent="0.2">
      <c r="B140" s="111"/>
      <c r="C140" s="1441" t="s">
        <v>812</v>
      </c>
      <c r="D140" s="1442"/>
      <c r="E140" s="1442"/>
      <c r="F140" s="1442"/>
      <c r="G140" s="1442"/>
      <c r="H140" s="1442"/>
      <c r="I140" s="1442"/>
      <c r="J140" s="1442"/>
      <c r="K140" s="1442"/>
      <c r="L140" s="1442"/>
      <c r="M140" s="1442"/>
      <c r="N140" s="1442"/>
      <c r="O140" s="1442"/>
      <c r="P140" s="1442"/>
      <c r="Q140" s="1442"/>
      <c r="R140" s="1442"/>
      <c r="S140" s="1442"/>
      <c r="T140" s="1442"/>
      <c r="U140" s="1442"/>
      <c r="V140" s="1442"/>
      <c r="W140" s="1443"/>
      <c r="X140" s="1444">
        <f>X91+X97+X103+X109+X115+X121+X127+X133+X134</f>
        <v>4008439.4964425131</v>
      </c>
      <c r="Y140" s="1445"/>
      <c r="Z140" s="1445"/>
      <c r="AA140" s="1445"/>
      <c r="AB140" s="1446"/>
      <c r="AC140" s="3"/>
      <c r="AD140" s="3"/>
      <c r="AE140" s="3"/>
      <c r="AF140" s="3"/>
      <c r="AG140" s="3"/>
      <c r="AH140" s="3"/>
      <c r="AI140" s="3"/>
      <c r="AJ140" s="3"/>
      <c r="AK140" s="3"/>
      <c r="AL140" s="3"/>
      <c r="AM140" s="3"/>
      <c r="AN140" s="3"/>
      <c r="AO140" s="3"/>
      <c r="AP140" s="3"/>
      <c r="AQ140" s="3"/>
      <c r="AR140" s="3"/>
      <c r="AS140" s="3"/>
      <c r="AT140" s="3"/>
      <c r="AU140" s="3"/>
      <c r="AV140" s="3"/>
      <c r="AW140" s="3"/>
      <c r="AX140" s="3"/>
      <c r="AY140" s="3"/>
      <c r="AZ140" s="71"/>
      <c r="BA140" s="83"/>
      <c r="BB140" s="83"/>
      <c r="BC140" s="83"/>
      <c r="BD140" s="83"/>
      <c r="BE140" s="83"/>
      <c r="BF140" s="83"/>
      <c r="BG140" s="83"/>
      <c r="BH140" s="83"/>
      <c r="BI140" s="83"/>
      <c r="BJ140" s="83"/>
      <c r="BK140" s="83"/>
      <c r="BL140" s="83"/>
      <c r="BM140" s="83"/>
      <c r="BN140" s="83"/>
      <c r="BO140" s="83"/>
      <c r="BP140" s="54"/>
      <c r="BQ140" s="54"/>
      <c r="BR140" s="54"/>
      <c r="BS140" s="83"/>
      <c r="BT140" s="83"/>
      <c r="BU140" s="83"/>
      <c r="BV140" s="1378"/>
      <c r="BW140" s="1378"/>
      <c r="BX140" s="1378"/>
      <c r="BY140" s="1378"/>
      <c r="BZ140" s="1378"/>
      <c r="CA140" s="1378"/>
      <c r="CB140" s="1378"/>
      <c r="CC140" s="1378"/>
      <c r="CD140" s="1378"/>
      <c r="CE140" s="1378"/>
      <c r="CF140" s="1378"/>
      <c r="CG140" s="1378"/>
      <c r="CH140" s="1378"/>
      <c r="CI140" s="1378"/>
      <c r="CJ140" s="1378"/>
      <c r="CK140" s="1378"/>
      <c r="CL140" s="1378"/>
      <c r="CM140" s="1378"/>
      <c r="CN140" s="1378"/>
      <c r="CO140" s="1378"/>
      <c r="CP140" s="1378"/>
      <c r="CQ140" s="1378"/>
      <c r="CR140" s="1378"/>
      <c r="CS140" s="1378"/>
      <c r="CT140" s="1378"/>
      <c r="CU140" s="1378"/>
      <c r="CV140" s="1378"/>
      <c r="CW140" s="83"/>
      <c r="CX140" s="112"/>
      <c r="DA140" s="11"/>
      <c r="DB140" s="11"/>
      <c r="DC140" s="11"/>
      <c r="DE140" s="27"/>
      <c r="DF140" s="931" t="s">
        <v>772</v>
      </c>
      <c r="DG140" s="18">
        <f t="shared" ref="DG140:DQ140" si="42">DG65</f>
        <v>430062</v>
      </c>
      <c r="DH140" s="18">
        <f t="shared" si="42"/>
        <v>320358</v>
      </c>
      <c r="DI140" s="18">
        <f t="shared" si="42"/>
        <v>253859</v>
      </c>
      <c r="DJ140" s="18">
        <f t="shared" si="42"/>
        <v>76634</v>
      </c>
      <c r="DK140" s="18">
        <f t="shared" si="42"/>
        <v>80198</v>
      </c>
      <c r="DL140" s="18">
        <f t="shared" si="42"/>
        <v>116069</v>
      </c>
      <c r="DM140" s="18">
        <f t="shared" si="42"/>
        <v>659076</v>
      </c>
      <c r="DN140" s="18">
        <f t="shared" si="42"/>
        <v>791447</v>
      </c>
      <c r="DO140" s="18">
        <f t="shared" si="42"/>
        <v>86454</v>
      </c>
      <c r="DP140" s="18">
        <f t="shared" si="42"/>
        <v>341940</v>
      </c>
      <c r="DQ140" s="18">
        <f t="shared" si="42"/>
        <v>529255</v>
      </c>
    </row>
    <row r="141" spans="2:125" ht="13.5" customHeight="1" x14ac:dyDescent="0.2">
      <c r="B141" s="111"/>
      <c r="C141" s="1441" t="s">
        <v>813</v>
      </c>
      <c r="D141" s="1442"/>
      <c r="E141" s="1442"/>
      <c r="F141" s="1442"/>
      <c r="G141" s="1442"/>
      <c r="H141" s="1442"/>
      <c r="I141" s="1442"/>
      <c r="J141" s="1442"/>
      <c r="K141" s="1442"/>
      <c r="L141" s="1442"/>
      <c r="M141" s="1442"/>
      <c r="N141" s="1442"/>
      <c r="O141" s="1442"/>
      <c r="P141" s="1442"/>
      <c r="Q141" s="1442"/>
      <c r="R141" s="1442"/>
      <c r="S141" s="1442"/>
      <c r="T141" s="1443"/>
      <c r="U141" s="1447">
        <f>IF(O80="RUMAH TINGGAL MEWAH",VLOOKUP(O84,IL,3,FALSE),IF(O80="RUMAH TINGGAL MENENGAH",VLOOKUP(O84,IL,4,FALSE),IF(O80="RUMAH TINGGAL SEDERHANA",VLOOKUP(O84,IL,5,FALSE),IF(O80="SEMI PERMANEN",VLOOKUP(O84,IL,6,FALSE),IF(O80="GUDANG",VLOOKUP(O84,IL,7,FALSE),IF(O80="GEDUNG BERTINGKAT RENDAH &lt; 5 LANTAI",VLOOKUP(O84,IL,8,FALSE),IF(O80="GEDUNG BERTINGKAT SEDANG 5-8 LANTAI",VLOOKUP(O84,IL,9,FALSE),VLOOKUP(O84,IL,10,FALSE))))))))</f>
        <v>1</v>
      </c>
      <c r="V141" s="1448"/>
      <c r="W141" s="1449"/>
      <c r="X141" s="1444">
        <f>X140*U141</f>
        <v>4008439.4964425131</v>
      </c>
      <c r="Y141" s="1445"/>
      <c r="Z141" s="1445"/>
      <c r="AA141" s="1445"/>
      <c r="AB141" s="1446"/>
      <c r="AC141" s="3"/>
      <c r="AD141" s="1289" t="s">
        <v>896</v>
      </c>
      <c r="AE141" s="1290"/>
      <c r="AF141" s="1290"/>
      <c r="AG141" s="1290"/>
      <c r="AH141" s="1290"/>
      <c r="AI141" s="1290"/>
      <c r="AJ141" s="1290"/>
      <c r="AK141" s="1290"/>
      <c r="AL141" s="1290"/>
      <c r="AM141" s="1290"/>
      <c r="AN141" s="1290"/>
      <c r="AO141" s="1290"/>
      <c r="AP141" s="1290"/>
      <c r="AQ141" s="1290"/>
      <c r="AR141" s="1290"/>
      <c r="AS141" s="1290"/>
      <c r="AT141" s="1290"/>
      <c r="AU141" s="1290"/>
      <c r="AV141" s="1290"/>
      <c r="AW141" s="1290"/>
      <c r="AX141" s="1290"/>
      <c r="AY141" s="1290"/>
      <c r="AZ141" s="1290"/>
      <c r="BA141" s="1290"/>
      <c r="BB141" s="1290"/>
      <c r="BC141" s="1291"/>
      <c r="BD141" s="83"/>
      <c r="BE141" s="83"/>
      <c r="BF141" s="83"/>
      <c r="BG141" s="83"/>
      <c r="BH141" s="83"/>
      <c r="BI141" s="83"/>
      <c r="BJ141" s="83"/>
      <c r="BK141" s="83"/>
      <c r="BL141" s="83"/>
      <c r="BM141" s="83"/>
      <c r="BN141" s="83"/>
      <c r="BO141" s="83"/>
      <c r="BP141" s="54"/>
      <c r="BQ141" s="54"/>
      <c r="BR141" s="54"/>
      <c r="BS141" s="83"/>
      <c r="BT141" s="83"/>
      <c r="BU141" s="83"/>
      <c r="BV141" s="1378"/>
      <c r="BW141" s="1378"/>
      <c r="BX141" s="1378"/>
      <c r="BY141" s="1378"/>
      <c r="BZ141" s="1378"/>
      <c r="CA141" s="1378"/>
      <c r="CB141" s="1378"/>
      <c r="CC141" s="1378"/>
      <c r="CD141" s="1378"/>
      <c r="CE141" s="1378"/>
      <c r="CF141" s="1378"/>
      <c r="CG141" s="1378"/>
      <c r="CH141" s="1378"/>
      <c r="CI141" s="1378"/>
      <c r="CJ141" s="1378"/>
      <c r="CK141" s="1378"/>
      <c r="CL141" s="1378"/>
      <c r="CM141" s="1378"/>
      <c r="CN141" s="1378"/>
      <c r="CO141" s="1378"/>
      <c r="CP141" s="1378"/>
      <c r="CQ141" s="1378"/>
      <c r="CR141" s="1378"/>
      <c r="CS141" s="1378"/>
      <c r="CT141" s="1378"/>
      <c r="CU141" s="1378"/>
      <c r="CV141" s="1378"/>
      <c r="CW141" s="83"/>
      <c r="CX141" s="112"/>
      <c r="DA141" s="11" t="s">
        <v>189</v>
      </c>
      <c r="DB141" s="12">
        <v>0.77</v>
      </c>
      <c r="DC141" s="11"/>
      <c r="DE141" s="27"/>
      <c r="DF141" s="21" t="s">
        <v>773</v>
      </c>
      <c r="DG141" s="22">
        <v>663573.53671225032</v>
      </c>
      <c r="DH141" s="22">
        <v>359452.47151577717</v>
      </c>
      <c r="DI141" s="18">
        <v>341498.46355076553</v>
      </c>
      <c r="DJ141" s="18">
        <v>0</v>
      </c>
      <c r="DK141" s="18">
        <v>0</v>
      </c>
      <c r="DL141" s="18">
        <v>215019.58482762452</v>
      </c>
      <c r="DM141" s="957">
        <f t="shared" ref="DM141:DQ141" si="43">DL141</f>
        <v>215019.58482762452</v>
      </c>
      <c r="DN141" s="957">
        <f t="shared" si="43"/>
        <v>215019.58482762452</v>
      </c>
      <c r="DO141" s="957">
        <f t="shared" si="43"/>
        <v>215019.58482762452</v>
      </c>
      <c r="DP141" s="957">
        <f t="shared" si="43"/>
        <v>215019.58482762452</v>
      </c>
      <c r="DQ141" s="957">
        <f t="shared" si="43"/>
        <v>215019.58482762452</v>
      </c>
    </row>
    <row r="142" spans="2:125" ht="13.5" customHeight="1" x14ac:dyDescent="0.2">
      <c r="B142" s="111"/>
      <c r="C142" s="1349" t="s">
        <v>814</v>
      </c>
      <c r="D142" s="1295"/>
      <c r="E142" s="1295"/>
      <c r="F142" s="1295"/>
      <c r="G142" s="1295"/>
      <c r="H142" s="1295"/>
      <c r="I142" s="1295"/>
      <c r="J142" s="1295"/>
      <c r="K142" s="1295"/>
      <c r="L142" s="1295"/>
      <c r="M142" s="1295"/>
      <c r="N142" s="1295"/>
      <c r="O142" s="1295"/>
      <c r="P142" s="1295"/>
      <c r="Q142" s="1295"/>
      <c r="R142" s="1295"/>
      <c r="S142" s="1295"/>
      <c r="T142" s="1296"/>
      <c r="U142" s="1350">
        <f>VLOOKUP(O82,$DA$38:$DB$584,2,FALSE)</f>
        <v>1.0189999999999999</v>
      </c>
      <c r="V142" s="1351"/>
      <c r="W142" s="1352"/>
      <c r="X142" s="1353">
        <f>X141*U142</f>
        <v>4084599.8468749207</v>
      </c>
      <c r="Y142" s="1354"/>
      <c r="Z142" s="1354"/>
      <c r="AA142" s="1354"/>
      <c r="AB142" s="1355"/>
      <c r="AC142" s="3"/>
      <c r="AD142" s="117" t="s">
        <v>13</v>
      </c>
      <c r="AE142" s="1323" t="s">
        <v>897</v>
      </c>
      <c r="AF142" s="1323"/>
      <c r="AG142" s="1323"/>
      <c r="AH142" s="1323"/>
      <c r="AI142" s="1323"/>
      <c r="AJ142" s="1323"/>
      <c r="AK142" s="1323"/>
      <c r="AL142" s="1323"/>
      <c r="AM142" s="1323"/>
      <c r="AN142" s="1323"/>
      <c r="AO142" s="1323"/>
      <c r="AP142" s="1323"/>
      <c r="AQ142" s="1323"/>
      <c r="AR142" s="1324"/>
      <c r="AS142" s="1356">
        <v>2000</v>
      </c>
      <c r="AT142" s="1357"/>
      <c r="AU142" s="1357"/>
      <c r="AV142" s="1357"/>
      <c r="AW142" s="1357"/>
      <c r="AX142" s="1357"/>
      <c r="AY142" s="1357"/>
      <c r="AZ142" s="1357"/>
      <c r="BA142" s="1357"/>
      <c r="BB142" s="1357"/>
      <c r="BC142" s="1358"/>
      <c r="BD142" s="83"/>
      <c r="BE142" s="83"/>
      <c r="BF142" s="83"/>
      <c r="BG142" s="83"/>
      <c r="BH142" s="83"/>
      <c r="BI142" s="83"/>
      <c r="BJ142" s="83"/>
      <c r="BK142" s="83"/>
      <c r="BL142" s="83"/>
      <c r="BM142" s="83"/>
      <c r="BN142" s="83"/>
      <c r="BO142" s="83"/>
      <c r="BP142" s="54"/>
      <c r="BQ142" s="54"/>
      <c r="BR142" s="54"/>
      <c r="BS142" s="83"/>
      <c r="BT142" s="83"/>
      <c r="BU142" s="83"/>
      <c r="BV142" s="1378"/>
      <c r="BW142" s="1378"/>
      <c r="BX142" s="1378"/>
      <c r="BY142" s="1378"/>
      <c r="BZ142" s="1378"/>
      <c r="CA142" s="1378"/>
      <c r="CB142" s="1378"/>
      <c r="CC142" s="1378"/>
      <c r="CD142" s="1378"/>
      <c r="CE142" s="1378"/>
      <c r="CF142" s="1378"/>
      <c r="CG142" s="1378"/>
      <c r="CH142" s="1378"/>
      <c r="CI142" s="1378"/>
      <c r="CJ142" s="1378"/>
      <c r="CK142" s="1378"/>
      <c r="CL142" s="1378"/>
      <c r="CM142" s="1378"/>
      <c r="CN142" s="1378"/>
      <c r="CO142" s="1378"/>
      <c r="CP142" s="1378"/>
      <c r="CQ142" s="1378"/>
      <c r="CR142" s="1378"/>
      <c r="CS142" s="1378"/>
      <c r="CT142" s="1378"/>
      <c r="CU142" s="1378"/>
      <c r="CV142" s="1378"/>
      <c r="CW142" s="83"/>
      <c r="CX142" s="112"/>
      <c r="DA142" s="11" t="s">
        <v>190</v>
      </c>
      <c r="DB142" s="12">
        <v>0.78600000000000003</v>
      </c>
      <c r="DC142" s="11"/>
      <c r="DE142" s="27"/>
      <c r="DF142" s="21" t="s">
        <v>774</v>
      </c>
      <c r="DG142" s="18">
        <v>452874.00375651941</v>
      </c>
      <c r="DH142" s="18">
        <v>280948.37760278158</v>
      </c>
      <c r="DI142" s="22">
        <v>264810.38514258066</v>
      </c>
      <c r="DJ142" s="22">
        <f>DJ140</f>
        <v>76634</v>
      </c>
      <c r="DK142" s="18">
        <v>0</v>
      </c>
      <c r="DL142" s="22">
        <v>163216.96749246493</v>
      </c>
      <c r="DM142" s="957">
        <f t="shared" ref="DM142:DQ142" si="44">DL142</f>
        <v>163216.96749246493</v>
      </c>
      <c r="DN142" s="957">
        <f t="shared" si="44"/>
        <v>163216.96749246493</v>
      </c>
      <c r="DO142" s="957">
        <f t="shared" si="44"/>
        <v>163216.96749246493</v>
      </c>
      <c r="DP142" s="957">
        <f t="shared" si="44"/>
        <v>163216.96749246493</v>
      </c>
      <c r="DQ142" s="957">
        <f t="shared" si="44"/>
        <v>163216.96749246493</v>
      </c>
    </row>
    <row r="143" spans="2:125" ht="13.5" customHeight="1" x14ac:dyDescent="0.2">
      <c r="B143" s="111"/>
      <c r="C143" s="3"/>
      <c r="D143" s="3"/>
      <c r="E143" s="3"/>
      <c r="F143" s="3"/>
      <c r="G143" s="3"/>
      <c r="H143" s="3"/>
      <c r="I143" s="3"/>
      <c r="J143" s="3"/>
      <c r="K143" s="3"/>
      <c r="L143" s="3"/>
      <c r="M143" s="3"/>
      <c r="N143" s="3"/>
      <c r="O143" s="3"/>
      <c r="P143" s="3"/>
      <c r="Q143" s="3"/>
      <c r="R143" s="3"/>
      <c r="S143" s="3"/>
      <c r="T143" s="3"/>
      <c r="U143" s="3"/>
      <c r="V143" s="3"/>
      <c r="W143" s="3"/>
      <c r="X143" s="3"/>
      <c r="Y143" s="3"/>
      <c r="Z143" s="3"/>
      <c r="AA143" s="3"/>
      <c r="AB143" s="3"/>
      <c r="AC143" s="3"/>
      <c r="AD143" s="124" t="s">
        <v>13</v>
      </c>
      <c r="AE143" s="1318" t="s">
        <v>898</v>
      </c>
      <c r="AF143" s="1318"/>
      <c r="AG143" s="1318"/>
      <c r="AH143" s="1318"/>
      <c r="AI143" s="1318"/>
      <c r="AJ143" s="1318"/>
      <c r="AK143" s="1318"/>
      <c r="AL143" s="1318"/>
      <c r="AM143" s="1318"/>
      <c r="AN143" s="1318"/>
      <c r="AO143" s="1318"/>
      <c r="AP143" s="1318"/>
      <c r="AQ143" s="1318"/>
      <c r="AR143" s="1319"/>
      <c r="AS143" s="1337">
        <v>2014</v>
      </c>
      <c r="AT143" s="1338"/>
      <c r="AU143" s="1338"/>
      <c r="AV143" s="1338"/>
      <c r="AW143" s="1338"/>
      <c r="AX143" s="1338"/>
      <c r="AY143" s="1338"/>
      <c r="AZ143" s="1338"/>
      <c r="BA143" s="1338"/>
      <c r="BB143" s="1338"/>
      <c r="BC143" s="1339"/>
      <c r="BD143" s="83"/>
      <c r="BE143" s="83"/>
      <c r="BF143" s="83"/>
      <c r="BG143" s="83"/>
      <c r="BH143" s="83"/>
      <c r="BI143" s="83"/>
      <c r="BJ143" s="83"/>
      <c r="BK143" s="83"/>
      <c r="BL143" s="83"/>
      <c r="BM143" s="83"/>
      <c r="BN143" s="83"/>
      <c r="BO143" s="83"/>
      <c r="BP143" s="54"/>
      <c r="BQ143" s="54"/>
      <c r="BR143" s="54"/>
      <c r="BS143" s="83"/>
      <c r="BT143" s="83"/>
      <c r="BU143" s="83"/>
      <c r="BV143" s="1378"/>
      <c r="BW143" s="1378"/>
      <c r="BX143" s="1378"/>
      <c r="BY143" s="1378"/>
      <c r="BZ143" s="1378"/>
      <c r="CA143" s="1378"/>
      <c r="CB143" s="1378"/>
      <c r="CC143" s="1378"/>
      <c r="CD143" s="1378"/>
      <c r="CE143" s="1378"/>
      <c r="CF143" s="1378"/>
      <c r="CG143" s="1378"/>
      <c r="CH143" s="1378"/>
      <c r="CI143" s="1378"/>
      <c r="CJ143" s="1378"/>
      <c r="CK143" s="1378"/>
      <c r="CL143" s="1378"/>
      <c r="CM143" s="1378"/>
      <c r="CN143" s="1378"/>
      <c r="CO143" s="1378"/>
      <c r="CP143" s="1378"/>
      <c r="CQ143" s="1378"/>
      <c r="CR143" s="1378"/>
      <c r="CS143" s="1378"/>
      <c r="CT143" s="1378"/>
      <c r="CU143" s="1378"/>
      <c r="CV143" s="1378"/>
      <c r="CW143" s="83"/>
      <c r="CX143" s="112"/>
      <c r="DA143" s="11" t="s">
        <v>191</v>
      </c>
      <c r="DB143" s="12">
        <v>0.85399999999999998</v>
      </c>
      <c r="DC143" s="11"/>
      <c r="DE143" s="27"/>
      <c r="DF143" s="21" t="s">
        <v>775</v>
      </c>
      <c r="DG143" s="18">
        <v>309362.5272303407</v>
      </c>
      <c r="DH143" s="18">
        <v>332643.95295844972</v>
      </c>
      <c r="DI143" s="20">
        <v>337355.87389469717</v>
      </c>
      <c r="DJ143" s="18">
        <v>0</v>
      </c>
      <c r="DK143" s="18">
        <v>0</v>
      </c>
      <c r="DL143" s="22">
        <v>193249.51337980886</v>
      </c>
      <c r="DM143" s="957">
        <f t="shared" ref="DM143:DQ143" si="45">DL143</f>
        <v>193249.51337980886</v>
      </c>
      <c r="DN143" s="957">
        <f t="shared" si="45"/>
        <v>193249.51337980886</v>
      </c>
      <c r="DO143" s="957">
        <f t="shared" si="45"/>
        <v>193249.51337980886</v>
      </c>
      <c r="DP143" s="957">
        <f t="shared" si="45"/>
        <v>193249.51337980886</v>
      </c>
      <c r="DQ143" s="957">
        <f t="shared" si="45"/>
        <v>193249.51337980886</v>
      </c>
    </row>
    <row r="144" spans="2:125" ht="13.5" customHeight="1" x14ac:dyDescent="0.2">
      <c r="B144" s="111"/>
      <c r="C144" s="3"/>
      <c r="D144" s="3"/>
      <c r="E144" s="3"/>
      <c r="F144" s="3"/>
      <c r="G144" s="3"/>
      <c r="H144" s="3"/>
      <c r="I144" s="3"/>
      <c r="J144" s="3"/>
      <c r="K144" s="3"/>
      <c r="L144" s="3"/>
      <c r="M144" s="3"/>
      <c r="N144" s="3"/>
      <c r="O144" s="3"/>
      <c r="P144" s="3"/>
      <c r="Q144" s="3"/>
      <c r="R144" s="3"/>
      <c r="S144" s="3"/>
      <c r="T144" s="3"/>
      <c r="U144" s="3"/>
      <c r="V144" s="3"/>
      <c r="W144" s="3"/>
      <c r="X144" s="3"/>
      <c r="Y144" s="3"/>
      <c r="Z144" s="3"/>
      <c r="AA144" s="3"/>
      <c r="AB144" s="3"/>
      <c r="AC144" s="3"/>
      <c r="AD144" s="124" t="s">
        <v>13</v>
      </c>
      <c r="AE144" s="1318" t="s">
        <v>899</v>
      </c>
      <c r="AF144" s="1318"/>
      <c r="AG144" s="1318"/>
      <c r="AH144" s="1318"/>
      <c r="AI144" s="1318"/>
      <c r="AJ144" s="1318"/>
      <c r="AK144" s="1318"/>
      <c r="AL144" s="1318"/>
      <c r="AM144" s="1318"/>
      <c r="AN144" s="1318"/>
      <c r="AO144" s="1318"/>
      <c r="AP144" s="1318"/>
      <c r="AQ144" s="1318"/>
      <c r="AR144" s="1319"/>
      <c r="AS144" s="1340" t="s">
        <v>831</v>
      </c>
      <c r="AT144" s="1341"/>
      <c r="AU144" s="1341"/>
      <c r="AV144" s="1341"/>
      <c r="AW144" s="1341"/>
      <c r="AX144" s="1341"/>
      <c r="AY144" s="1341"/>
      <c r="AZ144" s="1341"/>
      <c r="BA144" s="1341"/>
      <c r="BB144" s="1341"/>
      <c r="BC144" s="1342"/>
      <c r="BD144" s="83"/>
      <c r="BE144" s="83"/>
      <c r="BF144" s="83"/>
      <c r="BG144" s="83"/>
      <c r="BH144" s="83"/>
      <c r="BI144" s="83"/>
      <c r="BJ144" s="83"/>
      <c r="BK144" s="83"/>
      <c r="BP144" s="54"/>
      <c r="BQ144" s="54"/>
      <c r="BR144" s="54"/>
      <c r="BS144" s="83"/>
      <c r="BT144" s="83"/>
      <c r="BU144" s="83"/>
      <c r="BV144" s="1378"/>
      <c r="BW144" s="1378"/>
      <c r="BX144" s="1378"/>
      <c r="BY144" s="1378"/>
      <c r="BZ144" s="1378"/>
      <c r="CA144" s="1378"/>
      <c r="CB144" s="1378"/>
      <c r="CC144" s="1378"/>
      <c r="CD144" s="1378"/>
      <c r="CE144" s="1378"/>
      <c r="CF144" s="1378"/>
      <c r="CG144" s="1378"/>
      <c r="CH144" s="1378"/>
      <c r="CI144" s="1378"/>
      <c r="CJ144" s="1378"/>
      <c r="CK144" s="1378"/>
      <c r="CL144" s="1378"/>
      <c r="CM144" s="1378"/>
      <c r="CN144" s="1378"/>
      <c r="CO144" s="1378"/>
      <c r="CP144" s="1378"/>
      <c r="CQ144" s="1378"/>
      <c r="CR144" s="1378"/>
      <c r="CS144" s="1378"/>
      <c r="CT144" s="1378"/>
      <c r="CU144" s="1378"/>
      <c r="CV144" s="1378"/>
      <c r="CW144" s="83"/>
      <c r="CX144" s="112"/>
      <c r="DA144" s="11" t="s">
        <v>192</v>
      </c>
      <c r="DB144" s="12">
        <v>0.76100000000000001</v>
      </c>
      <c r="DC144" s="11"/>
      <c r="DE144" s="27"/>
      <c r="DF144" s="21" t="s">
        <v>776</v>
      </c>
      <c r="DG144" s="22">
        <v>370563.73044736701</v>
      </c>
      <c r="DH144" s="22">
        <v>235813.28301196083</v>
      </c>
      <c r="DI144" s="22">
        <v>0</v>
      </c>
      <c r="DJ144" s="22">
        <v>0</v>
      </c>
      <c r="DK144" s="18">
        <v>0</v>
      </c>
      <c r="DL144" s="20">
        <v>0</v>
      </c>
      <c r="DM144" s="957">
        <f t="shared" ref="DM144:DQ144" si="46">DL144</f>
        <v>0</v>
      </c>
      <c r="DN144" s="957">
        <f t="shared" si="46"/>
        <v>0</v>
      </c>
      <c r="DO144" s="957">
        <f t="shared" si="46"/>
        <v>0</v>
      </c>
      <c r="DP144" s="957">
        <f t="shared" si="46"/>
        <v>0</v>
      </c>
      <c r="DQ144" s="957">
        <f t="shared" si="46"/>
        <v>0</v>
      </c>
    </row>
    <row r="145" spans="1:121" ht="13.5" customHeight="1" x14ac:dyDescent="0.2">
      <c r="B145" s="111"/>
      <c r="C145" s="1289" t="s">
        <v>815</v>
      </c>
      <c r="D145" s="1290"/>
      <c r="E145" s="1290"/>
      <c r="F145" s="1290"/>
      <c r="G145" s="1290"/>
      <c r="H145" s="1290"/>
      <c r="I145" s="1290"/>
      <c r="J145" s="1290"/>
      <c r="K145" s="1290"/>
      <c r="L145" s="1290"/>
      <c r="M145" s="1290"/>
      <c r="N145" s="1290"/>
      <c r="O145" s="1290"/>
      <c r="P145" s="1290"/>
      <c r="Q145" s="1290"/>
      <c r="R145" s="1290"/>
      <c r="S145" s="1290"/>
      <c r="T145" s="1290"/>
      <c r="U145" s="1290"/>
      <c r="V145" s="1290"/>
      <c r="W145" s="1290"/>
      <c r="X145" s="1290"/>
      <c r="Y145" s="1290"/>
      <c r="Z145" s="1290"/>
      <c r="AA145" s="1290"/>
      <c r="AB145" s="1291"/>
      <c r="AC145" s="3"/>
      <c r="AD145" s="118" t="s">
        <v>13</v>
      </c>
      <c r="AE145" s="1300" t="s">
        <v>868</v>
      </c>
      <c r="AF145" s="1300"/>
      <c r="AG145" s="1300"/>
      <c r="AH145" s="1300"/>
      <c r="AI145" s="1300"/>
      <c r="AJ145" s="1300"/>
      <c r="AK145" s="1300"/>
      <c r="AL145" s="1300"/>
      <c r="AM145" s="1300"/>
      <c r="AN145" s="1300"/>
      <c r="AO145" s="1300"/>
      <c r="AP145" s="1300"/>
      <c r="AQ145" s="1300"/>
      <c r="AR145" s="1301"/>
      <c r="AS145" s="1343">
        <f>VLOOKUP(AS144,$DU$2:$DV$26,2,FALSE)</f>
        <v>30</v>
      </c>
      <c r="AT145" s="1344"/>
      <c r="AU145" s="1344"/>
      <c r="AV145" s="1344"/>
      <c r="AW145" s="1344"/>
      <c r="AX145" s="1344"/>
      <c r="AY145" s="1344"/>
      <c r="AZ145" s="1344"/>
      <c r="BA145" s="1344"/>
      <c r="BB145" s="1344"/>
      <c r="BC145" s="1345"/>
      <c r="BD145" s="83"/>
      <c r="BE145" s="83"/>
      <c r="BF145" s="83"/>
      <c r="BG145" s="83"/>
      <c r="BH145" s="83"/>
      <c r="BI145" s="83"/>
      <c r="BJ145" s="83"/>
      <c r="BK145" s="83"/>
      <c r="BP145" s="54"/>
      <c r="BQ145" s="54"/>
      <c r="BR145" s="54"/>
      <c r="BS145" s="83"/>
      <c r="BT145" s="83"/>
      <c r="BU145" s="83"/>
      <c r="BV145" s="1378"/>
      <c r="BW145" s="1378"/>
      <c r="BX145" s="1378"/>
      <c r="BY145" s="1378"/>
      <c r="BZ145" s="1378"/>
      <c r="CA145" s="1378"/>
      <c r="CB145" s="1378"/>
      <c r="CC145" s="1378"/>
      <c r="CD145" s="1378"/>
      <c r="CE145" s="1378"/>
      <c r="CF145" s="1378"/>
      <c r="CG145" s="1378"/>
      <c r="CH145" s="1378"/>
      <c r="CI145" s="1378"/>
      <c r="CJ145" s="1378"/>
      <c r="CK145" s="1378"/>
      <c r="CL145" s="1378"/>
      <c r="CM145" s="1378"/>
      <c r="CN145" s="1378"/>
      <c r="CO145" s="1378"/>
      <c r="CP145" s="1378"/>
      <c r="CQ145" s="1378"/>
      <c r="CR145" s="1378"/>
      <c r="CS145" s="1378"/>
      <c r="CT145" s="1378"/>
      <c r="CU145" s="1378"/>
      <c r="CV145" s="1378"/>
      <c r="CW145" s="83"/>
      <c r="CX145" s="112"/>
      <c r="DA145" s="11" t="s">
        <v>1222</v>
      </c>
      <c r="DB145" s="12">
        <v>0.78600000000000003</v>
      </c>
      <c r="DC145" s="11"/>
      <c r="DE145" s="27"/>
      <c r="DF145" s="21" t="s">
        <v>777</v>
      </c>
      <c r="DG145" s="18">
        <v>146829.86254479436</v>
      </c>
      <c r="DH145" s="18">
        <v>133937.37820098895</v>
      </c>
      <c r="DI145" s="18">
        <v>66142.187785964488</v>
      </c>
      <c r="DJ145" s="18">
        <v>0</v>
      </c>
      <c r="DK145" s="18">
        <v>0</v>
      </c>
      <c r="DL145" s="22">
        <v>77810.923452865507</v>
      </c>
      <c r="DM145" s="957">
        <f t="shared" ref="DM145:DQ145" si="47">DL145</f>
        <v>77810.923452865507</v>
      </c>
      <c r="DN145" s="957">
        <f t="shared" si="47"/>
        <v>77810.923452865507</v>
      </c>
      <c r="DO145" s="957">
        <f t="shared" si="47"/>
        <v>77810.923452865507</v>
      </c>
      <c r="DP145" s="957">
        <f t="shared" si="47"/>
        <v>77810.923452865507</v>
      </c>
      <c r="DQ145" s="957">
        <f t="shared" si="47"/>
        <v>77810.923452865507</v>
      </c>
    </row>
    <row r="146" spans="1:121" ht="13.5" customHeight="1" x14ac:dyDescent="0.2">
      <c r="B146" s="111"/>
      <c r="C146" s="124" t="s">
        <v>13</v>
      </c>
      <c r="D146" s="1323" t="s">
        <v>816</v>
      </c>
      <c r="E146" s="1323"/>
      <c r="F146" s="1323"/>
      <c r="G146" s="1323"/>
      <c r="H146" s="1323"/>
      <c r="I146" s="1323"/>
      <c r="J146" s="1323"/>
      <c r="K146" s="1323"/>
      <c r="L146" s="1323"/>
      <c r="M146" s="1323"/>
      <c r="N146" s="1323"/>
      <c r="O146" s="1323"/>
      <c r="P146" s="1323"/>
      <c r="Q146" s="1323"/>
      <c r="R146" s="1323"/>
      <c r="S146" s="1323"/>
      <c r="T146" s="1324"/>
      <c r="U146" s="1346">
        <f>U69</f>
        <v>0.03</v>
      </c>
      <c r="V146" s="1347"/>
      <c r="W146" s="1348"/>
      <c r="X146" s="1315">
        <f>X142*U146</f>
        <v>122537.99540624762</v>
      </c>
      <c r="Y146" s="1316"/>
      <c r="Z146" s="1316"/>
      <c r="AA146" s="1316"/>
      <c r="AB146" s="1317"/>
      <c r="AC146" s="3"/>
      <c r="AD146" s="1289" t="s">
        <v>900</v>
      </c>
      <c r="AE146" s="1290"/>
      <c r="AF146" s="1290"/>
      <c r="AG146" s="1290"/>
      <c r="AH146" s="1290"/>
      <c r="AI146" s="1290"/>
      <c r="AJ146" s="1290"/>
      <c r="AK146" s="1290"/>
      <c r="AL146" s="1290"/>
      <c r="AM146" s="1290"/>
      <c r="AN146" s="1290"/>
      <c r="AO146" s="1290"/>
      <c r="AP146" s="1290"/>
      <c r="AQ146" s="1290"/>
      <c r="AR146" s="1290"/>
      <c r="AS146" s="1290"/>
      <c r="AT146" s="1290"/>
      <c r="AU146" s="1290"/>
      <c r="AV146" s="1290"/>
      <c r="AW146" s="1290"/>
      <c r="AX146" s="1290"/>
      <c r="AY146" s="1290">
        <f>SUM(AY143:BC145)</f>
        <v>0</v>
      </c>
      <c r="AZ146" s="1290"/>
      <c r="BA146" s="1290"/>
      <c r="BB146" s="1290"/>
      <c r="BC146" s="1291"/>
      <c r="BD146" s="83"/>
      <c r="BE146" s="83"/>
      <c r="BF146" s="83"/>
      <c r="BG146" s="83"/>
      <c r="BH146" s="83"/>
      <c r="BI146" s="83"/>
      <c r="BJ146" s="83"/>
      <c r="BK146" s="83"/>
      <c r="BP146" s="54"/>
      <c r="BQ146" s="54"/>
      <c r="BR146" s="54"/>
      <c r="BS146" s="83"/>
      <c r="BT146" s="83"/>
      <c r="BU146" s="83"/>
      <c r="BV146" s="1378"/>
      <c r="BW146" s="1378"/>
      <c r="BX146" s="1378"/>
      <c r="BY146" s="1378"/>
      <c r="BZ146" s="1378"/>
      <c r="CA146" s="1378"/>
      <c r="CB146" s="1378"/>
      <c r="CC146" s="1378"/>
      <c r="CD146" s="1378"/>
      <c r="CE146" s="1378"/>
      <c r="CF146" s="1378"/>
      <c r="CG146" s="1378"/>
      <c r="CH146" s="1378"/>
      <c r="CI146" s="1378"/>
      <c r="CJ146" s="1378"/>
      <c r="CK146" s="1378"/>
      <c r="CL146" s="1378"/>
      <c r="CM146" s="1378"/>
      <c r="CN146" s="1378"/>
      <c r="CO146" s="1378"/>
      <c r="CP146" s="1378"/>
      <c r="CQ146" s="1378"/>
      <c r="CR146" s="1378"/>
      <c r="CS146" s="1378"/>
      <c r="CT146" s="1378"/>
      <c r="CU146" s="1378"/>
      <c r="CV146" s="1378"/>
      <c r="CW146" s="83"/>
      <c r="CX146" s="112"/>
      <c r="DA146" s="11" t="s">
        <v>194</v>
      </c>
      <c r="DB146" s="12">
        <v>0.81399999999999995</v>
      </c>
      <c r="DC146" s="11"/>
      <c r="DE146" s="27"/>
      <c r="DF146" s="21" t="s">
        <v>778</v>
      </c>
      <c r="DG146" s="18">
        <v>534737.90058349015</v>
      </c>
      <c r="DH146" s="18">
        <v>272064.04088167299</v>
      </c>
      <c r="DI146" s="18">
        <v>0</v>
      </c>
      <c r="DJ146" s="18">
        <v>0</v>
      </c>
      <c r="DK146" s="18">
        <v>0</v>
      </c>
      <c r="DL146" s="20">
        <v>0</v>
      </c>
      <c r="DM146" s="957">
        <f t="shared" ref="DM146:DQ146" si="48">DL146</f>
        <v>0</v>
      </c>
      <c r="DN146" s="957">
        <f t="shared" si="48"/>
        <v>0</v>
      </c>
      <c r="DO146" s="957">
        <f t="shared" si="48"/>
        <v>0</v>
      </c>
      <c r="DP146" s="957">
        <f t="shared" si="48"/>
        <v>0</v>
      </c>
      <c r="DQ146" s="957">
        <f t="shared" si="48"/>
        <v>0</v>
      </c>
    </row>
    <row r="147" spans="1:121" ht="13.5" customHeight="1" x14ac:dyDescent="0.2">
      <c r="B147" s="111"/>
      <c r="C147" s="124" t="s">
        <v>13</v>
      </c>
      <c r="D147" s="1318" t="s">
        <v>817</v>
      </c>
      <c r="E147" s="1318"/>
      <c r="F147" s="1318"/>
      <c r="G147" s="1318"/>
      <c r="H147" s="1318"/>
      <c r="I147" s="1318"/>
      <c r="J147" s="1318"/>
      <c r="K147" s="1318"/>
      <c r="L147" s="1318"/>
      <c r="M147" s="1318"/>
      <c r="N147" s="1318"/>
      <c r="O147" s="1318"/>
      <c r="P147" s="1318"/>
      <c r="Q147" s="1318"/>
      <c r="R147" s="1318"/>
      <c r="S147" s="1318"/>
      <c r="T147" s="1319"/>
      <c r="U147" s="1312">
        <f t="shared" ref="U147:U148" si="49">U70</f>
        <v>1.4999999999999999E-2</v>
      </c>
      <c r="V147" s="1313"/>
      <c r="W147" s="1314"/>
      <c r="X147" s="1320">
        <f>X142*U147</f>
        <v>61268.997703123809</v>
      </c>
      <c r="Y147" s="1321"/>
      <c r="Z147" s="1321"/>
      <c r="AA147" s="1321"/>
      <c r="AB147" s="1322"/>
      <c r="AC147" s="3"/>
      <c r="AD147" s="117" t="s">
        <v>13</v>
      </c>
      <c r="AE147" s="1323" t="s">
        <v>851</v>
      </c>
      <c r="AF147" s="1323"/>
      <c r="AG147" s="1323"/>
      <c r="AH147" s="1323"/>
      <c r="AI147" s="1323"/>
      <c r="AJ147" s="1323"/>
      <c r="AK147" s="1323"/>
      <c r="AL147" s="1323"/>
      <c r="AM147" s="1323"/>
      <c r="AN147" s="1323"/>
      <c r="AO147" s="1323"/>
      <c r="AP147" s="1323"/>
      <c r="AQ147" s="1323"/>
      <c r="AR147" s="1324"/>
      <c r="AS147" s="1325">
        <f>SUM(BP87:BT139)/X152</f>
        <v>0.26666666666666661</v>
      </c>
      <c r="AT147" s="1326"/>
      <c r="AU147" s="1326"/>
      <c r="AV147" s="1326"/>
      <c r="AW147" s="1326"/>
      <c r="AX147" s="1326"/>
      <c r="AY147" s="1326"/>
      <c r="AZ147" s="1326"/>
      <c r="BA147" s="1326"/>
      <c r="BB147" s="1326"/>
      <c r="BC147" s="1327"/>
      <c r="BD147" s="83"/>
      <c r="BE147" s="83"/>
      <c r="BF147" s="83"/>
      <c r="BG147" s="83"/>
      <c r="BH147" s="83"/>
      <c r="BI147" s="83"/>
      <c r="BJ147" s="83"/>
      <c r="BK147" s="83"/>
      <c r="BL147" s="83"/>
      <c r="BM147" s="83"/>
      <c r="BN147" s="83"/>
      <c r="BO147" s="83"/>
      <c r="BP147" s="54"/>
      <c r="BQ147" s="54"/>
      <c r="BR147" s="54"/>
      <c r="BS147" s="83"/>
      <c r="BT147" s="83"/>
      <c r="BU147" s="83"/>
      <c r="BV147" s="1378"/>
      <c r="BW147" s="1378"/>
      <c r="BX147" s="1378"/>
      <c r="BY147" s="1378"/>
      <c r="BZ147" s="1378"/>
      <c r="CA147" s="1378"/>
      <c r="CB147" s="1378"/>
      <c r="CC147" s="1378"/>
      <c r="CD147" s="1378"/>
      <c r="CE147" s="1378"/>
      <c r="CF147" s="1378"/>
      <c r="CG147" s="1378"/>
      <c r="CH147" s="1378"/>
      <c r="CI147" s="1378"/>
      <c r="CJ147" s="1378"/>
      <c r="CK147" s="1378"/>
      <c r="CL147" s="1378"/>
      <c r="CM147" s="1378"/>
      <c r="CN147" s="1378"/>
      <c r="CO147" s="1378"/>
      <c r="CP147" s="1378"/>
      <c r="CQ147" s="1378"/>
      <c r="CR147" s="1378"/>
      <c r="CS147" s="1378"/>
      <c r="CT147" s="1378"/>
      <c r="CU147" s="1378"/>
      <c r="CV147" s="1378"/>
      <c r="CW147" s="83"/>
      <c r="CX147" s="112"/>
      <c r="DA147" s="11" t="s">
        <v>195</v>
      </c>
      <c r="DB147" s="12">
        <v>0.80100000000000005</v>
      </c>
      <c r="DC147" s="11"/>
      <c r="DE147" s="27"/>
      <c r="DF147" s="21" t="s">
        <v>779</v>
      </c>
      <c r="DG147" s="18">
        <v>386565.34608032153</v>
      </c>
      <c r="DH147" s="18">
        <v>298857.24234781164</v>
      </c>
      <c r="DI147" s="18">
        <v>0</v>
      </c>
      <c r="DJ147" s="18">
        <v>0</v>
      </c>
      <c r="DK147" s="22">
        <v>0</v>
      </c>
      <c r="DL147" s="20">
        <v>0</v>
      </c>
      <c r="DM147" s="957">
        <f t="shared" ref="DM147:DQ147" si="50">DL147</f>
        <v>0</v>
      </c>
      <c r="DN147" s="957">
        <f t="shared" si="50"/>
        <v>0</v>
      </c>
      <c r="DO147" s="957">
        <f t="shared" si="50"/>
        <v>0</v>
      </c>
      <c r="DP147" s="957">
        <f t="shared" si="50"/>
        <v>0</v>
      </c>
      <c r="DQ147" s="957">
        <f t="shared" si="50"/>
        <v>0</v>
      </c>
    </row>
    <row r="148" spans="1:121" ht="13.5" customHeight="1" x14ac:dyDescent="0.2">
      <c r="B148" s="111"/>
      <c r="C148" s="124" t="s">
        <v>13</v>
      </c>
      <c r="D148" s="1300" t="s">
        <v>714</v>
      </c>
      <c r="E148" s="1300"/>
      <c r="F148" s="1300"/>
      <c r="G148" s="1300"/>
      <c r="H148" s="1300"/>
      <c r="I148" s="1300"/>
      <c r="J148" s="1300"/>
      <c r="K148" s="1300"/>
      <c r="L148" s="1300"/>
      <c r="M148" s="1300"/>
      <c r="N148" s="1300"/>
      <c r="O148" s="1300"/>
      <c r="P148" s="1300"/>
      <c r="Q148" s="1300"/>
      <c r="R148" s="1300"/>
      <c r="S148" s="1300"/>
      <c r="T148" s="1301"/>
      <c r="U148" s="1328">
        <f t="shared" si="49"/>
        <v>0.1</v>
      </c>
      <c r="V148" s="1329"/>
      <c r="W148" s="1330"/>
      <c r="X148" s="1331">
        <f>X142*U148</f>
        <v>408459.98468749208</v>
      </c>
      <c r="Y148" s="1332"/>
      <c r="Z148" s="1332"/>
      <c r="AA148" s="1332"/>
      <c r="AB148" s="1333"/>
      <c r="AC148" s="3"/>
      <c r="AD148" s="124" t="s">
        <v>13</v>
      </c>
      <c r="AE148" s="1318" t="s">
        <v>852</v>
      </c>
      <c r="AF148" s="1318"/>
      <c r="AG148" s="1318"/>
      <c r="AH148" s="1318"/>
      <c r="AI148" s="1318"/>
      <c r="AJ148" s="1318"/>
      <c r="AK148" s="1318"/>
      <c r="AL148" s="1318"/>
      <c r="AM148" s="1318"/>
      <c r="AN148" s="1318"/>
      <c r="AO148" s="1318"/>
      <c r="AP148" s="1318"/>
      <c r="AQ148" s="1318"/>
      <c r="AR148" s="1319"/>
      <c r="AS148" s="1334">
        <v>0</v>
      </c>
      <c r="AT148" s="1335"/>
      <c r="AU148" s="1335"/>
      <c r="AV148" s="1335"/>
      <c r="AW148" s="1335"/>
      <c r="AX148" s="1335"/>
      <c r="AY148" s="1335"/>
      <c r="AZ148" s="1335"/>
      <c r="BA148" s="1335"/>
      <c r="BB148" s="1335"/>
      <c r="BC148" s="1336"/>
      <c r="BD148" s="83"/>
      <c r="BE148" s="83"/>
      <c r="BF148" s="83"/>
      <c r="BG148" s="83"/>
      <c r="BH148" s="83"/>
      <c r="BI148" s="83"/>
      <c r="BJ148" s="83"/>
      <c r="BK148" s="83"/>
      <c r="BL148" s="83"/>
      <c r="BM148" s="83"/>
      <c r="BN148" s="83"/>
      <c r="BO148" s="83"/>
      <c r="BP148" s="54"/>
      <c r="BQ148" s="54"/>
      <c r="BR148" s="54"/>
      <c r="BS148" s="83"/>
      <c r="BT148" s="83"/>
      <c r="BU148" s="83"/>
      <c r="BV148" s="1378"/>
      <c r="BW148" s="1378"/>
      <c r="BX148" s="1378"/>
      <c r="BY148" s="1378"/>
      <c r="BZ148" s="1378"/>
      <c r="CA148" s="1378"/>
      <c r="CB148" s="1378"/>
      <c r="CC148" s="1378"/>
      <c r="CD148" s="1378"/>
      <c r="CE148" s="1378"/>
      <c r="CF148" s="1378"/>
      <c r="CG148" s="1378"/>
      <c r="CH148" s="1378"/>
      <c r="CI148" s="1378"/>
      <c r="CJ148" s="1378"/>
      <c r="CK148" s="1378"/>
      <c r="CL148" s="1378"/>
      <c r="CM148" s="1378"/>
      <c r="CN148" s="1378"/>
      <c r="CO148" s="1378"/>
      <c r="CP148" s="1378"/>
      <c r="CQ148" s="1378"/>
      <c r="CR148" s="1378"/>
      <c r="CS148" s="1378"/>
      <c r="CT148" s="1378"/>
      <c r="CU148" s="1378"/>
      <c r="CV148" s="1378"/>
      <c r="CW148" s="83"/>
      <c r="CX148" s="112"/>
      <c r="DA148" s="11" t="s">
        <v>196</v>
      </c>
      <c r="DB148" s="12">
        <v>0.77500000000000002</v>
      </c>
      <c r="DC148" s="11"/>
      <c r="DE148" s="27"/>
      <c r="DF148" s="21" t="s">
        <v>780</v>
      </c>
      <c r="DG148" s="18">
        <v>0</v>
      </c>
      <c r="DH148" s="18">
        <v>0</v>
      </c>
      <c r="DI148" s="18">
        <v>0</v>
      </c>
      <c r="DJ148" s="18">
        <v>0</v>
      </c>
      <c r="DK148" s="18">
        <v>0</v>
      </c>
      <c r="DL148" s="20">
        <v>52751.007657475689</v>
      </c>
      <c r="DM148" s="957">
        <f t="shared" ref="DM148:DQ148" si="51">DL148</f>
        <v>52751.007657475689</v>
      </c>
      <c r="DN148" s="957">
        <f t="shared" si="51"/>
        <v>52751.007657475689</v>
      </c>
      <c r="DO148" s="957">
        <f t="shared" si="51"/>
        <v>52751.007657475689</v>
      </c>
      <c r="DP148" s="957">
        <f t="shared" si="51"/>
        <v>52751.007657475689</v>
      </c>
      <c r="DQ148" s="957">
        <f t="shared" si="51"/>
        <v>52751.007657475689</v>
      </c>
    </row>
    <row r="149" spans="1:121" ht="13.5" customHeight="1" x14ac:dyDescent="0.2">
      <c r="B149" s="111"/>
      <c r="C149" s="1289" t="s">
        <v>818</v>
      </c>
      <c r="D149" s="1290"/>
      <c r="E149" s="1290"/>
      <c r="F149" s="1290"/>
      <c r="G149" s="1290"/>
      <c r="H149" s="1290"/>
      <c r="I149" s="1290"/>
      <c r="J149" s="1290"/>
      <c r="K149" s="1290"/>
      <c r="L149" s="1290"/>
      <c r="M149" s="1290"/>
      <c r="N149" s="1290"/>
      <c r="O149" s="1290"/>
      <c r="P149" s="1290"/>
      <c r="Q149" s="1290"/>
      <c r="R149" s="1290"/>
      <c r="S149" s="1290"/>
      <c r="T149" s="1290"/>
      <c r="U149" s="1290"/>
      <c r="V149" s="1290"/>
      <c r="W149" s="1291"/>
      <c r="X149" s="1292">
        <f>SUM(X146:AB148)</f>
        <v>592266.97779686353</v>
      </c>
      <c r="Y149" s="1293"/>
      <c r="Z149" s="1293"/>
      <c r="AA149" s="1293"/>
      <c r="AB149" s="1294"/>
      <c r="AC149" s="3"/>
      <c r="AD149" s="118" t="s">
        <v>13</v>
      </c>
      <c r="AE149" s="1300" t="s">
        <v>853</v>
      </c>
      <c r="AF149" s="1300"/>
      <c r="AG149" s="1300"/>
      <c r="AH149" s="1300"/>
      <c r="AI149" s="1300"/>
      <c r="AJ149" s="1300"/>
      <c r="AK149" s="1300"/>
      <c r="AL149" s="1300"/>
      <c r="AM149" s="1300"/>
      <c r="AN149" s="1300"/>
      <c r="AO149" s="1300"/>
      <c r="AP149" s="1300"/>
      <c r="AQ149" s="1300"/>
      <c r="AR149" s="1301"/>
      <c r="AS149" s="1302">
        <v>0</v>
      </c>
      <c r="AT149" s="1303"/>
      <c r="AU149" s="1303"/>
      <c r="AV149" s="1303"/>
      <c r="AW149" s="1303"/>
      <c r="AX149" s="1303"/>
      <c r="AY149" s="1303"/>
      <c r="AZ149" s="1303"/>
      <c r="BA149" s="1303"/>
      <c r="BB149" s="1303"/>
      <c r="BC149" s="1304"/>
      <c r="BD149" s="83"/>
      <c r="BE149" s="83"/>
      <c r="BF149" s="83"/>
      <c r="BG149" s="83"/>
      <c r="BH149" s="83"/>
      <c r="BI149" s="83"/>
      <c r="BJ149" s="83"/>
      <c r="BK149" s="83"/>
      <c r="BL149" s="83"/>
      <c r="BM149" s="83"/>
      <c r="BN149" s="83"/>
      <c r="BO149" s="83"/>
      <c r="BP149" s="54"/>
      <c r="BQ149" s="54"/>
      <c r="BR149" s="54"/>
      <c r="BS149" s="83"/>
      <c r="BT149" s="83"/>
      <c r="BU149" s="83"/>
      <c r="BV149" s="1378"/>
      <c r="BW149" s="1378"/>
      <c r="BX149" s="1378"/>
      <c r="BY149" s="1378"/>
      <c r="BZ149" s="1378"/>
      <c r="CA149" s="1378"/>
      <c r="CB149" s="1378"/>
      <c r="CC149" s="1378"/>
      <c r="CD149" s="1378"/>
      <c r="CE149" s="1378"/>
      <c r="CF149" s="1378"/>
      <c r="CG149" s="1378"/>
      <c r="CH149" s="1378"/>
      <c r="CI149" s="1378"/>
      <c r="CJ149" s="1378"/>
      <c r="CK149" s="1378"/>
      <c r="CL149" s="1378"/>
      <c r="CM149" s="1378"/>
      <c r="CN149" s="1378"/>
      <c r="CO149" s="1378"/>
      <c r="CP149" s="1378"/>
      <c r="CQ149" s="1378"/>
      <c r="CR149" s="1378"/>
      <c r="CS149" s="1378"/>
      <c r="CT149" s="1378"/>
      <c r="CU149" s="1378"/>
      <c r="CV149" s="1378"/>
      <c r="CW149" s="83"/>
      <c r="CX149" s="112"/>
      <c r="DA149" s="11" t="s">
        <v>197</v>
      </c>
      <c r="DB149" s="12">
        <v>0.83099999999999996</v>
      </c>
      <c r="DC149" s="11"/>
      <c r="DE149" s="27"/>
      <c r="DF149" s="21" t="s">
        <v>781</v>
      </c>
      <c r="DG149" s="22">
        <v>0</v>
      </c>
      <c r="DH149" s="22">
        <v>0</v>
      </c>
      <c r="DI149" s="22">
        <v>0</v>
      </c>
      <c r="DJ149" s="18">
        <v>0</v>
      </c>
      <c r="DK149" s="18">
        <v>0</v>
      </c>
      <c r="DL149" s="20">
        <v>44623.046273517706</v>
      </c>
      <c r="DM149" s="957">
        <f t="shared" ref="DM149:DQ149" si="52">DL149</f>
        <v>44623.046273517706</v>
      </c>
      <c r="DN149" s="957">
        <f t="shared" si="52"/>
        <v>44623.046273517706</v>
      </c>
      <c r="DO149" s="957">
        <f t="shared" si="52"/>
        <v>44623.046273517706</v>
      </c>
      <c r="DP149" s="957">
        <f t="shared" si="52"/>
        <v>44623.046273517706</v>
      </c>
      <c r="DQ149" s="957">
        <f t="shared" si="52"/>
        <v>44623.046273517706</v>
      </c>
    </row>
    <row r="150" spans="1:121" ht="13.5" customHeight="1" x14ac:dyDescent="0.2">
      <c r="B150" s="111"/>
      <c r="C150" s="1289" t="s">
        <v>821</v>
      </c>
      <c r="D150" s="1290"/>
      <c r="E150" s="1290"/>
      <c r="F150" s="1290"/>
      <c r="G150" s="1290"/>
      <c r="H150" s="1290"/>
      <c r="I150" s="1290"/>
      <c r="J150" s="1290"/>
      <c r="K150" s="1290"/>
      <c r="L150" s="1290"/>
      <c r="M150" s="1290"/>
      <c r="N150" s="1290"/>
      <c r="O150" s="1290"/>
      <c r="P150" s="1290"/>
      <c r="Q150" s="1290"/>
      <c r="R150" s="1290"/>
      <c r="S150" s="1290"/>
      <c r="T150" s="1290"/>
      <c r="U150" s="1290"/>
      <c r="V150" s="1290"/>
      <c r="W150" s="1291"/>
      <c r="X150" s="1292">
        <f>X142+X149</f>
        <v>4676866.8246717844</v>
      </c>
      <c r="Y150" s="1293"/>
      <c r="Z150" s="1293"/>
      <c r="AA150" s="1293"/>
      <c r="AB150" s="1294"/>
      <c r="AC150" s="3"/>
      <c r="AD150" s="115"/>
      <c r="AE150" s="1305" t="s">
        <v>854</v>
      </c>
      <c r="AF150" s="1305"/>
      <c r="AG150" s="1305"/>
      <c r="AH150" s="1305"/>
      <c r="AI150" s="1305"/>
      <c r="AJ150" s="1305"/>
      <c r="AK150" s="1305"/>
      <c r="AL150" s="1305"/>
      <c r="AM150" s="1305"/>
      <c r="AN150" s="1305"/>
      <c r="AO150" s="1305"/>
      <c r="AP150" s="1305"/>
      <c r="AQ150" s="1305"/>
      <c r="AR150" s="1306"/>
      <c r="AS150" s="1307">
        <f>AS147+((1-AS147)*AS148)+((1-AS147)*AS149)</f>
        <v>0.26666666666666661</v>
      </c>
      <c r="AT150" s="1308"/>
      <c r="AU150" s="1308"/>
      <c r="AV150" s="1308"/>
      <c r="AW150" s="1308"/>
      <c r="AX150" s="1308"/>
      <c r="AY150" s="1308"/>
      <c r="AZ150" s="1308"/>
      <c r="BA150" s="1308"/>
      <c r="BB150" s="1308"/>
      <c r="BC150" s="1309"/>
      <c r="BD150" s="83"/>
      <c r="BE150" s="83"/>
      <c r="BF150" s="83"/>
      <c r="BG150" s="83"/>
      <c r="BH150" s="83"/>
      <c r="BI150" s="83"/>
      <c r="BJ150" s="83"/>
      <c r="BK150" s="83"/>
      <c r="BL150" s="83"/>
      <c r="BM150" s="83"/>
      <c r="BN150" s="83"/>
      <c r="BO150" s="83"/>
      <c r="BP150" s="54"/>
      <c r="BQ150" s="54"/>
      <c r="BR150" s="54"/>
      <c r="BS150" s="83"/>
      <c r="BT150" s="83"/>
      <c r="BU150" s="83"/>
      <c r="BV150" s="1378"/>
      <c r="BW150" s="1378"/>
      <c r="BX150" s="1378"/>
      <c r="BY150" s="1378"/>
      <c r="BZ150" s="1378"/>
      <c r="CA150" s="1378"/>
      <c r="CB150" s="1378"/>
      <c r="CC150" s="1378"/>
      <c r="CD150" s="1378"/>
      <c r="CE150" s="1378"/>
      <c r="CF150" s="1378"/>
      <c r="CG150" s="1378"/>
      <c r="CH150" s="1378"/>
      <c r="CI150" s="1378"/>
      <c r="CJ150" s="1378"/>
      <c r="CK150" s="1378"/>
      <c r="CL150" s="1378"/>
      <c r="CM150" s="1378"/>
      <c r="CN150" s="1378"/>
      <c r="CO150" s="1378"/>
      <c r="CP150" s="1378"/>
      <c r="CQ150" s="1378"/>
      <c r="CR150" s="1378"/>
      <c r="CS150" s="1378"/>
      <c r="CT150" s="1378"/>
      <c r="CU150" s="1378"/>
      <c r="CV150" s="1378"/>
      <c r="CW150" s="83"/>
      <c r="CX150" s="112"/>
      <c r="DA150" s="11" t="s">
        <v>198</v>
      </c>
      <c r="DB150" s="12">
        <v>0.77900000000000003</v>
      </c>
      <c r="DC150" s="11"/>
      <c r="DE150" s="27"/>
      <c r="DF150" s="21" t="s">
        <v>782</v>
      </c>
      <c r="DG150" s="22">
        <v>0</v>
      </c>
      <c r="DH150" s="18">
        <v>0</v>
      </c>
      <c r="DI150" s="18">
        <v>0</v>
      </c>
      <c r="DJ150" s="18">
        <v>0</v>
      </c>
      <c r="DK150" s="22">
        <f>DK140</f>
        <v>80198</v>
      </c>
      <c r="DL150" s="20">
        <v>0</v>
      </c>
      <c r="DM150" s="957">
        <f t="shared" ref="DM150:DQ150" si="53">DL150</f>
        <v>0</v>
      </c>
      <c r="DN150" s="957">
        <f t="shared" si="53"/>
        <v>0</v>
      </c>
      <c r="DO150" s="957">
        <f t="shared" si="53"/>
        <v>0</v>
      </c>
      <c r="DP150" s="957">
        <f t="shared" si="53"/>
        <v>0</v>
      </c>
      <c r="DQ150" s="957">
        <f t="shared" si="53"/>
        <v>0</v>
      </c>
    </row>
    <row r="151" spans="1:121" ht="13.5" customHeight="1" x14ac:dyDescent="0.2">
      <c r="B151" s="111"/>
      <c r="C151" s="78" t="s">
        <v>13</v>
      </c>
      <c r="D151" s="1310" t="s">
        <v>819</v>
      </c>
      <c r="E151" s="1310"/>
      <c r="F151" s="1310"/>
      <c r="G151" s="1310"/>
      <c r="H151" s="1310"/>
      <c r="I151" s="1310"/>
      <c r="J151" s="1310"/>
      <c r="K151" s="1310"/>
      <c r="L151" s="1310"/>
      <c r="M151" s="1310"/>
      <c r="N151" s="1310"/>
      <c r="O151" s="1310"/>
      <c r="P151" s="1310"/>
      <c r="Q151" s="1310"/>
      <c r="R151" s="1310"/>
      <c r="S151" s="1310"/>
      <c r="T151" s="1311"/>
      <c r="U151" s="1312">
        <v>0.1</v>
      </c>
      <c r="V151" s="1313"/>
      <c r="W151" s="1314"/>
      <c r="X151" s="1315">
        <f>X150*U151</f>
        <v>467686.68246717844</v>
      </c>
      <c r="Y151" s="1316"/>
      <c r="Z151" s="1316"/>
      <c r="AA151" s="1316"/>
      <c r="AB151" s="1317"/>
      <c r="AC151" s="3"/>
      <c r="AD151" s="115"/>
      <c r="AE151" s="1305" t="s">
        <v>855</v>
      </c>
      <c r="AF151" s="1305"/>
      <c r="AG151" s="1305"/>
      <c r="AH151" s="1305"/>
      <c r="AI151" s="1305"/>
      <c r="AJ151" s="1305"/>
      <c r="AK151" s="1305"/>
      <c r="AL151" s="1305"/>
      <c r="AM151" s="1305"/>
      <c r="AN151" s="1305"/>
      <c r="AO151" s="1305"/>
      <c r="AP151" s="1305"/>
      <c r="AQ151" s="1305"/>
      <c r="AR151" s="1306"/>
      <c r="AS151" s="1307">
        <f>1-AS150</f>
        <v>0.73333333333333339</v>
      </c>
      <c r="AT151" s="1308"/>
      <c r="AU151" s="1308"/>
      <c r="AV151" s="1308"/>
      <c r="AW151" s="1308"/>
      <c r="AX151" s="1308"/>
      <c r="AY151" s="1308"/>
      <c r="AZ151" s="1308"/>
      <c r="BA151" s="1308"/>
      <c r="BB151" s="1308"/>
      <c r="BC151" s="1309"/>
      <c r="BD151" s="83"/>
      <c r="BE151" s="83"/>
      <c r="BF151" s="83"/>
      <c r="BG151" s="83"/>
      <c r="BH151" s="83"/>
      <c r="BI151" s="83"/>
      <c r="BJ151" s="83"/>
      <c r="BK151" s="83"/>
      <c r="BL151" s="83"/>
      <c r="BM151" s="83"/>
      <c r="BN151" s="83"/>
      <c r="BO151" s="83"/>
      <c r="BP151" s="54"/>
      <c r="BQ151" s="54"/>
      <c r="BR151" s="54"/>
      <c r="BS151" s="83"/>
      <c r="BT151" s="83"/>
      <c r="BU151" s="83"/>
      <c r="BV151" s="1378"/>
      <c r="BW151" s="1378"/>
      <c r="BX151" s="1378"/>
      <c r="BY151" s="1378"/>
      <c r="BZ151" s="1378"/>
      <c r="CA151" s="1378"/>
      <c r="CB151" s="1378"/>
      <c r="CC151" s="1378"/>
      <c r="CD151" s="1378"/>
      <c r="CE151" s="1378"/>
      <c r="CF151" s="1378"/>
      <c r="CG151" s="1378"/>
      <c r="CH151" s="1378"/>
      <c r="CI151" s="1378"/>
      <c r="CJ151" s="1378"/>
      <c r="CK151" s="1378"/>
      <c r="CL151" s="1378"/>
      <c r="CM151" s="1378"/>
      <c r="CN151" s="1378"/>
      <c r="CO151" s="1378"/>
      <c r="CP151" s="1378"/>
      <c r="CQ151" s="1378"/>
      <c r="CR151" s="1378"/>
      <c r="CS151" s="1378"/>
      <c r="CT151" s="1378"/>
      <c r="CU151" s="1378"/>
      <c r="CV151" s="1378"/>
      <c r="CW151" s="83"/>
      <c r="CX151" s="112"/>
      <c r="DA151" s="11" t="s">
        <v>199</v>
      </c>
      <c r="DB151" s="12">
        <v>0.76400000000000001</v>
      </c>
      <c r="DC151" s="11"/>
      <c r="DE151" s="27"/>
      <c r="DF151" s="21" t="s">
        <v>783</v>
      </c>
      <c r="DG151" s="22">
        <v>569232.32648498332</v>
      </c>
      <c r="DH151" s="18">
        <v>331205.71065240441</v>
      </c>
      <c r="DI151" s="18">
        <v>289115.20352603978</v>
      </c>
      <c r="DJ151" s="18">
        <v>76633.940856000001</v>
      </c>
      <c r="DK151" s="18">
        <v>0</v>
      </c>
      <c r="DL151" s="20">
        <v>197294.47032129517</v>
      </c>
      <c r="DM151" s="957">
        <f t="shared" ref="DM151:DQ151" si="54">DL151</f>
        <v>197294.47032129517</v>
      </c>
      <c r="DN151" s="957">
        <f t="shared" si="54"/>
        <v>197294.47032129517</v>
      </c>
      <c r="DO151" s="957">
        <f t="shared" si="54"/>
        <v>197294.47032129517</v>
      </c>
      <c r="DP151" s="957">
        <f t="shared" si="54"/>
        <v>197294.47032129517</v>
      </c>
      <c r="DQ151" s="957">
        <f t="shared" si="54"/>
        <v>197294.47032129517</v>
      </c>
    </row>
    <row r="152" spans="1:121" ht="13.5" customHeight="1" x14ac:dyDescent="0.2">
      <c r="B152" s="111"/>
      <c r="C152" s="1289" t="s">
        <v>820</v>
      </c>
      <c r="D152" s="1290"/>
      <c r="E152" s="1290"/>
      <c r="F152" s="1290"/>
      <c r="G152" s="1290"/>
      <c r="H152" s="1290"/>
      <c r="I152" s="1290"/>
      <c r="J152" s="1290"/>
      <c r="K152" s="1290"/>
      <c r="L152" s="1290"/>
      <c r="M152" s="1290"/>
      <c r="N152" s="1290"/>
      <c r="O152" s="1290"/>
      <c r="P152" s="1290"/>
      <c r="Q152" s="1290"/>
      <c r="R152" s="1290"/>
      <c r="S152" s="1290"/>
      <c r="T152" s="1290"/>
      <c r="U152" s="1290"/>
      <c r="V152" s="1290"/>
      <c r="W152" s="1291"/>
      <c r="X152" s="1292">
        <f>X150+X151</f>
        <v>5144553.5071389629</v>
      </c>
      <c r="Y152" s="1293"/>
      <c r="Z152" s="1293"/>
      <c r="AA152" s="1293"/>
      <c r="AB152" s="1294"/>
      <c r="AC152" s="3"/>
      <c r="AD152" s="137"/>
      <c r="AE152" s="1295" t="s">
        <v>901</v>
      </c>
      <c r="AF152" s="1295"/>
      <c r="AG152" s="1295"/>
      <c r="AH152" s="1295"/>
      <c r="AI152" s="1295"/>
      <c r="AJ152" s="1295"/>
      <c r="AK152" s="1295"/>
      <c r="AL152" s="1295"/>
      <c r="AM152" s="1295"/>
      <c r="AN152" s="1295"/>
      <c r="AO152" s="1295"/>
      <c r="AP152" s="1295"/>
      <c r="AQ152" s="1295"/>
      <c r="AR152" s="1296"/>
      <c r="AS152" s="1297">
        <f>X152*AS151</f>
        <v>3772672.5719019063</v>
      </c>
      <c r="AT152" s="1298"/>
      <c r="AU152" s="1298"/>
      <c r="AV152" s="1298"/>
      <c r="AW152" s="1298"/>
      <c r="AX152" s="1298"/>
      <c r="AY152" s="1298"/>
      <c r="AZ152" s="1298"/>
      <c r="BA152" s="1298"/>
      <c r="BB152" s="1298"/>
      <c r="BC152" s="1299"/>
      <c r="BD152" s="83"/>
      <c r="BE152" s="83"/>
      <c r="BF152" s="83"/>
      <c r="BG152" s="83"/>
      <c r="BH152" s="83"/>
      <c r="BI152" s="83"/>
      <c r="BJ152" s="83"/>
      <c r="BK152" s="83"/>
      <c r="BL152" s="83"/>
      <c r="BM152" s="83"/>
      <c r="BN152" s="83"/>
      <c r="BO152" s="83"/>
      <c r="BP152" s="54"/>
      <c r="BQ152" s="54"/>
      <c r="BR152" s="54"/>
      <c r="BS152" s="83"/>
      <c r="BT152" s="83"/>
      <c r="BU152" s="83"/>
      <c r="BV152" s="83"/>
      <c r="BW152" s="83"/>
      <c r="BX152" s="83"/>
      <c r="BY152" s="83"/>
      <c r="BZ152" s="83"/>
      <c r="CA152" s="83"/>
      <c r="CB152" s="83"/>
      <c r="CC152" s="83"/>
      <c r="CD152" s="83"/>
      <c r="CE152" s="83"/>
      <c r="CF152" s="83"/>
      <c r="CG152" s="83"/>
      <c r="CH152" s="83"/>
      <c r="CI152" s="83"/>
      <c r="CJ152" s="83"/>
      <c r="CK152" s="83"/>
      <c r="CL152" s="83"/>
      <c r="CM152" s="83"/>
      <c r="CN152" s="83"/>
      <c r="CO152" s="83"/>
      <c r="CP152" s="83"/>
      <c r="CQ152" s="83"/>
      <c r="CR152" s="83"/>
      <c r="CS152" s="83"/>
      <c r="CT152" s="83"/>
      <c r="CU152" s="83"/>
      <c r="CV152" s="83"/>
      <c r="CW152" s="83"/>
      <c r="CX152" s="112"/>
      <c r="DA152" s="11" t="s">
        <v>200</v>
      </c>
      <c r="DB152" s="12">
        <v>0.84699999999999998</v>
      </c>
      <c r="DC152" s="11"/>
      <c r="DE152" s="27"/>
      <c r="DF152" s="21" t="s">
        <v>784</v>
      </c>
      <c r="DG152" s="22">
        <v>292664.60814896482</v>
      </c>
      <c r="DH152" s="18">
        <v>330059.98472838558</v>
      </c>
      <c r="DI152" s="18">
        <v>344449.52858221583</v>
      </c>
      <c r="DJ152" s="18">
        <v>0</v>
      </c>
      <c r="DK152" s="18">
        <v>0</v>
      </c>
      <c r="DL152" s="20">
        <v>199761.48740889496</v>
      </c>
      <c r="DM152" s="957">
        <f t="shared" ref="DM152:DQ152" si="55">DL152</f>
        <v>199761.48740889496</v>
      </c>
      <c r="DN152" s="957">
        <f t="shared" si="55"/>
        <v>199761.48740889496</v>
      </c>
      <c r="DO152" s="957">
        <f t="shared" si="55"/>
        <v>199761.48740889496</v>
      </c>
      <c r="DP152" s="957">
        <f t="shared" si="55"/>
        <v>199761.48740889496</v>
      </c>
      <c r="DQ152" s="957">
        <f t="shared" si="55"/>
        <v>199761.48740889496</v>
      </c>
    </row>
    <row r="153" spans="1:121" ht="13.5" customHeight="1" x14ac:dyDescent="0.2">
      <c r="B153" s="111"/>
      <c r="C153" s="1289" t="s">
        <v>903</v>
      </c>
      <c r="D153" s="1290"/>
      <c r="E153" s="1290"/>
      <c r="F153" s="1290"/>
      <c r="G153" s="1290"/>
      <c r="H153" s="1290"/>
      <c r="I153" s="1290"/>
      <c r="J153" s="1290"/>
      <c r="K153" s="1290"/>
      <c r="L153" s="1290"/>
      <c r="M153" s="1290"/>
      <c r="N153" s="1290"/>
      <c r="O153" s="1290"/>
      <c r="P153" s="1290"/>
      <c r="Q153" s="1290"/>
      <c r="R153" s="1290"/>
      <c r="S153" s="1290"/>
      <c r="T153" s="1290"/>
      <c r="U153" s="1290"/>
      <c r="V153" s="1290"/>
      <c r="W153" s="1291"/>
      <c r="X153" s="1292">
        <f>ROUND((X152*O83),-4)</f>
        <v>256300000</v>
      </c>
      <c r="Y153" s="1293"/>
      <c r="Z153" s="1293"/>
      <c r="AA153" s="1293"/>
      <c r="AB153" s="1294"/>
      <c r="AC153" s="3"/>
      <c r="AD153" s="137"/>
      <c r="AE153" s="1295" t="s">
        <v>902</v>
      </c>
      <c r="AF153" s="1295"/>
      <c r="AG153" s="1295"/>
      <c r="AH153" s="1295"/>
      <c r="AI153" s="1295"/>
      <c r="AJ153" s="1295"/>
      <c r="AK153" s="1295"/>
      <c r="AL153" s="1295"/>
      <c r="AM153" s="1295"/>
      <c r="AN153" s="1295"/>
      <c r="AO153" s="1295"/>
      <c r="AP153" s="1295"/>
      <c r="AQ153" s="1295"/>
      <c r="AR153" s="1296"/>
      <c r="AS153" s="1297">
        <f>ROUND((AS152*O83),-4)</f>
        <v>187950000</v>
      </c>
      <c r="AT153" s="1298"/>
      <c r="AU153" s="1298"/>
      <c r="AV153" s="1298"/>
      <c r="AW153" s="1298"/>
      <c r="AX153" s="1298"/>
      <c r="AY153" s="1298"/>
      <c r="AZ153" s="1298"/>
      <c r="BA153" s="1298"/>
      <c r="BB153" s="1298"/>
      <c r="BC153" s="1299"/>
      <c r="BD153" s="83"/>
      <c r="BE153" s="83"/>
      <c r="BF153" s="83"/>
      <c r="BG153" s="83"/>
      <c r="BH153" s="83"/>
      <c r="BI153" s="83"/>
      <c r="BJ153" s="83"/>
      <c r="BK153" s="83"/>
      <c r="BL153" s="83"/>
      <c r="BM153" s="83"/>
      <c r="BN153" s="83"/>
      <c r="BO153" s="83"/>
      <c r="BP153" s="54"/>
      <c r="BQ153" s="54"/>
      <c r="BR153" s="54"/>
      <c r="BS153" s="83"/>
      <c r="BT153" s="83"/>
      <c r="BU153" s="83"/>
      <c r="BV153" s="83"/>
      <c r="BW153" s="83"/>
      <c r="BX153" s="83"/>
      <c r="BY153" s="83"/>
      <c r="BZ153" s="83"/>
      <c r="CA153" s="83"/>
      <c r="CB153" s="83"/>
      <c r="CC153" s="83"/>
      <c r="CD153" s="83"/>
      <c r="CE153" s="83"/>
      <c r="CF153" s="83"/>
      <c r="CG153" s="83"/>
      <c r="CH153" s="83"/>
      <c r="CI153" s="83"/>
      <c r="CJ153" s="83"/>
      <c r="CK153" s="83"/>
      <c r="CL153" s="83"/>
      <c r="CM153" s="83"/>
      <c r="CN153" s="83"/>
      <c r="CO153" s="83"/>
      <c r="CP153" s="83"/>
      <c r="CQ153" s="83"/>
      <c r="CR153" s="83"/>
      <c r="CS153" s="83"/>
      <c r="CT153" s="83"/>
      <c r="CU153" s="83"/>
      <c r="CV153" s="83"/>
      <c r="CW153" s="83"/>
      <c r="CX153" s="112"/>
      <c r="DA153" s="11" t="s">
        <v>201</v>
      </c>
      <c r="DB153" s="12">
        <v>0.78</v>
      </c>
      <c r="DC153" s="11"/>
      <c r="DE153" s="27"/>
      <c r="DF153" s="21" t="s">
        <v>785</v>
      </c>
      <c r="DG153" s="22">
        <v>209200.06964346813</v>
      </c>
      <c r="DH153" s="18">
        <v>163721.79363401857</v>
      </c>
      <c r="DI153" s="18">
        <v>0</v>
      </c>
      <c r="DJ153" s="18">
        <v>0</v>
      </c>
      <c r="DK153" s="18">
        <v>0</v>
      </c>
      <c r="DL153" s="18">
        <v>143072.37424441808</v>
      </c>
      <c r="DM153" s="957">
        <f t="shared" ref="DM153:DQ153" si="56">DL153</f>
        <v>143072.37424441808</v>
      </c>
      <c r="DN153" s="957">
        <f t="shared" si="56"/>
        <v>143072.37424441808</v>
      </c>
      <c r="DO153" s="957">
        <f t="shared" si="56"/>
        <v>143072.37424441808</v>
      </c>
      <c r="DP153" s="957">
        <f t="shared" si="56"/>
        <v>143072.37424441808</v>
      </c>
      <c r="DQ153" s="957">
        <f t="shared" si="56"/>
        <v>143072.37424441808</v>
      </c>
    </row>
    <row r="154" spans="1:121" ht="13.5" customHeight="1" x14ac:dyDescent="0.2">
      <c r="B154" s="82"/>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c r="AB154" s="129"/>
      <c r="AC154" s="129"/>
      <c r="AD154" s="129"/>
      <c r="AE154" s="129"/>
      <c r="AF154" s="129"/>
      <c r="AG154" s="129"/>
      <c r="AH154" s="129"/>
      <c r="AI154" s="129"/>
      <c r="AJ154" s="129"/>
      <c r="AK154" s="129"/>
      <c r="AL154" s="129"/>
      <c r="AM154" s="129"/>
      <c r="AN154" s="129"/>
      <c r="AO154" s="129"/>
      <c r="AP154" s="129"/>
      <c r="AQ154" s="129"/>
      <c r="AR154" s="129"/>
      <c r="AS154" s="129"/>
      <c r="AT154" s="129"/>
      <c r="AU154" s="129"/>
      <c r="AV154" s="129"/>
      <c r="AW154" s="129"/>
      <c r="AX154" s="129"/>
      <c r="AY154" s="129"/>
      <c r="AZ154" s="130"/>
      <c r="BA154" s="131"/>
      <c r="BB154" s="131"/>
      <c r="BC154" s="131"/>
      <c r="BD154" s="131"/>
      <c r="BE154" s="131"/>
      <c r="BF154" s="131"/>
      <c r="BG154" s="131"/>
      <c r="BH154" s="131"/>
      <c r="BI154" s="131"/>
      <c r="BJ154" s="131"/>
      <c r="BK154" s="131"/>
      <c r="BL154" s="131"/>
      <c r="BM154" s="131"/>
      <c r="BN154" s="131"/>
      <c r="BO154" s="131"/>
      <c r="BP154" s="132"/>
      <c r="BQ154" s="132"/>
      <c r="BR154" s="132"/>
      <c r="BS154" s="131"/>
      <c r="BT154" s="131"/>
      <c r="BU154" s="131"/>
      <c r="BV154" s="131"/>
      <c r="BW154" s="131"/>
      <c r="BX154" s="131"/>
      <c r="BY154" s="131"/>
      <c r="BZ154" s="131"/>
      <c r="CA154" s="131"/>
      <c r="CB154" s="131"/>
      <c r="CC154" s="131"/>
      <c r="CD154" s="131"/>
      <c r="CE154" s="131"/>
      <c r="CF154" s="131"/>
      <c r="CG154" s="131"/>
      <c r="CH154" s="131"/>
      <c r="CI154" s="131"/>
      <c r="CJ154" s="131"/>
      <c r="CK154" s="131"/>
      <c r="CL154" s="131"/>
      <c r="CM154" s="131"/>
      <c r="CN154" s="131"/>
      <c r="CO154" s="131"/>
      <c r="CP154" s="131"/>
      <c r="CQ154" s="131"/>
      <c r="CR154" s="131"/>
      <c r="CS154" s="131"/>
      <c r="CT154" s="131"/>
      <c r="CU154" s="131"/>
      <c r="CV154" s="131"/>
      <c r="CW154" s="131"/>
      <c r="CX154" s="133"/>
      <c r="DA154" s="11" t="s">
        <v>202</v>
      </c>
      <c r="DB154" s="12">
        <v>0.76</v>
      </c>
      <c r="DC154" s="11"/>
      <c r="DE154" s="950"/>
      <c r="DF154" s="940" t="s">
        <v>786</v>
      </c>
      <c r="DG154" s="942">
        <v>174636.57987628644</v>
      </c>
      <c r="DH154" s="941">
        <v>130977.43490721485</v>
      </c>
      <c r="DI154" s="941">
        <v>0</v>
      </c>
      <c r="DJ154" s="941">
        <v>0</v>
      </c>
      <c r="DK154" s="941">
        <v>0</v>
      </c>
      <c r="DL154" s="941">
        <v>0</v>
      </c>
      <c r="DM154" s="941">
        <v>0</v>
      </c>
      <c r="DN154" s="941">
        <v>0</v>
      </c>
      <c r="DO154" s="941">
        <v>0</v>
      </c>
      <c r="DP154" s="941">
        <v>0</v>
      </c>
      <c r="DQ154" s="941">
        <v>0</v>
      </c>
    </row>
    <row r="155" spans="1:121" ht="13.5" customHeight="1" x14ac:dyDescent="0.2">
      <c r="A155" s="3"/>
      <c r="B155" s="38"/>
      <c r="C155" s="68"/>
      <c r="D155" s="68"/>
      <c r="E155" s="68"/>
      <c r="F155" s="68"/>
      <c r="G155" s="64"/>
      <c r="H155" s="64"/>
      <c r="I155" s="64"/>
      <c r="J155" s="64"/>
      <c r="K155" s="64"/>
      <c r="L155" s="64"/>
      <c r="M155" s="64"/>
      <c r="N155" s="65"/>
      <c r="O155" s="56"/>
      <c r="P155" s="56"/>
      <c r="Q155" s="56"/>
      <c r="R155" s="56"/>
      <c r="S155" s="56"/>
      <c r="T155" s="56"/>
      <c r="U155" s="56"/>
      <c r="V155" s="56"/>
      <c r="W155" s="56"/>
      <c r="X155" s="56"/>
      <c r="Y155" s="56"/>
      <c r="Z155" s="56"/>
      <c r="AA155" s="56"/>
      <c r="AB155" s="56"/>
      <c r="AC155" s="56"/>
      <c r="AD155" s="56"/>
      <c r="AE155" s="64"/>
      <c r="AF155" s="64"/>
      <c r="AG155" s="64"/>
      <c r="AH155" s="64"/>
      <c r="AI155" s="64"/>
      <c r="AJ155" s="64"/>
      <c r="AK155" s="64"/>
      <c r="AL155" s="64"/>
      <c r="AM155" s="64"/>
      <c r="AN155" s="64"/>
      <c r="AO155" s="64"/>
      <c r="AP155" s="64"/>
      <c r="AQ155" s="64"/>
      <c r="AR155" s="64"/>
      <c r="AS155" s="64"/>
      <c r="AT155" s="64"/>
      <c r="AU155" s="64"/>
      <c r="AV155" s="64"/>
      <c r="AW155" s="64"/>
      <c r="AX155" s="64"/>
      <c r="AY155" s="64"/>
      <c r="AZ155" s="64"/>
      <c r="BA155" s="64"/>
      <c r="BB155" s="64"/>
      <c r="BC155" s="64"/>
      <c r="BD155" s="64"/>
      <c r="BE155" s="64"/>
      <c r="BF155" s="64"/>
      <c r="BG155" s="64"/>
      <c r="BH155" s="64"/>
      <c r="BI155" s="64"/>
      <c r="BJ155" s="64"/>
      <c r="BK155" s="64"/>
      <c r="BL155" s="64"/>
      <c r="BM155" s="64"/>
      <c r="BN155" s="64"/>
      <c r="BO155" s="64"/>
      <c r="BP155" s="64"/>
      <c r="BQ155" s="64"/>
      <c r="BR155" s="64"/>
      <c r="BS155" s="64"/>
      <c r="BT155" s="64"/>
      <c r="BU155" s="64"/>
      <c r="BV155" s="64"/>
      <c r="BW155" s="64"/>
      <c r="BX155" s="64"/>
      <c r="BY155" s="64"/>
      <c r="BZ155" s="64"/>
      <c r="CA155" s="64"/>
      <c r="CB155" s="64"/>
      <c r="CC155" s="64"/>
      <c r="CD155" s="64"/>
      <c r="CE155" s="64"/>
      <c r="CF155" s="64"/>
      <c r="CG155" s="64"/>
      <c r="CH155" s="64"/>
      <c r="CI155" s="64"/>
      <c r="CJ155" s="64"/>
      <c r="CK155" s="64"/>
      <c r="CL155" s="64"/>
      <c r="CM155" s="64"/>
      <c r="CN155" s="64"/>
      <c r="CO155" s="64"/>
      <c r="CP155" s="64"/>
      <c r="CQ155" s="64"/>
      <c r="CR155" s="64"/>
      <c r="CS155" s="64"/>
      <c r="CT155" s="64"/>
      <c r="CU155" s="64"/>
      <c r="CV155" s="64"/>
      <c r="CW155" s="64"/>
      <c r="CX155" s="64"/>
      <c r="DA155" s="11" t="s">
        <v>203</v>
      </c>
      <c r="DB155" s="12">
        <v>0.81599999999999995</v>
      </c>
      <c r="DC155" s="11"/>
      <c r="DE155" s="951" t="s">
        <v>12</v>
      </c>
      <c r="DF155" s="937" t="s">
        <v>13</v>
      </c>
      <c r="DG155" s="938">
        <v>0</v>
      </c>
      <c r="DH155" s="938">
        <v>0</v>
      </c>
      <c r="DI155" s="938">
        <v>0</v>
      </c>
      <c r="DJ155" s="938">
        <v>0</v>
      </c>
      <c r="DK155" s="938">
        <v>0</v>
      </c>
      <c r="DL155" s="938">
        <v>0</v>
      </c>
      <c r="DM155" s="956">
        <v>0</v>
      </c>
      <c r="DN155" s="956">
        <v>0</v>
      </c>
      <c r="DO155" s="956">
        <v>0</v>
      </c>
      <c r="DP155" s="956">
        <v>0</v>
      </c>
      <c r="DQ155" s="956">
        <v>0</v>
      </c>
    </row>
    <row r="156" spans="1:121" ht="13.5" customHeight="1" thickBot="1" x14ac:dyDescent="0.25">
      <c r="A156" s="3"/>
      <c r="B156" s="36"/>
      <c r="C156" s="37"/>
      <c r="D156" s="37"/>
      <c r="E156" s="37"/>
      <c r="F156" s="37"/>
      <c r="G156" s="37"/>
      <c r="H156" s="37" t="s">
        <v>3</v>
      </c>
      <c r="I156" s="37"/>
      <c r="J156" s="37"/>
      <c r="K156" s="37"/>
      <c r="L156" s="37"/>
      <c r="M156" s="37"/>
      <c r="N156" s="55" t="s">
        <v>0</v>
      </c>
      <c r="O156" s="1523" t="s">
        <v>1340</v>
      </c>
      <c r="P156" s="1523"/>
      <c r="Q156" s="1523"/>
      <c r="R156" s="1523"/>
      <c r="S156" s="1523"/>
      <c r="T156" s="1523"/>
      <c r="U156" s="1523"/>
      <c r="V156" s="1523"/>
      <c r="W156" s="1523"/>
      <c r="X156" s="1523"/>
      <c r="Y156" s="1523"/>
      <c r="Z156" s="1523"/>
      <c r="AA156" s="1523"/>
      <c r="AB156" s="1523"/>
      <c r="AC156" s="1523"/>
      <c r="AD156" s="1523"/>
      <c r="AE156" s="37"/>
      <c r="AF156" s="37"/>
      <c r="AG156" s="37"/>
      <c r="AH156" s="37"/>
      <c r="AI156" s="37"/>
      <c r="AJ156" s="37"/>
      <c r="AK156" s="37"/>
      <c r="AL156" s="37"/>
      <c r="AM156" s="37"/>
      <c r="AN156" s="37"/>
      <c r="AO156" s="37"/>
      <c r="AP156" s="37"/>
      <c r="AQ156" s="37"/>
      <c r="AR156" s="37"/>
      <c r="AS156" s="37"/>
      <c r="AT156" s="37"/>
      <c r="AU156" s="37"/>
      <c r="AV156" s="37"/>
      <c r="AW156" s="37"/>
      <c r="AX156" s="37"/>
      <c r="AY156" s="37"/>
      <c r="AZ156" s="37"/>
      <c r="BA156" s="37"/>
      <c r="BB156" s="37"/>
      <c r="BC156" s="37"/>
      <c r="BD156" s="37"/>
      <c r="BE156" s="37"/>
      <c r="BF156" s="37"/>
      <c r="BG156" s="37"/>
      <c r="BH156" s="37"/>
      <c r="BI156" s="37"/>
      <c r="BJ156" s="37"/>
      <c r="BK156" s="37"/>
      <c r="BL156" s="37"/>
      <c r="BM156" s="37"/>
      <c r="BN156" s="37"/>
      <c r="BO156" s="37"/>
      <c r="BP156" s="37"/>
      <c r="BQ156" s="37"/>
      <c r="BR156" s="37"/>
      <c r="BS156" s="37"/>
      <c r="BT156" s="37"/>
      <c r="BU156" s="37"/>
      <c r="BV156" s="37"/>
      <c r="BW156" s="37"/>
      <c r="BX156" s="37"/>
      <c r="BY156" s="37"/>
      <c r="BZ156" s="37"/>
      <c r="CA156" s="37"/>
      <c r="CB156" s="37"/>
      <c r="CC156" s="37"/>
      <c r="CD156" s="37"/>
      <c r="CE156" s="37"/>
      <c r="CF156" s="37"/>
      <c r="CG156" s="37"/>
      <c r="CH156" s="37"/>
      <c r="CI156" s="37"/>
      <c r="CJ156" s="37"/>
      <c r="CK156" s="37"/>
      <c r="CL156" s="37"/>
      <c r="CM156" s="37"/>
      <c r="CN156" s="37"/>
      <c r="CO156" s="37"/>
      <c r="CP156" s="37"/>
      <c r="CQ156" s="37"/>
      <c r="CR156" s="37"/>
      <c r="CS156" s="37"/>
      <c r="CT156" s="37"/>
      <c r="CU156" s="37"/>
      <c r="CV156" s="37"/>
      <c r="CW156" s="37"/>
      <c r="CX156" s="39"/>
      <c r="CZ156" s="93"/>
      <c r="DA156" s="11" t="s">
        <v>204</v>
      </c>
      <c r="DB156" s="12">
        <v>0.83599999999999997</v>
      </c>
      <c r="DC156" s="11"/>
      <c r="DE156" s="30"/>
      <c r="DF156" s="933" t="s">
        <v>787</v>
      </c>
      <c r="DG156" s="18">
        <v>719917</v>
      </c>
      <c r="DH156" s="18">
        <f t="shared" ref="DH156:DQ156" si="57">DH66</f>
        <v>345742</v>
      </c>
      <c r="DI156" s="22">
        <f t="shared" si="57"/>
        <v>193177</v>
      </c>
      <c r="DJ156" s="18">
        <f t="shared" si="57"/>
        <v>44034</v>
      </c>
      <c r="DK156" s="18">
        <f t="shared" si="57"/>
        <v>250709</v>
      </c>
      <c r="DL156" s="18">
        <f t="shared" si="57"/>
        <v>266962</v>
      </c>
      <c r="DM156" s="18">
        <f t="shared" si="57"/>
        <v>68046</v>
      </c>
      <c r="DN156" s="18">
        <f t="shared" si="57"/>
        <v>53160</v>
      </c>
      <c r="DO156" s="18">
        <f t="shared" si="57"/>
        <v>424767</v>
      </c>
      <c r="DP156" s="18">
        <f t="shared" si="57"/>
        <v>562770</v>
      </c>
      <c r="DQ156" s="18">
        <f t="shared" si="57"/>
        <v>351856</v>
      </c>
    </row>
    <row r="157" spans="1:121" ht="13.5" customHeight="1" thickTop="1" x14ac:dyDescent="0.2">
      <c r="A157" s="3"/>
      <c r="B157" s="42"/>
      <c r="C157" s="1506">
        <f>1+C80</f>
        <v>3</v>
      </c>
      <c r="D157" s="1507"/>
      <c r="E157" s="1507"/>
      <c r="F157" s="1508"/>
      <c r="G157" s="38"/>
      <c r="H157" s="38" t="s">
        <v>4</v>
      </c>
      <c r="I157" s="38"/>
      <c r="J157" s="38"/>
      <c r="K157" s="38"/>
      <c r="L157" s="4"/>
      <c r="M157" s="38"/>
      <c r="N157" s="4" t="s">
        <v>0</v>
      </c>
      <c r="O157" s="1515" t="s">
        <v>613</v>
      </c>
      <c r="P157" s="1515"/>
      <c r="Q157" s="1515"/>
      <c r="R157" s="1515"/>
      <c r="S157" s="1515"/>
      <c r="T157" s="1515"/>
      <c r="U157" s="1515"/>
      <c r="V157" s="1515"/>
      <c r="W157" s="1515"/>
      <c r="X157" s="1515"/>
      <c r="Y157" s="1515"/>
      <c r="Z157" s="1515"/>
      <c r="AA157" s="1515"/>
      <c r="AB157" s="1515"/>
      <c r="AC157" s="1515"/>
      <c r="AD157" s="1515"/>
      <c r="AE157" s="38"/>
      <c r="AF157" s="57"/>
      <c r="AG157" s="57"/>
      <c r="AH157" s="57"/>
      <c r="AI157" s="57"/>
      <c r="AJ157" s="57"/>
      <c r="AK157" s="57"/>
      <c r="AL157" s="57"/>
      <c r="AM157" s="57"/>
      <c r="AN157" s="57"/>
      <c r="AO157" s="57"/>
      <c r="AP157" s="57"/>
      <c r="AQ157" s="57"/>
      <c r="AR157" s="57"/>
      <c r="AS157" s="57"/>
      <c r="AT157" s="57"/>
      <c r="AU157" s="57"/>
      <c r="AV157" s="57"/>
      <c r="AW157" s="57"/>
      <c r="AX157" s="57"/>
      <c r="AY157" s="57"/>
      <c r="AZ157" s="57"/>
      <c r="BA157" s="57"/>
      <c r="BB157" s="57"/>
      <c r="BC157" s="57"/>
      <c r="BD157" s="57"/>
      <c r="BE157" s="57"/>
      <c r="BF157" s="57"/>
      <c r="BG157" s="57"/>
      <c r="BH157" s="57"/>
      <c r="BI157" s="57"/>
      <c r="BJ157" s="57"/>
      <c r="BK157" s="57"/>
      <c r="BL157" s="57"/>
      <c r="BM157" s="57"/>
      <c r="BN157" s="57"/>
      <c r="BO157" s="57"/>
      <c r="BP157" s="57"/>
      <c r="BQ157" s="57"/>
      <c r="BR157" s="57"/>
      <c r="BS157" s="57"/>
      <c r="BT157" s="57"/>
      <c r="BU157" s="38"/>
      <c r="BV157" s="38"/>
      <c r="BW157" s="38"/>
      <c r="BX157" s="38"/>
      <c r="BY157" s="38"/>
      <c r="BZ157" s="38"/>
      <c r="CA157" s="38"/>
      <c r="CB157" s="38"/>
      <c r="CC157" s="38"/>
      <c r="CD157" s="38"/>
      <c r="CE157" s="38"/>
      <c r="CF157" s="38"/>
      <c r="CG157" s="38"/>
      <c r="CH157" s="38"/>
      <c r="CI157" s="38"/>
      <c r="CJ157" s="38"/>
      <c r="CK157" s="38"/>
      <c r="CL157" s="38"/>
      <c r="CM157" s="38"/>
      <c r="CN157" s="38"/>
      <c r="CO157" s="38"/>
      <c r="CP157" s="38"/>
      <c r="CQ157" s="38"/>
      <c r="CR157" s="38"/>
      <c r="CS157" s="38"/>
      <c r="CT157" s="38"/>
      <c r="CU157" s="38"/>
      <c r="CV157" s="38"/>
      <c r="CW157" s="38"/>
      <c r="CX157" s="43"/>
      <c r="DA157" s="11" t="s">
        <v>205</v>
      </c>
      <c r="DB157" s="12">
        <v>0.751</v>
      </c>
      <c r="DC157" s="11"/>
      <c r="DE157" s="30"/>
      <c r="DF157" s="21" t="s">
        <v>788</v>
      </c>
      <c r="DG157" s="22">
        <v>575104.83481458295</v>
      </c>
      <c r="DH157" s="22">
        <v>455575.23470531713</v>
      </c>
      <c r="DI157" s="18">
        <v>279406.22771221952</v>
      </c>
      <c r="DJ157" s="18">
        <v>0</v>
      </c>
      <c r="DK157" s="18">
        <v>0</v>
      </c>
      <c r="DL157" s="18">
        <v>431396.20356123394</v>
      </c>
      <c r="DM157" s="957">
        <f t="shared" ref="DM157:DQ168" si="58">DL157</f>
        <v>431396.20356123394</v>
      </c>
      <c r="DN157" s="957">
        <f t="shared" si="58"/>
        <v>431396.20356123394</v>
      </c>
      <c r="DO157" s="957">
        <f t="shared" si="58"/>
        <v>431396.20356123394</v>
      </c>
      <c r="DP157" s="957">
        <f t="shared" si="58"/>
        <v>431396.20356123394</v>
      </c>
      <c r="DQ157" s="957">
        <f t="shared" si="58"/>
        <v>431396.20356123394</v>
      </c>
    </row>
    <row r="158" spans="1:121" ht="13.5" customHeight="1" x14ac:dyDescent="0.2">
      <c r="A158" s="3"/>
      <c r="B158" s="42"/>
      <c r="C158" s="1509"/>
      <c r="D158" s="1510"/>
      <c r="E158" s="1510"/>
      <c r="F158" s="1511"/>
      <c r="G158" s="38"/>
      <c r="H158" s="38" t="s">
        <v>1</v>
      </c>
      <c r="I158" s="38"/>
      <c r="J158" s="38"/>
      <c r="K158" s="38"/>
      <c r="L158" s="38"/>
      <c r="M158" s="38"/>
      <c r="N158" s="4" t="s">
        <v>0</v>
      </c>
      <c r="O158" s="1516" t="s">
        <v>46</v>
      </c>
      <c r="P158" s="1516"/>
      <c r="Q158" s="1516"/>
      <c r="R158" s="1516"/>
      <c r="S158" s="1516"/>
      <c r="T158" s="1516"/>
      <c r="U158" s="1516"/>
      <c r="V158" s="1516"/>
      <c r="W158" s="1516"/>
      <c r="X158" s="1516"/>
      <c r="Y158" s="1516"/>
      <c r="Z158" s="1516"/>
      <c r="AA158" s="1516"/>
      <c r="AB158" s="1516"/>
      <c r="AC158" s="1516"/>
      <c r="AD158" s="1516"/>
      <c r="AE158" s="38"/>
      <c r="AF158" s="38"/>
      <c r="AG158" s="38"/>
      <c r="AH158" s="38"/>
      <c r="AI158" s="38"/>
      <c r="AJ158" s="38"/>
      <c r="AK158" s="38"/>
      <c r="AL158" s="38"/>
      <c r="AM158" s="38"/>
      <c r="AN158" s="38"/>
      <c r="AO158" s="38"/>
      <c r="AP158" s="38"/>
      <c r="AQ158" s="58"/>
      <c r="AR158" s="58"/>
      <c r="AS158" s="58"/>
      <c r="AT158" s="58"/>
      <c r="AU158" s="59"/>
      <c r="AV158" s="38"/>
      <c r="AW158" s="38"/>
      <c r="AX158" s="38"/>
      <c r="AY158" s="38"/>
      <c r="AZ158" s="38"/>
      <c r="BA158" s="59"/>
      <c r="BB158" s="38"/>
      <c r="BC158" s="38"/>
      <c r="BD158" s="38"/>
      <c r="BE158" s="38"/>
      <c r="BF158" s="38"/>
      <c r="BG158" s="38"/>
      <c r="BH158" s="59"/>
      <c r="BI158" s="38"/>
      <c r="BJ158" s="38"/>
      <c r="BK158" s="38"/>
      <c r="BL158" s="38"/>
      <c r="BM158" s="38"/>
      <c r="BN158" s="59"/>
      <c r="BO158" s="38"/>
      <c r="BP158" s="38"/>
      <c r="BQ158" s="38"/>
      <c r="BR158" s="38"/>
      <c r="BS158" s="38"/>
      <c r="BT158" s="38"/>
      <c r="BU158" s="38"/>
      <c r="BV158" s="38"/>
      <c r="BW158" s="38"/>
      <c r="BX158" s="38"/>
      <c r="BY158" s="38"/>
      <c r="BZ158" s="38"/>
      <c r="CA158" s="38"/>
      <c r="CB158" s="38"/>
      <c r="CC158" s="38"/>
      <c r="CD158" s="38"/>
      <c r="CE158" s="38"/>
      <c r="CF158" s="38"/>
      <c r="CG158" s="38"/>
      <c r="CH158" s="38"/>
      <c r="CI158" s="38"/>
      <c r="CJ158" s="38"/>
      <c r="CK158" s="38"/>
      <c r="CL158" s="38"/>
      <c r="CM158" s="38"/>
      <c r="CN158" s="38"/>
      <c r="CO158" s="38"/>
      <c r="CP158" s="38"/>
      <c r="CQ158" s="38"/>
      <c r="CR158" s="38"/>
      <c r="CS158" s="38"/>
      <c r="CT158" s="38"/>
      <c r="CU158" s="38"/>
      <c r="CV158" s="38"/>
      <c r="CW158" s="38"/>
      <c r="CX158" s="43"/>
      <c r="DA158" s="11"/>
      <c r="DB158" s="11"/>
      <c r="DC158" s="11"/>
      <c r="DE158" s="30"/>
      <c r="DF158" s="21" t="s">
        <v>789</v>
      </c>
      <c r="DG158" s="18">
        <v>1458315.8936084919</v>
      </c>
      <c r="DH158" s="18">
        <v>0</v>
      </c>
      <c r="DI158" s="18">
        <v>0</v>
      </c>
      <c r="DJ158" s="18">
        <v>0</v>
      </c>
      <c r="DK158" s="18">
        <v>0</v>
      </c>
      <c r="DL158" s="18">
        <v>0</v>
      </c>
      <c r="DM158" s="957">
        <f t="shared" si="58"/>
        <v>0</v>
      </c>
      <c r="DN158" s="957">
        <f t="shared" si="58"/>
        <v>0</v>
      </c>
      <c r="DO158" s="957">
        <f t="shared" si="58"/>
        <v>0</v>
      </c>
      <c r="DP158" s="957">
        <f t="shared" si="58"/>
        <v>0</v>
      </c>
      <c r="DQ158" s="957">
        <f t="shared" si="58"/>
        <v>0</v>
      </c>
    </row>
    <row r="159" spans="1:121" ht="13.5" customHeight="1" thickBot="1" x14ac:dyDescent="0.25">
      <c r="A159" s="3"/>
      <c r="B159" s="42"/>
      <c r="C159" s="1512"/>
      <c r="D159" s="1513"/>
      <c r="E159" s="1513"/>
      <c r="F159" s="1514"/>
      <c r="G159" s="38"/>
      <c r="H159" s="38" t="s">
        <v>2</v>
      </c>
      <c r="I159" s="38"/>
      <c r="J159" s="38"/>
      <c r="K159" s="38"/>
      <c r="L159" s="38"/>
      <c r="M159" s="38"/>
      <c r="N159" s="4" t="s">
        <v>0</v>
      </c>
      <c r="O159" s="1517" t="s">
        <v>251</v>
      </c>
      <c r="P159" s="1517"/>
      <c r="Q159" s="1517"/>
      <c r="R159" s="1517"/>
      <c r="S159" s="1517"/>
      <c r="T159" s="1517"/>
      <c r="U159" s="1517"/>
      <c r="V159" s="1517"/>
      <c r="W159" s="1517"/>
      <c r="X159" s="1517"/>
      <c r="Y159" s="1517"/>
      <c r="Z159" s="1517"/>
      <c r="AA159" s="1517"/>
      <c r="AB159" s="1517"/>
      <c r="AC159" s="1517"/>
      <c r="AD159" s="1517"/>
      <c r="AE159" s="38"/>
      <c r="AF159" s="38"/>
      <c r="AG159" s="38"/>
      <c r="AH159" s="38"/>
      <c r="AI159" s="38"/>
      <c r="AJ159" s="38"/>
      <c r="AK159" s="38"/>
      <c r="AL159" s="38"/>
      <c r="AM159" s="38"/>
      <c r="AN159" s="38"/>
      <c r="AO159" s="38"/>
      <c r="AP159" s="38"/>
      <c r="AQ159" s="38"/>
      <c r="AR159" s="38"/>
      <c r="AS159" s="38"/>
      <c r="AT159" s="38"/>
      <c r="AU159" s="38"/>
      <c r="AV159" s="38"/>
      <c r="AW159" s="38"/>
      <c r="AX159" s="38"/>
      <c r="AY159" s="38"/>
      <c r="AZ159" s="38"/>
      <c r="BA159" s="38"/>
      <c r="BB159" s="38"/>
      <c r="BC159" s="38"/>
      <c r="BD159" s="38"/>
      <c r="BE159" s="38"/>
      <c r="BF159" s="38"/>
      <c r="BG159" s="38"/>
      <c r="BH159" s="38"/>
      <c r="BI159" s="38"/>
      <c r="BJ159" s="38"/>
      <c r="BK159" s="38"/>
      <c r="BL159" s="38"/>
      <c r="BM159" s="38"/>
      <c r="BN159" s="38"/>
      <c r="BO159" s="38"/>
      <c r="BP159" s="38"/>
      <c r="BQ159" s="38"/>
      <c r="BR159" s="38"/>
      <c r="BS159" s="38"/>
      <c r="BT159" s="38"/>
      <c r="BU159" s="38"/>
      <c r="BV159" s="38"/>
      <c r="BW159" s="38"/>
      <c r="BX159" s="38"/>
      <c r="BY159" s="38"/>
      <c r="BZ159" s="38"/>
      <c r="CA159" s="38"/>
      <c r="CB159" s="38"/>
      <c r="CC159" s="38"/>
      <c r="CD159" s="38"/>
      <c r="CE159" s="38"/>
      <c r="CF159" s="38"/>
      <c r="CG159" s="38"/>
      <c r="CH159" s="38"/>
      <c r="CI159" s="38"/>
      <c r="CJ159" s="38"/>
      <c r="CK159" s="38"/>
      <c r="CL159" s="38"/>
      <c r="CM159" s="38"/>
      <c r="CN159" s="38"/>
      <c r="CO159" s="38"/>
      <c r="CP159" s="38"/>
      <c r="CQ159" s="38"/>
      <c r="CR159" s="38"/>
      <c r="CS159" s="38"/>
      <c r="CT159" s="38"/>
      <c r="CU159" s="38"/>
      <c r="CV159" s="38"/>
      <c r="CW159" s="38"/>
      <c r="CX159" s="43"/>
      <c r="DA159" s="11" t="s">
        <v>206</v>
      </c>
      <c r="DB159" s="12">
        <v>0.755</v>
      </c>
      <c r="DC159" s="11"/>
      <c r="DE159" s="30"/>
      <c r="DF159" s="21" t="s">
        <v>790</v>
      </c>
      <c r="DG159" s="18">
        <v>472136.03878024791</v>
      </c>
      <c r="DH159" s="18">
        <v>293357.9861375076</v>
      </c>
      <c r="DI159" s="18">
        <v>174848.84052580778</v>
      </c>
      <c r="DJ159" s="18">
        <v>0</v>
      </c>
      <c r="DK159" s="18">
        <v>0</v>
      </c>
      <c r="DL159" s="18">
        <v>272924.42096782895</v>
      </c>
      <c r="DM159" s="957">
        <f t="shared" si="58"/>
        <v>272924.42096782895</v>
      </c>
      <c r="DN159" s="957">
        <f t="shared" si="58"/>
        <v>272924.42096782895</v>
      </c>
      <c r="DO159" s="957">
        <f t="shared" si="58"/>
        <v>272924.42096782895</v>
      </c>
      <c r="DP159" s="957">
        <f t="shared" si="58"/>
        <v>272924.42096782895</v>
      </c>
      <c r="DQ159" s="957">
        <f t="shared" si="58"/>
        <v>272924.42096782895</v>
      </c>
    </row>
    <row r="160" spans="1:121" ht="13.5" customHeight="1" thickTop="1" x14ac:dyDescent="0.2">
      <c r="A160" s="3"/>
      <c r="B160" s="42"/>
      <c r="C160" s="144"/>
      <c r="D160" s="144"/>
      <c r="E160" s="144"/>
      <c r="F160" s="144"/>
      <c r="G160" s="38"/>
      <c r="H160" s="38" t="s">
        <v>825</v>
      </c>
      <c r="I160" s="38"/>
      <c r="J160" s="38"/>
      <c r="K160" s="38"/>
      <c r="L160" s="38"/>
      <c r="M160" s="38"/>
      <c r="N160" s="4" t="s">
        <v>0</v>
      </c>
      <c r="O160" s="1518">
        <f>'Hitung Bangunan'!P15</f>
        <v>9</v>
      </c>
      <c r="P160" s="1518"/>
      <c r="Q160" s="1518"/>
      <c r="R160" s="1518"/>
      <c r="S160" s="145" t="s">
        <v>875</v>
      </c>
      <c r="T160" s="145"/>
      <c r="U160" s="145"/>
      <c r="V160" s="145"/>
      <c r="W160" s="145"/>
      <c r="X160" s="145"/>
      <c r="Y160" s="145"/>
      <c r="Z160" s="145"/>
      <c r="AA160" s="145"/>
      <c r="AB160" s="145"/>
      <c r="AC160" s="145"/>
      <c r="AD160" s="145"/>
      <c r="AE160" s="38"/>
      <c r="AF160" s="38"/>
      <c r="AG160" s="38"/>
      <c r="AH160" s="38"/>
      <c r="AI160" s="38"/>
      <c r="AJ160" s="38"/>
      <c r="AK160" s="38"/>
      <c r="AL160" s="38"/>
      <c r="AM160" s="38"/>
      <c r="AN160" s="38"/>
      <c r="AO160" s="38"/>
      <c r="AP160" s="38"/>
      <c r="AQ160" s="38"/>
      <c r="AR160" s="38"/>
      <c r="AS160" s="38"/>
      <c r="AT160" s="38"/>
      <c r="AU160" s="38"/>
      <c r="AV160" s="38"/>
      <c r="AW160" s="38"/>
      <c r="AX160" s="38"/>
      <c r="AY160" s="38"/>
      <c r="AZ160" s="38"/>
      <c r="BA160" s="38"/>
      <c r="BB160" s="38"/>
      <c r="BC160" s="38"/>
      <c r="BD160" s="38"/>
      <c r="BE160" s="38"/>
      <c r="BF160" s="38"/>
      <c r="BG160" s="38"/>
      <c r="BH160" s="38"/>
      <c r="BI160" s="38"/>
      <c r="BJ160" s="38"/>
      <c r="BK160" s="38"/>
      <c r="BL160" s="38"/>
      <c r="BM160" s="38"/>
      <c r="BN160" s="38"/>
      <c r="BO160" s="38"/>
      <c r="BP160" s="38"/>
      <c r="BQ160" s="38"/>
      <c r="BR160" s="38"/>
      <c r="BS160" s="38"/>
      <c r="BT160" s="38"/>
      <c r="BU160" s="38"/>
      <c r="BV160" s="38"/>
      <c r="BW160" s="38"/>
      <c r="BX160" s="38"/>
      <c r="BY160" s="38"/>
      <c r="BZ160" s="38"/>
      <c r="CA160" s="38"/>
      <c r="CB160" s="38"/>
      <c r="CC160" s="38"/>
      <c r="CD160" s="38"/>
      <c r="CE160" s="38"/>
      <c r="CF160" s="38"/>
      <c r="CG160" s="38"/>
      <c r="CH160" s="38"/>
      <c r="CI160" s="38"/>
      <c r="CJ160" s="38"/>
      <c r="CK160" s="38"/>
      <c r="CL160" s="38"/>
      <c r="CM160" s="38"/>
      <c r="CN160" s="38"/>
      <c r="CO160" s="38"/>
      <c r="CP160" s="38"/>
      <c r="CQ160" s="38"/>
      <c r="CR160" s="38"/>
      <c r="CS160" s="38"/>
      <c r="CT160" s="38"/>
      <c r="CU160" s="38"/>
      <c r="CV160" s="38"/>
      <c r="CW160" s="38"/>
      <c r="CX160" s="43"/>
      <c r="DA160" s="11" t="s">
        <v>207</v>
      </c>
      <c r="DB160" s="12">
        <v>0.78100000000000003</v>
      </c>
      <c r="DC160" s="11"/>
      <c r="DE160" s="30"/>
      <c r="DF160" s="21" t="s">
        <v>791</v>
      </c>
      <c r="DG160" s="18">
        <v>438328.26252476079</v>
      </c>
      <c r="DH160" s="22">
        <v>287254.49242299481</v>
      </c>
      <c r="DI160" s="18">
        <v>193176.62153417052</v>
      </c>
      <c r="DJ160" s="18">
        <v>166438.48076923075</v>
      </c>
      <c r="DK160" s="18">
        <v>0</v>
      </c>
      <c r="DL160" s="22">
        <f>DL156</f>
        <v>266962</v>
      </c>
      <c r="DM160" s="957">
        <f t="shared" si="58"/>
        <v>266962</v>
      </c>
      <c r="DN160" s="957">
        <f t="shared" si="58"/>
        <v>266962</v>
      </c>
      <c r="DO160" s="957">
        <f t="shared" si="58"/>
        <v>266962</v>
      </c>
      <c r="DP160" s="957">
        <f t="shared" si="58"/>
        <v>266962</v>
      </c>
      <c r="DQ160" s="957">
        <f t="shared" si="58"/>
        <v>266962</v>
      </c>
    </row>
    <row r="161" spans="1:121" ht="13.5" customHeight="1" x14ac:dyDescent="0.2">
      <c r="A161" s="3"/>
      <c r="B161" s="2"/>
      <c r="C161" s="38"/>
      <c r="D161" s="38"/>
      <c r="E161" s="38"/>
      <c r="F161" s="38"/>
      <c r="G161" s="38"/>
      <c r="H161" s="38" t="s">
        <v>12</v>
      </c>
      <c r="I161" s="38"/>
      <c r="J161" s="38"/>
      <c r="K161" s="38"/>
      <c r="L161" s="38"/>
      <c r="M161" s="38"/>
      <c r="N161" s="4" t="s">
        <v>0</v>
      </c>
      <c r="O161" s="1519">
        <v>1</v>
      </c>
      <c r="P161" s="1519"/>
      <c r="Q161" s="60" t="s">
        <v>809</v>
      </c>
      <c r="R161" s="60"/>
      <c r="S161" s="60"/>
      <c r="T161" s="60"/>
      <c r="U161" s="60"/>
      <c r="V161" s="60"/>
      <c r="W161" s="60"/>
      <c r="X161" s="60"/>
      <c r="Y161" s="60"/>
      <c r="Z161" s="60"/>
      <c r="AA161" s="60"/>
      <c r="AB161" s="60"/>
      <c r="AC161" s="56"/>
      <c r="AD161" s="56"/>
      <c r="AE161" s="56"/>
      <c r="AF161" s="56"/>
      <c r="AG161" s="56"/>
      <c r="AH161" s="56"/>
      <c r="AI161" s="38"/>
      <c r="AJ161" s="38"/>
      <c r="AK161" s="38"/>
      <c r="AL161" s="38"/>
      <c r="AM161" s="38"/>
      <c r="AN161" s="38"/>
      <c r="AO161" s="38"/>
      <c r="AP161" s="38"/>
      <c r="AQ161" s="38"/>
      <c r="AR161" s="38"/>
      <c r="AS161" s="38"/>
      <c r="AT161" s="38"/>
      <c r="AU161" s="38"/>
      <c r="AV161" s="38"/>
      <c r="AW161" s="38"/>
      <c r="AX161" s="38"/>
      <c r="AY161" s="38"/>
      <c r="AZ161" s="38"/>
      <c r="BA161" s="38"/>
      <c r="BB161" s="38"/>
      <c r="BC161" s="38"/>
      <c r="BD161" s="38"/>
      <c r="BE161" s="38"/>
      <c r="BF161" s="38"/>
      <c r="BG161" s="38"/>
      <c r="BH161" s="38"/>
      <c r="BI161" s="38"/>
      <c r="BJ161" s="38"/>
      <c r="BK161" s="38"/>
      <c r="BL161" s="38"/>
      <c r="BM161" s="38"/>
      <c r="BN161" s="38"/>
      <c r="BO161" s="38"/>
      <c r="BP161" s="38"/>
      <c r="BQ161" s="38"/>
      <c r="BR161" s="38"/>
      <c r="BS161" s="38"/>
      <c r="BT161" s="38"/>
      <c r="BU161" s="38"/>
      <c r="BV161" s="38"/>
      <c r="BW161" s="38"/>
      <c r="BX161" s="38"/>
      <c r="BY161" s="38"/>
      <c r="BZ161" s="38"/>
      <c r="CA161" s="38"/>
      <c r="CB161" s="38"/>
      <c r="CC161" s="38"/>
      <c r="CD161" s="38"/>
      <c r="CE161" s="38"/>
      <c r="CF161" s="38"/>
      <c r="CG161" s="38"/>
      <c r="CH161" s="38"/>
      <c r="CI161" s="38"/>
      <c r="CJ161" s="38"/>
      <c r="CK161" s="38"/>
      <c r="CL161" s="38"/>
      <c r="CM161" s="38"/>
      <c r="CN161" s="38"/>
      <c r="CO161" s="38"/>
      <c r="CP161" s="38"/>
      <c r="CQ161" s="38"/>
      <c r="CR161" s="38"/>
      <c r="CS161" s="38"/>
      <c r="CT161" s="38"/>
      <c r="CU161" s="38"/>
      <c r="CV161" s="38"/>
      <c r="CW161" s="38"/>
      <c r="CX161" s="43"/>
      <c r="DA161" s="11" t="s">
        <v>208</v>
      </c>
      <c r="DB161" s="12">
        <v>0.79100000000000004</v>
      </c>
      <c r="DC161" s="11"/>
      <c r="DE161" s="30"/>
      <c r="DF161" s="21" t="s">
        <v>792</v>
      </c>
      <c r="DG161" s="18">
        <v>751747.04657336487</v>
      </c>
      <c r="DH161" s="20">
        <v>583044.01498039823</v>
      </c>
      <c r="DI161" s="22">
        <v>0</v>
      </c>
      <c r="DJ161" s="18">
        <v>0</v>
      </c>
      <c r="DK161" s="18">
        <v>0</v>
      </c>
      <c r="DL161" s="20">
        <v>555921.83208436309</v>
      </c>
      <c r="DM161" s="957">
        <f t="shared" si="58"/>
        <v>555921.83208436309</v>
      </c>
      <c r="DN161" s="957">
        <f t="shared" si="58"/>
        <v>555921.83208436309</v>
      </c>
      <c r="DO161" s="957">
        <f t="shared" si="58"/>
        <v>555921.83208436309</v>
      </c>
      <c r="DP161" s="957">
        <f t="shared" si="58"/>
        <v>555921.83208436309</v>
      </c>
      <c r="DQ161" s="957">
        <f t="shared" si="58"/>
        <v>555921.83208436309</v>
      </c>
    </row>
    <row r="162" spans="1:121" ht="13.5" customHeight="1" x14ac:dyDescent="0.2">
      <c r="A162" s="3"/>
      <c r="B162" s="2"/>
      <c r="C162" s="1520" t="s">
        <v>20</v>
      </c>
      <c r="D162" s="1520"/>
      <c r="E162" s="1520"/>
      <c r="F162" s="1520"/>
      <c r="G162" s="1520"/>
      <c r="H162" s="1520"/>
      <c r="I162" s="1520"/>
      <c r="J162" s="1520"/>
      <c r="K162" s="1520"/>
      <c r="L162" s="1520"/>
      <c r="M162" s="1521" t="s">
        <v>15</v>
      </c>
      <c r="N162" s="1521"/>
      <c r="O162" s="1521"/>
      <c r="P162" s="1521"/>
      <c r="Q162" s="1521"/>
      <c r="R162" s="1522" t="s">
        <v>16</v>
      </c>
      <c r="S162" s="1522"/>
      <c r="T162" s="1522"/>
      <c r="U162" s="1521" t="s">
        <v>17</v>
      </c>
      <c r="V162" s="1521"/>
      <c r="W162" s="1521"/>
      <c r="X162" s="1521" t="s">
        <v>18</v>
      </c>
      <c r="Y162" s="1521"/>
      <c r="Z162" s="1521"/>
      <c r="AA162" s="1521"/>
      <c r="AB162" s="1521"/>
      <c r="AC162" s="1478" t="s">
        <v>19</v>
      </c>
      <c r="AD162" s="1478"/>
      <c r="AE162" s="1478"/>
      <c r="AF162" s="1478"/>
      <c r="AG162" s="1478"/>
      <c r="AH162" s="1478"/>
      <c r="AI162" s="1478"/>
      <c r="AJ162" s="1478"/>
      <c r="AK162" s="1478"/>
      <c r="AL162" s="1478"/>
      <c r="AM162" s="1478"/>
      <c r="AN162" s="1478"/>
      <c r="AO162" s="1478"/>
      <c r="AP162" s="1478"/>
      <c r="AQ162" s="1478"/>
      <c r="AR162" s="1478"/>
      <c r="AS162" s="1478"/>
      <c r="AT162" s="1478"/>
      <c r="AU162" s="1478"/>
      <c r="AV162" s="1478"/>
      <c r="AW162" s="1478"/>
      <c r="AX162" s="1478"/>
      <c r="AY162" s="1478"/>
      <c r="AZ162" s="6"/>
      <c r="BA162" s="1524" t="s">
        <v>904</v>
      </c>
      <c r="BB162" s="1525"/>
      <c r="BC162" s="1525"/>
      <c r="BD162" s="1525"/>
      <c r="BE162" s="1525"/>
      <c r="BF162" s="1525"/>
      <c r="BG162" s="1525"/>
      <c r="BH162" s="1525"/>
      <c r="BI162" s="1525"/>
      <c r="BJ162" s="1525"/>
      <c r="BK162" s="1525"/>
      <c r="BL162" s="1525"/>
      <c r="BM162" s="1525"/>
      <c r="BN162" s="1525"/>
      <c r="BO162" s="1525"/>
      <c r="BP162" s="1526"/>
      <c r="BQ162" s="1477">
        <f>(X229/X217)</f>
        <v>1.2834304999999999</v>
      </c>
      <c r="BR162" s="1477"/>
      <c r="BS162" s="1477"/>
      <c r="BT162" s="1477"/>
      <c r="BU162" s="83"/>
      <c r="BV162" s="1478" t="s">
        <v>906</v>
      </c>
      <c r="BW162" s="1478"/>
      <c r="BX162" s="1478"/>
      <c r="BY162" s="1478"/>
      <c r="BZ162" s="1478"/>
      <c r="CA162" s="1478"/>
      <c r="CB162" s="1478"/>
      <c r="CC162" s="1478"/>
      <c r="CD162" s="1478"/>
      <c r="CE162" s="1478"/>
      <c r="CF162" s="1478"/>
      <c r="CG162" s="1478"/>
      <c r="CH162" s="1478"/>
      <c r="CI162" s="1478"/>
      <c r="CJ162" s="1478"/>
      <c r="CK162" s="1478"/>
      <c r="CL162" s="1478"/>
      <c r="CM162" s="1478"/>
      <c r="CN162" s="1478"/>
      <c r="CO162" s="1478"/>
      <c r="CP162" s="1478"/>
      <c r="CQ162" s="1478"/>
      <c r="CR162" s="1478"/>
      <c r="CS162" s="1478"/>
      <c r="CT162" s="1478"/>
      <c r="CU162" s="1478"/>
      <c r="CV162" s="1478"/>
      <c r="CW162" s="83"/>
      <c r="CX162" s="5"/>
      <c r="DA162" s="11" t="s">
        <v>209</v>
      </c>
      <c r="DB162" s="12">
        <v>0.79900000000000004</v>
      </c>
      <c r="DC162" s="11"/>
      <c r="DE162" s="30"/>
      <c r="DF162" s="21" t="s">
        <v>793</v>
      </c>
      <c r="DG162" s="22">
        <v>1219169.5146119874</v>
      </c>
      <c r="DH162" s="20">
        <v>914769.99738301861</v>
      </c>
      <c r="DI162" s="22">
        <v>0</v>
      </c>
      <c r="DJ162" s="18">
        <v>0</v>
      </c>
      <c r="DK162" s="18">
        <v>0</v>
      </c>
      <c r="DL162" s="20">
        <v>0</v>
      </c>
      <c r="DM162" s="957">
        <f t="shared" si="58"/>
        <v>0</v>
      </c>
      <c r="DN162" s="957">
        <f t="shared" si="58"/>
        <v>0</v>
      </c>
      <c r="DO162" s="957">
        <f t="shared" si="58"/>
        <v>0</v>
      </c>
      <c r="DP162" s="957">
        <f t="shared" si="58"/>
        <v>0</v>
      </c>
      <c r="DQ162" s="957">
        <f t="shared" si="58"/>
        <v>0</v>
      </c>
    </row>
    <row r="163" spans="1:121" ht="13.5" customHeight="1" x14ac:dyDescent="0.2">
      <c r="A163" s="3"/>
      <c r="B163" s="2"/>
      <c r="C163" s="1385" t="s">
        <v>605</v>
      </c>
      <c r="D163" s="1386"/>
      <c r="E163" s="1386"/>
      <c r="F163" s="1386"/>
      <c r="G163" s="1386"/>
      <c r="H163" s="1386"/>
      <c r="I163" s="1386"/>
      <c r="J163" s="1386"/>
      <c r="K163" s="1386"/>
      <c r="L163" s="1386"/>
      <c r="M163" s="1386"/>
      <c r="N163" s="1386"/>
      <c r="O163" s="1386"/>
      <c r="P163" s="1386"/>
      <c r="Q163" s="1386"/>
      <c r="R163" s="1386"/>
      <c r="S163" s="1386"/>
      <c r="T163" s="1386"/>
      <c r="U163" s="1386"/>
      <c r="V163" s="1386"/>
      <c r="W163" s="1387"/>
      <c r="X163" s="1388">
        <f>HLOOKUP(O157,$DG$58:$DQ$67,2,FALSE)</f>
        <v>335007</v>
      </c>
      <c r="Y163" s="1389"/>
      <c r="Z163" s="1389"/>
      <c r="AA163" s="1389"/>
      <c r="AB163" s="1390"/>
      <c r="AC163" s="1391" t="str">
        <f>HLOOKUP(O157,$DG$44:$DQ$56,2,FALSE)</f>
        <v>Menggunakan pondasi batu kali dan sloof dengan mutu beton rendah (setara K-175) dikombinasi dengan pasangan batu kosong/aanstamping</v>
      </c>
      <c r="AD163" s="1392"/>
      <c r="AE163" s="1392"/>
      <c r="AF163" s="1392"/>
      <c r="AG163" s="1392"/>
      <c r="AH163" s="1392"/>
      <c r="AI163" s="1392"/>
      <c r="AJ163" s="1392"/>
      <c r="AK163" s="1392"/>
      <c r="AL163" s="1392"/>
      <c r="AM163" s="1392"/>
      <c r="AN163" s="1392"/>
      <c r="AO163" s="1392"/>
      <c r="AP163" s="1392"/>
      <c r="AQ163" s="1392"/>
      <c r="AR163" s="1392"/>
      <c r="AS163" s="1392"/>
      <c r="AT163" s="1392"/>
      <c r="AU163" s="1392"/>
      <c r="AV163" s="1392"/>
      <c r="AW163" s="1392"/>
      <c r="AX163" s="1392"/>
      <c r="AY163" s="1393"/>
      <c r="AZ163" s="7"/>
      <c r="BA163" s="1479" t="s">
        <v>905</v>
      </c>
      <c r="BB163" s="1480"/>
      <c r="BC163" s="1480"/>
      <c r="BD163" s="1481"/>
      <c r="BE163" s="1479" t="s">
        <v>907</v>
      </c>
      <c r="BF163" s="1480"/>
      <c r="BG163" s="1480"/>
      <c r="BH163" s="1480"/>
      <c r="BI163" s="1479" t="s">
        <v>908</v>
      </c>
      <c r="BJ163" s="1480"/>
      <c r="BK163" s="1480"/>
      <c r="BL163" s="1480"/>
      <c r="BM163" s="1482" t="s">
        <v>851</v>
      </c>
      <c r="BN163" s="1482"/>
      <c r="BO163" s="1482"/>
      <c r="BP163" s="1482"/>
      <c r="BQ163" s="1482"/>
      <c r="BR163" s="1482"/>
      <c r="BS163" s="1482"/>
      <c r="BT163" s="1482"/>
      <c r="BU163" s="127"/>
      <c r="BV163" s="128"/>
      <c r="BW163" s="128"/>
      <c r="BX163" s="128"/>
      <c r="BY163" s="128"/>
      <c r="BZ163" s="128"/>
      <c r="CA163" s="128"/>
      <c r="CB163" s="128"/>
      <c r="CC163" s="128"/>
      <c r="CD163" s="126"/>
      <c r="CE163" s="126"/>
      <c r="CF163" s="126"/>
      <c r="CG163" s="126"/>
      <c r="CH163" s="126"/>
      <c r="CI163" s="126"/>
      <c r="CJ163" s="126"/>
      <c r="CK163" s="126"/>
      <c r="CL163" s="126"/>
      <c r="CM163" s="126"/>
      <c r="CN163" s="126"/>
      <c r="CO163" s="3"/>
      <c r="CP163" s="3"/>
      <c r="CQ163" s="3"/>
      <c r="CR163" s="3"/>
      <c r="CS163" s="3"/>
      <c r="CT163" s="119"/>
      <c r="CU163" s="119"/>
      <c r="CV163" s="3"/>
      <c r="CW163" s="3"/>
      <c r="CX163" s="5"/>
      <c r="DA163" s="11" t="s">
        <v>210</v>
      </c>
      <c r="DB163" s="12">
        <v>0.79700000000000004</v>
      </c>
      <c r="DC163" s="11"/>
      <c r="DE163" s="30"/>
      <c r="DF163" s="21" t="s">
        <v>794</v>
      </c>
      <c r="DG163" s="18">
        <v>710983.45924441516</v>
      </c>
      <c r="DH163" s="18">
        <v>567010.59249760478</v>
      </c>
      <c r="DI163" s="18">
        <v>0</v>
      </c>
      <c r="DJ163" s="18">
        <v>0</v>
      </c>
      <c r="DK163" s="18">
        <v>0</v>
      </c>
      <c r="DL163" s="20">
        <v>0</v>
      </c>
      <c r="DM163" s="957">
        <f t="shared" si="58"/>
        <v>0</v>
      </c>
      <c r="DN163" s="957">
        <f t="shared" si="58"/>
        <v>0</v>
      </c>
      <c r="DO163" s="957">
        <f t="shared" si="58"/>
        <v>0</v>
      </c>
      <c r="DP163" s="957">
        <f t="shared" si="58"/>
        <v>0</v>
      </c>
      <c r="DQ163" s="957">
        <f t="shared" si="58"/>
        <v>0</v>
      </c>
    </row>
    <row r="164" spans="1:121" ht="13.5" customHeight="1" x14ac:dyDescent="0.25">
      <c r="A164" s="3"/>
      <c r="B164" s="2"/>
      <c r="C164" s="32" t="s">
        <v>810</v>
      </c>
      <c r="D164" s="1470" t="s">
        <v>719</v>
      </c>
      <c r="E164" s="1470"/>
      <c r="F164" s="1470"/>
      <c r="G164" s="1470"/>
      <c r="H164" s="1470"/>
      <c r="I164" s="1470"/>
      <c r="J164" s="1470"/>
      <c r="K164" s="1470"/>
      <c r="L164" s="1471"/>
      <c r="M164" s="1437">
        <f>(IF(O157="RUMAH TINGGAL MEWAH",VLOOKUP(D164,BIAYA,2,FALSE),IF(O157="RUMAH TINGGAL MENENGAH",VLOOKUP(D164,BIAYA,3,FALSE),IF(O157="RUMAH TINGGAL SEDERHANA",VLOOKUP(D164,BIAYA,4,FALSE),IF(O157="SEMI PERMANEN",VLOOKUP(D164,BIAYA,5,FALSE),IF(O157="GUDANG",VLOOKUP(D164,BIAYA,6,FALSE),IF(O157="GEDUNG BERTINGKAT RENDAH &lt; 5 LANTAI",VLOOKUP(D164,BIAYA,7,FALSE),IF(O157="GEDUNG BERTINGKAT SEDANG 5-8 LANTAI",VLOOKUP(D164,BIAYA,8,FALSE),IF(O157="GEDUNG BERTINGKAT TINGGI &gt; 8 LANTAI",VLOOKUP(D164,BIAYA,9,FALSE),IF(O157="MALL 4 LANTAI + 1 BASEMENT",VLOOKUP(D164,BIAYA,10,FALSE),IF(O157="HOTEL 8 LANTAI",VLOOKUP(D164,BIAYA,11,FALSE),IF(O157="APARTEMEN 14 LANTAI + 2 SEMI BASEMENT",VLOOKUP(D164,BIAYA,12,FALSE)))))))))))))</f>
        <v>335007</v>
      </c>
      <c r="N164" s="1437"/>
      <c r="O164" s="1437"/>
      <c r="P164" s="1437"/>
      <c r="Q164" s="1437"/>
      <c r="R164" s="1459">
        <v>1</v>
      </c>
      <c r="S164" s="1459"/>
      <c r="T164" s="1459"/>
      <c r="U164" s="1436">
        <v>1</v>
      </c>
      <c r="V164" s="1436"/>
      <c r="W164" s="1436"/>
      <c r="X164" s="1437">
        <f>M164*R164*U164</f>
        <v>335007</v>
      </c>
      <c r="Y164" s="1437"/>
      <c r="Z164" s="1437"/>
      <c r="AA164" s="1437"/>
      <c r="AB164" s="1437"/>
      <c r="AC164" s="1394"/>
      <c r="AD164" s="1395"/>
      <c r="AE164" s="1395"/>
      <c r="AF164" s="1395"/>
      <c r="AG164" s="1395"/>
      <c r="AH164" s="1395"/>
      <c r="AI164" s="1395"/>
      <c r="AJ164" s="1395"/>
      <c r="AK164" s="1395"/>
      <c r="AL164" s="1395"/>
      <c r="AM164" s="1395"/>
      <c r="AN164" s="1395"/>
      <c r="AO164" s="1395"/>
      <c r="AP164" s="1395"/>
      <c r="AQ164" s="1395"/>
      <c r="AR164" s="1395"/>
      <c r="AS164" s="1395"/>
      <c r="AT164" s="1395"/>
      <c r="AU164" s="1395"/>
      <c r="AV164" s="1395"/>
      <c r="AW164" s="1395"/>
      <c r="AX164" s="1395"/>
      <c r="AY164" s="1396"/>
      <c r="AZ164" s="7"/>
      <c r="BA164" s="1483">
        <f>X168*BQ162</f>
        <v>429958.20151349995</v>
      </c>
      <c r="BB164" s="1484"/>
      <c r="BC164" s="1484"/>
      <c r="BD164" s="1485"/>
      <c r="BE164" s="1492">
        <f>AS219</f>
        <v>2000</v>
      </c>
      <c r="BF164" s="1492"/>
      <c r="BG164" s="1492"/>
      <c r="BH164" s="1492"/>
      <c r="BI164" s="1409">
        <f>AS220</f>
        <v>2005</v>
      </c>
      <c r="BJ164" s="1410"/>
      <c r="BK164" s="1410"/>
      <c r="BL164" s="1411"/>
      <c r="BM164" s="1493">
        <f>IF(BI164=0,0,(Rekap!$A$6-BI164)/AS222)</f>
        <v>0.85</v>
      </c>
      <c r="BN164" s="1494"/>
      <c r="BO164" s="1495"/>
      <c r="BP164" s="1502">
        <f>BA164*BM164</f>
        <v>365464.47128647496</v>
      </c>
      <c r="BQ164" s="1502"/>
      <c r="BR164" s="1502"/>
      <c r="BS164" s="1502"/>
      <c r="BT164" s="1502"/>
      <c r="BU164" s="127"/>
      <c r="BV164" s="1378" t="s">
        <v>909</v>
      </c>
      <c r="BW164" s="1378"/>
      <c r="BX164" s="1378"/>
      <c r="BY164" s="1378"/>
      <c r="BZ164" s="1378"/>
      <c r="CA164" s="1378"/>
      <c r="CB164" s="1378"/>
      <c r="CC164" s="1378"/>
      <c r="CD164" s="1378"/>
      <c r="CE164" s="1378"/>
      <c r="CF164" s="1378"/>
      <c r="CG164" s="1378"/>
      <c r="CH164" s="1378"/>
      <c r="CI164" s="1378"/>
      <c r="CJ164" s="1378"/>
      <c r="CK164" s="1378"/>
      <c r="CL164" s="1378"/>
      <c r="CM164" s="1378"/>
      <c r="CN164" s="1378"/>
      <c r="CO164" s="1378"/>
      <c r="CP164" s="1378"/>
      <c r="CQ164" s="1378"/>
      <c r="CR164" s="1378"/>
      <c r="CS164" s="1378"/>
      <c r="CT164" s="1378"/>
      <c r="CU164" s="1378"/>
      <c r="CV164" s="1378"/>
      <c r="CW164" s="3"/>
      <c r="CX164" s="5"/>
      <c r="DA164" s="11" t="s">
        <v>211</v>
      </c>
      <c r="DB164" s="12">
        <v>0.80500000000000005</v>
      </c>
      <c r="DC164" s="11"/>
      <c r="DE164" s="30"/>
      <c r="DF164" s="21" t="s">
        <v>795</v>
      </c>
      <c r="DG164" s="20">
        <v>62571.583838420775</v>
      </c>
      <c r="DH164" s="18">
        <v>55026.92301345944</v>
      </c>
      <c r="DI164" s="18">
        <v>67071.455406018504</v>
      </c>
      <c r="DJ164" s="22">
        <f>DJ156</f>
        <v>44034</v>
      </c>
      <c r="DK164" s="18">
        <v>0</v>
      </c>
      <c r="DL164" s="20">
        <v>61467.997074812331</v>
      </c>
      <c r="DM164" s="957">
        <f t="shared" si="58"/>
        <v>61467.997074812331</v>
      </c>
      <c r="DN164" s="957">
        <f t="shared" si="58"/>
        <v>61467.997074812331</v>
      </c>
      <c r="DO164" s="957">
        <f t="shared" si="58"/>
        <v>61467.997074812331</v>
      </c>
      <c r="DP164" s="957">
        <f t="shared" si="58"/>
        <v>61467.997074812331</v>
      </c>
      <c r="DQ164" s="957">
        <f t="shared" si="58"/>
        <v>61467.997074812331</v>
      </c>
    </row>
    <row r="165" spans="1:121" ht="13.5" customHeight="1" x14ac:dyDescent="0.25">
      <c r="A165" s="3"/>
      <c r="B165" s="2"/>
      <c r="C165" s="33" t="s">
        <v>810</v>
      </c>
      <c r="D165" s="1472" t="s">
        <v>13</v>
      </c>
      <c r="E165" s="1472"/>
      <c r="F165" s="1472"/>
      <c r="G165" s="1472"/>
      <c r="H165" s="1472"/>
      <c r="I165" s="1472"/>
      <c r="J165" s="1472"/>
      <c r="K165" s="1472"/>
      <c r="L165" s="1473"/>
      <c r="M165" s="1360">
        <f>(IF(O157="RUMAH TINGGAL MEWAH",VLOOKUP(D165,BIAYA,2,FALSE),IF(O157="RUMAH TINGGAL MENENGAH",VLOOKUP(D165,BIAYA,3,FALSE),IF(O157="RUMAH TINGGAL SEDERHANA",VLOOKUP(D165,BIAYA,4,FALSE),IF(O157="SEMI PERMANEN",VLOOKUP(D165,BIAYA,5,FALSE),IF(O157="GUDANG",VLOOKUP(D165,BIAYA,6,FALSE),IF(O157="GEDUNG BERTINGKAT RENDAH &lt; 5 LANTAI",VLOOKUP(D165,BIAYA,7,FALSE),IF(O157="GEDUNG BERTINGKAT SEDANG 5-8 LANTAI",VLOOKUP(D165,BIAYA,8,FALSE),IF(O157="GEDUNG BERTINGKAT TINGGI &gt; 8 LANTAI",VLOOKUP(D165,BIAYA,9,FALSE),IF(O157="MALL 4 LANTAI + 1 BASEMENT",VLOOKUP(D165,BIAYA,10,FALSE),IF(O157="HOTEL 8 LANTAI",VLOOKUP(D165,BIAYA,11,FALSE),IF(O157="APARTEMEN 14 LANTAI + 2 SEMI BASEMENT",VLOOKUP(D165,BIAYA,12,FALSE)))))))))))))</f>
        <v>0</v>
      </c>
      <c r="N165" s="1360"/>
      <c r="O165" s="1360"/>
      <c r="P165" s="1360"/>
      <c r="Q165" s="1360"/>
      <c r="R165" s="1460"/>
      <c r="S165" s="1460"/>
      <c r="T165" s="1460"/>
      <c r="U165" s="1359">
        <v>1</v>
      </c>
      <c r="V165" s="1359"/>
      <c r="W165" s="1359"/>
      <c r="X165" s="1360">
        <f t="shared" ref="X165:X167" si="59">M165*R165*U165</f>
        <v>0</v>
      </c>
      <c r="Y165" s="1360"/>
      <c r="Z165" s="1360"/>
      <c r="AA165" s="1360"/>
      <c r="AB165" s="1360"/>
      <c r="AC165" s="1394"/>
      <c r="AD165" s="1395"/>
      <c r="AE165" s="1395"/>
      <c r="AF165" s="1395"/>
      <c r="AG165" s="1395"/>
      <c r="AH165" s="1395"/>
      <c r="AI165" s="1395"/>
      <c r="AJ165" s="1395"/>
      <c r="AK165" s="1395"/>
      <c r="AL165" s="1395"/>
      <c r="AM165" s="1395"/>
      <c r="AN165" s="1395"/>
      <c r="AO165" s="1395"/>
      <c r="AP165" s="1395"/>
      <c r="AQ165" s="1395"/>
      <c r="AR165" s="1395"/>
      <c r="AS165" s="1395"/>
      <c r="AT165" s="1395"/>
      <c r="AU165" s="1395"/>
      <c r="AV165" s="1395"/>
      <c r="AW165" s="1395"/>
      <c r="AX165" s="1395"/>
      <c r="AY165" s="1396"/>
      <c r="AZ165" s="7"/>
      <c r="BA165" s="1486"/>
      <c r="BB165" s="1487"/>
      <c r="BC165" s="1487"/>
      <c r="BD165" s="1488"/>
      <c r="BE165" s="1492"/>
      <c r="BF165" s="1492"/>
      <c r="BG165" s="1492"/>
      <c r="BH165" s="1492"/>
      <c r="BI165" s="1412"/>
      <c r="BJ165" s="1413"/>
      <c r="BK165" s="1413"/>
      <c r="BL165" s="1414"/>
      <c r="BM165" s="1496"/>
      <c r="BN165" s="1497"/>
      <c r="BO165" s="1498"/>
      <c r="BP165" s="1502"/>
      <c r="BQ165" s="1502"/>
      <c r="BR165" s="1502"/>
      <c r="BS165" s="1502"/>
      <c r="BT165" s="1502"/>
      <c r="BU165" s="127"/>
      <c r="BV165" s="1378"/>
      <c r="BW165" s="1378"/>
      <c r="BX165" s="1378"/>
      <c r="BY165" s="1378"/>
      <c r="BZ165" s="1378"/>
      <c r="CA165" s="1378"/>
      <c r="CB165" s="1378"/>
      <c r="CC165" s="1378"/>
      <c r="CD165" s="1378"/>
      <c r="CE165" s="1378"/>
      <c r="CF165" s="1378"/>
      <c r="CG165" s="1378"/>
      <c r="CH165" s="1378"/>
      <c r="CI165" s="1378"/>
      <c r="CJ165" s="1378"/>
      <c r="CK165" s="1378"/>
      <c r="CL165" s="1378"/>
      <c r="CM165" s="1378"/>
      <c r="CN165" s="1378"/>
      <c r="CO165" s="1378"/>
      <c r="CP165" s="1378"/>
      <c r="CQ165" s="1378"/>
      <c r="CR165" s="1378"/>
      <c r="CS165" s="1378"/>
      <c r="CT165" s="1378"/>
      <c r="CU165" s="1378"/>
      <c r="CV165" s="1378"/>
      <c r="CW165" s="3"/>
      <c r="CX165" s="5"/>
      <c r="DA165" s="11" t="s">
        <v>212</v>
      </c>
      <c r="DB165" s="12">
        <v>0.79800000000000004</v>
      </c>
      <c r="DC165" s="11"/>
      <c r="DE165" s="30"/>
      <c r="DF165" s="21" t="s">
        <v>796</v>
      </c>
      <c r="DG165" s="18">
        <v>570405.82066672097</v>
      </c>
      <c r="DH165" s="18">
        <v>466654.53568800178</v>
      </c>
      <c r="DI165" s="18">
        <v>0</v>
      </c>
      <c r="DJ165" s="18">
        <v>0</v>
      </c>
      <c r="DK165" s="18">
        <v>0</v>
      </c>
      <c r="DL165" s="20">
        <v>442219.69238326862</v>
      </c>
      <c r="DM165" s="957">
        <f t="shared" si="58"/>
        <v>442219.69238326862</v>
      </c>
      <c r="DN165" s="957">
        <f t="shared" si="58"/>
        <v>442219.69238326862</v>
      </c>
      <c r="DO165" s="957">
        <f t="shared" si="58"/>
        <v>442219.69238326862</v>
      </c>
      <c r="DP165" s="957">
        <f t="shared" si="58"/>
        <v>442219.69238326862</v>
      </c>
      <c r="DQ165" s="957">
        <f t="shared" si="58"/>
        <v>442219.69238326862</v>
      </c>
    </row>
    <row r="166" spans="1:121" ht="13.5" customHeight="1" x14ac:dyDescent="0.25">
      <c r="A166" s="3"/>
      <c r="B166" s="2"/>
      <c r="C166" s="33" t="s">
        <v>810</v>
      </c>
      <c r="D166" s="1472" t="s">
        <v>13</v>
      </c>
      <c r="E166" s="1472"/>
      <c r="F166" s="1472"/>
      <c r="G166" s="1472"/>
      <c r="H166" s="1472"/>
      <c r="I166" s="1472"/>
      <c r="J166" s="1472"/>
      <c r="K166" s="1472"/>
      <c r="L166" s="1473"/>
      <c r="M166" s="1360">
        <f>(IF(O157="RUMAH TINGGAL MEWAH",VLOOKUP(D166,BIAYA,2,FALSE),IF(O157="RUMAH TINGGAL MENENGAH",VLOOKUP(D166,BIAYA,3,FALSE),IF(O157="RUMAH TINGGAL SEDERHANA",VLOOKUP(D166,BIAYA,4,FALSE),IF(O157="SEMI PERMANEN",VLOOKUP(D166,BIAYA,5,FALSE),IF(O157="GUDANG",VLOOKUP(D166,BIAYA,6,FALSE),IF(O157="GEDUNG BERTINGKAT RENDAH &lt; 5 LANTAI",VLOOKUP(D166,BIAYA,7,FALSE),IF(O157="GEDUNG BERTINGKAT SEDANG 5-8 LANTAI",VLOOKUP(D166,BIAYA,8,FALSE),IF(O157="GEDUNG BERTINGKAT TINGGI &gt; 8 LANTAI",VLOOKUP(D166,BIAYA,9,FALSE),IF(O157="MALL 4 LANTAI + 1 BASEMENT",VLOOKUP(D166,BIAYA,10,FALSE),IF(O157="HOTEL 8 LANTAI",VLOOKUP(D166,BIAYA,11,FALSE),IF(O157="APARTEMEN 14 LANTAI + 2 SEMI BASEMENT",VLOOKUP(D166,BIAYA,12,FALSE)))))))))))))</f>
        <v>0</v>
      </c>
      <c r="N166" s="1360"/>
      <c r="O166" s="1360"/>
      <c r="P166" s="1360"/>
      <c r="Q166" s="1360"/>
      <c r="R166" s="1460"/>
      <c r="S166" s="1460"/>
      <c r="T166" s="1460"/>
      <c r="U166" s="1359">
        <v>1</v>
      </c>
      <c r="V166" s="1359"/>
      <c r="W166" s="1359"/>
      <c r="X166" s="1360">
        <f t="shared" si="59"/>
        <v>0</v>
      </c>
      <c r="Y166" s="1360"/>
      <c r="Z166" s="1360"/>
      <c r="AA166" s="1360"/>
      <c r="AB166" s="1360"/>
      <c r="AC166" s="1394"/>
      <c r="AD166" s="1395"/>
      <c r="AE166" s="1395"/>
      <c r="AF166" s="1395"/>
      <c r="AG166" s="1395"/>
      <c r="AH166" s="1395"/>
      <c r="AI166" s="1395"/>
      <c r="AJ166" s="1395"/>
      <c r="AK166" s="1395"/>
      <c r="AL166" s="1395"/>
      <c r="AM166" s="1395"/>
      <c r="AN166" s="1395"/>
      <c r="AO166" s="1395"/>
      <c r="AP166" s="1395"/>
      <c r="AQ166" s="1395"/>
      <c r="AR166" s="1395"/>
      <c r="AS166" s="1395"/>
      <c r="AT166" s="1395"/>
      <c r="AU166" s="1395"/>
      <c r="AV166" s="1395"/>
      <c r="AW166" s="1395"/>
      <c r="AX166" s="1395"/>
      <c r="AY166" s="1396"/>
      <c r="AZ166" s="7"/>
      <c r="BA166" s="1486"/>
      <c r="BB166" s="1487"/>
      <c r="BC166" s="1487"/>
      <c r="BD166" s="1488"/>
      <c r="BE166" s="1492"/>
      <c r="BF166" s="1492"/>
      <c r="BG166" s="1492"/>
      <c r="BH166" s="1492"/>
      <c r="BI166" s="1412"/>
      <c r="BJ166" s="1413"/>
      <c r="BK166" s="1413"/>
      <c r="BL166" s="1414"/>
      <c r="BM166" s="1496"/>
      <c r="BN166" s="1497"/>
      <c r="BO166" s="1498"/>
      <c r="BP166" s="1502"/>
      <c r="BQ166" s="1502"/>
      <c r="BR166" s="1502"/>
      <c r="BS166" s="1502"/>
      <c r="BT166" s="1502"/>
      <c r="BU166" s="127"/>
      <c r="BV166" s="1378"/>
      <c r="BW166" s="1378"/>
      <c r="BX166" s="1378"/>
      <c r="BY166" s="1378"/>
      <c r="BZ166" s="1378"/>
      <c r="CA166" s="1378"/>
      <c r="CB166" s="1378"/>
      <c r="CC166" s="1378"/>
      <c r="CD166" s="1378"/>
      <c r="CE166" s="1378"/>
      <c r="CF166" s="1378"/>
      <c r="CG166" s="1378"/>
      <c r="CH166" s="1378"/>
      <c r="CI166" s="1378"/>
      <c r="CJ166" s="1378"/>
      <c r="CK166" s="1378"/>
      <c r="CL166" s="1378"/>
      <c r="CM166" s="1378"/>
      <c r="CN166" s="1378"/>
      <c r="CO166" s="1378"/>
      <c r="CP166" s="1378"/>
      <c r="CQ166" s="1378"/>
      <c r="CR166" s="1378"/>
      <c r="CS166" s="1378"/>
      <c r="CT166" s="1378"/>
      <c r="CU166" s="1378"/>
      <c r="CV166" s="1378"/>
      <c r="CW166" s="3"/>
      <c r="CX166" s="5"/>
      <c r="DA166" s="11" t="s">
        <v>213</v>
      </c>
      <c r="DB166" s="12">
        <v>0.77800000000000002</v>
      </c>
      <c r="DC166" s="11"/>
      <c r="DE166" s="30"/>
      <c r="DF166" s="21" t="s">
        <v>797</v>
      </c>
      <c r="DG166" s="18">
        <v>588692.69725756615</v>
      </c>
      <c r="DH166" s="18">
        <v>500112.51937974303</v>
      </c>
      <c r="DI166" s="18">
        <v>21705.665938552709</v>
      </c>
      <c r="DJ166" s="22">
        <v>0</v>
      </c>
      <c r="DK166" s="18">
        <v>0</v>
      </c>
      <c r="DL166" s="20">
        <v>0</v>
      </c>
      <c r="DM166" s="957">
        <f t="shared" si="58"/>
        <v>0</v>
      </c>
      <c r="DN166" s="957">
        <f t="shared" si="58"/>
        <v>0</v>
      </c>
      <c r="DO166" s="957">
        <f t="shared" si="58"/>
        <v>0</v>
      </c>
      <c r="DP166" s="957">
        <f t="shared" si="58"/>
        <v>0</v>
      </c>
      <c r="DQ166" s="957">
        <f t="shared" si="58"/>
        <v>0</v>
      </c>
    </row>
    <row r="167" spans="1:121" ht="13.5" customHeight="1" x14ac:dyDescent="0.25">
      <c r="A167" s="3"/>
      <c r="B167" s="2"/>
      <c r="C167" s="34" t="s">
        <v>810</v>
      </c>
      <c r="D167" s="1474" t="s">
        <v>13</v>
      </c>
      <c r="E167" s="1474"/>
      <c r="F167" s="1474"/>
      <c r="G167" s="1474"/>
      <c r="H167" s="1474"/>
      <c r="I167" s="1474"/>
      <c r="J167" s="1474"/>
      <c r="K167" s="1474"/>
      <c r="L167" s="1475"/>
      <c r="M167" s="1476">
        <f>(IF(O157="RUMAH TINGGAL MEWAH",VLOOKUP(D167,BIAYA,2,FALSE),IF(O157="RUMAH TINGGAL MENENGAH",VLOOKUP(D167,BIAYA,3,FALSE),IF(O157="RUMAH TINGGAL SEDERHANA",VLOOKUP(D167,BIAYA,4,FALSE),IF(O157="SEMI PERMANEN",VLOOKUP(D167,BIAYA,5,FALSE),IF(O157="GUDANG",VLOOKUP(D167,BIAYA,6,FALSE),IF(O157="GEDUNG BERTINGKAT RENDAH &lt; 5 LANTAI",VLOOKUP(D167,BIAYA,7,FALSE),IF(O157="GEDUNG BERTINGKAT SEDANG 5-8 LANTAI",VLOOKUP(D167,BIAYA,8,FALSE),IF(O157="GEDUNG BERTINGKAT TINGGI &gt; 8 LANTAI",VLOOKUP(D167,BIAYA,9,FALSE),IF(O157="MALL 4 LANTAI + 1 BASEMENT",VLOOKUP(D167,BIAYA,10,FALSE),IF(O157="HOTEL 8 LANTAI",VLOOKUP(D167,BIAYA,11,FALSE),IF(O157="APARTEMEN 14 LANTAI + 2 SEMI BASEMENT",VLOOKUP(D167,BIAYA,12,FALSE)))))))))))))</f>
        <v>0</v>
      </c>
      <c r="N167" s="1476"/>
      <c r="O167" s="1476"/>
      <c r="P167" s="1476"/>
      <c r="Q167" s="1476"/>
      <c r="R167" s="1380"/>
      <c r="S167" s="1380"/>
      <c r="T167" s="1380"/>
      <c r="U167" s="1377">
        <v>1</v>
      </c>
      <c r="V167" s="1377"/>
      <c r="W167" s="1377"/>
      <c r="X167" s="1360">
        <f t="shared" si="59"/>
        <v>0</v>
      </c>
      <c r="Y167" s="1360"/>
      <c r="Z167" s="1360"/>
      <c r="AA167" s="1360"/>
      <c r="AB167" s="1360"/>
      <c r="AC167" s="1394"/>
      <c r="AD167" s="1395"/>
      <c r="AE167" s="1395"/>
      <c r="AF167" s="1395"/>
      <c r="AG167" s="1395"/>
      <c r="AH167" s="1395"/>
      <c r="AI167" s="1395"/>
      <c r="AJ167" s="1395"/>
      <c r="AK167" s="1395"/>
      <c r="AL167" s="1395"/>
      <c r="AM167" s="1395"/>
      <c r="AN167" s="1395"/>
      <c r="AO167" s="1395"/>
      <c r="AP167" s="1395"/>
      <c r="AQ167" s="1395"/>
      <c r="AR167" s="1395"/>
      <c r="AS167" s="1395"/>
      <c r="AT167" s="1395"/>
      <c r="AU167" s="1395"/>
      <c r="AV167" s="1395"/>
      <c r="AW167" s="1395"/>
      <c r="AX167" s="1395"/>
      <c r="AY167" s="1396"/>
      <c r="AZ167" s="7"/>
      <c r="BA167" s="1486"/>
      <c r="BB167" s="1487"/>
      <c r="BC167" s="1487"/>
      <c r="BD167" s="1488"/>
      <c r="BE167" s="1492"/>
      <c r="BF167" s="1492"/>
      <c r="BG167" s="1492"/>
      <c r="BH167" s="1492"/>
      <c r="BI167" s="1412"/>
      <c r="BJ167" s="1413"/>
      <c r="BK167" s="1413"/>
      <c r="BL167" s="1414"/>
      <c r="BM167" s="1496"/>
      <c r="BN167" s="1497"/>
      <c r="BO167" s="1498"/>
      <c r="BP167" s="1502"/>
      <c r="BQ167" s="1502"/>
      <c r="BR167" s="1502"/>
      <c r="BS167" s="1502"/>
      <c r="BT167" s="1502"/>
      <c r="BU167" s="127"/>
      <c r="BV167" s="1378"/>
      <c r="BW167" s="1378"/>
      <c r="BX167" s="1378"/>
      <c r="BY167" s="1378"/>
      <c r="BZ167" s="1378"/>
      <c r="CA167" s="1378"/>
      <c r="CB167" s="1378"/>
      <c r="CC167" s="1378"/>
      <c r="CD167" s="1378"/>
      <c r="CE167" s="1378"/>
      <c r="CF167" s="1378"/>
      <c r="CG167" s="1378"/>
      <c r="CH167" s="1378"/>
      <c r="CI167" s="1378"/>
      <c r="CJ167" s="1378"/>
      <c r="CK167" s="1378"/>
      <c r="CL167" s="1378"/>
      <c r="CM167" s="1378"/>
      <c r="CN167" s="1378"/>
      <c r="CO167" s="1378"/>
      <c r="CP167" s="1378"/>
      <c r="CQ167" s="1378"/>
      <c r="CR167" s="1378"/>
      <c r="CS167" s="1378"/>
      <c r="CT167" s="1378"/>
      <c r="CU167" s="1378"/>
      <c r="CV167" s="1378"/>
      <c r="CW167" s="3"/>
      <c r="CX167" s="5"/>
      <c r="DA167" s="11" t="s">
        <v>214</v>
      </c>
      <c r="DB167" s="12">
        <v>0.77500000000000002</v>
      </c>
      <c r="DC167" s="11"/>
      <c r="DE167" s="30"/>
      <c r="DF167" s="21" t="s">
        <v>798</v>
      </c>
      <c r="DG167" s="18">
        <v>482110.35226363753</v>
      </c>
      <c r="DH167" s="18">
        <v>368075.588087223</v>
      </c>
      <c r="DI167" s="18">
        <v>229220.22908527238</v>
      </c>
      <c r="DJ167" s="18">
        <v>0</v>
      </c>
      <c r="DK167" s="18">
        <v>0</v>
      </c>
      <c r="DL167" s="20">
        <v>345916.85350268538</v>
      </c>
      <c r="DM167" s="957">
        <f t="shared" si="58"/>
        <v>345916.85350268538</v>
      </c>
      <c r="DN167" s="957">
        <f t="shared" si="58"/>
        <v>345916.85350268538</v>
      </c>
      <c r="DO167" s="957">
        <f t="shared" si="58"/>
        <v>345916.85350268538</v>
      </c>
      <c r="DP167" s="957">
        <f t="shared" si="58"/>
        <v>345916.85350268538</v>
      </c>
      <c r="DQ167" s="957">
        <f t="shared" si="58"/>
        <v>345916.85350268538</v>
      </c>
    </row>
    <row r="168" spans="1:121" ht="13.5" customHeight="1" x14ac:dyDescent="0.2">
      <c r="A168" s="3"/>
      <c r="B168" s="2"/>
      <c r="C168" s="1503" t="s">
        <v>811</v>
      </c>
      <c r="D168" s="1504"/>
      <c r="E168" s="1504"/>
      <c r="F168" s="1504"/>
      <c r="G168" s="1504"/>
      <c r="H168" s="1504"/>
      <c r="I168" s="1504"/>
      <c r="J168" s="1504"/>
      <c r="K168" s="1504"/>
      <c r="L168" s="1504"/>
      <c r="M168" s="1504"/>
      <c r="N168" s="1504"/>
      <c r="O168" s="1504"/>
      <c r="P168" s="1504"/>
      <c r="Q168" s="1504"/>
      <c r="R168" s="1504"/>
      <c r="S168" s="1504"/>
      <c r="T168" s="1504"/>
      <c r="U168" s="1504"/>
      <c r="V168" s="1504"/>
      <c r="W168" s="1505"/>
      <c r="X168" s="1384">
        <f>SUM(X164:AB167)</f>
        <v>335007</v>
      </c>
      <c r="Y168" s="1384"/>
      <c r="Z168" s="1384"/>
      <c r="AA168" s="1384"/>
      <c r="AB168" s="1384"/>
      <c r="AC168" s="1397"/>
      <c r="AD168" s="1398"/>
      <c r="AE168" s="1398"/>
      <c r="AF168" s="1398"/>
      <c r="AG168" s="1398"/>
      <c r="AH168" s="1398"/>
      <c r="AI168" s="1398"/>
      <c r="AJ168" s="1398"/>
      <c r="AK168" s="1398"/>
      <c r="AL168" s="1398"/>
      <c r="AM168" s="1398"/>
      <c r="AN168" s="1398"/>
      <c r="AO168" s="1398"/>
      <c r="AP168" s="1398"/>
      <c r="AQ168" s="1398"/>
      <c r="AR168" s="1398"/>
      <c r="AS168" s="1398"/>
      <c r="AT168" s="1398"/>
      <c r="AU168" s="1398"/>
      <c r="AV168" s="1398"/>
      <c r="AW168" s="1398"/>
      <c r="AX168" s="1398"/>
      <c r="AY168" s="1399"/>
      <c r="AZ168" s="7"/>
      <c r="BA168" s="1489"/>
      <c r="BB168" s="1490"/>
      <c r="BC168" s="1490"/>
      <c r="BD168" s="1491"/>
      <c r="BE168" s="1492"/>
      <c r="BF168" s="1492"/>
      <c r="BG168" s="1492"/>
      <c r="BH168" s="1492"/>
      <c r="BI168" s="1415"/>
      <c r="BJ168" s="1416"/>
      <c r="BK168" s="1416"/>
      <c r="BL168" s="1417"/>
      <c r="BM168" s="1499"/>
      <c r="BN168" s="1500"/>
      <c r="BO168" s="1501"/>
      <c r="BP168" s="1502"/>
      <c r="BQ168" s="1502"/>
      <c r="BR168" s="1502"/>
      <c r="BS168" s="1502"/>
      <c r="BT168" s="1502"/>
      <c r="BU168" s="127"/>
      <c r="BV168" s="1378"/>
      <c r="BW168" s="1378"/>
      <c r="BX168" s="1378"/>
      <c r="BY168" s="1378"/>
      <c r="BZ168" s="1378"/>
      <c r="CA168" s="1378"/>
      <c r="CB168" s="1378"/>
      <c r="CC168" s="1378"/>
      <c r="CD168" s="1378"/>
      <c r="CE168" s="1378"/>
      <c r="CF168" s="1378"/>
      <c r="CG168" s="1378"/>
      <c r="CH168" s="1378"/>
      <c r="CI168" s="1378"/>
      <c r="CJ168" s="1378"/>
      <c r="CK168" s="1378"/>
      <c r="CL168" s="1378"/>
      <c r="CM168" s="1378"/>
      <c r="CN168" s="1378"/>
      <c r="CO168" s="1378"/>
      <c r="CP168" s="1378"/>
      <c r="CQ168" s="1378"/>
      <c r="CR168" s="1378"/>
      <c r="CS168" s="1378"/>
      <c r="CT168" s="1378"/>
      <c r="CU168" s="1378"/>
      <c r="CV168" s="1378"/>
      <c r="CW168" s="3"/>
      <c r="CX168" s="5"/>
      <c r="DA168" s="11" t="s">
        <v>215</v>
      </c>
      <c r="DB168" s="12">
        <v>0.77700000000000002</v>
      </c>
      <c r="DC168" s="11"/>
      <c r="DE168" s="30"/>
      <c r="DF168" s="21" t="s">
        <v>799</v>
      </c>
      <c r="DG168" s="18">
        <v>0</v>
      </c>
      <c r="DH168" s="18">
        <v>119464.53401793721</v>
      </c>
      <c r="DI168" s="18">
        <v>105738.40853704224</v>
      </c>
      <c r="DJ168" s="18">
        <v>81566.478500000012</v>
      </c>
      <c r="DK168" s="18">
        <v>0</v>
      </c>
      <c r="DL168" s="20">
        <v>0</v>
      </c>
      <c r="DM168" s="957">
        <f t="shared" si="58"/>
        <v>0</v>
      </c>
      <c r="DN168" s="957">
        <f t="shared" si="58"/>
        <v>0</v>
      </c>
      <c r="DO168" s="957">
        <f t="shared" si="58"/>
        <v>0</v>
      </c>
      <c r="DP168" s="957">
        <f t="shared" si="58"/>
        <v>0</v>
      </c>
      <c r="DQ168" s="957">
        <f t="shared" si="58"/>
        <v>0</v>
      </c>
    </row>
    <row r="169" spans="1:121" ht="13.5" customHeight="1" x14ac:dyDescent="0.2">
      <c r="A169" s="3"/>
      <c r="B169" s="2"/>
      <c r="C169" s="1385" t="s">
        <v>606</v>
      </c>
      <c r="D169" s="1386"/>
      <c r="E169" s="1386"/>
      <c r="F169" s="1386"/>
      <c r="G169" s="1386"/>
      <c r="H169" s="1386"/>
      <c r="I169" s="1386"/>
      <c r="J169" s="1386"/>
      <c r="K169" s="1386"/>
      <c r="L169" s="1386"/>
      <c r="M169" s="1386"/>
      <c r="N169" s="1386"/>
      <c r="O169" s="1386"/>
      <c r="P169" s="1386"/>
      <c r="Q169" s="1386"/>
      <c r="R169" s="1386"/>
      <c r="S169" s="1386"/>
      <c r="T169" s="1386"/>
      <c r="U169" s="1386"/>
      <c r="V169" s="1386"/>
      <c r="W169" s="1387"/>
      <c r="X169" s="1388">
        <f>HLOOKUP(O157,$DG$58:$DQ$67,3,FALSE)</f>
        <v>633059.29240832815</v>
      </c>
      <c r="Y169" s="1389"/>
      <c r="Z169" s="1389"/>
      <c r="AA169" s="1389"/>
      <c r="AB169" s="1390"/>
      <c r="AC169" s="1391" t="str">
        <f>HLOOKUP(O157,$DG$44:$DQ$56,3,FALSE)</f>
        <v>Menggunakan mutu beton rendah (setara K-175), yang terdiri dari kolom dan balok praktis</v>
      </c>
      <c r="AD169" s="1392"/>
      <c r="AE169" s="1392"/>
      <c r="AF169" s="1392"/>
      <c r="AG169" s="1392"/>
      <c r="AH169" s="1392"/>
      <c r="AI169" s="1392"/>
      <c r="AJ169" s="1392"/>
      <c r="AK169" s="1392"/>
      <c r="AL169" s="1392"/>
      <c r="AM169" s="1392"/>
      <c r="AN169" s="1392"/>
      <c r="AO169" s="1392"/>
      <c r="AP169" s="1392"/>
      <c r="AQ169" s="1392"/>
      <c r="AR169" s="1392"/>
      <c r="AS169" s="1392"/>
      <c r="AT169" s="1392"/>
      <c r="AU169" s="1392"/>
      <c r="AV169" s="1392"/>
      <c r="AW169" s="1392"/>
      <c r="AX169" s="1392"/>
      <c r="AY169" s="1393"/>
      <c r="AZ169" s="3"/>
      <c r="BA169" s="1400">
        <f>X174*BQ162</f>
        <v>812487.60418526677</v>
      </c>
      <c r="BB169" s="1401"/>
      <c r="BC169" s="1401"/>
      <c r="BD169" s="1402"/>
      <c r="BE169" s="1409">
        <f>BE164</f>
        <v>2000</v>
      </c>
      <c r="BF169" s="1410"/>
      <c r="BG169" s="1410"/>
      <c r="BH169" s="1411"/>
      <c r="BI169" s="1409">
        <f>BI164</f>
        <v>2005</v>
      </c>
      <c r="BJ169" s="1410"/>
      <c r="BK169" s="1410"/>
      <c r="BL169" s="1411"/>
      <c r="BM169" s="1418">
        <f>IF(BI164=0,0,(Rekap!$A$6-BI169)/AS222)</f>
        <v>0.85</v>
      </c>
      <c r="BN169" s="1419"/>
      <c r="BO169" s="1420"/>
      <c r="BP169" s="1427">
        <f>BA169*BM169</f>
        <v>690614.46355747676</v>
      </c>
      <c r="BQ169" s="1427"/>
      <c r="BR169" s="1427"/>
      <c r="BS169" s="1427"/>
      <c r="BT169" s="1427"/>
      <c r="BU169" s="127"/>
      <c r="BV169" s="1378"/>
      <c r="BW169" s="1378"/>
      <c r="BX169" s="1378"/>
      <c r="BY169" s="1378"/>
      <c r="BZ169" s="1378"/>
      <c r="CA169" s="1378"/>
      <c r="CB169" s="1378"/>
      <c r="CC169" s="1378"/>
      <c r="CD169" s="1378"/>
      <c r="CE169" s="1378"/>
      <c r="CF169" s="1378"/>
      <c r="CG169" s="1378"/>
      <c r="CH169" s="1378"/>
      <c r="CI169" s="1378"/>
      <c r="CJ169" s="1378"/>
      <c r="CK169" s="1378"/>
      <c r="CL169" s="1378"/>
      <c r="CM169" s="1378"/>
      <c r="CN169" s="1378"/>
      <c r="CO169" s="1378"/>
      <c r="CP169" s="1378"/>
      <c r="CQ169" s="1378"/>
      <c r="CR169" s="1378"/>
      <c r="CS169" s="1378"/>
      <c r="CT169" s="1378"/>
      <c r="CU169" s="1378"/>
      <c r="CV169" s="1378"/>
      <c r="CW169" s="3"/>
      <c r="CX169" s="5"/>
      <c r="DA169" s="11"/>
      <c r="DB169" s="11"/>
      <c r="DC169" s="11"/>
      <c r="DE169" s="30"/>
      <c r="DF169" s="21" t="s">
        <v>800</v>
      </c>
      <c r="DG169" s="18">
        <v>0</v>
      </c>
      <c r="DH169" s="18">
        <v>0</v>
      </c>
      <c r="DI169" s="18">
        <v>0</v>
      </c>
      <c r="DJ169" s="18">
        <v>0</v>
      </c>
      <c r="DK169" s="18">
        <v>215489.48572496703</v>
      </c>
      <c r="DL169" s="20">
        <v>0</v>
      </c>
      <c r="DM169" s="954">
        <v>0</v>
      </c>
      <c r="DN169" s="954">
        <v>0</v>
      </c>
      <c r="DO169" s="954">
        <v>0</v>
      </c>
      <c r="DP169" s="954">
        <v>0</v>
      </c>
      <c r="DQ169" s="954">
        <v>0</v>
      </c>
    </row>
    <row r="170" spans="1:121" ht="13.5" customHeight="1" x14ac:dyDescent="0.25">
      <c r="A170" s="3"/>
      <c r="B170" s="2"/>
      <c r="C170" s="32" t="s">
        <v>810</v>
      </c>
      <c r="D170" s="1470" t="s">
        <v>723</v>
      </c>
      <c r="E170" s="1470"/>
      <c r="F170" s="1470"/>
      <c r="G170" s="1470"/>
      <c r="H170" s="1470"/>
      <c r="I170" s="1470"/>
      <c r="J170" s="1470"/>
      <c r="K170" s="1470"/>
      <c r="L170" s="1471"/>
      <c r="M170" s="1379">
        <f>(IF(O157="RUMAH TINGGAL MEWAH",VLOOKUP(D170,BIAYA,2,FALSE),IF(O157="RUMAH TINGGAL MENENGAH",VLOOKUP(D170,BIAYA,3,FALSE),IF(O157="RUMAH TINGGAL SEDERHANA",VLOOKUP(D170,BIAYA,4,FALSE),IF(O157="SEMI PERMANEN",VLOOKUP(D170,BIAYA,5,FALSE),IF(O157="GUDANG",VLOOKUP(D170,BIAYA,6,FALSE),IF(O157="GEDUNG BERTINGKAT RENDAH &lt; 5 LANTAI",VLOOKUP(D170,BIAYA,7,FALSE),IF(O157="GEDUNG BERTINGKAT SEDANG 5-8 LANTAI",VLOOKUP(D170,BIAYA,8,FALSE),IF(O157="GEDUNG BERTINGKAT TINGGI &gt; 8 LANTAI",VLOOKUP(D170,BIAYA,9,FALSE),IF(O157="MALL 4 LANTAI + 1 BASEMENT",VLOOKUP(D170,BIAYA,10,FALSE),IF(O157="HOTEL 8 LANTAI",VLOOKUP(D170,BIAYA,11,FALSE),IF(O157="APARTEMEN 14 LANTAI + 2 SEMI BASEMENT",VLOOKUP(D170,BIAYA,12,FALSE)))))))))))))</f>
        <v>633059.29240832815</v>
      </c>
      <c r="N170" s="1379"/>
      <c r="O170" s="1379"/>
      <c r="P170" s="1379"/>
      <c r="Q170" s="1379"/>
      <c r="R170" s="1459">
        <v>1</v>
      </c>
      <c r="S170" s="1459"/>
      <c r="T170" s="1459"/>
      <c r="U170" s="1436">
        <v>1</v>
      </c>
      <c r="V170" s="1436"/>
      <c r="W170" s="1436"/>
      <c r="X170" s="1437">
        <f>M170*R170*U170</f>
        <v>633059.29240832815</v>
      </c>
      <c r="Y170" s="1437"/>
      <c r="Z170" s="1437"/>
      <c r="AA170" s="1437"/>
      <c r="AB170" s="1437"/>
      <c r="AC170" s="1394"/>
      <c r="AD170" s="1395"/>
      <c r="AE170" s="1395"/>
      <c r="AF170" s="1395"/>
      <c r="AG170" s="1395"/>
      <c r="AH170" s="1395"/>
      <c r="AI170" s="1395"/>
      <c r="AJ170" s="1395"/>
      <c r="AK170" s="1395"/>
      <c r="AL170" s="1395"/>
      <c r="AM170" s="1395"/>
      <c r="AN170" s="1395"/>
      <c r="AO170" s="1395"/>
      <c r="AP170" s="1395"/>
      <c r="AQ170" s="1395"/>
      <c r="AR170" s="1395"/>
      <c r="AS170" s="1395"/>
      <c r="AT170" s="1395"/>
      <c r="AU170" s="1395"/>
      <c r="AV170" s="1395"/>
      <c r="AW170" s="1395"/>
      <c r="AX170" s="1395"/>
      <c r="AY170" s="1396"/>
      <c r="AZ170" s="3"/>
      <c r="BA170" s="1403"/>
      <c r="BB170" s="1404"/>
      <c r="BC170" s="1404"/>
      <c r="BD170" s="1405"/>
      <c r="BE170" s="1412"/>
      <c r="BF170" s="1413"/>
      <c r="BG170" s="1413"/>
      <c r="BH170" s="1414"/>
      <c r="BI170" s="1412"/>
      <c r="BJ170" s="1413"/>
      <c r="BK170" s="1413"/>
      <c r="BL170" s="1414"/>
      <c r="BM170" s="1421"/>
      <c r="BN170" s="1422"/>
      <c r="BO170" s="1423"/>
      <c r="BP170" s="1427"/>
      <c r="BQ170" s="1427"/>
      <c r="BR170" s="1427"/>
      <c r="BS170" s="1427"/>
      <c r="BT170" s="1427"/>
      <c r="BU170" s="127"/>
      <c r="BV170" s="1378"/>
      <c r="BW170" s="1378"/>
      <c r="BX170" s="1378"/>
      <c r="BY170" s="1378"/>
      <c r="BZ170" s="1378"/>
      <c r="CA170" s="1378"/>
      <c r="CB170" s="1378"/>
      <c r="CC170" s="1378"/>
      <c r="CD170" s="1378"/>
      <c r="CE170" s="1378"/>
      <c r="CF170" s="1378"/>
      <c r="CG170" s="1378"/>
      <c r="CH170" s="1378"/>
      <c r="CI170" s="1378"/>
      <c r="CJ170" s="1378"/>
      <c r="CK170" s="1378"/>
      <c r="CL170" s="1378"/>
      <c r="CM170" s="1378"/>
      <c r="CN170" s="1378"/>
      <c r="CO170" s="1378"/>
      <c r="CP170" s="1378"/>
      <c r="CQ170" s="1378"/>
      <c r="CR170" s="1378"/>
      <c r="CS170" s="1378"/>
      <c r="CT170" s="1378"/>
      <c r="CU170" s="1378"/>
      <c r="CV170" s="1378"/>
      <c r="CW170" s="3"/>
      <c r="CX170" s="5"/>
      <c r="DA170" s="11" t="s">
        <v>216</v>
      </c>
      <c r="DB170" s="12">
        <v>0.84</v>
      </c>
      <c r="DC170" s="11"/>
      <c r="DE170" s="30"/>
      <c r="DF170" s="21" t="s">
        <v>801</v>
      </c>
      <c r="DG170" s="18">
        <v>0</v>
      </c>
      <c r="DH170" s="18">
        <v>0</v>
      </c>
      <c r="DI170" s="18">
        <v>0</v>
      </c>
      <c r="DJ170" s="18">
        <v>0</v>
      </c>
      <c r="DK170" s="22">
        <f>DK156</f>
        <v>250709</v>
      </c>
      <c r="DL170" s="18">
        <v>0</v>
      </c>
      <c r="DM170" s="954">
        <v>0</v>
      </c>
      <c r="DN170" s="954">
        <v>0</v>
      </c>
      <c r="DO170" s="954">
        <v>0</v>
      </c>
      <c r="DP170" s="954">
        <v>0</v>
      </c>
      <c r="DQ170" s="954">
        <v>0</v>
      </c>
    </row>
    <row r="171" spans="1:121" ht="13.5" customHeight="1" x14ac:dyDescent="0.25">
      <c r="A171" s="3"/>
      <c r="B171" s="2"/>
      <c r="C171" s="33" t="s">
        <v>810</v>
      </c>
      <c r="D171" s="1472" t="s">
        <v>13</v>
      </c>
      <c r="E171" s="1472"/>
      <c r="F171" s="1472"/>
      <c r="G171" s="1472"/>
      <c r="H171" s="1472"/>
      <c r="I171" s="1472"/>
      <c r="J171" s="1472"/>
      <c r="K171" s="1472"/>
      <c r="L171" s="1473"/>
      <c r="M171" s="1379">
        <f>(IF(O157="RUMAH TINGGAL MEWAH",VLOOKUP(D171,BIAYA,2,FALSE),IF(O157="RUMAH TINGGAL MENENGAH",VLOOKUP(D171,BIAYA,3,FALSE),IF(O157="RUMAH TINGGAL SEDERHANA",VLOOKUP(D171,BIAYA,4,FALSE),IF(O157="SEMI PERMANEN",VLOOKUP(D171,BIAYA,5,FALSE),IF(O157="GUDANG",VLOOKUP(D171,BIAYA,6,FALSE),IF(O157="GEDUNG BERTINGKAT RENDAH &lt; 5 LANTAI",VLOOKUP(D171,BIAYA,7,FALSE),IF(O157="GEDUNG BERTINGKAT SEDANG 5-8 LANTAI",VLOOKUP(D171,BIAYA,8,FALSE),IF(O157="GEDUNG BERTINGKAT TINGGI &gt; 8 LANTAI",VLOOKUP(D171,BIAYA,9,FALSE),IF(O157="MALL 4 LANTAI + 1 BASEMENT",VLOOKUP(D171,BIAYA,10,FALSE),IF(O157="HOTEL 8 LANTAI",VLOOKUP(D171,BIAYA,11,FALSE),IF(O157="APARTEMEN 14 LANTAI + 2 SEMI BASEMENT",VLOOKUP(D171,BIAYA,12,FALSE)))))))))))))</f>
        <v>0</v>
      </c>
      <c r="N171" s="1379"/>
      <c r="O171" s="1379"/>
      <c r="P171" s="1379"/>
      <c r="Q171" s="1379"/>
      <c r="R171" s="1460"/>
      <c r="S171" s="1460"/>
      <c r="T171" s="1460"/>
      <c r="U171" s="1359">
        <v>1</v>
      </c>
      <c r="V171" s="1359"/>
      <c r="W171" s="1359"/>
      <c r="X171" s="1360">
        <f t="shared" ref="X171:X173" si="60">M171*R171*U171</f>
        <v>0</v>
      </c>
      <c r="Y171" s="1360"/>
      <c r="Z171" s="1360"/>
      <c r="AA171" s="1360"/>
      <c r="AB171" s="1360"/>
      <c r="AC171" s="1394"/>
      <c r="AD171" s="1395"/>
      <c r="AE171" s="1395"/>
      <c r="AF171" s="1395"/>
      <c r="AG171" s="1395"/>
      <c r="AH171" s="1395"/>
      <c r="AI171" s="1395"/>
      <c r="AJ171" s="1395"/>
      <c r="AK171" s="1395"/>
      <c r="AL171" s="1395"/>
      <c r="AM171" s="1395"/>
      <c r="AN171" s="1395"/>
      <c r="AO171" s="1395"/>
      <c r="AP171" s="1395"/>
      <c r="AQ171" s="1395"/>
      <c r="AR171" s="1395"/>
      <c r="AS171" s="1395"/>
      <c r="AT171" s="1395"/>
      <c r="AU171" s="1395"/>
      <c r="AV171" s="1395"/>
      <c r="AW171" s="1395"/>
      <c r="AX171" s="1395"/>
      <c r="AY171" s="1396"/>
      <c r="AZ171" s="3"/>
      <c r="BA171" s="1403"/>
      <c r="BB171" s="1404"/>
      <c r="BC171" s="1404"/>
      <c r="BD171" s="1405"/>
      <c r="BE171" s="1412"/>
      <c r="BF171" s="1413"/>
      <c r="BG171" s="1413"/>
      <c r="BH171" s="1414"/>
      <c r="BI171" s="1412"/>
      <c r="BJ171" s="1413"/>
      <c r="BK171" s="1413"/>
      <c r="BL171" s="1414"/>
      <c r="BM171" s="1421"/>
      <c r="BN171" s="1422"/>
      <c r="BO171" s="1423"/>
      <c r="BP171" s="1427"/>
      <c r="BQ171" s="1427"/>
      <c r="BR171" s="1427"/>
      <c r="BS171" s="1427"/>
      <c r="BT171" s="1427"/>
      <c r="BU171" s="127"/>
      <c r="BV171" s="1378"/>
      <c r="BW171" s="1378"/>
      <c r="BX171" s="1378"/>
      <c r="BY171" s="1378"/>
      <c r="BZ171" s="1378"/>
      <c r="CA171" s="1378"/>
      <c r="CB171" s="1378"/>
      <c r="CC171" s="1378"/>
      <c r="CD171" s="1378"/>
      <c r="CE171" s="1378"/>
      <c r="CF171" s="1378"/>
      <c r="CG171" s="1378"/>
      <c r="CH171" s="1378"/>
      <c r="CI171" s="1378"/>
      <c r="CJ171" s="1378"/>
      <c r="CK171" s="1378"/>
      <c r="CL171" s="1378"/>
      <c r="CM171" s="1378"/>
      <c r="CN171" s="1378"/>
      <c r="CO171" s="1378"/>
      <c r="CP171" s="1378"/>
      <c r="CQ171" s="1378"/>
      <c r="CR171" s="1378"/>
      <c r="CS171" s="1378"/>
      <c r="CT171" s="1378"/>
      <c r="CU171" s="1378"/>
      <c r="CV171" s="1378"/>
      <c r="CW171" s="3"/>
      <c r="CX171" s="5"/>
      <c r="DA171" s="11" t="s">
        <v>217</v>
      </c>
      <c r="DB171" s="12">
        <v>0.76300000000000001</v>
      </c>
      <c r="DC171" s="11"/>
      <c r="DE171" s="30"/>
      <c r="DF171" s="21" t="s">
        <v>802</v>
      </c>
      <c r="DG171" s="18">
        <v>0</v>
      </c>
      <c r="DH171" s="18">
        <v>0</v>
      </c>
      <c r="DI171" s="18">
        <v>0</v>
      </c>
      <c r="DJ171" s="18">
        <v>0</v>
      </c>
      <c r="DK171" s="18">
        <v>285928.22884378117</v>
      </c>
      <c r="DL171" s="18">
        <v>0</v>
      </c>
      <c r="DM171" s="954">
        <v>0</v>
      </c>
      <c r="DN171" s="954">
        <v>0</v>
      </c>
      <c r="DO171" s="954">
        <v>0</v>
      </c>
      <c r="DP171" s="954">
        <v>0</v>
      </c>
      <c r="DQ171" s="954">
        <v>0</v>
      </c>
    </row>
    <row r="172" spans="1:121" ht="13.5" customHeight="1" x14ac:dyDescent="0.25">
      <c r="A172" s="3"/>
      <c r="B172" s="2"/>
      <c r="C172" s="33" t="s">
        <v>810</v>
      </c>
      <c r="D172" s="1472" t="s">
        <v>13</v>
      </c>
      <c r="E172" s="1472"/>
      <c r="F172" s="1472"/>
      <c r="G172" s="1472"/>
      <c r="H172" s="1472"/>
      <c r="I172" s="1472"/>
      <c r="J172" s="1472"/>
      <c r="K172" s="1472"/>
      <c r="L172" s="1473"/>
      <c r="M172" s="1379">
        <f>(IF(O157="RUMAH TINGGAL MEWAH",VLOOKUP(D172,BIAYA,2,FALSE),IF(O157="RUMAH TINGGAL MENENGAH",VLOOKUP(D172,BIAYA,3,FALSE),IF(O157="RUMAH TINGGAL SEDERHANA",VLOOKUP(D172,BIAYA,4,FALSE),IF(O157="SEMI PERMANEN",VLOOKUP(D172,BIAYA,5,FALSE),IF(O157="GUDANG",VLOOKUP(D172,BIAYA,6,FALSE),IF(O157="GEDUNG BERTINGKAT RENDAH &lt; 5 LANTAI",VLOOKUP(D172,BIAYA,7,FALSE),IF(O157="GEDUNG BERTINGKAT SEDANG 5-8 LANTAI",VLOOKUP(D172,BIAYA,8,FALSE),IF(O157="GEDUNG BERTINGKAT TINGGI &gt; 8 LANTAI",VLOOKUP(D172,BIAYA,9,FALSE),IF(O157="MALL 4 LANTAI + 1 BASEMENT",VLOOKUP(D172,BIAYA,10,FALSE),IF(O157="HOTEL 8 LANTAI",VLOOKUP(D172,BIAYA,11,FALSE),IF(O157="APARTEMEN 14 LANTAI + 2 SEMI BASEMENT",VLOOKUP(D172,BIAYA,12,FALSE)))))))))))))</f>
        <v>0</v>
      </c>
      <c r="N172" s="1379"/>
      <c r="O172" s="1379"/>
      <c r="P172" s="1379"/>
      <c r="Q172" s="1379"/>
      <c r="R172" s="1460"/>
      <c r="S172" s="1460"/>
      <c r="T172" s="1460"/>
      <c r="U172" s="1359">
        <v>1</v>
      </c>
      <c r="V172" s="1359"/>
      <c r="W172" s="1359"/>
      <c r="X172" s="1360">
        <f t="shared" si="60"/>
        <v>0</v>
      </c>
      <c r="Y172" s="1360"/>
      <c r="Z172" s="1360"/>
      <c r="AA172" s="1360"/>
      <c r="AB172" s="1360"/>
      <c r="AC172" s="1394"/>
      <c r="AD172" s="1395"/>
      <c r="AE172" s="1395"/>
      <c r="AF172" s="1395"/>
      <c r="AG172" s="1395"/>
      <c r="AH172" s="1395"/>
      <c r="AI172" s="1395"/>
      <c r="AJ172" s="1395"/>
      <c r="AK172" s="1395"/>
      <c r="AL172" s="1395"/>
      <c r="AM172" s="1395"/>
      <c r="AN172" s="1395"/>
      <c r="AO172" s="1395"/>
      <c r="AP172" s="1395"/>
      <c r="AQ172" s="1395"/>
      <c r="AR172" s="1395"/>
      <c r="AS172" s="1395"/>
      <c r="AT172" s="1395"/>
      <c r="AU172" s="1395"/>
      <c r="AV172" s="1395"/>
      <c r="AW172" s="1395"/>
      <c r="AX172" s="1395"/>
      <c r="AY172" s="1396"/>
      <c r="AZ172" s="3"/>
      <c r="BA172" s="1403"/>
      <c r="BB172" s="1404"/>
      <c r="BC172" s="1404"/>
      <c r="BD172" s="1405"/>
      <c r="BE172" s="1412"/>
      <c r="BF172" s="1413"/>
      <c r="BG172" s="1413"/>
      <c r="BH172" s="1414"/>
      <c r="BI172" s="1412"/>
      <c r="BJ172" s="1413"/>
      <c r="BK172" s="1413"/>
      <c r="BL172" s="1414"/>
      <c r="BM172" s="1421"/>
      <c r="BN172" s="1422"/>
      <c r="BO172" s="1423"/>
      <c r="BP172" s="1427"/>
      <c r="BQ172" s="1427"/>
      <c r="BR172" s="1427"/>
      <c r="BS172" s="1427"/>
      <c r="BT172" s="1427"/>
      <c r="BU172" s="127"/>
      <c r="BV172" s="1378"/>
      <c r="BW172" s="1378"/>
      <c r="BX172" s="1378"/>
      <c r="BY172" s="1378"/>
      <c r="BZ172" s="1378"/>
      <c r="CA172" s="1378"/>
      <c r="CB172" s="1378"/>
      <c r="CC172" s="1378"/>
      <c r="CD172" s="1378"/>
      <c r="CE172" s="1378"/>
      <c r="CF172" s="1378"/>
      <c r="CG172" s="1378"/>
      <c r="CH172" s="1378"/>
      <c r="CI172" s="1378"/>
      <c r="CJ172" s="1378"/>
      <c r="CK172" s="1378"/>
      <c r="CL172" s="1378"/>
      <c r="CM172" s="1378"/>
      <c r="CN172" s="1378"/>
      <c r="CO172" s="1378"/>
      <c r="CP172" s="1378"/>
      <c r="CQ172" s="1378"/>
      <c r="CR172" s="1378"/>
      <c r="CS172" s="1378"/>
      <c r="CT172" s="1378"/>
      <c r="CU172" s="1378"/>
      <c r="CV172" s="1378"/>
      <c r="CW172" s="3"/>
      <c r="CX172" s="5"/>
      <c r="DA172" s="11" t="s">
        <v>218</v>
      </c>
      <c r="DB172" s="12">
        <v>0.73499999999999999</v>
      </c>
      <c r="DC172" s="11"/>
      <c r="DE172" s="30"/>
      <c r="DF172" s="21" t="s">
        <v>803</v>
      </c>
      <c r="DG172" s="18">
        <v>0</v>
      </c>
      <c r="DH172" s="18">
        <v>0</v>
      </c>
      <c r="DI172" s="18">
        <v>0</v>
      </c>
      <c r="DJ172" s="18">
        <v>0</v>
      </c>
      <c r="DK172" s="18">
        <v>354022.34098231344</v>
      </c>
      <c r="DL172" s="18">
        <v>0</v>
      </c>
      <c r="DM172" s="954">
        <v>0</v>
      </c>
      <c r="DN172" s="954">
        <v>0</v>
      </c>
      <c r="DO172" s="954">
        <v>0</v>
      </c>
      <c r="DP172" s="954">
        <v>0</v>
      </c>
      <c r="DQ172" s="954">
        <v>0</v>
      </c>
    </row>
    <row r="173" spans="1:121" ht="13.5" customHeight="1" x14ac:dyDescent="0.25">
      <c r="A173" s="3"/>
      <c r="B173" s="2"/>
      <c r="C173" s="33" t="s">
        <v>810</v>
      </c>
      <c r="D173" s="1472" t="s">
        <v>13</v>
      </c>
      <c r="E173" s="1472"/>
      <c r="F173" s="1472"/>
      <c r="G173" s="1472"/>
      <c r="H173" s="1472"/>
      <c r="I173" s="1472"/>
      <c r="J173" s="1472"/>
      <c r="K173" s="1472"/>
      <c r="L173" s="1473"/>
      <c r="M173" s="1379">
        <f>(IF(O157="RUMAH TINGGAL MEWAH",VLOOKUP(D173,BIAYA,2,FALSE),IF(O157="RUMAH TINGGAL MENENGAH",VLOOKUP(D173,BIAYA,3,FALSE),IF(O157="RUMAH TINGGAL SEDERHANA",VLOOKUP(D173,BIAYA,4,FALSE),IF(O157="SEMI PERMANEN",VLOOKUP(D173,BIAYA,5,FALSE),IF(O157="GUDANG",VLOOKUP(D173,BIAYA,6,FALSE),IF(O157="GEDUNG BERTINGKAT RENDAH &lt; 5 LANTAI",VLOOKUP(D173,BIAYA,7,FALSE),IF(O157="GEDUNG BERTINGKAT SEDANG 5-8 LANTAI",VLOOKUP(D173,BIAYA,8,FALSE),IF(O157="GEDUNG BERTINGKAT TINGGI &gt; 8 LANTAI",VLOOKUP(D173,BIAYA,9,FALSE),IF(O157="MALL 4 LANTAI + 1 BASEMENT",VLOOKUP(D173,BIAYA,10,FALSE),IF(O157="HOTEL 8 LANTAI",VLOOKUP(D173,BIAYA,11,FALSE),IF(O157="APARTEMEN 14 LANTAI + 2 SEMI BASEMENT",VLOOKUP(D173,BIAYA,12,FALSE)))))))))))))</f>
        <v>0</v>
      </c>
      <c r="N173" s="1379"/>
      <c r="O173" s="1379"/>
      <c r="P173" s="1379"/>
      <c r="Q173" s="1379"/>
      <c r="R173" s="1380"/>
      <c r="S173" s="1380"/>
      <c r="T173" s="1380"/>
      <c r="U173" s="1377">
        <v>1</v>
      </c>
      <c r="V173" s="1377"/>
      <c r="W173" s="1377"/>
      <c r="X173" s="1360">
        <f t="shared" si="60"/>
        <v>0</v>
      </c>
      <c r="Y173" s="1360"/>
      <c r="Z173" s="1360"/>
      <c r="AA173" s="1360"/>
      <c r="AB173" s="1360"/>
      <c r="AC173" s="1394"/>
      <c r="AD173" s="1395"/>
      <c r="AE173" s="1395"/>
      <c r="AF173" s="1395"/>
      <c r="AG173" s="1395"/>
      <c r="AH173" s="1395"/>
      <c r="AI173" s="1395"/>
      <c r="AJ173" s="1395"/>
      <c r="AK173" s="1395"/>
      <c r="AL173" s="1395"/>
      <c r="AM173" s="1395"/>
      <c r="AN173" s="1395"/>
      <c r="AO173" s="1395"/>
      <c r="AP173" s="1395"/>
      <c r="AQ173" s="1395"/>
      <c r="AR173" s="1395"/>
      <c r="AS173" s="1395"/>
      <c r="AT173" s="1395"/>
      <c r="AU173" s="1395"/>
      <c r="AV173" s="1395"/>
      <c r="AW173" s="1395"/>
      <c r="AX173" s="1395"/>
      <c r="AY173" s="1396"/>
      <c r="AZ173" s="3"/>
      <c r="BA173" s="1403"/>
      <c r="BB173" s="1404"/>
      <c r="BC173" s="1404"/>
      <c r="BD173" s="1405"/>
      <c r="BE173" s="1412"/>
      <c r="BF173" s="1413"/>
      <c r="BG173" s="1413"/>
      <c r="BH173" s="1414"/>
      <c r="BI173" s="1412"/>
      <c r="BJ173" s="1413"/>
      <c r="BK173" s="1413"/>
      <c r="BL173" s="1414"/>
      <c r="BM173" s="1421"/>
      <c r="BN173" s="1422"/>
      <c r="BO173" s="1423"/>
      <c r="BP173" s="1427"/>
      <c r="BQ173" s="1427"/>
      <c r="BR173" s="1427"/>
      <c r="BS173" s="1427"/>
      <c r="BT173" s="1427"/>
      <c r="BU173" s="127"/>
      <c r="BV173" s="1378"/>
      <c r="BW173" s="1378"/>
      <c r="BX173" s="1378"/>
      <c r="BY173" s="1378"/>
      <c r="BZ173" s="1378"/>
      <c r="CA173" s="1378"/>
      <c r="CB173" s="1378"/>
      <c r="CC173" s="1378"/>
      <c r="CD173" s="1378"/>
      <c r="CE173" s="1378"/>
      <c r="CF173" s="1378"/>
      <c r="CG173" s="1378"/>
      <c r="CH173" s="1378"/>
      <c r="CI173" s="1378"/>
      <c r="CJ173" s="1378"/>
      <c r="CK173" s="1378"/>
      <c r="CL173" s="1378"/>
      <c r="CM173" s="1378"/>
      <c r="CN173" s="1378"/>
      <c r="CO173" s="1378"/>
      <c r="CP173" s="1378"/>
      <c r="CQ173" s="1378"/>
      <c r="CR173" s="1378"/>
      <c r="CS173" s="1378"/>
      <c r="CT173" s="1378"/>
      <c r="CU173" s="1378"/>
      <c r="CV173" s="1378"/>
      <c r="CW173" s="3"/>
      <c r="CX173" s="5"/>
      <c r="DA173" s="11" t="s">
        <v>219</v>
      </c>
      <c r="DB173" s="12">
        <v>0.71199999999999997</v>
      </c>
      <c r="DC173" s="11"/>
      <c r="DE173" s="952"/>
      <c r="DF173" s="940" t="s">
        <v>804</v>
      </c>
      <c r="DG173" s="941">
        <v>0</v>
      </c>
      <c r="DH173" s="941">
        <v>0</v>
      </c>
      <c r="DI173" s="941">
        <v>0</v>
      </c>
      <c r="DJ173" s="941">
        <v>0</v>
      </c>
      <c r="DK173" s="941">
        <v>409904.40928130836</v>
      </c>
      <c r="DL173" s="941">
        <v>0</v>
      </c>
      <c r="DM173" s="955">
        <v>0</v>
      </c>
      <c r="DN173" s="955">
        <v>0</v>
      </c>
      <c r="DO173" s="955">
        <v>0</v>
      </c>
      <c r="DP173" s="955">
        <v>0</v>
      </c>
      <c r="DQ173" s="955">
        <v>0</v>
      </c>
    </row>
    <row r="174" spans="1:121" ht="13.5" customHeight="1" x14ac:dyDescent="0.2">
      <c r="A174" s="3"/>
      <c r="B174" s="2"/>
      <c r="C174" s="1381" t="s">
        <v>811</v>
      </c>
      <c r="D174" s="1382"/>
      <c r="E174" s="1382"/>
      <c r="F174" s="1382"/>
      <c r="G174" s="1382"/>
      <c r="H174" s="1382"/>
      <c r="I174" s="1382"/>
      <c r="J174" s="1382"/>
      <c r="K174" s="1382"/>
      <c r="L174" s="1382"/>
      <c r="M174" s="1382"/>
      <c r="N174" s="1382"/>
      <c r="O174" s="1382"/>
      <c r="P174" s="1382"/>
      <c r="Q174" s="1382"/>
      <c r="R174" s="1382"/>
      <c r="S174" s="1382"/>
      <c r="T174" s="1382"/>
      <c r="U174" s="1382"/>
      <c r="V174" s="1382"/>
      <c r="W174" s="1383"/>
      <c r="X174" s="1384">
        <f>SUM(X170:AB173)</f>
        <v>633059.29240832815</v>
      </c>
      <c r="Y174" s="1384"/>
      <c r="Z174" s="1384"/>
      <c r="AA174" s="1384"/>
      <c r="AB174" s="1384"/>
      <c r="AC174" s="1397"/>
      <c r="AD174" s="1398"/>
      <c r="AE174" s="1398"/>
      <c r="AF174" s="1398"/>
      <c r="AG174" s="1398"/>
      <c r="AH174" s="1398"/>
      <c r="AI174" s="1398"/>
      <c r="AJ174" s="1398"/>
      <c r="AK174" s="1398"/>
      <c r="AL174" s="1398"/>
      <c r="AM174" s="1398"/>
      <c r="AN174" s="1398"/>
      <c r="AO174" s="1398"/>
      <c r="AP174" s="1398"/>
      <c r="AQ174" s="1398"/>
      <c r="AR174" s="1398"/>
      <c r="AS174" s="1398"/>
      <c r="AT174" s="1398"/>
      <c r="AU174" s="1398"/>
      <c r="AV174" s="1398"/>
      <c r="AW174" s="1398"/>
      <c r="AX174" s="1398"/>
      <c r="AY174" s="1399"/>
      <c r="AZ174" s="3"/>
      <c r="BA174" s="1406"/>
      <c r="BB174" s="1407"/>
      <c r="BC174" s="1407"/>
      <c r="BD174" s="1408"/>
      <c r="BE174" s="1415"/>
      <c r="BF174" s="1416"/>
      <c r="BG174" s="1416"/>
      <c r="BH174" s="1417"/>
      <c r="BI174" s="1415"/>
      <c r="BJ174" s="1416"/>
      <c r="BK174" s="1416"/>
      <c r="BL174" s="1417"/>
      <c r="BM174" s="1424"/>
      <c r="BN174" s="1425"/>
      <c r="BO174" s="1426"/>
      <c r="BP174" s="1427"/>
      <c r="BQ174" s="1427"/>
      <c r="BR174" s="1427"/>
      <c r="BS174" s="1427"/>
      <c r="BT174" s="1427"/>
      <c r="BU174" s="127"/>
      <c r="BV174" s="1378"/>
      <c r="BW174" s="1378"/>
      <c r="BX174" s="1378"/>
      <c r="BY174" s="1378"/>
      <c r="BZ174" s="1378"/>
      <c r="CA174" s="1378"/>
      <c r="CB174" s="1378"/>
      <c r="CC174" s="1378"/>
      <c r="CD174" s="1378"/>
      <c r="CE174" s="1378"/>
      <c r="CF174" s="1378"/>
      <c r="CG174" s="1378"/>
      <c r="CH174" s="1378"/>
      <c r="CI174" s="1378"/>
      <c r="CJ174" s="1378"/>
      <c r="CK174" s="1378"/>
      <c r="CL174" s="1378"/>
      <c r="CM174" s="1378"/>
      <c r="CN174" s="1378"/>
      <c r="CO174" s="1378"/>
      <c r="CP174" s="1378"/>
      <c r="CQ174" s="1378"/>
      <c r="CR174" s="1378"/>
      <c r="CS174" s="1378"/>
      <c r="CT174" s="1378"/>
      <c r="CU174" s="1378"/>
      <c r="CV174" s="1378"/>
      <c r="CW174" s="3"/>
      <c r="CX174" s="5"/>
      <c r="DA174" s="11" t="s">
        <v>220</v>
      </c>
      <c r="DB174" s="12">
        <v>0.71399999999999997</v>
      </c>
      <c r="DC174" s="11"/>
      <c r="DE174" s="932"/>
      <c r="DF174" s="933"/>
      <c r="DG174" s="934"/>
      <c r="DH174" s="934"/>
      <c r="DI174" s="934"/>
      <c r="DJ174" s="934"/>
      <c r="DK174" s="934"/>
      <c r="DL174" s="934"/>
      <c r="DM174" s="934"/>
      <c r="DN174" s="934"/>
      <c r="DO174" s="934"/>
      <c r="DP174" s="934"/>
      <c r="DQ174" s="934"/>
    </row>
    <row r="175" spans="1:121" ht="13.5" customHeight="1" x14ac:dyDescent="0.2">
      <c r="A175" s="3"/>
      <c r="B175" s="2"/>
      <c r="C175" s="1385" t="s">
        <v>607</v>
      </c>
      <c r="D175" s="1386"/>
      <c r="E175" s="1386"/>
      <c r="F175" s="1386"/>
      <c r="G175" s="1386"/>
      <c r="H175" s="1386"/>
      <c r="I175" s="1386"/>
      <c r="J175" s="1386"/>
      <c r="K175" s="1386"/>
      <c r="L175" s="1386"/>
      <c r="M175" s="1386"/>
      <c r="N175" s="1386"/>
      <c r="O175" s="1386"/>
      <c r="P175" s="1386"/>
      <c r="Q175" s="1386"/>
      <c r="R175" s="1386"/>
      <c r="S175" s="1386"/>
      <c r="T175" s="1386"/>
      <c r="U175" s="1386"/>
      <c r="V175" s="1386"/>
      <c r="W175" s="1387"/>
      <c r="X175" s="1388">
        <f>HLOOKUP(O157,$DG$58:$DQ$67,4,FALSE)</f>
        <v>219514</v>
      </c>
      <c r="Y175" s="1389"/>
      <c r="Z175" s="1389"/>
      <c r="AA175" s="1389"/>
      <c r="AB175" s="1390"/>
      <c r="AC175" s="1391" t="str">
        <f>HLOOKUP(O157,$DG$44:$DQ$56,4,FALSE)</f>
        <v>Menggunakan kuda-kuda dan rangka atap baja ringan</v>
      </c>
      <c r="AD175" s="1392"/>
      <c r="AE175" s="1392"/>
      <c r="AF175" s="1392"/>
      <c r="AG175" s="1392"/>
      <c r="AH175" s="1392"/>
      <c r="AI175" s="1392"/>
      <c r="AJ175" s="1392"/>
      <c r="AK175" s="1392"/>
      <c r="AL175" s="1392"/>
      <c r="AM175" s="1392"/>
      <c r="AN175" s="1392"/>
      <c r="AO175" s="1392"/>
      <c r="AP175" s="1392"/>
      <c r="AQ175" s="1392"/>
      <c r="AR175" s="1392"/>
      <c r="AS175" s="1392"/>
      <c r="AT175" s="1392"/>
      <c r="AU175" s="1392"/>
      <c r="AV175" s="1392"/>
      <c r="AW175" s="1392"/>
      <c r="AX175" s="1392"/>
      <c r="AY175" s="1393"/>
      <c r="AZ175" s="3"/>
      <c r="BA175" s="1400">
        <f>X180*BQ162</f>
        <v>332042.05700950546</v>
      </c>
      <c r="BB175" s="1401"/>
      <c r="BC175" s="1401"/>
      <c r="BD175" s="1402"/>
      <c r="BE175" s="1409">
        <f>BE164</f>
        <v>2000</v>
      </c>
      <c r="BF175" s="1410"/>
      <c r="BG175" s="1410"/>
      <c r="BH175" s="1411"/>
      <c r="BI175" s="1409">
        <f>BI164</f>
        <v>2005</v>
      </c>
      <c r="BJ175" s="1410"/>
      <c r="BK175" s="1410"/>
      <c r="BL175" s="1411"/>
      <c r="BM175" s="1418">
        <f>IF(BI164=0,0,(Rekap!$A$6-BI175)/AS222)</f>
        <v>0.85</v>
      </c>
      <c r="BN175" s="1419"/>
      <c r="BO175" s="1420"/>
      <c r="BP175" s="1427">
        <f>BA175*BM175</f>
        <v>282235.74845807964</v>
      </c>
      <c r="BQ175" s="1427"/>
      <c r="BR175" s="1427"/>
      <c r="BS175" s="1427"/>
      <c r="BT175" s="1427"/>
      <c r="BU175" s="127"/>
      <c r="BV175" s="1378"/>
      <c r="BW175" s="1378"/>
      <c r="BX175" s="1378"/>
      <c r="BY175" s="1378"/>
      <c r="BZ175" s="1378"/>
      <c r="CA175" s="1378"/>
      <c r="CB175" s="1378"/>
      <c r="CC175" s="1378"/>
      <c r="CD175" s="1378"/>
      <c r="CE175" s="1378"/>
      <c r="CF175" s="1378"/>
      <c r="CG175" s="1378"/>
      <c r="CH175" s="1378"/>
      <c r="CI175" s="1378"/>
      <c r="CJ175" s="1378"/>
      <c r="CK175" s="1378"/>
      <c r="CL175" s="1378"/>
      <c r="CM175" s="1378"/>
      <c r="CN175" s="1378"/>
      <c r="CO175" s="1378"/>
      <c r="CP175" s="1378"/>
      <c r="CQ175" s="1378"/>
      <c r="CR175" s="1378"/>
      <c r="CS175" s="1378"/>
      <c r="CT175" s="1378"/>
      <c r="CU175" s="1378"/>
      <c r="CV175" s="1378"/>
      <c r="CW175" s="3"/>
      <c r="CX175" s="5"/>
      <c r="DA175" s="11" t="s">
        <v>221</v>
      </c>
      <c r="DB175" s="12">
        <v>0.72599999999999998</v>
      </c>
      <c r="DC175" s="11"/>
      <c r="DE175" s="932"/>
      <c r="DF175" s="933"/>
      <c r="DG175" s="934"/>
      <c r="DH175" s="934"/>
      <c r="DI175" s="934"/>
      <c r="DJ175" s="934"/>
      <c r="DK175" s="934"/>
      <c r="DL175" s="934"/>
      <c r="DM175" s="934"/>
      <c r="DN175" s="934"/>
      <c r="DO175" s="934"/>
      <c r="DP175" s="934"/>
      <c r="DQ175" s="934"/>
    </row>
    <row r="176" spans="1:121" ht="13.5" customHeight="1" x14ac:dyDescent="0.25">
      <c r="A176" s="3"/>
      <c r="B176" s="2"/>
      <c r="C176" s="32" t="s">
        <v>810</v>
      </c>
      <c r="D176" s="1470" t="s">
        <v>729</v>
      </c>
      <c r="E176" s="1470"/>
      <c r="F176" s="1470"/>
      <c r="G176" s="1470"/>
      <c r="H176" s="1470"/>
      <c r="I176" s="1470"/>
      <c r="J176" s="1470"/>
      <c r="K176" s="1470"/>
      <c r="L176" s="1471"/>
      <c r="M176" s="1379">
        <f>(IF(O157="RUMAH TINGGAL MEWAH",VLOOKUP(D176,BIAYA,2,FALSE),IF(O157="RUMAH TINGGAL MENENGAH",VLOOKUP(D176,BIAYA,3,FALSE),IF(O157="RUMAH TINGGAL SEDERHANA",VLOOKUP(D176,BIAYA,4,FALSE),IF(O157="SEMI PERMANEN",VLOOKUP(D176,BIAYA,5,FALSE),IF(O157="GUDANG",VLOOKUP(D176,BIAYA,6,FALSE),IF(O157="GEDUNG BERTINGKAT RENDAH &lt; 5 LANTAI",VLOOKUP(D176,BIAYA,7,FALSE),IF(O157="GEDUNG BERTINGKAT SEDANG 5-8 LANTAI",VLOOKUP(D176,BIAYA,8,FALSE),IF(O157="GEDUNG BERTINGKAT TINGGI &gt; 8 LANTAI",VLOOKUP(D176,BIAYA,9,FALSE),IF(O157="MALL 4 LANTAI + 1 BASEMENT",VLOOKUP(D176,BIAYA,10,FALSE),IF(O157="HOTEL 8 LANTAI",VLOOKUP(D176,BIAYA,11,FALSE),IF(O157="APARTEMEN 14 LANTAI + 2 SEMI BASEMENT",VLOOKUP(D176,BIAYA,12,FALSE)))))))))))))</f>
        <v>258714.48201480755</v>
      </c>
      <c r="N176" s="1379"/>
      <c r="O176" s="1379"/>
      <c r="P176" s="1379"/>
      <c r="Q176" s="1379"/>
      <c r="R176" s="1459">
        <v>1</v>
      </c>
      <c r="S176" s="1459"/>
      <c r="T176" s="1459"/>
      <c r="U176" s="1436">
        <v>1</v>
      </c>
      <c r="V176" s="1436"/>
      <c r="W176" s="1436"/>
      <c r="X176" s="1437">
        <f>M176*R176*U176</f>
        <v>258714.48201480755</v>
      </c>
      <c r="Y176" s="1437"/>
      <c r="Z176" s="1437"/>
      <c r="AA176" s="1437"/>
      <c r="AB176" s="1437"/>
      <c r="AC176" s="1394"/>
      <c r="AD176" s="1395"/>
      <c r="AE176" s="1395"/>
      <c r="AF176" s="1395"/>
      <c r="AG176" s="1395"/>
      <c r="AH176" s="1395"/>
      <c r="AI176" s="1395"/>
      <c r="AJ176" s="1395"/>
      <c r="AK176" s="1395"/>
      <c r="AL176" s="1395"/>
      <c r="AM176" s="1395"/>
      <c r="AN176" s="1395"/>
      <c r="AO176" s="1395"/>
      <c r="AP176" s="1395"/>
      <c r="AQ176" s="1395"/>
      <c r="AR176" s="1395"/>
      <c r="AS176" s="1395"/>
      <c r="AT176" s="1395"/>
      <c r="AU176" s="1395"/>
      <c r="AV176" s="1395"/>
      <c r="AW176" s="1395"/>
      <c r="AX176" s="1395"/>
      <c r="AY176" s="1396"/>
      <c r="AZ176" s="3"/>
      <c r="BA176" s="1403"/>
      <c r="BB176" s="1404"/>
      <c r="BC176" s="1404"/>
      <c r="BD176" s="1405"/>
      <c r="BE176" s="1412"/>
      <c r="BF176" s="1413"/>
      <c r="BG176" s="1413"/>
      <c r="BH176" s="1414"/>
      <c r="BI176" s="1412"/>
      <c r="BJ176" s="1413"/>
      <c r="BK176" s="1413"/>
      <c r="BL176" s="1414"/>
      <c r="BM176" s="1421"/>
      <c r="BN176" s="1422"/>
      <c r="BO176" s="1423"/>
      <c r="BP176" s="1427"/>
      <c r="BQ176" s="1427"/>
      <c r="BR176" s="1427"/>
      <c r="BS176" s="1427"/>
      <c r="BT176" s="1427"/>
      <c r="BU176" s="127"/>
      <c r="BV176" s="1378"/>
      <c r="BW176" s="1378"/>
      <c r="BX176" s="1378"/>
      <c r="BY176" s="1378"/>
      <c r="BZ176" s="1378"/>
      <c r="CA176" s="1378"/>
      <c r="CB176" s="1378"/>
      <c r="CC176" s="1378"/>
      <c r="CD176" s="1378"/>
      <c r="CE176" s="1378"/>
      <c r="CF176" s="1378"/>
      <c r="CG176" s="1378"/>
      <c r="CH176" s="1378"/>
      <c r="CI176" s="1378"/>
      <c r="CJ176" s="1378"/>
      <c r="CK176" s="1378"/>
      <c r="CL176" s="1378"/>
      <c r="CM176" s="1378"/>
      <c r="CN176" s="1378"/>
      <c r="CO176" s="1378"/>
      <c r="CP176" s="1378"/>
      <c r="CQ176" s="1378"/>
      <c r="CR176" s="1378"/>
      <c r="CS176" s="1378"/>
      <c r="CT176" s="1378"/>
      <c r="CU176" s="1378"/>
      <c r="CV176" s="1378"/>
      <c r="CW176" s="3"/>
      <c r="CX176" s="5"/>
      <c r="DA176" s="11" t="s">
        <v>222</v>
      </c>
      <c r="DB176" s="12">
        <v>0.78</v>
      </c>
      <c r="DC176" s="11"/>
      <c r="DE176" s="932"/>
      <c r="DF176" s="933"/>
      <c r="DG176" s="934"/>
      <c r="DH176" s="934"/>
      <c r="DI176" s="934"/>
      <c r="DJ176" s="934"/>
      <c r="DK176" s="934"/>
      <c r="DL176" s="934"/>
      <c r="DM176" s="934"/>
      <c r="DN176" s="934"/>
      <c r="DO176" s="934"/>
      <c r="DP176" s="934"/>
      <c r="DQ176" s="934"/>
    </row>
    <row r="177" spans="1:121" ht="13.5" customHeight="1" x14ac:dyDescent="0.25">
      <c r="A177" s="3"/>
      <c r="B177" s="2"/>
      <c r="C177" s="33" t="s">
        <v>810</v>
      </c>
      <c r="D177" s="1472" t="s">
        <v>13</v>
      </c>
      <c r="E177" s="1472"/>
      <c r="F177" s="1472"/>
      <c r="G177" s="1472"/>
      <c r="H177" s="1472"/>
      <c r="I177" s="1472"/>
      <c r="J177" s="1472"/>
      <c r="K177" s="1472"/>
      <c r="L177" s="1473"/>
      <c r="M177" s="1379">
        <f>(IF(O157="RUMAH TINGGAL MEWAH",VLOOKUP(D177,BIAYA,2,FALSE),IF(O157="RUMAH TINGGAL MENENGAH",VLOOKUP(D177,BIAYA,3,FALSE),IF(O157="RUMAH TINGGAL SEDERHANA",VLOOKUP(D177,BIAYA,4,FALSE),IF(O157="SEMI PERMANEN",VLOOKUP(D177,BIAYA,5,FALSE),IF(O157="GUDANG",VLOOKUP(D177,BIAYA,6,FALSE),IF(O157="GEDUNG BERTINGKAT RENDAH &lt; 5 LANTAI",VLOOKUP(D177,BIAYA,7,FALSE),IF(O157="GEDUNG BERTINGKAT SEDANG 5-8 LANTAI",VLOOKUP(D177,BIAYA,8,FALSE),IF(O157="GEDUNG BERTINGKAT TINGGI &gt; 8 LANTAI",VLOOKUP(D177,BIAYA,9,FALSE),IF(O157="MALL 4 LANTAI + 1 BASEMENT",VLOOKUP(D177,BIAYA,10,FALSE),IF(O157="HOTEL 8 LANTAI",VLOOKUP(D177,BIAYA,11,FALSE),IF(O157="APARTEMEN 14 LANTAI + 2 SEMI BASEMENT",VLOOKUP(D177,BIAYA,12,FALSE)))))))))))))</f>
        <v>0</v>
      </c>
      <c r="N177" s="1379"/>
      <c r="O177" s="1379"/>
      <c r="P177" s="1379"/>
      <c r="Q177" s="1379"/>
      <c r="R177" s="1460"/>
      <c r="S177" s="1460"/>
      <c r="T177" s="1460"/>
      <c r="U177" s="1359">
        <v>1</v>
      </c>
      <c r="V177" s="1359"/>
      <c r="W177" s="1359"/>
      <c r="X177" s="1360">
        <f t="shared" ref="X177:X179" si="61">M177*R177*U177</f>
        <v>0</v>
      </c>
      <c r="Y177" s="1360"/>
      <c r="Z177" s="1360"/>
      <c r="AA177" s="1360"/>
      <c r="AB177" s="1360"/>
      <c r="AC177" s="1394"/>
      <c r="AD177" s="1395"/>
      <c r="AE177" s="1395"/>
      <c r="AF177" s="1395"/>
      <c r="AG177" s="1395"/>
      <c r="AH177" s="1395"/>
      <c r="AI177" s="1395"/>
      <c r="AJ177" s="1395"/>
      <c r="AK177" s="1395"/>
      <c r="AL177" s="1395"/>
      <c r="AM177" s="1395"/>
      <c r="AN177" s="1395"/>
      <c r="AO177" s="1395"/>
      <c r="AP177" s="1395"/>
      <c r="AQ177" s="1395"/>
      <c r="AR177" s="1395"/>
      <c r="AS177" s="1395"/>
      <c r="AT177" s="1395"/>
      <c r="AU177" s="1395"/>
      <c r="AV177" s="1395"/>
      <c r="AW177" s="1395"/>
      <c r="AX177" s="1395"/>
      <c r="AY177" s="1396"/>
      <c r="AZ177" s="3"/>
      <c r="BA177" s="1403"/>
      <c r="BB177" s="1404"/>
      <c r="BC177" s="1404"/>
      <c r="BD177" s="1405"/>
      <c r="BE177" s="1412"/>
      <c r="BF177" s="1413"/>
      <c r="BG177" s="1413"/>
      <c r="BH177" s="1414"/>
      <c r="BI177" s="1412"/>
      <c r="BJ177" s="1413"/>
      <c r="BK177" s="1413"/>
      <c r="BL177" s="1414"/>
      <c r="BM177" s="1421"/>
      <c r="BN177" s="1422"/>
      <c r="BO177" s="1423"/>
      <c r="BP177" s="1427"/>
      <c r="BQ177" s="1427"/>
      <c r="BR177" s="1427"/>
      <c r="BS177" s="1427"/>
      <c r="BT177" s="1427"/>
      <c r="BU177" s="127"/>
      <c r="BV177" s="1378"/>
      <c r="BW177" s="1378"/>
      <c r="BX177" s="1378"/>
      <c r="BY177" s="1378"/>
      <c r="BZ177" s="1378"/>
      <c r="CA177" s="1378"/>
      <c r="CB177" s="1378"/>
      <c r="CC177" s="1378"/>
      <c r="CD177" s="1378"/>
      <c r="CE177" s="1378"/>
      <c r="CF177" s="1378"/>
      <c r="CG177" s="1378"/>
      <c r="CH177" s="1378"/>
      <c r="CI177" s="1378"/>
      <c r="CJ177" s="1378"/>
      <c r="CK177" s="1378"/>
      <c r="CL177" s="1378"/>
      <c r="CM177" s="1378"/>
      <c r="CN177" s="1378"/>
      <c r="CO177" s="1378"/>
      <c r="CP177" s="1378"/>
      <c r="CQ177" s="1378"/>
      <c r="CR177" s="1378"/>
      <c r="CS177" s="1378"/>
      <c r="CT177" s="1378"/>
      <c r="CU177" s="1378"/>
      <c r="CV177" s="1378"/>
      <c r="CW177" s="3"/>
      <c r="CX177" s="5"/>
      <c r="DA177" s="11" t="s">
        <v>223</v>
      </c>
      <c r="DB177" s="12">
        <v>0.80500000000000005</v>
      </c>
      <c r="DC177" s="11"/>
      <c r="DE177" s="932"/>
      <c r="DF177" s="933"/>
      <c r="DG177" s="934"/>
      <c r="DH177" s="934"/>
      <c r="DI177" s="934"/>
      <c r="DJ177" s="934"/>
      <c r="DK177" s="934"/>
      <c r="DL177" s="934"/>
      <c r="DM177" s="934"/>
      <c r="DN177" s="934"/>
      <c r="DO177" s="934"/>
      <c r="DP177" s="934"/>
      <c r="DQ177" s="934"/>
    </row>
    <row r="178" spans="1:121" ht="13.5" customHeight="1" x14ac:dyDescent="0.25">
      <c r="A178" s="3"/>
      <c r="B178" s="2"/>
      <c r="C178" s="33" t="s">
        <v>810</v>
      </c>
      <c r="D178" s="1472" t="s">
        <v>13</v>
      </c>
      <c r="E178" s="1472"/>
      <c r="F178" s="1472"/>
      <c r="G178" s="1472"/>
      <c r="H178" s="1472"/>
      <c r="I178" s="1472"/>
      <c r="J178" s="1472"/>
      <c r="K178" s="1472"/>
      <c r="L178" s="1473"/>
      <c r="M178" s="1379">
        <f>(IF(O157="RUMAH TINGGAL MEWAH",VLOOKUP(D178,BIAYA,2,FALSE),IF(O157="RUMAH TINGGAL MENENGAH",VLOOKUP(D178,BIAYA,3,FALSE),IF(O157="RUMAH TINGGAL SEDERHANA",VLOOKUP(D178,BIAYA,4,FALSE),IF(O157="SEMI PERMANEN",VLOOKUP(D178,BIAYA,5,FALSE),IF(O157="GUDANG",VLOOKUP(D178,BIAYA,6,FALSE),IF(O157="GEDUNG BERTINGKAT RENDAH &lt; 5 LANTAI",VLOOKUP(D178,BIAYA,7,FALSE),IF(O157="GEDUNG BERTINGKAT SEDANG 5-8 LANTAI",VLOOKUP(D178,BIAYA,8,FALSE),IF(O157="GEDUNG BERTINGKAT TINGGI &gt; 8 LANTAI",VLOOKUP(D178,BIAYA,9,FALSE),IF(O157="MALL 4 LANTAI + 1 BASEMENT",VLOOKUP(D178,BIAYA,10,FALSE),IF(O157="HOTEL 8 LANTAI",VLOOKUP(D178,BIAYA,11,FALSE),IF(O157="APARTEMEN 14 LANTAI + 2 SEMI BASEMENT",VLOOKUP(D178,BIAYA,12,FALSE)))))))))))))</f>
        <v>0</v>
      </c>
      <c r="N178" s="1379"/>
      <c r="O178" s="1379"/>
      <c r="P178" s="1379"/>
      <c r="Q178" s="1379"/>
      <c r="R178" s="1460"/>
      <c r="S178" s="1460"/>
      <c r="T178" s="1460"/>
      <c r="U178" s="1359">
        <v>1</v>
      </c>
      <c r="V178" s="1359"/>
      <c r="W178" s="1359"/>
      <c r="X178" s="1360">
        <f t="shared" si="61"/>
        <v>0</v>
      </c>
      <c r="Y178" s="1360"/>
      <c r="Z178" s="1360"/>
      <c r="AA178" s="1360"/>
      <c r="AB178" s="1360"/>
      <c r="AC178" s="1394"/>
      <c r="AD178" s="1395"/>
      <c r="AE178" s="1395"/>
      <c r="AF178" s="1395"/>
      <c r="AG178" s="1395"/>
      <c r="AH178" s="1395"/>
      <c r="AI178" s="1395"/>
      <c r="AJ178" s="1395"/>
      <c r="AK178" s="1395"/>
      <c r="AL178" s="1395"/>
      <c r="AM178" s="1395"/>
      <c r="AN178" s="1395"/>
      <c r="AO178" s="1395"/>
      <c r="AP178" s="1395"/>
      <c r="AQ178" s="1395"/>
      <c r="AR178" s="1395"/>
      <c r="AS178" s="1395"/>
      <c r="AT178" s="1395"/>
      <c r="AU178" s="1395"/>
      <c r="AV178" s="1395"/>
      <c r="AW178" s="1395"/>
      <c r="AX178" s="1395"/>
      <c r="AY178" s="1396"/>
      <c r="AZ178" s="3"/>
      <c r="BA178" s="1403"/>
      <c r="BB178" s="1404"/>
      <c r="BC178" s="1404"/>
      <c r="BD178" s="1405"/>
      <c r="BE178" s="1412"/>
      <c r="BF178" s="1413"/>
      <c r="BG178" s="1413"/>
      <c r="BH178" s="1414"/>
      <c r="BI178" s="1412"/>
      <c r="BJ178" s="1413"/>
      <c r="BK178" s="1413"/>
      <c r="BL178" s="1414"/>
      <c r="BM178" s="1421"/>
      <c r="BN178" s="1422"/>
      <c r="BO178" s="1423"/>
      <c r="BP178" s="1427"/>
      <c r="BQ178" s="1427"/>
      <c r="BR178" s="1427"/>
      <c r="BS178" s="1427"/>
      <c r="BT178" s="1427"/>
      <c r="BU178" s="127"/>
      <c r="BV178" s="1378"/>
      <c r="BW178" s="1378"/>
      <c r="BX178" s="1378"/>
      <c r="BY178" s="1378"/>
      <c r="BZ178" s="1378"/>
      <c r="CA178" s="1378"/>
      <c r="CB178" s="1378"/>
      <c r="CC178" s="1378"/>
      <c r="CD178" s="1378"/>
      <c r="CE178" s="1378"/>
      <c r="CF178" s="1378"/>
      <c r="CG178" s="1378"/>
      <c r="CH178" s="1378"/>
      <c r="CI178" s="1378"/>
      <c r="CJ178" s="1378"/>
      <c r="CK178" s="1378"/>
      <c r="CL178" s="1378"/>
      <c r="CM178" s="1378"/>
      <c r="CN178" s="1378"/>
      <c r="CO178" s="1378"/>
      <c r="CP178" s="1378"/>
      <c r="CQ178" s="1378"/>
      <c r="CR178" s="1378"/>
      <c r="CS178" s="1378"/>
      <c r="CT178" s="1378"/>
      <c r="CU178" s="1378"/>
      <c r="CV178" s="1378"/>
      <c r="CW178" s="3"/>
      <c r="CX178" s="5"/>
      <c r="DA178" s="11" t="s">
        <v>224</v>
      </c>
      <c r="DB178" s="12">
        <v>0.71199999999999997</v>
      </c>
      <c r="DC178" s="11"/>
      <c r="DE178" s="932"/>
      <c r="DF178" s="933"/>
      <c r="DG178" s="934"/>
      <c r="DH178" s="934"/>
      <c r="DI178" s="934"/>
      <c r="DJ178" s="934"/>
      <c r="DK178" s="934"/>
      <c r="DL178" s="934"/>
      <c r="DM178" s="934"/>
      <c r="DN178" s="934"/>
      <c r="DO178" s="934"/>
      <c r="DP178" s="934"/>
      <c r="DQ178" s="934"/>
    </row>
    <row r="179" spans="1:121" ht="13.5" customHeight="1" x14ac:dyDescent="0.25">
      <c r="A179" s="3"/>
      <c r="B179" s="2"/>
      <c r="C179" s="34" t="s">
        <v>810</v>
      </c>
      <c r="D179" s="1472" t="s">
        <v>13</v>
      </c>
      <c r="E179" s="1472"/>
      <c r="F179" s="1472"/>
      <c r="G179" s="1472"/>
      <c r="H179" s="1472"/>
      <c r="I179" s="1472"/>
      <c r="J179" s="1472"/>
      <c r="K179" s="1472"/>
      <c r="L179" s="1473"/>
      <c r="M179" s="1379">
        <f>(IF(O157="RUMAH TINGGAL MEWAH",VLOOKUP(D179,BIAYA,2,FALSE),IF(O157="RUMAH TINGGAL MENENGAH",VLOOKUP(D179,BIAYA,3,FALSE),IF(O157="RUMAH TINGGAL SEDERHANA",VLOOKUP(D179,BIAYA,4,FALSE),IF(O157="SEMI PERMANEN",VLOOKUP(D179,BIAYA,5,FALSE),IF(O157="GUDANG",VLOOKUP(D179,BIAYA,6,FALSE),IF(O157="GEDUNG BERTINGKAT RENDAH &lt; 5 LANTAI",VLOOKUP(D179,BIAYA,7,FALSE),IF(O157="GEDUNG BERTINGKAT SEDANG 5-8 LANTAI",VLOOKUP(D179,BIAYA,8,FALSE),IF(O157="GEDUNG BERTINGKAT TINGGI &gt; 8 LANTAI",VLOOKUP(D179,BIAYA,9,FALSE),IF(O157="MALL 4 LANTAI + 1 BASEMENT",VLOOKUP(D179,BIAYA,10,FALSE),IF(O157="HOTEL 8 LANTAI",VLOOKUP(D179,BIAYA,11,FALSE),IF(O157="APARTEMEN 14 LANTAI + 2 SEMI BASEMENT",VLOOKUP(D179,BIAYA,12,FALSE)))))))))))))</f>
        <v>0</v>
      </c>
      <c r="N179" s="1379"/>
      <c r="O179" s="1379"/>
      <c r="P179" s="1379"/>
      <c r="Q179" s="1379"/>
      <c r="R179" s="1380"/>
      <c r="S179" s="1380"/>
      <c r="T179" s="1380"/>
      <c r="U179" s="1377">
        <v>1</v>
      </c>
      <c r="V179" s="1377"/>
      <c r="W179" s="1377"/>
      <c r="X179" s="1360">
        <f t="shared" si="61"/>
        <v>0</v>
      </c>
      <c r="Y179" s="1360"/>
      <c r="Z179" s="1360"/>
      <c r="AA179" s="1360"/>
      <c r="AB179" s="1360"/>
      <c r="AC179" s="1394"/>
      <c r="AD179" s="1395"/>
      <c r="AE179" s="1395"/>
      <c r="AF179" s="1395"/>
      <c r="AG179" s="1395"/>
      <c r="AH179" s="1395"/>
      <c r="AI179" s="1395"/>
      <c r="AJ179" s="1395"/>
      <c r="AK179" s="1395"/>
      <c r="AL179" s="1395"/>
      <c r="AM179" s="1395"/>
      <c r="AN179" s="1395"/>
      <c r="AO179" s="1395"/>
      <c r="AP179" s="1395"/>
      <c r="AQ179" s="1395"/>
      <c r="AR179" s="1395"/>
      <c r="AS179" s="1395"/>
      <c r="AT179" s="1395"/>
      <c r="AU179" s="1395"/>
      <c r="AV179" s="1395"/>
      <c r="AW179" s="1395"/>
      <c r="AX179" s="1395"/>
      <c r="AY179" s="1396"/>
      <c r="AZ179" s="3"/>
      <c r="BA179" s="1403"/>
      <c r="BB179" s="1404"/>
      <c r="BC179" s="1404"/>
      <c r="BD179" s="1405"/>
      <c r="BE179" s="1412"/>
      <c r="BF179" s="1413"/>
      <c r="BG179" s="1413"/>
      <c r="BH179" s="1414"/>
      <c r="BI179" s="1412"/>
      <c r="BJ179" s="1413"/>
      <c r="BK179" s="1413"/>
      <c r="BL179" s="1414"/>
      <c r="BM179" s="1421"/>
      <c r="BN179" s="1422"/>
      <c r="BO179" s="1423"/>
      <c r="BP179" s="1427"/>
      <c r="BQ179" s="1427"/>
      <c r="BR179" s="1427"/>
      <c r="BS179" s="1427"/>
      <c r="BT179" s="1427"/>
      <c r="BU179" s="127"/>
      <c r="BV179" s="1378"/>
      <c r="BW179" s="1378"/>
      <c r="BX179" s="1378"/>
      <c r="BY179" s="1378"/>
      <c r="BZ179" s="1378"/>
      <c r="CA179" s="1378"/>
      <c r="CB179" s="1378"/>
      <c r="CC179" s="1378"/>
      <c r="CD179" s="1378"/>
      <c r="CE179" s="1378"/>
      <c r="CF179" s="1378"/>
      <c r="CG179" s="1378"/>
      <c r="CH179" s="1378"/>
      <c r="CI179" s="1378"/>
      <c r="CJ179" s="1378"/>
      <c r="CK179" s="1378"/>
      <c r="CL179" s="1378"/>
      <c r="CM179" s="1378"/>
      <c r="CN179" s="1378"/>
      <c r="CO179" s="1378"/>
      <c r="CP179" s="1378"/>
      <c r="CQ179" s="1378"/>
      <c r="CR179" s="1378"/>
      <c r="CS179" s="1378"/>
      <c r="CT179" s="1378"/>
      <c r="CU179" s="1378"/>
      <c r="CV179" s="1378"/>
      <c r="CW179" s="3"/>
      <c r="CX179" s="5"/>
      <c r="DA179" s="11" t="s">
        <v>225</v>
      </c>
      <c r="DB179" s="12">
        <v>0.71599999999999997</v>
      </c>
      <c r="DC179" s="11"/>
    </row>
    <row r="180" spans="1:121" ht="13.5" customHeight="1" x14ac:dyDescent="0.2">
      <c r="A180" s="3"/>
      <c r="B180" s="2"/>
      <c r="C180" s="1381" t="s">
        <v>811</v>
      </c>
      <c r="D180" s="1382"/>
      <c r="E180" s="1382"/>
      <c r="F180" s="1382"/>
      <c r="G180" s="1382"/>
      <c r="H180" s="1382"/>
      <c r="I180" s="1382"/>
      <c r="J180" s="1382"/>
      <c r="K180" s="1382"/>
      <c r="L180" s="1382"/>
      <c r="M180" s="1382"/>
      <c r="N180" s="1382"/>
      <c r="O180" s="1382"/>
      <c r="P180" s="1382"/>
      <c r="Q180" s="1382"/>
      <c r="R180" s="1382"/>
      <c r="S180" s="1382"/>
      <c r="T180" s="1382"/>
      <c r="U180" s="1382"/>
      <c r="V180" s="1382"/>
      <c r="W180" s="1383"/>
      <c r="X180" s="1384">
        <f>SUM(X176:AB179)</f>
        <v>258714.48201480755</v>
      </c>
      <c r="Y180" s="1384"/>
      <c r="Z180" s="1384"/>
      <c r="AA180" s="1384"/>
      <c r="AB180" s="1384"/>
      <c r="AC180" s="1397"/>
      <c r="AD180" s="1398"/>
      <c r="AE180" s="1398"/>
      <c r="AF180" s="1398"/>
      <c r="AG180" s="1398"/>
      <c r="AH180" s="1398"/>
      <c r="AI180" s="1398"/>
      <c r="AJ180" s="1398"/>
      <c r="AK180" s="1398"/>
      <c r="AL180" s="1398"/>
      <c r="AM180" s="1398"/>
      <c r="AN180" s="1398"/>
      <c r="AO180" s="1398"/>
      <c r="AP180" s="1398"/>
      <c r="AQ180" s="1398"/>
      <c r="AR180" s="1398"/>
      <c r="AS180" s="1398"/>
      <c r="AT180" s="1398"/>
      <c r="AU180" s="1398"/>
      <c r="AV180" s="1398"/>
      <c r="AW180" s="1398"/>
      <c r="AX180" s="1398"/>
      <c r="AY180" s="1399"/>
      <c r="AZ180" s="3"/>
      <c r="BA180" s="1406"/>
      <c r="BB180" s="1407"/>
      <c r="BC180" s="1407"/>
      <c r="BD180" s="1408"/>
      <c r="BE180" s="1415"/>
      <c r="BF180" s="1416"/>
      <c r="BG180" s="1416"/>
      <c r="BH180" s="1417"/>
      <c r="BI180" s="1415"/>
      <c r="BJ180" s="1416"/>
      <c r="BK180" s="1416"/>
      <c r="BL180" s="1417"/>
      <c r="BM180" s="1424"/>
      <c r="BN180" s="1425"/>
      <c r="BO180" s="1426"/>
      <c r="BP180" s="1427"/>
      <c r="BQ180" s="1427"/>
      <c r="BR180" s="1427"/>
      <c r="BS180" s="1427"/>
      <c r="BT180" s="1427"/>
      <c r="BU180" s="127"/>
      <c r="BV180" s="1378"/>
      <c r="BW180" s="1378"/>
      <c r="BX180" s="1378"/>
      <c r="BY180" s="1378"/>
      <c r="BZ180" s="1378"/>
      <c r="CA180" s="1378"/>
      <c r="CB180" s="1378"/>
      <c r="CC180" s="1378"/>
      <c r="CD180" s="1378"/>
      <c r="CE180" s="1378"/>
      <c r="CF180" s="1378"/>
      <c r="CG180" s="1378"/>
      <c r="CH180" s="1378"/>
      <c r="CI180" s="1378"/>
      <c r="CJ180" s="1378"/>
      <c r="CK180" s="1378"/>
      <c r="CL180" s="1378"/>
      <c r="CM180" s="1378"/>
      <c r="CN180" s="1378"/>
      <c r="CO180" s="1378"/>
      <c r="CP180" s="1378"/>
      <c r="CQ180" s="1378"/>
      <c r="CR180" s="1378"/>
      <c r="CS180" s="1378"/>
      <c r="CT180" s="1378"/>
      <c r="CU180" s="1378"/>
      <c r="CV180" s="1378"/>
      <c r="CW180" s="3"/>
      <c r="CX180" s="5"/>
      <c r="DA180" s="11" t="s">
        <v>226</v>
      </c>
      <c r="DB180" s="12">
        <v>0.82199999999999995</v>
      </c>
      <c r="DC180" s="11"/>
    </row>
    <row r="181" spans="1:121" ht="13.5" customHeight="1" x14ac:dyDescent="0.2">
      <c r="A181" s="3"/>
      <c r="B181" s="2"/>
      <c r="C181" s="1385" t="s">
        <v>608</v>
      </c>
      <c r="D181" s="1386"/>
      <c r="E181" s="1386"/>
      <c r="F181" s="1386"/>
      <c r="G181" s="1386"/>
      <c r="H181" s="1386"/>
      <c r="I181" s="1386"/>
      <c r="J181" s="1386"/>
      <c r="K181" s="1386"/>
      <c r="L181" s="1386"/>
      <c r="M181" s="1386"/>
      <c r="N181" s="1386"/>
      <c r="O181" s="1386"/>
      <c r="P181" s="1386"/>
      <c r="Q181" s="1386"/>
      <c r="R181" s="1386"/>
      <c r="S181" s="1386"/>
      <c r="T181" s="1386"/>
      <c r="U181" s="1386"/>
      <c r="V181" s="1386"/>
      <c r="W181" s="1387"/>
      <c r="X181" s="1388">
        <f>HLOOKUP(O157,$DG$58:$DQ$67,5,FALSE)</f>
        <v>176893</v>
      </c>
      <c r="Y181" s="1389"/>
      <c r="Z181" s="1389"/>
      <c r="AA181" s="1389"/>
      <c r="AB181" s="1390"/>
      <c r="AC181" s="1391" t="str">
        <f>HLOOKUP(O157,$DG$44:$DQ$56,5,FALSE)</f>
        <v>Atap genteng tanah liat, dilengkapi dengan canopy teras dan listplank</v>
      </c>
      <c r="AD181" s="1392"/>
      <c r="AE181" s="1392"/>
      <c r="AF181" s="1392"/>
      <c r="AG181" s="1392"/>
      <c r="AH181" s="1392"/>
      <c r="AI181" s="1392"/>
      <c r="AJ181" s="1392"/>
      <c r="AK181" s="1392"/>
      <c r="AL181" s="1392"/>
      <c r="AM181" s="1392"/>
      <c r="AN181" s="1392"/>
      <c r="AO181" s="1392"/>
      <c r="AP181" s="1392"/>
      <c r="AQ181" s="1392"/>
      <c r="AR181" s="1392"/>
      <c r="AS181" s="1392"/>
      <c r="AT181" s="1392"/>
      <c r="AU181" s="1392"/>
      <c r="AV181" s="1392"/>
      <c r="AW181" s="1392"/>
      <c r="AX181" s="1392"/>
      <c r="AY181" s="1393"/>
      <c r="AZ181" s="3"/>
      <c r="BA181" s="1400">
        <f>X186*BQ162</f>
        <v>215685.80433447787</v>
      </c>
      <c r="BB181" s="1401"/>
      <c r="BC181" s="1401"/>
      <c r="BD181" s="1402"/>
      <c r="BE181" s="1409">
        <f>BE164</f>
        <v>2000</v>
      </c>
      <c r="BF181" s="1410"/>
      <c r="BG181" s="1410"/>
      <c r="BH181" s="1411"/>
      <c r="BI181" s="1461">
        <f>BI164</f>
        <v>2005</v>
      </c>
      <c r="BJ181" s="1462"/>
      <c r="BK181" s="1462"/>
      <c r="BL181" s="1463"/>
      <c r="BM181" s="1418">
        <f>IF(BI164=0,0,(Rekap!$A$6-BI181)/AS222)</f>
        <v>0.85</v>
      </c>
      <c r="BN181" s="1419"/>
      <c r="BO181" s="1420"/>
      <c r="BP181" s="1427">
        <f>BA181*BM181</f>
        <v>183332.93368430619</v>
      </c>
      <c r="BQ181" s="1427"/>
      <c r="BR181" s="1427"/>
      <c r="BS181" s="1427"/>
      <c r="BT181" s="1427"/>
      <c r="BU181" s="127"/>
      <c r="BV181" s="1378"/>
      <c r="BW181" s="1378"/>
      <c r="BX181" s="1378"/>
      <c r="BY181" s="1378"/>
      <c r="BZ181" s="1378"/>
      <c r="CA181" s="1378"/>
      <c r="CB181" s="1378"/>
      <c r="CC181" s="1378"/>
      <c r="CD181" s="1378"/>
      <c r="CE181" s="1378"/>
      <c r="CF181" s="1378"/>
      <c r="CG181" s="1378"/>
      <c r="CH181" s="1378"/>
      <c r="CI181" s="1378"/>
      <c r="CJ181" s="1378"/>
      <c r="CK181" s="1378"/>
      <c r="CL181" s="1378"/>
      <c r="CM181" s="1378"/>
      <c r="CN181" s="1378"/>
      <c r="CO181" s="1378"/>
      <c r="CP181" s="1378"/>
      <c r="CQ181" s="1378"/>
      <c r="CR181" s="1378"/>
      <c r="CS181" s="1378"/>
      <c r="CT181" s="1378"/>
      <c r="CU181" s="1378"/>
      <c r="CV181" s="1378"/>
      <c r="CW181" s="3"/>
      <c r="CX181" s="5"/>
      <c r="DA181" s="11" t="s">
        <v>227</v>
      </c>
      <c r="DB181" s="12">
        <v>0.82099999999999995</v>
      </c>
      <c r="DC181" s="11"/>
    </row>
    <row r="182" spans="1:121" ht="13.5" customHeight="1" x14ac:dyDescent="0.25">
      <c r="A182" s="3"/>
      <c r="B182" s="2"/>
      <c r="C182" s="32" t="s">
        <v>810</v>
      </c>
      <c r="D182" s="1470" t="s">
        <v>738</v>
      </c>
      <c r="E182" s="1470"/>
      <c r="F182" s="1470"/>
      <c r="G182" s="1470"/>
      <c r="H182" s="1470"/>
      <c r="I182" s="1470"/>
      <c r="J182" s="1470"/>
      <c r="K182" s="1470"/>
      <c r="L182" s="1471"/>
      <c r="M182" s="1379">
        <f>(IF(O157="RUMAH TINGGAL MEWAH",VLOOKUP(D182,BIAYA,2,FALSE),IF(O157="RUMAH TINGGAL MENENGAH",VLOOKUP(D182,BIAYA,3,FALSE),IF(O157="RUMAH TINGGAL SEDERHANA",VLOOKUP(D182,BIAYA,4,FALSE),IF(O157="SEMI PERMANEN",VLOOKUP(D182,BIAYA,5,FALSE),IF(O157="GUDANG",VLOOKUP(D182,BIAYA,6,FALSE),IF(O157="GEDUNG BERTINGKAT RENDAH &lt; 5 LANTAI",VLOOKUP(D182,BIAYA,7,FALSE),IF(O157="GEDUNG BERTINGKAT SEDANG 5-8 LANTAI",VLOOKUP(D182,BIAYA,8,FALSE),IF(O157="GEDUNG BERTINGKAT TINGGI &gt; 8 LANTAI",VLOOKUP(D182,BIAYA,9,FALSE),IF(O157="MALL 4 LANTAI + 1 BASEMENT",VLOOKUP(D182,BIAYA,10,FALSE),IF(O157="HOTEL 8 LANTAI",VLOOKUP(D182,BIAYA,11,FALSE),IF(O157="APARTEMEN 14 LANTAI + 2 SEMI BASEMENT",VLOOKUP(D182,BIAYA,12,FALSE)))))))))))))</f>
        <v>168054.13642147189</v>
      </c>
      <c r="N182" s="1379"/>
      <c r="O182" s="1379"/>
      <c r="P182" s="1379"/>
      <c r="Q182" s="1379"/>
      <c r="R182" s="1459">
        <v>1</v>
      </c>
      <c r="S182" s="1459"/>
      <c r="T182" s="1459"/>
      <c r="U182" s="1436">
        <v>1</v>
      </c>
      <c r="V182" s="1436"/>
      <c r="W182" s="1436"/>
      <c r="X182" s="1437">
        <f>M182*R182*U182</f>
        <v>168054.13642147189</v>
      </c>
      <c r="Y182" s="1437"/>
      <c r="Z182" s="1437"/>
      <c r="AA182" s="1437"/>
      <c r="AB182" s="1437"/>
      <c r="AC182" s="1394"/>
      <c r="AD182" s="1395"/>
      <c r="AE182" s="1395"/>
      <c r="AF182" s="1395"/>
      <c r="AG182" s="1395"/>
      <c r="AH182" s="1395"/>
      <c r="AI182" s="1395"/>
      <c r="AJ182" s="1395"/>
      <c r="AK182" s="1395"/>
      <c r="AL182" s="1395"/>
      <c r="AM182" s="1395"/>
      <c r="AN182" s="1395"/>
      <c r="AO182" s="1395"/>
      <c r="AP182" s="1395"/>
      <c r="AQ182" s="1395"/>
      <c r="AR182" s="1395"/>
      <c r="AS182" s="1395"/>
      <c r="AT182" s="1395"/>
      <c r="AU182" s="1395"/>
      <c r="AV182" s="1395"/>
      <c r="AW182" s="1395"/>
      <c r="AX182" s="1395"/>
      <c r="AY182" s="1396"/>
      <c r="AZ182" s="3"/>
      <c r="BA182" s="1403"/>
      <c r="BB182" s="1404"/>
      <c r="BC182" s="1404"/>
      <c r="BD182" s="1405"/>
      <c r="BE182" s="1412"/>
      <c r="BF182" s="1413"/>
      <c r="BG182" s="1413"/>
      <c r="BH182" s="1414"/>
      <c r="BI182" s="1464"/>
      <c r="BJ182" s="1465"/>
      <c r="BK182" s="1465"/>
      <c r="BL182" s="1466"/>
      <c r="BM182" s="1421"/>
      <c r="BN182" s="1422"/>
      <c r="BO182" s="1423"/>
      <c r="BP182" s="1427"/>
      <c r="BQ182" s="1427"/>
      <c r="BR182" s="1427"/>
      <c r="BS182" s="1427"/>
      <c r="BT182" s="1427"/>
      <c r="BU182" s="127"/>
      <c r="BV182" s="1378"/>
      <c r="BW182" s="1378"/>
      <c r="BX182" s="1378"/>
      <c r="BY182" s="1378"/>
      <c r="BZ182" s="1378"/>
      <c r="CA182" s="1378"/>
      <c r="CB182" s="1378"/>
      <c r="CC182" s="1378"/>
      <c r="CD182" s="1378"/>
      <c r="CE182" s="1378"/>
      <c r="CF182" s="1378"/>
      <c r="CG182" s="1378"/>
      <c r="CH182" s="1378"/>
      <c r="CI182" s="1378"/>
      <c r="CJ182" s="1378"/>
      <c r="CK182" s="1378"/>
      <c r="CL182" s="1378"/>
      <c r="CM182" s="1378"/>
      <c r="CN182" s="1378"/>
      <c r="CO182" s="1378"/>
      <c r="CP182" s="1378"/>
      <c r="CQ182" s="1378"/>
      <c r="CR182" s="1378"/>
      <c r="CS182" s="1378"/>
      <c r="CT182" s="1378"/>
      <c r="CU182" s="1378"/>
      <c r="CV182" s="1378"/>
      <c r="CW182" s="3"/>
      <c r="CX182" s="5"/>
      <c r="DA182" s="11" t="s">
        <v>228</v>
      </c>
      <c r="DB182" s="12">
        <v>0.83699999999999997</v>
      </c>
      <c r="DC182" s="11"/>
    </row>
    <row r="183" spans="1:121" ht="13.5" customHeight="1" x14ac:dyDescent="0.25">
      <c r="A183" s="3"/>
      <c r="B183" s="2"/>
      <c r="C183" s="33" t="s">
        <v>810</v>
      </c>
      <c r="D183" s="1472" t="s">
        <v>13</v>
      </c>
      <c r="E183" s="1472"/>
      <c r="F183" s="1472"/>
      <c r="G183" s="1472"/>
      <c r="H183" s="1472"/>
      <c r="I183" s="1472"/>
      <c r="J183" s="1472"/>
      <c r="K183" s="1472"/>
      <c r="L183" s="1473"/>
      <c r="M183" s="1379">
        <f>(IF(O157="RUMAH TINGGAL MEWAH",VLOOKUP(D183,BIAYA,2,FALSE),IF(O157="RUMAH TINGGAL MENENGAH",VLOOKUP(D183,BIAYA,3,FALSE),IF(O157="RUMAH TINGGAL SEDERHANA",VLOOKUP(D183,BIAYA,4,FALSE),IF(O157="SEMI PERMANEN",VLOOKUP(D183,BIAYA,5,FALSE),IF(O157="GUDANG",VLOOKUP(D183,BIAYA,6,FALSE),IF(O157="GEDUNG BERTINGKAT RENDAH &lt; 5 LANTAI",VLOOKUP(D183,BIAYA,7,FALSE),IF(O157="GEDUNG BERTINGKAT SEDANG 5-8 LANTAI",VLOOKUP(D183,BIAYA,8,FALSE),IF(O157="GEDUNG BERTINGKAT TINGGI &gt; 8 LANTAI",VLOOKUP(D183,BIAYA,9,FALSE),IF(O157="MALL 4 LANTAI + 1 BASEMENT",VLOOKUP(D183,BIAYA,10,FALSE),IF(O157="HOTEL 8 LANTAI",VLOOKUP(D183,BIAYA,11,FALSE),IF(O157="APARTEMEN 14 LANTAI + 2 SEMI BASEMENT",VLOOKUP(D183,BIAYA,12,FALSE)))))))))))))</f>
        <v>0</v>
      </c>
      <c r="N183" s="1379"/>
      <c r="O183" s="1379"/>
      <c r="P183" s="1379"/>
      <c r="Q183" s="1379"/>
      <c r="R183" s="1460"/>
      <c r="S183" s="1460"/>
      <c r="T183" s="1460"/>
      <c r="U183" s="1359">
        <v>1</v>
      </c>
      <c r="V183" s="1359"/>
      <c r="W183" s="1359"/>
      <c r="X183" s="1360">
        <f t="shared" ref="X183:X185" si="62">M183*R183*U183</f>
        <v>0</v>
      </c>
      <c r="Y183" s="1360"/>
      <c r="Z183" s="1360"/>
      <c r="AA183" s="1360"/>
      <c r="AB183" s="1360"/>
      <c r="AC183" s="1394"/>
      <c r="AD183" s="1395"/>
      <c r="AE183" s="1395"/>
      <c r="AF183" s="1395"/>
      <c r="AG183" s="1395"/>
      <c r="AH183" s="1395"/>
      <c r="AI183" s="1395"/>
      <c r="AJ183" s="1395"/>
      <c r="AK183" s="1395"/>
      <c r="AL183" s="1395"/>
      <c r="AM183" s="1395"/>
      <c r="AN183" s="1395"/>
      <c r="AO183" s="1395"/>
      <c r="AP183" s="1395"/>
      <c r="AQ183" s="1395"/>
      <c r="AR183" s="1395"/>
      <c r="AS183" s="1395"/>
      <c r="AT183" s="1395"/>
      <c r="AU183" s="1395"/>
      <c r="AV183" s="1395"/>
      <c r="AW183" s="1395"/>
      <c r="AX183" s="1395"/>
      <c r="AY183" s="1396"/>
      <c r="AZ183" s="3"/>
      <c r="BA183" s="1403"/>
      <c r="BB183" s="1404"/>
      <c r="BC183" s="1404"/>
      <c r="BD183" s="1405"/>
      <c r="BE183" s="1412"/>
      <c r="BF183" s="1413"/>
      <c r="BG183" s="1413"/>
      <c r="BH183" s="1414"/>
      <c r="BI183" s="1464"/>
      <c r="BJ183" s="1465"/>
      <c r="BK183" s="1465"/>
      <c r="BL183" s="1466"/>
      <c r="BM183" s="1421"/>
      <c r="BN183" s="1422"/>
      <c r="BO183" s="1423"/>
      <c r="BP183" s="1427"/>
      <c r="BQ183" s="1427"/>
      <c r="BR183" s="1427"/>
      <c r="BS183" s="1427"/>
      <c r="BT183" s="1427"/>
      <c r="BU183" s="127"/>
      <c r="BV183" s="1378"/>
      <c r="BW183" s="1378"/>
      <c r="BX183" s="1378"/>
      <c r="BY183" s="1378"/>
      <c r="BZ183" s="1378"/>
      <c r="CA183" s="1378"/>
      <c r="CB183" s="1378"/>
      <c r="CC183" s="1378"/>
      <c r="CD183" s="1378"/>
      <c r="CE183" s="1378"/>
      <c r="CF183" s="1378"/>
      <c r="CG183" s="1378"/>
      <c r="CH183" s="1378"/>
      <c r="CI183" s="1378"/>
      <c r="CJ183" s="1378"/>
      <c r="CK183" s="1378"/>
      <c r="CL183" s="1378"/>
      <c r="CM183" s="1378"/>
      <c r="CN183" s="1378"/>
      <c r="CO183" s="1378"/>
      <c r="CP183" s="1378"/>
      <c r="CQ183" s="1378"/>
      <c r="CR183" s="1378"/>
      <c r="CS183" s="1378"/>
      <c r="CT183" s="1378"/>
      <c r="CU183" s="1378"/>
      <c r="CV183" s="1378"/>
      <c r="CW183" s="3"/>
      <c r="CX183" s="5"/>
      <c r="DA183" s="11" t="s">
        <v>229</v>
      </c>
      <c r="DB183" s="12">
        <v>0.72099999999999997</v>
      </c>
      <c r="DC183" s="11"/>
    </row>
    <row r="184" spans="1:121" ht="13.5" customHeight="1" x14ac:dyDescent="0.25">
      <c r="A184" s="3"/>
      <c r="B184" s="2"/>
      <c r="C184" s="33" t="s">
        <v>810</v>
      </c>
      <c r="D184" s="1472" t="s">
        <v>13</v>
      </c>
      <c r="E184" s="1472"/>
      <c r="F184" s="1472"/>
      <c r="G184" s="1472"/>
      <c r="H184" s="1472"/>
      <c r="I184" s="1472"/>
      <c r="J184" s="1472"/>
      <c r="K184" s="1472"/>
      <c r="L184" s="1473"/>
      <c r="M184" s="1379">
        <f>(IF(O157="RUMAH TINGGAL MEWAH",VLOOKUP(D184,BIAYA,2,FALSE),IF(O157="RUMAH TINGGAL MENENGAH",VLOOKUP(D184,BIAYA,3,FALSE),IF(O157="RUMAH TINGGAL SEDERHANA",VLOOKUP(D184,BIAYA,4,FALSE),IF(O157="SEMI PERMANEN",VLOOKUP(D184,BIAYA,5,FALSE),IF(O157="GUDANG",VLOOKUP(D184,BIAYA,6,FALSE),IF(O157="GEDUNG BERTINGKAT RENDAH &lt; 5 LANTAI",VLOOKUP(D184,BIAYA,7,FALSE),IF(O157="GEDUNG BERTINGKAT SEDANG 5-8 LANTAI",VLOOKUP(D184,BIAYA,8,FALSE),IF(O157="GEDUNG BERTINGKAT TINGGI &gt; 8 LANTAI",VLOOKUP(D184,BIAYA,9,FALSE),IF(O157="MALL 4 LANTAI + 1 BASEMENT",VLOOKUP(D184,BIAYA,10,FALSE),IF(O157="HOTEL 8 LANTAI",VLOOKUP(D184,BIAYA,11,FALSE),IF(O157="APARTEMEN 14 LANTAI + 2 SEMI BASEMENT",VLOOKUP(D184,BIAYA,12,FALSE)))))))))))))</f>
        <v>0</v>
      </c>
      <c r="N184" s="1379"/>
      <c r="O184" s="1379"/>
      <c r="P184" s="1379"/>
      <c r="Q184" s="1379"/>
      <c r="R184" s="1460"/>
      <c r="S184" s="1460"/>
      <c r="T184" s="1460"/>
      <c r="U184" s="1359">
        <v>1</v>
      </c>
      <c r="V184" s="1359"/>
      <c r="W184" s="1359"/>
      <c r="X184" s="1360">
        <f t="shared" si="62"/>
        <v>0</v>
      </c>
      <c r="Y184" s="1360"/>
      <c r="Z184" s="1360"/>
      <c r="AA184" s="1360"/>
      <c r="AB184" s="1360"/>
      <c r="AC184" s="1394"/>
      <c r="AD184" s="1395"/>
      <c r="AE184" s="1395"/>
      <c r="AF184" s="1395"/>
      <c r="AG184" s="1395"/>
      <c r="AH184" s="1395"/>
      <c r="AI184" s="1395"/>
      <c r="AJ184" s="1395"/>
      <c r="AK184" s="1395"/>
      <c r="AL184" s="1395"/>
      <c r="AM184" s="1395"/>
      <c r="AN184" s="1395"/>
      <c r="AO184" s="1395"/>
      <c r="AP184" s="1395"/>
      <c r="AQ184" s="1395"/>
      <c r="AR184" s="1395"/>
      <c r="AS184" s="1395"/>
      <c r="AT184" s="1395"/>
      <c r="AU184" s="1395"/>
      <c r="AV184" s="1395"/>
      <c r="AW184" s="1395"/>
      <c r="AX184" s="1395"/>
      <c r="AY184" s="1396"/>
      <c r="AZ184" s="3"/>
      <c r="BA184" s="1403"/>
      <c r="BB184" s="1404"/>
      <c r="BC184" s="1404"/>
      <c r="BD184" s="1405"/>
      <c r="BE184" s="1412"/>
      <c r="BF184" s="1413"/>
      <c r="BG184" s="1413"/>
      <c r="BH184" s="1414"/>
      <c r="BI184" s="1464"/>
      <c r="BJ184" s="1465"/>
      <c r="BK184" s="1465"/>
      <c r="BL184" s="1466"/>
      <c r="BM184" s="1421"/>
      <c r="BN184" s="1422"/>
      <c r="BO184" s="1423"/>
      <c r="BP184" s="1427"/>
      <c r="BQ184" s="1427"/>
      <c r="BR184" s="1427"/>
      <c r="BS184" s="1427"/>
      <c r="BT184" s="1427"/>
      <c r="BU184" s="127"/>
      <c r="BV184" s="1378"/>
      <c r="BW184" s="1378"/>
      <c r="BX184" s="1378"/>
      <c r="BY184" s="1378"/>
      <c r="BZ184" s="1378"/>
      <c r="CA184" s="1378"/>
      <c r="CB184" s="1378"/>
      <c r="CC184" s="1378"/>
      <c r="CD184" s="1378"/>
      <c r="CE184" s="1378"/>
      <c r="CF184" s="1378"/>
      <c r="CG184" s="1378"/>
      <c r="CH184" s="1378"/>
      <c r="CI184" s="1378"/>
      <c r="CJ184" s="1378"/>
      <c r="CK184" s="1378"/>
      <c r="CL184" s="1378"/>
      <c r="CM184" s="1378"/>
      <c r="CN184" s="1378"/>
      <c r="CO184" s="1378"/>
      <c r="CP184" s="1378"/>
      <c r="CQ184" s="1378"/>
      <c r="CR184" s="1378"/>
      <c r="CS184" s="1378"/>
      <c r="CT184" s="1378"/>
      <c r="CU184" s="1378"/>
      <c r="CV184" s="1378"/>
      <c r="CW184" s="3"/>
      <c r="CX184" s="5"/>
      <c r="DA184" s="11" t="s">
        <v>230</v>
      </c>
      <c r="DB184" s="12">
        <v>0.70199999999999996</v>
      </c>
      <c r="DC184" s="11"/>
    </row>
    <row r="185" spans="1:121" ht="13.5" customHeight="1" x14ac:dyDescent="0.25">
      <c r="A185" s="3"/>
      <c r="B185" s="2"/>
      <c r="C185" s="34" t="s">
        <v>810</v>
      </c>
      <c r="D185" s="1472" t="s">
        <v>13</v>
      </c>
      <c r="E185" s="1472"/>
      <c r="F185" s="1472"/>
      <c r="G185" s="1472"/>
      <c r="H185" s="1472"/>
      <c r="I185" s="1472"/>
      <c r="J185" s="1472"/>
      <c r="K185" s="1472"/>
      <c r="L185" s="1473"/>
      <c r="M185" s="1379">
        <f>(IF(O157="RUMAH TINGGAL MEWAH",VLOOKUP(D185,BIAYA,2,FALSE),IF(O157="RUMAH TINGGAL MENENGAH",VLOOKUP(D185,BIAYA,3,FALSE),IF(O157="RUMAH TINGGAL SEDERHANA",VLOOKUP(D185,BIAYA,4,FALSE),IF(O157="SEMI PERMANEN",VLOOKUP(D185,BIAYA,5,FALSE),IF(O157="GUDANG",VLOOKUP(D185,BIAYA,6,FALSE),IF(O157="GEDUNG BERTINGKAT RENDAH &lt; 5 LANTAI",VLOOKUP(D185,BIAYA,7,FALSE),IF(O157="GEDUNG BERTINGKAT SEDANG 5-8 LANTAI",VLOOKUP(D185,BIAYA,8,FALSE),IF(O157="GEDUNG BERTINGKAT TINGGI &gt; 8 LANTAI",VLOOKUP(D185,BIAYA,9,FALSE),IF(O157="MALL 4 LANTAI + 1 BASEMENT",VLOOKUP(D185,BIAYA,10,FALSE),IF(O157="HOTEL 8 LANTAI",VLOOKUP(D185,BIAYA,11,FALSE),IF(O157="APARTEMEN 14 LANTAI + 2 SEMI BASEMENT",VLOOKUP(D185,BIAYA,12,FALSE)))))))))))))</f>
        <v>0</v>
      </c>
      <c r="N185" s="1379"/>
      <c r="O185" s="1379"/>
      <c r="P185" s="1379"/>
      <c r="Q185" s="1379"/>
      <c r="R185" s="1380"/>
      <c r="S185" s="1380"/>
      <c r="T185" s="1380"/>
      <c r="U185" s="1377">
        <v>1</v>
      </c>
      <c r="V185" s="1377"/>
      <c r="W185" s="1377"/>
      <c r="X185" s="1360">
        <f t="shared" si="62"/>
        <v>0</v>
      </c>
      <c r="Y185" s="1360"/>
      <c r="Z185" s="1360"/>
      <c r="AA185" s="1360"/>
      <c r="AB185" s="1360"/>
      <c r="AC185" s="1394"/>
      <c r="AD185" s="1395"/>
      <c r="AE185" s="1395"/>
      <c r="AF185" s="1395"/>
      <c r="AG185" s="1395"/>
      <c r="AH185" s="1395"/>
      <c r="AI185" s="1395"/>
      <c r="AJ185" s="1395"/>
      <c r="AK185" s="1395"/>
      <c r="AL185" s="1395"/>
      <c r="AM185" s="1395"/>
      <c r="AN185" s="1395"/>
      <c r="AO185" s="1395"/>
      <c r="AP185" s="1395"/>
      <c r="AQ185" s="1395"/>
      <c r="AR185" s="1395"/>
      <c r="AS185" s="1395"/>
      <c r="AT185" s="1395"/>
      <c r="AU185" s="1395"/>
      <c r="AV185" s="1395"/>
      <c r="AW185" s="1395"/>
      <c r="AX185" s="1395"/>
      <c r="AY185" s="1396"/>
      <c r="AZ185" s="3"/>
      <c r="BA185" s="1403"/>
      <c r="BB185" s="1404"/>
      <c r="BC185" s="1404"/>
      <c r="BD185" s="1405"/>
      <c r="BE185" s="1412"/>
      <c r="BF185" s="1413"/>
      <c r="BG185" s="1413"/>
      <c r="BH185" s="1414"/>
      <c r="BI185" s="1464"/>
      <c r="BJ185" s="1465"/>
      <c r="BK185" s="1465"/>
      <c r="BL185" s="1466"/>
      <c r="BM185" s="1421"/>
      <c r="BN185" s="1422"/>
      <c r="BO185" s="1423"/>
      <c r="BP185" s="1427"/>
      <c r="BQ185" s="1427"/>
      <c r="BR185" s="1427"/>
      <c r="BS185" s="1427"/>
      <c r="BT185" s="1427"/>
      <c r="BU185" s="127"/>
      <c r="BV185" s="128"/>
      <c r="BW185" s="128"/>
      <c r="BX185" s="128"/>
      <c r="BY185" s="128"/>
      <c r="BZ185" s="128"/>
      <c r="CA185" s="128"/>
      <c r="CB185" s="128"/>
      <c r="CC185" s="128"/>
      <c r="CD185" s="119"/>
      <c r="CE185" s="125"/>
      <c r="CF185" s="125"/>
      <c r="CG185" s="125"/>
      <c r="CH185" s="125"/>
      <c r="CI185" s="125"/>
      <c r="CJ185" s="125"/>
      <c r="CK185" s="125"/>
      <c r="CL185" s="125"/>
      <c r="CM185" s="125"/>
      <c r="CN185" s="125"/>
      <c r="CO185" s="125"/>
      <c r="CP185" s="125"/>
      <c r="CQ185" s="125"/>
      <c r="CR185" s="125"/>
      <c r="CS185" s="125"/>
      <c r="CT185" s="125"/>
      <c r="CU185" s="125"/>
      <c r="CV185" s="125"/>
      <c r="CW185" s="3"/>
      <c r="CX185" s="5"/>
      <c r="DA185" s="11"/>
      <c r="DB185" s="11"/>
      <c r="DC185" s="11"/>
    </row>
    <row r="186" spans="1:121" ht="13.5" customHeight="1" x14ac:dyDescent="0.2">
      <c r="A186" s="3"/>
      <c r="B186" s="2"/>
      <c r="C186" s="1381" t="s">
        <v>811</v>
      </c>
      <c r="D186" s="1382"/>
      <c r="E186" s="1382"/>
      <c r="F186" s="1382"/>
      <c r="G186" s="1382"/>
      <c r="H186" s="1382"/>
      <c r="I186" s="1382"/>
      <c r="J186" s="1382"/>
      <c r="K186" s="1382"/>
      <c r="L186" s="1382"/>
      <c r="M186" s="1382"/>
      <c r="N186" s="1382"/>
      <c r="O186" s="1382"/>
      <c r="P186" s="1382"/>
      <c r="Q186" s="1382"/>
      <c r="R186" s="1382"/>
      <c r="S186" s="1382"/>
      <c r="T186" s="1382"/>
      <c r="U186" s="1382"/>
      <c r="V186" s="1382"/>
      <c r="W186" s="1383"/>
      <c r="X186" s="1384">
        <f>SUM(X182:AB185)</f>
        <v>168054.13642147189</v>
      </c>
      <c r="Y186" s="1384"/>
      <c r="Z186" s="1384"/>
      <c r="AA186" s="1384"/>
      <c r="AB186" s="1384"/>
      <c r="AC186" s="1397"/>
      <c r="AD186" s="1398"/>
      <c r="AE186" s="1398"/>
      <c r="AF186" s="1398"/>
      <c r="AG186" s="1398"/>
      <c r="AH186" s="1398"/>
      <c r="AI186" s="1398"/>
      <c r="AJ186" s="1398"/>
      <c r="AK186" s="1398"/>
      <c r="AL186" s="1398"/>
      <c r="AM186" s="1398"/>
      <c r="AN186" s="1398"/>
      <c r="AO186" s="1398"/>
      <c r="AP186" s="1398"/>
      <c r="AQ186" s="1398"/>
      <c r="AR186" s="1398"/>
      <c r="AS186" s="1398"/>
      <c r="AT186" s="1398"/>
      <c r="AU186" s="1398"/>
      <c r="AV186" s="1398"/>
      <c r="AW186" s="1398"/>
      <c r="AX186" s="1398"/>
      <c r="AY186" s="1399"/>
      <c r="AZ186" s="3"/>
      <c r="BA186" s="1406"/>
      <c r="BB186" s="1407"/>
      <c r="BC186" s="1407"/>
      <c r="BD186" s="1408"/>
      <c r="BE186" s="1415"/>
      <c r="BF186" s="1416"/>
      <c r="BG186" s="1416"/>
      <c r="BH186" s="1417"/>
      <c r="BI186" s="1467"/>
      <c r="BJ186" s="1468"/>
      <c r="BK186" s="1468"/>
      <c r="BL186" s="1469"/>
      <c r="BM186" s="1424"/>
      <c r="BN186" s="1425"/>
      <c r="BO186" s="1426"/>
      <c r="BP186" s="1427"/>
      <c r="BQ186" s="1427"/>
      <c r="BR186" s="1427"/>
      <c r="BS186" s="1427"/>
      <c r="BT186" s="1427"/>
      <c r="BU186" s="127"/>
      <c r="BV186" s="1378" t="s">
        <v>911</v>
      </c>
      <c r="BW186" s="1378"/>
      <c r="BX186" s="1378"/>
      <c r="BY186" s="1378"/>
      <c r="BZ186" s="1378"/>
      <c r="CA186" s="1378"/>
      <c r="CB186" s="1378"/>
      <c r="CC186" s="1378"/>
      <c r="CD186" s="1378"/>
      <c r="CE186" s="1378"/>
      <c r="CF186" s="1378"/>
      <c r="CG186" s="1378"/>
      <c r="CH186" s="1378"/>
      <c r="CI186" s="1378"/>
      <c r="CJ186" s="1378"/>
      <c r="CK186" s="1378"/>
      <c r="CL186" s="1378"/>
      <c r="CM186" s="1378"/>
      <c r="CN186" s="1378"/>
      <c r="CO186" s="1378"/>
      <c r="CP186" s="1378"/>
      <c r="CQ186" s="1378"/>
      <c r="CR186" s="1378"/>
      <c r="CS186" s="1378"/>
      <c r="CT186" s="1378"/>
      <c r="CU186" s="1378"/>
      <c r="CV186" s="1378"/>
      <c r="CW186" s="3"/>
      <c r="CX186" s="5"/>
      <c r="DA186" s="11" t="s">
        <v>231</v>
      </c>
      <c r="DB186" s="11">
        <v>0.86799999999999999</v>
      </c>
      <c r="DC186" s="11"/>
    </row>
    <row r="187" spans="1:121" ht="13.5" customHeight="1" x14ac:dyDescent="0.2">
      <c r="A187" s="3"/>
      <c r="B187" s="2"/>
      <c r="C187" s="1385" t="s">
        <v>805</v>
      </c>
      <c r="D187" s="1386"/>
      <c r="E187" s="1386"/>
      <c r="F187" s="1386"/>
      <c r="G187" s="1386"/>
      <c r="H187" s="1386"/>
      <c r="I187" s="1386"/>
      <c r="J187" s="1386"/>
      <c r="K187" s="1386"/>
      <c r="L187" s="1386"/>
      <c r="M187" s="1386"/>
      <c r="N187" s="1386"/>
      <c r="O187" s="1386"/>
      <c r="P187" s="1386"/>
      <c r="Q187" s="1386"/>
      <c r="R187" s="1386"/>
      <c r="S187" s="1386"/>
      <c r="T187" s="1386"/>
      <c r="U187" s="1386"/>
      <c r="V187" s="1386"/>
      <c r="W187" s="1387"/>
      <c r="X187" s="1388">
        <f>HLOOKUP(O157,$DG$58:$DQ$67,6,FALSE)</f>
        <v>102942</v>
      </c>
      <c r="Y187" s="1389"/>
      <c r="Z187" s="1389"/>
      <c r="AA187" s="1389"/>
      <c r="AB187" s="1390"/>
      <c r="AC187" s="1391" t="str">
        <f>HLOOKUP(O157,$DG$44:$DQ$56,6,FALSE)</f>
        <v>Plafon triplek 4 mm di cat dengan rangka kayu kelas III</v>
      </c>
      <c r="AD187" s="1392"/>
      <c r="AE187" s="1392"/>
      <c r="AF187" s="1392"/>
      <c r="AG187" s="1392"/>
      <c r="AH187" s="1392"/>
      <c r="AI187" s="1392"/>
      <c r="AJ187" s="1392"/>
      <c r="AK187" s="1392"/>
      <c r="AL187" s="1392"/>
      <c r="AM187" s="1392"/>
      <c r="AN187" s="1392"/>
      <c r="AO187" s="1392"/>
      <c r="AP187" s="1392"/>
      <c r="AQ187" s="1392"/>
      <c r="AR187" s="1392"/>
      <c r="AS187" s="1392"/>
      <c r="AT187" s="1392"/>
      <c r="AU187" s="1392"/>
      <c r="AV187" s="1392"/>
      <c r="AW187" s="1392"/>
      <c r="AX187" s="1392"/>
      <c r="AY187" s="1393"/>
      <c r="AZ187" s="3"/>
      <c r="BA187" s="1400">
        <f>X192*BQ162</f>
        <v>0</v>
      </c>
      <c r="BB187" s="1401"/>
      <c r="BC187" s="1401"/>
      <c r="BD187" s="1402"/>
      <c r="BE187" s="1409">
        <f>BE164</f>
        <v>2000</v>
      </c>
      <c r="BF187" s="1410"/>
      <c r="BG187" s="1410"/>
      <c r="BH187" s="1411"/>
      <c r="BI187" s="1461">
        <f>BI164</f>
        <v>2005</v>
      </c>
      <c r="BJ187" s="1462"/>
      <c r="BK187" s="1462"/>
      <c r="BL187" s="1463"/>
      <c r="BM187" s="1418">
        <f>IF(BI164=0,0,(Rekap!$A$6-BI187)/AS222)</f>
        <v>0.85</v>
      </c>
      <c r="BN187" s="1419"/>
      <c r="BO187" s="1420"/>
      <c r="BP187" s="1427">
        <f>BA187*BM187</f>
        <v>0</v>
      </c>
      <c r="BQ187" s="1427"/>
      <c r="BR187" s="1427"/>
      <c r="BS187" s="1427"/>
      <c r="BT187" s="1427"/>
      <c r="BU187" s="127"/>
      <c r="BV187" s="1378"/>
      <c r="BW187" s="1378"/>
      <c r="BX187" s="1378"/>
      <c r="BY187" s="1378"/>
      <c r="BZ187" s="1378"/>
      <c r="CA187" s="1378"/>
      <c r="CB187" s="1378"/>
      <c r="CC187" s="1378"/>
      <c r="CD187" s="1378"/>
      <c r="CE187" s="1378"/>
      <c r="CF187" s="1378"/>
      <c r="CG187" s="1378"/>
      <c r="CH187" s="1378"/>
      <c r="CI187" s="1378"/>
      <c r="CJ187" s="1378"/>
      <c r="CK187" s="1378"/>
      <c r="CL187" s="1378"/>
      <c r="CM187" s="1378"/>
      <c r="CN187" s="1378"/>
      <c r="CO187" s="1378"/>
      <c r="CP187" s="1378"/>
      <c r="CQ187" s="1378"/>
      <c r="CR187" s="1378"/>
      <c r="CS187" s="1378"/>
      <c r="CT187" s="1378"/>
      <c r="CU187" s="1378"/>
      <c r="CV187" s="1378"/>
      <c r="CW187" s="3"/>
      <c r="CX187" s="5"/>
      <c r="DA187" s="11" t="s">
        <v>232</v>
      </c>
      <c r="DB187" s="11">
        <v>0.875</v>
      </c>
      <c r="DC187" s="11"/>
    </row>
    <row r="188" spans="1:121" ht="13.5" customHeight="1" x14ac:dyDescent="0.25">
      <c r="A188" s="3"/>
      <c r="B188" s="2"/>
      <c r="C188" s="32" t="s">
        <v>810</v>
      </c>
      <c r="D188" s="1470" t="s">
        <v>13</v>
      </c>
      <c r="E188" s="1470"/>
      <c r="F188" s="1470"/>
      <c r="G188" s="1470"/>
      <c r="H188" s="1470"/>
      <c r="I188" s="1470"/>
      <c r="J188" s="1470"/>
      <c r="K188" s="1470"/>
      <c r="L188" s="1471"/>
      <c r="M188" s="1379">
        <f>(IF(O157="RUMAH TINGGAL MEWAH",VLOOKUP(D188,BIAYA,2,FALSE),IF(O157="RUMAH TINGGAL MENENGAH",VLOOKUP(D188,BIAYA,3,FALSE),IF(O157="RUMAH TINGGAL SEDERHANA",VLOOKUP(D188,BIAYA,4,FALSE),IF(O157="SEMI PERMANEN",VLOOKUP(D188,BIAYA,5,FALSE),IF(O157="GUDANG",VLOOKUP(D188,BIAYA,6,FALSE),IF(O157="GEDUNG BERTINGKAT RENDAH &lt; 5 LANTAI",VLOOKUP(D188,BIAYA,7,FALSE),IF(O157="GEDUNG BERTINGKAT SEDANG 5-8 LANTAI",VLOOKUP(D188,BIAYA,8,FALSE),IF(O157="GEDUNG BERTINGKAT TINGGI &gt; 8 LANTAI",VLOOKUP(D188,BIAYA,9,FALSE),IF(O157="MALL 4 LANTAI + 1 BASEMENT",VLOOKUP(D188,BIAYA,10,FALSE),IF(O157="HOTEL 8 LANTAI",VLOOKUP(D188,BIAYA,11,FALSE),IF(O157="APARTEMEN 14 LANTAI + 2 SEMI BASEMENT",VLOOKUP(D188,BIAYA,12,FALSE)))))))))))))</f>
        <v>0</v>
      </c>
      <c r="N188" s="1379"/>
      <c r="O188" s="1379"/>
      <c r="P188" s="1379"/>
      <c r="Q188" s="1379"/>
      <c r="R188" s="1459">
        <v>1</v>
      </c>
      <c r="S188" s="1459"/>
      <c r="T188" s="1459"/>
      <c r="U188" s="1436">
        <v>1</v>
      </c>
      <c r="V188" s="1436"/>
      <c r="W188" s="1436"/>
      <c r="X188" s="1437">
        <f>M188*R188*U188</f>
        <v>0</v>
      </c>
      <c r="Y188" s="1437"/>
      <c r="Z188" s="1437"/>
      <c r="AA188" s="1437"/>
      <c r="AB188" s="1437"/>
      <c r="AC188" s="1394"/>
      <c r="AD188" s="1395"/>
      <c r="AE188" s="1395"/>
      <c r="AF188" s="1395"/>
      <c r="AG188" s="1395"/>
      <c r="AH188" s="1395"/>
      <c r="AI188" s="1395"/>
      <c r="AJ188" s="1395"/>
      <c r="AK188" s="1395"/>
      <c r="AL188" s="1395"/>
      <c r="AM188" s="1395"/>
      <c r="AN188" s="1395"/>
      <c r="AO188" s="1395"/>
      <c r="AP188" s="1395"/>
      <c r="AQ188" s="1395"/>
      <c r="AR188" s="1395"/>
      <c r="AS188" s="1395"/>
      <c r="AT188" s="1395"/>
      <c r="AU188" s="1395"/>
      <c r="AV188" s="1395"/>
      <c r="AW188" s="1395"/>
      <c r="AX188" s="1395"/>
      <c r="AY188" s="1396"/>
      <c r="AZ188" s="3"/>
      <c r="BA188" s="1403"/>
      <c r="BB188" s="1404"/>
      <c r="BC188" s="1404"/>
      <c r="BD188" s="1405"/>
      <c r="BE188" s="1412"/>
      <c r="BF188" s="1413"/>
      <c r="BG188" s="1413"/>
      <c r="BH188" s="1414"/>
      <c r="BI188" s="1464"/>
      <c r="BJ188" s="1465"/>
      <c r="BK188" s="1465"/>
      <c r="BL188" s="1466"/>
      <c r="BM188" s="1421"/>
      <c r="BN188" s="1422"/>
      <c r="BO188" s="1423"/>
      <c r="BP188" s="1427"/>
      <c r="BQ188" s="1427"/>
      <c r="BR188" s="1427"/>
      <c r="BS188" s="1427"/>
      <c r="BT188" s="1427"/>
      <c r="BU188" s="127"/>
      <c r="BV188" s="1378"/>
      <c r="BW188" s="1378"/>
      <c r="BX188" s="1378"/>
      <c r="BY188" s="1378"/>
      <c r="BZ188" s="1378"/>
      <c r="CA188" s="1378"/>
      <c r="CB188" s="1378"/>
      <c r="CC188" s="1378"/>
      <c r="CD188" s="1378"/>
      <c r="CE188" s="1378"/>
      <c r="CF188" s="1378"/>
      <c r="CG188" s="1378"/>
      <c r="CH188" s="1378"/>
      <c r="CI188" s="1378"/>
      <c r="CJ188" s="1378"/>
      <c r="CK188" s="1378"/>
      <c r="CL188" s="1378"/>
      <c r="CM188" s="1378"/>
      <c r="CN188" s="1378"/>
      <c r="CO188" s="1378"/>
      <c r="CP188" s="1378"/>
      <c r="CQ188" s="1378"/>
      <c r="CR188" s="1378"/>
      <c r="CS188" s="1378"/>
      <c r="CT188" s="1378"/>
      <c r="CU188" s="1378"/>
      <c r="CV188" s="1378"/>
      <c r="CW188" s="3"/>
      <c r="CX188" s="5"/>
      <c r="DA188" s="11" t="s">
        <v>233</v>
      </c>
      <c r="DB188" s="11">
        <v>0.88100000000000001</v>
      </c>
      <c r="DC188" s="11"/>
    </row>
    <row r="189" spans="1:121" ht="13.5" customHeight="1" x14ac:dyDescent="0.25">
      <c r="A189" s="3"/>
      <c r="B189" s="2"/>
      <c r="C189" s="33" t="s">
        <v>810</v>
      </c>
      <c r="D189" s="1472" t="s">
        <v>13</v>
      </c>
      <c r="E189" s="1472"/>
      <c r="F189" s="1472"/>
      <c r="G189" s="1472"/>
      <c r="H189" s="1472"/>
      <c r="I189" s="1472"/>
      <c r="J189" s="1472"/>
      <c r="K189" s="1472"/>
      <c r="L189" s="1473"/>
      <c r="M189" s="1379">
        <f>(IF(O157="RUMAH TINGGAL MEWAH",VLOOKUP(D189,BIAYA,2,FALSE),IF(O157="RUMAH TINGGAL MENENGAH",VLOOKUP(D189,BIAYA,3,FALSE),IF(O157="RUMAH TINGGAL SEDERHANA",VLOOKUP(D189,BIAYA,4,FALSE),IF(O157="SEMI PERMANEN",VLOOKUP(D189,BIAYA,5,FALSE),IF(O157="GUDANG",VLOOKUP(D189,BIAYA,6,FALSE),IF(O157="GEDUNG BERTINGKAT RENDAH &lt; 5 LANTAI",VLOOKUP(D189,BIAYA,7,FALSE),IF(O157="GEDUNG BERTINGKAT SEDANG 5-8 LANTAI",VLOOKUP(D189,BIAYA,8,FALSE),IF(O157="GEDUNG BERTINGKAT TINGGI &gt; 8 LANTAI",VLOOKUP(D189,BIAYA,9,FALSE),IF(O157="MALL 4 LANTAI + 1 BASEMENT",VLOOKUP(D189,BIAYA,10,FALSE),IF(O157="HOTEL 8 LANTAI",VLOOKUP(D189,BIAYA,11,FALSE),IF(O157="APARTEMEN 14 LANTAI + 2 SEMI BASEMENT",VLOOKUP(D189,BIAYA,12,FALSE)))))))))))))</f>
        <v>0</v>
      </c>
      <c r="N189" s="1379"/>
      <c r="O189" s="1379"/>
      <c r="P189" s="1379"/>
      <c r="Q189" s="1379"/>
      <c r="R189" s="1460"/>
      <c r="S189" s="1460"/>
      <c r="T189" s="1460"/>
      <c r="U189" s="1359">
        <v>1</v>
      </c>
      <c r="V189" s="1359"/>
      <c r="W189" s="1359"/>
      <c r="X189" s="1360">
        <f t="shared" ref="X189:X191" si="63">M189*R189*U189</f>
        <v>0</v>
      </c>
      <c r="Y189" s="1360"/>
      <c r="Z189" s="1360"/>
      <c r="AA189" s="1360"/>
      <c r="AB189" s="1360"/>
      <c r="AC189" s="1394"/>
      <c r="AD189" s="1395"/>
      <c r="AE189" s="1395"/>
      <c r="AF189" s="1395"/>
      <c r="AG189" s="1395"/>
      <c r="AH189" s="1395"/>
      <c r="AI189" s="1395"/>
      <c r="AJ189" s="1395"/>
      <c r="AK189" s="1395"/>
      <c r="AL189" s="1395"/>
      <c r="AM189" s="1395"/>
      <c r="AN189" s="1395"/>
      <c r="AO189" s="1395"/>
      <c r="AP189" s="1395"/>
      <c r="AQ189" s="1395"/>
      <c r="AR189" s="1395"/>
      <c r="AS189" s="1395"/>
      <c r="AT189" s="1395"/>
      <c r="AU189" s="1395"/>
      <c r="AV189" s="1395"/>
      <c r="AW189" s="1395"/>
      <c r="AX189" s="1395"/>
      <c r="AY189" s="1396"/>
      <c r="AZ189" s="3"/>
      <c r="BA189" s="1403"/>
      <c r="BB189" s="1404"/>
      <c r="BC189" s="1404"/>
      <c r="BD189" s="1405"/>
      <c r="BE189" s="1412"/>
      <c r="BF189" s="1413"/>
      <c r="BG189" s="1413"/>
      <c r="BH189" s="1414"/>
      <c r="BI189" s="1464"/>
      <c r="BJ189" s="1465"/>
      <c r="BK189" s="1465"/>
      <c r="BL189" s="1466"/>
      <c r="BM189" s="1421"/>
      <c r="BN189" s="1422"/>
      <c r="BO189" s="1423"/>
      <c r="BP189" s="1427"/>
      <c r="BQ189" s="1427"/>
      <c r="BR189" s="1427"/>
      <c r="BS189" s="1427"/>
      <c r="BT189" s="1427"/>
      <c r="BU189" s="127"/>
      <c r="BV189" s="1378"/>
      <c r="BW189" s="1378"/>
      <c r="BX189" s="1378"/>
      <c r="BY189" s="1378"/>
      <c r="BZ189" s="1378"/>
      <c r="CA189" s="1378"/>
      <c r="CB189" s="1378"/>
      <c r="CC189" s="1378"/>
      <c r="CD189" s="1378"/>
      <c r="CE189" s="1378"/>
      <c r="CF189" s="1378"/>
      <c r="CG189" s="1378"/>
      <c r="CH189" s="1378"/>
      <c r="CI189" s="1378"/>
      <c r="CJ189" s="1378"/>
      <c r="CK189" s="1378"/>
      <c r="CL189" s="1378"/>
      <c r="CM189" s="1378"/>
      <c r="CN189" s="1378"/>
      <c r="CO189" s="1378"/>
      <c r="CP189" s="1378"/>
      <c r="CQ189" s="1378"/>
      <c r="CR189" s="1378"/>
      <c r="CS189" s="1378"/>
      <c r="CT189" s="1378"/>
      <c r="CU189" s="1378"/>
      <c r="CV189" s="1378"/>
      <c r="CW189" s="3"/>
      <c r="CX189" s="5"/>
      <c r="DA189" s="11" t="s">
        <v>234</v>
      </c>
      <c r="DB189" s="11">
        <v>0.86599999999999999</v>
      </c>
      <c r="DC189" s="11"/>
    </row>
    <row r="190" spans="1:121" ht="13.5" customHeight="1" x14ac:dyDescent="0.25">
      <c r="A190" s="3"/>
      <c r="B190" s="2"/>
      <c r="C190" s="33" t="s">
        <v>810</v>
      </c>
      <c r="D190" s="1472" t="s">
        <v>13</v>
      </c>
      <c r="E190" s="1472"/>
      <c r="F190" s="1472"/>
      <c r="G190" s="1472"/>
      <c r="H190" s="1472"/>
      <c r="I190" s="1472"/>
      <c r="J190" s="1472"/>
      <c r="K190" s="1472"/>
      <c r="L190" s="1473"/>
      <c r="M190" s="1379">
        <f>(IF(O157="RUMAH TINGGAL MEWAH",VLOOKUP(D190,BIAYA,2,FALSE),IF(O157="RUMAH TINGGAL MENENGAH",VLOOKUP(D190,BIAYA,3,FALSE),IF(O157="RUMAH TINGGAL SEDERHANA",VLOOKUP(D190,BIAYA,4,FALSE),IF(O157="SEMI PERMANEN",VLOOKUP(D190,BIAYA,5,FALSE),IF(O157="GUDANG",VLOOKUP(D190,BIAYA,6,FALSE),IF(O157="GEDUNG BERTINGKAT RENDAH &lt; 5 LANTAI",VLOOKUP(D190,BIAYA,7,FALSE),IF(O157="GEDUNG BERTINGKAT SEDANG 5-8 LANTAI",VLOOKUP(D190,BIAYA,8,FALSE),IF(O157="GEDUNG BERTINGKAT TINGGI &gt; 8 LANTAI",VLOOKUP(D190,BIAYA,9,FALSE),IF(O157="MALL 4 LANTAI + 1 BASEMENT",VLOOKUP(D190,BIAYA,10,FALSE),IF(O157="HOTEL 8 LANTAI",VLOOKUP(D190,BIAYA,11,FALSE),IF(O157="APARTEMEN 14 LANTAI + 2 SEMI BASEMENT",VLOOKUP(D190,BIAYA,12,FALSE)))))))))))))</f>
        <v>0</v>
      </c>
      <c r="N190" s="1379"/>
      <c r="O190" s="1379"/>
      <c r="P190" s="1379"/>
      <c r="Q190" s="1379"/>
      <c r="R190" s="1460"/>
      <c r="S190" s="1460"/>
      <c r="T190" s="1460"/>
      <c r="U190" s="1359">
        <v>1</v>
      </c>
      <c r="V190" s="1359"/>
      <c r="W190" s="1359"/>
      <c r="X190" s="1360">
        <f t="shared" si="63"/>
        <v>0</v>
      </c>
      <c r="Y190" s="1360"/>
      <c r="Z190" s="1360"/>
      <c r="AA190" s="1360"/>
      <c r="AB190" s="1360"/>
      <c r="AC190" s="1394"/>
      <c r="AD190" s="1395"/>
      <c r="AE190" s="1395"/>
      <c r="AF190" s="1395"/>
      <c r="AG190" s="1395"/>
      <c r="AH190" s="1395"/>
      <c r="AI190" s="1395"/>
      <c r="AJ190" s="1395"/>
      <c r="AK190" s="1395"/>
      <c r="AL190" s="1395"/>
      <c r="AM190" s="1395"/>
      <c r="AN190" s="1395"/>
      <c r="AO190" s="1395"/>
      <c r="AP190" s="1395"/>
      <c r="AQ190" s="1395"/>
      <c r="AR190" s="1395"/>
      <c r="AS190" s="1395"/>
      <c r="AT190" s="1395"/>
      <c r="AU190" s="1395"/>
      <c r="AV190" s="1395"/>
      <c r="AW190" s="1395"/>
      <c r="AX190" s="1395"/>
      <c r="AY190" s="1396"/>
      <c r="AZ190" s="3"/>
      <c r="BA190" s="1403"/>
      <c r="BB190" s="1404"/>
      <c r="BC190" s="1404"/>
      <c r="BD190" s="1405"/>
      <c r="BE190" s="1412"/>
      <c r="BF190" s="1413"/>
      <c r="BG190" s="1413"/>
      <c r="BH190" s="1414"/>
      <c r="BI190" s="1464"/>
      <c r="BJ190" s="1465"/>
      <c r="BK190" s="1465"/>
      <c r="BL190" s="1466"/>
      <c r="BM190" s="1421"/>
      <c r="BN190" s="1422"/>
      <c r="BO190" s="1423"/>
      <c r="BP190" s="1427"/>
      <c r="BQ190" s="1427"/>
      <c r="BR190" s="1427"/>
      <c r="BS190" s="1427"/>
      <c r="BT190" s="1427"/>
      <c r="BU190" s="127"/>
      <c r="BV190" s="1378"/>
      <c r="BW190" s="1378"/>
      <c r="BX190" s="1378"/>
      <c r="BY190" s="1378"/>
      <c r="BZ190" s="1378"/>
      <c r="CA190" s="1378"/>
      <c r="CB190" s="1378"/>
      <c r="CC190" s="1378"/>
      <c r="CD190" s="1378"/>
      <c r="CE190" s="1378"/>
      <c r="CF190" s="1378"/>
      <c r="CG190" s="1378"/>
      <c r="CH190" s="1378"/>
      <c r="CI190" s="1378"/>
      <c r="CJ190" s="1378"/>
      <c r="CK190" s="1378"/>
      <c r="CL190" s="1378"/>
      <c r="CM190" s="1378"/>
      <c r="CN190" s="1378"/>
      <c r="CO190" s="1378"/>
      <c r="CP190" s="1378"/>
      <c r="CQ190" s="1378"/>
      <c r="CR190" s="1378"/>
      <c r="CS190" s="1378"/>
      <c r="CT190" s="1378"/>
      <c r="CU190" s="1378"/>
      <c r="CV190" s="1378"/>
      <c r="CW190" s="3"/>
      <c r="CX190" s="5"/>
      <c r="DA190" s="11" t="s">
        <v>235</v>
      </c>
      <c r="DB190" s="11">
        <v>0.86599999999999999</v>
      </c>
      <c r="DC190" s="11"/>
    </row>
    <row r="191" spans="1:121" ht="13.5" customHeight="1" x14ac:dyDescent="0.25">
      <c r="A191" s="3"/>
      <c r="B191" s="2"/>
      <c r="C191" s="34" t="s">
        <v>810</v>
      </c>
      <c r="D191" s="1474" t="s">
        <v>13</v>
      </c>
      <c r="E191" s="1474"/>
      <c r="F191" s="1474"/>
      <c r="G191" s="1474"/>
      <c r="H191" s="1474"/>
      <c r="I191" s="1474"/>
      <c r="J191" s="1474"/>
      <c r="K191" s="1474"/>
      <c r="L191" s="1475"/>
      <c r="M191" s="1379">
        <f>(IF(O157="RUMAH TINGGAL MEWAH",VLOOKUP(D191,BIAYA,2,FALSE),IF(O157="RUMAH TINGGAL MENENGAH",VLOOKUP(D191,BIAYA,3,FALSE),IF(O157="RUMAH TINGGAL SEDERHANA",VLOOKUP(D191,BIAYA,4,FALSE),IF(O157="SEMI PERMANEN",VLOOKUP(D191,BIAYA,5,FALSE),IF(O157="GUDANG",VLOOKUP(D191,BIAYA,6,FALSE),IF(O157="GEDUNG BERTINGKAT RENDAH &lt; 5 LANTAI",VLOOKUP(D191,BIAYA,7,FALSE),IF(O157="GEDUNG BERTINGKAT SEDANG 5-8 LANTAI",VLOOKUP(D191,BIAYA,8,FALSE),IF(O157="GEDUNG BERTINGKAT TINGGI &gt; 8 LANTAI",VLOOKUP(D191,BIAYA,9,FALSE),IF(O157="MALL 4 LANTAI + 1 BASEMENT",VLOOKUP(D191,BIAYA,10,FALSE),IF(O157="HOTEL 8 LANTAI",VLOOKUP(D191,BIAYA,11,FALSE),IF(O157="APARTEMEN 14 LANTAI + 2 SEMI BASEMENT",VLOOKUP(D191,BIAYA,12,FALSE)))))))))))))</f>
        <v>0</v>
      </c>
      <c r="N191" s="1379"/>
      <c r="O191" s="1379"/>
      <c r="P191" s="1379"/>
      <c r="Q191" s="1379"/>
      <c r="R191" s="1380"/>
      <c r="S191" s="1380"/>
      <c r="T191" s="1380"/>
      <c r="U191" s="1377">
        <v>1</v>
      </c>
      <c r="V191" s="1377"/>
      <c r="W191" s="1377"/>
      <c r="X191" s="1360">
        <f t="shared" si="63"/>
        <v>0</v>
      </c>
      <c r="Y191" s="1360"/>
      <c r="Z191" s="1360"/>
      <c r="AA191" s="1360"/>
      <c r="AB191" s="1360"/>
      <c r="AC191" s="1394"/>
      <c r="AD191" s="1395"/>
      <c r="AE191" s="1395"/>
      <c r="AF191" s="1395"/>
      <c r="AG191" s="1395"/>
      <c r="AH191" s="1395"/>
      <c r="AI191" s="1395"/>
      <c r="AJ191" s="1395"/>
      <c r="AK191" s="1395"/>
      <c r="AL191" s="1395"/>
      <c r="AM191" s="1395"/>
      <c r="AN191" s="1395"/>
      <c r="AO191" s="1395"/>
      <c r="AP191" s="1395"/>
      <c r="AQ191" s="1395"/>
      <c r="AR191" s="1395"/>
      <c r="AS191" s="1395"/>
      <c r="AT191" s="1395"/>
      <c r="AU191" s="1395"/>
      <c r="AV191" s="1395"/>
      <c r="AW191" s="1395"/>
      <c r="AX191" s="1395"/>
      <c r="AY191" s="1396"/>
      <c r="AZ191" s="3"/>
      <c r="BA191" s="1403"/>
      <c r="BB191" s="1404"/>
      <c r="BC191" s="1404"/>
      <c r="BD191" s="1405"/>
      <c r="BE191" s="1412"/>
      <c r="BF191" s="1413"/>
      <c r="BG191" s="1413"/>
      <c r="BH191" s="1414"/>
      <c r="BI191" s="1464"/>
      <c r="BJ191" s="1465"/>
      <c r="BK191" s="1465"/>
      <c r="BL191" s="1466"/>
      <c r="BM191" s="1421"/>
      <c r="BN191" s="1422"/>
      <c r="BO191" s="1423"/>
      <c r="BP191" s="1427"/>
      <c r="BQ191" s="1427"/>
      <c r="BR191" s="1427"/>
      <c r="BS191" s="1427"/>
      <c r="BT191" s="1427"/>
      <c r="BU191" s="127"/>
      <c r="BV191" s="1378"/>
      <c r="BW191" s="1378"/>
      <c r="BX191" s="1378"/>
      <c r="BY191" s="1378"/>
      <c r="BZ191" s="1378"/>
      <c r="CA191" s="1378"/>
      <c r="CB191" s="1378"/>
      <c r="CC191" s="1378"/>
      <c r="CD191" s="1378"/>
      <c r="CE191" s="1378"/>
      <c r="CF191" s="1378"/>
      <c r="CG191" s="1378"/>
      <c r="CH191" s="1378"/>
      <c r="CI191" s="1378"/>
      <c r="CJ191" s="1378"/>
      <c r="CK191" s="1378"/>
      <c r="CL191" s="1378"/>
      <c r="CM191" s="1378"/>
      <c r="CN191" s="1378"/>
      <c r="CO191" s="1378"/>
      <c r="CP191" s="1378"/>
      <c r="CQ191" s="1378"/>
      <c r="CR191" s="1378"/>
      <c r="CS191" s="1378"/>
      <c r="CT191" s="1378"/>
      <c r="CU191" s="1378"/>
      <c r="CV191" s="1378"/>
      <c r="CW191" s="3"/>
      <c r="CX191" s="5"/>
      <c r="DA191" s="11" t="s">
        <v>236</v>
      </c>
      <c r="DB191" s="11">
        <v>0.88600000000000001</v>
      </c>
      <c r="DC191" s="11"/>
    </row>
    <row r="192" spans="1:121" ht="13.5" customHeight="1" x14ac:dyDescent="0.2">
      <c r="A192" s="3"/>
      <c r="B192" s="2"/>
      <c r="C192" s="1381" t="s">
        <v>811</v>
      </c>
      <c r="D192" s="1382"/>
      <c r="E192" s="1382"/>
      <c r="F192" s="1382"/>
      <c r="G192" s="1382"/>
      <c r="H192" s="1382"/>
      <c r="I192" s="1382"/>
      <c r="J192" s="1382"/>
      <c r="K192" s="1382"/>
      <c r="L192" s="1382"/>
      <c r="M192" s="1382"/>
      <c r="N192" s="1382"/>
      <c r="O192" s="1382"/>
      <c r="P192" s="1382"/>
      <c r="Q192" s="1382"/>
      <c r="R192" s="1382"/>
      <c r="S192" s="1382"/>
      <c r="T192" s="1382"/>
      <c r="U192" s="1382"/>
      <c r="V192" s="1382"/>
      <c r="W192" s="1383"/>
      <c r="X192" s="1384">
        <f>SUM(X188:AB191)</f>
        <v>0</v>
      </c>
      <c r="Y192" s="1384"/>
      <c r="Z192" s="1384"/>
      <c r="AA192" s="1384"/>
      <c r="AB192" s="1384"/>
      <c r="AC192" s="1397"/>
      <c r="AD192" s="1398"/>
      <c r="AE192" s="1398"/>
      <c r="AF192" s="1398"/>
      <c r="AG192" s="1398"/>
      <c r="AH192" s="1398"/>
      <c r="AI192" s="1398"/>
      <c r="AJ192" s="1398"/>
      <c r="AK192" s="1398"/>
      <c r="AL192" s="1398"/>
      <c r="AM192" s="1398"/>
      <c r="AN192" s="1398"/>
      <c r="AO192" s="1398"/>
      <c r="AP192" s="1398"/>
      <c r="AQ192" s="1398"/>
      <c r="AR192" s="1398"/>
      <c r="AS192" s="1398"/>
      <c r="AT192" s="1398"/>
      <c r="AU192" s="1398"/>
      <c r="AV192" s="1398"/>
      <c r="AW192" s="1398"/>
      <c r="AX192" s="1398"/>
      <c r="AY192" s="1399"/>
      <c r="AZ192" s="3"/>
      <c r="BA192" s="1406"/>
      <c r="BB192" s="1407"/>
      <c r="BC192" s="1407"/>
      <c r="BD192" s="1408"/>
      <c r="BE192" s="1415"/>
      <c r="BF192" s="1416"/>
      <c r="BG192" s="1416"/>
      <c r="BH192" s="1417"/>
      <c r="BI192" s="1467"/>
      <c r="BJ192" s="1468"/>
      <c r="BK192" s="1468"/>
      <c r="BL192" s="1469"/>
      <c r="BM192" s="1424"/>
      <c r="BN192" s="1425"/>
      <c r="BO192" s="1426"/>
      <c r="BP192" s="1427"/>
      <c r="BQ192" s="1427"/>
      <c r="BR192" s="1427"/>
      <c r="BS192" s="1427"/>
      <c r="BT192" s="1427"/>
      <c r="BU192" s="127"/>
      <c r="BV192" s="1378"/>
      <c r="BW192" s="1378"/>
      <c r="BX192" s="1378"/>
      <c r="BY192" s="1378"/>
      <c r="BZ192" s="1378"/>
      <c r="CA192" s="1378"/>
      <c r="CB192" s="1378"/>
      <c r="CC192" s="1378"/>
      <c r="CD192" s="1378"/>
      <c r="CE192" s="1378"/>
      <c r="CF192" s="1378"/>
      <c r="CG192" s="1378"/>
      <c r="CH192" s="1378"/>
      <c r="CI192" s="1378"/>
      <c r="CJ192" s="1378"/>
      <c r="CK192" s="1378"/>
      <c r="CL192" s="1378"/>
      <c r="CM192" s="1378"/>
      <c r="CN192" s="1378"/>
      <c r="CO192" s="1378"/>
      <c r="CP192" s="1378"/>
      <c r="CQ192" s="1378"/>
      <c r="CR192" s="1378"/>
      <c r="CS192" s="1378"/>
      <c r="CT192" s="1378"/>
      <c r="CU192" s="1378"/>
      <c r="CV192" s="1378"/>
      <c r="CW192" s="3"/>
      <c r="CX192" s="5"/>
      <c r="DA192" s="11" t="s">
        <v>237</v>
      </c>
      <c r="DB192" s="11">
        <v>0.86399999999999999</v>
      </c>
      <c r="DC192" s="11"/>
    </row>
    <row r="193" spans="1:107" ht="13.5" customHeight="1" x14ac:dyDescent="0.2">
      <c r="A193" s="3"/>
      <c r="B193" s="2"/>
      <c r="C193" s="1385" t="s">
        <v>806</v>
      </c>
      <c r="D193" s="1386"/>
      <c r="E193" s="1386"/>
      <c r="F193" s="1386"/>
      <c r="G193" s="1386"/>
      <c r="H193" s="1386"/>
      <c r="I193" s="1386"/>
      <c r="J193" s="1386"/>
      <c r="K193" s="1386"/>
      <c r="L193" s="1386"/>
      <c r="M193" s="1386"/>
      <c r="N193" s="1386"/>
      <c r="O193" s="1386"/>
      <c r="P193" s="1386"/>
      <c r="Q193" s="1386"/>
      <c r="R193" s="1386"/>
      <c r="S193" s="1386"/>
      <c r="T193" s="1386"/>
      <c r="U193" s="1386"/>
      <c r="V193" s="1386"/>
      <c r="W193" s="1387"/>
      <c r="X193" s="1388">
        <f>HLOOKUP(O157,$DG$58:$DQ$67,7,FALSE)</f>
        <v>452008</v>
      </c>
      <c r="Y193" s="1389"/>
      <c r="Z193" s="1389"/>
      <c r="AA193" s="1389"/>
      <c r="AB193" s="1390"/>
      <c r="AC193" s="1391" t="str">
        <f>HLOOKUP(O157,$DG$44:$DQ$56,7,FALSE)</f>
        <v>Pasangan dinding batako semen, diplester, diaci dan dilapisi cat; ketinggian dinding dalam 2,8 m</v>
      </c>
      <c r="AD193" s="1392"/>
      <c r="AE193" s="1392"/>
      <c r="AF193" s="1392"/>
      <c r="AG193" s="1392"/>
      <c r="AH193" s="1392"/>
      <c r="AI193" s="1392"/>
      <c r="AJ193" s="1392"/>
      <c r="AK193" s="1392"/>
      <c r="AL193" s="1392"/>
      <c r="AM193" s="1392"/>
      <c r="AN193" s="1392"/>
      <c r="AO193" s="1392"/>
      <c r="AP193" s="1392"/>
      <c r="AQ193" s="1392"/>
      <c r="AR193" s="1392"/>
      <c r="AS193" s="1392"/>
      <c r="AT193" s="1392"/>
      <c r="AU193" s="1392"/>
      <c r="AV193" s="1392"/>
      <c r="AW193" s="1392"/>
      <c r="AX193" s="1392"/>
      <c r="AY193" s="1393"/>
      <c r="AZ193" s="3"/>
      <c r="BA193" s="1400">
        <f>X198*BQ162</f>
        <v>155116.22635293604</v>
      </c>
      <c r="BB193" s="1401"/>
      <c r="BC193" s="1401"/>
      <c r="BD193" s="1402"/>
      <c r="BE193" s="1409">
        <f>BE164</f>
        <v>2000</v>
      </c>
      <c r="BF193" s="1410"/>
      <c r="BG193" s="1410"/>
      <c r="BH193" s="1411"/>
      <c r="BI193" s="1409">
        <f>BI164</f>
        <v>2005</v>
      </c>
      <c r="BJ193" s="1410"/>
      <c r="BK193" s="1410"/>
      <c r="BL193" s="1411"/>
      <c r="BM193" s="1418">
        <f>IF(BI164=0,0,(Rekap!$A$6-BI193)/AS222)</f>
        <v>0.85</v>
      </c>
      <c r="BN193" s="1419"/>
      <c r="BO193" s="1420"/>
      <c r="BP193" s="1427">
        <f>BA193*BM193</f>
        <v>131848.79239999564</v>
      </c>
      <c r="BQ193" s="1427"/>
      <c r="BR193" s="1427"/>
      <c r="BS193" s="1427"/>
      <c r="BT193" s="1427"/>
      <c r="BU193" s="127"/>
      <c r="BV193" s="1378"/>
      <c r="BW193" s="1378"/>
      <c r="BX193" s="1378"/>
      <c r="BY193" s="1378"/>
      <c r="BZ193" s="1378"/>
      <c r="CA193" s="1378"/>
      <c r="CB193" s="1378"/>
      <c r="CC193" s="1378"/>
      <c r="CD193" s="1378"/>
      <c r="CE193" s="1378"/>
      <c r="CF193" s="1378"/>
      <c r="CG193" s="1378"/>
      <c r="CH193" s="1378"/>
      <c r="CI193" s="1378"/>
      <c r="CJ193" s="1378"/>
      <c r="CK193" s="1378"/>
      <c r="CL193" s="1378"/>
      <c r="CM193" s="1378"/>
      <c r="CN193" s="1378"/>
      <c r="CO193" s="1378"/>
      <c r="CP193" s="1378"/>
      <c r="CQ193" s="1378"/>
      <c r="CR193" s="1378"/>
      <c r="CS193" s="1378"/>
      <c r="CT193" s="1378"/>
      <c r="CU193" s="1378"/>
      <c r="CV193" s="1378"/>
      <c r="CW193" s="3"/>
      <c r="CX193" s="5"/>
      <c r="DA193" s="11"/>
      <c r="DB193" s="11"/>
      <c r="DC193" s="11"/>
    </row>
    <row r="194" spans="1:107" ht="13.5" customHeight="1" x14ac:dyDescent="0.25">
      <c r="A194" s="3"/>
      <c r="B194" s="2"/>
      <c r="C194" s="32" t="s">
        <v>810</v>
      </c>
      <c r="D194" s="1470" t="s">
        <v>757</v>
      </c>
      <c r="E194" s="1470"/>
      <c r="F194" s="1470"/>
      <c r="G194" s="1470"/>
      <c r="H194" s="1470"/>
      <c r="I194" s="1470"/>
      <c r="J194" s="1470"/>
      <c r="K194" s="1470"/>
      <c r="L194" s="1471"/>
      <c r="M194" s="1379">
        <f>(IF(O157="RUMAH TINGGAL MEWAH",VLOOKUP(D194,BIAYA,2,FALSE),IF(O157="RUMAH TINGGAL MENENGAH",VLOOKUP(D194,BIAYA,3,FALSE),IF(O157="RUMAH TINGGAL SEDERHANA",VLOOKUP(D194,BIAYA,4,FALSE),IF(O157="SEMI PERMANEN",VLOOKUP(D194,BIAYA,5,FALSE),IF(O157="GUDANG",VLOOKUP(D194,BIAYA,6,FALSE),IF(O157="GEDUNG BERTINGKAT RENDAH &lt; 5 LANTAI",VLOOKUP(D194,BIAYA,7,FALSE),IF(O157="GEDUNG BERTINGKAT SEDANG 5-8 LANTAI",VLOOKUP(D194,BIAYA,8,FALSE),IF(O157="GEDUNG BERTINGKAT TINGGI &gt; 8 LANTAI",VLOOKUP(D194,BIAYA,9,FALSE),IF(O157="MALL 4 LANTAI + 1 BASEMENT",VLOOKUP(D194,BIAYA,10,FALSE),IF(O157="HOTEL 8 LANTAI",VLOOKUP(D194,BIAYA,11,FALSE),IF(O157="APARTEMEN 14 LANTAI + 2 SEMI BASEMENT",VLOOKUP(D194,BIAYA,12,FALSE)))))))))))))</f>
        <v>201434.39315300679</v>
      </c>
      <c r="N194" s="1379"/>
      <c r="O194" s="1379"/>
      <c r="P194" s="1379"/>
      <c r="Q194" s="1379"/>
      <c r="R194" s="1459">
        <v>0.6</v>
      </c>
      <c r="S194" s="1459"/>
      <c r="T194" s="1459"/>
      <c r="U194" s="1436">
        <v>1</v>
      </c>
      <c r="V194" s="1436"/>
      <c r="W194" s="1436"/>
      <c r="X194" s="1437">
        <f>M194*R194*U194</f>
        <v>120860.63589180406</v>
      </c>
      <c r="Y194" s="1437"/>
      <c r="Z194" s="1437"/>
      <c r="AA194" s="1437"/>
      <c r="AB194" s="1437"/>
      <c r="AC194" s="1394"/>
      <c r="AD194" s="1395"/>
      <c r="AE194" s="1395"/>
      <c r="AF194" s="1395"/>
      <c r="AG194" s="1395"/>
      <c r="AH194" s="1395"/>
      <c r="AI194" s="1395"/>
      <c r="AJ194" s="1395"/>
      <c r="AK194" s="1395"/>
      <c r="AL194" s="1395"/>
      <c r="AM194" s="1395"/>
      <c r="AN194" s="1395"/>
      <c r="AO194" s="1395"/>
      <c r="AP194" s="1395"/>
      <c r="AQ194" s="1395"/>
      <c r="AR194" s="1395"/>
      <c r="AS194" s="1395"/>
      <c r="AT194" s="1395"/>
      <c r="AU194" s="1395"/>
      <c r="AV194" s="1395"/>
      <c r="AW194" s="1395"/>
      <c r="AX194" s="1395"/>
      <c r="AY194" s="1396"/>
      <c r="AZ194" s="2"/>
      <c r="BA194" s="1403"/>
      <c r="BB194" s="1404"/>
      <c r="BC194" s="1404"/>
      <c r="BD194" s="1405"/>
      <c r="BE194" s="1412"/>
      <c r="BF194" s="1413"/>
      <c r="BG194" s="1413"/>
      <c r="BH194" s="1414"/>
      <c r="BI194" s="1412"/>
      <c r="BJ194" s="1413"/>
      <c r="BK194" s="1413"/>
      <c r="BL194" s="1414"/>
      <c r="BM194" s="1421"/>
      <c r="BN194" s="1422"/>
      <c r="BO194" s="1423"/>
      <c r="BP194" s="1427"/>
      <c r="BQ194" s="1427"/>
      <c r="BR194" s="1427"/>
      <c r="BS194" s="1427"/>
      <c r="BT194" s="1427"/>
      <c r="BU194" s="127"/>
      <c r="BV194" s="1378"/>
      <c r="BW194" s="1378"/>
      <c r="BX194" s="1378"/>
      <c r="BY194" s="1378"/>
      <c r="BZ194" s="1378"/>
      <c r="CA194" s="1378"/>
      <c r="CB194" s="1378"/>
      <c r="CC194" s="1378"/>
      <c r="CD194" s="1378"/>
      <c r="CE194" s="1378"/>
      <c r="CF194" s="1378"/>
      <c r="CG194" s="1378"/>
      <c r="CH194" s="1378"/>
      <c r="CI194" s="1378"/>
      <c r="CJ194" s="1378"/>
      <c r="CK194" s="1378"/>
      <c r="CL194" s="1378"/>
      <c r="CM194" s="1378"/>
      <c r="CN194" s="1378"/>
      <c r="CO194" s="1378"/>
      <c r="CP194" s="1378"/>
      <c r="CQ194" s="1378"/>
      <c r="CR194" s="1378"/>
      <c r="CS194" s="1378"/>
      <c r="CT194" s="1378"/>
      <c r="CU194" s="1378"/>
      <c r="CV194" s="1378"/>
      <c r="CW194" s="3"/>
      <c r="CX194" s="5"/>
      <c r="DA194" s="11" t="s">
        <v>238</v>
      </c>
      <c r="DB194" s="11">
        <v>0.99399999999999999</v>
      </c>
      <c r="DC194" s="11"/>
    </row>
    <row r="195" spans="1:107" ht="13.5" customHeight="1" x14ac:dyDescent="0.25">
      <c r="A195" s="3"/>
      <c r="B195" s="35"/>
      <c r="C195" s="33" t="s">
        <v>810</v>
      </c>
      <c r="D195" s="1472" t="s">
        <v>13</v>
      </c>
      <c r="E195" s="1472"/>
      <c r="F195" s="1472"/>
      <c r="G195" s="1472"/>
      <c r="H195" s="1472"/>
      <c r="I195" s="1472"/>
      <c r="J195" s="1472"/>
      <c r="K195" s="1472"/>
      <c r="L195" s="1473"/>
      <c r="M195" s="1379">
        <f>(IF(O157="RUMAH TINGGAL MEWAH",VLOOKUP(D195,BIAYA,2,FALSE),IF(O157="RUMAH TINGGAL MENENGAH",VLOOKUP(D195,BIAYA,3,FALSE),IF(O157="RUMAH TINGGAL SEDERHANA",VLOOKUP(D195,BIAYA,4,FALSE),IF(O157="SEMI PERMANEN",VLOOKUP(D195,BIAYA,5,FALSE),IF(O157="GUDANG",VLOOKUP(D195,BIAYA,6,FALSE),IF(O157="GEDUNG BERTINGKAT RENDAH &lt; 5 LANTAI",VLOOKUP(D195,BIAYA,7,FALSE),IF(O157="GEDUNG BERTINGKAT SEDANG 5-8 LANTAI",VLOOKUP(D195,BIAYA,8,FALSE),IF(O157="GEDUNG BERTINGKAT TINGGI &gt; 8 LANTAI",VLOOKUP(D195,BIAYA,9,FALSE),IF(O157="MALL 4 LANTAI + 1 BASEMENT",VLOOKUP(D195,BIAYA,10,FALSE),IF(O157="HOTEL 8 LANTAI",VLOOKUP(D195,BIAYA,11,FALSE),IF(O157="APARTEMEN 14 LANTAI + 2 SEMI BASEMENT",VLOOKUP(D195,BIAYA,12,FALSE)))))))))))))</f>
        <v>0</v>
      </c>
      <c r="N195" s="1379"/>
      <c r="O195" s="1379"/>
      <c r="P195" s="1379"/>
      <c r="Q195" s="1379"/>
      <c r="R195" s="1460"/>
      <c r="S195" s="1460"/>
      <c r="T195" s="1460"/>
      <c r="U195" s="1359">
        <v>1</v>
      </c>
      <c r="V195" s="1359"/>
      <c r="W195" s="1359"/>
      <c r="X195" s="1360">
        <f t="shared" ref="X195:X197" si="64">M195*R195*U195</f>
        <v>0</v>
      </c>
      <c r="Y195" s="1360"/>
      <c r="Z195" s="1360"/>
      <c r="AA195" s="1360"/>
      <c r="AB195" s="1360"/>
      <c r="AC195" s="1394"/>
      <c r="AD195" s="1395"/>
      <c r="AE195" s="1395"/>
      <c r="AF195" s="1395"/>
      <c r="AG195" s="1395"/>
      <c r="AH195" s="1395"/>
      <c r="AI195" s="1395"/>
      <c r="AJ195" s="1395"/>
      <c r="AK195" s="1395"/>
      <c r="AL195" s="1395"/>
      <c r="AM195" s="1395"/>
      <c r="AN195" s="1395"/>
      <c r="AO195" s="1395"/>
      <c r="AP195" s="1395"/>
      <c r="AQ195" s="1395"/>
      <c r="AR195" s="1395"/>
      <c r="AS195" s="1395"/>
      <c r="AT195" s="1395"/>
      <c r="AU195" s="1395"/>
      <c r="AV195" s="1395"/>
      <c r="AW195" s="1395"/>
      <c r="AX195" s="1395"/>
      <c r="AY195" s="1396"/>
      <c r="AZ195" s="2"/>
      <c r="BA195" s="1403"/>
      <c r="BB195" s="1404"/>
      <c r="BC195" s="1404"/>
      <c r="BD195" s="1405"/>
      <c r="BE195" s="1412"/>
      <c r="BF195" s="1413"/>
      <c r="BG195" s="1413"/>
      <c r="BH195" s="1414"/>
      <c r="BI195" s="1412"/>
      <c r="BJ195" s="1413"/>
      <c r="BK195" s="1413"/>
      <c r="BL195" s="1414"/>
      <c r="BM195" s="1421"/>
      <c r="BN195" s="1422"/>
      <c r="BO195" s="1423"/>
      <c r="BP195" s="1427"/>
      <c r="BQ195" s="1427"/>
      <c r="BR195" s="1427"/>
      <c r="BS195" s="1427"/>
      <c r="BT195" s="1427"/>
      <c r="BU195" s="127"/>
      <c r="BV195" s="1378"/>
      <c r="BW195" s="1378"/>
      <c r="BX195" s="1378"/>
      <c r="BY195" s="1378"/>
      <c r="BZ195" s="1378"/>
      <c r="CA195" s="1378"/>
      <c r="CB195" s="1378"/>
      <c r="CC195" s="1378"/>
      <c r="CD195" s="1378"/>
      <c r="CE195" s="1378"/>
      <c r="CF195" s="1378"/>
      <c r="CG195" s="1378"/>
      <c r="CH195" s="1378"/>
      <c r="CI195" s="1378"/>
      <c r="CJ195" s="1378"/>
      <c r="CK195" s="1378"/>
      <c r="CL195" s="1378"/>
      <c r="CM195" s="1378"/>
      <c r="CN195" s="1378"/>
      <c r="CO195" s="1378"/>
      <c r="CP195" s="1378"/>
      <c r="CQ195" s="1378"/>
      <c r="CR195" s="1378"/>
      <c r="CS195" s="1378"/>
      <c r="CT195" s="1378"/>
      <c r="CU195" s="1378"/>
      <c r="CV195" s="1378"/>
      <c r="CW195" s="3"/>
      <c r="CX195" s="5"/>
      <c r="DA195" s="11" t="s">
        <v>239</v>
      </c>
      <c r="DB195" s="11">
        <v>0.96199999999999997</v>
      </c>
      <c r="DC195" s="11"/>
    </row>
    <row r="196" spans="1:107" ht="13.5" customHeight="1" x14ac:dyDescent="0.25">
      <c r="A196" s="3"/>
      <c r="B196" s="35"/>
      <c r="C196" s="33" t="s">
        <v>810</v>
      </c>
      <c r="D196" s="1472" t="s">
        <v>13</v>
      </c>
      <c r="E196" s="1472"/>
      <c r="F196" s="1472"/>
      <c r="G196" s="1472"/>
      <c r="H196" s="1472"/>
      <c r="I196" s="1472"/>
      <c r="J196" s="1472"/>
      <c r="K196" s="1472"/>
      <c r="L196" s="1473"/>
      <c r="M196" s="1379">
        <f>(IF(O157="RUMAH TINGGAL MEWAH",VLOOKUP(D196,BIAYA,2,FALSE),IF(O157="RUMAH TINGGAL MENENGAH",VLOOKUP(D196,BIAYA,3,FALSE),IF(O157="RUMAH TINGGAL SEDERHANA",VLOOKUP(D196,BIAYA,4,FALSE),IF(O157="SEMI PERMANEN",VLOOKUP(D196,BIAYA,5,FALSE),IF(O157="GUDANG",VLOOKUP(D196,BIAYA,6,FALSE),IF(O157="GEDUNG BERTINGKAT RENDAH &lt; 5 LANTAI",VLOOKUP(D196,BIAYA,7,FALSE),IF(O157="GEDUNG BERTINGKAT SEDANG 5-8 LANTAI",VLOOKUP(D196,BIAYA,8,FALSE),IF(O157="GEDUNG BERTINGKAT TINGGI &gt; 8 LANTAI",VLOOKUP(D196,BIAYA,9,FALSE),IF(O157="MALL 4 LANTAI + 1 BASEMENT",VLOOKUP(D196,BIAYA,10,FALSE),IF(O157="HOTEL 8 LANTAI",VLOOKUP(D196,BIAYA,11,FALSE),IF(O157="APARTEMEN 14 LANTAI + 2 SEMI BASEMENT",VLOOKUP(D196,BIAYA,12,FALSE)))))))))))))</f>
        <v>0</v>
      </c>
      <c r="N196" s="1379"/>
      <c r="O196" s="1379"/>
      <c r="P196" s="1379"/>
      <c r="Q196" s="1379"/>
      <c r="R196" s="1460"/>
      <c r="S196" s="1460"/>
      <c r="T196" s="1460"/>
      <c r="U196" s="1359">
        <v>1</v>
      </c>
      <c r="V196" s="1359"/>
      <c r="W196" s="1359"/>
      <c r="X196" s="1360">
        <f t="shared" si="64"/>
        <v>0</v>
      </c>
      <c r="Y196" s="1360"/>
      <c r="Z196" s="1360"/>
      <c r="AA196" s="1360"/>
      <c r="AB196" s="1360"/>
      <c r="AC196" s="1394"/>
      <c r="AD196" s="1395"/>
      <c r="AE196" s="1395"/>
      <c r="AF196" s="1395"/>
      <c r="AG196" s="1395"/>
      <c r="AH196" s="1395"/>
      <c r="AI196" s="1395"/>
      <c r="AJ196" s="1395"/>
      <c r="AK196" s="1395"/>
      <c r="AL196" s="1395"/>
      <c r="AM196" s="1395"/>
      <c r="AN196" s="1395"/>
      <c r="AO196" s="1395"/>
      <c r="AP196" s="1395"/>
      <c r="AQ196" s="1395"/>
      <c r="AR196" s="1395"/>
      <c r="AS196" s="1395"/>
      <c r="AT196" s="1395"/>
      <c r="AU196" s="1395"/>
      <c r="AV196" s="1395"/>
      <c r="AW196" s="1395"/>
      <c r="AX196" s="1395"/>
      <c r="AY196" s="1396"/>
      <c r="AZ196" s="2"/>
      <c r="BA196" s="1403"/>
      <c r="BB196" s="1404"/>
      <c r="BC196" s="1404"/>
      <c r="BD196" s="1405"/>
      <c r="BE196" s="1412"/>
      <c r="BF196" s="1413"/>
      <c r="BG196" s="1413"/>
      <c r="BH196" s="1414"/>
      <c r="BI196" s="1412"/>
      <c r="BJ196" s="1413"/>
      <c r="BK196" s="1413"/>
      <c r="BL196" s="1414"/>
      <c r="BM196" s="1421"/>
      <c r="BN196" s="1422"/>
      <c r="BO196" s="1423"/>
      <c r="BP196" s="1427"/>
      <c r="BQ196" s="1427"/>
      <c r="BR196" s="1427"/>
      <c r="BS196" s="1427"/>
      <c r="BT196" s="1427"/>
      <c r="BU196" s="127"/>
      <c r="BV196" s="1378"/>
      <c r="BW196" s="1378"/>
      <c r="BX196" s="1378"/>
      <c r="BY196" s="1378"/>
      <c r="BZ196" s="1378"/>
      <c r="CA196" s="1378"/>
      <c r="CB196" s="1378"/>
      <c r="CC196" s="1378"/>
      <c r="CD196" s="1378"/>
      <c r="CE196" s="1378"/>
      <c r="CF196" s="1378"/>
      <c r="CG196" s="1378"/>
      <c r="CH196" s="1378"/>
      <c r="CI196" s="1378"/>
      <c r="CJ196" s="1378"/>
      <c r="CK196" s="1378"/>
      <c r="CL196" s="1378"/>
      <c r="CM196" s="1378"/>
      <c r="CN196" s="1378"/>
      <c r="CO196" s="1378"/>
      <c r="CP196" s="1378"/>
      <c r="CQ196" s="1378"/>
      <c r="CR196" s="1378"/>
      <c r="CS196" s="1378"/>
      <c r="CT196" s="1378"/>
      <c r="CU196" s="1378"/>
      <c r="CV196" s="1378"/>
      <c r="CW196" s="3"/>
      <c r="CX196" s="5"/>
      <c r="DA196" s="11" t="s">
        <v>240</v>
      </c>
      <c r="DB196" s="11">
        <v>1.1259999999999999</v>
      </c>
      <c r="DC196" s="11"/>
    </row>
    <row r="197" spans="1:107" ht="13.5" customHeight="1" x14ac:dyDescent="0.25">
      <c r="A197" s="3"/>
      <c r="B197" s="35"/>
      <c r="C197" s="34" t="s">
        <v>810</v>
      </c>
      <c r="D197" s="1474" t="s">
        <v>13</v>
      </c>
      <c r="E197" s="1474"/>
      <c r="F197" s="1474"/>
      <c r="G197" s="1474"/>
      <c r="H197" s="1474"/>
      <c r="I197" s="1474"/>
      <c r="J197" s="1474"/>
      <c r="K197" s="1474"/>
      <c r="L197" s="1475"/>
      <c r="M197" s="1379">
        <f>(IF(O157="RUMAH TINGGAL MEWAH",VLOOKUP(D197,BIAYA,2,FALSE),IF(O157="RUMAH TINGGAL MENENGAH",VLOOKUP(D197,BIAYA,3,FALSE),IF(O157="RUMAH TINGGAL SEDERHANA",VLOOKUP(D197,BIAYA,4,FALSE),IF(O157="SEMI PERMANEN",VLOOKUP(D197,BIAYA,5,FALSE),IF(O157="GUDANG",VLOOKUP(D197,BIAYA,6,FALSE),IF(O157="GEDUNG BERTINGKAT RENDAH &lt; 5 LANTAI",VLOOKUP(D197,BIAYA,7,FALSE),IF(O157="GEDUNG BERTINGKAT SEDANG 5-8 LANTAI",VLOOKUP(D197,BIAYA,8,FALSE),IF(O157="GEDUNG BERTINGKAT TINGGI &gt; 8 LANTAI",VLOOKUP(D197,BIAYA,9,FALSE),IF(O157="MALL 4 LANTAI + 1 BASEMENT",VLOOKUP(D197,BIAYA,10,FALSE),IF(O157="HOTEL 8 LANTAI",VLOOKUP(D197,BIAYA,11,FALSE),IF(O157="APARTEMEN 14 LANTAI + 2 SEMI BASEMENT",VLOOKUP(D197,BIAYA,12,FALSE)))))))))))))</f>
        <v>0</v>
      </c>
      <c r="N197" s="1379"/>
      <c r="O197" s="1379"/>
      <c r="P197" s="1379"/>
      <c r="Q197" s="1379"/>
      <c r="R197" s="1380"/>
      <c r="S197" s="1380"/>
      <c r="T197" s="1380"/>
      <c r="U197" s="1377">
        <v>1</v>
      </c>
      <c r="V197" s="1377"/>
      <c r="W197" s="1377"/>
      <c r="X197" s="1360">
        <f t="shared" si="64"/>
        <v>0</v>
      </c>
      <c r="Y197" s="1360"/>
      <c r="Z197" s="1360"/>
      <c r="AA197" s="1360"/>
      <c r="AB197" s="1360"/>
      <c r="AC197" s="1394"/>
      <c r="AD197" s="1395"/>
      <c r="AE197" s="1395"/>
      <c r="AF197" s="1395"/>
      <c r="AG197" s="1395"/>
      <c r="AH197" s="1395"/>
      <c r="AI197" s="1395"/>
      <c r="AJ197" s="1395"/>
      <c r="AK197" s="1395"/>
      <c r="AL197" s="1395"/>
      <c r="AM197" s="1395"/>
      <c r="AN197" s="1395"/>
      <c r="AO197" s="1395"/>
      <c r="AP197" s="1395"/>
      <c r="AQ197" s="1395"/>
      <c r="AR197" s="1395"/>
      <c r="AS197" s="1395"/>
      <c r="AT197" s="1395"/>
      <c r="AU197" s="1395"/>
      <c r="AV197" s="1395"/>
      <c r="AW197" s="1395"/>
      <c r="AX197" s="1395"/>
      <c r="AY197" s="1396"/>
      <c r="AZ197" s="2"/>
      <c r="BA197" s="1403"/>
      <c r="BB197" s="1404"/>
      <c r="BC197" s="1404"/>
      <c r="BD197" s="1405"/>
      <c r="BE197" s="1412"/>
      <c r="BF197" s="1413"/>
      <c r="BG197" s="1413"/>
      <c r="BH197" s="1414"/>
      <c r="BI197" s="1412"/>
      <c r="BJ197" s="1413"/>
      <c r="BK197" s="1413"/>
      <c r="BL197" s="1414"/>
      <c r="BM197" s="1421"/>
      <c r="BN197" s="1422"/>
      <c r="BO197" s="1423"/>
      <c r="BP197" s="1427"/>
      <c r="BQ197" s="1427"/>
      <c r="BR197" s="1427"/>
      <c r="BS197" s="1427"/>
      <c r="BT197" s="1427"/>
      <c r="BU197" s="127"/>
      <c r="BV197" s="1378"/>
      <c r="BW197" s="1378"/>
      <c r="BX197" s="1378"/>
      <c r="BY197" s="1378"/>
      <c r="BZ197" s="1378"/>
      <c r="CA197" s="1378"/>
      <c r="CB197" s="1378"/>
      <c r="CC197" s="1378"/>
      <c r="CD197" s="1378"/>
      <c r="CE197" s="1378"/>
      <c r="CF197" s="1378"/>
      <c r="CG197" s="1378"/>
      <c r="CH197" s="1378"/>
      <c r="CI197" s="1378"/>
      <c r="CJ197" s="1378"/>
      <c r="CK197" s="1378"/>
      <c r="CL197" s="1378"/>
      <c r="CM197" s="1378"/>
      <c r="CN197" s="1378"/>
      <c r="CO197" s="1378"/>
      <c r="CP197" s="1378"/>
      <c r="CQ197" s="1378"/>
      <c r="CR197" s="1378"/>
      <c r="CS197" s="1378"/>
      <c r="CT197" s="1378"/>
      <c r="CU197" s="1378"/>
      <c r="CV197" s="1378"/>
      <c r="CW197" s="3"/>
      <c r="CX197" s="5"/>
      <c r="DA197" s="11" t="s">
        <v>241</v>
      </c>
      <c r="DB197" s="11">
        <v>1.0369999999999999</v>
      </c>
      <c r="DC197" s="11"/>
    </row>
    <row r="198" spans="1:107" ht="13.5" customHeight="1" x14ac:dyDescent="0.2">
      <c r="A198" s="3"/>
      <c r="B198" s="35"/>
      <c r="C198" s="1381" t="s">
        <v>811</v>
      </c>
      <c r="D198" s="1382"/>
      <c r="E198" s="1382"/>
      <c r="F198" s="1382"/>
      <c r="G198" s="1382"/>
      <c r="H198" s="1382"/>
      <c r="I198" s="1382"/>
      <c r="J198" s="1382"/>
      <c r="K198" s="1382"/>
      <c r="L198" s="1382"/>
      <c r="M198" s="1382"/>
      <c r="N198" s="1382"/>
      <c r="O198" s="1382"/>
      <c r="P198" s="1382"/>
      <c r="Q198" s="1382"/>
      <c r="R198" s="1382"/>
      <c r="S198" s="1382"/>
      <c r="T198" s="1382"/>
      <c r="U198" s="1382"/>
      <c r="V198" s="1382"/>
      <c r="W198" s="1383"/>
      <c r="X198" s="1384">
        <f>SUM(X194:AB197)</f>
        <v>120860.63589180406</v>
      </c>
      <c r="Y198" s="1384"/>
      <c r="Z198" s="1384"/>
      <c r="AA198" s="1384"/>
      <c r="AB198" s="1384"/>
      <c r="AC198" s="1397"/>
      <c r="AD198" s="1398"/>
      <c r="AE198" s="1398"/>
      <c r="AF198" s="1398"/>
      <c r="AG198" s="1398"/>
      <c r="AH198" s="1398"/>
      <c r="AI198" s="1398"/>
      <c r="AJ198" s="1398"/>
      <c r="AK198" s="1398"/>
      <c r="AL198" s="1398"/>
      <c r="AM198" s="1398"/>
      <c r="AN198" s="1398"/>
      <c r="AO198" s="1398"/>
      <c r="AP198" s="1398"/>
      <c r="AQ198" s="1398"/>
      <c r="AR198" s="1398"/>
      <c r="AS198" s="1398"/>
      <c r="AT198" s="1398"/>
      <c r="AU198" s="1398"/>
      <c r="AV198" s="1398"/>
      <c r="AW198" s="1398"/>
      <c r="AX198" s="1398"/>
      <c r="AY198" s="1399"/>
      <c r="AZ198" s="2"/>
      <c r="BA198" s="1406"/>
      <c r="BB198" s="1407"/>
      <c r="BC198" s="1407"/>
      <c r="BD198" s="1408"/>
      <c r="BE198" s="1415"/>
      <c r="BF198" s="1416"/>
      <c r="BG198" s="1416"/>
      <c r="BH198" s="1417"/>
      <c r="BI198" s="1415"/>
      <c r="BJ198" s="1416"/>
      <c r="BK198" s="1416"/>
      <c r="BL198" s="1417"/>
      <c r="BM198" s="1424"/>
      <c r="BN198" s="1425"/>
      <c r="BO198" s="1426"/>
      <c r="BP198" s="1427"/>
      <c r="BQ198" s="1427"/>
      <c r="BR198" s="1427"/>
      <c r="BS198" s="1427"/>
      <c r="BT198" s="1427"/>
      <c r="BU198" s="127"/>
      <c r="BV198" s="1378"/>
      <c r="BW198" s="1378"/>
      <c r="BX198" s="1378"/>
      <c r="BY198" s="1378"/>
      <c r="BZ198" s="1378"/>
      <c r="CA198" s="1378"/>
      <c r="CB198" s="1378"/>
      <c r="CC198" s="1378"/>
      <c r="CD198" s="1378"/>
      <c r="CE198" s="1378"/>
      <c r="CF198" s="1378"/>
      <c r="CG198" s="1378"/>
      <c r="CH198" s="1378"/>
      <c r="CI198" s="1378"/>
      <c r="CJ198" s="1378"/>
      <c r="CK198" s="1378"/>
      <c r="CL198" s="1378"/>
      <c r="CM198" s="1378"/>
      <c r="CN198" s="1378"/>
      <c r="CO198" s="1378"/>
      <c r="CP198" s="1378"/>
      <c r="CQ198" s="1378"/>
      <c r="CR198" s="1378"/>
      <c r="CS198" s="1378"/>
      <c r="CT198" s="1378"/>
      <c r="CU198" s="1378"/>
      <c r="CV198" s="1378"/>
      <c r="CW198" s="3"/>
      <c r="CX198" s="5"/>
      <c r="DA198" s="11" t="s">
        <v>242</v>
      </c>
      <c r="DB198" s="11">
        <v>1.1879999999999999</v>
      </c>
      <c r="DC198" s="11"/>
    </row>
    <row r="199" spans="1:107" ht="13.5" customHeight="1" x14ac:dyDescent="0.2">
      <c r="A199" s="3"/>
      <c r="B199" s="63"/>
      <c r="C199" s="1385" t="s">
        <v>807</v>
      </c>
      <c r="D199" s="1386"/>
      <c r="E199" s="1386"/>
      <c r="F199" s="1386"/>
      <c r="G199" s="1386"/>
      <c r="H199" s="1386"/>
      <c r="I199" s="1386"/>
      <c r="J199" s="1386"/>
      <c r="K199" s="1386"/>
      <c r="L199" s="1386"/>
      <c r="M199" s="1386"/>
      <c r="N199" s="1386"/>
      <c r="O199" s="1386"/>
      <c r="P199" s="1386"/>
      <c r="Q199" s="1386"/>
      <c r="R199" s="1386"/>
      <c r="S199" s="1386"/>
      <c r="T199" s="1386"/>
      <c r="U199" s="1386"/>
      <c r="V199" s="1386"/>
      <c r="W199" s="1387"/>
      <c r="X199" s="1388">
        <f>HLOOKUP(O157,$DG$58:$DQ$67,8,FALSE)</f>
        <v>253859</v>
      </c>
      <c r="Y199" s="1389"/>
      <c r="Z199" s="1389"/>
      <c r="AA199" s="1389"/>
      <c r="AB199" s="1390"/>
      <c r="AC199" s="1391" t="str">
        <f>HLOOKUP(O157,$DG$44:$DQ$56,8,FALSE)</f>
        <v>Pintu semua menggunakan double triplek dengan kusen dari kayu kelas III setara Mahoni kecuali PVC untuk KM; jendela menggunakan kaca tebal 3 mm dengan kusen dari kayu kelas III setara Mahoni</v>
      </c>
      <c r="AD199" s="1392"/>
      <c r="AE199" s="1392"/>
      <c r="AF199" s="1392"/>
      <c r="AG199" s="1392"/>
      <c r="AH199" s="1392"/>
      <c r="AI199" s="1392"/>
      <c r="AJ199" s="1392"/>
      <c r="AK199" s="1392"/>
      <c r="AL199" s="1392"/>
      <c r="AM199" s="1392"/>
      <c r="AN199" s="1392"/>
      <c r="AO199" s="1392"/>
      <c r="AP199" s="1392"/>
      <c r="AQ199" s="1392"/>
      <c r="AR199" s="1392"/>
      <c r="AS199" s="1392"/>
      <c r="AT199" s="1392"/>
      <c r="AU199" s="1392"/>
      <c r="AV199" s="1392"/>
      <c r="AW199" s="1392"/>
      <c r="AX199" s="1392"/>
      <c r="AY199" s="1393"/>
      <c r="AZ199" s="3"/>
      <c r="BA199" s="1400">
        <f>X204*BQ162</f>
        <v>168592.79016915991</v>
      </c>
      <c r="BB199" s="1401"/>
      <c r="BC199" s="1401"/>
      <c r="BD199" s="1402"/>
      <c r="BE199" s="1409">
        <f>BE164</f>
        <v>2000</v>
      </c>
      <c r="BF199" s="1410"/>
      <c r="BG199" s="1410"/>
      <c r="BH199" s="1411"/>
      <c r="BI199" s="1461">
        <f>BI164</f>
        <v>2005</v>
      </c>
      <c r="BJ199" s="1462"/>
      <c r="BK199" s="1462"/>
      <c r="BL199" s="1463"/>
      <c r="BM199" s="1418">
        <f>IF(BI164=0,0,(Rekap!$A$6-BI199)/AS222)</f>
        <v>0.85</v>
      </c>
      <c r="BN199" s="1419"/>
      <c r="BO199" s="1420"/>
      <c r="BP199" s="1427">
        <f>BA199*BM199</f>
        <v>143303.87164378591</v>
      </c>
      <c r="BQ199" s="1427"/>
      <c r="BR199" s="1427"/>
      <c r="BS199" s="1427"/>
      <c r="BT199" s="1427"/>
      <c r="BU199" s="127"/>
      <c r="BV199" s="1378"/>
      <c r="BW199" s="1378"/>
      <c r="BX199" s="1378"/>
      <c r="BY199" s="1378"/>
      <c r="BZ199" s="1378"/>
      <c r="CA199" s="1378"/>
      <c r="CB199" s="1378"/>
      <c r="CC199" s="1378"/>
      <c r="CD199" s="1378"/>
      <c r="CE199" s="1378"/>
      <c r="CF199" s="1378"/>
      <c r="CG199" s="1378"/>
      <c r="CH199" s="1378"/>
      <c r="CI199" s="1378"/>
      <c r="CJ199" s="1378"/>
      <c r="CK199" s="1378"/>
      <c r="CL199" s="1378"/>
      <c r="CM199" s="1378"/>
      <c r="CN199" s="1378"/>
      <c r="CO199" s="1378"/>
      <c r="CP199" s="1378"/>
      <c r="CQ199" s="1378"/>
      <c r="CR199" s="1378"/>
      <c r="CS199" s="1378"/>
      <c r="CT199" s="1378"/>
      <c r="CU199" s="1378"/>
      <c r="CV199" s="1378"/>
      <c r="CW199" s="3"/>
      <c r="CX199" s="5"/>
      <c r="DA199" s="11" t="s">
        <v>243</v>
      </c>
      <c r="DB199" s="11">
        <v>0.99099999999999999</v>
      </c>
      <c r="DC199" s="11"/>
    </row>
    <row r="200" spans="1:107" ht="13.5" customHeight="1" x14ac:dyDescent="0.25">
      <c r="A200" s="3"/>
      <c r="B200" s="63"/>
      <c r="C200" s="32" t="s">
        <v>810</v>
      </c>
      <c r="D200" s="1428" t="s">
        <v>773</v>
      </c>
      <c r="E200" s="1428"/>
      <c r="F200" s="1428"/>
      <c r="G200" s="1428"/>
      <c r="H200" s="1428"/>
      <c r="I200" s="1428"/>
      <c r="J200" s="1428"/>
      <c r="K200" s="1428"/>
      <c r="L200" s="1429"/>
      <c r="M200" s="1379">
        <f>(IF(O157="RUMAH TINGGAL MEWAH",VLOOKUP(D200,BIAYA,2,FALSE),IF(O157="RUMAH TINGGAL MENENGAH",VLOOKUP(D200,BIAYA,3,FALSE),IF(O157="RUMAH TINGGAL SEDERHANA",VLOOKUP(D200,BIAYA,4,FALSE),IF(O157="SEMI PERMANEN",VLOOKUP(D200,BIAYA,5,FALSE),IF(O157="GUDANG",VLOOKUP(D200,BIAYA,6,FALSE),IF(O157="GEDUNG BERTINGKAT RENDAH &lt; 5 LANTAI",VLOOKUP(D200,BIAYA,7,FALSE),IF(O157="GEDUNG BERTINGKAT SEDANG 5-8 LANTAI",VLOOKUP(D200,BIAYA,8,FALSE),IF(O157="GEDUNG BERTINGKAT TINGGI &gt; 8 LANTAI",VLOOKUP(D200,BIAYA,9,FALSE),IF(O157="MALL 4 LANTAI + 1 BASEMENT",VLOOKUP(D200,BIAYA,10,FALSE),IF(O157="HOTEL 8 LANTAI",VLOOKUP(D200,BIAYA,11,FALSE),IF(O157="APARTEMEN 14 LANTAI + 2 SEMI BASEMENT",VLOOKUP(D200,BIAYA,12,FALSE)))))))))))))</f>
        <v>341498.46355076553</v>
      </c>
      <c r="N200" s="1379"/>
      <c r="O200" s="1379"/>
      <c r="P200" s="1379"/>
      <c r="Q200" s="1379"/>
      <c r="R200" s="1459">
        <v>0.3</v>
      </c>
      <c r="S200" s="1459"/>
      <c r="T200" s="1459"/>
      <c r="U200" s="1436">
        <v>1</v>
      </c>
      <c r="V200" s="1436"/>
      <c r="W200" s="1436"/>
      <c r="X200" s="1437">
        <f>M200*R200*U200</f>
        <v>102449.53906522966</v>
      </c>
      <c r="Y200" s="1437"/>
      <c r="Z200" s="1437"/>
      <c r="AA200" s="1437"/>
      <c r="AB200" s="1437"/>
      <c r="AC200" s="1394"/>
      <c r="AD200" s="1395"/>
      <c r="AE200" s="1395"/>
      <c r="AF200" s="1395"/>
      <c r="AG200" s="1395"/>
      <c r="AH200" s="1395"/>
      <c r="AI200" s="1395"/>
      <c r="AJ200" s="1395"/>
      <c r="AK200" s="1395"/>
      <c r="AL200" s="1395"/>
      <c r="AM200" s="1395"/>
      <c r="AN200" s="1395"/>
      <c r="AO200" s="1395"/>
      <c r="AP200" s="1395"/>
      <c r="AQ200" s="1395"/>
      <c r="AR200" s="1395"/>
      <c r="AS200" s="1395"/>
      <c r="AT200" s="1395"/>
      <c r="AU200" s="1395"/>
      <c r="AV200" s="1395"/>
      <c r="AW200" s="1395"/>
      <c r="AX200" s="1395"/>
      <c r="AY200" s="1396"/>
      <c r="AZ200" s="64"/>
      <c r="BA200" s="1403"/>
      <c r="BB200" s="1404"/>
      <c r="BC200" s="1404"/>
      <c r="BD200" s="1405"/>
      <c r="BE200" s="1412"/>
      <c r="BF200" s="1413"/>
      <c r="BG200" s="1413"/>
      <c r="BH200" s="1414"/>
      <c r="BI200" s="1464"/>
      <c r="BJ200" s="1465"/>
      <c r="BK200" s="1465"/>
      <c r="BL200" s="1466"/>
      <c r="BM200" s="1421"/>
      <c r="BN200" s="1422"/>
      <c r="BO200" s="1423"/>
      <c r="BP200" s="1427"/>
      <c r="BQ200" s="1427"/>
      <c r="BR200" s="1427"/>
      <c r="BS200" s="1427"/>
      <c r="BT200" s="1427"/>
      <c r="BU200" s="127"/>
      <c r="BV200" s="1378"/>
      <c r="BW200" s="1378"/>
      <c r="BX200" s="1378"/>
      <c r="BY200" s="1378"/>
      <c r="BZ200" s="1378"/>
      <c r="CA200" s="1378"/>
      <c r="CB200" s="1378"/>
      <c r="CC200" s="1378"/>
      <c r="CD200" s="1378"/>
      <c r="CE200" s="1378"/>
      <c r="CF200" s="1378"/>
      <c r="CG200" s="1378"/>
      <c r="CH200" s="1378"/>
      <c r="CI200" s="1378"/>
      <c r="CJ200" s="1378"/>
      <c r="CK200" s="1378"/>
      <c r="CL200" s="1378"/>
      <c r="CM200" s="1378"/>
      <c r="CN200" s="1378"/>
      <c r="CO200" s="1378"/>
      <c r="CP200" s="1378"/>
      <c r="CQ200" s="1378"/>
      <c r="CR200" s="1378"/>
      <c r="CS200" s="1378"/>
      <c r="CT200" s="1378"/>
      <c r="CU200" s="1378"/>
      <c r="CV200" s="1378"/>
      <c r="CW200" s="64"/>
      <c r="CX200" s="67"/>
      <c r="DA200" s="11" t="s">
        <v>244</v>
      </c>
      <c r="DB200" s="11">
        <v>0.98699999999999999</v>
      </c>
      <c r="DC200" s="11"/>
    </row>
    <row r="201" spans="1:107" ht="13.5" customHeight="1" x14ac:dyDescent="0.25">
      <c r="A201" s="3"/>
      <c r="B201" s="63"/>
      <c r="C201" s="33" t="s">
        <v>810</v>
      </c>
      <c r="D201" s="1361" t="s">
        <v>783</v>
      </c>
      <c r="E201" s="1361"/>
      <c r="F201" s="1361"/>
      <c r="G201" s="1361"/>
      <c r="H201" s="1361"/>
      <c r="I201" s="1361"/>
      <c r="J201" s="1361"/>
      <c r="K201" s="1361"/>
      <c r="L201" s="1362"/>
      <c r="M201" s="1379">
        <f>(IF(O157="RUMAH TINGGAL MEWAH",VLOOKUP(D201,BIAYA,2,FALSE),IF(O157="RUMAH TINGGAL MENENGAH",VLOOKUP(D201,BIAYA,3,FALSE),IF(O157="RUMAH TINGGAL SEDERHANA",VLOOKUP(D201,BIAYA,4,FALSE),IF(O157="SEMI PERMANEN",VLOOKUP(D201,BIAYA,5,FALSE),IF(O157="GUDANG",VLOOKUP(D201,BIAYA,6,FALSE),IF(O157="GEDUNG BERTINGKAT RENDAH &lt; 5 LANTAI",VLOOKUP(D201,BIAYA,7,FALSE),IF(O157="GEDUNG BERTINGKAT SEDANG 5-8 LANTAI",VLOOKUP(D201,BIAYA,8,FALSE),IF(O157="GEDUNG BERTINGKAT TINGGI &gt; 8 LANTAI",VLOOKUP(D201,BIAYA,9,FALSE),IF(O157="MALL 4 LANTAI + 1 BASEMENT",VLOOKUP(D201,BIAYA,10,FALSE),IF(O157="HOTEL 8 LANTAI",VLOOKUP(D201,BIAYA,11,FALSE),IF(O157="APARTEMEN 14 LANTAI + 2 SEMI BASEMENT",VLOOKUP(D201,BIAYA,12,FALSE)))))))))))))</f>
        <v>289115.20352603978</v>
      </c>
      <c r="N201" s="1379"/>
      <c r="O201" s="1379"/>
      <c r="P201" s="1379"/>
      <c r="Q201" s="1379"/>
      <c r="R201" s="1460">
        <v>0.1</v>
      </c>
      <c r="S201" s="1460"/>
      <c r="T201" s="1460"/>
      <c r="U201" s="1359">
        <v>1</v>
      </c>
      <c r="V201" s="1359"/>
      <c r="W201" s="1359"/>
      <c r="X201" s="1360">
        <f t="shared" ref="X201:X203" si="65">M201*R201*U201</f>
        <v>28911.52035260398</v>
      </c>
      <c r="Y201" s="1360"/>
      <c r="Z201" s="1360"/>
      <c r="AA201" s="1360"/>
      <c r="AB201" s="1360"/>
      <c r="AC201" s="1394"/>
      <c r="AD201" s="1395"/>
      <c r="AE201" s="1395"/>
      <c r="AF201" s="1395"/>
      <c r="AG201" s="1395"/>
      <c r="AH201" s="1395"/>
      <c r="AI201" s="1395"/>
      <c r="AJ201" s="1395"/>
      <c r="AK201" s="1395"/>
      <c r="AL201" s="1395"/>
      <c r="AM201" s="1395"/>
      <c r="AN201" s="1395"/>
      <c r="AO201" s="1395"/>
      <c r="AP201" s="1395"/>
      <c r="AQ201" s="1395"/>
      <c r="AR201" s="1395"/>
      <c r="AS201" s="1395"/>
      <c r="AT201" s="1395"/>
      <c r="AU201" s="1395"/>
      <c r="AV201" s="1395"/>
      <c r="AW201" s="1395"/>
      <c r="AX201" s="1395"/>
      <c r="AY201" s="1396"/>
      <c r="AZ201" s="66"/>
      <c r="BA201" s="1403"/>
      <c r="BB201" s="1404"/>
      <c r="BC201" s="1404"/>
      <c r="BD201" s="1405"/>
      <c r="BE201" s="1412"/>
      <c r="BF201" s="1413"/>
      <c r="BG201" s="1413"/>
      <c r="BH201" s="1414"/>
      <c r="BI201" s="1464"/>
      <c r="BJ201" s="1465"/>
      <c r="BK201" s="1465"/>
      <c r="BL201" s="1466"/>
      <c r="BM201" s="1421"/>
      <c r="BN201" s="1422"/>
      <c r="BO201" s="1423"/>
      <c r="BP201" s="1427"/>
      <c r="BQ201" s="1427"/>
      <c r="BR201" s="1427"/>
      <c r="BS201" s="1427"/>
      <c r="BT201" s="1427"/>
      <c r="BU201" s="127"/>
      <c r="BV201" s="1378"/>
      <c r="BW201" s="1378"/>
      <c r="BX201" s="1378"/>
      <c r="BY201" s="1378"/>
      <c r="BZ201" s="1378"/>
      <c r="CA201" s="1378"/>
      <c r="CB201" s="1378"/>
      <c r="CC201" s="1378"/>
      <c r="CD201" s="1378"/>
      <c r="CE201" s="1378"/>
      <c r="CF201" s="1378"/>
      <c r="CG201" s="1378"/>
      <c r="CH201" s="1378"/>
      <c r="CI201" s="1378"/>
      <c r="CJ201" s="1378"/>
      <c r="CK201" s="1378"/>
      <c r="CL201" s="1378"/>
      <c r="CM201" s="1378"/>
      <c r="CN201" s="1378"/>
      <c r="CO201" s="1378"/>
      <c r="CP201" s="1378"/>
      <c r="CQ201" s="1378"/>
      <c r="CR201" s="1378"/>
      <c r="CS201" s="1378"/>
      <c r="CT201" s="1378"/>
      <c r="CU201" s="1378"/>
      <c r="CV201" s="1378"/>
      <c r="CW201" s="64"/>
      <c r="CX201" s="67"/>
      <c r="DA201" s="11"/>
      <c r="DB201" s="11"/>
      <c r="DC201" s="11"/>
    </row>
    <row r="202" spans="1:107" ht="13.5" customHeight="1" x14ac:dyDescent="0.25">
      <c r="A202" s="3"/>
      <c r="B202" s="63"/>
      <c r="C202" s="33" t="s">
        <v>810</v>
      </c>
      <c r="D202" s="1361" t="s">
        <v>13</v>
      </c>
      <c r="E202" s="1361"/>
      <c r="F202" s="1361"/>
      <c r="G202" s="1361"/>
      <c r="H202" s="1361"/>
      <c r="I202" s="1361"/>
      <c r="J202" s="1361"/>
      <c r="K202" s="1361"/>
      <c r="L202" s="1362"/>
      <c r="M202" s="1379">
        <f>(IF(O157="RUMAH TINGGAL MEWAH",VLOOKUP(D202,BIAYA,2,FALSE),IF(O157="RUMAH TINGGAL MENENGAH",VLOOKUP(D202,BIAYA,3,FALSE),IF(O157="RUMAH TINGGAL SEDERHANA",VLOOKUP(D202,BIAYA,4,FALSE),IF(O157="SEMI PERMANEN",VLOOKUP(D202,BIAYA,5,FALSE),IF(O157="GUDANG",VLOOKUP(D202,BIAYA,6,FALSE),IF(O157="GEDUNG BERTINGKAT RENDAH &lt; 5 LANTAI",VLOOKUP(D202,BIAYA,7,FALSE),IF(O157="GEDUNG BERTINGKAT SEDANG 5-8 LANTAI",VLOOKUP(D202,BIAYA,8,FALSE),IF(O157="GEDUNG BERTINGKAT TINGGI &gt; 8 LANTAI",VLOOKUP(D202,BIAYA,9,FALSE),IF(O157="MALL 4 LANTAI + 1 BASEMENT",VLOOKUP(D202,BIAYA,10,FALSE),IF(O157="HOTEL 8 LANTAI",VLOOKUP(D202,BIAYA,11,FALSE),IF(O157="APARTEMEN 14 LANTAI + 2 SEMI BASEMENT",VLOOKUP(D202,BIAYA,12,FALSE)))))))))))))</f>
        <v>0</v>
      </c>
      <c r="N202" s="1379"/>
      <c r="O202" s="1379"/>
      <c r="P202" s="1379"/>
      <c r="Q202" s="1379"/>
      <c r="R202" s="1460"/>
      <c r="S202" s="1460"/>
      <c r="T202" s="1460"/>
      <c r="U202" s="1359">
        <v>1</v>
      </c>
      <c r="V202" s="1359"/>
      <c r="W202" s="1359"/>
      <c r="X202" s="1360">
        <f t="shared" si="65"/>
        <v>0</v>
      </c>
      <c r="Y202" s="1360"/>
      <c r="Z202" s="1360"/>
      <c r="AA202" s="1360"/>
      <c r="AB202" s="1360"/>
      <c r="AC202" s="1394"/>
      <c r="AD202" s="1395"/>
      <c r="AE202" s="1395"/>
      <c r="AF202" s="1395"/>
      <c r="AG202" s="1395"/>
      <c r="AH202" s="1395"/>
      <c r="AI202" s="1395"/>
      <c r="AJ202" s="1395"/>
      <c r="AK202" s="1395"/>
      <c r="AL202" s="1395"/>
      <c r="AM202" s="1395"/>
      <c r="AN202" s="1395"/>
      <c r="AO202" s="1395"/>
      <c r="AP202" s="1395"/>
      <c r="AQ202" s="1395"/>
      <c r="AR202" s="1395"/>
      <c r="AS202" s="1395"/>
      <c r="AT202" s="1395"/>
      <c r="AU202" s="1395"/>
      <c r="AV202" s="1395"/>
      <c r="AW202" s="1395"/>
      <c r="AX202" s="1395"/>
      <c r="AY202" s="1396"/>
      <c r="AZ202" s="64"/>
      <c r="BA202" s="1403"/>
      <c r="BB202" s="1404"/>
      <c r="BC202" s="1404"/>
      <c r="BD202" s="1405"/>
      <c r="BE202" s="1412"/>
      <c r="BF202" s="1413"/>
      <c r="BG202" s="1413"/>
      <c r="BH202" s="1414"/>
      <c r="BI202" s="1464"/>
      <c r="BJ202" s="1465"/>
      <c r="BK202" s="1465"/>
      <c r="BL202" s="1466"/>
      <c r="BM202" s="1421"/>
      <c r="BN202" s="1422"/>
      <c r="BO202" s="1423"/>
      <c r="BP202" s="1427"/>
      <c r="BQ202" s="1427"/>
      <c r="BR202" s="1427"/>
      <c r="BS202" s="1427"/>
      <c r="BT202" s="1427"/>
      <c r="BU202" s="127"/>
      <c r="BV202" s="1378"/>
      <c r="BW202" s="1378"/>
      <c r="BX202" s="1378"/>
      <c r="BY202" s="1378"/>
      <c r="BZ202" s="1378"/>
      <c r="CA202" s="1378"/>
      <c r="CB202" s="1378"/>
      <c r="CC202" s="1378"/>
      <c r="CD202" s="1378"/>
      <c r="CE202" s="1378"/>
      <c r="CF202" s="1378"/>
      <c r="CG202" s="1378"/>
      <c r="CH202" s="1378"/>
      <c r="CI202" s="1378"/>
      <c r="CJ202" s="1378"/>
      <c r="CK202" s="1378"/>
      <c r="CL202" s="1378"/>
      <c r="CM202" s="1378"/>
      <c r="CN202" s="1378"/>
      <c r="CO202" s="1378"/>
      <c r="CP202" s="1378"/>
      <c r="CQ202" s="1378"/>
      <c r="CR202" s="1378"/>
      <c r="CS202" s="1378"/>
      <c r="CT202" s="1378"/>
      <c r="CU202" s="1378"/>
      <c r="CV202" s="1378"/>
      <c r="CW202" s="64"/>
      <c r="CX202" s="67"/>
      <c r="DA202" s="11" t="s">
        <v>245</v>
      </c>
      <c r="DB202" s="11">
        <v>1.099</v>
      </c>
      <c r="DC202" s="11"/>
    </row>
    <row r="203" spans="1:107" ht="13.5" customHeight="1" x14ac:dyDescent="0.25">
      <c r="A203" s="3"/>
      <c r="B203" s="63"/>
      <c r="C203" s="34" t="s">
        <v>810</v>
      </c>
      <c r="D203" s="1369" t="s">
        <v>13</v>
      </c>
      <c r="E203" s="1369"/>
      <c r="F203" s="1369"/>
      <c r="G203" s="1369"/>
      <c r="H203" s="1369"/>
      <c r="I203" s="1369"/>
      <c r="J203" s="1369"/>
      <c r="K203" s="1369"/>
      <c r="L203" s="1370"/>
      <c r="M203" s="1379">
        <f>(IF(O157="RUMAH TINGGAL MEWAH",VLOOKUP(D203,BIAYA,2,FALSE),IF(O157="RUMAH TINGGAL MENENGAH",VLOOKUP(D203,BIAYA,3,FALSE),IF(O157="RUMAH TINGGAL SEDERHANA",VLOOKUP(D203,BIAYA,4,FALSE),IF(O157="SEMI PERMANEN",VLOOKUP(D203,BIAYA,5,FALSE),IF(O157="GUDANG",VLOOKUP(D203,BIAYA,6,FALSE),IF(O157="GEDUNG BERTINGKAT RENDAH &lt; 5 LANTAI",VLOOKUP(D203,BIAYA,7,FALSE),IF(O157="GEDUNG BERTINGKAT SEDANG 5-8 LANTAI",VLOOKUP(D203,BIAYA,8,FALSE),IF(O157="GEDUNG BERTINGKAT TINGGI &gt; 8 LANTAI",VLOOKUP(D203,BIAYA,9,FALSE),IF(O157="MALL 4 LANTAI + 1 BASEMENT",VLOOKUP(D203,BIAYA,10,FALSE),IF(O157="HOTEL 8 LANTAI",VLOOKUP(D203,BIAYA,11,FALSE),IF(O157="APARTEMEN 14 LANTAI + 2 SEMI BASEMENT",VLOOKUP(D203,BIAYA,12,FALSE)))))))))))))</f>
        <v>0</v>
      </c>
      <c r="N203" s="1379"/>
      <c r="O203" s="1379"/>
      <c r="P203" s="1379"/>
      <c r="Q203" s="1379"/>
      <c r="R203" s="1380"/>
      <c r="S203" s="1380"/>
      <c r="T203" s="1380"/>
      <c r="U203" s="1377">
        <v>1</v>
      </c>
      <c r="V203" s="1377"/>
      <c r="W203" s="1377"/>
      <c r="X203" s="1360">
        <f t="shared" si="65"/>
        <v>0</v>
      </c>
      <c r="Y203" s="1360"/>
      <c r="Z203" s="1360"/>
      <c r="AA203" s="1360"/>
      <c r="AB203" s="1360"/>
      <c r="AC203" s="1394"/>
      <c r="AD203" s="1395"/>
      <c r="AE203" s="1395"/>
      <c r="AF203" s="1395"/>
      <c r="AG203" s="1395"/>
      <c r="AH203" s="1395"/>
      <c r="AI203" s="1395"/>
      <c r="AJ203" s="1395"/>
      <c r="AK203" s="1395"/>
      <c r="AL203" s="1395"/>
      <c r="AM203" s="1395"/>
      <c r="AN203" s="1395"/>
      <c r="AO203" s="1395"/>
      <c r="AP203" s="1395"/>
      <c r="AQ203" s="1395"/>
      <c r="AR203" s="1395"/>
      <c r="AS203" s="1395"/>
      <c r="AT203" s="1395"/>
      <c r="AU203" s="1395"/>
      <c r="AV203" s="1395"/>
      <c r="AW203" s="1395"/>
      <c r="AX203" s="1395"/>
      <c r="AY203" s="1396"/>
      <c r="AZ203" s="64"/>
      <c r="BA203" s="1403"/>
      <c r="BB203" s="1404"/>
      <c r="BC203" s="1404"/>
      <c r="BD203" s="1405"/>
      <c r="BE203" s="1412"/>
      <c r="BF203" s="1413"/>
      <c r="BG203" s="1413"/>
      <c r="BH203" s="1414"/>
      <c r="BI203" s="1464"/>
      <c r="BJ203" s="1465"/>
      <c r="BK203" s="1465"/>
      <c r="BL203" s="1466"/>
      <c r="BM203" s="1421"/>
      <c r="BN203" s="1422"/>
      <c r="BO203" s="1423"/>
      <c r="BP203" s="1427"/>
      <c r="BQ203" s="1427"/>
      <c r="BR203" s="1427"/>
      <c r="BS203" s="1427"/>
      <c r="BT203" s="1427"/>
      <c r="BU203" s="127"/>
      <c r="BV203" s="1378"/>
      <c r="BW203" s="1378"/>
      <c r="BX203" s="1378"/>
      <c r="BY203" s="1378"/>
      <c r="BZ203" s="1378"/>
      <c r="CA203" s="1378"/>
      <c r="CB203" s="1378"/>
      <c r="CC203" s="1378"/>
      <c r="CD203" s="1378"/>
      <c r="CE203" s="1378"/>
      <c r="CF203" s="1378"/>
      <c r="CG203" s="1378"/>
      <c r="CH203" s="1378"/>
      <c r="CI203" s="1378"/>
      <c r="CJ203" s="1378"/>
      <c r="CK203" s="1378"/>
      <c r="CL203" s="1378"/>
      <c r="CM203" s="1378"/>
      <c r="CN203" s="1378"/>
      <c r="CO203" s="1378"/>
      <c r="CP203" s="1378"/>
      <c r="CQ203" s="1378"/>
      <c r="CR203" s="1378"/>
      <c r="CS203" s="1378"/>
      <c r="CT203" s="1378"/>
      <c r="CU203" s="1378"/>
      <c r="CV203" s="1378"/>
      <c r="CW203" s="64"/>
      <c r="CX203" s="67"/>
      <c r="DA203" s="11" t="s">
        <v>246</v>
      </c>
      <c r="DB203" s="12">
        <v>1</v>
      </c>
      <c r="DC203" s="11"/>
    </row>
    <row r="204" spans="1:107" ht="13.5" customHeight="1" x14ac:dyDescent="0.2">
      <c r="A204" s="3"/>
      <c r="B204" s="111"/>
      <c r="C204" s="1381" t="s">
        <v>811</v>
      </c>
      <c r="D204" s="1382"/>
      <c r="E204" s="1382"/>
      <c r="F204" s="1382"/>
      <c r="G204" s="1382"/>
      <c r="H204" s="1382"/>
      <c r="I204" s="1382"/>
      <c r="J204" s="1382"/>
      <c r="K204" s="1382"/>
      <c r="L204" s="1382"/>
      <c r="M204" s="1382"/>
      <c r="N204" s="1382"/>
      <c r="O204" s="1382"/>
      <c r="P204" s="1382"/>
      <c r="Q204" s="1382"/>
      <c r="R204" s="1382"/>
      <c r="S204" s="1382"/>
      <c r="T204" s="1382"/>
      <c r="U204" s="1382"/>
      <c r="V204" s="1382"/>
      <c r="W204" s="1383"/>
      <c r="X204" s="1384">
        <f>SUM(X200:AB203)</f>
        <v>131361.05941783363</v>
      </c>
      <c r="Y204" s="1384"/>
      <c r="Z204" s="1384"/>
      <c r="AA204" s="1384"/>
      <c r="AB204" s="1384"/>
      <c r="AC204" s="1397"/>
      <c r="AD204" s="1398"/>
      <c r="AE204" s="1398"/>
      <c r="AF204" s="1398"/>
      <c r="AG204" s="1398"/>
      <c r="AH204" s="1398"/>
      <c r="AI204" s="1398"/>
      <c r="AJ204" s="1398"/>
      <c r="AK204" s="1398"/>
      <c r="AL204" s="1398"/>
      <c r="AM204" s="1398"/>
      <c r="AN204" s="1398"/>
      <c r="AO204" s="1398"/>
      <c r="AP204" s="1398"/>
      <c r="AQ204" s="1398"/>
      <c r="AR204" s="1398"/>
      <c r="AS204" s="1398"/>
      <c r="AT204" s="1398"/>
      <c r="AU204" s="1398"/>
      <c r="AV204" s="1398"/>
      <c r="AW204" s="1398"/>
      <c r="AX204" s="1398"/>
      <c r="AY204" s="1399"/>
      <c r="AZ204" s="64"/>
      <c r="BA204" s="1406"/>
      <c r="BB204" s="1407"/>
      <c r="BC204" s="1407"/>
      <c r="BD204" s="1408"/>
      <c r="BE204" s="1415"/>
      <c r="BF204" s="1416"/>
      <c r="BG204" s="1416"/>
      <c r="BH204" s="1417"/>
      <c r="BI204" s="1467"/>
      <c r="BJ204" s="1468"/>
      <c r="BK204" s="1468"/>
      <c r="BL204" s="1469"/>
      <c r="BM204" s="1424"/>
      <c r="BN204" s="1425"/>
      <c r="BO204" s="1426"/>
      <c r="BP204" s="1427"/>
      <c r="BQ204" s="1427"/>
      <c r="BR204" s="1427"/>
      <c r="BS204" s="1427"/>
      <c r="BT204" s="1427"/>
      <c r="BU204" s="127"/>
      <c r="BV204" s="1378"/>
      <c r="BW204" s="1378"/>
      <c r="BX204" s="1378"/>
      <c r="BY204" s="1378"/>
      <c r="BZ204" s="1378"/>
      <c r="CA204" s="1378"/>
      <c r="CB204" s="1378"/>
      <c r="CC204" s="1378"/>
      <c r="CD204" s="1378"/>
      <c r="CE204" s="1378"/>
      <c r="CF204" s="1378"/>
      <c r="CG204" s="1378"/>
      <c r="CH204" s="1378"/>
      <c r="CI204" s="1378"/>
      <c r="CJ204" s="1378"/>
      <c r="CK204" s="1378"/>
      <c r="CL204" s="1378"/>
      <c r="CM204" s="1378"/>
      <c r="CN204" s="1378"/>
      <c r="CO204" s="1378"/>
      <c r="CP204" s="1378"/>
      <c r="CQ204" s="1378"/>
      <c r="CR204" s="1378"/>
      <c r="CS204" s="1378"/>
      <c r="CT204" s="1378"/>
      <c r="CU204" s="1378"/>
      <c r="CV204" s="1378"/>
      <c r="CW204" s="64"/>
      <c r="CX204" s="67"/>
      <c r="DA204" s="11" t="s">
        <v>247</v>
      </c>
      <c r="DB204" s="12">
        <v>1</v>
      </c>
      <c r="DC204" s="11"/>
    </row>
    <row r="205" spans="1:107" ht="13.5" customHeight="1" x14ac:dyDescent="0.2">
      <c r="A205" s="3"/>
      <c r="B205" s="111"/>
      <c r="C205" s="1385" t="s">
        <v>808</v>
      </c>
      <c r="D205" s="1386"/>
      <c r="E205" s="1386"/>
      <c r="F205" s="1386"/>
      <c r="G205" s="1386"/>
      <c r="H205" s="1386"/>
      <c r="I205" s="1386"/>
      <c r="J205" s="1386"/>
      <c r="K205" s="1386"/>
      <c r="L205" s="1386"/>
      <c r="M205" s="1386"/>
      <c r="N205" s="1386"/>
      <c r="O205" s="1386"/>
      <c r="P205" s="1386"/>
      <c r="Q205" s="1386"/>
      <c r="R205" s="1386"/>
      <c r="S205" s="1386"/>
      <c r="T205" s="1386"/>
      <c r="U205" s="1386"/>
      <c r="V205" s="1386"/>
      <c r="W205" s="1387"/>
      <c r="X205" s="1388">
        <f>HLOOKUP(O157,$DG$58:$DQ$67,9,FALSE)</f>
        <v>193177</v>
      </c>
      <c r="Y205" s="1389"/>
      <c r="Z205" s="1389"/>
      <c r="AA205" s="1389"/>
      <c r="AB205" s="1390"/>
      <c r="AC205" s="1391" t="str">
        <f>HLOOKUP(O157,$DG$44:$DQ$56,9,FALSE)</f>
        <v>Penutup lantai menggunakan keramik 30x30 polos dan keramik lantai KM 20x20 setara Ikad/Arwana</v>
      </c>
      <c r="AD205" s="1392"/>
      <c r="AE205" s="1392"/>
      <c r="AF205" s="1392"/>
      <c r="AG205" s="1392"/>
      <c r="AH205" s="1392"/>
      <c r="AI205" s="1392"/>
      <c r="AJ205" s="1392"/>
      <c r="AK205" s="1392"/>
      <c r="AL205" s="1392"/>
      <c r="AM205" s="1392"/>
      <c r="AN205" s="1392"/>
      <c r="AO205" s="1392"/>
      <c r="AP205" s="1392"/>
      <c r="AQ205" s="1392"/>
      <c r="AR205" s="1392"/>
      <c r="AS205" s="1392"/>
      <c r="AT205" s="1392"/>
      <c r="AU205" s="1392"/>
      <c r="AV205" s="1392"/>
      <c r="AW205" s="1392"/>
      <c r="AX205" s="1392"/>
      <c r="AY205" s="1393"/>
      <c r="AZ205" s="71"/>
      <c r="BA205" s="1400">
        <f>X210*BQ162</f>
        <v>86081.551547474024</v>
      </c>
      <c r="BB205" s="1401"/>
      <c r="BC205" s="1401"/>
      <c r="BD205" s="1402"/>
      <c r="BE205" s="1409">
        <f>BE164</f>
        <v>2000</v>
      </c>
      <c r="BF205" s="1410"/>
      <c r="BG205" s="1410"/>
      <c r="BH205" s="1411"/>
      <c r="BI205" s="1450">
        <f>BI164</f>
        <v>2005</v>
      </c>
      <c r="BJ205" s="1451"/>
      <c r="BK205" s="1451"/>
      <c r="BL205" s="1452"/>
      <c r="BM205" s="1418">
        <f>IF(BI164=0,0,(Rekap!$A$6-BI205)/AS222)</f>
        <v>0.85</v>
      </c>
      <c r="BN205" s="1419"/>
      <c r="BO205" s="1420"/>
      <c r="BP205" s="1427">
        <f>BA205*BM205</f>
        <v>73169.318815352919</v>
      </c>
      <c r="BQ205" s="1427"/>
      <c r="BR205" s="1427"/>
      <c r="BS205" s="1427"/>
      <c r="BT205" s="1427"/>
      <c r="BU205" s="127"/>
      <c r="BV205" s="1378"/>
      <c r="BW205" s="1378"/>
      <c r="BX205" s="1378"/>
      <c r="BY205" s="1378"/>
      <c r="BZ205" s="1378"/>
      <c r="CA205" s="1378"/>
      <c r="CB205" s="1378"/>
      <c r="CC205" s="1378"/>
      <c r="CD205" s="1378"/>
      <c r="CE205" s="1378"/>
      <c r="CF205" s="1378"/>
      <c r="CG205" s="1378"/>
      <c r="CH205" s="1378"/>
      <c r="CI205" s="1378"/>
      <c r="CJ205" s="1378"/>
      <c r="CK205" s="1378"/>
      <c r="CL205" s="1378"/>
      <c r="CM205" s="1378"/>
      <c r="CN205" s="1378"/>
      <c r="CO205" s="1378"/>
      <c r="CP205" s="1378"/>
      <c r="CQ205" s="1378"/>
      <c r="CR205" s="1378"/>
      <c r="CS205" s="1378"/>
      <c r="CT205" s="1378"/>
      <c r="CU205" s="1378"/>
      <c r="CV205" s="1378"/>
      <c r="CW205" s="83"/>
      <c r="CX205" s="112"/>
      <c r="DA205" s="11" t="s">
        <v>248</v>
      </c>
      <c r="DB205" s="12">
        <v>1</v>
      </c>
      <c r="DC205" s="11"/>
    </row>
    <row r="206" spans="1:107" ht="13.5" customHeight="1" x14ac:dyDescent="0.25">
      <c r="A206" s="3"/>
      <c r="B206" s="111"/>
      <c r="C206" s="32" t="s">
        <v>810</v>
      </c>
      <c r="D206" s="1428" t="s">
        <v>795</v>
      </c>
      <c r="E206" s="1428"/>
      <c r="F206" s="1428"/>
      <c r="G206" s="1428"/>
      <c r="H206" s="1428"/>
      <c r="I206" s="1428"/>
      <c r="J206" s="1428"/>
      <c r="K206" s="1428"/>
      <c r="L206" s="1429"/>
      <c r="M206" s="1379">
        <f>(IF(O157="RUMAH TINGGAL MEWAH",VLOOKUP(D206,BIAYA,2,FALSE),IF(O157="RUMAH TINGGAL MENENGAH",VLOOKUP(D206,BIAYA,3,FALSE),IF(O157="RUMAH TINGGAL SEDERHANA",VLOOKUP(D206,BIAYA,4,FALSE),IF(O157="SEMI PERMANEN",VLOOKUP(D206,BIAYA,5,FALSE),IF(O157="GUDANG",VLOOKUP(D206,BIAYA,6,FALSE),IF(O157="GEDUNG BERTINGKAT RENDAH &lt; 5 LANTAI",VLOOKUP(D206,BIAYA,7,FALSE),IF(O157="GEDUNG BERTINGKAT SEDANG 5-8 LANTAI",VLOOKUP(D206,BIAYA,8,FALSE),IF(O157="GEDUNG BERTINGKAT TINGGI &gt; 8 LANTAI",VLOOKUP(D206,BIAYA,9,FALSE),IF(O157="MALL 4 LANTAI + 1 BASEMENT",VLOOKUP(D206,BIAYA,10,FALSE),IF(O157="HOTEL 8 LANTAI",VLOOKUP(D206,BIAYA,11,FALSE),IF(O157="APARTEMEN 14 LANTAI + 2 SEMI BASEMENT",VLOOKUP(D206,BIAYA,12,FALSE)))))))))))))</f>
        <v>67071.455406018504</v>
      </c>
      <c r="N206" s="1379"/>
      <c r="O206" s="1379"/>
      <c r="P206" s="1379"/>
      <c r="Q206" s="1379"/>
      <c r="R206" s="1459">
        <v>1</v>
      </c>
      <c r="S206" s="1459"/>
      <c r="T206" s="1459"/>
      <c r="U206" s="1436">
        <v>1</v>
      </c>
      <c r="V206" s="1436"/>
      <c r="W206" s="1436"/>
      <c r="X206" s="1437">
        <f>M206*R206*U206</f>
        <v>67071.455406018504</v>
      </c>
      <c r="Y206" s="1437"/>
      <c r="Z206" s="1437"/>
      <c r="AA206" s="1437"/>
      <c r="AB206" s="1437"/>
      <c r="AC206" s="1394"/>
      <c r="AD206" s="1395"/>
      <c r="AE206" s="1395"/>
      <c r="AF206" s="1395"/>
      <c r="AG206" s="1395"/>
      <c r="AH206" s="1395"/>
      <c r="AI206" s="1395"/>
      <c r="AJ206" s="1395"/>
      <c r="AK206" s="1395"/>
      <c r="AL206" s="1395"/>
      <c r="AM206" s="1395"/>
      <c r="AN206" s="1395"/>
      <c r="AO206" s="1395"/>
      <c r="AP206" s="1395"/>
      <c r="AQ206" s="1395"/>
      <c r="AR206" s="1395"/>
      <c r="AS206" s="1395"/>
      <c r="AT206" s="1395"/>
      <c r="AU206" s="1395"/>
      <c r="AV206" s="1395"/>
      <c r="AW206" s="1395"/>
      <c r="AX206" s="1395"/>
      <c r="AY206" s="1396"/>
      <c r="AZ206" s="71"/>
      <c r="BA206" s="1403"/>
      <c r="BB206" s="1404"/>
      <c r="BC206" s="1404"/>
      <c r="BD206" s="1405"/>
      <c r="BE206" s="1412"/>
      <c r="BF206" s="1413"/>
      <c r="BG206" s="1413"/>
      <c r="BH206" s="1414"/>
      <c r="BI206" s="1453"/>
      <c r="BJ206" s="1454"/>
      <c r="BK206" s="1454"/>
      <c r="BL206" s="1455"/>
      <c r="BM206" s="1421"/>
      <c r="BN206" s="1422"/>
      <c r="BO206" s="1423"/>
      <c r="BP206" s="1427"/>
      <c r="BQ206" s="1427"/>
      <c r="BR206" s="1427"/>
      <c r="BS206" s="1427"/>
      <c r="BT206" s="1427"/>
      <c r="BU206" s="127"/>
      <c r="BV206" s="1378"/>
      <c r="BW206" s="1378"/>
      <c r="BX206" s="1378"/>
      <c r="BY206" s="1378"/>
      <c r="BZ206" s="1378"/>
      <c r="CA206" s="1378"/>
      <c r="CB206" s="1378"/>
      <c r="CC206" s="1378"/>
      <c r="CD206" s="1378"/>
      <c r="CE206" s="1378"/>
      <c r="CF206" s="1378"/>
      <c r="CG206" s="1378"/>
      <c r="CH206" s="1378"/>
      <c r="CI206" s="1378"/>
      <c r="CJ206" s="1378"/>
      <c r="CK206" s="1378"/>
      <c r="CL206" s="1378"/>
      <c r="CM206" s="1378"/>
      <c r="CN206" s="1378"/>
      <c r="CO206" s="1378"/>
      <c r="CP206" s="1378"/>
      <c r="CQ206" s="1378"/>
      <c r="CR206" s="1378"/>
      <c r="CS206" s="1378"/>
      <c r="CT206" s="1378"/>
      <c r="CU206" s="1378"/>
      <c r="CV206" s="1378"/>
      <c r="CW206" s="83"/>
      <c r="CX206" s="112"/>
      <c r="DA206" s="11" t="s">
        <v>249</v>
      </c>
      <c r="DB206" s="12">
        <v>1</v>
      </c>
      <c r="DC206" s="11"/>
    </row>
    <row r="207" spans="1:107" ht="13.5" customHeight="1" x14ac:dyDescent="0.25">
      <c r="A207" s="3"/>
      <c r="B207" s="111"/>
      <c r="C207" s="33" t="s">
        <v>810</v>
      </c>
      <c r="D207" s="1361" t="s">
        <v>13</v>
      </c>
      <c r="E207" s="1361"/>
      <c r="F207" s="1361"/>
      <c r="G207" s="1361"/>
      <c r="H207" s="1361"/>
      <c r="I207" s="1361"/>
      <c r="J207" s="1361"/>
      <c r="K207" s="1361"/>
      <c r="L207" s="1362"/>
      <c r="M207" s="1379">
        <f>(IF(O157="RUMAH TINGGAL MEWAH",VLOOKUP(D207,BIAYA,2,FALSE),IF(O157="RUMAH TINGGAL MENENGAH",VLOOKUP(D207,BIAYA,3,FALSE),IF(O157="RUMAH TINGGAL SEDERHANA",VLOOKUP(D207,BIAYA,4,FALSE),IF(O157="SEMI PERMANEN",VLOOKUP(D207,BIAYA,5,FALSE),IF(O157="GUDANG",VLOOKUP(D207,BIAYA,6,FALSE),IF(O157="GEDUNG BERTINGKAT RENDAH &lt; 5 LANTAI",VLOOKUP(D207,BIAYA,7,FALSE),IF(O157="GEDUNG BERTINGKAT SEDANG 5-8 LANTAI",VLOOKUP(D207,BIAYA,8,FALSE),IF(O157="GEDUNG BERTINGKAT TINGGI &gt; 8 LANTAI",VLOOKUP(D207,BIAYA,9,FALSE),IF(O157="MALL 4 LANTAI + 1 BASEMENT",VLOOKUP(D207,BIAYA,10,FALSE),IF(O157="HOTEL 8 LANTAI",VLOOKUP(D207,BIAYA,11,FALSE),IF(O157="APARTEMEN 14 LANTAI + 2 SEMI BASEMENT",VLOOKUP(D207,BIAYA,12,FALSE)))))))))))))</f>
        <v>0</v>
      </c>
      <c r="N207" s="1379"/>
      <c r="O207" s="1379"/>
      <c r="P207" s="1379"/>
      <c r="Q207" s="1379"/>
      <c r="R207" s="1460"/>
      <c r="S207" s="1460"/>
      <c r="T207" s="1460"/>
      <c r="U207" s="1359">
        <v>1</v>
      </c>
      <c r="V207" s="1359"/>
      <c r="W207" s="1359"/>
      <c r="X207" s="1360">
        <f t="shared" ref="X207:X209" si="66">M207*R207*U207</f>
        <v>0</v>
      </c>
      <c r="Y207" s="1360"/>
      <c r="Z207" s="1360"/>
      <c r="AA207" s="1360"/>
      <c r="AB207" s="1360"/>
      <c r="AC207" s="1394"/>
      <c r="AD207" s="1395"/>
      <c r="AE207" s="1395"/>
      <c r="AF207" s="1395"/>
      <c r="AG207" s="1395"/>
      <c r="AH207" s="1395"/>
      <c r="AI207" s="1395"/>
      <c r="AJ207" s="1395"/>
      <c r="AK207" s="1395"/>
      <c r="AL207" s="1395"/>
      <c r="AM207" s="1395"/>
      <c r="AN207" s="1395"/>
      <c r="AO207" s="1395"/>
      <c r="AP207" s="1395"/>
      <c r="AQ207" s="1395"/>
      <c r="AR207" s="1395"/>
      <c r="AS207" s="1395"/>
      <c r="AT207" s="1395"/>
      <c r="AU207" s="1395"/>
      <c r="AV207" s="1395"/>
      <c r="AW207" s="1395"/>
      <c r="AX207" s="1395"/>
      <c r="AY207" s="1396"/>
      <c r="AZ207" s="71"/>
      <c r="BA207" s="1403"/>
      <c r="BB207" s="1404"/>
      <c r="BC207" s="1404"/>
      <c r="BD207" s="1405"/>
      <c r="BE207" s="1412"/>
      <c r="BF207" s="1413"/>
      <c r="BG207" s="1413"/>
      <c r="BH207" s="1414"/>
      <c r="BI207" s="1453"/>
      <c r="BJ207" s="1454"/>
      <c r="BK207" s="1454"/>
      <c r="BL207" s="1455"/>
      <c r="BM207" s="1421"/>
      <c r="BN207" s="1422"/>
      <c r="BO207" s="1423"/>
      <c r="BP207" s="1427"/>
      <c r="BQ207" s="1427"/>
      <c r="BR207" s="1427"/>
      <c r="BS207" s="1427"/>
      <c r="BT207" s="1427"/>
      <c r="BU207" s="127"/>
      <c r="BV207" s="128"/>
      <c r="BW207" s="128"/>
      <c r="BX207" s="128"/>
      <c r="BY207" s="128"/>
      <c r="BZ207" s="128"/>
      <c r="CA207" s="128"/>
      <c r="CB207" s="128"/>
      <c r="CC207" s="128"/>
      <c r="CD207" s="83"/>
      <c r="CE207" s="125"/>
      <c r="CF207" s="125"/>
      <c r="CG207" s="125"/>
      <c r="CH207" s="125"/>
      <c r="CI207" s="125"/>
      <c r="CJ207" s="125"/>
      <c r="CK207" s="125"/>
      <c r="CL207" s="125"/>
      <c r="CM207" s="125"/>
      <c r="CN207" s="125"/>
      <c r="CO207" s="125"/>
      <c r="CP207" s="125"/>
      <c r="CQ207" s="125"/>
      <c r="CR207" s="125"/>
      <c r="CS207" s="125"/>
      <c r="CT207" s="125"/>
      <c r="CU207" s="125"/>
      <c r="CV207" s="125"/>
      <c r="CW207" s="83"/>
      <c r="CX207" s="112"/>
      <c r="DA207" s="11" t="s">
        <v>250</v>
      </c>
      <c r="DB207" s="12">
        <v>1</v>
      </c>
      <c r="DC207" s="11"/>
    </row>
    <row r="208" spans="1:107" ht="13.5" customHeight="1" x14ac:dyDescent="0.25">
      <c r="A208" s="3"/>
      <c r="B208" s="111"/>
      <c r="C208" s="33" t="s">
        <v>810</v>
      </c>
      <c r="D208" s="1361" t="s">
        <v>13</v>
      </c>
      <c r="E208" s="1361"/>
      <c r="F208" s="1361"/>
      <c r="G208" s="1361"/>
      <c r="H208" s="1361"/>
      <c r="I208" s="1361"/>
      <c r="J208" s="1361"/>
      <c r="K208" s="1361"/>
      <c r="L208" s="1362"/>
      <c r="M208" s="1379">
        <f>(IF(O157="RUMAH TINGGAL MEWAH",VLOOKUP(D208,BIAYA,2,FALSE),IF(O157="RUMAH TINGGAL MENENGAH",VLOOKUP(D208,BIAYA,3,FALSE),IF(O157="RUMAH TINGGAL SEDERHANA",VLOOKUP(D208,BIAYA,4,FALSE),IF(O157="SEMI PERMANEN",VLOOKUP(D208,BIAYA,5,FALSE),IF(O157="GUDANG",VLOOKUP(D208,BIAYA,6,FALSE),IF(O157="GEDUNG BERTINGKAT RENDAH &lt; 5 LANTAI",VLOOKUP(D208,BIAYA,7,FALSE),IF(O157="GEDUNG BERTINGKAT SEDANG 5-8 LANTAI",VLOOKUP(D208,BIAYA,8,FALSE),IF(O157="GEDUNG BERTINGKAT TINGGI &gt; 8 LANTAI",VLOOKUP(D208,BIAYA,9,FALSE),IF(O157="MALL 4 LANTAI + 1 BASEMENT",VLOOKUP(D208,BIAYA,10,FALSE),IF(O157="HOTEL 8 LANTAI",VLOOKUP(D208,BIAYA,11,FALSE),IF(O157="APARTEMEN 14 LANTAI + 2 SEMI BASEMENT",VLOOKUP(D208,BIAYA,12,FALSE)))))))))))))</f>
        <v>0</v>
      </c>
      <c r="N208" s="1379"/>
      <c r="O208" s="1379"/>
      <c r="P208" s="1379"/>
      <c r="Q208" s="1379"/>
      <c r="R208" s="1460"/>
      <c r="S208" s="1460"/>
      <c r="T208" s="1460"/>
      <c r="U208" s="1359">
        <v>1</v>
      </c>
      <c r="V208" s="1359"/>
      <c r="W208" s="1359"/>
      <c r="X208" s="1360">
        <f t="shared" si="66"/>
        <v>0</v>
      </c>
      <c r="Y208" s="1360"/>
      <c r="Z208" s="1360"/>
      <c r="AA208" s="1360"/>
      <c r="AB208" s="1360"/>
      <c r="AC208" s="1394"/>
      <c r="AD208" s="1395"/>
      <c r="AE208" s="1395"/>
      <c r="AF208" s="1395"/>
      <c r="AG208" s="1395"/>
      <c r="AH208" s="1395"/>
      <c r="AI208" s="1395"/>
      <c r="AJ208" s="1395"/>
      <c r="AK208" s="1395"/>
      <c r="AL208" s="1395"/>
      <c r="AM208" s="1395"/>
      <c r="AN208" s="1395"/>
      <c r="AO208" s="1395"/>
      <c r="AP208" s="1395"/>
      <c r="AQ208" s="1395"/>
      <c r="AR208" s="1395"/>
      <c r="AS208" s="1395"/>
      <c r="AT208" s="1395"/>
      <c r="AU208" s="1395"/>
      <c r="AV208" s="1395"/>
      <c r="AW208" s="1395"/>
      <c r="AX208" s="1395"/>
      <c r="AY208" s="1396"/>
      <c r="AZ208" s="71"/>
      <c r="BA208" s="1403"/>
      <c r="BB208" s="1404"/>
      <c r="BC208" s="1404"/>
      <c r="BD208" s="1405"/>
      <c r="BE208" s="1412"/>
      <c r="BF208" s="1413"/>
      <c r="BG208" s="1413"/>
      <c r="BH208" s="1414"/>
      <c r="BI208" s="1453"/>
      <c r="BJ208" s="1454"/>
      <c r="BK208" s="1454"/>
      <c r="BL208" s="1455"/>
      <c r="BM208" s="1421"/>
      <c r="BN208" s="1422"/>
      <c r="BO208" s="1423"/>
      <c r="BP208" s="1427"/>
      <c r="BQ208" s="1427"/>
      <c r="BR208" s="1427"/>
      <c r="BS208" s="1427"/>
      <c r="BT208" s="1427"/>
      <c r="BU208" s="127"/>
      <c r="BV208" s="1378" t="s">
        <v>910</v>
      </c>
      <c r="BW208" s="1378"/>
      <c r="BX208" s="1378"/>
      <c r="BY208" s="1378"/>
      <c r="BZ208" s="1378"/>
      <c r="CA208" s="1378"/>
      <c r="CB208" s="1378"/>
      <c r="CC208" s="1378"/>
      <c r="CD208" s="1378"/>
      <c r="CE208" s="1378"/>
      <c r="CF208" s="1378"/>
      <c r="CG208" s="1378"/>
      <c r="CH208" s="1378"/>
      <c r="CI208" s="1378"/>
      <c r="CJ208" s="1378"/>
      <c r="CK208" s="1378"/>
      <c r="CL208" s="1378"/>
      <c r="CM208" s="1378"/>
      <c r="CN208" s="1378"/>
      <c r="CO208" s="1378"/>
      <c r="CP208" s="1378"/>
      <c r="CQ208" s="1378"/>
      <c r="CR208" s="1378"/>
      <c r="CS208" s="1378"/>
      <c r="CT208" s="1378"/>
      <c r="CU208" s="1378"/>
      <c r="CV208" s="1378"/>
      <c r="CW208" s="83"/>
      <c r="CX208" s="112"/>
      <c r="DA208" s="11"/>
      <c r="DB208" s="11"/>
      <c r="DC208" s="11"/>
    </row>
    <row r="209" spans="1:107" ht="13.5" customHeight="1" x14ac:dyDescent="0.25">
      <c r="A209" s="3"/>
      <c r="B209" s="111"/>
      <c r="C209" s="34" t="s">
        <v>810</v>
      </c>
      <c r="D209" s="1369" t="s">
        <v>13</v>
      </c>
      <c r="E209" s="1369"/>
      <c r="F209" s="1369"/>
      <c r="G209" s="1369"/>
      <c r="H209" s="1369"/>
      <c r="I209" s="1369"/>
      <c r="J209" s="1369"/>
      <c r="K209" s="1369"/>
      <c r="L209" s="1370"/>
      <c r="M209" s="1379">
        <f>(IF(O157="RUMAH TINGGAL MEWAH",VLOOKUP(D209,BIAYA,2,FALSE),IF(O157="RUMAH TINGGAL MENENGAH",VLOOKUP(D209,BIAYA,3,FALSE),IF(O157="RUMAH TINGGAL SEDERHANA",VLOOKUP(D209,BIAYA,4,FALSE),IF(O157="SEMI PERMANEN",VLOOKUP(D209,BIAYA,5,FALSE),IF(O157="GUDANG",VLOOKUP(D209,BIAYA,6,FALSE),IF(O157="GEDUNG BERTINGKAT RENDAH &lt; 5 LANTAI",VLOOKUP(D209,BIAYA,7,FALSE),IF(O157="GEDUNG BERTINGKAT SEDANG 5-8 LANTAI",VLOOKUP(D209,BIAYA,8,FALSE),IF(O157="GEDUNG BERTINGKAT TINGGI &gt; 8 LANTAI",VLOOKUP(D209,BIAYA,9,FALSE),IF(O157="MALL 4 LANTAI + 1 BASEMENT",VLOOKUP(D209,BIAYA,10,FALSE),IF(O157="HOTEL 8 LANTAI",VLOOKUP(D209,BIAYA,11,FALSE),IF(O157="APARTEMEN 14 LANTAI + 2 SEMI BASEMENT",VLOOKUP(D209,BIAYA,12,FALSE)))))))))))))</f>
        <v>0</v>
      </c>
      <c r="N209" s="1379"/>
      <c r="O209" s="1379"/>
      <c r="P209" s="1379"/>
      <c r="Q209" s="1379"/>
      <c r="R209" s="1380"/>
      <c r="S209" s="1380"/>
      <c r="T209" s="1380"/>
      <c r="U209" s="1377">
        <v>1</v>
      </c>
      <c r="V209" s="1377"/>
      <c r="W209" s="1377"/>
      <c r="X209" s="1360">
        <f t="shared" si="66"/>
        <v>0</v>
      </c>
      <c r="Y209" s="1360"/>
      <c r="Z209" s="1360"/>
      <c r="AA209" s="1360"/>
      <c r="AB209" s="1360"/>
      <c r="AC209" s="1394"/>
      <c r="AD209" s="1395"/>
      <c r="AE209" s="1395"/>
      <c r="AF209" s="1395"/>
      <c r="AG209" s="1395"/>
      <c r="AH209" s="1395"/>
      <c r="AI209" s="1395"/>
      <c r="AJ209" s="1395"/>
      <c r="AK209" s="1395"/>
      <c r="AL209" s="1395"/>
      <c r="AM209" s="1395"/>
      <c r="AN209" s="1395"/>
      <c r="AO209" s="1395"/>
      <c r="AP209" s="1395"/>
      <c r="AQ209" s="1395"/>
      <c r="AR209" s="1395"/>
      <c r="AS209" s="1395"/>
      <c r="AT209" s="1395"/>
      <c r="AU209" s="1395"/>
      <c r="AV209" s="1395"/>
      <c r="AW209" s="1395"/>
      <c r="AX209" s="1395"/>
      <c r="AY209" s="1396"/>
      <c r="AZ209" s="71"/>
      <c r="BA209" s="1403"/>
      <c r="BB209" s="1404"/>
      <c r="BC209" s="1404"/>
      <c r="BD209" s="1405"/>
      <c r="BE209" s="1412"/>
      <c r="BF209" s="1413"/>
      <c r="BG209" s="1413"/>
      <c r="BH209" s="1414"/>
      <c r="BI209" s="1453"/>
      <c r="BJ209" s="1454"/>
      <c r="BK209" s="1454"/>
      <c r="BL209" s="1455"/>
      <c r="BM209" s="1421"/>
      <c r="BN209" s="1422"/>
      <c r="BO209" s="1423"/>
      <c r="BP209" s="1427"/>
      <c r="BQ209" s="1427"/>
      <c r="BR209" s="1427"/>
      <c r="BS209" s="1427"/>
      <c r="BT209" s="1427"/>
      <c r="BU209" s="127"/>
      <c r="BV209" s="1378"/>
      <c r="BW209" s="1378"/>
      <c r="BX209" s="1378"/>
      <c r="BY209" s="1378"/>
      <c r="BZ209" s="1378"/>
      <c r="CA209" s="1378"/>
      <c r="CB209" s="1378"/>
      <c r="CC209" s="1378"/>
      <c r="CD209" s="1378"/>
      <c r="CE209" s="1378"/>
      <c r="CF209" s="1378"/>
      <c r="CG209" s="1378"/>
      <c r="CH209" s="1378"/>
      <c r="CI209" s="1378"/>
      <c r="CJ209" s="1378"/>
      <c r="CK209" s="1378"/>
      <c r="CL209" s="1378"/>
      <c r="CM209" s="1378"/>
      <c r="CN209" s="1378"/>
      <c r="CO209" s="1378"/>
      <c r="CP209" s="1378"/>
      <c r="CQ209" s="1378"/>
      <c r="CR209" s="1378"/>
      <c r="CS209" s="1378"/>
      <c r="CT209" s="1378"/>
      <c r="CU209" s="1378"/>
      <c r="CV209" s="1378"/>
      <c r="CW209" s="83"/>
      <c r="CX209" s="112"/>
      <c r="DA209" s="11" t="s">
        <v>251</v>
      </c>
      <c r="DB209" s="11">
        <v>1.0189999999999999</v>
      </c>
      <c r="DC209" s="11"/>
    </row>
    <row r="210" spans="1:107" ht="13.5" customHeight="1" x14ac:dyDescent="0.2">
      <c r="A210" s="3"/>
      <c r="B210" s="111"/>
      <c r="C210" s="1381" t="s">
        <v>811</v>
      </c>
      <c r="D210" s="1382"/>
      <c r="E210" s="1382"/>
      <c r="F210" s="1382"/>
      <c r="G210" s="1382"/>
      <c r="H210" s="1382"/>
      <c r="I210" s="1382"/>
      <c r="J210" s="1382"/>
      <c r="K210" s="1382"/>
      <c r="L210" s="1382"/>
      <c r="M210" s="1382"/>
      <c r="N210" s="1382"/>
      <c r="O210" s="1382"/>
      <c r="P210" s="1382"/>
      <c r="Q210" s="1382"/>
      <c r="R210" s="1382"/>
      <c r="S210" s="1382"/>
      <c r="T210" s="1382"/>
      <c r="U210" s="1382"/>
      <c r="V210" s="1382"/>
      <c r="W210" s="1383"/>
      <c r="X210" s="1384">
        <f>SUM(X206:AB209)</f>
        <v>67071.455406018504</v>
      </c>
      <c r="Y210" s="1384"/>
      <c r="Z210" s="1384"/>
      <c r="AA210" s="1384"/>
      <c r="AB210" s="1384"/>
      <c r="AC210" s="1397"/>
      <c r="AD210" s="1398"/>
      <c r="AE210" s="1398"/>
      <c r="AF210" s="1398"/>
      <c r="AG210" s="1398"/>
      <c r="AH210" s="1398"/>
      <c r="AI210" s="1398"/>
      <c r="AJ210" s="1398"/>
      <c r="AK210" s="1398"/>
      <c r="AL210" s="1398"/>
      <c r="AM210" s="1398"/>
      <c r="AN210" s="1398"/>
      <c r="AO210" s="1398"/>
      <c r="AP210" s="1398"/>
      <c r="AQ210" s="1398"/>
      <c r="AR210" s="1398"/>
      <c r="AS210" s="1398"/>
      <c r="AT210" s="1398"/>
      <c r="AU210" s="1398"/>
      <c r="AV210" s="1398"/>
      <c r="AW210" s="1398"/>
      <c r="AX210" s="1398"/>
      <c r="AY210" s="1399"/>
      <c r="AZ210" s="71"/>
      <c r="BA210" s="1406"/>
      <c r="BB210" s="1407"/>
      <c r="BC210" s="1407"/>
      <c r="BD210" s="1408"/>
      <c r="BE210" s="1415"/>
      <c r="BF210" s="1416"/>
      <c r="BG210" s="1416"/>
      <c r="BH210" s="1417"/>
      <c r="BI210" s="1456"/>
      <c r="BJ210" s="1457"/>
      <c r="BK210" s="1457"/>
      <c r="BL210" s="1458"/>
      <c r="BM210" s="1424"/>
      <c r="BN210" s="1425"/>
      <c r="BO210" s="1426"/>
      <c r="BP210" s="1427"/>
      <c r="BQ210" s="1427"/>
      <c r="BR210" s="1427"/>
      <c r="BS210" s="1427"/>
      <c r="BT210" s="1427"/>
      <c r="BU210" s="127"/>
      <c r="BV210" s="1378"/>
      <c r="BW210" s="1378"/>
      <c r="BX210" s="1378"/>
      <c r="BY210" s="1378"/>
      <c r="BZ210" s="1378"/>
      <c r="CA210" s="1378"/>
      <c r="CB210" s="1378"/>
      <c r="CC210" s="1378"/>
      <c r="CD210" s="1378"/>
      <c r="CE210" s="1378"/>
      <c r="CF210" s="1378"/>
      <c r="CG210" s="1378"/>
      <c r="CH210" s="1378"/>
      <c r="CI210" s="1378"/>
      <c r="CJ210" s="1378"/>
      <c r="CK210" s="1378"/>
      <c r="CL210" s="1378"/>
      <c r="CM210" s="1378"/>
      <c r="CN210" s="1378"/>
      <c r="CO210" s="1378"/>
      <c r="CP210" s="1378"/>
      <c r="CQ210" s="1378"/>
      <c r="CR210" s="1378"/>
      <c r="CS210" s="1378"/>
      <c r="CT210" s="1378"/>
      <c r="CU210" s="1378"/>
      <c r="CV210" s="1378"/>
      <c r="CW210" s="83"/>
      <c r="CX210" s="112"/>
      <c r="DA210" s="11" t="s">
        <v>252</v>
      </c>
      <c r="DB210" s="11">
        <v>0.84899999999999998</v>
      </c>
      <c r="DC210" s="11"/>
    </row>
    <row r="211" spans="1:107" ht="13.5" customHeight="1" x14ac:dyDescent="0.2">
      <c r="A211" s="3"/>
      <c r="B211" s="111"/>
      <c r="C211" s="1385" t="s">
        <v>699</v>
      </c>
      <c r="D211" s="1386"/>
      <c r="E211" s="1386"/>
      <c r="F211" s="1386"/>
      <c r="G211" s="1386"/>
      <c r="H211" s="1386"/>
      <c r="I211" s="1386"/>
      <c r="J211" s="1386"/>
      <c r="K211" s="1386"/>
      <c r="L211" s="1386"/>
      <c r="M211" s="1386"/>
      <c r="N211" s="1386"/>
      <c r="O211" s="1386"/>
      <c r="P211" s="1386"/>
      <c r="Q211" s="1386"/>
      <c r="R211" s="1386"/>
      <c r="S211" s="1386"/>
      <c r="T211" s="1386"/>
      <c r="U211" s="1386"/>
      <c r="V211" s="1386"/>
      <c r="W211" s="1387"/>
      <c r="X211" s="1388">
        <f>HLOOKUP(O157,$DG$58:$DQ$67,10,FALSE)</f>
        <v>184140</v>
      </c>
      <c r="Y211" s="1389"/>
      <c r="Z211" s="1389"/>
      <c r="AA211" s="1389"/>
      <c r="AB211" s="1390"/>
      <c r="AC211" s="1391" t="str">
        <f>HLOOKUP(O157,$DG$44:$DQ$56,10,FALSE)</f>
        <v>Mencakup instalasi listrik, air kotor dan air bersih; peralatan sanitair sederhana (seperti kloset jongkok), bak fiber, dan Septictank biasa include resapan</v>
      </c>
      <c r="AD211" s="1392"/>
      <c r="AE211" s="1392"/>
      <c r="AF211" s="1392"/>
      <c r="AG211" s="1392"/>
      <c r="AH211" s="1392"/>
      <c r="AI211" s="1392"/>
      <c r="AJ211" s="1392"/>
      <c r="AK211" s="1392"/>
      <c r="AL211" s="1392"/>
      <c r="AM211" s="1392"/>
      <c r="AN211" s="1392"/>
      <c r="AO211" s="1392"/>
      <c r="AP211" s="1392"/>
      <c r="AQ211" s="1392"/>
      <c r="AR211" s="1392"/>
      <c r="AS211" s="1392"/>
      <c r="AT211" s="1392"/>
      <c r="AU211" s="1392"/>
      <c r="AV211" s="1392"/>
      <c r="AW211" s="1392"/>
      <c r="AX211" s="1392"/>
      <c r="AY211" s="1393"/>
      <c r="AZ211" s="71"/>
      <c r="BA211" s="1400">
        <f>X216*BQ162</f>
        <v>236330.89226999998</v>
      </c>
      <c r="BB211" s="1401"/>
      <c r="BC211" s="1401"/>
      <c r="BD211" s="1402"/>
      <c r="BE211" s="1409">
        <f>BE164</f>
        <v>2000</v>
      </c>
      <c r="BF211" s="1410"/>
      <c r="BG211" s="1410"/>
      <c r="BH211" s="1411"/>
      <c r="BI211" s="1409">
        <f>BI164</f>
        <v>2005</v>
      </c>
      <c r="BJ211" s="1410"/>
      <c r="BK211" s="1410"/>
      <c r="BL211" s="1411"/>
      <c r="BM211" s="1418">
        <f>IF(BI164=0,0,(Rekap!$A$6-BI211)/AS222)</f>
        <v>0.85</v>
      </c>
      <c r="BN211" s="1419"/>
      <c r="BO211" s="1420"/>
      <c r="BP211" s="1427">
        <f>BA211*BM211</f>
        <v>200881.25842949998</v>
      </c>
      <c r="BQ211" s="1427"/>
      <c r="BR211" s="1427"/>
      <c r="BS211" s="1427"/>
      <c r="BT211" s="1427"/>
      <c r="BU211" s="127"/>
      <c r="BV211" s="1378"/>
      <c r="BW211" s="1378"/>
      <c r="BX211" s="1378"/>
      <c r="BY211" s="1378"/>
      <c r="BZ211" s="1378"/>
      <c r="CA211" s="1378"/>
      <c r="CB211" s="1378"/>
      <c r="CC211" s="1378"/>
      <c r="CD211" s="1378"/>
      <c r="CE211" s="1378"/>
      <c r="CF211" s="1378"/>
      <c r="CG211" s="1378"/>
      <c r="CH211" s="1378"/>
      <c r="CI211" s="1378"/>
      <c r="CJ211" s="1378"/>
      <c r="CK211" s="1378"/>
      <c r="CL211" s="1378"/>
      <c r="CM211" s="1378"/>
      <c r="CN211" s="1378"/>
      <c r="CO211" s="1378"/>
      <c r="CP211" s="1378"/>
      <c r="CQ211" s="1378"/>
      <c r="CR211" s="1378"/>
      <c r="CS211" s="1378"/>
      <c r="CT211" s="1378"/>
      <c r="CU211" s="1378"/>
      <c r="CV211" s="1378"/>
      <c r="CW211" s="83"/>
      <c r="CX211" s="112"/>
      <c r="DA211" s="11" t="s">
        <v>253</v>
      </c>
      <c r="DB211" s="11">
        <v>0.84499999999999997</v>
      </c>
      <c r="DC211" s="11"/>
    </row>
    <row r="212" spans="1:107" ht="13.5" customHeight="1" x14ac:dyDescent="0.25">
      <c r="A212" s="3"/>
      <c r="B212" s="111"/>
      <c r="C212" s="32" t="s">
        <v>810</v>
      </c>
      <c r="D212" s="1428" t="s">
        <v>13</v>
      </c>
      <c r="E212" s="1428"/>
      <c r="F212" s="1428"/>
      <c r="G212" s="1428"/>
      <c r="H212" s="1428"/>
      <c r="I212" s="1428"/>
      <c r="J212" s="1428"/>
      <c r="K212" s="1428"/>
      <c r="L212" s="1429"/>
      <c r="M212" s="1430">
        <v>0</v>
      </c>
      <c r="N212" s="1431"/>
      <c r="O212" s="1431"/>
      <c r="P212" s="1431"/>
      <c r="Q212" s="1432"/>
      <c r="R212" s="1433">
        <v>0</v>
      </c>
      <c r="S212" s="1434"/>
      <c r="T212" s="1435"/>
      <c r="U212" s="1436">
        <v>1</v>
      </c>
      <c r="V212" s="1436"/>
      <c r="W212" s="1436"/>
      <c r="X212" s="1437">
        <f>M212*R212*U212</f>
        <v>0</v>
      </c>
      <c r="Y212" s="1437"/>
      <c r="Z212" s="1437"/>
      <c r="AA212" s="1437"/>
      <c r="AB212" s="1437"/>
      <c r="AC212" s="1394"/>
      <c r="AD212" s="1395"/>
      <c r="AE212" s="1395"/>
      <c r="AF212" s="1395"/>
      <c r="AG212" s="1395"/>
      <c r="AH212" s="1395"/>
      <c r="AI212" s="1395"/>
      <c r="AJ212" s="1395"/>
      <c r="AK212" s="1395"/>
      <c r="AL212" s="1395"/>
      <c r="AM212" s="1395"/>
      <c r="AN212" s="1395"/>
      <c r="AO212" s="1395"/>
      <c r="AP212" s="1395"/>
      <c r="AQ212" s="1395"/>
      <c r="AR212" s="1395"/>
      <c r="AS212" s="1395"/>
      <c r="AT212" s="1395"/>
      <c r="AU212" s="1395"/>
      <c r="AV212" s="1395"/>
      <c r="AW212" s="1395"/>
      <c r="AX212" s="1395"/>
      <c r="AY212" s="1396"/>
      <c r="AZ212" s="71"/>
      <c r="BA212" s="1403"/>
      <c r="BB212" s="1404"/>
      <c r="BC212" s="1404"/>
      <c r="BD212" s="1405"/>
      <c r="BE212" s="1412"/>
      <c r="BF212" s="1413"/>
      <c r="BG212" s="1413"/>
      <c r="BH212" s="1414"/>
      <c r="BI212" s="1412"/>
      <c r="BJ212" s="1413"/>
      <c r="BK212" s="1413"/>
      <c r="BL212" s="1414"/>
      <c r="BM212" s="1421"/>
      <c r="BN212" s="1422"/>
      <c r="BO212" s="1423"/>
      <c r="BP212" s="1427"/>
      <c r="BQ212" s="1427"/>
      <c r="BR212" s="1427"/>
      <c r="BS212" s="1427"/>
      <c r="BT212" s="1427"/>
      <c r="BU212" s="127"/>
      <c r="BV212" s="1378"/>
      <c r="BW212" s="1378"/>
      <c r="BX212" s="1378"/>
      <c r="BY212" s="1378"/>
      <c r="BZ212" s="1378"/>
      <c r="CA212" s="1378"/>
      <c r="CB212" s="1378"/>
      <c r="CC212" s="1378"/>
      <c r="CD212" s="1378"/>
      <c r="CE212" s="1378"/>
      <c r="CF212" s="1378"/>
      <c r="CG212" s="1378"/>
      <c r="CH212" s="1378"/>
      <c r="CI212" s="1378"/>
      <c r="CJ212" s="1378"/>
      <c r="CK212" s="1378"/>
      <c r="CL212" s="1378"/>
      <c r="CM212" s="1378"/>
      <c r="CN212" s="1378"/>
      <c r="CO212" s="1378"/>
      <c r="CP212" s="1378"/>
      <c r="CQ212" s="1378"/>
      <c r="CR212" s="1378"/>
      <c r="CS212" s="1378"/>
      <c r="CT212" s="1378"/>
      <c r="CU212" s="1378"/>
      <c r="CV212" s="1378"/>
      <c r="CW212" s="83"/>
      <c r="CX212" s="112"/>
      <c r="DA212" s="11" t="s">
        <v>254</v>
      </c>
      <c r="DB212" s="11">
        <v>0.92500000000000004</v>
      </c>
      <c r="DC212" s="11"/>
    </row>
    <row r="213" spans="1:107" ht="13.5" customHeight="1" x14ac:dyDescent="0.25">
      <c r="A213" s="3"/>
      <c r="B213" s="111"/>
      <c r="C213" s="33" t="s">
        <v>810</v>
      </c>
      <c r="D213" s="1361" t="s">
        <v>13</v>
      </c>
      <c r="E213" s="1361"/>
      <c r="F213" s="1361"/>
      <c r="G213" s="1361"/>
      <c r="H213" s="1361"/>
      <c r="I213" s="1361"/>
      <c r="J213" s="1361"/>
      <c r="K213" s="1361"/>
      <c r="L213" s="1362"/>
      <c r="M213" s="1363">
        <v>0</v>
      </c>
      <c r="N213" s="1364"/>
      <c r="O213" s="1364"/>
      <c r="P213" s="1364"/>
      <c r="Q213" s="1365"/>
      <c r="R213" s="1366">
        <v>0</v>
      </c>
      <c r="S213" s="1367"/>
      <c r="T213" s="1368"/>
      <c r="U213" s="1359">
        <v>1</v>
      </c>
      <c r="V213" s="1359"/>
      <c r="W213" s="1359"/>
      <c r="X213" s="1360">
        <f t="shared" ref="X213:X215" si="67">M213*R213*U213</f>
        <v>0</v>
      </c>
      <c r="Y213" s="1360"/>
      <c r="Z213" s="1360"/>
      <c r="AA213" s="1360"/>
      <c r="AB213" s="1360"/>
      <c r="AC213" s="1394"/>
      <c r="AD213" s="1395"/>
      <c r="AE213" s="1395"/>
      <c r="AF213" s="1395"/>
      <c r="AG213" s="1395"/>
      <c r="AH213" s="1395"/>
      <c r="AI213" s="1395"/>
      <c r="AJ213" s="1395"/>
      <c r="AK213" s="1395"/>
      <c r="AL213" s="1395"/>
      <c r="AM213" s="1395"/>
      <c r="AN213" s="1395"/>
      <c r="AO213" s="1395"/>
      <c r="AP213" s="1395"/>
      <c r="AQ213" s="1395"/>
      <c r="AR213" s="1395"/>
      <c r="AS213" s="1395"/>
      <c r="AT213" s="1395"/>
      <c r="AU213" s="1395"/>
      <c r="AV213" s="1395"/>
      <c r="AW213" s="1395"/>
      <c r="AX213" s="1395"/>
      <c r="AY213" s="1396"/>
      <c r="AZ213" s="71"/>
      <c r="BA213" s="1403"/>
      <c r="BB213" s="1404"/>
      <c r="BC213" s="1404"/>
      <c r="BD213" s="1405"/>
      <c r="BE213" s="1412"/>
      <c r="BF213" s="1413"/>
      <c r="BG213" s="1413"/>
      <c r="BH213" s="1414"/>
      <c r="BI213" s="1412"/>
      <c r="BJ213" s="1413"/>
      <c r="BK213" s="1413"/>
      <c r="BL213" s="1414"/>
      <c r="BM213" s="1421"/>
      <c r="BN213" s="1422"/>
      <c r="BO213" s="1423"/>
      <c r="BP213" s="1427"/>
      <c r="BQ213" s="1427"/>
      <c r="BR213" s="1427"/>
      <c r="BS213" s="1427"/>
      <c r="BT213" s="1427"/>
      <c r="BU213" s="127"/>
      <c r="BV213" s="1378"/>
      <c r="BW213" s="1378"/>
      <c r="BX213" s="1378"/>
      <c r="BY213" s="1378"/>
      <c r="BZ213" s="1378"/>
      <c r="CA213" s="1378"/>
      <c r="CB213" s="1378"/>
      <c r="CC213" s="1378"/>
      <c r="CD213" s="1378"/>
      <c r="CE213" s="1378"/>
      <c r="CF213" s="1378"/>
      <c r="CG213" s="1378"/>
      <c r="CH213" s="1378"/>
      <c r="CI213" s="1378"/>
      <c r="CJ213" s="1378"/>
      <c r="CK213" s="1378"/>
      <c r="CL213" s="1378"/>
      <c r="CM213" s="1378"/>
      <c r="CN213" s="1378"/>
      <c r="CO213" s="1378"/>
      <c r="CP213" s="1378"/>
      <c r="CQ213" s="1378"/>
      <c r="CR213" s="1378"/>
      <c r="CS213" s="1378"/>
      <c r="CT213" s="1378"/>
      <c r="CU213" s="1378"/>
      <c r="CV213" s="1378"/>
      <c r="CW213" s="83"/>
      <c r="CX213" s="112"/>
      <c r="DA213" s="11" t="s">
        <v>255</v>
      </c>
      <c r="DB213" s="11">
        <v>0.83799999999999997</v>
      </c>
      <c r="DC213" s="11"/>
    </row>
    <row r="214" spans="1:107" ht="13.5" customHeight="1" x14ac:dyDescent="0.25">
      <c r="A214" s="3"/>
      <c r="B214" s="111"/>
      <c r="C214" s="33" t="s">
        <v>810</v>
      </c>
      <c r="D214" s="1361" t="s">
        <v>13</v>
      </c>
      <c r="E214" s="1361"/>
      <c r="F214" s="1361"/>
      <c r="G214" s="1361"/>
      <c r="H214" s="1361"/>
      <c r="I214" s="1361"/>
      <c r="J214" s="1361"/>
      <c r="K214" s="1361"/>
      <c r="L214" s="1362"/>
      <c r="M214" s="1363">
        <v>0</v>
      </c>
      <c r="N214" s="1364"/>
      <c r="O214" s="1364"/>
      <c r="P214" s="1364"/>
      <c r="Q214" s="1365"/>
      <c r="R214" s="1366">
        <v>0</v>
      </c>
      <c r="S214" s="1367"/>
      <c r="T214" s="1368"/>
      <c r="U214" s="1359">
        <v>1</v>
      </c>
      <c r="V214" s="1359"/>
      <c r="W214" s="1359"/>
      <c r="X214" s="1360">
        <f t="shared" si="67"/>
        <v>0</v>
      </c>
      <c r="Y214" s="1360"/>
      <c r="Z214" s="1360"/>
      <c r="AA214" s="1360"/>
      <c r="AB214" s="1360"/>
      <c r="AC214" s="1394"/>
      <c r="AD214" s="1395"/>
      <c r="AE214" s="1395"/>
      <c r="AF214" s="1395"/>
      <c r="AG214" s="1395"/>
      <c r="AH214" s="1395"/>
      <c r="AI214" s="1395"/>
      <c r="AJ214" s="1395"/>
      <c r="AK214" s="1395"/>
      <c r="AL214" s="1395"/>
      <c r="AM214" s="1395"/>
      <c r="AN214" s="1395"/>
      <c r="AO214" s="1395"/>
      <c r="AP214" s="1395"/>
      <c r="AQ214" s="1395"/>
      <c r="AR214" s="1395"/>
      <c r="AS214" s="1395"/>
      <c r="AT214" s="1395"/>
      <c r="AU214" s="1395"/>
      <c r="AV214" s="1395"/>
      <c r="AW214" s="1395"/>
      <c r="AX214" s="1395"/>
      <c r="AY214" s="1396"/>
      <c r="AZ214" s="71"/>
      <c r="BA214" s="1403"/>
      <c r="BB214" s="1404"/>
      <c r="BC214" s="1404"/>
      <c r="BD214" s="1405"/>
      <c r="BE214" s="1412"/>
      <c r="BF214" s="1413"/>
      <c r="BG214" s="1413"/>
      <c r="BH214" s="1414"/>
      <c r="BI214" s="1412"/>
      <c r="BJ214" s="1413"/>
      <c r="BK214" s="1413"/>
      <c r="BL214" s="1414"/>
      <c r="BM214" s="1421"/>
      <c r="BN214" s="1422"/>
      <c r="BO214" s="1423"/>
      <c r="BP214" s="1427"/>
      <c r="BQ214" s="1427"/>
      <c r="BR214" s="1427"/>
      <c r="BS214" s="1427"/>
      <c r="BT214" s="1427"/>
      <c r="BU214" s="127"/>
      <c r="BV214" s="1378"/>
      <c r="BW214" s="1378"/>
      <c r="BX214" s="1378"/>
      <c r="BY214" s="1378"/>
      <c r="BZ214" s="1378"/>
      <c r="CA214" s="1378"/>
      <c r="CB214" s="1378"/>
      <c r="CC214" s="1378"/>
      <c r="CD214" s="1378"/>
      <c r="CE214" s="1378"/>
      <c r="CF214" s="1378"/>
      <c r="CG214" s="1378"/>
      <c r="CH214" s="1378"/>
      <c r="CI214" s="1378"/>
      <c r="CJ214" s="1378"/>
      <c r="CK214" s="1378"/>
      <c r="CL214" s="1378"/>
      <c r="CM214" s="1378"/>
      <c r="CN214" s="1378"/>
      <c r="CO214" s="1378"/>
      <c r="CP214" s="1378"/>
      <c r="CQ214" s="1378"/>
      <c r="CR214" s="1378"/>
      <c r="CS214" s="1378"/>
      <c r="CT214" s="1378"/>
      <c r="CU214" s="1378"/>
      <c r="CV214" s="1378"/>
      <c r="CW214" s="83"/>
      <c r="CX214" s="112"/>
      <c r="DA214" s="11" t="s">
        <v>256</v>
      </c>
      <c r="DB214" s="12">
        <v>0.86</v>
      </c>
      <c r="DC214" s="11"/>
    </row>
    <row r="215" spans="1:107" ht="13.5" customHeight="1" x14ac:dyDescent="0.25">
      <c r="A215" s="3"/>
      <c r="B215" s="111"/>
      <c r="C215" s="34" t="s">
        <v>810</v>
      </c>
      <c r="D215" s="1369" t="s">
        <v>13</v>
      </c>
      <c r="E215" s="1369"/>
      <c r="F215" s="1369"/>
      <c r="G215" s="1369"/>
      <c r="H215" s="1369"/>
      <c r="I215" s="1369"/>
      <c r="J215" s="1369"/>
      <c r="K215" s="1369"/>
      <c r="L215" s="1370"/>
      <c r="M215" s="1371">
        <v>0</v>
      </c>
      <c r="N215" s="1372"/>
      <c r="O215" s="1372"/>
      <c r="P215" s="1372"/>
      <c r="Q215" s="1373"/>
      <c r="R215" s="1374">
        <v>0</v>
      </c>
      <c r="S215" s="1375"/>
      <c r="T215" s="1376"/>
      <c r="U215" s="1377">
        <v>1</v>
      </c>
      <c r="V215" s="1377"/>
      <c r="W215" s="1377"/>
      <c r="X215" s="1360">
        <f t="shared" si="67"/>
        <v>0</v>
      </c>
      <c r="Y215" s="1360"/>
      <c r="Z215" s="1360"/>
      <c r="AA215" s="1360"/>
      <c r="AB215" s="1360"/>
      <c r="AC215" s="1394"/>
      <c r="AD215" s="1395"/>
      <c r="AE215" s="1395"/>
      <c r="AF215" s="1395"/>
      <c r="AG215" s="1395"/>
      <c r="AH215" s="1395"/>
      <c r="AI215" s="1395"/>
      <c r="AJ215" s="1395"/>
      <c r="AK215" s="1395"/>
      <c r="AL215" s="1395"/>
      <c r="AM215" s="1395"/>
      <c r="AN215" s="1395"/>
      <c r="AO215" s="1395"/>
      <c r="AP215" s="1395"/>
      <c r="AQ215" s="1395"/>
      <c r="AR215" s="1395"/>
      <c r="AS215" s="1395"/>
      <c r="AT215" s="1395"/>
      <c r="AU215" s="1395"/>
      <c r="AV215" s="1395"/>
      <c r="AW215" s="1395"/>
      <c r="AX215" s="1395"/>
      <c r="AY215" s="1396"/>
      <c r="AZ215" s="71"/>
      <c r="BA215" s="1403"/>
      <c r="BB215" s="1404"/>
      <c r="BC215" s="1404"/>
      <c r="BD215" s="1405"/>
      <c r="BE215" s="1412"/>
      <c r="BF215" s="1413"/>
      <c r="BG215" s="1413"/>
      <c r="BH215" s="1414"/>
      <c r="BI215" s="1412"/>
      <c r="BJ215" s="1413"/>
      <c r="BK215" s="1413"/>
      <c r="BL215" s="1414"/>
      <c r="BM215" s="1421"/>
      <c r="BN215" s="1422"/>
      <c r="BO215" s="1423"/>
      <c r="BP215" s="1427"/>
      <c r="BQ215" s="1427"/>
      <c r="BR215" s="1427"/>
      <c r="BS215" s="1427"/>
      <c r="BT215" s="1427"/>
      <c r="BU215" s="127"/>
      <c r="BV215" s="1378"/>
      <c r="BW215" s="1378"/>
      <c r="BX215" s="1378"/>
      <c r="BY215" s="1378"/>
      <c r="BZ215" s="1378"/>
      <c r="CA215" s="1378"/>
      <c r="CB215" s="1378"/>
      <c r="CC215" s="1378"/>
      <c r="CD215" s="1378"/>
      <c r="CE215" s="1378"/>
      <c r="CF215" s="1378"/>
      <c r="CG215" s="1378"/>
      <c r="CH215" s="1378"/>
      <c r="CI215" s="1378"/>
      <c r="CJ215" s="1378"/>
      <c r="CK215" s="1378"/>
      <c r="CL215" s="1378"/>
      <c r="CM215" s="1378"/>
      <c r="CN215" s="1378"/>
      <c r="CO215" s="1378"/>
      <c r="CP215" s="1378"/>
      <c r="CQ215" s="1378"/>
      <c r="CR215" s="1378"/>
      <c r="CS215" s="1378"/>
      <c r="CT215" s="1378"/>
      <c r="CU215" s="1378"/>
      <c r="CV215" s="1378"/>
      <c r="CW215" s="83"/>
      <c r="CX215" s="112"/>
      <c r="DA215" s="11" t="s">
        <v>257</v>
      </c>
      <c r="DB215" s="12">
        <v>0.83299999999999996</v>
      </c>
      <c r="DC215" s="11"/>
    </row>
    <row r="216" spans="1:107" ht="13.5" customHeight="1" x14ac:dyDescent="0.2">
      <c r="A216" s="3"/>
      <c r="B216" s="111"/>
      <c r="C216" s="1381" t="s">
        <v>811</v>
      </c>
      <c r="D216" s="1382"/>
      <c r="E216" s="1382"/>
      <c r="F216" s="1382"/>
      <c r="G216" s="1382"/>
      <c r="H216" s="1382"/>
      <c r="I216" s="1382"/>
      <c r="J216" s="1382"/>
      <c r="K216" s="1382"/>
      <c r="L216" s="1382"/>
      <c r="M216" s="1382"/>
      <c r="N216" s="1382"/>
      <c r="O216" s="1382"/>
      <c r="P216" s="1382"/>
      <c r="Q216" s="1382"/>
      <c r="R216" s="1382"/>
      <c r="S216" s="1382"/>
      <c r="T216" s="1382"/>
      <c r="U216" s="1382"/>
      <c r="V216" s="1382"/>
      <c r="W216" s="1383"/>
      <c r="X216" s="1438">
        <f>X211</f>
        <v>184140</v>
      </c>
      <c r="Y216" s="1439"/>
      <c r="Z216" s="1439"/>
      <c r="AA216" s="1439"/>
      <c r="AB216" s="1440"/>
      <c r="AC216" s="1397"/>
      <c r="AD216" s="1398"/>
      <c r="AE216" s="1398"/>
      <c r="AF216" s="1398"/>
      <c r="AG216" s="1398"/>
      <c r="AH216" s="1398"/>
      <c r="AI216" s="1398"/>
      <c r="AJ216" s="1398"/>
      <c r="AK216" s="1398"/>
      <c r="AL216" s="1398"/>
      <c r="AM216" s="1398"/>
      <c r="AN216" s="1398"/>
      <c r="AO216" s="1398"/>
      <c r="AP216" s="1398"/>
      <c r="AQ216" s="1398"/>
      <c r="AR216" s="1398"/>
      <c r="AS216" s="1398"/>
      <c r="AT216" s="1398"/>
      <c r="AU216" s="1398"/>
      <c r="AV216" s="1398"/>
      <c r="AW216" s="1398"/>
      <c r="AX216" s="1398"/>
      <c r="AY216" s="1399"/>
      <c r="AZ216" s="71"/>
      <c r="BA216" s="1406"/>
      <c r="BB216" s="1407"/>
      <c r="BC216" s="1407"/>
      <c r="BD216" s="1408"/>
      <c r="BE216" s="1415"/>
      <c r="BF216" s="1416"/>
      <c r="BG216" s="1416"/>
      <c r="BH216" s="1417"/>
      <c r="BI216" s="1415"/>
      <c r="BJ216" s="1416"/>
      <c r="BK216" s="1416"/>
      <c r="BL216" s="1417"/>
      <c r="BM216" s="1424"/>
      <c r="BN216" s="1425"/>
      <c r="BO216" s="1426"/>
      <c r="BP216" s="1427"/>
      <c r="BQ216" s="1427"/>
      <c r="BR216" s="1427"/>
      <c r="BS216" s="1427"/>
      <c r="BT216" s="1427"/>
      <c r="BU216" s="127"/>
      <c r="BV216" s="1378"/>
      <c r="BW216" s="1378"/>
      <c r="BX216" s="1378"/>
      <c r="BY216" s="1378"/>
      <c r="BZ216" s="1378"/>
      <c r="CA216" s="1378"/>
      <c r="CB216" s="1378"/>
      <c r="CC216" s="1378"/>
      <c r="CD216" s="1378"/>
      <c r="CE216" s="1378"/>
      <c r="CF216" s="1378"/>
      <c r="CG216" s="1378"/>
      <c r="CH216" s="1378"/>
      <c r="CI216" s="1378"/>
      <c r="CJ216" s="1378"/>
      <c r="CK216" s="1378"/>
      <c r="CL216" s="1378"/>
      <c r="CM216" s="1378"/>
      <c r="CN216" s="1378"/>
      <c r="CO216" s="1378"/>
      <c r="CP216" s="1378"/>
      <c r="CQ216" s="1378"/>
      <c r="CR216" s="1378"/>
      <c r="CS216" s="1378"/>
      <c r="CT216" s="1378"/>
      <c r="CU216" s="1378"/>
      <c r="CV216" s="1378"/>
      <c r="CW216" s="83"/>
      <c r="CX216" s="112"/>
      <c r="DA216" s="11" t="s">
        <v>258</v>
      </c>
      <c r="DB216" s="12">
        <v>0.84299999999999997</v>
      </c>
      <c r="DC216" s="11"/>
    </row>
    <row r="217" spans="1:107" ht="13.5" customHeight="1" x14ac:dyDescent="0.2">
      <c r="A217" s="3"/>
      <c r="B217" s="111"/>
      <c r="C217" s="1441" t="s">
        <v>812</v>
      </c>
      <c r="D217" s="1442"/>
      <c r="E217" s="1442"/>
      <c r="F217" s="1442"/>
      <c r="G217" s="1442"/>
      <c r="H217" s="1442"/>
      <c r="I217" s="1442"/>
      <c r="J217" s="1442"/>
      <c r="K217" s="1442"/>
      <c r="L217" s="1442"/>
      <c r="M217" s="1442"/>
      <c r="N217" s="1442"/>
      <c r="O217" s="1442"/>
      <c r="P217" s="1442"/>
      <c r="Q217" s="1442"/>
      <c r="R217" s="1442"/>
      <c r="S217" s="1442"/>
      <c r="T217" s="1442"/>
      <c r="U217" s="1442"/>
      <c r="V217" s="1442"/>
      <c r="W217" s="1443"/>
      <c r="X217" s="1444">
        <f>X168+X174+X180+X186+X192+X198+X204+X210+X211</f>
        <v>1898268.0615602636</v>
      </c>
      <c r="Y217" s="1445"/>
      <c r="Z217" s="1445"/>
      <c r="AA217" s="1445"/>
      <c r="AB217" s="1446"/>
      <c r="AC217" s="3"/>
      <c r="AD217" s="3"/>
      <c r="AE217" s="3"/>
      <c r="AF217" s="3"/>
      <c r="AG217" s="3"/>
      <c r="AH217" s="3"/>
      <c r="AI217" s="3"/>
      <c r="AJ217" s="3"/>
      <c r="AK217" s="3"/>
      <c r="AL217" s="3"/>
      <c r="AM217" s="3"/>
      <c r="AN217" s="3"/>
      <c r="AO217" s="3"/>
      <c r="AP217" s="3"/>
      <c r="AQ217" s="3"/>
      <c r="AR217" s="3"/>
      <c r="AS217" s="3"/>
      <c r="AT217" s="3"/>
      <c r="AU217" s="3"/>
      <c r="AV217" s="3"/>
      <c r="AW217" s="3"/>
      <c r="AX217" s="3"/>
      <c r="AY217" s="3"/>
      <c r="AZ217" s="71"/>
      <c r="BA217" s="83"/>
      <c r="BB217" s="83"/>
      <c r="BC217" s="83"/>
      <c r="BD217" s="83"/>
      <c r="BE217" s="83"/>
      <c r="BF217" s="83"/>
      <c r="BG217" s="83"/>
      <c r="BH217" s="83"/>
      <c r="BI217" s="83"/>
      <c r="BJ217" s="83"/>
      <c r="BK217" s="83"/>
      <c r="BL217" s="83"/>
      <c r="BM217" s="83"/>
      <c r="BN217" s="83"/>
      <c r="BO217" s="83"/>
      <c r="BP217" s="54"/>
      <c r="BQ217" s="54"/>
      <c r="BR217" s="54"/>
      <c r="BS217" s="83"/>
      <c r="BT217" s="83"/>
      <c r="BU217" s="83"/>
      <c r="BV217" s="1378"/>
      <c r="BW217" s="1378"/>
      <c r="BX217" s="1378"/>
      <c r="BY217" s="1378"/>
      <c r="BZ217" s="1378"/>
      <c r="CA217" s="1378"/>
      <c r="CB217" s="1378"/>
      <c r="CC217" s="1378"/>
      <c r="CD217" s="1378"/>
      <c r="CE217" s="1378"/>
      <c r="CF217" s="1378"/>
      <c r="CG217" s="1378"/>
      <c r="CH217" s="1378"/>
      <c r="CI217" s="1378"/>
      <c r="CJ217" s="1378"/>
      <c r="CK217" s="1378"/>
      <c r="CL217" s="1378"/>
      <c r="CM217" s="1378"/>
      <c r="CN217" s="1378"/>
      <c r="CO217" s="1378"/>
      <c r="CP217" s="1378"/>
      <c r="CQ217" s="1378"/>
      <c r="CR217" s="1378"/>
      <c r="CS217" s="1378"/>
      <c r="CT217" s="1378"/>
      <c r="CU217" s="1378"/>
      <c r="CV217" s="1378"/>
      <c r="CW217" s="83"/>
      <c r="CX217" s="112"/>
      <c r="DA217" s="11" t="s">
        <v>259</v>
      </c>
      <c r="DB217" s="12">
        <v>0.86699999999999999</v>
      </c>
      <c r="DC217" s="11"/>
    </row>
    <row r="218" spans="1:107" ht="13.5" customHeight="1" x14ac:dyDescent="0.2">
      <c r="A218" s="3"/>
      <c r="B218" s="111"/>
      <c r="C218" s="1441" t="s">
        <v>813</v>
      </c>
      <c r="D218" s="1442"/>
      <c r="E218" s="1442"/>
      <c r="F218" s="1442"/>
      <c r="G218" s="1442"/>
      <c r="H218" s="1442"/>
      <c r="I218" s="1442"/>
      <c r="J218" s="1442"/>
      <c r="K218" s="1442"/>
      <c r="L218" s="1442"/>
      <c r="M218" s="1442"/>
      <c r="N218" s="1442"/>
      <c r="O218" s="1442"/>
      <c r="P218" s="1442"/>
      <c r="Q218" s="1442"/>
      <c r="R218" s="1442"/>
      <c r="S218" s="1442"/>
      <c r="T218" s="1443"/>
      <c r="U218" s="1447">
        <f>IF(O157="RUMAH TINGGAL MEWAH",VLOOKUP(O161,IL,3,FALSE),IF(O157="RUMAH TINGGAL MENENGAH",VLOOKUP(O161,IL,4,FALSE),IF(O157="RUMAH TINGGAL SEDERHANA",VLOOKUP(O161,IL,5,FALSE),IF(O157="SEMI PERMANEN",VLOOKUP(O161,IL,6,FALSE),IF(O157="GUDANG",VLOOKUP(O161,IL,7,FALSE),IF(O157="GEDUNG BERTINGKAT RENDAH &lt; 5 LANTAI",VLOOKUP(O161,IL,8,FALSE),IF(O157="GEDUNG BERTINGKAT SEDANG 5-8 LANTAI",VLOOKUP(O161,IL,9,FALSE),VLOOKUP(O161,IL,10,FALSE))))))))</f>
        <v>1</v>
      </c>
      <c r="V218" s="1448"/>
      <c r="W218" s="1449"/>
      <c r="X218" s="1444">
        <f>X217*U218</f>
        <v>1898268.0615602636</v>
      </c>
      <c r="Y218" s="1445"/>
      <c r="Z218" s="1445"/>
      <c r="AA218" s="1445"/>
      <c r="AB218" s="1446"/>
      <c r="AC218" s="3"/>
      <c r="AD218" s="1289" t="s">
        <v>896</v>
      </c>
      <c r="AE218" s="1290"/>
      <c r="AF218" s="1290"/>
      <c r="AG218" s="1290"/>
      <c r="AH218" s="1290"/>
      <c r="AI218" s="1290"/>
      <c r="AJ218" s="1290"/>
      <c r="AK218" s="1290"/>
      <c r="AL218" s="1290"/>
      <c r="AM218" s="1290"/>
      <c r="AN218" s="1290"/>
      <c r="AO218" s="1290"/>
      <c r="AP218" s="1290"/>
      <c r="AQ218" s="1290"/>
      <c r="AR218" s="1290"/>
      <c r="AS218" s="1290"/>
      <c r="AT218" s="1290"/>
      <c r="AU218" s="1290"/>
      <c r="AV218" s="1290"/>
      <c r="AW218" s="1290"/>
      <c r="AX218" s="1290"/>
      <c r="AY218" s="1290"/>
      <c r="AZ218" s="1290"/>
      <c r="BA218" s="1290"/>
      <c r="BB218" s="1290"/>
      <c r="BC218" s="1291"/>
      <c r="BD218" s="83"/>
      <c r="BE218" s="83"/>
      <c r="BF218" s="83"/>
      <c r="BG218" s="83"/>
      <c r="BH218" s="83"/>
      <c r="BI218" s="83"/>
      <c r="BJ218" s="83"/>
      <c r="BK218" s="83"/>
      <c r="BL218" s="83"/>
      <c r="BM218" s="83"/>
      <c r="BN218" s="83"/>
      <c r="BO218" s="83"/>
      <c r="BP218" s="54"/>
      <c r="BQ218" s="54"/>
      <c r="BR218" s="54"/>
      <c r="BS218" s="83"/>
      <c r="BT218" s="83"/>
      <c r="BU218" s="83"/>
      <c r="BV218" s="1378"/>
      <c r="BW218" s="1378"/>
      <c r="BX218" s="1378"/>
      <c r="BY218" s="1378"/>
      <c r="BZ218" s="1378"/>
      <c r="CA218" s="1378"/>
      <c r="CB218" s="1378"/>
      <c r="CC218" s="1378"/>
      <c r="CD218" s="1378"/>
      <c r="CE218" s="1378"/>
      <c r="CF218" s="1378"/>
      <c r="CG218" s="1378"/>
      <c r="CH218" s="1378"/>
      <c r="CI218" s="1378"/>
      <c r="CJ218" s="1378"/>
      <c r="CK218" s="1378"/>
      <c r="CL218" s="1378"/>
      <c r="CM218" s="1378"/>
      <c r="CN218" s="1378"/>
      <c r="CO218" s="1378"/>
      <c r="CP218" s="1378"/>
      <c r="CQ218" s="1378"/>
      <c r="CR218" s="1378"/>
      <c r="CS218" s="1378"/>
      <c r="CT218" s="1378"/>
      <c r="CU218" s="1378"/>
      <c r="CV218" s="1378"/>
      <c r="CW218" s="83"/>
      <c r="CX218" s="112"/>
      <c r="DA218" s="11" t="s">
        <v>260</v>
      </c>
      <c r="DB218" s="12">
        <v>0.85299999999999998</v>
      </c>
      <c r="DC218" s="11"/>
    </row>
    <row r="219" spans="1:107" ht="13.5" customHeight="1" x14ac:dyDescent="0.2">
      <c r="A219" s="3"/>
      <c r="B219" s="111"/>
      <c r="C219" s="1349" t="s">
        <v>814</v>
      </c>
      <c r="D219" s="1295"/>
      <c r="E219" s="1295"/>
      <c r="F219" s="1295"/>
      <c r="G219" s="1295"/>
      <c r="H219" s="1295"/>
      <c r="I219" s="1295"/>
      <c r="J219" s="1295"/>
      <c r="K219" s="1295"/>
      <c r="L219" s="1295"/>
      <c r="M219" s="1295"/>
      <c r="N219" s="1295"/>
      <c r="O219" s="1295"/>
      <c r="P219" s="1295"/>
      <c r="Q219" s="1295"/>
      <c r="R219" s="1295"/>
      <c r="S219" s="1295"/>
      <c r="T219" s="1296"/>
      <c r="U219" s="1350">
        <f>VLOOKUP(O159,$DA$38:$DB$584,2,FALSE)</f>
        <v>1.0189999999999999</v>
      </c>
      <c r="V219" s="1351"/>
      <c r="W219" s="1352"/>
      <c r="X219" s="1353">
        <f>X218*U219</f>
        <v>1934335.1547299086</v>
      </c>
      <c r="Y219" s="1354"/>
      <c r="Z219" s="1354"/>
      <c r="AA219" s="1354"/>
      <c r="AB219" s="1355"/>
      <c r="AC219" s="3"/>
      <c r="AD219" s="117" t="s">
        <v>13</v>
      </c>
      <c r="AE219" s="1323" t="s">
        <v>897</v>
      </c>
      <c r="AF219" s="1323"/>
      <c r="AG219" s="1323"/>
      <c r="AH219" s="1323"/>
      <c r="AI219" s="1323"/>
      <c r="AJ219" s="1323"/>
      <c r="AK219" s="1323"/>
      <c r="AL219" s="1323"/>
      <c r="AM219" s="1323"/>
      <c r="AN219" s="1323"/>
      <c r="AO219" s="1323"/>
      <c r="AP219" s="1323"/>
      <c r="AQ219" s="1323"/>
      <c r="AR219" s="1324"/>
      <c r="AS219" s="1356">
        <v>2000</v>
      </c>
      <c r="AT219" s="1357"/>
      <c r="AU219" s="1357"/>
      <c r="AV219" s="1357"/>
      <c r="AW219" s="1357"/>
      <c r="AX219" s="1357"/>
      <c r="AY219" s="1357"/>
      <c r="AZ219" s="1357"/>
      <c r="BA219" s="1357"/>
      <c r="BB219" s="1357"/>
      <c r="BC219" s="1358"/>
      <c r="BD219" s="83"/>
      <c r="BE219" s="83"/>
      <c r="BF219" s="83"/>
      <c r="BG219" s="83"/>
      <c r="BH219" s="83"/>
      <c r="BI219" s="83"/>
      <c r="BJ219" s="83"/>
      <c r="BK219" s="83"/>
      <c r="BL219" s="83"/>
      <c r="BM219" s="83"/>
      <c r="BN219" s="83"/>
      <c r="BO219" s="83"/>
      <c r="BP219" s="54"/>
      <c r="BQ219" s="54"/>
      <c r="BR219" s="54"/>
      <c r="BS219" s="83"/>
      <c r="BT219" s="83"/>
      <c r="BU219" s="83"/>
      <c r="BV219" s="1378"/>
      <c r="BW219" s="1378"/>
      <c r="BX219" s="1378"/>
      <c r="BY219" s="1378"/>
      <c r="BZ219" s="1378"/>
      <c r="CA219" s="1378"/>
      <c r="CB219" s="1378"/>
      <c r="CC219" s="1378"/>
      <c r="CD219" s="1378"/>
      <c r="CE219" s="1378"/>
      <c r="CF219" s="1378"/>
      <c r="CG219" s="1378"/>
      <c r="CH219" s="1378"/>
      <c r="CI219" s="1378"/>
      <c r="CJ219" s="1378"/>
      <c r="CK219" s="1378"/>
      <c r="CL219" s="1378"/>
      <c r="CM219" s="1378"/>
      <c r="CN219" s="1378"/>
      <c r="CO219" s="1378"/>
      <c r="CP219" s="1378"/>
      <c r="CQ219" s="1378"/>
      <c r="CR219" s="1378"/>
      <c r="CS219" s="1378"/>
      <c r="CT219" s="1378"/>
      <c r="CU219" s="1378"/>
      <c r="CV219" s="1378"/>
      <c r="CW219" s="83"/>
      <c r="CX219" s="112"/>
      <c r="DA219" s="11" t="s">
        <v>261</v>
      </c>
      <c r="DB219" s="12">
        <v>0.86899999999999999</v>
      </c>
      <c r="DC219" s="11"/>
    </row>
    <row r="220" spans="1:107" ht="13.5" customHeight="1" x14ac:dyDescent="0.2">
      <c r="A220" s="3"/>
      <c r="B220" s="111"/>
      <c r="C220" s="3"/>
      <c r="D220" s="3"/>
      <c r="E220" s="3"/>
      <c r="F220" s="3"/>
      <c r="G220" s="3"/>
      <c r="H220" s="3"/>
      <c r="I220" s="3"/>
      <c r="J220" s="3"/>
      <c r="K220" s="3"/>
      <c r="L220" s="3"/>
      <c r="M220" s="3"/>
      <c r="N220" s="3"/>
      <c r="O220" s="3"/>
      <c r="P220" s="3"/>
      <c r="Q220" s="3"/>
      <c r="R220" s="3"/>
      <c r="S220" s="3"/>
      <c r="T220" s="3"/>
      <c r="U220" s="3"/>
      <c r="V220" s="3"/>
      <c r="W220" s="3"/>
      <c r="X220" s="3"/>
      <c r="Y220" s="3"/>
      <c r="Z220" s="3"/>
      <c r="AA220" s="3"/>
      <c r="AB220" s="3"/>
      <c r="AC220" s="3"/>
      <c r="AD220" s="124" t="s">
        <v>13</v>
      </c>
      <c r="AE220" s="1318" t="s">
        <v>898</v>
      </c>
      <c r="AF220" s="1318"/>
      <c r="AG220" s="1318"/>
      <c r="AH220" s="1318"/>
      <c r="AI220" s="1318"/>
      <c r="AJ220" s="1318"/>
      <c r="AK220" s="1318"/>
      <c r="AL220" s="1318"/>
      <c r="AM220" s="1318"/>
      <c r="AN220" s="1318"/>
      <c r="AO220" s="1318"/>
      <c r="AP220" s="1318"/>
      <c r="AQ220" s="1318"/>
      <c r="AR220" s="1319"/>
      <c r="AS220" s="1337">
        <v>2005</v>
      </c>
      <c r="AT220" s="1338"/>
      <c r="AU220" s="1338"/>
      <c r="AV220" s="1338"/>
      <c r="AW220" s="1338"/>
      <c r="AX220" s="1338"/>
      <c r="AY220" s="1338"/>
      <c r="AZ220" s="1338"/>
      <c r="BA220" s="1338"/>
      <c r="BB220" s="1338"/>
      <c r="BC220" s="1339"/>
      <c r="BD220" s="83"/>
      <c r="BE220" s="83"/>
      <c r="BF220" s="83"/>
      <c r="BG220" s="83"/>
      <c r="BH220" s="83"/>
      <c r="BI220" s="83"/>
      <c r="BJ220" s="83"/>
      <c r="BK220" s="83"/>
      <c r="BL220" s="83"/>
      <c r="BM220" s="83"/>
      <c r="BN220" s="83"/>
      <c r="BO220" s="83"/>
      <c r="BP220" s="54"/>
      <c r="BQ220" s="54"/>
      <c r="BR220" s="54"/>
      <c r="BS220" s="83"/>
      <c r="BT220" s="83"/>
      <c r="BU220" s="83"/>
      <c r="BV220" s="1378"/>
      <c r="BW220" s="1378"/>
      <c r="BX220" s="1378"/>
      <c r="BY220" s="1378"/>
      <c r="BZ220" s="1378"/>
      <c r="CA220" s="1378"/>
      <c r="CB220" s="1378"/>
      <c r="CC220" s="1378"/>
      <c r="CD220" s="1378"/>
      <c r="CE220" s="1378"/>
      <c r="CF220" s="1378"/>
      <c r="CG220" s="1378"/>
      <c r="CH220" s="1378"/>
      <c r="CI220" s="1378"/>
      <c r="CJ220" s="1378"/>
      <c r="CK220" s="1378"/>
      <c r="CL220" s="1378"/>
      <c r="CM220" s="1378"/>
      <c r="CN220" s="1378"/>
      <c r="CO220" s="1378"/>
      <c r="CP220" s="1378"/>
      <c r="CQ220" s="1378"/>
      <c r="CR220" s="1378"/>
      <c r="CS220" s="1378"/>
      <c r="CT220" s="1378"/>
      <c r="CU220" s="1378"/>
      <c r="CV220" s="1378"/>
      <c r="CW220" s="83"/>
      <c r="CX220" s="112"/>
      <c r="DA220" s="11" t="s">
        <v>262</v>
      </c>
      <c r="DB220" s="12">
        <v>0.91400000000000003</v>
      </c>
      <c r="DC220" s="11"/>
    </row>
    <row r="221" spans="1:107" ht="13.5" customHeight="1" x14ac:dyDescent="0.2">
      <c r="A221" s="3"/>
      <c r="B221" s="111"/>
      <c r="C221" s="3"/>
      <c r="D221" s="3"/>
      <c r="E221" s="3"/>
      <c r="F221" s="3"/>
      <c r="G221" s="3"/>
      <c r="H221" s="3"/>
      <c r="I221" s="3"/>
      <c r="J221" s="3"/>
      <c r="K221" s="3"/>
      <c r="L221" s="3"/>
      <c r="M221" s="3"/>
      <c r="N221" s="3"/>
      <c r="O221" s="3"/>
      <c r="P221" s="3"/>
      <c r="Q221" s="3"/>
      <c r="R221" s="3"/>
      <c r="S221" s="3"/>
      <c r="T221" s="3"/>
      <c r="U221" s="3"/>
      <c r="V221" s="3"/>
      <c r="W221" s="3"/>
      <c r="X221" s="3"/>
      <c r="Y221" s="3"/>
      <c r="Z221" s="3"/>
      <c r="AA221" s="3"/>
      <c r="AB221" s="3"/>
      <c r="AC221" s="3"/>
      <c r="AD221" s="124" t="s">
        <v>13</v>
      </c>
      <c r="AE221" s="1318" t="s">
        <v>899</v>
      </c>
      <c r="AF221" s="1318"/>
      <c r="AG221" s="1318"/>
      <c r="AH221" s="1318"/>
      <c r="AI221" s="1318"/>
      <c r="AJ221" s="1318"/>
      <c r="AK221" s="1318"/>
      <c r="AL221" s="1318"/>
      <c r="AM221" s="1318"/>
      <c r="AN221" s="1318"/>
      <c r="AO221" s="1318"/>
      <c r="AP221" s="1318"/>
      <c r="AQ221" s="1318"/>
      <c r="AR221" s="1319"/>
      <c r="AS221" s="1340" t="s">
        <v>830</v>
      </c>
      <c r="AT221" s="1341"/>
      <c r="AU221" s="1341"/>
      <c r="AV221" s="1341"/>
      <c r="AW221" s="1341"/>
      <c r="AX221" s="1341"/>
      <c r="AY221" s="1341"/>
      <c r="AZ221" s="1341"/>
      <c r="BA221" s="1341"/>
      <c r="BB221" s="1341"/>
      <c r="BC221" s="1342"/>
      <c r="BD221" s="83"/>
      <c r="BE221" s="83"/>
      <c r="BF221" s="83"/>
      <c r="BG221" s="83"/>
      <c r="BH221" s="83"/>
      <c r="BI221" s="83"/>
      <c r="BJ221" s="83"/>
      <c r="BK221" s="83"/>
      <c r="BP221" s="54"/>
      <c r="BQ221" s="54"/>
      <c r="BR221" s="54"/>
      <c r="BS221" s="83"/>
      <c r="BT221" s="83"/>
      <c r="BU221" s="83"/>
      <c r="BV221" s="1378"/>
      <c r="BW221" s="1378"/>
      <c r="BX221" s="1378"/>
      <c r="BY221" s="1378"/>
      <c r="BZ221" s="1378"/>
      <c r="CA221" s="1378"/>
      <c r="CB221" s="1378"/>
      <c r="CC221" s="1378"/>
      <c r="CD221" s="1378"/>
      <c r="CE221" s="1378"/>
      <c r="CF221" s="1378"/>
      <c r="CG221" s="1378"/>
      <c r="CH221" s="1378"/>
      <c r="CI221" s="1378"/>
      <c r="CJ221" s="1378"/>
      <c r="CK221" s="1378"/>
      <c r="CL221" s="1378"/>
      <c r="CM221" s="1378"/>
      <c r="CN221" s="1378"/>
      <c r="CO221" s="1378"/>
      <c r="CP221" s="1378"/>
      <c r="CQ221" s="1378"/>
      <c r="CR221" s="1378"/>
      <c r="CS221" s="1378"/>
      <c r="CT221" s="1378"/>
      <c r="CU221" s="1378"/>
      <c r="CV221" s="1378"/>
      <c r="CW221" s="83"/>
      <c r="CX221" s="112"/>
      <c r="DA221" s="11" t="s">
        <v>263</v>
      </c>
      <c r="DB221" s="12">
        <v>0.85799999999999998</v>
      </c>
      <c r="DC221" s="11"/>
    </row>
    <row r="222" spans="1:107" ht="13.5" customHeight="1" x14ac:dyDescent="0.2">
      <c r="A222" s="3"/>
      <c r="B222" s="111"/>
      <c r="C222" s="1289" t="s">
        <v>815</v>
      </c>
      <c r="D222" s="1290"/>
      <c r="E222" s="1290"/>
      <c r="F222" s="1290"/>
      <c r="G222" s="1290"/>
      <c r="H222" s="1290"/>
      <c r="I222" s="1290"/>
      <c r="J222" s="1290"/>
      <c r="K222" s="1290"/>
      <c r="L222" s="1290"/>
      <c r="M222" s="1290"/>
      <c r="N222" s="1290"/>
      <c r="O222" s="1290"/>
      <c r="P222" s="1290"/>
      <c r="Q222" s="1290"/>
      <c r="R222" s="1290"/>
      <c r="S222" s="1290"/>
      <c r="T222" s="1290"/>
      <c r="U222" s="1290"/>
      <c r="V222" s="1290"/>
      <c r="W222" s="1290"/>
      <c r="X222" s="1290"/>
      <c r="Y222" s="1290"/>
      <c r="Z222" s="1290"/>
      <c r="AA222" s="1290"/>
      <c r="AB222" s="1291"/>
      <c r="AC222" s="3"/>
      <c r="AD222" s="118" t="s">
        <v>13</v>
      </c>
      <c r="AE222" s="1300" t="s">
        <v>868</v>
      </c>
      <c r="AF222" s="1300"/>
      <c r="AG222" s="1300"/>
      <c r="AH222" s="1300"/>
      <c r="AI222" s="1300"/>
      <c r="AJ222" s="1300"/>
      <c r="AK222" s="1300"/>
      <c r="AL222" s="1300"/>
      <c r="AM222" s="1300"/>
      <c r="AN222" s="1300"/>
      <c r="AO222" s="1300"/>
      <c r="AP222" s="1300"/>
      <c r="AQ222" s="1300"/>
      <c r="AR222" s="1301"/>
      <c r="AS222" s="1343">
        <f>VLOOKUP(AS221,$DU$2:$DV$26,2,FALSE)</f>
        <v>20</v>
      </c>
      <c r="AT222" s="1344"/>
      <c r="AU222" s="1344"/>
      <c r="AV222" s="1344"/>
      <c r="AW222" s="1344"/>
      <c r="AX222" s="1344"/>
      <c r="AY222" s="1344"/>
      <c r="AZ222" s="1344"/>
      <c r="BA222" s="1344"/>
      <c r="BB222" s="1344"/>
      <c r="BC222" s="1345"/>
      <c r="BD222" s="83"/>
      <c r="BE222" s="83"/>
      <c r="BF222" s="83"/>
      <c r="BG222" s="83"/>
      <c r="BH222" s="83"/>
      <c r="BI222" s="83"/>
      <c r="BJ222" s="83"/>
      <c r="BK222" s="83"/>
      <c r="BP222" s="54"/>
      <c r="BQ222" s="54"/>
      <c r="BR222" s="54"/>
      <c r="BS222" s="83"/>
      <c r="BT222" s="83"/>
      <c r="BU222" s="83"/>
      <c r="BV222" s="1378"/>
      <c r="BW222" s="1378"/>
      <c r="BX222" s="1378"/>
      <c r="BY222" s="1378"/>
      <c r="BZ222" s="1378"/>
      <c r="CA222" s="1378"/>
      <c r="CB222" s="1378"/>
      <c r="CC222" s="1378"/>
      <c r="CD222" s="1378"/>
      <c r="CE222" s="1378"/>
      <c r="CF222" s="1378"/>
      <c r="CG222" s="1378"/>
      <c r="CH222" s="1378"/>
      <c r="CI222" s="1378"/>
      <c r="CJ222" s="1378"/>
      <c r="CK222" s="1378"/>
      <c r="CL222" s="1378"/>
      <c r="CM222" s="1378"/>
      <c r="CN222" s="1378"/>
      <c r="CO222" s="1378"/>
      <c r="CP222" s="1378"/>
      <c r="CQ222" s="1378"/>
      <c r="CR222" s="1378"/>
      <c r="CS222" s="1378"/>
      <c r="CT222" s="1378"/>
      <c r="CU222" s="1378"/>
      <c r="CV222" s="1378"/>
      <c r="CW222" s="83"/>
      <c r="CX222" s="112"/>
      <c r="DA222" s="11" t="s">
        <v>264</v>
      </c>
      <c r="DB222" s="12">
        <v>0.877</v>
      </c>
      <c r="DC222" s="11"/>
    </row>
    <row r="223" spans="1:107" ht="13.5" customHeight="1" x14ac:dyDescent="0.2">
      <c r="A223" s="3"/>
      <c r="B223" s="111"/>
      <c r="C223" s="124" t="s">
        <v>13</v>
      </c>
      <c r="D223" s="1323" t="s">
        <v>816</v>
      </c>
      <c r="E223" s="1323"/>
      <c r="F223" s="1323"/>
      <c r="G223" s="1323"/>
      <c r="H223" s="1323"/>
      <c r="I223" s="1323"/>
      <c r="J223" s="1323"/>
      <c r="K223" s="1323"/>
      <c r="L223" s="1323"/>
      <c r="M223" s="1323"/>
      <c r="N223" s="1323"/>
      <c r="O223" s="1323"/>
      <c r="P223" s="1323"/>
      <c r="Q223" s="1323"/>
      <c r="R223" s="1323"/>
      <c r="S223" s="1323"/>
      <c r="T223" s="1324"/>
      <c r="U223" s="1346">
        <f>U146</f>
        <v>0.03</v>
      </c>
      <c r="V223" s="1347"/>
      <c r="W223" s="1348"/>
      <c r="X223" s="1315">
        <f>X219*U223</f>
        <v>58030.054641897252</v>
      </c>
      <c r="Y223" s="1316"/>
      <c r="Z223" s="1316"/>
      <c r="AA223" s="1316"/>
      <c r="AB223" s="1317"/>
      <c r="AC223" s="3"/>
      <c r="AD223" s="1289" t="s">
        <v>900</v>
      </c>
      <c r="AE223" s="1290"/>
      <c r="AF223" s="1290"/>
      <c r="AG223" s="1290"/>
      <c r="AH223" s="1290"/>
      <c r="AI223" s="1290"/>
      <c r="AJ223" s="1290"/>
      <c r="AK223" s="1290"/>
      <c r="AL223" s="1290"/>
      <c r="AM223" s="1290"/>
      <c r="AN223" s="1290"/>
      <c r="AO223" s="1290"/>
      <c r="AP223" s="1290"/>
      <c r="AQ223" s="1290"/>
      <c r="AR223" s="1290"/>
      <c r="AS223" s="1290"/>
      <c r="AT223" s="1290"/>
      <c r="AU223" s="1290"/>
      <c r="AV223" s="1290"/>
      <c r="AW223" s="1290"/>
      <c r="AX223" s="1290"/>
      <c r="AY223" s="1290">
        <f>SUM(AY220:BC222)</f>
        <v>0</v>
      </c>
      <c r="AZ223" s="1290"/>
      <c r="BA223" s="1290"/>
      <c r="BB223" s="1290"/>
      <c r="BC223" s="1291"/>
      <c r="BD223" s="83"/>
      <c r="BE223" s="83"/>
      <c r="BF223" s="83"/>
      <c r="BG223" s="83"/>
      <c r="BH223" s="83"/>
      <c r="BI223" s="83"/>
      <c r="BJ223" s="83"/>
      <c r="BK223" s="83"/>
      <c r="BP223" s="54"/>
      <c r="BQ223" s="54"/>
      <c r="BR223" s="54"/>
      <c r="BS223" s="83"/>
      <c r="BT223" s="83"/>
      <c r="BU223" s="83"/>
      <c r="BV223" s="1378"/>
      <c r="BW223" s="1378"/>
      <c r="BX223" s="1378"/>
      <c r="BY223" s="1378"/>
      <c r="BZ223" s="1378"/>
      <c r="CA223" s="1378"/>
      <c r="CB223" s="1378"/>
      <c r="CC223" s="1378"/>
      <c r="CD223" s="1378"/>
      <c r="CE223" s="1378"/>
      <c r="CF223" s="1378"/>
      <c r="CG223" s="1378"/>
      <c r="CH223" s="1378"/>
      <c r="CI223" s="1378"/>
      <c r="CJ223" s="1378"/>
      <c r="CK223" s="1378"/>
      <c r="CL223" s="1378"/>
      <c r="CM223" s="1378"/>
      <c r="CN223" s="1378"/>
      <c r="CO223" s="1378"/>
      <c r="CP223" s="1378"/>
      <c r="CQ223" s="1378"/>
      <c r="CR223" s="1378"/>
      <c r="CS223" s="1378"/>
      <c r="CT223" s="1378"/>
      <c r="CU223" s="1378"/>
      <c r="CV223" s="1378"/>
      <c r="CW223" s="83"/>
      <c r="CX223" s="112"/>
      <c r="DA223" s="11" t="s">
        <v>265</v>
      </c>
      <c r="DB223" s="12">
        <v>0.86399999999999999</v>
      </c>
      <c r="DC223" s="11"/>
    </row>
    <row r="224" spans="1:107" ht="13.5" customHeight="1" x14ac:dyDescent="0.2">
      <c r="A224" s="3"/>
      <c r="B224" s="111"/>
      <c r="C224" s="124" t="s">
        <v>13</v>
      </c>
      <c r="D224" s="1318" t="s">
        <v>817</v>
      </c>
      <c r="E224" s="1318"/>
      <c r="F224" s="1318"/>
      <c r="G224" s="1318"/>
      <c r="H224" s="1318"/>
      <c r="I224" s="1318"/>
      <c r="J224" s="1318"/>
      <c r="K224" s="1318"/>
      <c r="L224" s="1318"/>
      <c r="M224" s="1318"/>
      <c r="N224" s="1318"/>
      <c r="O224" s="1318"/>
      <c r="P224" s="1318"/>
      <c r="Q224" s="1318"/>
      <c r="R224" s="1318"/>
      <c r="S224" s="1318"/>
      <c r="T224" s="1319"/>
      <c r="U224" s="1312">
        <f t="shared" ref="U224:U225" si="68">U147</f>
        <v>1.4999999999999999E-2</v>
      </c>
      <c r="V224" s="1313"/>
      <c r="W224" s="1314"/>
      <c r="X224" s="1320">
        <f>X219*U224</f>
        <v>29015.027320948626</v>
      </c>
      <c r="Y224" s="1321"/>
      <c r="Z224" s="1321"/>
      <c r="AA224" s="1321"/>
      <c r="AB224" s="1322"/>
      <c r="AC224" s="3"/>
      <c r="AD224" s="117" t="s">
        <v>13</v>
      </c>
      <c r="AE224" s="1323" t="s">
        <v>851</v>
      </c>
      <c r="AF224" s="1323"/>
      <c r="AG224" s="1323"/>
      <c r="AH224" s="1323"/>
      <c r="AI224" s="1323"/>
      <c r="AJ224" s="1323"/>
      <c r="AK224" s="1323"/>
      <c r="AL224" s="1323"/>
      <c r="AM224" s="1323"/>
      <c r="AN224" s="1323"/>
      <c r="AO224" s="1323"/>
      <c r="AP224" s="1323"/>
      <c r="AQ224" s="1323"/>
      <c r="AR224" s="1324"/>
      <c r="AS224" s="1325">
        <f>SUM(BP164:BT216)/X229</f>
        <v>0.85000000000000009</v>
      </c>
      <c r="AT224" s="1326"/>
      <c r="AU224" s="1326"/>
      <c r="AV224" s="1326"/>
      <c r="AW224" s="1326"/>
      <c r="AX224" s="1326"/>
      <c r="AY224" s="1326"/>
      <c r="AZ224" s="1326"/>
      <c r="BA224" s="1326"/>
      <c r="BB224" s="1326"/>
      <c r="BC224" s="1327"/>
      <c r="BD224" s="83"/>
      <c r="BE224" s="83"/>
      <c r="BF224" s="83"/>
      <c r="BG224" s="83"/>
      <c r="BH224" s="83"/>
      <c r="BI224" s="83"/>
      <c r="BJ224" s="83"/>
      <c r="BK224" s="83"/>
      <c r="BL224" s="83"/>
      <c r="BM224" s="83"/>
      <c r="BN224" s="83"/>
      <c r="BO224" s="83"/>
      <c r="BP224" s="54"/>
      <c r="BQ224" s="54"/>
      <c r="BR224" s="54"/>
      <c r="BS224" s="83"/>
      <c r="BT224" s="83"/>
      <c r="BU224" s="83"/>
      <c r="BV224" s="1378"/>
      <c r="BW224" s="1378"/>
      <c r="BX224" s="1378"/>
      <c r="BY224" s="1378"/>
      <c r="BZ224" s="1378"/>
      <c r="CA224" s="1378"/>
      <c r="CB224" s="1378"/>
      <c r="CC224" s="1378"/>
      <c r="CD224" s="1378"/>
      <c r="CE224" s="1378"/>
      <c r="CF224" s="1378"/>
      <c r="CG224" s="1378"/>
      <c r="CH224" s="1378"/>
      <c r="CI224" s="1378"/>
      <c r="CJ224" s="1378"/>
      <c r="CK224" s="1378"/>
      <c r="CL224" s="1378"/>
      <c r="CM224" s="1378"/>
      <c r="CN224" s="1378"/>
      <c r="CO224" s="1378"/>
      <c r="CP224" s="1378"/>
      <c r="CQ224" s="1378"/>
      <c r="CR224" s="1378"/>
      <c r="CS224" s="1378"/>
      <c r="CT224" s="1378"/>
      <c r="CU224" s="1378"/>
      <c r="CV224" s="1378"/>
      <c r="CW224" s="83"/>
      <c r="CX224" s="112"/>
      <c r="DA224" s="11" t="s">
        <v>266</v>
      </c>
      <c r="DB224" s="12">
        <v>0.96399999999999997</v>
      </c>
      <c r="DC224" s="11"/>
    </row>
    <row r="225" spans="1:107" ht="13.5" customHeight="1" x14ac:dyDescent="0.2">
      <c r="A225" s="3"/>
      <c r="B225" s="111"/>
      <c r="C225" s="124" t="s">
        <v>13</v>
      </c>
      <c r="D225" s="1300" t="s">
        <v>714</v>
      </c>
      <c r="E225" s="1300"/>
      <c r="F225" s="1300"/>
      <c r="G225" s="1300"/>
      <c r="H225" s="1300"/>
      <c r="I225" s="1300"/>
      <c r="J225" s="1300"/>
      <c r="K225" s="1300"/>
      <c r="L225" s="1300"/>
      <c r="M225" s="1300"/>
      <c r="N225" s="1300"/>
      <c r="O225" s="1300"/>
      <c r="P225" s="1300"/>
      <c r="Q225" s="1300"/>
      <c r="R225" s="1300"/>
      <c r="S225" s="1300"/>
      <c r="T225" s="1301"/>
      <c r="U225" s="1328">
        <f t="shared" si="68"/>
        <v>0.1</v>
      </c>
      <c r="V225" s="1329"/>
      <c r="W225" s="1330"/>
      <c r="X225" s="1331">
        <f>X219*U225</f>
        <v>193433.51547299087</v>
      </c>
      <c r="Y225" s="1332"/>
      <c r="Z225" s="1332"/>
      <c r="AA225" s="1332"/>
      <c r="AB225" s="1333"/>
      <c r="AC225" s="3"/>
      <c r="AD225" s="124" t="s">
        <v>13</v>
      </c>
      <c r="AE225" s="1318" t="s">
        <v>852</v>
      </c>
      <c r="AF225" s="1318"/>
      <c r="AG225" s="1318"/>
      <c r="AH225" s="1318"/>
      <c r="AI225" s="1318"/>
      <c r="AJ225" s="1318"/>
      <c r="AK225" s="1318"/>
      <c r="AL225" s="1318"/>
      <c r="AM225" s="1318"/>
      <c r="AN225" s="1318"/>
      <c r="AO225" s="1318"/>
      <c r="AP225" s="1318"/>
      <c r="AQ225" s="1318"/>
      <c r="AR225" s="1319"/>
      <c r="AS225" s="1334">
        <v>0</v>
      </c>
      <c r="AT225" s="1335"/>
      <c r="AU225" s="1335"/>
      <c r="AV225" s="1335"/>
      <c r="AW225" s="1335"/>
      <c r="AX225" s="1335"/>
      <c r="AY225" s="1335"/>
      <c r="AZ225" s="1335"/>
      <c r="BA225" s="1335"/>
      <c r="BB225" s="1335"/>
      <c r="BC225" s="1336"/>
      <c r="BD225" s="83"/>
      <c r="BE225" s="83"/>
      <c r="BF225" s="83"/>
      <c r="BG225" s="83"/>
      <c r="BH225" s="83"/>
      <c r="BI225" s="83"/>
      <c r="BJ225" s="83"/>
      <c r="BK225" s="83"/>
      <c r="BL225" s="83"/>
      <c r="BM225" s="83"/>
      <c r="BN225" s="83"/>
      <c r="BO225" s="83"/>
      <c r="BP225" s="54"/>
      <c r="BQ225" s="54"/>
      <c r="BR225" s="54"/>
      <c r="BS225" s="83"/>
      <c r="BT225" s="83"/>
      <c r="BU225" s="83"/>
      <c r="BV225" s="1378"/>
      <c r="BW225" s="1378"/>
      <c r="BX225" s="1378"/>
      <c r="BY225" s="1378"/>
      <c r="BZ225" s="1378"/>
      <c r="CA225" s="1378"/>
      <c r="CB225" s="1378"/>
      <c r="CC225" s="1378"/>
      <c r="CD225" s="1378"/>
      <c r="CE225" s="1378"/>
      <c r="CF225" s="1378"/>
      <c r="CG225" s="1378"/>
      <c r="CH225" s="1378"/>
      <c r="CI225" s="1378"/>
      <c r="CJ225" s="1378"/>
      <c r="CK225" s="1378"/>
      <c r="CL225" s="1378"/>
      <c r="CM225" s="1378"/>
      <c r="CN225" s="1378"/>
      <c r="CO225" s="1378"/>
      <c r="CP225" s="1378"/>
      <c r="CQ225" s="1378"/>
      <c r="CR225" s="1378"/>
      <c r="CS225" s="1378"/>
      <c r="CT225" s="1378"/>
      <c r="CU225" s="1378"/>
      <c r="CV225" s="1378"/>
      <c r="CW225" s="83"/>
      <c r="CX225" s="112"/>
      <c r="DA225" s="11" t="s">
        <v>267</v>
      </c>
      <c r="DB225" s="12">
        <v>0.91</v>
      </c>
      <c r="DC225" s="11"/>
    </row>
    <row r="226" spans="1:107" ht="13.5" customHeight="1" x14ac:dyDescent="0.2">
      <c r="A226" s="3"/>
      <c r="B226" s="111"/>
      <c r="C226" s="1289" t="s">
        <v>818</v>
      </c>
      <c r="D226" s="1290"/>
      <c r="E226" s="1290"/>
      <c r="F226" s="1290"/>
      <c r="G226" s="1290"/>
      <c r="H226" s="1290"/>
      <c r="I226" s="1290"/>
      <c r="J226" s="1290"/>
      <c r="K226" s="1290"/>
      <c r="L226" s="1290"/>
      <c r="M226" s="1290"/>
      <c r="N226" s="1290"/>
      <c r="O226" s="1290"/>
      <c r="P226" s="1290"/>
      <c r="Q226" s="1290"/>
      <c r="R226" s="1290"/>
      <c r="S226" s="1290"/>
      <c r="T226" s="1290"/>
      <c r="U226" s="1290"/>
      <c r="V226" s="1290"/>
      <c r="W226" s="1291"/>
      <c r="X226" s="1292">
        <f>SUM(X223:AB225)</f>
        <v>280478.59743583674</v>
      </c>
      <c r="Y226" s="1293"/>
      <c r="Z226" s="1293"/>
      <c r="AA226" s="1293"/>
      <c r="AB226" s="1294"/>
      <c r="AC226" s="3"/>
      <c r="AD226" s="118" t="s">
        <v>13</v>
      </c>
      <c r="AE226" s="1300" t="s">
        <v>853</v>
      </c>
      <c r="AF226" s="1300"/>
      <c r="AG226" s="1300"/>
      <c r="AH226" s="1300"/>
      <c r="AI226" s="1300"/>
      <c r="AJ226" s="1300"/>
      <c r="AK226" s="1300"/>
      <c r="AL226" s="1300"/>
      <c r="AM226" s="1300"/>
      <c r="AN226" s="1300"/>
      <c r="AO226" s="1300"/>
      <c r="AP226" s="1300"/>
      <c r="AQ226" s="1300"/>
      <c r="AR226" s="1301"/>
      <c r="AS226" s="1302">
        <v>0</v>
      </c>
      <c r="AT226" s="1303"/>
      <c r="AU226" s="1303"/>
      <c r="AV226" s="1303"/>
      <c r="AW226" s="1303"/>
      <c r="AX226" s="1303"/>
      <c r="AY226" s="1303"/>
      <c r="AZ226" s="1303"/>
      <c r="BA226" s="1303"/>
      <c r="BB226" s="1303"/>
      <c r="BC226" s="1304"/>
      <c r="BD226" s="83"/>
      <c r="BE226" s="83"/>
      <c r="BF226" s="83"/>
      <c r="BG226" s="83"/>
      <c r="BH226" s="83"/>
      <c r="BI226" s="83"/>
      <c r="BJ226" s="83"/>
      <c r="BK226" s="83"/>
      <c r="BL226" s="83"/>
      <c r="BM226" s="83"/>
      <c r="BN226" s="83"/>
      <c r="BO226" s="83"/>
      <c r="BP226" s="54"/>
      <c r="BQ226" s="54"/>
      <c r="BR226" s="54"/>
      <c r="BS226" s="83"/>
      <c r="BT226" s="83"/>
      <c r="BU226" s="83"/>
      <c r="BV226" s="1378"/>
      <c r="BW226" s="1378"/>
      <c r="BX226" s="1378"/>
      <c r="BY226" s="1378"/>
      <c r="BZ226" s="1378"/>
      <c r="CA226" s="1378"/>
      <c r="CB226" s="1378"/>
      <c r="CC226" s="1378"/>
      <c r="CD226" s="1378"/>
      <c r="CE226" s="1378"/>
      <c r="CF226" s="1378"/>
      <c r="CG226" s="1378"/>
      <c r="CH226" s="1378"/>
      <c r="CI226" s="1378"/>
      <c r="CJ226" s="1378"/>
      <c r="CK226" s="1378"/>
      <c r="CL226" s="1378"/>
      <c r="CM226" s="1378"/>
      <c r="CN226" s="1378"/>
      <c r="CO226" s="1378"/>
      <c r="CP226" s="1378"/>
      <c r="CQ226" s="1378"/>
      <c r="CR226" s="1378"/>
      <c r="CS226" s="1378"/>
      <c r="CT226" s="1378"/>
      <c r="CU226" s="1378"/>
      <c r="CV226" s="1378"/>
      <c r="CW226" s="83"/>
      <c r="CX226" s="112"/>
      <c r="DA226" s="11" t="s">
        <v>268</v>
      </c>
      <c r="DB226" s="12">
        <v>0.83699999999999997</v>
      </c>
      <c r="DC226" s="11"/>
    </row>
    <row r="227" spans="1:107" ht="13.5" customHeight="1" x14ac:dyDescent="0.2">
      <c r="A227" s="3"/>
      <c r="B227" s="111"/>
      <c r="C227" s="1289" t="s">
        <v>821</v>
      </c>
      <c r="D227" s="1290"/>
      <c r="E227" s="1290"/>
      <c r="F227" s="1290"/>
      <c r="G227" s="1290"/>
      <c r="H227" s="1290"/>
      <c r="I227" s="1290"/>
      <c r="J227" s="1290"/>
      <c r="K227" s="1290"/>
      <c r="L227" s="1290"/>
      <c r="M227" s="1290"/>
      <c r="N227" s="1290"/>
      <c r="O227" s="1290"/>
      <c r="P227" s="1290"/>
      <c r="Q227" s="1290"/>
      <c r="R227" s="1290"/>
      <c r="S227" s="1290"/>
      <c r="T227" s="1290"/>
      <c r="U227" s="1290"/>
      <c r="V227" s="1290"/>
      <c r="W227" s="1291"/>
      <c r="X227" s="1292">
        <f>X219+X226</f>
        <v>2214813.7521657455</v>
      </c>
      <c r="Y227" s="1293"/>
      <c r="Z227" s="1293"/>
      <c r="AA227" s="1293"/>
      <c r="AB227" s="1294"/>
      <c r="AC227" s="3"/>
      <c r="AD227" s="115"/>
      <c r="AE227" s="1305" t="s">
        <v>854</v>
      </c>
      <c r="AF227" s="1305"/>
      <c r="AG227" s="1305"/>
      <c r="AH227" s="1305"/>
      <c r="AI227" s="1305"/>
      <c r="AJ227" s="1305"/>
      <c r="AK227" s="1305"/>
      <c r="AL227" s="1305"/>
      <c r="AM227" s="1305"/>
      <c r="AN227" s="1305"/>
      <c r="AO227" s="1305"/>
      <c r="AP227" s="1305"/>
      <c r="AQ227" s="1305"/>
      <c r="AR227" s="1306"/>
      <c r="AS227" s="1307">
        <f>AS224+((1-AS224)*AS225)+((1-AS224)*AS226)</f>
        <v>0.85000000000000009</v>
      </c>
      <c r="AT227" s="1308"/>
      <c r="AU227" s="1308"/>
      <c r="AV227" s="1308"/>
      <c r="AW227" s="1308"/>
      <c r="AX227" s="1308"/>
      <c r="AY227" s="1308"/>
      <c r="AZ227" s="1308"/>
      <c r="BA227" s="1308"/>
      <c r="BB227" s="1308"/>
      <c r="BC227" s="1309"/>
      <c r="BD227" s="83"/>
      <c r="BE227" s="83"/>
      <c r="BF227" s="83"/>
      <c r="BG227" s="83"/>
      <c r="BH227" s="83"/>
      <c r="BI227" s="83"/>
      <c r="BJ227" s="83"/>
      <c r="BK227" s="83"/>
      <c r="BL227" s="83"/>
      <c r="BM227" s="83"/>
      <c r="BN227" s="83"/>
      <c r="BO227" s="83"/>
      <c r="BP227" s="54"/>
      <c r="BQ227" s="54"/>
      <c r="BR227" s="54"/>
      <c r="BS227" s="83"/>
      <c r="BT227" s="83"/>
      <c r="BU227" s="83"/>
      <c r="BV227" s="1378"/>
      <c r="BW227" s="1378"/>
      <c r="BX227" s="1378"/>
      <c r="BY227" s="1378"/>
      <c r="BZ227" s="1378"/>
      <c r="CA227" s="1378"/>
      <c r="CB227" s="1378"/>
      <c r="CC227" s="1378"/>
      <c r="CD227" s="1378"/>
      <c r="CE227" s="1378"/>
      <c r="CF227" s="1378"/>
      <c r="CG227" s="1378"/>
      <c r="CH227" s="1378"/>
      <c r="CI227" s="1378"/>
      <c r="CJ227" s="1378"/>
      <c r="CK227" s="1378"/>
      <c r="CL227" s="1378"/>
      <c r="CM227" s="1378"/>
      <c r="CN227" s="1378"/>
      <c r="CO227" s="1378"/>
      <c r="CP227" s="1378"/>
      <c r="CQ227" s="1378"/>
      <c r="CR227" s="1378"/>
      <c r="CS227" s="1378"/>
      <c r="CT227" s="1378"/>
      <c r="CU227" s="1378"/>
      <c r="CV227" s="1378"/>
      <c r="CW227" s="83"/>
      <c r="CX227" s="112"/>
      <c r="DA227" s="11" t="s">
        <v>269</v>
      </c>
      <c r="DB227" s="12">
        <v>0.95899999999999996</v>
      </c>
      <c r="DC227" s="11"/>
    </row>
    <row r="228" spans="1:107" ht="13.5" customHeight="1" x14ac:dyDescent="0.2">
      <c r="A228" s="3"/>
      <c r="B228" s="111"/>
      <c r="C228" s="78" t="s">
        <v>13</v>
      </c>
      <c r="D228" s="1310" t="s">
        <v>819</v>
      </c>
      <c r="E228" s="1310"/>
      <c r="F228" s="1310"/>
      <c r="G228" s="1310"/>
      <c r="H228" s="1310"/>
      <c r="I228" s="1310"/>
      <c r="J228" s="1310"/>
      <c r="K228" s="1310"/>
      <c r="L228" s="1310"/>
      <c r="M228" s="1310"/>
      <c r="N228" s="1310"/>
      <c r="O228" s="1310"/>
      <c r="P228" s="1310"/>
      <c r="Q228" s="1310"/>
      <c r="R228" s="1310"/>
      <c r="S228" s="1310"/>
      <c r="T228" s="1311"/>
      <c r="U228" s="1312">
        <v>0.1</v>
      </c>
      <c r="V228" s="1313"/>
      <c r="W228" s="1314"/>
      <c r="X228" s="1315">
        <f>X227*U228</f>
        <v>221481.37521657455</v>
      </c>
      <c r="Y228" s="1316"/>
      <c r="Z228" s="1316"/>
      <c r="AA228" s="1316"/>
      <c r="AB228" s="1317"/>
      <c r="AC228" s="3"/>
      <c r="AD228" s="115"/>
      <c r="AE228" s="1305" t="s">
        <v>855</v>
      </c>
      <c r="AF228" s="1305"/>
      <c r="AG228" s="1305"/>
      <c r="AH228" s="1305"/>
      <c r="AI228" s="1305"/>
      <c r="AJ228" s="1305"/>
      <c r="AK228" s="1305"/>
      <c r="AL228" s="1305"/>
      <c r="AM228" s="1305"/>
      <c r="AN228" s="1305"/>
      <c r="AO228" s="1305"/>
      <c r="AP228" s="1305"/>
      <c r="AQ228" s="1305"/>
      <c r="AR228" s="1306"/>
      <c r="AS228" s="1307">
        <f>1-AS227</f>
        <v>0.14999999999999991</v>
      </c>
      <c r="AT228" s="1308"/>
      <c r="AU228" s="1308"/>
      <c r="AV228" s="1308"/>
      <c r="AW228" s="1308"/>
      <c r="AX228" s="1308"/>
      <c r="AY228" s="1308"/>
      <c r="AZ228" s="1308"/>
      <c r="BA228" s="1308"/>
      <c r="BB228" s="1308"/>
      <c r="BC228" s="1309"/>
      <c r="BD228" s="83"/>
      <c r="BE228" s="83"/>
      <c r="BF228" s="83"/>
      <c r="BG228" s="83"/>
      <c r="BH228" s="83"/>
      <c r="BI228" s="83"/>
      <c r="BJ228" s="83"/>
      <c r="BK228" s="83"/>
      <c r="BL228" s="83"/>
      <c r="BM228" s="83"/>
      <c r="BN228" s="83"/>
      <c r="BO228" s="83"/>
      <c r="BP228" s="54"/>
      <c r="BQ228" s="54"/>
      <c r="BR228" s="54"/>
      <c r="BS228" s="83"/>
      <c r="BT228" s="83"/>
      <c r="BU228" s="83"/>
      <c r="BV228" s="1378"/>
      <c r="BW228" s="1378"/>
      <c r="BX228" s="1378"/>
      <c r="BY228" s="1378"/>
      <c r="BZ228" s="1378"/>
      <c r="CA228" s="1378"/>
      <c r="CB228" s="1378"/>
      <c r="CC228" s="1378"/>
      <c r="CD228" s="1378"/>
      <c r="CE228" s="1378"/>
      <c r="CF228" s="1378"/>
      <c r="CG228" s="1378"/>
      <c r="CH228" s="1378"/>
      <c r="CI228" s="1378"/>
      <c r="CJ228" s="1378"/>
      <c r="CK228" s="1378"/>
      <c r="CL228" s="1378"/>
      <c r="CM228" s="1378"/>
      <c r="CN228" s="1378"/>
      <c r="CO228" s="1378"/>
      <c r="CP228" s="1378"/>
      <c r="CQ228" s="1378"/>
      <c r="CR228" s="1378"/>
      <c r="CS228" s="1378"/>
      <c r="CT228" s="1378"/>
      <c r="CU228" s="1378"/>
      <c r="CV228" s="1378"/>
      <c r="CW228" s="83"/>
      <c r="CX228" s="112"/>
      <c r="DA228" s="11" t="s">
        <v>270</v>
      </c>
      <c r="DB228" s="12">
        <v>0.86799999999999999</v>
      </c>
      <c r="DC228" s="11"/>
    </row>
    <row r="229" spans="1:107" ht="13.5" customHeight="1" x14ac:dyDescent="0.2">
      <c r="A229" s="3"/>
      <c r="B229" s="111"/>
      <c r="C229" s="1289" t="s">
        <v>820</v>
      </c>
      <c r="D229" s="1290"/>
      <c r="E229" s="1290"/>
      <c r="F229" s="1290"/>
      <c r="G229" s="1290"/>
      <c r="H229" s="1290"/>
      <c r="I229" s="1290"/>
      <c r="J229" s="1290"/>
      <c r="K229" s="1290"/>
      <c r="L229" s="1290"/>
      <c r="M229" s="1290"/>
      <c r="N229" s="1290"/>
      <c r="O229" s="1290"/>
      <c r="P229" s="1290"/>
      <c r="Q229" s="1290"/>
      <c r="R229" s="1290"/>
      <c r="S229" s="1290"/>
      <c r="T229" s="1290"/>
      <c r="U229" s="1290"/>
      <c r="V229" s="1290"/>
      <c r="W229" s="1291"/>
      <c r="X229" s="1292">
        <f>X227+X228</f>
        <v>2436295.1273823199</v>
      </c>
      <c r="Y229" s="1293"/>
      <c r="Z229" s="1293"/>
      <c r="AA229" s="1293"/>
      <c r="AB229" s="1294"/>
      <c r="AC229" s="3"/>
      <c r="AD229" s="143"/>
      <c r="AE229" s="1295" t="s">
        <v>901</v>
      </c>
      <c r="AF229" s="1295"/>
      <c r="AG229" s="1295"/>
      <c r="AH229" s="1295"/>
      <c r="AI229" s="1295"/>
      <c r="AJ229" s="1295"/>
      <c r="AK229" s="1295"/>
      <c r="AL229" s="1295"/>
      <c r="AM229" s="1295"/>
      <c r="AN229" s="1295"/>
      <c r="AO229" s="1295"/>
      <c r="AP229" s="1295"/>
      <c r="AQ229" s="1295"/>
      <c r="AR229" s="1296"/>
      <c r="AS229" s="1297">
        <f>X229*AS228</f>
        <v>365444.26910734776</v>
      </c>
      <c r="AT229" s="1298"/>
      <c r="AU229" s="1298"/>
      <c r="AV229" s="1298"/>
      <c r="AW229" s="1298"/>
      <c r="AX229" s="1298"/>
      <c r="AY229" s="1298"/>
      <c r="AZ229" s="1298"/>
      <c r="BA229" s="1298"/>
      <c r="BB229" s="1298"/>
      <c r="BC229" s="1299"/>
      <c r="BD229" s="83"/>
      <c r="BE229" s="83"/>
      <c r="BF229" s="83"/>
      <c r="BG229" s="83"/>
      <c r="BH229" s="83"/>
      <c r="BI229" s="83"/>
      <c r="BJ229" s="83"/>
      <c r="BK229" s="83"/>
      <c r="BL229" s="83"/>
      <c r="BM229" s="83"/>
      <c r="BN229" s="83"/>
      <c r="BO229" s="83"/>
      <c r="BP229" s="54"/>
      <c r="BQ229" s="54"/>
      <c r="BR229" s="54"/>
      <c r="BS229" s="83"/>
      <c r="BT229" s="83"/>
      <c r="BU229" s="83"/>
      <c r="BV229" s="83"/>
      <c r="BW229" s="83"/>
      <c r="BX229" s="83"/>
      <c r="BY229" s="83"/>
      <c r="BZ229" s="83"/>
      <c r="CA229" s="83"/>
      <c r="CB229" s="83"/>
      <c r="CC229" s="83"/>
      <c r="CD229" s="83"/>
      <c r="CE229" s="83"/>
      <c r="CF229" s="83"/>
      <c r="CG229" s="83"/>
      <c r="CH229" s="83"/>
      <c r="CI229" s="83"/>
      <c r="CJ229" s="83"/>
      <c r="CK229" s="83"/>
      <c r="CL229" s="83"/>
      <c r="CM229" s="83"/>
      <c r="CN229" s="83"/>
      <c r="CO229" s="83"/>
      <c r="CP229" s="83"/>
      <c r="CQ229" s="83"/>
      <c r="CR229" s="83"/>
      <c r="CS229" s="83"/>
      <c r="CT229" s="83"/>
      <c r="CU229" s="83"/>
      <c r="CV229" s="83"/>
      <c r="CW229" s="83"/>
      <c r="CX229" s="112"/>
      <c r="DA229" s="11" t="s">
        <v>271</v>
      </c>
      <c r="DB229" s="12">
        <v>0.98299999999999998</v>
      </c>
      <c r="DC229" s="11"/>
    </row>
    <row r="230" spans="1:107" ht="13.5" customHeight="1" x14ac:dyDescent="0.2">
      <c r="A230" s="3"/>
      <c r="B230" s="111"/>
      <c r="C230" s="1289" t="s">
        <v>903</v>
      </c>
      <c r="D230" s="1290"/>
      <c r="E230" s="1290"/>
      <c r="F230" s="1290"/>
      <c r="G230" s="1290"/>
      <c r="H230" s="1290"/>
      <c r="I230" s="1290"/>
      <c r="J230" s="1290"/>
      <c r="K230" s="1290"/>
      <c r="L230" s="1290"/>
      <c r="M230" s="1290"/>
      <c r="N230" s="1290"/>
      <c r="O230" s="1290"/>
      <c r="P230" s="1290"/>
      <c r="Q230" s="1290"/>
      <c r="R230" s="1290"/>
      <c r="S230" s="1290"/>
      <c r="T230" s="1290"/>
      <c r="U230" s="1290"/>
      <c r="V230" s="1290"/>
      <c r="W230" s="1291"/>
      <c r="X230" s="1292">
        <f>ROUND((X229*O160),-4)</f>
        <v>21930000</v>
      </c>
      <c r="Y230" s="1293"/>
      <c r="Z230" s="1293"/>
      <c r="AA230" s="1293"/>
      <c r="AB230" s="1294"/>
      <c r="AC230" s="3"/>
      <c r="AD230" s="143"/>
      <c r="AE230" s="1295" t="s">
        <v>902</v>
      </c>
      <c r="AF230" s="1295"/>
      <c r="AG230" s="1295"/>
      <c r="AH230" s="1295"/>
      <c r="AI230" s="1295"/>
      <c r="AJ230" s="1295"/>
      <c r="AK230" s="1295"/>
      <c r="AL230" s="1295"/>
      <c r="AM230" s="1295"/>
      <c r="AN230" s="1295"/>
      <c r="AO230" s="1295"/>
      <c r="AP230" s="1295"/>
      <c r="AQ230" s="1295"/>
      <c r="AR230" s="1296"/>
      <c r="AS230" s="1297">
        <f>ROUND((AS229*O160),-4)</f>
        <v>3290000</v>
      </c>
      <c r="AT230" s="1298"/>
      <c r="AU230" s="1298"/>
      <c r="AV230" s="1298"/>
      <c r="AW230" s="1298"/>
      <c r="AX230" s="1298"/>
      <c r="AY230" s="1298"/>
      <c r="AZ230" s="1298"/>
      <c r="BA230" s="1298"/>
      <c r="BB230" s="1298"/>
      <c r="BC230" s="1299"/>
      <c r="BD230" s="83"/>
      <c r="BE230" s="83"/>
      <c r="BF230" s="83"/>
      <c r="BG230" s="83"/>
      <c r="BH230" s="83"/>
      <c r="BI230" s="83"/>
      <c r="BJ230" s="83"/>
      <c r="BK230" s="83"/>
      <c r="BL230" s="83"/>
      <c r="BM230" s="83"/>
      <c r="BN230" s="83"/>
      <c r="BO230" s="83"/>
      <c r="BP230" s="54"/>
      <c r="BQ230" s="54"/>
      <c r="BR230" s="54"/>
      <c r="BS230" s="83"/>
      <c r="BT230" s="83"/>
      <c r="BU230" s="83"/>
      <c r="BV230" s="83"/>
      <c r="BW230" s="83"/>
      <c r="BX230" s="83"/>
      <c r="BY230" s="83"/>
      <c r="BZ230" s="83"/>
      <c r="CA230" s="83"/>
      <c r="CB230" s="83"/>
      <c r="CC230" s="83"/>
      <c r="CD230" s="83"/>
      <c r="CE230" s="83"/>
      <c r="CF230" s="83"/>
      <c r="CG230" s="83"/>
      <c r="CH230" s="83"/>
      <c r="CI230" s="83"/>
      <c r="CJ230" s="83"/>
      <c r="CK230" s="83"/>
      <c r="CL230" s="83"/>
      <c r="CM230" s="83"/>
      <c r="CN230" s="83"/>
      <c r="CO230" s="83"/>
      <c r="CP230" s="83"/>
      <c r="CQ230" s="83"/>
      <c r="CR230" s="83"/>
      <c r="CS230" s="83"/>
      <c r="CT230" s="83"/>
      <c r="CU230" s="83"/>
      <c r="CV230" s="83"/>
      <c r="CW230" s="83"/>
      <c r="CX230" s="112"/>
      <c r="DA230" s="11" t="s">
        <v>272</v>
      </c>
      <c r="DB230" s="12">
        <v>0.84299999999999997</v>
      </c>
      <c r="DC230" s="11"/>
    </row>
    <row r="231" spans="1:107" ht="13.5" customHeight="1" x14ac:dyDescent="0.2">
      <c r="A231" s="3"/>
      <c r="B231" s="82"/>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c r="AB231" s="129"/>
      <c r="AC231" s="129"/>
      <c r="AD231" s="129"/>
      <c r="AE231" s="129"/>
      <c r="AF231" s="129"/>
      <c r="AG231" s="129"/>
      <c r="AH231" s="129"/>
      <c r="AI231" s="129"/>
      <c r="AJ231" s="129"/>
      <c r="AK231" s="129"/>
      <c r="AL231" s="129"/>
      <c r="AM231" s="129"/>
      <c r="AN231" s="129"/>
      <c r="AO231" s="129"/>
      <c r="AP231" s="129"/>
      <c r="AQ231" s="129"/>
      <c r="AR231" s="129"/>
      <c r="AS231" s="129"/>
      <c r="AT231" s="129"/>
      <c r="AU231" s="129"/>
      <c r="AV231" s="129"/>
      <c r="AW231" s="129"/>
      <c r="AX231" s="129"/>
      <c r="AY231" s="129"/>
      <c r="AZ231" s="130"/>
      <c r="BA231" s="131"/>
      <c r="BB231" s="131"/>
      <c r="BC231" s="131"/>
      <c r="BD231" s="131"/>
      <c r="BE231" s="131"/>
      <c r="BF231" s="131"/>
      <c r="BG231" s="131"/>
      <c r="BH231" s="131"/>
      <c r="BI231" s="131"/>
      <c r="BJ231" s="131"/>
      <c r="BK231" s="131"/>
      <c r="BL231" s="131"/>
      <c r="BM231" s="131"/>
      <c r="BN231" s="131"/>
      <c r="BO231" s="131"/>
      <c r="BP231" s="132"/>
      <c r="BQ231" s="132"/>
      <c r="BR231" s="132"/>
      <c r="BS231" s="131"/>
      <c r="BT231" s="131"/>
      <c r="BU231" s="131"/>
      <c r="BV231" s="131"/>
      <c r="BW231" s="131"/>
      <c r="BX231" s="131"/>
      <c r="BY231" s="131"/>
      <c r="BZ231" s="131"/>
      <c r="CA231" s="131"/>
      <c r="CB231" s="131"/>
      <c r="CC231" s="131"/>
      <c r="CD231" s="131"/>
      <c r="CE231" s="131"/>
      <c r="CF231" s="131"/>
      <c r="CG231" s="131"/>
      <c r="CH231" s="131"/>
      <c r="CI231" s="131"/>
      <c r="CJ231" s="131"/>
      <c r="CK231" s="131"/>
      <c r="CL231" s="131"/>
      <c r="CM231" s="131"/>
      <c r="CN231" s="131"/>
      <c r="CO231" s="131"/>
      <c r="CP231" s="131"/>
      <c r="CQ231" s="131"/>
      <c r="CR231" s="131"/>
      <c r="CS231" s="131"/>
      <c r="CT231" s="131"/>
      <c r="CU231" s="131"/>
      <c r="CV231" s="131"/>
      <c r="CW231" s="131"/>
      <c r="CX231" s="133"/>
      <c r="DA231" s="11" t="s">
        <v>273</v>
      </c>
      <c r="DB231" s="12">
        <v>0.95199999999999996</v>
      </c>
      <c r="DC231" s="11"/>
    </row>
    <row r="232" spans="1:107" ht="13.5" customHeight="1" x14ac:dyDescent="0.2">
      <c r="A232" s="3"/>
      <c r="B232" s="3"/>
      <c r="C232" s="83"/>
      <c r="D232" s="83"/>
      <c r="E232" s="83"/>
      <c r="F232" s="83"/>
      <c r="G232" s="83"/>
      <c r="H232" s="83"/>
      <c r="I232" s="83"/>
      <c r="J232" s="83"/>
      <c r="K232" s="83"/>
      <c r="L232" s="83"/>
      <c r="M232" s="83"/>
      <c r="N232" s="83"/>
      <c r="O232" s="83"/>
      <c r="P232" s="83"/>
      <c r="Q232" s="83"/>
      <c r="R232" s="83"/>
      <c r="S232" s="83"/>
      <c r="T232" s="83"/>
      <c r="U232" s="83"/>
      <c r="V232" s="83"/>
      <c r="W232" s="83"/>
      <c r="X232" s="120"/>
      <c r="Y232" s="120"/>
      <c r="Z232" s="120"/>
      <c r="AA232" s="120"/>
      <c r="AB232" s="120"/>
      <c r="AC232" s="121"/>
      <c r="AD232" s="121"/>
      <c r="AE232" s="121"/>
      <c r="AF232" s="121"/>
      <c r="AG232" s="121"/>
      <c r="AH232" s="121"/>
      <c r="AI232" s="121"/>
      <c r="AJ232" s="121"/>
      <c r="AK232" s="121"/>
      <c r="AL232" s="121"/>
      <c r="AM232" s="121"/>
      <c r="AN232" s="121"/>
      <c r="AO232" s="121"/>
      <c r="AP232" s="121"/>
      <c r="AQ232" s="121"/>
      <c r="AR232" s="121"/>
      <c r="AS232" s="121"/>
      <c r="AT232" s="121"/>
      <c r="AU232" s="121"/>
      <c r="AV232" s="121"/>
      <c r="AW232" s="121"/>
      <c r="AX232" s="121"/>
      <c r="AY232" s="121"/>
      <c r="AZ232" s="77"/>
      <c r="BA232" s="83"/>
      <c r="BB232" s="83"/>
      <c r="BC232" s="83"/>
      <c r="BD232" s="83"/>
      <c r="BE232" s="83"/>
      <c r="BF232" s="83"/>
      <c r="BG232" s="83"/>
      <c r="BH232" s="83"/>
      <c r="BI232" s="83"/>
      <c r="BJ232" s="83"/>
      <c r="BK232" s="83"/>
      <c r="BL232" s="83"/>
      <c r="BM232" s="83"/>
      <c r="BN232" s="83"/>
      <c r="BO232" s="83"/>
      <c r="BP232" s="83"/>
      <c r="BQ232" s="83"/>
      <c r="BR232" s="83"/>
      <c r="BS232" s="83"/>
      <c r="BT232" s="83"/>
      <c r="BU232" s="83"/>
      <c r="BV232" s="123"/>
      <c r="BW232" s="123"/>
      <c r="BX232" s="123"/>
      <c r="BY232" s="123"/>
      <c r="BZ232" s="123"/>
      <c r="CA232" s="77"/>
      <c r="CB232" s="77"/>
      <c r="CC232" s="122"/>
      <c r="CD232" s="122"/>
      <c r="CE232" s="122"/>
      <c r="CF232" s="122"/>
      <c r="CG232" s="122"/>
      <c r="CH232" s="122"/>
      <c r="CI232" s="122"/>
      <c r="CJ232" s="122"/>
      <c r="CK232" s="122"/>
      <c r="CL232" s="122"/>
      <c r="CM232" s="122"/>
      <c r="CN232" s="122"/>
      <c r="CO232" s="122"/>
      <c r="CP232" s="122"/>
      <c r="CQ232" s="122"/>
      <c r="CR232" s="122"/>
      <c r="CS232" s="122"/>
      <c r="CT232" s="122"/>
      <c r="CU232" s="122"/>
      <c r="CV232" s="77"/>
      <c r="CW232" s="77"/>
      <c r="CX232" s="77"/>
      <c r="DA232" s="11" t="s">
        <v>274</v>
      </c>
      <c r="DB232" s="12">
        <v>1.012</v>
      </c>
      <c r="DC232" s="11"/>
    </row>
    <row r="233" spans="1:107" ht="13.5" customHeight="1" thickBot="1" x14ac:dyDescent="0.25">
      <c r="A233" s="3"/>
      <c r="B233" s="36"/>
      <c r="C233" s="37"/>
      <c r="D233" s="37"/>
      <c r="E233" s="37"/>
      <c r="F233" s="37"/>
      <c r="G233" s="37"/>
      <c r="H233" s="37" t="s">
        <v>3</v>
      </c>
      <c r="I233" s="37"/>
      <c r="J233" s="37"/>
      <c r="K233" s="37"/>
      <c r="L233" s="37"/>
      <c r="M233" s="37"/>
      <c r="N233" s="55" t="s">
        <v>0</v>
      </c>
      <c r="O233" s="1523"/>
      <c r="P233" s="1523"/>
      <c r="Q233" s="1523"/>
      <c r="R233" s="1523"/>
      <c r="S233" s="1523"/>
      <c r="T233" s="1523"/>
      <c r="U233" s="1523"/>
      <c r="V233" s="1523"/>
      <c r="W233" s="1523"/>
      <c r="X233" s="1523"/>
      <c r="Y233" s="1523"/>
      <c r="Z233" s="1523"/>
      <c r="AA233" s="1523"/>
      <c r="AB233" s="1523"/>
      <c r="AC233" s="1523"/>
      <c r="AD233" s="1523"/>
      <c r="AE233" s="37"/>
      <c r="AF233" s="37"/>
      <c r="AG233" s="37"/>
      <c r="AH233" s="37"/>
      <c r="AI233" s="37"/>
      <c r="AJ233" s="37"/>
      <c r="AK233" s="37"/>
      <c r="AL233" s="37"/>
      <c r="AM233" s="37"/>
      <c r="AN233" s="37"/>
      <c r="AO233" s="37"/>
      <c r="AP233" s="37"/>
      <c r="AQ233" s="37"/>
      <c r="AR233" s="37"/>
      <c r="AS233" s="37"/>
      <c r="AT233" s="37"/>
      <c r="AU233" s="37"/>
      <c r="AV233" s="37"/>
      <c r="AW233" s="37"/>
      <c r="AX233" s="37"/>
      <c r="AY233" s="37"/>
      <c r="AZ233" s="37"/>
      <c r="BA233" s="37"/>
      <c r="BB233" s="37"/>
      <c r="BC233" s="37"/>
      <c r="BD233" s="37"/>
      <c r="BE233" s="37"/>
      <c r="BF233" s="37"/>
      <c r="BG233" s="37"/>
      <c r="BH233" s="37"/>
      <c r="BI233" s="37"/>
      <c r="BJ233" s="37"/>
      <c r="BK233" s="37"/>
      <c r="BL233" s="37"/>
      <c r="BM233" s="37"/>
      <c r="BN233" s="37"/>
      <c r="BO233" s="37"/>
      <c r="BP233" s="37"/>
      <c r="BQ233" s="37"/>
      <c r="BR233" s="37"/>
      <c r="BS233" s="37"/>
      <c r="BT233" s="37"/>
      <c r="BU233" s="37"/>
      <c r="BV233" s="37"/>
      <c r="BW233" s="37"/>
      <c r="BX233" s="37"/>
      <c r="BY233" s="37"/>
      <c r="BZ233" s="37"/>
      <c r="CA233" s="37"/>
      <c r="CB233" s="37"/>
      <c r="CC233" s="37"/>
      <c r="CD233" s="37"/>
      <c r="CE233" s="37"/>
      <c r="CF233" s="37"/>
      <c r="CG233" s="37"/>
      <c r="CH233" s="37"/>
      <c r="CI233" s="37"/>
      <c r="CJ233" s="37"/>
      <c r="CK233" s="37"/>
      <c r="CL233" s="37"/>
      <c r="CM233" s="37"/>
      <c r="CN233" s="37"/>
      <c r="CO233" s="37"/>
      <c r="CP233" s="37"/>
      <c r="CQ233" s="37"/>
      <c r="CR233" s="37"/>
      <c r="CS233" s="37"/>
      <c r="CT233" s="37"/>
      <c r="CU233" s="37"/>
      <c r="CV233" s="37"/>
      <c r="CW233" s="37"/>
      <c r="CX233" s="39"/>
      <c r="CZ233" s="93"/>
      <c r="DA233" s="11" t="s">
        <v>275</v>
      </c>
      <c r="DB233" s="12">
        <v>0.90600000000000003</v>
      </c>
      <c r="DC233" s="11"/>
    </row>
    <row r="234" spans="1:107" ht="13.5" customHeight="1" thickTop="1" x14ac:dyDescent="0.2">
      <c r="A234" s="3"/>
      <c r="B234" s="42"/>
      <c r="C234" s="1506">
        <f>1+C157</f>
        <v>4</v>
      </c>
      <c r="D234" s="1507"/>
      <c r="E234" s="1507"/>
      <c r="F234" s="1508"/>
      <c r="G234" s="38"/>
      <c r="H234" s="38" t="s">
        <v>4</v>
      </c>
      <c r="I234" s="38"/>
      <c r="J234" s="38"/>
      <c r="K234" s="38"/>
      <c r="L234" s="4"/>
      <c r="M234" s="38"/>
      <c r="N234" s="4" t="s">
        <v>0</v>
      </c>
      <c r="O234" s="1515" t="s">
        <v>612</v>
      </c>
      <c r="P234" s="1515"/>
      <c r="Q234" s="1515"/>
      <c r="R234" s="1515"/>
      <c r="S234" s="1515"/>
      <c r="T234" s="1515"/>
      <c r="U234" s="1515"/>
      <c r="V234" s="1515"/>
      <c r="W234" s="1515"/>
      <c r="X234" s="1515"/>
      <c r="Y234" s="1515"/>
      <c r="Z234" s="1515"/>
      <c r="AA234" s="1515"/>
      <c r="AB234" s="1515"/>
      <c r="AC234" s="1515"/>
      <c r="AD234" s="1515"/>
      <c r="AE234" s="38"/>
      <c r="AF234" s="57"/>
      <c r="AG234" s="57"/>
      <c r="AH234" s="57"/>
      <c r="AI234" s="57"/>
      <c r="AJ234" s="57"/>
      <c r="AK234" s="57"/>
      <c r="AL234" s="57"/>
      <c r="AM234" s="57"/>
      <c r="AN234" s="57"/>
      <c r="AO234" s="57"/>
      <c r="AP234" s="57"/>
      <c r="AQ234" s="57"/>
      <c r="AR234" s="57"/>
      <c r="AS234" s="57"/>
      <c r="AT234" s="57"/>
      <c r="AU234" s="57"/>
      <c r="AV234" s="57"/>
      <c r="AW234" s="57"/>
      <c r="AX234" s="57"/>
      <c r="AY234" s="57"/>
      <c r="AZ234" s="57"/>
      <c r="BA234" s="57"/>
      <c r="BB234" s="57"/>
      <c r="BC234" s="57"/>
      <c r="BD234" s="57"/>
      <c r="BE234" s="57"/>
      <c r="BF234" s="57"/>
      <c r="BG234" s="57"/>
      <c r="BH234" s="57"/>
      <c r="BI234" s="57"/>
      <c r="BJ234" s="57"/>
      <c r="BK234" s="57"/>
      <c r="BL234" s="57"/>
      <c r="BM234" s="57"/>
      <c r="BN234" s="57"/>
      <c r="BO234" s="57"/>
      <c r="BP234" s="57"/>
      <c r="BQ234" s="57"/>
      <c r="BR234" s="57"/>
      <c r="BS234" s="57"/>
      <c r="BT234" s="57"/>
      <c r="BU234" s="38"/>
      <c r="BV234" s="38"/>
      <c r="BW234" s="38"/>
      <c r="BX234" s="38"/>
      <c r="BY234" s="38"/>
      <c r="BZ234" s="38"/>
      <c r="CA234" s="38"/>
      <c r="CB234" s="38"/>
      <c r="CC234" s="38"/>
      <c r="CD234" s="38"/>
      <c r="CE234" s="38"/>
      <c r="CF234" s="38"/>
      <c r="CG234" s="38"/>
      <c r="CH234" s="38"/>
      <c r="CI234" s="38"/>
      <c r="CJ234" s="38"/>
      <c r="CK234" s="38"/>
      <c r="CL234" s="38"/>
      <c r="CM234" s="38"/>
      <c r="CN234" s="38"/>
      <c r="CO234" s="38"/>
      <c r="CP234" s="38"/>
      <c r="CQ234" s="38"/>
      <c r="CR234" s="38"/>
      <c r="CS234" s="38"/>
      <c r="CT234" s="38"/>
      <c r="CU234" s="38"/>
      <c r="CV234" s="38"/>
      <c r="CW234" s="38"/>
      <c r="CX234" s="43"/>
      <c r="DA234" s="11" t="s">
        <v>276</v>
      </c>
      <c r="DB234" s="12">
        <v>0.86199999999999999</v>
      </c>
      <c r="DC234" s="11"/>
    </row>
    <row r="235" spans="1:107" ht="13.5" customHeight="1" x14ac:dyDescent="0.2">
      <c r="A235" s="3"/>
      <c r="B235" s="42"/>
      <c r="C235" s="1509"/>
      <c r="D235" s="1510"/>
      <c r="E235" s="1510"/>
      <c r="F235" s="1511"/>
      <c r="G235" s="38"/>
      <c r="H235" s="38" t="s">
        <v>1</v>
      </c>
      <c r="I235" s="38"/>
      <c r="J235" s="38"/>
      <c r="K235" s="38"/>
      <c r="L235" s="38"/>
      <c r="M235" s="38"/>
      <c r="N235" s="4" t="s">
        <v>0</v>
      </c>
      <c r="O235" s="1516" t="s">
        <v>44</v>
      </c>
      <c r="P235" s="1516"/>
      <c r="Q235" s="1516"/>
      <c r="R235" s="1516"/>
      <c r="S235" s="1516"/>
      <c r="T235" s="1516"/>
      <c r="U235" s="1516"/>
      <c r="V235" s="1516"/>
      <c r="W235" s="1516"/>
      <c r="X235" s="1516"/>
      <c r="Y235" s="1516"/>
      <c r="Z235" s="1516"/>
      <c r="AA235" s="1516"/>
      <c r="AB235" s="1516"/>
      <c r="AC235" s="1516"/>
      <c r="AD235" s="1516"/>
      <c r="AE235" s="38"/>
      <c r="AF235" s="38"/>
      <c r="AG235" s="38"/>
      <c r="AH235" s="38"/>
      <c r="AI235" s="38"/>
      <c r="AJ235" s="38"/>
      <c r="AK235" s="38"/>
      <c r="AL235" s="38"/>
      <c r="AM235" s="38"/>
      <c r="AN235" s="38"/>
      <c r="AO235" s="38"/>
      <c r="AP235" s="38"/>
      <c r="AQ235" s="58"/>
      <c r="AR235" s="58"/>
      <c r="AS235" s="58"/>
      <c r="AT235" s="58"/>
      <c r="AU235" s="59"/>
      <c r="AV235" s="38"/>
      <c r="AW235" s="38"/>
      <c r="AX235" s="38"/>
      <c r="AY235" s="38"/>
      <c r="AZ235" s="38"/>
      <c r="BA235" s="59"/>
      <c r="BB235" s="38"/>
      <c r="BC235" s="38"/>
      <c r="BD235" s="38"/>
      <c r="BE235" s="38"/>
      <c r="BF235" s="38"/>
      <c r="BG235" s="38"/>
      <c r="BH235" s="59"/>
      <c r="BI235" s="38"/>
      <c r="BJ235" s="38"/>
      <c r="BK235" s="38"/>
      <c r="BL235" s="38"/>
      <c r="BM235" s="38"/>
      <c r="BN235" s="59"/>
      <c r="BO235" s="38"/>
      <c r="BP235" s="38"/>
      <c r="BQ235" s="38"/>
      <c r="BR235" s="38"/>
      <c r="BS235" s="38"/>
      <c r="BT235" s="38"/>
      <c r="BU235" s="38"/>
      <c r="BV235" s="38"/>
      <c r="BW235" s="38"/>
      <c r="BX235" s="38"/>
      <c r="BY235" s="38"/>
      <c r="BZ235" s="38"/>
      <c r="CA235" s="38"/>
      <c r="CB235" s="38"/>
      <c r="CC235" s="38"/>
      <c r="CD235" s="38"/>
      <c r="CE235" s="38"/>
      <c r="CF235" s="38"/>
      <c r="CG235" s="38"/>
      <c r="CH235" s="38"/>
      <c r="CI235" s="38"/>
      <c r="CJ235" s="38"/>
      <c r="CK235" s="38"/>
      <c r="CL235" s="38"/>
      <c r="CM235" s="38"/>
      <c r="CN235" s="38"/>
      <c r="CO235" s="38"/>
      <c r="CP235" s="38"/>
      <c r="CQ235" s="38"/>
      <c r="CR235" s="38"/>
      <c r="CS235" s="38"/>
      <c r="CT235" s="38"/>
      <c r="CU235" s="38"/>
      <c r="CV235" s="38"/>
      <c r="CW235" s="38"/>
      <c r="CX235" s="43"/>
      <c r="DA235" s="11" t="s">
        <v>277</v>
      </c>
      <c r="DB235" s="12">
        <v>0.80300000000000005</v>
      </c>
      <c r="DC235" s="11"/>
    </row>
    <row r="236" spans="1:107" ht="13.5" customHeight="1" thickBot="1" x14ac:dyDescent="0.25">
      <c r="A236" s="3"/>
      <c r="B236" s="42"/>
      <c r="C236" s="1512"/>
      <c r="D236" s="1513"/>
      <c r="E236" s="1513"/>
      <c r="F236" s="1514"/>
      <c r="G236" s="38"/>
      <c r="H236" s="38" t="s">
        <v>2</v>
      </c>
      <c r="I236" s="38"/>
      <c r="J236" s="38"/>
      <c r="K236" s="38"/>
      <c r="L236" s="38"/>
      <c r="M236" s="38"/>
      <c r="N236" s="4" t="s">
        <v>0</v>
      </c>
      <c r="O236" s="1517" t="s">
        <v>246</v>
      </c>
      <c r="P236" s="1517"/>
      <c r="Q236" s="1517"/>
      <c r="R236" s="1517"/>
      <c r="S236" s="1517"/>
      <c r="T236" s="1517"/>
      <c r="U236" s="1517"/>
      <c r="V236" s="1517"/>
      <c r="W236" s="1517"/>
      <c r="X236" s="1517"/>
      <c r="Y236" s="1517"/>
      <c r="Z236" s="1517"/>
      <c r="AA236" s="1517"/>
      <c r="AB236" s="1517"/>
      <c r="AC236" s="1517"/>
      <c r="AD236" s="1517"/>
      <c r="AE236" s="38"/>
      <c r="AF236" s="38"/>
      <c r="AG236" s="38"/>
      <c r="AH236" s="38"/>
      <c r="AI236" s="38"/>
      <c r="AJ236" s="38"/>
      <c r="AK236" s="38"/>
      <c r="AL236" s="38"/>
      <c r="AM236" s="38"/>
      <c r="AN236" s="38"/>
      <c r="AO236" s="38"/>
      <c r="AP236" s="38"/>
      <c r="AQ236" s="38"/>
      <c r="AR236" s="38"/>
      <c r="AS236" s="38"/>
      <c r="AT236" s="38"/>
      <c r="AU236" s="38"/>
      <c r="AV236" s="38"/>
      <c r="AW236" s="38"/>
      <c r="AX236" s="38"/>
      <c r="AY236" s="38"/>
      <c r="AZ236" s="38"/>
      <c r="BA236" s="38"/>
      <c r="BB236" s="38"/>
      <c r="BC236" s="38"/>
      <c r="BD236" s="38"/>
      <c r="BE236" s="38"/>
      <c r="BF236" s="38"/>
      <c r="BG236" s="38"/>
      <c r="BH236" s="38"/>
      <c r="BI236" s="38"/>
      <c r="BJ236" s="38"/>
      <c r="BK236" s="38"/>
      <c r="BL236" s="38"/>
      <c r="BM236" s="38"/>
      <c r="BN236" s="38"/>
      <c r="BO236" s="38"/>
      <c r="BP236" s="38"/>
      <c r="BQ236" s="38"/>
      <c r="BR236" s="38"/>
      <c r="BS236" s="38"/>
      <c r="BT236" s="38"/>
      <c r="BU236" s="38"/>
      <c r="BV236" s="38"/>
      <c r="BW236" s="38"/>
      <c r="BX236" s="38"/>
      <c r="BY236" s="38"/>
      <c r="BZ236" s="38"/>
      <c r="CA236" s="38"/>
      <c r="CB236" s="38"/>
      <c r="CC236" s="38"/>
      <c r="CD236" s="38"/>
      <c r="CE236" s="38"/>
      <c r="CF236" s="38"/>
      <c r="CG236" s="38"/>
      <c r="CH236" s="38"/>
      <c r="CI236" s="38"/>
      <c r="CJ236" s="38"/>
      <c r="CK236" s="38"/>
      <c r="CL236" s="38"/>
      <c r="CM236" s="38"/>
      <c r="CN236" s="38"/>
      <c r="CO236" s="38"/>
      <c r="CP236" s="38"/>
      <c r="CQ236" s="38"/>
      <c r="CR236" s="38"/>
      <c r="CS236" s="38"/>
      <c r="CT236" s="38"/>
      <c r="CU236" s="38"/>
      <c r="CV236" s="38"/>
      <c r="CW236" s="38"/>
      <c r="CX236" s="43"/>
      <c r="DA236" s="11"/>
      <c r="DB236" s="12"/>
      <c r="DC236" s="11"/>
    </row>
    <row r="237" spans="1:107" ht="13.5" customHeight="1" thickTop="1" x14ac:dyDescent="0.2">
      <c r="A237" s="3"/>
      <c r="B237" s="42"/>
      <c r="C237" s="144"/>
      <c r="D237" s="144"/>
      <c r="E237" s="144"/>
      <c r="F237" s="144"/>
      <c r="G237" s="38"/>
      <c r="H237" s="38" t="s">
        <v>825</v>
      </c>
      <c r="I237" s="38"/>
      <c r="J237" s="38"/>
      <c r="K237" s="38"/>
      <c r="L237" s="38"/>
      <c r="M237" s="38"/>
      <c r="N237" s="4" t="s">
        <v>0</v>
      </c>
      <c r="O237" s="1518">
        <v>0</v>
      </c>
      <c r="P237" s="1518"/>
      <c r="Q237" s="1518"/>
      <c r="R237" s="1518"/>
      <c r="S237" s="145" t="s">
        <v>875</v>
      </c>
      <c r="T237" s="145"/>
      <c r="U237" s="145"/>
      <c r="V237" s="145"/>
      <c r="W237" s="145"/>
      <c r="X237" s="145"/>
      <c r="Y237" s="145"/>
      <c r="Z237" s="145"/>
      <c r="AA237" s="145"/>
      <c r="AB237" s="145"/>
      <c r="AC237" s="145"/>
      <c r="AD237" s="145"/>
      <c r="AE237" s="38"/>
      <c r="AF237" s="38"/>
      <c r="AG237" s="38"/>
      <c r="AH237" s="38"/>
      <c r="AI237" s="38"/>
      <c r="AJ237" s="38"/>
      <c r="AK237" s="38"/>
      <c r="AL237" s="38"/>
      <c r="AM237" s="38"/>
      <c r="AN237" s="38"/>
      <c r="AO237" s="38"/>
      <c r="AP237" s="38"/>
      <c r="AQ237" s="38"/>
      <c r="AR237" s="38"/>
      <c r="AS237" s="38"/>
      <c r="AT237" s="38"/>
      <c r="AU237" s="38"/>
      <c r="AV237" s="38"/>
      <c r="AW237" s="38"/>
      <c r="AX237" s="38"/>
      <c r="AY237" s="38"/>
      <c r="AZ237" s="38"/>
      <c r="BA237" s="38"/>
      <c r="BB237" s="38"/>
      <c r="BC237" s="38"/>
      <c r="BD237" s="38"/>
      <c r="BE237" s="38"/>
      <c r="BF237" s="38"/>
      <c r="BG237" s="38"/>
      <c r="BH237" s="38"/>
      <c r="BI237" s="38"/>
      <c r="BJ237" s="38"/>
      <c r="BK237" s="38"/>
      <c r="BL237" s="38"/>
      <c r="BM237" s="38"/>
      <c r="BN237" s="38"/>
      <c r="BO237" s="38"/>
      <c r="BP237" s="38"/>
      <c r="BQ237" s="38"/>
      <c r="BR237" s="38"/>
      <c r="BS237" s="38"/>
      <c r="BT237" s="38"/>
      <c r="BU237" s="38"/>
      <c r="BV237" s="38"/>
      <c r="BW237" s="38"/>
      <c r="BX237" s="38"/>
      <c r="BY237" s="38"/>
      <c r="BZ237" s="38"/>
      <c r="CA237" s="38"/>
      <c r="CB237" s="38"/>
      <c r="CC237" s="38"/>
      <c r="CD237" s="38"/>
      <c r="CE237" s="38"/>
      <c r="CF237" s="38"/>
      <c r="CG237" s="38"/>
      <c r="CH237" s="38"/>
      <c r="CI237" s="38"/>
      <c r="CJ237" s="38"/>
      <c r="CK237" s="38"/>
      <c r="CL237" s="38"/>
      <c r="CM237" s="38"/>
      <c r="CN237" s="38"/>
      <c r="CO237" s="38"/>
      <c r="CP237" s="38"/>
      <c r="CQ237" s="38"/>
      <c r="CR237" s="38"/>
      <c r="CS237" s="38"/>
      <c r="CT237" s="38"/>
      <c r="CU237" s="38"/>
      <c r="CV237" s="38"/>
      <c r="CW237" s="38"/>
      <c r="CX237" s="43"/>
      <c r="DA237" s="11" t="s">
        <v>278</v>
      </c>
      <c r="DB237" s="12">
        <v>0.80900000000000005</v>
      </c>
      <c r="DC237" s="11"/>
    </row>
    <row r="238" spans="1:107" ht="13.5" customHeight="1" x14ac:dyDescent="0.2">
      <c r="A238" s="3"/>
      <c r="B238" s="2"/>
      <c r="C238" s="38"/>
      <c r="D238" s="38"/>
      <c r="E238" s="38"/>
      <c r="F238" s="38"/>
      <c r="G238" s="38"/>
      <c r="H238" s="38" t="s">
        <v>12</v>
      </c>
      <c r="I238" s="38"/>
      <c r="J238" s="38"/>
      <c r="K238" s="38"/>
      <c r="L238" s="38"/>
      <c r="M238" s="38"/>
      <c r="N238" s="4" t="s">
        <v>0</v>
      </c>
      <c r="O238" s="1519"/>
      <c r="P238" s="1519"/>
      <c r="Q238" s="60" t="s">
        <v>809</v>
      </c>
      <c r="R238" s="60"/>
      <c r="S238" s="60"/>
      <c r="T238" s="60"/>
      <c r="U238" s="60"/>
      <c r="V238" s="60"/>
      <c r="W238" s="60"/>
      <c r="X238" s="60"/>
      <c r="Y238" s="60"/>
      <c r="Z238" s="60"/>
      <c r="AA238" s="60"/>
      <c r="AB238" s="60"/>
      <c r="AC238" s="56"/>
      <c r="AD238" s="56"/>
      <c r="AE238" s="56"/>
      <c r="AF238" s="56"/>
      <c r="AG238" s="56"/>
      <c r="AH238" s="56"/>
      <c r="AI238" s="38"/>
      <c r="AJ238" s="38"/>
      <c r="AK238" s="38"/>
      <c r="AL238" s="38"/>
      <c r="AM238" s="38"/>
      <c r="AN238" s="38"/>
      <c r="AO238" s="38"/>
      <c r="AP238" s="38"/>
      <c r="AQ238" s="38"/>
      <c r="AR238" s="38"/>
      <c r="AS238" s="38"/>
      <c r="AT238" s="38"/>
      <c r="AU238" s="38"/>
      <c r="AV238" s="38"/>
      <c r="AW238" s="38"/>
      <c r="AX238" s="38"/>
      <c r="AY238" s="38"/>
      <c r="AZ238" s="38"/>
      <c r="BA238" s="38"/>
      <c r="BB238" s="38"/>
      <c r="BC238" s="38"/>
      <c r="BD238" s="38"/>
      <c r="BE238" s="38"/>
      <c r="BF238" s="38"/>
      <c r="BG238" s="38"/>
      <c r="BH238" s="38"/>
      <c r="BI238" s="38"/>
      <c r="BJ238" s="38"/>
      <c r="BK238" s="38"/>
      <c r="BL238" s="38"/>
      <c r="BM238" s="38"/>
      <c r="BN238" s="38"/>
      <c r="BO238" s="38"/>
      <c r="BP238" s="38"/>
      <c r="BQ238" s="38"/>
      <c r="BR238" s="38"/>
      <c r="BS238" s="38"/>
      <c r="BT238" s="38"/>
      <c r="BU238" s="38"/>
      <c r="BV238" s="38"/>
      <c r="BW238" s="38"/>
      <c r="BX238" s="38"/>
      <c r="BY238" s="38"/>
      <c r="BZ238" s="38"/>
      <c r="CA238" s="38"/>
      <c r="CB238" s="38"/>
      <c r="CC238" s="38"/>
      <c r="CD238" s="38"/>
      <c r="CE238" s="38"/>
      <c r="CF238" s="38"/>
      <c r="CG238" s="38"/>
      <c r="CH238" s="38"/>
      <c r="CI238" s="38"/>
      <c r="CJ238" s="38"/>
      <c r="CK238" s="38"/>
      <c r="CL238" s="38"/>
      <c r="CM238" s="38"/>
      <c r="CN238" s="38"/>
      <c r="CO238" s="38"/>
      <c r="CP238" s="38"/>
      <c r="CQ238" s="38"/>
      <c r="CR238" s="38"/>
      <c r="CS238" s="38"/>
      <c r="CT238" s="38"/>
      <c r="CU238" s="38"/>
      <c r="CV238" s="38"/>
      <c r="CW238" s="38"/>
      <c r="CX238" s="43"/>
      <c r="DA238" s="11" t="s">
        <v>279</v>
      </c>
      <c r="DB238" s="12">
        <v>0.81200000000000006</v>
      </c>
      <c r="DC238" s="11"/>
    </row>
    <row r="239" spans="1:107" ht="13.5" customHeight="1" x14ac:dyDescent="0.2">
      <c r="A239" s="3"/>
      <c r="B239" s="2"/>
      <c r="C239" s="1520" t="s">
        <v>20</v>
      </c>
      <c r="D239" s="1520"/>
      <c r="E239" s="1520"/>
      <c r="F239" s="1520"/>
      <c r="G239" s="1520"/>
      <c r="H239" s="1520"/>
      <c r="I239" s="1520"/>
      <c r="J239" s="1520"/>
      <c r="K239" s="1520"/>
      <c r="L239" s="1520"/>
      <c r="M239" s="1521" t="s">
        <v>15</v>
      </c>
      <c r="N239" s="1521"/>
      <c r="O239" s="1521"/>
      <c r="P239" s="1521"/>
      <c r="Q239" s="1521"/>
      <c r="R239" s="1522" t="s">
        <v>16</v>
      </c>
      <c r="S239" s="1522"/>
      <c r="T239" s="1522"/>
      <c r="U239" s="1521" t="s">
        <v>17</v>
      </c>
      <c r="V239" s="1521"/>
      <c r="W239" s="1521"/>
      <c r="X239" s="1521" t="s">
        <v>18</v>
      </c>
      <c r="Y239" s="1521"/>
      <c r="Z239" s="1521"/>
      <c r="AA239" s="1521"/>
      <c r="AB239" s="1521"/>
      <c r="AC239" s="1478" t="s">
        <v>19</v>
      </c>
      <c r="AD239" s="1478"/>
      <c r="AE239" s="1478"/>
      <c r="AF239" s="1478"/>
      <c r="AG239" s="1478"/>
      <c r="AH239" s="1478"/>
      <c r="AI239" s="1478"/>
      <c r="AJ239" s="1478"/>
      <c r="AK239" s="1478"/>
      <c r="AL239" s="1478"/>
      <c r="AM239" s="1478"/>
      <c r="AN239" s="1478"/>
      <c r="AO239" s="1478"/>
      <c r="AP239" s="1478"/>
      <c r="AQ239" s="1478"/>
      <c r="AR239" s="1478"/>
      <c r="AS239" s="1478"/>
      <c r="AT239" s="1478"/>
      <c r="AU239" s="1478"/>
      <c r="AV239" s="1478"/>
      <c r="AW239" s="1478"/>
      <c r="AX239" s="1478"/>
      <c r="AY239" s="1478"/>
      <c r="AZ239" s="6"/>
      <c r="BA239" s="1524" t="s">
        <v>904</v>
      </c>
      <c r="BB239" s="1525"/>
      <c r="BC239" s="1525"/>
      <c r="BD239" s="1525"/>
      <c r="BE239" s="1525"/>
      <c r="BF239" s="1525"/>
      <c r="BG239" s="1525"/>
      <c r="BH239" s="1525"/>
      <c r="BI239" s="1525"/>
      <c r="BJ239" s="1525"/>
      <c r="BK239" s="1525"/>
      <c r="BL239" s="1525"/>
      <c r="BM239" s="1525"/>
      <c r="BN239" s="1525"/>
      <c r="BO239" s="1525"/>
      <c r="BP239" s="1526"/>
      <c r="BQ239" s="1477" t="e">
        <f>(X306/X294)</f>
        <v>#N/A</v>
      </c>
      <c r="BR239" s="1477"/>
      <c r="BS239" s="1477"/>
      <c r="BT239" s="1477"/>
      <c r="BU239" s="83"/>
      <c r="BV239" s="1478" t="s">
        <v>906</v>
      </c>
      <c r="BW239" s="1478"/>
      <c r="BX239" s="1478"/>
      <c r="BY239" s="1478"/>
      <c r="BZ239" s="1478"/>
      <c r="CA239" s="1478"/>
      <c r="CB239" s="1478"/>
      <c r="CC239" s="1478"/>
      <c r="CD239" s="1478"/>
      <c r="CE239" s="1478"/>
      <c r="CF239" s="1478"/>
      <c r="CG239" s="1478"/>
      <c r="CH239" s="1478"/>
      <c r="CI239" s="1478"/>
      <c r="CJ239" s="1478"/>
      <c r="CK239" s="1478"/>
      <c r="CL239" s="1478"/>
      <c r="CM239" s="1478"/>
      <c r="CN239" s="1478"/>
      <c r="CO239" s="1478"/>
      <c r="CP239" s="1478"/>
      <c r="CQ239" s="1478"/>
      <c r="CR239" s="1478"/>
      <c r="CS239" s="1478"/>
      <c r="CT239" s="1478"/>
      <c r="CU239" s="1478"/>
      <c r="CV239" s="1478"/>
      <c r="CW239" s="83"/>
      <c r="CX239" s="5"/>
      <c r="DA239" s="11" t="s">
        <v>280</v>
      </c>
      <c r="DB239" s="12">
        <v>0.77100000000000002</v>
      </c>
      <c r="DC239" s="11"/>
    </row>
    <row r="240" spans="1:107" ht="13.5" customHeight="1" x14ac:dyDescent="0.2">
      <c r="A240" s="3"/>
      <c r="B240" s="2"/>
      <c r="C240" s="1385" t="s">
        <v>605</v>
      </c>
      <c r="D240" s="1386"/>
      <c r="E240" s="1386"/>
      <c r="F240" s="1386"/>
      <c r="G240" s="1386"/>
      <c r="H240" s="1386"/>
      <c r="I240" s="1386"/>
      <c r="J240" s="1386"/>
      <c r="K240" s="1386"/>
      <c r="L240" s="1386"/>
      <c r="M240" s="1386"/>
      <c r="N240" s="1386"/>
      <c r="O240" s="1386"/>
      <c r="P240" s="1386"/>
      <c r="Q240" s="1386"/>
      <c r="R240" s="1386"/>
      <c r="S240" s="1386"/>
      <c r="T240" s="1386"/>
      <c r="U240" s="1386"/>
      <c r="V240" s="1386"/>
      <c r="W240" s="1387"/>
      <c r="X240" s="1388">
        <f>HLOOKUP(O234,$DG$58:$DQ$67,2,FALSE)</f>
        <v>651839</v>
      </c>
      <c r="Y240" s="1389"/>
      <c r="Z240" s="1389"/>
      <c r="AA240" s="1389"/>
      <c r="AB240" s="1390"/>
      <c r="AC240" s="1391" t="str">
        <f>HLOOKUP(O234,$DG$44:$DQ$56,2,FALSE)</f>
        <v>Menggunakan pondasi dangkal dengan pondasi tapak dan sloof dengan mutu beton sedang (setara K-225)dan sebagian kecil menggunakan pondasi batu kali</v>
      </c>
      <c r="AD240" s="1392"/>
      <c r="AE240" s="1392"/>
      <c r="AF240" s="1392"/>
      <c r="AG240" s="1392"/>
      <c r="AH240" s="1392"/>
      <c r="AI240" s="1392"/>
      <c r="AJ240" s="1392"/>
      <c r="AK240" s="1392"/>
      <c r="AL240" s="1392"/>
      <c r="AM240" s="1392"/>
      <c r="AN240" s="1392"/>
      <c r="AO240" s="1392"/>
      <c r="AP240" s="1392"/>
      <c r="AQ240" s="1392"/>
      <c r="AR240" s="1392"/>
      <c r="AS240" s="1392"/>
      <c r="AT240" s="1392"/>
      <c r="AU240" s="1392"/>
      <c r="AV240" s="1392"/>
      <c r="AW240" s="1392"/>
      <c r="AX240" s="1392"/>
      <c r="AY240" s="1393"/>
      <c r="AZ240" s="7"/>
      <c r="BA240" s="1479" t="s">
        <v>905</v>
      </c>
      <c r="BB240" s="1480"/>
      <c r="BC240" s="1480"/>
      <c r="BD240" s="1481"/>
      <c r="BE240" s="1479" t="s">
        <v>907</v>
      </c>
      <c r="BF240" s="1480"/>
      <c r="BG240" s="1480"/>
      <c r="BH240" s="1480"/>
      <c r="BI240" s="1479" t="s">
        <v>908</v>
      </c>
      <c r="BJ240" s="1480"/>
      <c r="BK240" s="1480"/>
      <c r="BL240" s="1480"/>
      <c r="BM240" s="1482" t="s">
        <v>851</v>
      </c>
      <c r="BN240" s="1482"/>
      <c r="BO240" s="1482"/>
      <c r="BP240" s="1482"/>
      <c r="BQ240" s="1482"/>
      <c r="BR240" s="1482"/>
      <c r="BS240" s="1482"/>
      <c r="BT240" s="1482"/>
      <c r="BU240" s="127"/>
      <c r="BV240" s="128"/>
      <c r="BW240" s="128"/>
      <c r="BX240" s="128"/>
      <c r="BY240" s="128"/>
      <c r="BZ240" s="128"/>
      <c r="CA240" s="128"/>
      <c r="CB240" s="128"/>
      <c r="CC240" s="128"/>
      <c r="CD240" s="126"/>
      <c r="CE240" s="126"/>
      <c r="CF240" s="126"/>
      <c r="CG240" s="126"/>
      <c r="CH240" s="126"/>
      <c r="CI240" s="126"/>
      <c r="CJ240" s="126"/>
      <c r="CK240" s="126"/>
      <c r="CL240" s="126"/>
      <c r="CM240" s="126"/>
      <c r="CN240" s="126"/>
      <c r="CO240" s="3"/>
      <c r="CP240" s="3"/>
      <c r="CQ240" s="3"/>
      <c r="CR240" s="3"/>
      <c r="CS240" s="3"/>
      <c r="CT240" s="119"/>
      <c r="CU240" s="119"/>
      <c r="CV240" s="3"/>
      <c r="CW240" s="3"/>
      <c r="CX240" s="5"/>
      <c r="DA240" s="11" t="s">
        <v>281</v>
      </c>
      <c r="DB240" s="12">
        <v>0.8</v>
      </c>
      <c r="DC240" s="11"/>
    </row>
    <row r="241" spans="1:107" ht="13.5" customHeight="1" x14ac:dyDescent="0.25">
      <c r="A241" s="3"/>
      <c r="B241" s="2"/>
      <c r="C241" s="32" t="s">
        <v>810</v>
      </c>
      <c r="D241" s="1470" t="s">
        <v>13</v>
      </c>
      <c r="E241" s="1470"/>
      <c r="F241" s="1470"/>
      <c r="G241" s="1470"/>
      <c r="H241" s="1470"/>
      <c r="I241" s="1470"/>
      <c r="J241" s="1470"/>
      <c r="K241" s="1470"/>
      <c r="L241" s="1471"/>
      <c r="M241" s="1437">
        <f>(IF(O234="RUMAH TINGGAL MEWAH",VLOOKUP(D241,BIAYA,2,FALSE),IF(O234="RUMAH TINGGAL MENENGAH",VLOOKUP(D241,BIAYA,3,FALSE),IF(O234="RUMAH TINGGAL SEDERHANA",VLOOKUP(D241,BIAYA,4,FALSE),IF(O234="SEMI PERMANEN",VLOOKUP(D241,BIAYA,5,FALSE),IF(O234="GUDANG",VLOOKUP(D241,BIAYA,6,FALSE),IF(O234="GEDUNG BERTINGKAT RENDAH &lt; 5 LANTAI",VLOOKUP(D241,BIAYA,7,FALSE),IF(O234="GEDUNG BERTINGKAT SEDANG 5-8 LANTAI",VLOOKUP(D241,BIAYA,8,FALSE),IF(O234="GEDUNG BERTINGKAT TINGGI &gt; 8 LANTAI",VLOOKUP(D241,BIAYA,9,FALSE),IF(O234="MALL 4 LANTAI + 1 BASEMENT",VLOOKUP(D241,BIAYA,10,FALSE),IF(O234="HOTEL 8 LANTAI",VLOOKUP(D241,BIAYA,11,FALSE),IF(O234="APARTEMEN 14 LANTAI + 2 SEMI BASEMENT",VLOOKUP(D241,BIAYA,12,FALSE)))))))))))))</f>
        <v>0</v>
      </c>
      <c r="N241" s="1437"/>
      <c r="O241" s="1437"/>
      <c r="P241" s="1437"/>
      <c r="Q241" s="1437"/>
      <c r="R241" s="1459">
        <v>1</v>
      </c>
      <c r="S241" s="1459"/>
      <c r="T241" s="1459"/>
      <c r="U241" s="1436">
        <v>1</v>
      </c>
      <c r="V241" s="1436"/>
      <c r="W241" s="1436"/>
      <c r="X241" s="1437">
        <f>M241*R241*U241</f>
        <v>0</v>
      </c>
      <c r="Y241" s="1437"/>
      <c r="Z241" s="1437"/>
      <c r="AA241" s="1437"/>
      <c r="AB241" s="1437"/>
      <c r="AC241" s="1394"/>
      <c r="AD241" s="1395"/>
      <c r="AE241" s="1395"/>
      <c r="AF241" s="1395"/>
      <c r="AG241" s="1395"/>
      <c r="AH241" s="1395"/>
      <c r="AI241" s="1395"/>
      <c r="AJ241" s="1395"/>
      <c r="AK241" s="1395"/>
      <c r="AL241" s="1395"/>
      <c r="AM241" s="1395"/>
      <c r="AN241" s="1395"/>
      <c r="AO241" s="1395"/>
      <c r="AP241" s="1395"/>
      <c r="AQ241" s="1395"/>
      <c r="AR241" s="1395"/>
      <c r="AS241" s="1395"/>
      <c r="AT241" s="1395"/>
      <c r="AU241" s="1395"/>
      <c r="AV241" s="1395"/>
      <c r="AW241" s="1395"/>
      <c r="AX241" s="1395"/>
      <c r="AY241" s="1396"/>
      <c r="AZ241" s="7"/>
      <c r="BA241" s="1483" t="e">
        <f>X245*BQ239</f>
        <v>#N/A</v>
      </c>
      <c r="BB241" s="1484"/>
      <c r="BC241" s="1484"/>
      <c r="BD241" s="1485"/>
      <c r="BE241" s="1492">
        <f>AS296</f>
        <v>0</v>
      </c>
      <c r="BF241" s="1492"/>
      <c r="BG241" s="1492"/>
      <c r="BH241" s="1492"/>
      <c r="BI241" s="1409">
        <f>AS297</f>
        <v>0</v>
      </c>
      <c r="BJ241" s="1410"/>
      <c r="BK241" s="1410"/>
      <c r="BL241" s="1411"/>
      <c r="BM241" s="1493">
        <f>IF(BI241=0,0,(Rekap!$A$6-BI241)/AS299)</f>
        <v>0</v>
      </c>
      <c r="BN241" s="1494"/>
      <c r="BO241" s="1495"/>
      <c r="BP241" s="1502" t="e">
        <f>BA241*BM241</f>
        <v>#N/A</v>
      </c>
      <c r="BQ241" s="1502"/>
      <c r="BR241" s="1502"/>
      <c r="BS241" s="1502"/>
      <c r="BT241" s="1502"/>
      <c r="BU241" s="127"/>
      <c r="BV241" s="1378" t="s">
        <v>909</v>
      </c>
      <c r="BW241" s="1378"/>
      <c r="BX241" s="1378"/>
      <c r="BY241" s="1378"/>
      <c r="BZ241" s="1378"/>
      <c r="CA241" s="1378"/>
      <c r="CB241" s="1378"/>
      <c r="CC241" s="1378"/>
      <c r="CD241" s="1378"/>
      <c r="CE241" s="1378"/>
      <c r="CF241" s="1378"/>
      <c r="CG241" s="1378"/>
      <c r="CH241" s="1378"/>
      <c r="CI241" s="1378"/>
      <c r="CJ241" s="1378"/>
      <c r="CK241" s="1378"/>
      <c r="CL241" s="1378"/>
      <c r="CM241" s="1378"/>
      <c r="CN241" s="1378"/>
      <c r="CO241" s="1378"/>
      <c r="CP241" s="1378"/>
      <c r="CQ241" s="1378"/>
      <c r="CR241" s="1378"/>
      <c r="CS241" s="1378"/>
      <c r="CT241" s="1378"/>
      <c r="CU241" s="1378"/>
      <c r="CV241" s="1378"/>
      <c r="CW241" s="3"/>
      <c r="CX241" s="5"/>
      <c r="DA241" s="11" t="s">
        <v>282</v>
      </c>
      <c r="DB241" s="12">
        <v>0.81200000000000006</v>
      </c>
      <c r="DC241" s="11"/>
    </row>
    <row r="242" spans="1:107" ht="13.5" customHeight="1" x14ac:dyDescent="0.25">
      <c r="A242" s="3"/>
      <c r="B242" s="2"/>
      <c r="C242" s="33" t="s">
        <v>810</v>
      </c>
      <c r="D242" s="1472" t="s">
        <v>13</v>
      </c>
      <c r="E242" s="1472"/>
      <c r="F242" s="1472"/>
      <c r="G242" s="1472"/>
      <c r="H242" s="1472"/>
      <c r="I242" s="1472"/>
      <c r="J242" s="1472"/>
      <c r="K242" s="1472"/>
      <c r="L242" s="1473"/>
      <c r="M242" s="1360">
        <f>(IF(O234="RUMAH TINGGAL MEWAH",VLOOKUP(D242,BIAYA,2,FALSE),IF(O234="RUMAH TINGGAL MENENGAH",VLOOKUP(D242,BIAYA,3,FALSE),IF(O234="RUMAH TINGGAL SEDERHANA",VLOOKUP(D242,BIAYA,4,FALSE),IF(O234="SEMI PERMANEN",VLOOKUP(D242,BIAYA,5,FALSE),IF(O234="GUDANG",VLOOKUP(D242,BIAYA,6,FALSE),IF(O234="GEDUNG BERTINGKAT RENDAH &lt; 5 LANTAI",VLOOKUP(D242,BIAYA,7,FALSE),IF(O234="GEDUNG BERTINGKAT SEDANG 5-8 LANTAI",VLOOKUP(D242,BIAYA,8,FALSE),IF(O234="GEDUNG BERTINGKAT TINGGI &gt; 8 LANTAI",VLOOKUP(D242,BIAYA,9,FALSE),IF(O234="MALL 4 LANTAI + 1 BASEMENT",VLOOKUP(D242,BIAYA,10,FALSE),IF(O234="HOTEL 8 LANTAI",VLOOKUP(D242,BIAYA,11,FALSE),IF(O234="APARTEMEN 14 LANTAI + 2 SEMI BASEMENT",VLOOKUP(D242,BIAYA,12,FALSE)))))))))))))</f>
        <v>0</v>
      </c>
      <c r="N242" s="1360"/>
      <c r="O242" s="1360"/>
      <c r="P242" s="1360"/>
      <c r="Q242" s="1360"/>
      <c r="R242" s="1460">
        <v>0</v>
      </c>
      <c r="S242" s="1460"/>
      <c r="T242" s="1460"/>
      <c r="U242" s="1359">
        <v>1</v>
      </c>
      <c r="V242" s="1359"/>
      <c r="W242" s="1359"/>
      <c r="X242" s="1360">
        <f t="shared" ref="X242:X244" si="69">M242*R242*U242</f>
        <v>0</v>
      </c>
      <c r="Y242" s="1360"/>
      <c r="Z242" s="1360"/>
      <c r="AA242" s="1360"/>
      <c r="AB242" s="1360"/>
      <c r="AC242" s="1394"/>
      <c r="AD242" s="1395"/>
      <c r="AE242" s="1395"/>
      <c r="AF242" s="1395"/>
      <c r="AG242" s="1395"/>
      <c r="AH242" s="1395"/>
      <c r="AI242" s="1395"/>
      <c r="AJ242" s="1395"/>
      <c r="AK242" s="1395"/>
      <c r="AL242" s="1395"/>
      <c r="AM242" s="1395"/>
      <c r="AN242" s="1395"/>
      <c r="AO242" s="1395"/>
      <c r="AP242" s="1395"/>
      <c r="AQ242" s="1395"/>
      <c r="AR242" s="1395"/>
      <c r="AS242" s="1395"/>
      <c r="AT242" s="1395"/>
      <c r="AU242" s="1395"/>
      <c r="AV242" s="1395"/>
      <c r="AW242" s="1395"/>
      <c r="AX242" s="1395"/>
      <c r="AY242" s="1396"/>
      <c r="AZ242" s="7"/>
      <c r="BA242" s="1486"/>
      <c r="BB242" s="1487"/>
      <c r="BC242" s="1487"/>
      <c r="BD242" s="1488"/>
      <c r="BE242" s="1492"/>
      <c r="BF242" s="1492"/>
      <c r="BG242" s="1492"/>
      <c r="BH242" s="1492"/>
      <c r="BI242" s="1412"/>
      <c r="BJ242" s="1413"/>
      <c r="BK242" s="1413"/>
      <c r="BL242" s="1414"/>
      <c r="BM242" s="1496"/>
      <c r="BN242" s="1497"/>
      <c r="BO242" s="1498"/>
      <c r="BP242" s="1502"/>
      <c r="BQ242" s="1502"/>
      <c r="BR242" s="1502"/>
      <c r="BS242" s="1502"/>
      <c r="BT242" s="1502"/>
      <c r="BU242" s="127"/>
      <c r="BV242" s="1378"/>
      <c r="BW242" s="1378"/>
      <c r="BX242" s="1378"/>
      <c r="BY242" s="1378"/>
      <c r="BZ242" s="1378"/>
      <c r="CA242" s="1378"/>
      <c r="CB242" s="1378"/>
      <c r="CC242" s="1378"/>
      <c r="CD242" s="1378"/>
      <c r="CE242" s="1378"/>
      <c r="CF242" s="1378"/>
      <c r="CG242" s="1378"/>
      <c r="CH242" s="1378"/>
      <c r="CI242" s="1378"/>
      <c r="CJ242" s="1378"/>
      <c r="CK242" s="1378"/>
      <c r="CL242" s="1378"/>
      <c r="CM242" s="1378"/>
      <c r="CN242" s="1378"/>
      <c r="CO242" s="1378"/>
      <c r="CP242" s="1378"/>
      <c r="CQ242" s="1378"/>
      <c r="CR242" s="1378"/>
      <c r="CS242" s="1378"/>
      <c r="CT242" s="1378"/>
      <c r="CU242" s="1378"/>
      <c r="CV242" s="1378"/>
      <c r="CW242" s="3"/>
      <c r="CX242" s="5"/>
      <c r="DA242" s="11" t="s">
        <v>283</v>
      </c>
      <c r="DB242" s="12">
        <v>0.80800000000000005</v>
      </c>
      <c r="DC242" s="11"/>
    </row>
    <row r="243" spans="1:107" ht="13.5" customHeight="1" x14ac:dyDescent="0.25">
      <c r="A243" s="3"/>
      <c r="B243" s="2"/>
      <c r="C243" s="33" t="s">
        <v>810</v>
      </c>
      <c r="D243" s="1472" t="s">
        <v>13</v>
      </c>
      <c r="E243" s="1472"/>
      <c r="F243" s="1472"/>
      <c r="G243" s="1472"/>
      <c r="H243" s="1472"/>
      <c r="I243" s="1472"/>
      <c r="J243" s="1472"/>
      <c r="K243" s="1472"/>
      <c r="L243" s="1473"/>
      <c r="M243" s="1360">
        <f>(IF(O234="RUMAH TINGGAL MEWAH",VLOOKUP(D243,BIAYA,2,FALSE),IF(O234="RUMAH TINGGAL MENENGAH",VLOOKUP(D243,BIAYA,3,FALSE),IF(O234="RUMAH TINGGAL SEDERHANA",VLOOKUP(D243,BIAYA,4,FALSE),IF(O234="SEMI PERMANEN",VLOOKUP(D243,BIAYA,5,FALSE),IF(O234="GUDANG",VLOOKUP(D243,BIAYA,6,FALSE),IF(O234="GEDUNG BERTINGKAT RENDAH &lt; 5 LANTAI",VLOOKUP(D243,BIAYA,7,FALSE),IF(O234="GEDUNG BERTINGKAT SEDANG 5-8 LANTAI",VLOOKUP(D243,BIAYA,8,FALSE),IF(O234="GEDUNG BERTINGKAT TINGGI &gt; 8 LANTAI",VLOOKUP(D243,BIAYA,9,FALSE),IF(O234="MALL 4 LANTAI + 1 BASEMENT",VLOOKUP(D243,BIAYA,10,FALSE),IF(O234="HOTEL 8 LANTAI",VLOOKUP(D243,BIAYA,11,FALSE),IF(O234="APARTEMEN 14 LANTAI + 2 SEMI BASEMENT",VLOOKUP(D243,BIAYA,12,FALSE)))))))))))))</f>
        <v>0</v>
      </c>
      <c r="N243" s="1360"/>
      <c r="O243" s="1360"/>
      <c r="P243" s="1360"/>
      <c r="Q243" s="1360"/>
      <c r="R243" s="1460">
        <v>0</v>
      </c>
      <c r="S243" s="1460"/>
      <c r="T243" s="1460"/>
      <c r="U243" s="1359">
        <v>1</v>
      </c>
      <c r="V243" s="1359"/>
      <c r="W243" s="1359"/>
      <c r="X243" s="1360">
        <f t="shared" si="69"/>
        <v>0</v>
      </c>
      <c r="Y243" s="1360"/>
      <c r="Z243" s="1360"/>
      <c r="AA243" s="1360"/>
      <c r="AB243" s="1360"/>
      <c r="AC243" s="1394"/>
      <c r="AD243" s="1395"/>
      <c r="AE243" s="1395"/>
      <c r="AF243" s="1395"/>
      <c r="AG243" s="1395"/>
      <c r="AH243" s="1395"/>
      <c r="AI243" s="1395"/>
      <c r="AJ243" s="1395"/>
      <c r="AK243" s="1395"/>
      <c r="AL243" s="1395"/>
      <c r="AM243" s="1395"/>
      <c r="AN243" s="1395"/>
      <c r="AO243" s="1395"/>
      <c r="AP243" s="1395"/>
      <c r="AQ243" s="1395"/>
      <c r="AR243" s="1395"/>
      <c r="AS243" s="1395"/>
      <c r="AT243" s="1395"/>
      <c r="AU243" s="1395"/>
      <c r="AV243" s="1395"/>
      <c r="AW243" s="1395"/>
      <c r="AX243" s="1395"/>
      <c r="AY243" s="1396"/>
      <c r="AZ243" s="7"/>
      <c r="BA243" s="1486"/>
      <c r="BB243" s="1487"/>
      <c r="BC243" s="1487"/>
      <c r="BD243" s="1488"/>
      <c r="BE243" s="1492"/>
      <c r="BF243" s="1492"/>
      <c r="BG243" s="1492"/>
      <c r="BH243" s="1492"/>
      <c r="BI243" s="1412"/>
      <c r="BJ243" s="1413"/>
      <c r="BK243" s="1413"/>
      <c r="BL243" s="1414"/>
      <c r="BM243" s="1496"/>
      <c r="BN243" s="1497"/>
      <c r="BO243" s="1498"/>
      <c r="BP243" s="1502"/>
      <c r="BQ243" s="1502"/>
      <c r="BR243" s="1502"/>
      <c r="BS243" s="1502"/>
      <c r="BT243" s="1502"/>
      <c r="BU243" s="127"/>
      <c r="BV243" s="1378"/>
      <c r="BW243" s="1378"/>
      <c r="BX243" s="1378"/>
      <c r="BY243" s="1378"/>
      <c r="BZ243" s="1378"/>
      <c r="CA243" s="1378"/>
      <c r="CB243" s="1378"/>
      <c r="CC243" s="1378"/>
      <c r="CD243" s="1378"/>
      <c r="CE243" s="1378"/>
      <c r="CF243" s="1378"/>
      <c r="CG243" s="1378"/>
      <c r="CH243" s="1378"/>
      <c r="CI243" s="1378"/>
      <c r="CJ243" s="1378"/>
      <c r="CK243" s="1378"/>
      <c r="CL243" s="1378"/>
      <c r="CM243" s="1378"/>
      <c r="CN243" s="1378"/>
      <c r="CO243" s="1378"/>
      <c r="CP243" s="1378"/>
      <c r="CQ243" s="1378"/>
      <c r="CR243" s="1378"/>
      <c r="CS243" s="1378"/>
      <c r="CT243" s="1378"/>
      <c r="CU243" s="1378"/>
      <c r="CV243" s="1378"/>
      <c r="CW243" s="3"/>
      <c r="CX243" s="5"/>
      <c r="DA243" s="11" t="s">
        <v>284</v>
      </c>
      <c r="DB243" s="12">
        <v>0.871</v>
      </c>
      <c r="DC243" s="11"/>
    </row>
    <row r="244" spans="1:107" ht="13.5" customHeight="1" x14ac:dyDescent="0.25">
      <c r="A244" s="3"/>
      <c r="B244" s="2"/>
      <c r="C244" s="34" t="s">
        <v>810</v>
      </c>
      <c r="D244" s="1474" t="s">
        <v>13</v>
      </c>
      <c r="E244" s="1474"/>
      <c r="F244" s="1474"/>
      <c r="G244" s="1474"/>
      <c r="H244" s="1474"/>
      <c r="I244" s="1474"/>
      <c r="J244" s="1474"/>
      <c r="K244" s="1474"/>
      <c r="L244" s="1475"/>
      <c r="M244" s="1476">
        <f>(IF(O234="RUMAH TINGGAL MEWAH",VLOOKUP(D244,BIAYA,2,FALSE),IF(O234="RUMAH TINGGAL MENENGAH",VLOOKUP(D244,BIAYA,3,FALSE),IF(O234="RUMAH TINGGAL SEDERHANA",VLOOKUP(D244,BIAYA,4,FALSE),IF(O234="SEMI PERMANEN",VLOOKUP(D244,BIAYA,5,FALSE),IF(O234="GUDANG",VLOOKUP(D244,BIAYA,6,FALSE),IF(O234="GEDUNG BERTINGKAT RENDAH &lt; 5 LANTAI",VLOOKUP(D244,BIAYA,7,FALSE),IF(O234="GEDUNG BERTINGKAT SEDANG 5-8 LANTAI",VLOOKUP(D244,BIAYA,8,FALSE),IF(O234="GEDUNG BERTINGKAT TINGGI &gt; 8 LANTAI",VLOOKUP(D244,BIAYA,9,FALSE),IF(O234="MALL 4 LANTAI + 1 BASEMENT",VLOOKUP(D244,BIAYA,10,FALSE),IF(O234="HOTEL 8 LANTAI",VLOOKUP(D244,BIAYA,11,FALSE),IF(O234="APARTEMEN 14 LANTAI + 2 SEMI BASEMENT",VLOOKUP(D244,BIAYA,12,FALSE)))))))))))))</f>
        <v>0</v>
      </c>
      <c r="N244" s="1476"/>
      <c r="O244" s="1476"/>
      <c r="P244" s="1476"/>
      <c r="Q244" s="1476"/>
      <c r="R244" s="1380">
        <v>0</v>
      </c>
      <c r="S244" s="1380"/>
      <c r="T244" s="1380"/>
      <c r="U244" s="1377">
        <v>1</v>
      </c>
      <c r="V244" s="1377"/>
      <c r="W244" s="1377"/>
      <c r="X244" s="1360">
        <f t="shared" si="69"/>
        <v>0</v>
      </c>
      <c r="Y244" s="1360"/>
      <c r="Z244" s="1360"/>
      <c r="AA244" s="1360"/>
      <c r="AB244" s="1360"/>
      <c r="AC244" s="1394"/>
      <c r="AD244" s="1395"/>
      <c r="AE244" s="1395"/>
      <c r="AF244" s="1395"/>
      <c r="AG244" s="1395"/>
      <c r="AH244" s="1395"/>
      <c r="AI244" s="1395"/>
      <c r="AJ244" s="1395"/>
      <c r="AK244" s="1395"/>
      <c r="AL244" s="1395"/>
      <c r="AM244" s="1395"/>
      <c r="AN244" s="1395"/>
      <c r="AO244" s="1395"/>
      <c r="AP244" s="1395"/>
      <c r="AQ244" s="1395"/>
      <c r="AR244" s="1395"/>
      <c r="AS244" s="1395"/>
      <c r="AT244" s="1395"/>
      <c r="AU244" s="1395"/>
      <c r="AV244" s="1395"/>
      <c r="AW244" s="1395"/>
      <c r="AX244" s="1395"/>
      <c r="AY244" s="1396"/>
      <c r="AZ244" s="7"/>
      <c r="BA244" s="1486"/>
      <c r="BB244" s="1487"/>
      <c r="BC244" s="1487"/>
      <c r="BD244" s="1488"/>
      <c r="BE244" s="1492"/>
      <c r="BF244" s="1492"/>
      <c r="BG244" s="1492"/>
      <c r="BH244" s="1492"/>
      <c r="BI244" s="1412"/>
      <c r="BJ244" s="1413"/>
      <c r="BK244" s="1413"/>
      <c r="BL244" s="1414"/>
      <c r="BM244" s="1496"/>
      <c r="BN244" s="1497"/>
      <c r="BO244" s="1498"/>
      <c r="BP244" s="1502"/>
      <c r="BQ244" s="1502"/>
      <c r="BR244" s="1502"/>
      <c r="BS244" s="1502"/>
      <c r="BT244" s="1502"/>
      <c r="BU244" s="127"/>
      <c r="BV244" s="1378"/>
      <c r="BW244" s="1378"/>
      <c r="BX244" s="1378"/>
      <c r="BY244" s="1378"/>
      <c r="BZ244" s="1378"/>
      <c r="CA244" s="1378"/>
      <c r="CB244" s="1378"/>
      <c r="CC244" s="1378"/>
      <c r="CD244" s="1378"/>
      <c r="CE244" s="1378"/>
      <c r="CF244" s="1378"/>
      <c r="CG244" s="1378"/>
      <c r="CH244" s="1378"/>
      <c r="CI244" s="1378"/>
      <c r="CJ244" s="1378"/>
      <c r="CK244" s="1378"/>
      <c r="CL244" s="1378"/>
      <c r="CM244" s="1378"/>
      <c r="CN244" s="1378"/>
      <c r="CO244" s="1378"/>
      <c r="CP244" s="1378"/>
      <c r="CQ244" s="1378"/>
      <c r="CR244" s="1378"/>
      <c r="CS244" s="1378"/>
      <c r="CT244" s="1378"/>
      <c r="CU244" s="1378"/>
      <c r="CV244" s="1378"/>
      <c r="CW244" s="3"/>
      <c r="CX244" s="5"/>
      <c r="DA244" s="11" t="s">
        <v>285</v>
      </c>
      <c r="DB244" s="12">
        <v>0.8</v>
      </c>
      <c r="DC244" s="11"/>
    </row>
    <row r="245" spans="1:107" ht="13.5" customHeight="1" x14ac:dyDescent="0.2">
      <c r="A245" s="3"/>
      <c r="B245" s="2"/>
      <c r="C245" s="1503" t="s">
        <v>811</v>
      </c>
      <c r="D245" s="1504"/>
      <c r="E245" s="1504"/>
      <c r="F245" s="1504"/>
      <c r="G245" s="1504"/>
      <c r="H245" s="1504"/>
      <c r="I245" s="1504"/>
      <c r="J245" s="1504"/>
      <c r="K245" s="1504"/>
      <c r="L245" s="1504"/>
      <c r="M245" s="1504"/>
      <c r="N245" s="1504"/>
      <c r="O245" s="1504"/>
      <c r="P245" s="1504"/>
      <c r="Q245" s="1504"/>
      <c r="R245" s="1504"/>
      <c r="S245" s="1504"/>
      <c r="T245" s="1504"/>
      <c r="U245" s="1504"/>
      <c r="V245" s="1504"/>
      <c r="W245" s="1505"/>
      <c r="X245" s="1384">
        <f>SUM(X241:AB244)</f>
        <v>0</v>
      </c>
      <c r="Y245" s="1384"/>
      <c r="Z245" s="1384"/>
      <c r="AA245" s="1384"/>
      <c r="AB245" s="1384"/>
      <c r="AC245" s="1397"/>
      <c r="AD245" s="1398"/>
      <c r="AE245" s="1398"/>
      <c r="AF245" s="1398"/>
      <c r="AG245" s="1398"/>
      <c r="AH245" s="1398"/>
      <c r="AI245" s="1398"/>
      <c r="AJ245" s="1398"/>
      <c r="AK245" s="1398"/>
      <c r="AL245" s="1398"/>
      <c r="AM245" s="1398"/>
      <c r="AN245" s="1398"/>
      <c r="AO245" s="1398"/>
      <c r="AP245" s="1398"/>
      <c r="AQ245" s="1398"/>
      <c r="AR245" s="1398"/>
      <c r="AS245" s="1398"/>
      <c r="AT245" s="1398"/>
      <c r="AU245" s="1398"/>
      <c r="AV245" s="1398"/>
      <c r="AW245" s="1398"/>
      <c r="AX245" s="1398"/>
      <c r="AY245" s="1399"/>
      <c r="AZ245" s="7"/>
      <c r="BA245" s="1489"/>
      <c r="BB245" s="1490"/>
      <c r="BC245" s="1490"/>
      <c r="BD245" s="1491"/>
      <c r="BE245" s="1492"/>
      <c r="BF245" s="1492"/>
      <c r="BG245" s="1492"/>
      <c r="BH245" s="1492"/>
      <c r="BI245" s="1415"/>
      <c r="BJ245" s="1416"/>
      <c r="BK245" s="1416"/>
      <c r="BL245" s="1417"/>
      <c r="BM245" s="1499"/>
      <c r="BN245" s="1500"/>
      <c r="BO245" s="1501"/>
      <c r="BP245" s="1502"/>
      <c r="BQ245" s="1502"/>
      <c r="BR245" s="1502"/>
      <c r="BS245" s="1502"/>
      <c r="BT245" s="1502"/>
      <c r="BU245" s="127"/>
      <c r="BV245" s="1378"/>
      <c r="BW245" s="1378"/>
      <c r="BX245" s="1378"/>
      <c r="BY245" s="1378"/>
      <c r="BZ245" s="1378"/>
      <c r="CA245" s="1378"/>
      <c r="CB245" s="1378"/>
      <c r="CC245" s="1378"/>
      <c r="CD245" s="1378"/>
      <c r="CE245" s="1378"/>
      <c r="CF245" s="1378"/>
      <c r="CG245" s="1378"/>
      <c r="CH245" s="1378"/>
      <c r="CI245" s="1378"/>
      <c r="CJ245" s="1378"/>
      <c r="CK245" s="1378"/>
      <c r="CL245" s="1378"/>
      <c r="CM245" s="1378"/>
      <c r="CN245" s="1378"/>
      <c r="CO245" s="1378"/>
      <c r="CP245" s="1378"/>
      <c r="CQ245" s="1378"/>
      <c r="CR245" s="1378"/>
      <c r="CS245" s="1378"/>
      <c r="CT245" s="1378"/>
      <c r="CU245" s="1378"/>
      <c r="CV245" s="1378"/>
      <c r="CW245" s="3"/>
      <c r="CX245" s="5"/>
      <c r="DA245" s="11" t="s">
        <v>286</v>
      </c>
      <c r="DB245" s="12">
        <v>0.77700000000000002</v>
      </c>
      <c r="DC245" s="11"/>
    </row>
    <row r="246" spans="1:107" ht="13.5" customHeight="1" x14ac:dyDescent="0.2">
      <c r="A246" s="3"/>
      <c r="B246" s="2"/>
      <c r="C246" s="1385" t="s">
        <v>606</v>
      </c>
      <c r="D246" s="1386"/>
      <c r="E246" s="1386"/>
      <c r="F246" s="1386"/>
      <c r="G246" s="1386"/>
      <c r="H246" s="1386"/>
      <c r="I246" s="1386"/>
      <c r="J246" s="1386"/>
      <c r="K246" s="1386"/>
      <c r="L246" s="1386"/>
      <c r="M246" s="1386"/>
      <c r="N246" s="1386"/>
      <c r="O246" s="1386"/>
      <c r="P246" s="1386"/>
      <c r="Q246" s="1386"/>
      <c r="R246" s="1386"/>
      <c r="S246" s="1386"/>
      <c r="T246" s="1386"/>
      <c r="U246" s="1386"/>
      <c r="V246" s="1386"/>
      <c r="W246" s="1387"/>
      <c r="X246" s="1388">
        <f>HLOOKUP(O234,$DG$58:$DQ$67,3,FALSE)</f>
        <v>1256102.6698753322</v>
      </c>
      <c r="Y246" s="1389"/>
      <c r="Z246" s="1389"/>
      <c r="AA246" s="1389"/>
      <c r="AB246" s="1390"/>
      <c r="AC246" s="1391" t="str">
        <f>HLOOKUP(O234,$DG$44:$DQ$56,3,FALSE)</f>
        <v>Menggunakan mutu beton sedang (setara K-225), yang terdiri dari kolom, balok, ring balok</v>
      </c>
      <c r="AD246" s="1392"/>
      <c r="AE246" s="1392"/>
      <c r="AF246" s="1392"/>
      <c r="AG246" s="1392"/>
      <c r="AH246" s="1392"/>
      <c r="AI246" s="1392"/>
      <c r="AJ246" s="1392"/>
      <c r="AK246" s="1392"/>
      <c r="AL246" s="1392"/>
      <c r="AM246" s="1392"/>
      <c r="AN246" s="1392"/>
      <c r="AO246" s="1392"/>
      <c r="AP246" s="1392"/>
      <c r="AQ246" s="1392"/>
      <c r="AR246" s="1392"/>
      <c r="AS246" s="1392"/>
      <c r="AT246" s="1392"/>
      <c r="AU246" s="1392"/>
      <c r="AV246" s="1392"/>
      <c r="AW246" s="1392"/>
      <c r="AX246" s="1392"/>
      <c r="AY246" s="1393"/>
      <c r="AZ246" s="3"/>
      <c r="BA246" s="1400" t="e">
        <f>X251*BQ239</f>
        <v>#N/A</v>
      </c>
      <c r="BB246" s="1401"/>
      <c r="BC246" s="1401"/>
      <c r="BD246" s="1402"/>
      <c r="BE246" s="1409">
        <f>BE241</f>
        <v>0</v>
      </c>
      <c r="BF246" s="1410"/>
      <c r="BG246" s="1410"/>
      <c r="BH246" s="1411"/>
      <c r="BI246" s="1409">
        <f>BI241</f>
        <v>0</v>
      </c>
      <c r="BJ246" s="1410"/>
      <c r="BK246" s="1410"/>
      <c r="BL246" s="1411"/>
      <c r="BM246" s="1418">
        <f>IF(BI241=0,0,(Rekap!$A$6-BI246)/AS299)</f>
        <v>0</v>
      </c>
      <c r="BN246" s="1419"/>
      <c r="BO246" s="1420"/>
      <c r="BP246" s="1427" t="e">
        <f>BA246*BM246</f>
        <v>#N/A</v>
      </c>
      <c r="BQ246" s="1427"/>
      <c r="BR246" s="1427"/>
      <c r="BS246" s="1427"/>
      <c r="BT246" s="1427"/>
      <c r="BU246" s="127"/>
      <c r="BV246" s="1378"/>
      <c r="BW246" s="1378"/>
      <c r="BX246" s="1378"/>
      <c r="BY246" s="1378"/>
      <c r="BZ246" s="1378"/>
      <c r="CA246" s="1378"/>
      <c r="CB246" s="1378"/>
      <c r="CC246" s="1378"/>
      <c r="CD246" s="1378"/>
      <c r="CE246" s="1378"/>
      <c r="CF246" s="1378"/>
      <c r="CG246" s="1378"/>
      <c r="CH246" s="1378"/>
      <c r="CI246" s="1378"/>
      <c r="CJ246" s="1378"/>
      <c r="CK246" s="1378"/>
      <c r="CL246" s="1378"/>
      <c r="CM246" s="1378"/>
      <c r="CN246" s="1378"/>
      <c r="CO246" s="1378"/>
      <c r="CP246" s="1378"/>
      <c r="CQ246" s="1378"/>
      <c r="CR246" s="1378"/>
      <c r="CS246" s="1378"/>
      <c r="CT246" s="1378"/>
      <c r="CU246" s="1378"/>
      <c r="CV246" s="1378"/>
      <c r="CW246" s="3"/>
      <c r="CX246" s="5"/>
      <c r="DA246" s="11" t="s">
        <v>287</v>
      </c>
      <c r="DB246" s="12">
        <v>0.81100000000000005</v>
      </c>
      <c r="DC246" s="11"/>
    </row>
    <row r="247" spans="1:107" ht="13.5" customHeight="1" x14ac:dyDescent="0.25">
      <c r="A247" s="3"/>
      <c r="B247" s="2"/>
      <c r="C247" s="32" t="s">
        <v>810</v>
      </c>
      <c r="D247" s="1470" t="s">
        <v>13</v>
      </c>
      <c r="E247" s="1470"/>
      <c r="F247" s="1470"/>
      <c r="G247" s="1470"/>
      <c r="H247" s="1470"/>
      <c r="I247" s="1470"/>
      <c r="J247" s="1470"/>
      <c r="K247" s="1470"/>
      <c r="L247" s="1471"/>
      <c r="M247" s="1379">
        <f>(IF(O234="RUMAH TINGGAL MEWAH",VLOOKUP(D247,BIAYA,2,FALSE),IF(O234="RUMAH TINGGAL MENENGAH",VLOOKUP(D247,BIAYA,3,FALSE),IF(O234="RUMAH TINGGAL SEDERHANA",VLOOKUP(D247,BIAYA,4,FALSE),IF(O234="SEMI PERMANEN",VLOOKUP(D247,BIAYA,5,FALSE),IF(O234="GUDANG",VLOOKUP(D247,BIAYA,6,FALSE),IF(O234="GEDUNG BERTINGKAT RENDAH &lt; 5 LANTAI",VLOOKUP(D247,BIAYA,7,FALSE),IF(O234="GEDUNG BERTINGKAT SEDANG 5-8 LANTAI",VLOOKUP(D247,BIAYA,8,FALSE),IF(O234="GEDUNG BERTINGKAT TINGGI &gt; 8 LANTAI",VLOOKUP(D247,BIAYA,9,FALSE),IF(O234="MALL 4 LANTAI + 1 BASEMENT",VLOOKUP(D247,BIAYA,10,FALSE),IF(O234="HOTEL 8 LANTAI",VLOOKUP(D247,BIAYA,11,FALSE),IF(O234="APARTEMEN 14 LANTAI + 2 SEMI BASEMENT",VLOOKUP(D247,BIAYA,12,FALSE)))))))))))))</f>
        <v>0</v>
      </c>
      <c r="N247" s="1379"/>
      <c r="O247" s="1379"/>
      <c r="P247" s="1379"/>
      <c r="Q247" s="1379"/>
      <c r="R247" s="1459">
        <v>1</v>
      </c>
      <c r="S247" s="1459"/>
      <c r="T247" s="1459"/>
      <c r="U247" s="1436">
        <v>1</v>
      </c>
      <c r="V247" s="1436"/>
      <c r="W247" s="1436"/>
      <c r="X247" s="1437">
        <f>M247*R247*U247</f>
        <v>0</v>
      </c>
      <c r="Y247" s="1437"/>
      <c r="Z247" s="1437"/>
      <c r="AA247" s="1437"/>
      <c r="AB247" s="1437"/>
      <c r="AC247" s="1394"/>
      <c r="AD247" s="1395"/>
      <c r="AE247" s="1395"/>
      <c r="AF247" s="1395"/>
      <c r="AG247" s="1395"/>
      <c r="AH247" s="1395"/>
      <c r="AI247" s="1395"/>
      <c r="AJ247" s="1395"/>
      <c r="AK247" s="1395"/>
      <c r="AL247" s="1395"/>
      <c r="AM247" s="1395"/>
      <c r="AN247" s="1395"/>
      <c r="AO247" s="1395"/>
      <c r="AP247" s="1395"/>
      <c r="AQ247" s="1395"/>
      <c r="AR247" s="1395"/>
      <c r="AS247" s="1395"/>
      <c r="AT247" s="1395"/>
      <c r="AU247" s="1395"/>
      <c r="AV247" s="1395"/>
      <c r="AW247" s="1395"/>
      <c r="AX247" s="1395"/>
      <c r="AY247" s="1396"/>
      <c r="AZ247" s="3"/>
      <c r="BA247" s="1403"/>
      <c r="BB247" s="1404"/>
      <c r="BC247" s="1404"/>
      <c r="BD247" s="1405"/>
      <c r="BE247" s="1412"/>
      <c r="BF247" s="1413"/>
      <c r="BG247" s="1413"/>
      <c r="BH247" s="1414"/>
      <c r="BI247" s="1412"/>
      <c r="BJ247" s="1413"/>
      <c r="BK247" s="1413"/>
      <c r="BL247" s="1414"/>
      <c r="BM247" s="1421"/>
      <c r="BN247" s="1422"/>
      <c r="BO247" s="1423"/>
      <c r="BP247" s="1427"/>
      <c r="BQ247" s="1427"/>
      <c r="BR247" s="1427"/>
      <c r="BS247" s="1427"/>
      <c r="BT247" s="1427"/>
      <c r="BU247" s="127"/>
      <c r="BV247" s="1378"/>
      <c r="BW247" s="1378"/>
      <c r="BX247" s="1378"/>
      <c r="BY247" s="1378"/>
      <c r="BZ247" s="1378"/>
      <c r="CA247" s="1378"/>
      <c r="CB247" s="1378"/>
      <c r="CC247" s="1378"/>
      <c r="CD247" s="1378"/>
      <c r="CE247" s="1378"/>
      <c r="CF247" s="1378"/>
      <c r="CG247" s="1378"/>
      <c r="CH247" s="1378"/>
      <c r="CI247" s="1378"/>
      <c r="CJ247" s="1378"/>
      <c r="CK247" s="1378"/>
      <c r="CL247" s="1378"/>
      <c r="CM247" s="1378"/>
      <c r="CN247" s="1378"/>
      <c r="CO247" s="1378"/>
      <c r="CP247" s="1378"/>
      <c r="CQ247" s="1378"/>
      <c r="CR247" s="1378"/>
      <c r="CS247" s="1378"/>
      <c r="CT247" s="1378"/>
      <c r="CU247" s="1378"/>
      <c r="CV247" s="1378"/>
      <c r="CW247" s="3"/>
      <c r="CX247" s="5"/>
      <c r="DA247" s="11" t="s">
        <v>288</v>
      </c>
      <c r="DB247" s="12">
        <v>0.81699999999999995</v>
      </c>
      <c r="DC247" s="11"/>
    </row>
    <row r="248" spans="1:107" ht="13.5" customHeight="1" x14ac:dyDescent="0.25">
      <c r="A248" s="3"/>
      <c r="B248" s="2"/>
      <c r="C248" s="33" t="s">
        <v>810</v>
      </c>
      <c r="D248" s="1472" t="s">
        <v>13</v>
      </c>
      <c r="E248" s="1472"/>
      <c r="F248" s="1472"/>
      <c r="G248" s="1472"/>
      <c r="H248" s="1472"/>
      <c r="I248" s="1472"/>
      <c r="J248" s="1472"/>
      <c r="K248" s="1472"/>
      <c r="L248" s="1473"/>
      <c r="M248" s="1379">
        <f>(IF(O234="RUMAH TINGGAL MEWAH",VLOOKUP(D248,BIAYA,2,FALSE),IF(O234="RUMAH TINGGAL MENENGAH",VLOOKUP(D248,BIAYA,3,FALSE),IF(O234="RUMAH TINGGAL SEDERHANA",VLOOKUP(D248,BIAYA,4,FALSE),IF(O234="SEMI PERMANEN",VLOOKUP(D248,BIAYA,5,FALSE),IF(O234="GUDANG",VLOOKUP(D248,BIAYA,6,FALSE),IF(O234="GEDUNG BERTINGKAT RENDAH &lt; 5 LANTAI",VLOOKUP(D248,BIAYA,7,FALSE),IF(O234="GEDUNG BERTINGKAT SEDANG 5-8 LANTAI",VLOOKUP(D248,BIAYA,8,FALSE),IF(O234="GEDUNG BERTINGKAT TINGGI &gt; 8 LANTAI",VLOOKUP(D248,BIAYA,9,FALSE),IF(O234="MALL 4 LANTAI + 1 BASEMENT",VLOOKUP(D248,BIAYA,10,FALSE),IF(O234="HOTEL 8 LANTAI",VLOOKUP(D248,BIAYA,11,FALSE),IF(O234="APARTEMEN 14 LANTAI + 2 SEMI BASEMENT",VLOOKUP(D248,BIAYA,12,FALSE)))))))))))))</f>
        <v>0</v>
      </c>
      <c r="N248" s="1379"/>
      <c r="O248" s="1379"/>
      <c r="P248" s="1379"/>
      <c r="Q248" s="1379"/>
      <c r="R248" s="1460">
        <v>0</v>
      </c>
      <c r="S248" s="1460"/>
      <c r="T248" s="1460"/>
      <c r="U248" s="1359">
        <v>1</v>
      </c>
      <c r="V248" s="1359"/>
      <c r="W248" s="1359"/>
      <c r="X248" s="1360">
        <f t="shared" ref="X248:X250" si="70">M248*R248*U248</f>
        <v>0</v>
      </c>
      <c r="Y248" s="1360"/>
      <c r="Z248" s="1360"/>
      <c r="AA248" s="1360"/>
      <c r="AB248" s="1360"/>
      <c r="AC248" s="1394"/>
      <c r="AD248" s="1395"/>
      <c r="AE248" s="1395"/>
      <c r="AF248" s="1395"/>
      <c r="AG248" s="1395"/>
      <c r="AH248" s="1395"/>
      <c r="AI248" s="1395"/>
      <c r="AJ248" s="1395"/>
      <c r="AK248" s="1395"/>
      <c r="AL248" s="1395"/>
      <c r="AM248" s="1395"/>
      <c r="AN248" s="1395"/>
      <c r="AO248" s="1395"/>
      <c r="AP248" s="1395"/>
      <c r="AQ248" s="1395"/>
      <c r="AR248" s="1395"/>
      <c r="AS248" s="1395"/>
      <c r="AT248" s="1395"/>
      <c r="AU248" s="1395"/>
      <c r="AV248" s="1395"/>
      <c r="AW248" s="1395"/>
      <c r="AX248" s="1395"/>
      <c r="AY248" s="1396"/>
      <c r="AZ248" s="3"/>
      <c r="BA248" s="1403"/>
      <c r="BB248" s="1404"/>
      <c r="BC248" s="1404"/>
      <c r="BD248" s="1405"/>
      <c r="BE248" s="1412"/>
      <c r="BF248" s="1413"/>
      <c r="BG248" s="1413"/>
      <c r="BH248" s="1414"/>
      <c r="BI248" s="1412"/>
      <c r="BJ248" s="1413"/>
      <c r="BK248" s="1413"/>
      <c r="BL248" s="1414"/>
      <c r="BM248" s="1421"/>
      <c r="BN248" s="1422"/>
      <c r="BO248" s="1423"/>
      <c r="BP248" s="1427"/>
      <c r="BQ248" s="1427"/>
      <c r="BR248" s="1427"/>
      <c r="BS248" s="1427"/>
      <c r="BT248" s="1427"/>
      <c r="BU248" s="127"/>
      <c r="BV248" s="1378"/>
      <c r="BW248" s="1378"/>
      <c r="BX248" s="1378"/>
      <c r="BY248" s="1378"/>
      <c r="BZ248" s="1378"/>
      <c r="CA248" s="1378"/>
      <c r="CB248" s="1378"/>
      <c r="CC248" s="1378"/>
      <c r="CD248" s="1378"/>
      <c r="CE248" s="1378"/>
      <c r="CF248" s="1378"/>
      <c r="CG248" s="1378"/>
      <c r="CH248" s="1378"/>
      <c r="CI248" s="1378"/>
      <c r="CJ248" s="1378"/>
      <c r="CK248" s="1378"/>
      <c r="CL248" s="1378"/>
      <c r="CM248" s="1378"/>
      <c r="CN248" s="1378"/>
      <c r="CO248" s="1378"/>
      <c r="CP248" s="1378"/>
      <c r="CQ248" s="1378"/>
      <c r="CR248" s="1378"/>
      <c r="CS248" s="1378"/>
      <c r="CT248" s="1378"/>
      <c r="CU248" s="1378"/>
      <c r="CV248" s="1378"/>
      <c r="CW248" s="3"/>
      <c r="CX248" s="5"/>
      <c r="DA248" s="11" t="s">
        <v>289</v>
      </c>
      <c r="DB248" s="12">
        <v>0.81799999999999995</v>
      </c>
      <c r="DC248" s="11"/>
    </row>
    <row r="249" spans="1:107" ht="13.5" customHeight="1" x14ac:dyDescent="0.25">
      <c r="A249" s="3"/>
      <c r="B249" s="2"/>
      <c r="C249" s="33" t="s">
        <v>810</v>
      </c>
      <c r="D249" s="1472" t="s">
        <v>13</v>
      </c>
      <c r="E249" s="1472"/>
      <c r="F249" s="1472"/>
      <c r="G249" s="1472"/>
      <c r="H249" s="1472"/>
      <c r="I249" s="1472"/>
      <c r="J249" s="1472"/>
      <c r="K249" s="1472"/>
      <c r="L249" s="1473"/>
      <c r="M249" s="1379">
        <f>(IF(O234="RUMAH TINGGAL MEWAH",VLOOKUP(D249,BIAYA,2,FALSE),IF(O234="RUMAH TINGGAL MENENGAH",VLOOKUP(D249,BIAYA,3,FALSE),IF(O234="RUMAH TINGGAL SEDERHANA",VLOOKUP(D249,BIAYA,4,FALSE),IF(O234="SEMI PERMANEN",VLOOKUP(D249,BIAYA,5,FALSE),IF(O234="GUDANG",VLOOKUP(D249,BIAYA,6,FALSE),IF(O234="GEDUNG BERTINGKAT RENDAH &lt; 5 LANTAI",VLOOKUP(D249,BIAYA,7,FALSE),IF(O234="GEDUNG BERTINGKAT SEDANG 5-8 LANTAI",VLOOKUP(D249,BIAYA,8,FALSE),IF(O234="GEDUNG BERTINGKAT TINGGI &gt; 8 LANTAI",VLOOKUP(D249,BIAYA,9,FALSE),IF(O234="MALL 4 LANTAI + 1 BASEMENT",VLOOKUP(D249,BIAYA,10,FALSE),IF(O234="HOTEL 8 LANTAI",VLOOKUP(D249,BIAYA,11,FALSE),IF(O234="APARTEMEN 14 LANTAI + 2 SEMI BASEMENT",VLOOKUP(D249,BIAYA,12,FALSE)))))))))))))</f>
        <v>0</v>
      </c>
      <c r="N249" s="1379"/>
      <c r="O249" s="1379"/>
      <c r="P249" s="1379"/>
      <c r="Q249" s="1379"/>
      <c r="R249" s="1460">
        <v>0</v>
      </c>
      <c r="S249" s="1460"/>
      <c r="T249" s="1460"/>
      <c r="U249" s="1359">
        <v>1</v>
      </c>
      <c r="V249" s="1359"/>
      <c r="W249" s="1359"/>
      <c r="X249" s="1360">
        <f t="shared" si="70"/>
        <v>0</v>
      </c>
      <c r="Y249" s="1360"/>
      <c r="Z249" s="1360"/>
      <c r="AA249" s="1360"/>
      <c r="AB249" s="1360"/>
      <c r="AC249" s="1394"/>
      <c r="AD249" s="1395"/>
      <c r="AE249" s="1395"/>
      <c r="AF249" s="1395"/>
      <c r="AG249" s="1395"/>
      <c r="AH249" s="1395"/>
      <c r="AI249" s="1395"/>
      <c r="AJ249" s="1395"/>
      <c r="AK249" s="1395"/>
      <c r="AL249" s="1395"/>
      <c r="AM249" s="1395"/>
      <c r="AN249" s="1395"/>
      <c r="AO249" s="1395"/>
      <c r="AP249" s="1395"/>
      <c r="AQ249" s="1395"/>
      <c r="AR249" s="1395"/>
      <c r="AS249" s="1395"/>
      <c r="AT249" s="1395"/>
      <c r="AU249" s="1395"/>
      <c r="AV249" s="1395"/>
      <c r="AW249" s="1395"/>
      <c r="AX249" s="1395"/>
      <c r="AY249" s="1396"/>
      <c r="AZ249" s="3"/>
      <c r="BA249" s="1403"/>
      <c r="BB249" s="1404"/>
      <c r="BC249" s="1404"/>
      <c r="BD249" s="1405"/>
      <c r="BE249" s="1412"/>
      <c r="BF249" s="1413"/>
      <c r="BG249" s="1413"/>
      <c r="BH249" s="1414"/>
      <c r="BI249" s="1412"/>
      <c r="BJ249" s="1413"/>
      <c r="BK249" s="1413"/>
      <c r="BL249" s="1414"/>
      <c r="BM249" s="1421"/>
      <c r="BN249" s="1422"/>
      <c r="BO249" s="1423"/>
      <c r="BP249" s="1427"/>
      <c r="BQ249" s="1427"/>
      <c r="BR249" s="1427"/>
      <c r="BS249" s="1427"/>
      <c r="BT249" s="1427"/>
      <c r="BU249" s="127"/>
      <c r="BV249" s="1378"/>
      <c r="BW249" s="1378"/>
      <c r="BX249" s="1378"/>
      <c r="BY249" s="1378"/>
      <c r="BZ249" s="1378"/>
      <c r="CA249" s="1378"/>
      <c r="CB249" s="1378"/>
      <c r="CC249" s="1378"/>
      <c r="CD249" s="1378"/>
      <c r="CE249" s="1378"/>
      <c r="CF249" s="1378"/>
      <c r="CG249" s="1378"/>
      <c r="CH249" s="1378"/>
      <c r="CI249" s="1378"/>
      <c r="CJ249" s="1378"/>
      <c r="CK249" s="1378"/>
      <c r="CL249" s="1378"/>
      <c r="CM249" s="1378"/>
      <c r="CN249" s="1378"/>
      <c r="CO249" s="1378"/>
      <c r="CP249" s="1378"/>
      <c r="CQ249" s="1378"/>
      <c r="CR249" s="1378"/>
      <c r="CS249" s="1378"/>
      <c r="CT249" s="1378"/>
      <c r="CU249" s="1378"/>
      <c r="CV249" s="1378"/>
      <c r="CW249" s="3"/>
      <c r="CX249" s="5"/>
      <c r="DA249" s="11" t="s">
        <v>290</v>
      </c>
      <c r="DB249" s="12">
        <v>0.83199999999999996</v>
      </c>
      <c r="DC249" s="11"/>
    </row>
    <row r="250" spans="1:107" ht="13.5" customHeight="1" x14ac:dyDescent="0.25">
      <c r="A250" s="3"/>
      <c r="B250" s="2"/>
      <c r="C250" s="33" t="s">
        <v>810</v>
      </c>
      <c r="D250" s="1472" t="s">
        <v>13</v>
      </c>
      <c r="E250" s="1472"/>
      <c r="F250" s="1472"/>
      <c r="G250" s="1472"/>
      <c r="H250" s="1472"/>
      <c r="I250" s="1472"/>
      <c r="J250" s="1472"/>
      <c r="K250" s="1472"/>
      <c r="L250" s="1473"/>
      <c r="M250" s="1379">
        <f>(IF(O234="RUMAH TINGGAL MEWAH",VLOOKUP(D250,BIAYA,2,FALSE),IF(O234="RUMAH TINGGAL MENENGAH",VLOOKUP(D250,BIAYA,3,FALSE),IF(O234="RUMAH TINGGAL SEDERHANA",VLOOKUP(D250,BIAYA,4,FALSE),IF(O234="SEMI PERMANEN",VLOOKUP(D250,BIAYA,5,FALSE),IF(O234="GUDANG",VLOOKUP(D250,BIAYA,6,FALSE),IF(O234="GEDUNG BERTINGKAT RENDAH &lt; 5 LANTAI",VLOOKUP(D250,BIAYA,7,FALSE),IF(O234="GEDUNG BERTINGKAT SEDANG 5-8 LANTAI",VLOOKUP(D250,BIAYA,8,FALSE),IF(O234="GEDUNG BERTINGKAT TINGGI &gt; 8 LANTAI",VLOOKUP(D250,BIAYA,9,FALSE),IF(O234="MALL 4 LANTAI + 1 BASEMENT",VLOOKUP(D250,BIAYA,10,FALSE),IF(O234="HOTEL 8 LANTAI",VLOOKUP(D250,BIAYA,11,FALSE),IF(O234="APARTEMEN 14 LANTAI + 2 SEMI BASEMENT",VLOOKUP(D250,BIAYA,12,FALSE)))))))))))))</f>
        <v>0</v>
      </c>
      <c r="N250" s="1379"/>
      <c r="O250" s="1379"/>
      <c r="P250" s="1379"/>
      <c r="Q250" s="1379"/>
      <c r="R250" s="1380">
        <v>0</v>
      </c>
      <c r="S250" s="1380"/>
      <c r="T250" s="1380"/>
      <c r="U250" s="1377">
        <v>1</v>
      </c>
      <c r="V250" s="1377"/>
      <c r="W250" s="1377"/>
      <c r="X250" s="1360">
        <f t="shared" si="70"/>
        <v>0</v>
      </c>
      <c r="Y250" s="1360"/>
      <c r="Z250" s="1360"/>
      <c r="AA250" s="1360"/>
      <c r="AB250" s="1360"/>
      <c r="AC250" s="1394"/>
      <c r="AD250" s="1395"/>
      <c r="AE250" s="1395"/>
      <c r="AF250" s="1395"/>
      <c r="AG250" s="1395"/>
      <c r="AH250" s="1395"/>
      <c r="AI250" s="1395"/>
      <c r="AJ250" s="1395"/>
      <c r="AK250" s="1395"/>
      <c r="AL250" s="1395"/>
      <c r="AM250" s="1395"/>
      <c r="AN250" s="1395"/>
      <c r="AO250" s="1395"/>
      <c r="AP250" s="1395"/>
      <c r="AQ250" s="1395"/>
      <c r="AR250" s="1395"/>
      <c r="AS250" s="1395"/>
      <c r="AT250" s="1395"/>
      <c r="AU250" s="1395"/>
      <c r="AV250" s="1395"/>
      <c r="AW250" s="1395"/>
      <c r="AX250" s="1395"/>
      <c r="AY250" s="1396"/>
      <c r="AZ250" s="3"/>
      <c r="BA250" s="1403"/>
      <c r="BB250" s="1404"/>
      <c r="BC250" s="1404"/>
      <c r="BD250" s="1405"/>
      <c r="BE250" s="1412"/>
      <c r="BF250" s="1413"/>
      <c r="BG250" s="1413"/>
      <c r="BH250" s="1414"/>
      <c r="BI250" s="1412"/>
      <c r="BJ250" s="1413"/>
      <c r="BK250" s="1413"/>
      <c r="BL250" s="1414"/>
      <c r="BM250" s="1421"/>
      <c r="BN250" s="1422"/>
      <c r="BO250" s="1423"/>
      <c r="BP250" s="1427"/>
      <c r="BQ250" s="1427"/>
      <c r="BR250" s="1427"/>
      <c r="BS250" s="1427"/>
      <c r="BT250" s="1427"/>
      <c r="BU250" s="127"/>
      <c r="BV250" s="1378"/>
      <c r="BW250" s="1378"/>
      <c r="BX250" s="1378"/>
      <c r="BY250" s="1378"/>
      <c r="BZ250" s="1378"/>
      <c r="CA250" s="1378"/>
      <c r="CB250" s="1378"/>
      <c r="CC250" s="1378"/>
      <c r="CD250" s="1378"/>
      <c r="CE250" s="1378"/>
      <c r="CF250" s="1378"/>
      <c r="CG250" s="1378"/>
      <c r="CH250" s="1378"/>
      <c r="CI250" s="1378"/>
      <c r="CJ250" s="1378"/>
      <c r="CK250" s="1378"/>
      <c r="CL250" s="1378"/>
      <c r="CM250" s="1378"/>
      <c r="CN250" s="1378"/>
      <c r="CO250" s="1378"/>
      <c r="CP250" s="1378"/>
      <c r="CQ250" s="1378"/>
      <c r="CR250" s="1378"/>
      <c r="CS250" s="1378"/>
      <c r="CT250" s="1378"/>
      <c r="CU250" s="1378"/>
      <c r="CV250" s="1378"/>
      <c r="CW250" s="3"/>
      <c r="CX250" s="5"/>
      <c r="DA250" s="11" t="s">
        <v>291</v>
      </c>
      <c r="DB250" s="12">
        <v>0.84</v>
      </c>
      <c r="DC250" s="11"/>
    </row>
    <row r="251" spans="1:107" ht="13.5" customHeight="1" x14ac:dyDescent="0.2">
      <c r="A251" s="3"/>
      <c r="B251" s="2"/>
      <c r="C251" s="1381" t="s">
        <v>811</v>
      </c>
      <c r="D251" s="1382"/>
      <c r="E251" s="1382"/>
      <c r="F251" s="1382"/>
      <c r="G251" s="1382"/>
      <c r="H251" s="1382"/>
      <c r="I251" s="1382"/>
      <c r="J251" s="1382"/>
      <c r="K251" s="1382"/>
      <c r="L251" s="1382"/>
      <c r="M251" s="1382"/>
      <c r="N251" s="1382"/>
      <c r="O251" s="1382"/>
      <c r="P251" s="1382"/>
      <c r="Q251" s="1382"/>
      <c r="R251" s="1382"/>
      <c r="S251" s="1382"/>
      <c r="T251" s="1382"/>
      <c r="U251" s="1382"/>
      <c r="V251" s="1382"/>
      <c r="W251" s="1383"/>
      <c r="X251" s="1384">
        <f>SUM(X247:AB250)</f>
        <v>0</v>
      </c>
      <c r="Y251" s="1384"/>
      <c r="Z251" s="1384"/>
      <c r="AA251" s="1384"/>
      <c r="AB251" s="1384"/>
      <c r="AC251" s="1397"/>
      <c r="AD251" s="1398"/>
      <c r="AE251" s="1398"/>
      <c r="AF251" s="1398"/>
      <c r="AG251" s="1398"/>
      <c r="AH251" s="1398"/>
      <c r="AI251" s="1398"/>
      <c r="AJ251" s="1398"/>
      <c r="AK251" s="1398"/>
      <c r="AL251" s="1398"/>
      <c r="AM251" s="1398"/>
      <c r="AN251" s="1398"/>
      <c r="AO251" s="1398"/>
      <c r="AP251" s="1398"/>
      <c r="AQ251" s="1398"/>
      <c r="AR251" s="1398"/>
      <c r="AS251" s="1398"/>
      <c r="AT251" s="1398"/>
      <c r="AU251" s="1398"/>
      <c r="AV251" s="1398"/>
      <c r="AW251" s="1398"/>
      <c r="AX251" s="1398"/>
      <c r="AY251" s="1399"/>
      <c r="AZ251" s="3"/>
      <c r="BA251" s="1406"/>
      <c r="BB251" s="1407"/>
      <c r="BC251" s="1407"/>
      <c r="BD251" s="1408"/>
      <c r="BE251" s="1415"/>
      <c r="BF251" s="1416"/>
      <c r="BG251" s="1416"/>
      <c r="BH251" s="1417"/>
      <c r="BI251" s="1415"/>
      <c r="BJ251" s="1416"/>
      <c r="BK251" s="1416"/>
      <c r="BL251" s="1417"/>
      <c r="BM251" s="1424"/>
      <c r="BN251" s="1425"/>
      <c r="BO251" s="1426"/>
      <c r="BP251" s="1427"/>
      <c r="BQ251" s="1427"/>
      <c r="BR251" s="1427"/>
      <c r="BS251" s="1427"/>
      <c r="BT251" s="1427"/>
      <c r="BU251" s="127"/>
      <c r="BV251" s="1378"/>
      <c r="BW251" s="1378"/>
      <c r="BX251" s="1378"/>
      <c r="BY251" s="1378"/>
      <c r="BZ251" s="1378"/>
      <c r="CA251" s="1378"/>
      <c r="CB251" s="1378"/>
      <c r="CC251" s="1378"/>
      <c r="CD251" s="1378"/>
      <c r="CE251" s="1378"/>
      <c r="CF251" s="1378"/>
      <c r="CG251" s="1378"/>
      <c r="CH251" s="1378"/>
      <c r="CI251" s="1378"/>
      <c r="CJ251" s="1378"/>
      <c r="CK251" s="1378"/>
      <c r="CL251" s="1378"/>
      <c r="CM251" s="1378"/>
      <c r="CN251" s="1378"/>
      <c r="CO251" s="1378"/>
      <c r="CP251" s="1378"/>
      <c r="CQ251" s="1378"/>
      <c r="CR251" s="1378"/>
      <c r="CS251" s="1378"/>
      <c r="CT251" s="1378"/>
      <c r="CU251" s="1378"/>
      <c r="CV251" s="1378"/>
      <c r="CW251" s="3"/>
      <c r="CX251" s="5"/>
      <c r="DA251" s="11" t="s">
        <v>292</v>
      </c>
      <c r="DB251" s="12">
        <v>0.81200000000000006</v>
      </c>
      <c r="DC251" s="11"/>
    </row>
    <row r="252" spans="1:107" ht="13.5" customHeight="1" x14ac:dyDescent="0.2">
      <c r="A252" s="3"/>
      <c r="B252" s="2"/>
      <c r="C252" s="1385" t="s">
        <v>607</v>
      </c>
      <c r="D252" s="1386"/>
      <c r="E252" s="1386"/>
      <c r="F252" s="1386"/>
      <c r="G252" s="1386"/>
      <c r="H252" s="1386"/>
      <c r="I252" s="1386"/>
      <c r="J252" s="1386"/>
      <c r="K252" s="1386"/>
      <c r="L252" s="1386"/>
      <c r="M252" s="1386"/>
      <c r="N252" s="1386"/>
      <c r="O252" s="1386"/>
      <c r="P252" s="1386"/>
      <c r="Q252" s="1386"/>
      <c r="R252" s="1386"/>
      <c r="S252" s="1386"/>
      <c r="T252" s="1386"/>
      <c r="U252" s="1386"/>
      <c r="V252" s="1386"/>
      <c r="W252" s="1387"/>
      <c r="X252" s="1388">
        <f>HLOOKUP(O234,$DG$58:$DQ$67,4,FALSE)</f>
        <v>140982</v>
      </c>
      <c r="Y252" s="1389"/>
      <c r="Z252" s="1389"/>
      <c r="AA252" s="1389"/>
      <c r="AB252" s="1390"/>
      <c r="AC252" s="1391" t="str">
        <f>HLOOKUP(O234,$DG$44:$DQ$56,4,FALSE)</f>
        <v>Menggunakan kuda-kuda dan rangka atap baja ringan</v>
      </c>
      <c r="AD252" s="1392"/>
      <c r="AE252" s="1392"/>
      <c r="AF252" s="1392"/>
      <c r="AG252" s="1392"/>
      <c r="AH252" s="1392"/>
      <c r="AI252" s="1392"/>
      <c r="AJ252" s="1392"/>
      <c r="AK252" s="1392"/>
      <c r="AL252" s="1392"/>
      <c r="AM252" s="1392"/>
      <c r="AN252" s="1392"/>
      <c r="AO252" s="1392"/>
      <c r="AP252" s="1392"/>
      <c r="AQ252" s="1392"/>
      <c r="AR252" s="1392"/>
      <c r="AS252" s="1392"/>
      <c r="AT252" s="1392"/>
      <c r="AU252" s="1392"/>
      <c r="AV252" s="1392"/>
      <c r="AW252" s="1392"/>
      <c r="AX252" s="1392"/>
      <c r="AY252" s="1393"/>
      <c r="AZ252" s="3"/>
      <c r="BA252" s="1400" t="e">
        <f>X257*BQ239</f>
        <v>#N/A</v>
      </c>
      <c r="BB252" s="1401"/>
      <c r="BC252" s="1401"/>
      <c r="BD252" s="1402"/>
      <c r="BE252" s="1409">
        <f>BE241</f>
        <v>0</v>
      </c>
      <c r="BF252" s="1410"/>
      <c r="BG252" s="1410"/>
      <c r="BH252" s="1411"/>
      <c r="BI252" s="1409">
        <f>BI241</f>
        <v>0</v>
      </c>
      <c r="BJ252" s="1410"/>
      <c r="BK252" s="1410"/>
      <c r="BL252" s="1411"/>
      <c r="BM252" s="1418">
        <f>IF(BI241=0,0,(Rekap!$A$6-BI252)/AS299)</f>
        <v>0</v>
      </c>
      <c r="BN252" s="1419"/>
      <c r="BO252" s="1420"/>
      <c r="BP252" s="1427" t="e">
        <f>BA252*BM252</f>
        <v>#N/A</v>
      </c>
      <c r="BQ252" s="1427"/>
      <c r="BR252" s="1427"/>
      <c r="BS252" s="1427"/>
      <c r="BT252" s="1427"/>
      <c r="BU252" s="127"/>
      <c r="BV252" s="1378"/>
      <c r="BW252" s="1378"/>
      <c r="BX252" s="1378"/>
      <c r="BY252" s="1378"/>
      <c r="BZ252" s="1378"/>
      <c r="CA252" s="1378"/>
      <c r="CB252" s="1378"/>
      <c r="CC252" s="1378"/>
      <c r="CD252" s="1378"/>
      <c r="CE252" s="1378"/>
      <c r="CF252" s="1378"/>
      <c r="CG252" s="1378"/>
      <c r="CH252" s="1378"/>
      <c r="CI252" s="1378"/>
      <c r="CJ252" s="1378"/>
      <c r="CK252" s="1378"/>
      <c r="CL252" s="1378"/>
      <c r="CM252" s="1378"/>
      <c r="CN252" s="1378"/>
      <c r="CO252" s="1378"/>
      <c r="CP252" s="1378"/>
      <c r="CQ252" s="1378"/>
      <c r="CR252" s="1378"/>
      <c r="CS252" s="1378"/>
      <c r="CT252" s="1378"/>
      <c r="CU252" s="1378"/>
      <c r="CV252" s="1378"/>
      <c r="CW252" s="3"/>
      <c r="CX252" s="5"/>
      <c r="DA252" s="11" t="s">
        <v>293</v>
      </c>
      <c r="DB252" s="12">
        <v>0.85099999999999998</v>
      </c>
      <c r="DC252" s="11"/>
    </row>
    <row r="253" spans="1:107" ht="13.5" customHeight="1" x14ac:dyDescent="0.25">
      <c r="A253" s="3"/>
      <c r="B253" s="2"/>
      <c r="C253" s="32" t="s">
        <v>810</v>
      </c>
      <c r="D253" s="1470" t="s">
        <v>13</v>
      </c>
      <c r="E253" s="1470"/>
      <c r="F253" s="1470"/>
      <c r="G253" s="1470"/>
      <c r="H253" s="1470"/>
      <c r="I253" s="1470"/>
      <c r="J253" s="1470"/>
      <c r="K253" s="1470"/>
      <c r="L253" s="1471"/>
      <c r="M253" s="1379">
        <f>(IF(O234="RUMAH TINGGAL MEWAH",VLOOKUP(D253,BIAYA,2,FALSE),IF(O234="RUMAH TINGGAL MENENGAH",VLOOKUP(D253,BIAYA,3,FALSE),IF(O234="RUMAH TINGGAL SEDERHANA",VLOOKUP(D253,BIAYA,4,FALSE),IF(O234="SEMI PERMANEN",VLOOKUP(D253,BIAYA,5,FALSE),IF(O234="GUDANG",VLOOKUP(D253,BIAYA,6,FALSE),IF(O234="GEDUNG BERTINGKAT RENDAH &lt; 5 LANTAI",VLOOKUP(D253,BIAYA,7,FALSE),IF(O234="GEDUNG BERTINGKAT SEDANG 5-8 LANTAI",VLOOKUP(D253,BIAYA,8,FALSE),IF(O234="GEDUNG BERTINGKAT TINGGI &gt; 8 LANTAI",VLOOKUP(D253,BIAYA,9,FALSE),IF(O234="MALL 4 LANTAI + 1 BASEMENT",VLOOKUP(D253,BIAYA,10,FALSE),IF(O234="HOTEL 8 LANTAI",VLOOKUP(D253,BIAYA,11,FALSE),IF(O234="APARTEMEN 14 LANTAI + 2 SEMI BASEMENT",VLOOKUP(D253,BIAYA,12,FALSE)))))))))))))</f>
        <v>0</v>
      </c>
      <c r="N253" s="1379"/>
      <c r="O253" s="1379"/>
      <c r="P253" s="1379"/>
      <c r="Q253" s="1379"/>
      <c r="R253" s="1459">
        <v>1</v>
      </c>
      <c r="S253" s="1459"/>
      <c r="T253" s="1459"/>
      <c r="U253" s="1436">
        <v>1</v>
      </c>
      <c r="V253" s="1436"/>
      <c r="W253" s="1436"/>
      <c r="X253" s="1437">
        <f>M253*R253*U253</f>
        <v>0</v>
      </c>
      <c r="Y253" s="1437"/>
      <c r="Z253" s="1437"/>
      <c r="AA253" s="1437"/>
      <c r="AB253" s="1437"/>
      <c r="AC253" s="1394"/>
      <c r="AD253" s="1395"/>
      <c r="AE253" s="1395"/>
      <c r="AF253" s="1395"/>
      <c r="AG253" s="1395"/>
      <c r="AH253" s="1395"/>
      <c r="AI253" s="1395"/>
      <c r="AJ253" s="1395"/>
      <c r="AK253" s="1395"/>
      <c r="AL253" s="1395"/>
      <c r="AM253" s="1395"/>
      <c r="AN253" s="1395"/>
      <c r="AO253" s="1395"/>
      <c r="AP253" s="1395"/>
      <c r="AQ253" s="1395"/>
      <c r="AR253" s="1395"/>
      <c r="AS253" s="1395"/>
      <c r="AT253" s="1395"/>
      <c r="AU253" s="1395"/>
      <c r="AV253" s="1395"/>
      <c r="AW253" s="1395"/>
      <c r="AX253" s="1395"/>
      <c r="AY253" s="1396"/>
      <c r="AZ253" s="3"/>
      <c r="BA253" s="1403"/>
      <c r="BB253" s="1404"/>
      <c r="BC253" s="1404"/>
      <c r="BD253" s="1405"/>
      <c r="BE253" s="1412"/>
      <c r="BF253" s="1413"/>
      <c r="BG253" s="1413"/>
      <c r="BH253" s="1414"/>
      <c r="BI253" s="1412"/>
      <c r="BJ253" s="1413"/>
      <c r="BK253" s="1413"/>
      <c r="BL253" s="1414"/>
      <c r="BM253" s="1421"/>
      <c r="BN253" s="1422"/>
      <c r="BO253" s="1423"/>
      <c r="BP253" s="1427"/>
      <c r="BQ253" s="1427"/>
      <c r="BR253" s="1427"/>
      <c r="BS253" s="1427"/>
      <c r="BT253" s="1427"/>
      <c r="BU253" s="127"/>
      <c r="BV253" s="1378"/>
      <c r="BW253" s="1378"/>
      <c r="BX253" s="1378"/>
      <c r="BY253" s="1378"/>
      <c r="BZ253" s="1378"/>
      <c r="CA253" s="1378"/>
      <c r="CB253" s="1378"/>
      <c r="CC253" s="1378"/>
      <c r="CD253" s="1378"/>
      <c r="CE253" s="1378"/>
      <c r="CF253" s="1378"/>
      <c r="CG253" s="1378"/>
      <c r="CH253" s="1378"/>
      <c r="CI253" s="1378"/>
      <c r="CJ253" s="1378"/>
      <c r="CK253" s="1378"/>
      <c r="CL253" s="1378"/>
      <c r="CM253" s="1378"/>
      <c r="CN253" s="1378"/>
      <c r="CO253" s="1378"/>
      <c r="CP253" s="1378"/>
      <c r="CQ253" s="1378"/>
      <c r="CR253" s="1378"/>
      <c r="CS253" s="1378"/>
      <c r="CT253" s="1378"/>
      <c r="CU253" s="1378"/>
      <c r="CV253" s="1378"/>
      <c r="CW253" s="3"/>
      <c r="CX253" s="5"/>
      <c r="DA253" s="11" t="s">
        <v>294</v>
      </c>
      <c r="DB253" s="12">
        <v>0.876</v>
      </c>
      <c r="DC253" s="11"/>
    </row>
    <row r="254" spans="1:107" ht="13.5" customHeight="1" x14ac:dyDescent="0.25">
      <c r="A254" s="3"/>
      <c r="B254" s="2"/>
      <c r="C254" s="33" t="s">
        <v>810</v>
      </c>
      <c r="D254" s="1472" t="s">
        <v>13</v>
      </c>
      <c r="E254" s="1472"/>
      <c r="F254" s="1472"/>
      <c r="G254" s="1472"/>
      <c r="H254" s="1472"/>
      <c r="I254" s="1472"/>
      <c r="J254" s="1472"/>
      <c r="K254" s="1472"/>
      <c r="L254" s="1473"/>
      <c r="M254" s="1379">
        <f>(IF(O234="RUMAH TINGGAL MEWAH",VLOOKUP(D254,BIAYA,2,FALSE),IF(O234="RUMAH TINGGAL MENENGAH",VLOOKUP(D254,BIAYA,3,FALSE),IF(O234="RUMAH TINGGAL SEDERHANA",VLOOKUP(D254,BIAYA,4,FALSE),IF(O234="SEMI PERMANEN",VLOOKUP(D254,BIAYA,5,FALSE),IF(O234="GUDANG",VLOOKUP(D254,BIAYA,6,FALSE),IF(O234="GEDUNG BERTINGKAT RENDAH &lt; 5 LANTAI",VLOOKUP(D254,BIAYA,7,FALSE),IF(O234="GEDUNG BERTINGKAT SEDANG 5-8 LANTAI",VLOOKUP(D254,BIAYA,8,FALSE),IF(O234="GEDUNG BERTINGKAT TINGGI &gt; 8 LANTAI",VLOOKUP(D254,BIAYA,9,FALSE),IF(O234="MALL 4 LANTAI + 1 BASEMENT",VLOOKUP(D254,BIAYA,10,FALSE),IF(O234="HOTEL 8 LANTAI",VLOOKUP(D254,BIAYA,11,FALSE),IF(O234="APARTEMEN 14 LANTAI + 2 SEMI BASEMENT",VLOOKUP(D254,BIAYA,12,FALSE)))))))))))))</f>
        <v>0</v>
      </c>
      <c r="N254" s="1379"/>
      <c r="O254" s="1379"/>
      <c r="P254" s="1379"/>
      <c r="Q254" s="1379"/>
      <c r="R254" s="1460">
        <v>0</v>
      </c>
      <c r="S254" s="1460"/>
      <c r="T254" s="1460"/>
      <c r="U254" s="1359">
        <v>1</v>
      </c>
      <c r="V254" s="1359"/>
      <c r="W254" s="1359"/>
      <c r="X254" s="1360">
        <f t="shared" ref="X254:X256" si="71">M254*R254*U254</f>
        <v>0</v>
      </c>
      <c r="Y254" s="1360"/>
      <c r="Z254" s="1360"/>
      <c r="AA254" s="1360"/>
      <c r="AB254" s="1360"/>
      <c r="AC254" s="1394"/>
      <c r="AD254" s="1395"/>
      <c r="AE254" s="1395"/>
      <c r="AF254" s="1395"/>
      <c r="AG254" s="1395"/>
      <c r="AH254" s="1395"/>
      <c r="AI254" s="1395"/>
      <c r="AJ254" s="1395"/>
      <c r="AK254" s="1395"/>
      <c r="AL254" s="1395"/>
      <c r="AM254" s="1395"/>
      <c r="AN254" s="1395"/>
      <c r="AO254" s="1395"/>
      <c r="AP254" s="1395"/>
      <c r="AQ254" s="1395"/>
      <c r="AR254" s="1395"/>
      <c r="AS254" s="1395"/>
      <c r="AT254" s="1395"/>
      <c r="AU254" s="1395"/>
      <c r="AV254" s="1395"/>
      <c r="AW254" s="1395"/>
      <c r="AX254" s="1395"/>
      <c r="AY254" s="1396"/>
      <c r="AZ254" s="3"/>
      <c r="BA254" s="1403"/>
      <c r="BB254" s="1404"/>
      <c r="BC254" s="1404"/>
      <c r="BD254" s="1405"/>
      <c r="BE254" s="1412"/>
      <c r="BF254" s="1413"/>
      <c r="BG254" s="1413"/>
      <c r="BH254" s="1414"/>
      <c r="BI254" s="1412"/>
      <c r="BJ254" s="1413"/>
      <c r="BK254" s="1413"/>
      <c r="BL254" s="1414"/>
      <c r="BM254" s="1421"/>
      <c r="BN254" s="1422"/>
      <c r="BO254" s="1423"/>
      <c r="BP254" s="1427"/>
      <c r="BQ254" s="1427"/>
      <c r="BR254" s="1427"/>
      <c r="BS254" s="1427"/>
      <c r="BT254" s="1427"/>
      <c r="BU254" s="127"/>
      <c r="BV254" s="1378"/>
      <c r="BW254" s="1378"/>
      <c r="BX254" s="1378"/>
      <c r="BY254" s="1378"/>
      <c r="BZ254" s="1378"/>
      <c r="CA254" s="1378"/>
      <c r="CB254" s="1378"/>
      <c r="CC254" s="1378"/>
      <c r="CD254" s="1378"/>
      <c r="CE254" s="1378"/>
      <c r="CF254" s="1378"/>
      <c r="CG254" s="1378"/>
      <c r="CH254" s="1378"/>
      <c r="CI254" s="1378"/>
      <c r="CJ254" s="1378"/>
      <c r="CK254" s="1378"/>
      <c r="CL254" s="1378"/>
      <c r="CM254" s="1378"/>
      <c r="CN254" s="1378"/>
      <c r="CO254" s="1378"/>
      <c r="CP254" s="1378"/>
      <c r="CQ254" s="1378"/>
      <c r="CR254" s="1378"/>
      <c r="CS254" s="1378"/>
      <c r="CT254" s="1378"/>
      <c r="CU254" s="1378"/>
      <c r="CV254" s="1378"/>
      <c r="CW254" s="3"/>
      <c r="CX254" s="5"/>
      <c r="DA254" s="11" t="s">
        <v>295</v>
      </c>
      <c r="DB254" s="12">
        <v>0.88600000000000001</v>
      </c>
      <c r="DC254" s="11"/>
    </row>
    <row r="255" spans="1:107" ht="13.5" customHeight="1" x14ac:dyDescent="0.25">
      <c r="A255" s="3"/>
      <c r="B255" s="2"/>
      <c r="C255" s="33" t="s">
        <v>810</v>
      </c>
      <c r="D255" s="1472" t="s">
        <v>13</v>
      </c>
      <c r="E255" s="1472"/>
      <c r="F255" s="1472"/>
      <c r="G255" s="1472"/>
      <c r="H255" s="1472"/>
      <c r="I255" s="1472"/>
      <c r="J255" s="1472"/>
      <c r="K255" s="1472"/>
      <c r="L255" s="1473"/>
      <c r="M255" s="1379">
        <f>(IF(O234="RUMAH TINGGAL MEWAH",VLOOKUP(D255,BIAYA,2,FALSE),IF(O234="RUMAH TINGGAL MENENGAH",VLOOKUP(D255,BIAYA,3,FALSE),IF(O234="RUMAH TINGGAL SEDERHANA",VLOOKUP(D255,BIAYA,4,FALSE),IF(O234="SEMI PERMANEN",VLOOKUP(D255,BIAYA,5,FALSE),IF(O234="GUDANG",VLOOKUP(D255,BIAYA,6,FALSE),IF(O234="GEDUNG BERTINGKAT RENDAH &lt; 5 LANTAI",VLOOKUP(D255,BIAYA,7,FALSE),IF(O234="GEDUNG BERTINGKAT SEDANG 5-8 LANTAI",VLOOKUP(D255,BIAYA,8,FALSE),IF(O234="GEDUNG BERTINGKAT TINGGI &gt; 8 LANTAI",VLOOKUP(D255,BIAYA,9,FALSE),IF(O234="MALL 4 LANTAI + 1 BASEMENT",VLOOKUP(D255,BIAYA,10,FALSE),IF(O234="HOTEL 8 LANTAI",VLOOKUP(D255,BIAYA,11,FALSE),IF(O234="APARTEMEN 14 LANTAI + 2 SEMI BASEMENT",VLOOKUP(D255,BIAYA,12,FALSE)))))))))))))</f>
        <v>0</v>
      </c>
      <c r="N255" s="1379"/>
      <c r="O255" s="1379"/>
      <c r="P255" s="1379"/>
      <c r="Q255" s="1379"/>
      <c r="R255" s="1460">
        <v>0</v>
      </c>
      <c r="S255" s="1460"/>
      <c r="T255" s="1460"/>
      <c r="U255" s="1359">
        <v>1</v>
      </c>
      <c r="V255" s="1359"/>
      <c r="W255" s="1359"/>
      <c r="X255" s="1360">
        <f t="shared" si="71"/>
        <v>0</v>
      </c>
      <c r="Y255" s="1360"/>
      <c r="Z255" s="1360"/>
      <c r="AA255" s="1360"/>
      <c r="AB255" s="1360"/>
      <c r="AC255" s="1394"/>
      <c r="AD255" s="1395"/>
      <c r="AE255" s="1395"/>
      <c r="AF255" s="1395"/>
      <c r="AG255" s="1395"/>
      <c r="AH255" s="1395"/>
      <c r="AI255" s="1395"/>
      <c r="AJ255" s="1395"/>
      <c r="AK255" s="1395"/>
      <c r="AL255" s="1395"/>
      <c r="AM255" s="1395"/>
      <c r="AN255" s="1395"/>
      <c r="AO255" s="1395"/>
      <c r="AP255" s="1395"/>
      <c r="AQ255" s="1395"/>
      <c r="AR255" s="1395"/>
      <c r="AS255" s="1395"/>
      <c r="AT255" s="1395"/>
      <c r="AU255" s="1395"/>
      <c r="AV255" s="1395"/>
      <c r="AW255" s="1395"/>
      <c r="AX255" s="1395"/>
      <c r="AY255" s="1396"/>
      <c r="AZ255" s="3"/>
      <c r="BA255" s="1403"/>
      <c r="BB255" s="1404"/>
      <c r="BC255" s="1404"/>
      <c r="BD255" s="1405"/>
      <c r="BE255" s="1412"/>
      <c r="BF255" s="1413"/>
      <c r="BG255" s="1413"/>
      <c r="BH255" s="1414"/>
      <c r="BI255" s="1412"/>
      <c r="BJ255" s="1413"/>
      <c r="BK255" s="1413"/>
      <c r="BL255" s="1414"/>
      <c r="BM255" s="1421"/>
      <c r="BN255" s="1422"/>
      <c r="BO255" s="1423"/>
      <c r="BP255" s="1427"/>
      <c r="BQ255" s="1427"/>
      <c r="BR255" s="1427"/>
      <c r="BS255" s="1427"/>
      <c r="BT255" s="1427"/>
      <c r="BU255" s="127"/>
      <c r="BV255" s="1378"/>
      <c r="BW255" s="1378"/>
      <c r="BX255" s="1378"/>
      <c r="BY255" s="1378"/>
      <c r="BZ255" s="1378"/>
      <c r="CA255" s="1378"/>
      <c r="CB255" s="1378"/>
      <c r="CC255" s="1378"/>
      <c r="CD255" s="1378"/>
      <c r="CE255" s="1378"/>
      <c r="CF255" s="1378"/>
      <c r="CG255" s="1378"/>
      <c r="CH255" s="1378"/>
      <c r="CI255" s="1378"/>
      <c r="CJ255" s="1378"/>
      <c r="CK255" s="1378"/>
      <c r="CL255" s="1378"/>
      <c r="CM255" s="1378"/>
      <c r="CN255" s="1378"/>
      <c r="CO255" s="1378"/>
      <c r="CP255" s="1378"/>
      <c r="CQ255" s="1378"/>
      <c r="CR255" s="1378"/>
      <c r="CS255" s="1378"/>
      <c r="CT255" s="1378"/>
      <c r="CU255" s="1378"/>
      <c r="CV255" s="1378"/>
      <c r="CW255" s="3"/>
      <c r="CX255" s="5"/>
      <c r="DA255" s="11" t="s">
        <v>296</v>
      </c>
      <c r="DB255" s="12">
        <v>0.85599999999999998</v>
      </c>
      <c r="DC255" s="11"/>
    </row>
    <row r="256" spans="1:107" ht="13.5" customHeight="1" x14ac:dyDescent="0.25">
      <c r="A256" s="3"/>
      <c r="B256" s="2"/>
      <c r="C256" s="34" t="s">
        <v>810</v>
      </c>
      <c r="D256" s="1472" t="s">
        <v>13</v>
      </c>
      <c r="E256" s="1472"/>
      <c r="F256" s="1472"/>
      <c r="G256" s="1472"/>
      <c r="H256" s="1472"/>
      <c r="I256" s="1472"/>
      <c r="J256" s="1472"/>
      <c r="K256" s="1472"/>
      <c r="L256" s="1473"/>
      <c r="M256" s="1379">
        <f>(IF(O234="RUMAH TINGGAL MEWAH",VLOOKUP(D256,BIAYA,2,FALSE),IF(O234="RUMAH TINGGAL MENENGAH",VLOOKUP(D256,BIAYA,3,FALSE),IF(O234="RUMAH TINGGAL SEDERHANA",VLOOKUP(D256,BIAYA,4,FALSE),IF(O234="SEMI PERMANEN",VLOOKUP(D256,BIAYA,5,FALSE),IF(O234="GUDANG",VLOOKUP(D256,BIAYA,6,FALSE),IF(O234="GEDUNG BERTINGKAT RENDAH &lt; 5 LANTAI",VLOOKUP(D256,BIAYA,7,FALSE),IF(O234="GEDUNG BERTINGKAT SEDANG 5-8 LANTAI",VLOOKUP(D256,BIAYA,8,FALSE),IF(O234="GEDUNG BERTINGKAT TINGGI &gt; 8 LANTAI",VLOOKUP(D256,BIAYA,9,FALSE),IF(O234="MALL 4 LANTAI + 1 BASEMENT",VLOOKUP(D256,BIAYA,10,FALSE),IF(O234="HOTEL 8 LANTAI",VLOOKUP(D256,BIAYA,11,FALSE),IF(O234="APARTEMEN 14 LANTAI + 2 SEMI BASEMENT",VLOOKUP(D256,BIAYA,12,FALSE)))))))))))))</f>
        <v>0</v>
      </c>
      <c r="N256" s="1379"/>
      <c r="O256" s="1379"/>
      <c r="P256" s="1379"/>
      <c r="Q256" s="1379"/>
      <c r="R256" s="1380">
        <v>0</v>
      </c>
      <c r="S256" s="1380"/>
      <c r="T256" s="1380"/>
      <c r="U256" s="1377">
        <v>1</v>
      </c>
      <c r="V256" s="1377"/>
      <c r="W256" s="1377"/>
      <c r="X256" s="1360">
        <f t="shared" si="71"/>
        <v>0</v>
      </c>
      <c r="Y256" s="1360"/>
      <c r="Z256" s="1360"/>
      <c r="AA256" s="1360"/>
      <c r="AB256" s="1360"/>
      <c r="AC256" s="1394"/>
      <c r="AD256" s="1395"/>
      <c r="AE256" s="1395"/>
      <c r="AF256" s="1395"/>
      <c r="AG256" s="1395"/>
      <c r="AH256" s="1395"/>
      <c r="AI256" s="1395"/>
      <c r="AJ256" s="1395"/>
      <c r="AK256" s="1395"/>
      <c r="AL256" s="1395"/>
      <c r="AM256" s="1395"/>
      <c r="AN256" s="1395"/>
      <c r="AO256" s="1395"/>
      <c r="AP256" s="1395"/>
      <c r="AQ256" s="1395"/>
      <c r="AR256" s="1395"/>
      <c r="AS256" s="1395"/>
      <c r="AT256" s="1395"/>
      <c r="AU256" s="1395"/>
      <c r="AV256" s="1395"/>
      <c r="AW256" s="1395"/>
      <c r="AX256" s="1395"/>
      <c r="AY256" s="1396"/>
      <c r="AZ256" s="3"/>
      <c r="BA256" s="1403"/>
      <c r="BB256" s="1404"/>
      <c r="BC256" s="1404"/>
      <c r="BD256" s="1405"/>
      <c r="BE256" s="1412"/>
      <c r="BF256" s="1413"/>
      <c r="BG256" s="1413"/>
      <c r="BH256" s="1414"/>
      <c r="BI256" s="1412"/>
      <c r="BJ256" s="1413"/>
      <c r="BK256" s="1413"/>
      <c r="BL256" s="1414"/>
      <c r="BM256" s="1421"/>
      <c r="BN256" s="1422"/>
      <c r="BO256" s="1423"/>
      <c r="BP256" s="1427"/>
      <c r="BQ256" s="1427"/>
      <c r="BR256" s="1427"/>
      <c r="BS256" s="1427"/>
      <c r="BT256" s="1427"/>
      <c r="BU256" s="127"/>
      <c r="BV256" s="1378"/>
      <c r="BW256" s="1378"/>
      <c r="BX256" s="1378"/>
      <c r="BY256" s="1378"/>
      <c r="BZ256" s="1378"/>
      <c r="CA256" s="1378"/>
      <c r="CB256" s="1378"/>
      <c r="CC256" s="1378"/>
      <c r="CD256" s="1378"/>
      <c r="CE256" s="1378"/>
      <c r="CF256" s="1378"/>
      <c r="CG256" s="1378"/>
      <c r="CH256" s="1378"/>
      <c r="CI256" s="1378"/>
      <c r="CJ256" s="1378"/>
      <c r="CK256" s="1378"/>
      <c r="CL256" s="1378"/>
      <c r="CM256" s="1378"/>
      <c r="CN256" s="1378"/>
      <c r="CO256" s="1378"/>
      <c r="CP256" s="1378"/>
      <c r="CQ256" s="1378"/>
      <c r="CR256" s="1378"/>
      <c r="CS256" s="1378"/>
      <c r="CT256" s="1378"/>
      <c r="CU256" s="1378"/>
      <c r="CV256" s="1378"/>
      <c r="CW256" s="3"/>
      <c r="CX256" s="5"/>
      <c r="DA256" s="11" t="s">
        <v>297</v>
      </c>
      <c r="DB256" s="12">
        <v>0.90100000000000002</v>
      </c>
      <c r="DC256" s="11"/>
    </row>
    <row r="257" spans="1:107" ht="13.5" customHeight="1" x14ac:dyDescent="0.2">
      <c r="A257" s="3"/>
      <c r="B257" s="2"/>
      <c r="C257" s="1381" t="s">
        <v>811</v>
      </c>
      <c r="D257" s="1382"/>
      <c r="E257" s="1382"/>
      <c r="F257" s="1382"/>
      <c r="G257" s="1382"/>
      <c r="H257" s="1382"/>
      <c r="I257" s="1382"/>
      <c r="J257" s="1382"/>
      <c r="K257" s="1382"/>
      <c r="L257" s="1382"/>
      <c r="M257" s="1382"/>
      <c r="N257" s="1382"/>
      <c r="O257" s="1382"/>
      <c r="P257" s="1382"/>
      <c r="Q257" s="1382"/>
      <c r="R257" s="1382"/>
      <c r="S257" s="1382"/>
      <c r="T257" s="1382"/>
      <c r="U257" s="1382"/>
      <c r="V257" s="1382"/>
      <c r="W257" s="1383"/>
      <c r="X257" s="1384">
        <f>SUM(X253:AB256)</f>
        <v>0</v>
      </c>
      <c r="Y257" s="1384"/>
      <c r="Z257" s="1384"/>
      <c r="AA257" s="1384"/>
      <c r="AB257" s="1384"/>
      <c r="AC257" s="1397"/>
      <c r="AD257" s="1398"/>
      <c r="AE257" s="1398"/>
      <c r="AF257" s="1398"/>
      <c r="AG257" s="1398"/>
      <c r="AH257" s="1398"/>
      <c r="AI257" s="1398"/>
      <c r="AJ257" s="1398"/>
      <c r="AK257" s="1398"/>
      <c r="AL257" s="1398"/>
      <c r="AM257" s="1398"/>
      <c r="AN257" s="1398"/>
      <c r="AO257" s="1398"/>
      <c r="AP257" s="1398"/>
      <c r="AQ257" s="1398"/>
      <c r="AR257" s="1398"/>
      <c r="AS257" s="1398"/>
      <c r="AT257" s="1398"/>
      <c r="AU257" s="1398"/>
      <c r="AV257" s="1398"/>
      <c r="AW257" s="1398"/>
      <c r="AX257" s="1398"/>
      <c r="AY257" s="1399"/>
      <c r="AZ257" s="3"/>
      <c r="BA257" s="1406"/>
      <c r="BB257" s="1407"/>
      <c r="BC257" s="1407"/>
      <c r="BD257" s="1408"/>
      <c r="BE257" s="1415"/>
      <c r="BF257" s="1416"/>
      <c r="BG257" s="1416"/>
      <c r="BH257" s="1417"/>
      <c r="BI257" s="1415"/>
      <c r="BJ257" s="1416"/>
      <c r="BK257" s="1416"/>
      <c r="BL257" s="1417"/>
      <c r="BM257" s="1424"/>
      <c r="BN257" s="1425"/>
      <c r="BO257" s="1426"/>
      <c r="BP257" s="1427"/>
      <c r="BQ257" s="1427"/>
      <c r="BR257" s="1427"/>
      <c r="BS257" s="1427"/>
      <c r="BT257" s="1427"/>
      <c r="BU257" s="127"/>
      <c r="BV257" s="1378"/>
      <c r="BW257" s="1378"/>
      <c r="BX257" s="1378"/>
      <c r="BY257" s="1378"/>
      <c r="BZ257" s="1378"/>
      <c r="CA257" s="1378"/>
      <c r="CB257" s="1378"/>
      <c r="CC257" s="1378"/>
      <c r="CD257" s="1378"/>
      <c r="CE257" s="1378"/>
      <c r="CF257" s="1378"/>
      <c r="CG257" s="1378"/>
      <c r="CH257" s="1378"/>
      <c r="CI257" s="1378"/>
      <c r="CJ257" s="1378"/>
      <c r="CK257" s="1378"/>
      <c r="CL257" s="1378"/>
      <c r="CM257" s="1378"/>
      <c r="CN257" s="1378"/>
      <c r="CO257" s="1378"/>
      <c r="CP257" s="1378"/>
      <c r="CQ257" s="1378"/>
      <c r="CR257" s="1378"/>
      <c r="CS257" s="1378"/>
      <c r="CT257" s="1378"/>
      <c r="CU257" s="1378"/>
      <c r="CV257" s="1378"/>
      <c r="CW257" s="3"/>
      <c r="CX257" s="5"/>
      <c r="DA257" s="11" t="s">
        <v>298</v>
      </c>
      <c r="DB257" s="12">
        <v>0.88500000000000001</v>
      </c>
      <c r="DC257" s="11"/>
    </row>
    <row r="258" spans="1:107" ht="13.5" customHeight="1" x14ac:dyDescent="0.2">
      <c r="A258" s="3"/>
      <c r="B258" s="2"/>
      <c r="C258" s="1385" t="s">
        <v>608</v>
      </c>
      <c r="D258" s="1386"/>
      <c r="E258" s="1386"/>
      <c r="F258" s="1386"/>
      <c r="G258" s="1386"/>
      <c r="H258" s="1386"/>
      <c r="I258" s="1386"/>
      <c r="J258" s="1386"/>
      <c r="K258" s="1386"/>
      <c r="L258" s="1386"/>
      <c r="M258" s="1386"/>
      <c r="N258" s="1386"/>
      <c r="O258" s="1386"/>
      <c r="P258" s="1386"/>
      <c r="Q258" s="1386"/>
      <c r="R258" s="1386"/>
      <c r="S258" s="1386"/>
      <c r="T258" s="1386"/>
      <c r="U258" s="1386"/>
      <c r="V258" s="1386"/>
      <c r="W258" s="1387"/>
      <c r="X258" s="1388">
        <f>HLOOKUP(O234,$DG$58:$DQ$67,5,FALSE)</f>
        <v>178663</v>
      </c>
      <c r="Y258" s="1389"/>
      <c r="Z258" s="1389"/>
      <c r="AA258" s="1389"/>
      <c r="AB258" s="1390"/>
      <c r="AC258" s="1391" t="str">
        <f>HLOOKUP(O234,$DG$44:$DQ$56,5,FALSE)</f>
        <v>Genteng beton, dilengkapi dengan canopy teras dan listplank</v>
      </c>
      <c r="AD258" s="1392"/>
      <c r="AE258" s="1392"/>
      <c r="AF258" s="1392"/>
      <c r="AG258" s="1392"/>
      <c r="AH258" s="1392"/>
      <c r="AI258" s="1392"/>
      <c r="AJ258" s="1392"/>
      <c r="AK258" s="1392"/>
      <c r="AL258" s="1392"/>
      <c r="AM258" s="1392"/>
      <c r="AN258" s="1392"/>
      <c r="AO258" s="1392"/>
      <c r="AP258" s="1392"/>
      <c r="AQ258" s="1392"/>
      <c r="AR258" s="1392"/>
      <c r="AS258" s="1392"/>
      <c r="AT258" s="1392"/>
      <c r="AU258" s="1392"/>
      <c r="AV258" s="1392"/>
      <c r="AW258" s="1392"/>
      <c r="AX258" s="1392"/>
      <c r="AY258" s="1393"/>
      <c r="AZ258" s="3"/>
      <c r="BA258" s="1400" t="e">
        <f>X263*BQ239</f>
        <v>#N/A</v>
      </c>
      <c r="BB258" s="1401"/>
      <c r="BC258" s="1401"/>
      <c r="BD258" s="1402"/>
      <c r="BE258" s="1409">
        <f>BE241</f>
        <v>0</v>
      </c>
      <c r="BF258" s="1410"/>
      <c r="BG258" s="1410"/>
      <c r="BH258" s="1411"/>
      <c r="BI258" s="1461">
        <f>BI241</f>
        <v>0</v>
      </c>
      <c r="BJ258" s="1462"/>
      <c r="BK258" s="1462"/>
      <c r="BL258" s="1463"/>
      <c r="BM258" s="1418">
        <f>IF(BI241=0,0,(Rekap!$A$6-BI258)/AS299)</f>
        <v>0</v>
      </c>
      <c r="BN258" s="1419"/>
      <c r="BO258" s="1420"/>
      <c r="BP258" s="1427" t="e">
        <f>BA258*BM258</f>
        <v>#N/A</v>
      </c>
      <c r="BQ258" s="1427"/>
      <c r="BR258" s="1427"/>
      <c r="BS258" s="1427"/>
      <c r="BT258" s="1427"/>
      <c r="BU258" s="127"/>
      <c r="BV258" s="1378"/>
      <c r="BW258" s="1378"/>
      <c r="BX258" s="1378"/>
      <c r="BY258" s="1378"/>
      <c r="BZ258" s="1378"/>
      <c r="CA258" s="1378"/>
      <c r="CB258" s="1378"/>
      <c r="CC258" s="1378"/>
      <c r="CD258" s="1378"/>
      <c r="CE258" s="1378"/>
      <c r="CF258" s="1378"/>
      <c r="CG258" s="1378"/>
      <c r="CH258" s="1378"/>
      <c r="CI258" s="1378"/>
      <c r="CJ258" s="1378"/>
      <c r="CK258" s="1378"/>
      <c r="CL258" s="1378"/>
      <c r="CM258" s="1378"/>
      <c r="CN258" s="1378"/>
      <c r="CO258" s="1378"/>
      <c r="CP258" s="1378"/>
      <c r="CQ258" s="1378"/>
      <c r="CR258" s="1378"/>
      <c r="CS258" s="1378"/>
      <c r="CT258" s="1378"/>
      <c r="CU258" s="1378"/>
      <c r="CV258" s="1378"/>
      <c r="CW258" s="3"/>
      <c r="CX258" s="5"/>
      <c r="DA258" s="11" t="s">
        <v>299</v>
      </c>
      <c r="DB258" s="12">
        <v>0.91600000000000004</v>
      </c>
      <c r="DC258" s="11"/>
    </row>
    <row r="259" spans="1:107" ht="13.5" customHeight="1" x14ac:dyDescent="0.25">
      <c r="A259" s="3"/>
      <c r="B259" s="2"/>
      <c r="C259" s="32" t="s">
        <v>810</v>
      </c>
      <c r="D259" s="1470" t="s">
        <v>13</v>
      </c>
      <c r="E259" s="1470"/>
      <c r="F259" s="1470"/>
      <c r="G259" s="1470"/>
      <c r="H259" s="1470"/>
      <c r="I259" s="1470"/>
      <c r="J259" s="1470"/>
      <c r="K259" s="1470"/>
      <c r="L259" s="1471"/>
      <c r="M259" s="1379">
        <f>(IF(O234="RUMAH TINGGAL MEWAH",VLOOKUP(D259,BIAYA,2,FALSE),IF(O234="RUMAH TINGGAL MENENGAH",VLOOKUP(D259,BIAYA,3,FALSE),IF(O234="RUMAH TINGGAL SEDERHANA",VLOOKUP(D259,BIAYA,4,FALSE),IF(O234="SEMI PERMANEN",VLOOKUP(D259,BIAYA,5,FALSE),IF(O234="GUDANG",VLOOKUP(D259,BIAYA,6,FALSE),IF(O234="GEDUNG BERTINGKAT RENDAH &lt; 5 LANTAI",VLOOKUP(D259,BIAYA,7,FALSE),IF(O234="GEDUNG BERTINGKAT SEDANG 5-8 LANTAI",VLOOKUP(D259,BIAYA,8,FALSE),IF(O234="GEDUNG BERTINGKAT TINGGI &gt; 8 LANTAI",VLOOKUP(D259,BIAYA,9,FALSE),IF(O234="MALL 4 LANTAI + 1 BASEMENT",VLOOKUP(D259,BIAYA,10,FALSE),IF(O234="HOTEL 8 LANTAI",VLOOKUP(D259,BIAYA,11,FALSE),IF(O234="APARTEMEN 14 LANTAI + 2 SEMI BASEMENT",VLOOKUP(D259,BIAYA,12,FALSE)))))))))))))</f>
        <v>0</v>
      </c>
      <c r="N259" s="1379"/>
      <c r="O259" s="1379"/>
      <c r="P259" s="1379"/>
      <c r="Q259" s="1379"/>
      <c r="R259" s="1459">
        <v>1</v>
      </c>
      <c r="S259" s="1459"/>
      <c r="T259" s="1459"/>
      <c r="U259" s="1436">
        <v>1</v>
      </c>
      <c r="V259" s="1436"/>
      <c r="W259" s="1436"/>
      <c r="X259" s="1437">
        <f>M259*R259*U259</f>
        <v>0</v>
      </c>
      <c r="Y259" s="1437"/>
      <c r="Z259" s="1437"/>
      <c r="AA259" s="1437"/>
      <c r="AB259" s="1437"/>
      <c r="AC259" s="1394"/>
      <c r="AD259" s="1395"/>
      <c r="AE259" s="1395"/>
      <c r="AF259" s="1395"/>
      <c r="AG259" s="1395"/>
      <c r="AH259" s="1395"/>
      <c r="AI259" s="1395"/>
      <c r="AJ259" s="1395"/>
      <c r="AK259" s="1395"/>
      <c r="AL259" s="1395"/>
      <c r="AM259" s="1395"/>
      <c r="AN259" s="1395"/>
      <c r="AO259" s="1395"/>
      <c r="AP259" s="1395"/>
      <c r="AQ259" s="1395"/>
      <c r="AR259" s="1395"/>
      <c r="AS259" s="1395"/>
      <c r="AT259" s="1395"/>
      <c r="AU259" s="1395"/>
      <c r="AV259" s="1395"/>
      <c r="AW259" s="1395"/>
      <c r="AX259" s="1395"/>
      <c r="AY259" s="1396"/>
      <c r="AZ259" s="3"/>
      <c r="BA259" s="1403"/>
      <c r="BB259" s="1404"/>
      <c r="BC259" s="1404"/>
      <c r="BD259" s="1405"/>
      <c r="BE259" s="1412"/>
      <c r="BF259" s="1413"/>
      <c r="BG259" s="1413"/>
      <c r="BH259" s="1414"/>
      <c r="BI259" s="1464"/>
      <c r="BJ259" s="1465"/>
      <c r="BK259" s="1465"/>
      <c r="BL259" s="1466"/>
      <c r="BM259" s="1421"/>
      <c r="BN259" s="1422"/>
      <c r="BO259" s="1423"/>
      <c r="BP259" s="1427"/>
      <c r="BQ259" s="1427"/>
      <c r="BR259" s="1427"/>
      <c r="BS259" s="1427"/>
      <c r="BT259" s="1427"/>
      <c r="BU259" s="127"/>
      <c r="BV259" s="1378"/>
      <c r="BW259" s="1378"/>
      <c r="BX259" s="1378"/>
      <c r="BY259" s="1378"/>
      <c r="BZ259" s="1378"/>
      <c r="CA259" s="1378"/>
      <c r="CB259" s="1378"/>
      <c r="CC259" s="1378"/>
      <c r="CD259" s="1378"/>
      <c r="CE259" s="1378"/>
      <c r="CF259" s="1378"/>
      <c r="CG259" s="1378"/>
      <c r="CH259" s="1378"/>
      <c r="CI259" s="1378"/>
      <c r="CJ259" s="1378"/>
      <c r="CK259" s="1378"/>
      <c r="CL259" s="1378"/>
      <c r="CM259" s="1378"/>
      <c r="CN259" s="1378"/>
      <c r="CO259" s="1378"/>
      <c r="CP259" s="1378"/>
      <c r="CQ259" s="1378"/>
      <c r="CR259" s="1378"/>
      <c r="CS259" s="1378"/>
      <c r="CT259" s="1378"/>
      <c r="CU259" s="1378"/>
      <c r="CV259" s="1378"/>
      <c r="CW259" s="3"/>
      <c r="CX259" s="5"/>
      <c r="DA259" s="11" t="s">
        <v>300</v>
      </c>
      <c r="DB259" s="12">
        <v>0.83799999999999997</v>
      </c>
      <c r="DC259" s="11"/>
    </row>
    <row r="260" spans="1:107" ht="13.5" customHeight="1" x14ac:dyDescent="0.25">
      <c r="A260" s="3"/>
      <c r="B260" s="2"/>
      <c r="C260" s="33" t="s">
        <v>810</v>
      </c>
      <c r="D260" s="1472" t="s">
        <v>13</v>
      </c>
      <c r="E260" s="1472"/>
      <c r="F260" s="1472"/>
      <c r="G260" s="1472"/>
      <c r="H260" s="1472"/>
      <c r="I260" s="1472"/>
      <c r="J260" s="1472"/>
      <c r="K260" s="1472"/>
      <c r="L260" s="1473"/>
      <c r="M260" s="1379">
        <f>(IF(O234="RUMAH TINGGAL MEWAH",VLOOKUP(D260,BIAYA,2,FALSE),IF(O234="RUMAH TINGGAL MENENGAH",VLOOKUP(D260,BIAYA,3,FALSE),IF(O234="RUMAH TINGGAL SEDERHANA",VLOOKUP(D260,BIAYA,4,FALSE),IF(O234="SEMI PERMANEN",VLOOKUP(D260,BIAYA,5,FALSE),IF(O234="GUDANG",VLOOKUP(D260,BIAYA,6,FALSE),IF(O234="GEDUNG BERTINGKAT RENDAH &lt; 5 LANTAI",VLOOKUP(D260,BIAYA,7,FALSE),IF(O234="GEDUNG BERTINGKAT SEDANG 5-8 LANTAI",VLOOKUP(D260,BIAYA,8,FALSE),IF(O234="GEDUNG BERTINGKAT TINGGI &gt; 8 LANTAI",VLOOKUP(D260,BIAYA,9,FALSE),IF(O234="MALL 4 LANTAI + 1 BASEMENT",VLOOKUP(D260,BIAYA,10,FALSE),IF(O234="HOTEL 8 LANTAI",VLOOKUP(D260,BIAYA,11,FALSE),IF(O234="APARTEMEN 14 LANTAI + 2 SEMI BASEMENT",VLOOKUP(D260,BIAYA,12,FALSE)))))))))))))</f>
        <v>0</v>
      </c>
      <c r="N260" s="1379"/>
      <c r="O260" s="1379"/>
      <c r="P260" s="1379"/>
      <c r="Q260" s="1379"/>
      <c r="R260" s="1460">
        <v>0</v>
      </c>
      <c r="S260" s="1460"/>
      <c r="T260" s="1460"/>
      <c r="U260" s="1359">
        <v>1</v>
      </c>
      <c r="V260" s="1359"/>
      <c r="W260" s="1359"/>
      <c r="X260" s="1360">
        <f t="shared" ref="X260:X262" si="72">M260*R260*U260</f>
        <v>0</v>
      </c>
      <c r="Y260" s="1360"/>
      <c r="Z260" s="1360"/>
      <c r="AA260" s="1360"/>
      <c r="AB260" s="1360"/>
      <c r="AC260" s="1394"/>
      <c r="AD260" s="1395"/>
      <c r="AE260" s="1395"/>
      <c r="AF260" s="1395"/>
      <c r="AG260" s="1395"/>
      <c r="AH260" s="1395"/>
      <c r="AI260" s="1395"/>
      <c r="AJ260" s="1395"/>
      <c r="AK260" s="1395"/>
      <c r="AL260" s="1395"/>
      <c r="AM260" s="1395"/>
      <c r="AN260" s="1395"/>
      <c r="AO260" s="1395"/>
      <c r="AP260" s="1395"/>
      <c r="AQ260" s="1395"/>
      <c r="AR260" s="1395"/>
      <c r="AS260" s="1395"/>
      <c r="AT260" s="1395"/>
      <c r="AU260" s="1395"/>
      <c r="AV260" s="1395"/>
      <c r="AW260" s="1395"/>
      <c r="AX260" s="1395"/>
      <c r="AY260" s="1396"/>
      <c r="AZ260" s="3"/>
      <c r="BA260" s="1403"/>
      <c r="BB260" s="1404"/>
      <c r="BC260" s="1404"/>
      <c r="BD260" s="1405"/>
      <c r="BE260" s="1412"/>
      <c r="BF260" s="1413"/>
      <c r="BG260" s="1413"/>
      <c r="BH260" s="1414"/>
      <c r="BI260" s="1464"/>
      <c r="BJ260" s="1465"/>
      <c r="BK260" s="1465"/>
      <c r="BL260" s="1466"/>
      <c r="BM260" s="1421"/>
      <c r="BN260" s="1422"/>
      <c r="BO260" s="1423"/>
      <c r="BP260" s="1427"/>
      <c r="BQ260" s="1427"/>
      <c r="BR260" s="1427"/>
      <c r="BS260" s="1427"/>
      <c r="BT260" s="1427"/>
      <c r="BU260" s="127"/>
      <c r="BV260" s="1378"/>
      <c r="BW260" s="1378"/>
      <c r="BX260" s="1378"/>
      <c r="BY260" s="1378"/>
      <c r="BZ260" s="1378"/>
      <c r="CA260" s="1378"/>
      <c r="CB260" s="1378"/>
      <c r="CC260" s="1378"/>
      <c r="CD260" s="1378"/>
      <c r="CE260" s="1378"/>
      <c r="CF260" s="1378"/>
      <c r="CG260" s="1378"/>
      <c r="CH260" s="1378"/>
      <c r="CI260" s="1378"/>
      <c r="CJ260" s="1378"/>
      <c r="CK260" s="1378"/>
      <c r="CL260" s="1378"/>
      <c r="CM260" s="1378"/>
      <c r="CN260" s="1378"/>
      <c r="CO260" s="1378"/>
      <c r="CP260" s="1378"/>
      <c r="CQ260" s="1378"/>
      <c r="CR260" s="1378"/>
      <c r="CS260" s="1378"/>
      <c r="CT260" s="1378"/>
      <c r="CU260" s="1378"/>
      <c r="CV260" s="1378"/>
      <c r="CW260" s="3"/>
      <c r="CX260" s="5"/>
      <c r="DA260" s="11" t="s">
        <v>301</v>
      </c>
      <c r="DB260" s="12">
        <v>0.83899999999999997</v>
      </c>
      <c r="DC260" s="11"/>
    </row>
    <row r="261" spans="1:107" ht="13.5" customHeight="1" x14ac:dyDescent="0.25">
      <c r="A261" s="3"/>
      <c r="B261" s="2"/>
      <c r="C261" s="33" t="s">
        <v>810</v>
      </c>
      <c r="D261" s="1472" t="s">
        <v>13</v>
      </c>
      <c r="E261" s="1472"/>
      <c r="F261" s="1472"/>
      <c r="G261" s="1472"/>
      <c r="H261" s="1472"/>
      <c r="I261" s="1472"/>
      <c r="J261" s="1472"/>
      <c r="K261" s="1472"/>
      <c r="L261" s="1473"/>
      <c r="M261" s="1379">
        <f>(IF(O234="RUMAH TINGGAL MEWAH",VLOOKUP(D261,BIAYA,2,FALSE),IF(O234="RUMAH TINGGAL MENENGAH",VLOOKUP(D261,BIAYA,3,FALSE),IF(O234="RUMAH TINGGAL SEDERHANA",VLOOKUP(D261,BIAYA,4,FALSE),IF(O234="SEMI PERMANEN",VLOOKUP(D261,BIAYA,5,FALSE),IF(O234="GUDANG",VLOOKUP(D261,BIAYA,6,FALSE),IF(O234="GEDUNG BERTINGKAT RENDAH &lt; 5 LANTAI",VLOOKUP(D261,BIAYA,7,FALSE),IF(O234="GEDUNG BERTINGKAT SEDANG 5-8 LANTAI",VLOOKUP(D261,BIAYA,8,FALSE),IF(O234="GEDUNG BERTINGKAT TINGGI &gt; 8 LANTAI",VLOOKUP(D261,BIAYA,9,FALSE),IF(O234="MALL 4 LANTAI + 1 BASEMENT",VLOOKUP(D261,BIAYA,10,FALSE),IF(O234="HOTEL 8 LANTAI",VLOOKUP(D261,BIAYA,11,FALSE),IF(O234="APARTEMEN 14 LANTAI + 2 SEMI BASEMENT",VLOOKUP(D261,BIAYA,12,FALSE)))))))))))))</f>
        <v>0</v>
      </c>
      <c r="N261" s="1379"/>
      <c r="O261" s="1379"/>
      <c r="P261" s="1379"/>
      <c r="Q261" s="1379"/>
      <c r="R261" s="1460">
        <v>0</v>
      </c>
      <c r="S261" s="1460"/>
      <c r="T261" s="1460"/>
      <c r="U261" s="1359">
        <v>1</v>
      </c>
      <c r="V261" s="1359"/>
      <c r="W261" s="1359"/>
      <c r="X261" s="1360">
        <f t="shared" si="72"/>
        <v>0</v>
      </c>
      <c r="Y261" s="1360"/>
      <c r="Z261" s="1360"/>
      <c r="AA261" s="1360"/>
      <c r="AB261" s="1360"/>
      <c r="AC261" s="1394"/>
      <c r="AD261" s="1395"/>
      <c r="AE261" s="1395"/>
      <c r="AF261" s="1395"/>
      <c r="AG261" s="1395"/>
      <c r="AH261" s="1395"/>
      <c r="AI261" s="1395"/>
      <c r="AJ261" s="1395"/>
      <c r="AK261" s="1395"/>
      <c r="AL261" s="1395"/>
      <c r="AM261" s="1395"/>
      <c r="AN261" s="1395"/>
      <c r="AO261" s="1395"/>
      <c r="AP261" s="1395"/>
      <c r="AQ261" s="1395"/>
      <c r="AR261" s="1395"/>
      <c r="AS261" s="1395"/>
      <c r="AT261" s="1395"/>
      <c r="AU261" s="1395"/>
      <c r="AV261" s="1395"/>
      <c r="AW261" s="1395"/>
      <c r="AX261" s="1395"/>
      <c r="AY261" s="1396"/>
      <c r="AZ261" s="3"/>
      <c r="BA261" s="1403"/>
      <c r="BB261" s="1404"/>
      <c r="BC261" s="1404"/>
      <c r="BD261" s="1405"/>
      <c r="BE261" s="1412"/>
      <c r="BF261" s="1413"/>
      <c r="BG261" s="1413"/>
      <c r="BH261" s="1414"/>
      <c r="BI261" s="1464"/>
      <c r="BJ261" s="1465"/>
      <c r="BK261" s="1465"/>
      <c r="BL261" s="1466"/>
      <c r="BM261" s="1421"/>
      <c r="BN261" s="1422"/>
      <c r="BO261" s="1423"/>
      <c r="BP261" s="1427"/>
      <c r="BQ261" s="1427"/>
      <c r="BR261" s="1427"/>
      <c r="BS261" s="1427"/>
      <c r="BT261" s="1427"/>
      <c r="BU261" s="127"/>
      <c r="BV261" s="1378"/>
      <c r="BW261" s="1378"/>
      <c r="BX261" s="1378"/>
      <c r="BY261" s="1378"/>
      <c r="BZ261" s="1378"/>
      <c r="CA261" s="1378"/>
      <c r="CB261" s="1378"/>
      <c r="CC261" s="1378"/>
      <c r="CD261" s="1378"/>
      <c r="CE261" s="1378"/>
      <c r="CF261" s="1378"/>
      <c r="CG261" s="1378"/>
      <c r="CH261" s="1378"/>
      <c r="CI261" s="1378"/>
      <c r="CJ261" s="1378"/>
      <c r="CK261" s="1378"/>
      <c r="CL261" s="1378"/>
      <c r="CM261" s="1378"/>
      <c r="CN261" s="1378"/>
      <c r="CO261" s="1378"/>
      <c r="CP261" s="1378"/>
      <c r="CQ261" s="1378"/>
      <c r="CR261" s="1378"/>
      <c r="CS261" s="1378"/>
      <c r="CT261" s="1378"/>
      <c r="CU261" s="1378"/>
      <c r="CV261" s="1378"/>
      <c r="CW261" s="3"/>
      <c r="CX261" s="5"/>
      <c r="DA261" s="11" t="s">
        <v>302</v>
      </c>
      <c r="DB261" s="12">
        <v>0.80700000000000005</v>
      </c>
      <c r="DC261" s="11"/>
    </row>
    <row r="262" spans="1:107" ht="13.5" customHeight="1" x14ac:dyDescent="0.25">
      <c r="A262" s="3"/>
      <c r="B262" s="2"/>
      <c r="C262" s="34" t="s">
        <v>810</v>
      </c>
      <c r="D262" s="1472" t="s">
        <v>13</v>
      </c>
      <c r="E262" s="1472"/>
      <c r="F262" s="1472"/>
      <c r="G262" s="1472"/>
      <c r="H262" s="1472"/>
      <c r="I262" s="1472"/>
      <c r="J262" s="1472"/>
      <c r="K262" s="1472"/>
      <c r="L262" s="1473"/>
      <c r="M262" s="1379">
        <f>(IF(O234="RUMAH TINGGAL MEWAH",VLOOKUP(D262,BIAYA,2,FALSE),IF(O234="RUMAH TINGGAL MENENGAH",VLOOKUP(D262,BIAYA,3,FALSE),IF(O234="RUMAH TINGGAL SEDERHANA",VLOOKUP(D262,BIAYA,4,FALSE),IF(O234="SEMI PERMANEN",VLOOKUP(D262,BIAYA,5,FALSE),IF(O234="GUDANG",VLOOKUP(D262,BIAYA,6,FALSE),IF(O234="GEDUNG BERTINGKAT RENDAH &lt; 5 LANTAI",VLOOKUP(D262,BIAYA,7,FALSE),IF(O234="GEDUNG BERTINGKAT SEDANG 5-8 LANTAI",VLOOKUP(D262,BIAYA,8,FALSE),IF(O234="GEDUNG BERTINGKAT TINGGI &gt; 8 LANTAI",VLOOKUP(D262,BIAYA,9,FALSE),IF(O234="MALL 4 LANTAI + 1 BASEMENT",VLOOKUP(D262,BIAYA,10,FALSE),IF(O234="HOTEL 8 LANTAI",VLOOKUP(D262,BIAYA,11,FALSE),IF(O234="APARTEMEN 14 LANTAI + 2 SEMI BASEMENT",VLOOKUP(D262,BIAYA,12,FALSE)))))))))))))</f>
        <v>0</v>
      </c>
      <c r="N262" s="1379"/>
      <c r="O262" s="1379"/>
      <c r="P262" s="1379"/>
      <c r="Q262" s="1379"/>
      <c r="R262" s="1380">
        <v>0</v>
      </c>
      <c r="S262" s="1380"/>
      <c r="T262" s="1380"/>
      <c r="U262" s="1377">
        <v>1</v>
      </c>
      <c r="V262" s="1377"/>
      <c r="W262" s="1377"/>
      <c r="X262" s="1360">
        <f t="shared" si="72"/>
        <v>0</v>
      </c>
      <c r="Y262" s="1360"/>
      <c r="Z262" s="1360"/>
      <c r="AA262" s="1360"/>
      <c r="AB262" s="1360"/>
      <c r="AC262" s="1394"/>
      <c r="AD262" s="1395"/>
      <c r="AE262" s="1395"/>
      <c r="AF262" s="1395"/>
      <c r="AG262" s="1395"/>
      <c r="AH262" s="1395"/>
      <c r="AI262" s="1395"/>
      <c r="AJ262" s="1395"/>
      <c r="AK262" s="1395"/>
      <c r="AL262" s="1395"/>
      <c r="AM262" s="1395"/>
      <c r="AN262" s="1395"/>
      <c r="AO262" s="1395"/>
      <c r="AP262" s="1395"/>
      <c r="AQ262" s="1395"/>
      <c r="AR262" s="1395"/>
      <c r="AS262" s="1395"/>
      <c r="AT262" s="1395"/>
      <c r="AU262" s="1395"/>
      <c r="AV262" s="1395"/>
      <c r="AW262" s="1395"/>
      <c r="AX262" s="1395"/>
      <c r="AY262" s="1396"/>
      <c r="AZ262" s="3"/>
      <c r="BA262" s="1403"/>
      <c r="BB262" s="1404"/>
      <c r="BC262" s="1404"/>
      <c r="BD262" s="1405"/>
      <c r="BE262" s="1412"/>
      <c r="BF262" s="1413"/>
      <c r="BG262" s="1413"/>
      <c r="BH262" s="1414"/>
      <c r="BI262" s="1464"/>
      <c r="BJ262" s="1465"/>
      <c r="BK262" s="1465"/>
      <c r="BL262" s="1466"/>
      <c r="BM262" s="1421"/>
      <c r="BN262" s="1422"/>
      <c r="BO262" s="1423"/>
      <c r="BP262" s="1427"/>
      <c r="BQ262" s="1427"/>
      <c r="BR262" s="1427"/>
      <c r="BS262" s="1427"/>
      <c r="BT262" s="1427"/>
      <c r="BU262" s="127"/>
      <c r="BV262" s="128"/>
      <c r="BW262" s="128"/>
      <c r="BX262" s="128"/>
      <c r="BY262" s="128"/>
      <c r="BZ262" s="128"/>
      <c r="CA262" s="128"/>
      <c r="CB262" s="128"/>
      <c r="CC262" s="128"/>
      <c r="CD262" s="119"/>
      <c r="CE262" s="125"/>
      <c r="CF262" s="125"/>
      <c r="CG262" s="125"/>
      <c r="CH262" s="125"/>
      <c r="CI262" s="125"/>
      <c r="CJ262" s="125"/>
      <c r="CK262" s="125"/>
      <c r="CL262" s="125"/>
      <c r="CM262" s="125"/>
      <c r="CN262" s="125"/>
      <c r="CO262" s="125"/>
      <c r="CP262" s="125"/>
      <c r="CQ262" s="125"/>
      <c r="CR262" s="125"/>
      <c r="CS262" s="125"/>
      <c r="CT262" s="125"/>
      <c r="CU262" s="125"/>
      <c r="CV262" s="125"/>
      <c r="CW262" s="3"/>
      <c r="CX262" s="5"/>
      <c r="DA262" s="11" t="s">
        <v>303</v>
      </c>
      <c r="DB262" s="12">
        <v>0.81699999999999995</v>
      </c>
      <c r="DC262" s="11"/>
    </row>
    <row r="263" spans="1:107" ht="13.5" customHeight="1" x14ac:dyDescent="0.2">
      <c r="A263" s="3"/>
      <c r="B263" s="2"/>
      <c r="C263" s="1381" t="s">
        <v>811</v>
      </c>
      <c r="D263" s="1382"/>
      <c r="E263" s="1382"/>
      <c r="F263" s="1382"/>
      <c r="G263" s="1382"/>
      <c r="H263" s="1382"/>
      <c r="I263" s="1382"/>
      <c r="J263" s="1382"/>
      <c r="K263" s="1382"/>
      <c r="L263" s="1382"/>
      <c r="M263" s="1382"/>
      <c r="N263" s="1382"/>
      <c r="O263" s="1382"/>
      <c r="P263" s="1382"/>
      <c r="Q263" s="1382"/>
      <c r="R263" s="1382"/>
      <c r="S263" s="1382"/>
      <c r="T263" s="1382"/>
      <c r="U263" s="1382"/>
      <c r="V263" s="1382"/>
      <c r="W263" s="1383"/>
      <c r="X263" s="1384">
        <f>SUM(X259:AB262)</f>
        <v>0</v>
      </c>
      <c r="Y263" s="1384"/>
      <c r="Z263" s="1384"/>
      <c r="AA263" s="1384"/>
      <c r="AB263" s="1384"/>
      <c r="AC263" s="1397"/>
      <c r="AD263" s="1398"/>
      <c r="AE263" s="1398"/>
      <c r="AF263" s="1398"/>
      <c r="AG263" s="1398"/>
      <c r="AH263" s="1398"/>
      <c r="AI263" s="1398"/>
      <c r="AJ263" s="1398"/>
      <c r="AK263" s="1398"/>
      <c r="AL263" s="1398"/>
      <c r="AM263" s="1398"/>
      <c r="AN263" s="1398"/>
      <c r="AO263" s="1398"/>
      <c r="AP263" s="1398"/>
      <c r="AQ263" s="1398"/>
      <c r="AR263" s="1398"/>
      <c r="AS263" s="1398"/>
      <c r="AT263" s="1398"/>
      <c r="AU263" s="1398"/>
      <c r="AV263" s="1398"/>
      <c r="AW263" s="1398"/>
      <c r="AX263" s="1398"/>
      <c r="AY263" s="1399"/>
      <c r="AZ263" s="3"/>
      <c r="BA263" s="1406"/>
      <c r="BB263" s="1407"/>
      <c r="BC263" s="1407"/>
      <c r="BD263" s="1408"/>
      <c r="BE263" s="1415"/>
      <c r="BF263" s="1416"/>
      <c r="BG263" s="1416"/>
      <c r="BH263" s="1417"/>
      <c r="BI263" s="1467"/>
      <c r="BJ263" s="1468"/>
      <c r="BK263" s="1468"/>
      <c r="BL263" s="1469"/>
      <c r="BM263" s="1424"/>
      <c r="BN263" s="1425"/>
      <c r="BO263" s="1426"/>
      <c r="BP263" s="1427"/>
      <c r="BQ263" s="1427"/>
      <c r="BR263" s="1427"/>
      <c r="BS263" s="1427"/>
      <c r="BT263" s="1427"/>
      <c r="BU263" s="127"/>
      <c r="BV263" s="1378" t="s">
        <v>911</v>
      </c>
      <c r="BW263" s="1378"/>
      <c r="BX263" s="1378"/>
      <c r="BY263" s="1378"/>
      <c r="BZ263" s="1378"/>
      <c r="CA263" s="1378"/>
      <c r="CB263" s="1378"/>
      <c r="CC263" s="1378"/>
      <c r="CD263" s="1378"/>
      <c r="CE263" s="1378"/>
      <c r="CF263" s="1378"/>
      <c r="CG263" s="1378"/>
      <c r="CH263" s="1378"/>
      <c r="CI263" s="1378"/>
      <c r="CJ263" s="1378"/>
      <c r="CK263" s="1378"/>
      <c r="CL263" s="1378"/>
      <c r="CM263" s="1378"/>
      <c r="CN263" s="1378"/>
      <c r="CO263" s="1378"/>
      <c r="CP263" s="1378"/>
      <c r="CQ263" s="1378"/>
      <c r="CR263" s="1378"/>
      <c r="CS263" s="1378"/>
      <c r="CT263" s="1378"/>
      <c r="CU263" s="1378"/>
      <c r="CV263" s="1378"/>
      <c r="CW263" s="3"/>
      <c r="CX263" s="5"/>
      <c r="DA263" s="11" t="s">
        <v>304</v>
      </c>
      <c r="DB263" s="12">
        <v>0.79600000000000004</v>
      </c>
      <c r="DC263" s="11"/>
    </row>
    <row r="264" spans="1:107" ht="13.5" customHeight="1" x14ac:dyDescent="0.2">
      <c r="A264" s="3"/>
      <c r="B264" s="2"/>
      <c r="C264" s="1385" t="s">
        <v>805</v>
      </c>
      <c r="D264" s="1386"/>
      <c r="E264" s="1386"/>
      <c r="F264" s="1386"/>
      <c r="G264" s="1386"/>
      <c r="H264" s="1386"/>
      <c r="I264" s="1386"/>
      <c r="J264" s="1386"/>
      <c r="K264" s="1386"/>
      <c r="L264" s="1386"/>
      <c r="M264" s="1386"/>
      <c r="N264" s="1386"/>
      <c r="O264" s="1386"/>
      <c r="P264" s="1386"/>
      <c r="Q264" s="1386"/>
      <c r="R264" s="1386"/>
      <c r="S264" s="1386"/>
      <c r="T264" s="1386"/>
      <c r="U264" s="1386"/>
      <c r="V264" s="1386"/>
      <c r="W264" s="1387"/>
      <c r="X264" s="1388">
        <f>HLOOKUP(O234,$DG$58:$DQ$67,6,FALSE)</f>
        <v>182435</v>
      </c>
      <c r="Y264" s="1389"/>
      <c r="Z264" s="1389"/>
      <c r="AA264" s="1389"/>
      <c r="AB264" s="1390"/>
      <c r="AC264" s="1391" t="str">
        <f>HLOOKUP(O234,$DG$44:$DQ$56,6,FALSE)</f>
        <v>Plafon gypsum setara Knauf, list cornice 5 cm dengan rangka hollow galvanis, di cat setara Catylac; sebagian kecil menggunakan plafon GRC 6 mm untuk area basah</v>
      </c>
      <c r="AD264" s="1392"/>
      <c r="AE264" s="1392"/>
      <c r="AF264" s="1392"/>
      <c r="AG264" s="1392"/>
      <c r="AH264" s="1392"/>
      <c r="AI264" s="1392"/>
      <c r="AJ264" s="1392"/>
      <c r="AK264" s="1392"/>
      <c r="AL264" s="1392"/>
      <c r="AM264" s="1392"/>
      <c r="AN264" s="1392"/>
      <c r="AO264" s="1392"/>
      <c r="AP264" s="1392"/>
      <c r="AQ264" s="1392"/>
      <c r="AR264" s="1392"/>
      <c r="AS264" s="1392"/>
      <c r="AT264" s="1392"/>
      <c r="AU264" s="1392"/>
      <c r="AV264" s="1392"/>
      <c r="AW264" s="1392"/>
      <c r="AX264" s="1392"/>
      <c r="AY264" s="1393"/>
      <c r="AZ264" s="3"/>
      <c r="BA264" s="1400" t="e">
        <f>X269*BQ239</f>
        <v>#N/A</v>
      </c>
      <c r="BB264" s="1401"/>
      <c r="BC264" s="1401"/>
      <c r="BD264" s="1402"/>
      <c r="BE264" s="1409">
        <f>BE241</f>
        <v>0</v>
      </c>
      <c r="BF264" s="1410"/>
      <c r="BG264" s="1410"/>
      <c r="BH264" s="1411"/>
      <c r="BI264" s="1461">
        <f>BI241</f>
        <v>0</v>
      </c>
      <c r="BJ264" s="1462"/>
      <c r="BK264" s="1462"/>
      <c r="BL264" s="1463"/>
      <c r="BM264" s="1418">
        <f>IF(BI241=0,0,(Rekap!$A$6-BI264)/AS299)</f>
        <v>0</v>
      </c>
      <c r="BN264" s="1419"/>
      <c r="BO264" s="1420"/>
      <c r="BP264" s="1427" t="e">
        <f>BA264*BM264</f>
        <v>#N/A</v>
      </c>
      <c r="BQ264" s="1427"/>
      <c r="BR264" s="1427"/>
      <c r="BS264" s="1427"/>
      <c r="BT264" s="1427"/>
      <c r="BU264" s="127"/>
      <c r="BV264" s="1378"/>
      <c r="BW264" s="1378"/>
      <c r="BX264" s="1378"/>
      <c r="BY264" s="1378"/>
      <c r="BZ264" s="1378"/>
      <c r="CA264" s="1378"/>
      <c r="CB264" s="1378"/>
      <c r="CC264" s="1378"/>
      <c r="CD264" s="1378"/>
      <c r="CE264" s="1378"/>
      <c r="CF264" s="1378"/>
      <c r="CG264" s="1378"/>
      <c r="CH264" s="1378"/>
      <c r="CI264" s="1378"/>
      <c r="CJ264" s="1378"/>
      <c r="CK264" s="1378"/>
      <c r="CL264" s="1378"/>
      <c r="CM264" s="1378"/>
      <c r="CN264" s="1378"/>
      <c r="CO264" s="1378"/>
      <c r="CP264" s="1378"/>
      <c r="CQ264" s="1378"/>
      <c r="CR264" s="1378"/>
      <c r="CS264" s="1378"/>
      <c r="CT264" s="1378"/>
      <c r="CU264" s="1378"/>
      <c r="CV264" s="1378"/>
      <c r="CW264" s="3"/>
      <c r="CX264" s="5"/>
      <c r="DA264" s="11" t="s">
        <v>305</v>
      </c>
      <c r="DB264" s="12">
        <v>0.80700000000000005</v>
      </c>
      <c r="DC264" s="11"/>
    </row>
    <row r="265" spans="1:107" ht="13.5" customHeight="1" x14ac:dyDescent="0.25">
      <c r="A265" s="3"/>
      <c r="B265" s="2"/>
      <c r="C265" s="32" t="s">
        <v>810</v>
      </c>
      <c r="D265" s="1470" t="s">
        <v>13</v>
      </c>
      <c r="E265" s="1470"/>
      <c r="F265" s="1470"/>
      <c r="G265" s="1470"/>
      <c r="H265" s="1470"/>
      <c r="I265" s="1470"/>
      <c r="J265" s="1470"/>
      <c r="K265" s="1470"/>
      <c r="L265" s="1471"/>
      <c r="M265" s="1379">
        <f>(IF(O234="RUMAH TINGGAL MEWAH",VLOOKUP(D265,BIAYA,2,FALSE),IF(O234="RUMAH TINGGAL MENENGAH",VLOOKUP(D265,BIAYA,3,FALSE),IF(O234="RUMAH TINGGAL SEDERHANA",VLOOKUP(D265,BIAYA,4,FALSE),IF(O234="SEMI PERMANEN",VLOOKUP(D265,BIAYA,5,FALSE),IF(O234="GUDANG",VLOOKUP(D265,BIAYA,6,FALSE),IF(O234="GEDUNG BERTINGKAT RENDAH &lt; 5 LANTAI",VLOOKUP(D265,BIAYA,7,FALSE),IF(O234="GEDUNG BERTINGKAT SEDANG 5-8 LANTAI",VLOOKUP(D265,BIAYA,8,FALSE),IF(O234="GEDUNG BERTINGKAT TINGGI &gt; 8 LANTAI",VLOOKUP(D265,BIAYA,9,FALSE),IF(O234="MALL 4 LANTAI + 1 BASEMENT",VLOOKUP(D265,BIAYA,10,FALSE),IF(O234="HOTEL 8 LANTAI",VLOOKUP(D265,BIAYA,11,FALSE),IF(O234="APARTEMEN 14 LANTAI + 2 SEMI BASEMENT",VLOOKUP(D265,BIAYA,12,FALSE)))))))))))))</f>
        <v>0</v>
      </c>
      <c r="N265" s="1379"/>
      <c r="O265" s="1379"/>
      <c r="P265" s="1379"/>
      <c r="Q265" s="1379"/>
      <c r="R265" s="1459">
        <v>1</v>
      </c>
      <c r="S265" s="1459"/>
      <c r="T265" s="1459"/>
      <c r="U265" s="1436">
        <v>1</v>
      </c>
      <c r="V265" s="1436"/>
      <c r="W265" s="1436"/>
      <c r="X265" s="1437">
        <f>M265*R265*U265</f>
        <v>0</v>
      </c>
      <c r="Y265" s="1437"/>
      <c r="Z265" s="1437"/>
      <c r="AA265" s="1437"/>
      <c r="AB265" s="1437"/>
      <c r="AC265" s="1394"/>
      <c r="AD265" s="1395"/>
      <c r="AE265" s="1395"/>
      <c r="AF265" s="1395"/>
      <c r="AG265" s="1395"/>
      <c r="AH265" s="1395"/>
      <c r="AI265" s="1395"/>
      <c r="AJ265" s="1395"/>
      <c r="AK265" s="1395"/>
      <c r="AL265" s="1395"/>
      <c r="AM265" s="1395"/>
      <c r="AN265" s="1395"/>
      <c r="AO265" s="1395"/>
      <c r="AP265" s="1395"/>
      <c r="AQ265" s="1395"/>
      <c r="AR265" s="1395"/>
      <c r="AS265" s="1395"/>
      <c r="AT265" s="1395"/>
      <c r="AU265" s="1395"/>
      <c r="AV265" s="1395"/>
      <c r="AW265" s="1395"/>
      <c r="AX265" s="1395"/>
      <c r="AY265" s="1396"/>
      <c r="AZ265" s="3"/>
      <c r="BA265" s="1403"/>
      <c r="BB265" s="1404"/>
      <c r="BC265" s="1404"/>
      <c r="BD265" s="1405"/>
      <c r="BE265" s="1412"/>
      <c r="BF265" s="1413"/>
      <c r="BG265" s="1413"/>
      <c r="BH265" s="1414"/>
      <c r="BI265" s="1464"/>
      <c r="BJ265" s="1465"/>
      <c r="BK265" s="1465"/>
      <c r="BL265" s="1466"/>
      <c r="BM265" s="1421"/>
      <c r="BN265" s="1422"/>
      <c r="BO265" s="1423"/>
      <c r="BP265" s="1427"/>
      <c r="BQ265" s="1427"/>
      <c r="BR265" s="1427"/>
      <c r="BS265" s="1427"/>
      <c r="BT265" s="1427"/>
      <c r="BU265" s="127"/>
      <c r="BV265" s="1378"/>
      <c r="BW265" s="1378"/>
      <c r="BX265" s="1378"/>
      <c r="BY265" s="1378"/>
      <c r="BZ265" s="1378"/>
      <c r="CA265" s="1378"/>
      <c r="CB265" s="1378"/>
      <c r="CC265" s="1378"/>
      <c r="CD265" s="1378"/>
      <c r="CE265" s="1378"/>
      <c r="CF265" s="1378"/>
      <c r="CG265" s="1378"/>
      <c r="CH265" s="1378"/>
      <c r="CI265" s="1378"/>
      <c r="CJ265" s="1378"/>
      <c r="CK265" s="1378"/>
      <c r="CL265" s="1378"/>
      <c r="CM265" s="1378"/>
      <c r="CN265" s="1378"/>
      <c r="CO265" s="1378"/>
      <c r="CP265" s="1378"/>
      <c r="CQ265" s="1378"/>
      <c r="CR265" s="1378"/>
      <c r="CS265" s="1378"/>
      <c r="CT265" s="1378"/>
      <c r="CU265" s="1378"/>
      <c r="CV265" s="1378"/>
      <c r="CW265" s="3"/>
      <c r="CX265" s="5"/>
      <c r="DA265" s="11" t="s">
        <v>306</v>
      </c>
      <c r="DB265" s="12">
        <v>0.85299999999999998</v>
      </c>
      <c r="DC265" s="11"/>
    </row>
    <row r="266" spans="1:107" ht="13.5" customHeight="1" x14ac:dyDescent="0.25">
      <c r="A266" s="3"/>
      <c r="B266" s="2"/>
      <c r="C266" s="33" t="s">
        <v>810</v>
      </c>
      <c r="D266" s="1472" t="s">
        <v>13</v>
      </c>
      <c r="E266" s="1472"/>
      <c r="F266" s="1472"/>
      <c r="G266" s="1472"/>
      <c r="H266" s="1472"/>
      <c r="I266" s="1472"/>
      <c r="J266" s="1472"/>
      <c r="K266" s="1472"/>
      <c r="L266" s="1473"/>
      <c r="M266" s="1379">
        <f>(IF(O234="RUMAH TINGGAL MEWAH",VLOOKUP(D266,BIAYA,2,FALSE),IF(O234="RUMAH TINGGAL MENENGAH",VLOOKUP(D266,BIAYA,3,FALSE),IF(O234="RUMAH TINGGAL SEDERHANA",VLOOKUP(D266,BIAYA,4,FALSE),IF(O234="SEMI PERMANEN",VLOOKUP(D266,BIAYA,5,FALSE),IF(O234="GUDANG",VLOOKUP(D266,BIAYA,6,FALSE),IF(O234="GEDUNG BERTINGKAT RENDAH &lt; 5 LANTAI",VLOOKUP(D266,BIAYA,7,FALSE),IF(O234="GEDUNG BERTINGKAT SEDANG 5-8 LANTAI",VLOOKUP(D266,BIAYA,8,FALSE),IF(O234="GEDUNG BERTINGKAT TINGGI &gt; 8 LANTAI",VLOOKUP(D266,BIAYA,9,FALSE),IF(O234="MALL 4 LANTAI + 1 BASEMENT",VLOOKUP(D266,BIAYA,10,FALSE),IF(O234="HOTEL 8 LANTAI",VLOOKUP(D266,BIAYA,11,FALSE),IF(O234="APARTEMEN 14 LANTAI + 2 SEMI BASEMENT",VLOOKUP(D266,BIAYA,12,FALSE)))))))))))))</f>
        <v>0</v>
      </c>
      <c r="N266" s="1379"/>
      <c r="O266" s="1379"/>
      <c r="P266" s="1379"/>
      <c r="Q266" s="1379"/>
      <c r="R266" s="1460">
        <v>0</v>
      </c>
      <c r="S266" s="1460"/>
      <c r="T266" s="1460"/>
      <c r="U266" s="1359">
        <v>1</v>
      </c>
      <c r="V266" s="1359"/>
      <c r="W266" s="1359"/>
      <c r="X266" s="1360">
        <f t="shared" ref="X266:X268" si="73">M266*R266*U266</f>
        <v>0</v>
      </c>
      <c r="Y266" s="1360"/>
      <c r="Z266" s="1360"/>
      <c r="AA266" s="1360"/>
      <c r="AB266" s="1360"/>
      <c r="AC266" s="1394"/>
      <c r="AD266" s="1395"/>
      <c r="AE266" s="1395"/>
      <c r="AF266" s="1395"/>
      <c r="AG266" s="1395"/>
      <c r="AH266" s="1395"/>
      <c r="AI266" s="1395"/>
      <c r="AJ266" s="1395"/>
      <c r="AK266" s="1395"/>
      <c r="AL266" s="1395"/>
      <c r="AM266" s="1395"/>
      <c r="AN266" s="1395"/>
      <c r="AO266" s="1395"/>
      <c r="AP266" s="1395"/>
      <c r="AQ266" s="1395"/>
      <c r="AR266" s="1395"/>
      <c r="AS266" s="1395"/>
      <c r="AT266" s="1395"/>
      <c r="AU266" s="1395"/>
      <c r="AV266" s="1395"/>
      <c r="AW266" s="1395"/>
      <c r="AX266" s="1395"/>
      <c r="AY266" s="1396"/>
      <c r="AZ266" s="3"/>
      <c r="BA266" s="1403"/>
      <c r="BB266" s="1404"/>
      <c r="BC266" s="1404"/>
      <c r="BD266" s="1405"/>
      <c r="BE266" s="1412"/>
      <c r="BF266" s="1413"/>
      <c r="BG266" s="1413"/>
      <c r="BH266" s="1414"/>
      <c r="BI266" s="1464"/>
      <c r="BJ266" s="1465"/>
      <c r="BK266" s="1465"/>
      <c r="BL266" s="1466"/>
      <c r="BM266" s="1421"/>
      <c r="BN266" s="1422"/>
      <c r="BO266" s="1423"/>
      <c r="BP266" s="1427"/>
      <c r="BQ266" s="1427"/>
      <c r="BR266" s="1427"/>
      <c r="BS266" s="1427"/>
      <c r="BT266" s="1427"/>
      <c r="BU266" s="127"/>
      <c r="BV266" s="1378"/>
      <c r="BW266" s="1378"/>
      <c r="BX266" s="1378"/>
      <c r="BY266" s="1378"/>
      <c r="BZ266" s="1378"/>
      <c r="CA266" s="1378"/>
      <c r="CB266" s="1378"/>
      <c r="CC266" s="1378"/>
      <c r="CD266" s="1378"/>
      <c r="CE266" s="1378"/>
      <c r="CF266" s="1378"/>
      <c r="CG266" s="1378"/>
      <c r="CH266" s="1378"/>
      <c r="CI266" s="1378"/>
      <c r="CJ266" s="1378"/>
      <c r="CK266" s="1378"/>
      <c r="CL266" s="1378"/>
      <c r="CM266" s="1378"/>
      <c r="CN266" s="1378"/>
      <c r="CO266" s="1378"/>
      <c r="CP266" s="1378"/>
      <c r="CQ266" s="1378"/>
      <c r="CR266" s="1378"/>
      <c r="CS266" s="1378"/>
      <c r="CT266" s="1378"/>
      <c r="CU266" s="1378"/>
      <c r="CV266" s="1378"/>
      <c r="CW266" s="3"/>
      <c r="CX266" s="5"/>
      <c r="DA266" s="11" t="s">
        <v>307</v>
      </c>
      <c r="DB266" s="12">
        <v>0.81100000000000005</v>
      </c>
      <c r="DC266" s="11"/>
    </row>
    <row r="267" spans="1:107" ht="13.5" customHeight="1" x14ac:dyDescent="0.25">
      <c r="A267" s="3"/>
      <c r="B267" s="2"/>
      <c r="C267" s="33" t="s">
        <v>810</v>
      </c>
      <c r="D267" s="1472" t="s">
        <v>13</v>
      </c>
      <c r="E267" s="1472"/>
      <c r="F267" s="1472"/>
      <c r="G267" s="1472"/>
      <c r="H267" s="1472"/>
      <c r="I267" s="1472"/>
      <c r="J267" s="1472"/>
      <c r="K267" s="1472"/>
      <c r="L267" s="1473"/>
      <c r="M267" s="1379">
        <f>(IF(O234="RUMAH TINGGAL MEWAH",VLOOKUP(D267,BIAYA,2,FALSE),IF(O234="RUMAH TINGGAL MENENGAH",VLOOKUP(D267,BIAYA,3,FALSE),IF(O234="RUMAH TINGGAL SEDERHANA",VLOOKUP(D267,BIAYA,4,FALSE),IF(O234="SEMI PERMANEN",VLOOKUP(D267,BIAYA,5,FALSE),IF(O234="GUDANG",VLOOKUP(D267,BIAYA,6,FALSE),IF(O234="GEDUNG BERTINGKAT RENDAH &lt; 5 LANTAI",VLOOKUP(D267,BIAYA,7,FALSE),IF(O234="GEDUNG BERTINGKAT SEDANG 5-8 LANTAI",VLOOKUP(D267,BIAYA,8,FALSE),IF(O234="GEDUNG BERTINGKAT TINGGI &gt; 8 LANTAI",VLOOKUP(D267,BIAYA,9,FALSE),IF(O234="MALL 4 LANTAI + 1 BASEMENT",VLOOKUP(D267,BIAYA,10,FALSE),IF(O234="HOTEL 8 LANTAI",VLOOKUP(D267,BIAYA,11,FALSE),IF(O234="APARTEMEN 14 LANTAI + 2 SEMI BASEMENT",VLOOKUP(D267,BIAYA,12,FALSE)))))))))))))</f>
        <v>0</v>
      </c>
      <c r="N267" s="1379"/>
      <c r="O267" s="1379"/>
      <c r="P267" s="1379"/>
      <c r="Q267" s="1379"/>
      <c r="R267" s="1460">
        <v>0</v>
      </c>
      <c r="S267" s="1460"/>
      <c r="T267" s="1460"/>
      <c r="U267" s="1359">
        <v>1</v>
      </c>
      <c r="V267" s="1359"/>
      <c r="W267" s="1359"/>
      <c r="X267" s="1360">
        <f t="shared" si="73"/>
        <v>0</v>
      </c>
      <c r="Y267" s="1360"/>
      <c r="Z267" s="1360"/>
      <c r="AA267" s="1360"/>
      <c r="AB267" s="1360"/>
      <c r="AC267" s="1394"/>
      <c r="AD267" s="1395"/>
      <c r="AE267" s="1395"/>
      <c r="AF267" s="1395"/>
      <c r="AG267" s="1395"/>
      <c r="AH267" s="1395"/>
      <c r="AI267" s="1395"/>
      <c r="AJ267" s="1395"/>
      <c r="AK267" s="1395"/>
      <c r="AL267" s="1395"/>
      <c r="AM267" s="1395"/>
      <c r="AN267" s="1395"/>
      <c r="AO267" s="1395"/>
      <c r="AP267" s="1395"/>
      <c r="AQ267" s="1395"/>
      <c r="AR267" s="1395"/>
      <c r="AS267" s="1395"/>
      <c r="AT267" s="1395"/>
      <c r="AU267" s="1395"/>
      <c r="AV267" s="1395"/>
      <c r="AW267" s="1395"/>
      <c r="AX267" s="1395"/>
      <c r="AY267" s="1396"/>
      <c r="AZ267" s="3"/>
      <c r="BA267" s="1403"/>
      <c r="BB267" s="1404"/>
      <c r="BC267" s="1404"/>
      <c r="BD267" s="1405"/>
      <c r="BE267" s="1412"/>
      <c r="BF267" s="1413"/>
      <c r="BG267" s="1413"/>
      <c r="BH267" s="1414"/>
      <c r="BI267" s="1464"/>
      <c r="BJ267" s="1465"/>
      <c r="BK267" s="1465"/>
      <c r="BL267" s="1466"/>
      <c r="BM267" s="1421"/>
      <c r="BN267" s="1422"/>
      <c r="BO267" s="1423"/>
      <c r="BP267" s="1427"/>
      <c r="BQ267" s="1427"/>
      <c r="BR267" s="1427"/>
      <c r="BS267" s="1427"/>
      <c r="BT267" s="1427"/>
      <c r="BU267" s="127"/>
      <c r="BV267" s="1378"/>
      <c r="BW267" s="1378"/>
      <c r="BX267" s="1378"/>
      <c r="BY267" s="1378"/>
      <c r="BZ267" s="1378"/>
      <c r="CA267" s="1378"/>
      <c r="CB267" s="1378"/>
      <c r="CC267" s="1378"/>
      <c r="CD267" s="1378"/>
      <c r="CE267" s="1378"/>
      <c r="CF267" s="1378"/>
      <c r="CG267" s="1378"/>
      <c r="CH267" s="1378"/>
      <c r="CI267" s="1378"/>
      <c r="CJ267" s="1378"/>
      <c r="CK267" s="1378"/>
      <c r="CL267" s="1378"/>
      <c r="CM267" s="1378"/>
      <c r="CN267" s="1378"/>
      <c r="CO267" s="1378"/>
      <c r="CP267" s="1378"/>
      <c r="CQ267" s="1378"/>
      <c r="CR267" s="1378"/>
      <c r="CS267" s="1378"/>
      <c r="CT267" s="1378"/>
      <c r="CU267" s="1378"/>
      <c r="CV267" s="1378"/>
      <c r="CW267" s="3"/>
      <c r="CX267" s="5"/>
      <c r="DA267" s="11" t="s">
        <v>308</v>
      </c>
      <c r="DB267" s="12">
        <v>0.83699999999999997</v>
      </c>
      <c r="DC267" s="11"/>
    </row>
    <row r="268" spans="1:107" ht="13.5" customHeight="1" x14ac:dyDescent="0.25">
      <c r="A268" s="3"/>
      <c r="B268" s="2"/>
      <c r="C268" s="34" t="s">
        <v>810</v>
      </c>
      <c r="D268" s="1474" t="s">
        <v>13</v>
      </c>
      <c r="E268" s="1474"/>
      <c r="F268" s="1474"/>
      <c r="G268" s="1474"/>
      <c r="H268" s="1474"/>
      <c r="I268" s="1474"/>
      <c r="J268" s="1474"/>
      <c r="K268" s="1474"/>
      <c r="L268" s="1475"/>
      <c r="M268" s="1379">
        <f>(IF(O234="RUMAH TINGGAL MEWAH",VLOOKUP(D268,BIAYA,2,FALSE),IF(O234="RUMAH TINGGAL MENENGAH",VLOOKUP(D268,BIAYA,3,FALSE),IF(O234="RUMAH TINGGAL SEDERHANA",VLOOKUP(D268,BIAYA,4,FALSE),IF(O234="SEMI PERMANEN",VLOOKUP(D268,BIAYA,5,FALSE),IF(O234="GUDANG",VLOOKUP(D268,BIAYA,6,FALSE),IF(O234="GEDUNG BERTINGKAT RENDAH &lt; 5 LANTAI",VLOOKUP(D268,BIAYA,7,FALSE),IF(O234="GEDUNG BERTINGKAT SEDANG 5-8 LANTAI",VLOOKUP(D268,BIAYA,8,FALSE),IF(O234="GEDUNG BERTINGKAT TINGGI &gt; 8 LANTAI",VLOOKUP(D268,BIAYA,9,FALSE),IF(O234="MALL 4 LANTAI + 1 BASEMENT",VLOOKUP(D268,BIAYA,10,FALSE),IF(O234="HOTEL 8 LANTAI",VLOOKUP(D268,BIAYA,11,FALSE),IF(O234="APARTEMEN 14 LANTAI + 2 SEMI BASEMENT",VLOOKUP(D268,BIAYA,12,FALSE)))))))))))))</f>
        <v>0</v>
      </c>
      <c r="N268" s="1379"/>
      <c r="O268" s="1379"/>
      <c r="P268" s="1379"/>
      <c r="Q268" s="1379"/>
      <c r="R268" s="1380">
        <v>0</v>
      </c>
      <c r="S268" s="1380"/>
      <c r="T268" s="1380"/>
      <c r="U268" s="1377">
        <v>1</v>
      </c>
      <c r="V268" s="1377"/>
      <c r="W268" s="1377"/>
      <c r="X268" s="1360">
        <f t="shared" si="73"/>
        <v>0</v>
      </c>
      <c r="Y268" s="1360"/>
      <c r="Z268" s="1360"/>
      <c r="AA268" s="1360"/>
      <c r="AB268" s="1360"/>
      <c r="AC268" s="1394"/>
      <c r="AD268" s="1395"/>
      <c r="AE268" s="1395"/>
      <c r="AF268" s="1395"/>
      <c r="AG268" s="1395"/>
      <c r="AH268" s="1395"/>
      <c r="AI268" s="1395"/>
      <c r="AJ268" s="1395"/>
      <c r="AK268" s="1395"/>
      <c r="AL268" s="1395"/>
      <c r="AM268" s="1395"/>
      <c r="AN268" s="1395"/>
      <c r="AO268" s="1395"/>
      <c r="AP268" s="1395"/>
      <c r="AQ268" s="1395"/>
      <c r="AR268" s="1395"/>
      <c r="AS268" s="1395"/>
      <c r="AT268" s="1395"/>
      <c r="AU268" s="1395"/>
      <c r="AV268" s="1395"/>
      <c r="AW268" s="1395"/>
      <c r="AX268" s="1395"/>
      <c r="AY268" s="1396"/>
      <c r="AZ268" s="3"/>
      <c r="BA268" s="1403"/>
      <c r="BB268" s="1404"/>
      <c r="BC268" s="1404"/>
      <c r="BD268" s="1405"/>
      <c r="BE268" s="1412"/>
      <c r="BF268" s="1413"/>
      <c r="BG268" s="1413"/>
      <c r="BH268" s="1414"/>
      <c r="BI268" s="1464"/>
      <c r="BJ268" s="1465"/>
      <c r="BK268" s="1465"/>
      <c r="BL268" s="1466"/>
      <c r="BM268" s="1421"/>
      <c r="BN268" s="1422"/>
      <c r="BO268" s="1423"/>
      <c r="BP268" s="1427"/>
      <c r="BQ268" s="1427"/>
      <c r="BR268" s="1427"/>
      <c r="BS268" s="1427"/>
      <c r="BT268" s="1427"/>
      <c r="BU268" s="127"/>
      <c r="BV268" s="1378"/>
      <c r="BW268" s="1378"/>
      <c r="BX268" s="1378"/>
      <c r="BY268" s="1378"/>
      <c r="BZ268" s="1378"/>
      <c r="CA268" s="1378"/>
      <c r="CB268" s="1378"/>
      <c r="CC268" s="1378"/>
      <c r="CD268" s="1378"/>
      <c r="CE268" s="1378"/>
      <c r="CF268" s="1378"/>
      <c r="CG268" s="1378"/>
      <c r="CH268" s="1378"/>
      <c r="CI268" s="1378"/>
      <c r="CJ268" s="1378"/>
      <c r="CK268" s="1378"/>
      <c r="CL268" s="1378"/>
      <c r="CM268" s="1378"/>
      <c r="CN268" s="1378"/>
      <c r="CO268" s="1378"/>
      <c r="CP268" s="1378"/>
      <c r="CQ268" s="1378"/>
      <c r="CR268" s="1378"/>
      <c r="CS268" s="1378"/>
      <c r="CT268" s="1378"/>
      <c r="CU268" s="1378"/>
      <c r="CV268" s="1378"/>
      <c r="CW268" s="3"/>
      <c r="CX268" s="5"/>
      <c r="DA268" s="11" t="s">
        <v>309</v>
      </c>
      <c r="DB268" s="12">
        <v>0.86</v>
      </c>
      <c r="DC268" s="11"/>
    </row>
    <row r="269" spans="1:107" ht="13.5" customHeight="1" x14ac:dyDescent="0.2">
      <c r="A269" s="3"/>
      <c r="B269" s="2"/>
      <c r="C269" s="1381" t="s">
        <v>811</v>
      </c>
      <c r="D269" s="1382"/>
      <c r="E269" s="1382"/>
      <c r="F269" s="1382"/>
      <c r="G269" s="1382"/>
      <c r="H269" s="1382"/>
      <c r="I269" s="1382"/>
      <c r="J269" s="1382"/>
      <c r="K269" s="1382"/>
      <c r="L269" s="1382"/>
      <c r="M269" s="1382"/>
      <c r="N269" s="1382"/>
      <c r="O269" s="1382"/>
      <c r="P269" s="1382"/>
      <c r="Q269" s="1382"/>
      <c r="R269" s="1382"/>
      <c r="S269" s="1382"/>
      <c r="T269" s="1382"/>
      <c r="U269" s="1382"/>
      <c r="V269" s="1382"/>
      <c r="W269" s="1383"/>
      <c r="X269" s="1384">
        <f>SUM(X265:AB268)</f>
        <v>0</v>
      </c>
      <c r="Y269" s="1384"/>
      <c r="Z269" s="1384"/>
      <c r="AA269" s="1384"/>
      <c r="AB269" s="1384"/>
      <c r="AC269" s="1397"/>
      <c r="AD269" s="1398"/>
      <c r="AE269" s="1398"/>
      <c r="AF269" s="1398"/>
      <c r="AG269" s="1398"/>
      <c r="AH269" s="1398"/>
      <c r="AI269" s="1398"/>
      <c r="AJ269" s="1398"/>
      <c r="AK269" s="1398"/>
      <c r="AL269" s="1398"/>
      <c r="AM269" s="1398"/>
      <c r="AN269" s="1398"/>
      <c r="AO269" s="1398"/>
      <c r="AP269" s="1398"/>
      <c r="AQ269" s="1398"/>
      <c r="AR269" s="1398"/>
      <c r="AS269" s="1398"/>
      <c r="AT269" s="1398"/>
      <c r="AU269" s="1398"/>
      <c r="AV269" s="1398"/>
      <c r="AW269" s="1398"/>
      <c r="AX269" s="1398"/>
      <c r="AY269" s="1399"/>
      <c r="AZ269" s="3"/>
      <c r="BA269" s="1406"/>
      <c r="BB269" s="1407"/>
      <c r="BC269" s="1407"/>
      <c r="BD269" s="1408"/>
      <c r="BE269" s="1415"/>
      <c r="BF269" s="1416"/>
      <c r="BG269" s="1416"/>
      <c r="BH269" s="1417"/>
      <c r="BI269" s="1467"/>
      <c r="BJ269" s="1468"/>
      <c r="BK269" s="1468"/>
      <c r="BL269" s="1469"/>
      <c r="BM269" s="1424"/>
      <c r="BN269" s="1425"/>
      <c r="BO269" s="1426"/>
      <c r="BP269" s="1427"/>
      <c r="BQ269" s="1427"/>
      <c r="BR269" s="1427"/>
      <c r="BS269" s="1427"/>
      <c r="BT269" s="1427"/>
      <c r="BU269" s="127"/>
      <c r="BV269" s="1378"/>
      <c r="BW269" s="1378"/>
      <c r="BX269" s="1378"/>
      <c r="BY269" s="1378"/>
      <c r="BZ269" s="1378"/>
      <c r="CA269" s="1378"/>
      <c r="CB269" s="1378"/>
      <c r="CC269" s="1378"/>
      <c r="CD269" s="1378"/>
      <c r="CE269" s="1378"/>
      <c r="CF269" s="1378"/>
      <c r="CG269" s="1378"/>
      <c r="CH269" s="1378"/>
      <c r="CI269" s="1378"/>
      <c r="CJ269" s="1378"/>
      <c r="CK269" s="1378"/>
      <c r="CL269" s="1378"/>
      <c r="CM269" s="1378"/>
      <c r="CN269" s="1378"/>
      <c r="CO269" s="1378"/>
      <c r="CP269" s="1378"/>
      <c r="CQ269" s="1378"/>
      <c r="CR269" s="1378"/>
      <c r="CS269" s="1378"/>
      <c r="CT269" s="1378"/>
      <c r="CU269" s="1378"/>
      <c r="CV269" s="1378"/>
      <c r="CW269" s="3"/>
      <c r="CX269" s="5"/>
      <c r="DA269" s="11" t="s">
        <v>310</v>
      </c>
      <c r="DB269" s="12">
        <v>0.85599999999999998</v>
      </c>
      <c r="DC269" s="11"/>
    </row>
    <row r="270" spans="1:107" ht="13.5" customHeight="1" x14ac:dyDescent="0.2">
      <c r="A270" s="3"/>
      <c r="B270" s="2"/>
      <c r="C270" s="1385" t="s">
        <v>806</v>
      </c>
      <c r="D270" s="1386"/>
      <c r="E270" s="1386"/>
      <c r="F270" s="1386"/>
      <c r="G270" s="1386"/>
      <c r="H270" s="1386"/>
      <c r="I270" s="1386"/>
      <c r="J270" s="1386"/>
      <c r="K270" s="1386"/>
      <c r="L270" s="1386"/>
      <c r="M270" s="1386"/>
      <c r="N270" s="1386"/>
      <c r="O270" s="1386"/>
      <c r="P270" s="1386"/>
      <c r="Q270" s="1386"/>
      <c r="R270" s="1386"/>
      <c r="S270" s="1386"/>
      <c r="T270" s="1386"/>
      <c r="U270" s="1386"/>
      <c r="V270" s="1386"/>
      <c r="W270" s="1387"/>
      <c r="X270" s="1388">
        <f>HLOOKUP(O234,$DG$58:$DQ$67,7,FALSE)</f>
        <v>707358</v>
      </c>
      <c r="Y270" s="1389"/>
      <c r="Z270" s="1389"/>
      <c r="AA270" s="1389"/>
      <c r="AB270" s="1390"/>
      <c r="AC270" s="1391" t="str">
        <f>HLOOKUP(O234,$DG$44:$DQ$56,7,FALSE)</f>
        <v>Pasangan dinding bata merah, diplester, diaci dan dilapisi cat (setara Catylac); untuk kamar mandi dilapis keramik dinding 20x30 setara Imperium; ketinggian dinding dalam 3,2 m</v>
      </c>
      <c r="AD270" s="1392"/>
      <c r="AE270" s="1392"/>
      <c r="AF270" s="1392"/>
      <c r="AG270" s="1392"/>
      <c r="AH270" s="1392"/>
      <c r="AI270" s="1392"/>
      <c r="AJ270" s="1392"/>
      <c r="AK270" s="1392"/>
      <c r="AL270" s="1392"/>
      <c r="AM270" s="1392"/>
      <c r="AN270" s="1392"/>
      <c r="AO270" s="1392"/>
      <c r="AP270" s="1392"/>
      <c r="AQ270" s="1392"/>
      <c r="AR270" s="1392"/>
      <c r="AS270" s="1392"/>
      <c r="AT270" s="1392"/>
      <c r="AU270" s="1392"/>
      <c r="AV270" s="1392"/>
      <c r="AW270" s="1392"/>
      <c r="AX270" s="1392"/>
      <c r="AY270" s="1393"/>
      <c r="AZ270" s="3"/>
      <c r="BA270" s="1400" t="e">
        <f>X275*BQ239</f>
        <v>#N/A</v>
      </c>
      <c r="BB270" s="1401"/>
      <c r="BC270" s="1401"/>
      <c r="BD270" s="1402"/>
      <c r="BE270" s="1409">
        <f>BE241</f>
        <v>0</v>
      </c>
      <c r="BF270" s="1410"/>
      <c r="BG270" s="1410"/>
      <c r="BH270" s="1411"/>
      <c r="BI270" s="1409">
        <f>BI241</f>
        <v>0</v>
      </c>
      <c r="BJ270" s="1410"/>
      <c r="BK270" s="1410"/>
      <c r="BL270" s="1411"/>
      <c r="BM270" s="1418">
        <f>IF(BI241=0,0,(Rekap!$A$6-BI270)/AS299)</f>
        <v>0</v>
      </c>
      <c r="BN270" s="1419"/>
      <c r="BO270" s="1420"/>
      <c r="BP270" s="1427" t="e">
        <f>BA270*BM270</f>
        <v>#N/A</v>
      </c>
      <c r="BQ270" s="1427"/>
      <c r="BR270" s="1427"/>
      <c r="BS270" s="1427"/>
      <c r="BT270" s="1427"/>
      <c r="BU270" s="127"/>
      <c r="BV270" s="1378"/>
      <c r="BW270" s="1378"/>
      <c r="BX270" s="1378"/>
      <c r="BY270" s="1378"/>
      <c r="BZ270" s="1378"/>
      <c r="CA270" s="1378"/>
      <c r="CB270" s="1378"/>
      <c r="CC270" s="1378"/>
      <c r="CD270" s="1378"/>
      <c r="CE270" s="1378"/>
      <c r="CF270" s="1378"/>
      <c r="CG270" s="1378"/>
      <c r="CH270" s="1378"/>
      <c r="CI270" s="1378"/>
      <c r="CJ270" s="1378"/>
      <c r="CK270" s="1378"/>
      <c r="CL270" s="1378"/>
      <c r="CM270" s="1378"/>
      <c r="CN270" s="1378"/>
      <c r="CO270" s="1378"/>
      <c r="CP270" s="1378"/>
      <c r="CQ270" s="1378"/>
      <c r="CR270" s="1378"/>
      <c r="CS270" s="1378"/>
      <c r="CT270" s="1378"/>
      <c r="CU270" s="1378"/>
      <c r="CV270" s="1378"/>
      <c r="CW270" s="3"/>
      <c r="CX270" s="5"/>
      <c r="DA270" s="11" t="s">
        <v>311</v>
      </c>
      <c r="DB270" s="12">
        <v>0.82299999999999995</v>
      </c>
      <c r="DC270" s="11"/>
    </row>
    <row r="271" spans="1:107" ht="13.5" customHeight="1" x14ac:dyDescent="0.25">
      <c r="A271" s="3"/>
      <c r="B271" s="2"/>
      <c r="C271" s="32" t="s">
        <v>810</v>
      </c>
      <c r="D271" s="1470" t="s">
        <v>13</v>
      </c>
      <c r="E271" s="1470"/>
      <c r="F271" s="1470"/>
      <c r="G271" s="1470"/>
      <c r="H271" s="1470"/>
      <c r="I271" s="1470"/>
      <c r="J271" s="1470"/>
      <c r="K271" s="1470"/>
      <c r="L271" s="1471"/>
      <c r="M271" s="1379">
        <f>(IF(O234="RUMAH TINGGAL MEWAH",VLOOKUP(D271,BIAYA,2,FALSE),IF(O234="RUMAH TINGGAL MENENGAH",VLOOKUP(D271,BIAYA,3,FALSE),IF(O234="RUMAH TINGGAL SEDERHANA",VLOOKUP(D271,BIAYA,4,FALSE),IF(O234="SEMI PERMANEN",VLOOKUP(D271,BIAYA,5,FALSE),IF(O234="GUDANG",VLOOKUP(D271,BIAYA,6,FALSE),IF(O234="GEDUNG BERTINGKAT RENDAH &lt; 5 LANTAI",VLOOKUP(D271,BIAYA,7,FALSE),IF(O234="GEDUNG BERTINGKAT SEDANG 5-8 LANTAI",VLOOKUP(D271,BIAYA,8,FALSE),IF(O234="GEDUNG BERTINGKAT TINGGI &gt; 8 LANTAI",VLOOKUP(D271,BIAYA,9,FALSE),IF(O234="MALL 4 LANTAI + 1 BASEMENT",VLOOKUP(D271,BIAYA,10,FALSE),IF(O234="HOTEL 8 LANTAI",VLOOKUP(D271,BIAYA,11,FALSE),IF(O234="APARTEMEN 14 LANTAI + 2 SEMI BASEMENT",VLOOKUP(D271,BIAYA,12,FALSE)))))))))))))</f>
        <v>0</v>
      </c>
      <c r="N271" s="1379"/>
      <c r="O271" s="1379"/>
      <c r="P271" s="1379"/>
      <c r="Q271" s="1379"/>
      <c r="R271" s="1459">
        <v>1</v>
      </c>
      <c r="S271" s="1459"/>
      <c r="T271" s="1459"/>
      <c r="U271" s="1436">
        <v>1</v>
      </c>
      <c r="V271" s="1436"/>
      <c r="W271" s="1436"/>
      <c r="X271" s="1437">
        <f>M271*R271*U271</f>
        <v>0</v>
      </c>
      <c r="Y271" s="1437"/>
      <c r="Z271" s="1437"/>
      <c r="AA271" s="1437"/>
      <c r="AB271" s="1437"/>
      <c r="AC271" s="1394"/>
      <c r="AD271" s="1395"/>
      <c r="AE271" s="1395"/>
      <c r="AF271" s="1395"/>
      <c r="AG271" s="1395"/>
      <c r="AH271" s="1395"/>
      <c r="AI271" s="1395"/>
      <c r="AJ271" s="1395"/>
      <c r="AK271" s="1395"/>
      <c r="AL271" s="1395"/>
      <c r="AM271" s="1395"/>
      <c r="AN271" s="1395"/>
      <c r="AO271" s="1395"/>
      <c r="AP271" s="1395"/>
      <c r="AQ271" s="1395"/>
      <c r="AR271" s="1395"/>
      <c r="AS271" s="1395"/>
      <c r="AT271" s="1395"/>
      <c r="AU271" s="1395"/>
      <c r="AV271" s="1395"/>
      <c r="AW271" s="1395"/>
      <c r="AX271" s="1395"/>
      <c r="AY271" s="1396"/>
      <c r="AZ271" s="2"/>
      <c r="BA271" s="1403"/>
      <c r="BB271" s="1404"/>
      <c r="BC271" s="1404"/>
      <c r="BD271" s="1405"/>
      <c r="BE271" s="1412"/>
      <c r="BF271" s="1413"/>
      <c r="BG271" s="1413"/>
      <c r="BH271" s="1414"/>
      <c r="BI271" s="1412"/>
      <c r="BJ271" s="1413"/>
      <c r="BK271" s="1413"/>
      <c r="BL271" s="1414"/>
      <c r="BM271" s="1421"/>
      <c r="BN271" s="1422"/>
      <c r="BO271" s="1423"/>
      <c r="BP271" s="1427"/>
      <c r="BQ271" s="1427"/>
      <c r="BR271" s="1427"/>
      <c r="BS271" s="1427"/>
      <c r="BT271" s="1427"/>
      <c r="BU271" s="127"/>
      <c r="BV271" s="1378"/>
      <c r="BW271" s="1378"/>
      <c r="BX271" s="1378"/>
      <c r="BY271" s="1378"/>
      <c r="BZ271" s="1378"/>
      <c r="CA271" s="1378"/>
      <c r="CB271" s="1378"/>
      <c r="CC271" s="1378"/>
      <c r="CD271" s="1378"/>
      <c r="CE271" s="1378"/>
      <c r="CF271" s="1378"/>
      <c r="CG271" s="1378"/>
      <c r="CH271" s="1378"/>
      <c r="CI271" s="1378"/>
      <c r="CJ271" s="1378"/>
      <c r="CK271" s="1378"/>
      <c r="CL271" s="1378"/>
      <c r="CM271" s="1378"/>
      <c r="CN271" s="1378"/>
      <c r="CO271" s="1378"/>
      <c r="CP271" s="1378"/>
      <c r="CQ271" s="1378"/>
      <c r="CR271" s="1378"/>
      <c r="CS271" s="1378"/>
      <c r="CT271" s="1378"/>
      <c r="CU271" s="1378"/>
      <c r="CV271" s="1378"/>
      <c r="CW271" s="3"/>
      <c r="CX271" s="5"/>
      <c r="DA271" s="11" t="s">
        <v>312</v>
      </c>
      <c r="DB271" s="12">
        <v>0.86799999999999999</v>
      </c>
      <c r="DC271" s="11"/>
    </row>
    <row r="272" spans="1:107" ht="13.5" customHeight="1" x14ac:dyDescent="0.25">
      <c r="A272" s="3"/>
      <c r="B272" s="35"/>
      <c r="C272" s="33" t="s">
        <v>810</v>
      </c>
      <c r="D272" s="1472" t="s">
        <v>13</v>
      </c>
      <c r="E272" s="1472"/>
      <c r="F272" s="1472"/>
      <c r="G272" s="1472"/>
      <c r="H272" s="1472"/>
      <c r="I272" s="1472"/>
      <c r="J272" s="1472"/>
      <c r="K272" s="1472"/>
      <c r="L272" s="1473"/>
      <c r="M272" s="1379">
        <f>(IF(O234="RUMAH TINGGAL MEWAH",VLOOKUP(D272,BIAYA,2,FALSE),IF(O234="RUMAH TINGGAL MENENGAH",VLOOKUP(D272,BIAYA,3,FALSE),IF(O234="RUMAH TINGGAL SEDERHANA",VLOOKUP(D272,BIAYA,4,FALSE),IF(O234="SEMI PERMANEN",VLOOKUP(D272,BIAYA,5,FALSE),IF(O234="GUDANG",VLOOKUP(D272,BIAYA,6,FALSE),IF(O234="GEDUNG BERTINGKAT RENDAH &lt; 5 LANTAI",VLOOKUP(D272,BIAYA,7,FALSE),IF(O234="GEDUNG BERTINGKAT SEDANG 5-8 LANTAI",VLOOKUP(D272,BIAYA,8,FALSE),IF(O234="GEDUNG BERTINGKAT TINGGI &gt; 8 LANTAI",VLOOKUP(D272,BIAYA,9,FALSE),IF(O234="MALL 4 LANTAI + 1 BASEMENT",VLOOKUP(D272,BIAYA,10,FALSE),IF(O234="HOTEL 8 LANTAI",VLOOKUP(D272,BIAYA,11,FALSE),IF(O234="APARTEMEN 14 LANTAI + 2 SEMI BASEMENT",VLOOKUP(D272,BIAYA,12,FALSE)))))))))))))</f>
        <v>0</v>
      </c>
      <c r="N272" s="1379"/>
      <c r="O272" s="1379"/>
      <c r="P272" s="1379"/>
      <c r="Q272" s="1379"/>
      <c r="R272" s="1460">
        <v>0</v>
      </c>
      <c r="S272" s="1460"/>
      <c r="T272" s="1460"/>
      <c r="U272" s="1359">
        <v>1</v>
      </c>
      <c r="V272" s="1359"/>
      <c r="W272" s="1359"/>
      <c r="X272" s="1360">
        <f t="shared" ref="X272:X274" si="74">M272*R272*U272</f>
        <v>0</v>
      </c>
      <c r="Y272" s="1360"/>
      <c r="Z272" s="1360"/>
      <c r="AA272" s="1360"/>
      <c r="AB272" s="1360"/>
      <c r="AC272" s="1394"/>
      <c r="AD272" s="1395"/>
      <c r="AE272" s="1395"/>
      <c r="AF272" s="1395"/>
      <c r="AG272" s="1395"/>
      <c r="AH272" s="1395"/>
      <c r="AI272" s="1395"/>
      <c r="AJ272" s="1395"/>
      <c r="AK272" s="1395"/>
      <c r="AL272" s="1395"/>
      <c r="AM272" s="1395"/>
      <c r="AN272" s="1395"/>
      <c r="AO272" s="1395"/>
      <c r="AP272" s="1395"/>
      <c r="AQ272" s="1395"/>
      <c r="AR272" s="1395"/>
      <c r="AS272" s="1395"/>
      <c r="AT272" s="1395"/>
      <c r="AU272" s="1395"/>
      <c r="AV272" s="1395"/>
      <c r="AW272" s="1395"/>
      <c r="AX272" s="1395"/>
      <c r="AY272" s="1396"/>
      <c r="AZ272" s="2"/>
      <c r="BA272" s="1403"/>
      <c r="BB272" s="1404"/>
      <c r="BC272" s="1404"/>
      <c r="BD272" s="1405"/>
      <c r="BE272" s="1412"/>
      <c r="BF272" s="1413"/>
      <c r="BG272" s="1413"/>
      <c r="BH272" s="1414"/>
      <c r="BI272" s="1412"/>
      <c r="BJ272" s="1413"/>
      <c r="BK272" s="1413"/>
      <c r="BL272" s="1414"/>
      <c r="BM272" s="1421"/>
      <c r="BN272" s="1422"/>
      <c r="BO272" s="1423"/>
      <c r="BP272" s="1427"/>
      <c r="BQ272" s="1427"/>
      <c r="BR272" s="1427"/>
      <c r="BS272" s="1427"/>
      <c r="BT272" s="1427"/>
      <c r="BU272" s="127"/>
      <c r="BV272" s="1378"/>
      <c r="BW272" s="1378"/>
      <c r="BX272" s="1378"/>
      <c r="BY272" s="1378"/>
      <c r="BZ272" s="1378"/>
      <c r="CA272" s="1378"/>
      <c r="CB272" s="1378"/>
      <c r="CC272" s="1378"/>
      <c r="CD272" s="1378"/>
      <c r="CE272" s="1378"/>
      <c r="CF272" s="1378"/>
      <c r="CG272" s="1378"/>
      <c r="CH272" s="1378"/>
      <c r="CI272" s="1378"/>
      <c r="CJ272" s="1378"/>
      <c r="CK272" s="1378"/>
      <c r="CL272" s="1378"/>
      <c r="CM272" s="1378"/>
      <c r="CN272" s="1378"/>
      <c r="CO272" s="1378"/>
      <c r="CP272" s="1378"/>
      <c r="CQ272" s="1378"/>
      <c r="CR272" s="1378"/>
      <c r="CS272" s="1378"/>
      <c r="CT272" s="1378"/>
      <c r="CU272" s="1378"/>
      <c r="CV272" s="1378"/>
      <c r="CW272" s="3"/>
      <c r="CX272" s="5"/>
      <c r="DA272" s="11"/>
      <c r="DB272" s="12"/>
      <c r="DC272" s="11"/>
    </row>
    <row r="273" spans="1:107" ht="13.5" customHeight="1" x14ac:dyDescent="0.25">
      <c r="A273" s="3"/>
      <c r="B273" s="35"/>
      <c r="C273" s="33" t="s">
        <v>810</v>
      </c>
      <c r="D273" s="1472" t="s">
        <v>13</v>
      </c>
      <c r="E273" s="1472"/>
      <c r="F273" s="1472"/>
      <c r="G273" s="1472"/>
      <c r="H273" s="1472"/>
      <c r="I273" s="1472"/>
      <c r="J273" s="1472"/>
      <c r="K273" s="1472"/>
      <c r="L273" s="1473"/>
      <c r="M273" s="1379">
        <f>(IF(O234="RUMAH TINGGAL MEWAH",VLOOKUP(D273,BIAYA,2,FALSE),IF(O234="RUMAH TINGGAL MENENGAH",VLOOKUP(D273,BIAYA,3,FALSE),IF(O234="RUMAH TINGGAL SEDERHANA",VLOOKUP(D273,BIAYA,4,FALSE),IF(O234="SEMI PERMANEN",VLOOKUP(D273,BIAYA,5,FALSE),IF(O234="GUDANG",VLOOKUP(D273,BIAYA,6,FALSE),IF(O234="GEDUNG BERTINGKAT RENDAH &lt; 5 LANTAI",VLOOKUP(D273,BIAYA,7,FALSE),IF(O234="GEDUNG BERTINGKAT SEDANG 5-8 LANTAI",VLOOKUP(D273,BIAYA,8,FALSE),IF(O234="GEDUNG BERTINGKAT TINGGI &gt; 8 LANTAI",VLOOKUP(D273,BIAYA,9,FALSE),IF(O234="MALL 4 LANTAI + 1 BASEMENT",VLOOKUP(D273,BIAYA,10,FALSE),IF(O234="HOTEL 8 LANTAI",VLOOKUP(D273,BIAYA,11,FALSE),IF(O234="APARTEMEN 14 LANTAI + 2 SEMI BASEMENT",VLOOKUP(D273,BIAYA,12,FALSE)))))))))))))</f>
        <v>0</v>
      </c>
      <c r="N273" s="1379"/>
      <c r="O273" s="1379"/>
      <c r="P273" s="1379"/>
      <c r="Q273" s="1379"/>
      <c r="R273" s="1460">
        <v>0</v>
      </c>
      <c r="S273" s="1460"/>
      <c r="T273" s="1460"/>
      <c r="U273" s="1359">
        <v>1</v>
      </c>
      <c r="V273" s="1359"/>
      <c r="W273" s="1359"/>
      <c r="X273" s="1360">
        <f t="shared" si="74"/>
        <v>0</v>
      </c>
      <c r="Y273" s="1360"/>
      <c r="Z273" s="1360"/>
      <c r="AA273" s="1360"/>
      <c r="AB273" s="1360"/>
      <c r="AC273" s="1394"/>
      <c r="AD273" s="1395"/>
      <c r="AE273" s="1395"/>
      <c r="AF273" s="1395"/>
      <c r="AG273" s="1395"/>
      <c r="AH273" s="1395"/>
      <c r="AI273" s="1395"/>
      <c r="AJ273" s="1395"/>
      <c r="AK273" s="1395"/>
      <c r="AL273" s="1395"/>
      <c r="AM273" s="1395"/>
      <c r="AN273" s="1395"/>
      <c r="AO273" s="1395"/>
      <c r="AP273" s="1395"/>
      <c r="AQ273" s="1395"/>
      <c r="AR273" s="1395"/>
      <c r="AS273" s="1395"/>
      <c r="AT273" s="1395"/>
      <c r="AU273" s="1395"/>
      <c r="AV273" s="1395"/>
      <c r="AW273" s="1395"/>
      <c r="AX273" s="1395"/>
      <c r="AY273" s="1396"/>
      <c r="AZ273" s="2"/>
      <c r="BA273" s="1403"/>
      <c r="BB273" s="1404"/>
      <c r="BC273" s="1404"/>
      <c r="BD273" s="1405"/>
      <c r="BE273" s="1412"/>
      <c r="BF273" s="1413"/>
      <c r="BG273" s="1413"/>
      <c r="BH273" s="1414"/>
      <c r="BI273" s="1412"/>
      <c r="BJ273" s="1413"/>
      <c r="BK273" s="1413"/>
      <c r="BL273" s="1414"/>
      <c r="BM273" s="1421"/>
      <c r="BN273" s="1422"/>
      <c r="BO273" s="1423"/>
      <c r="BP273" s="1427"/>
      <c r="BQ273" s="1427"/>
      <c r="BR273" s="1427"/>
      <c r="BS273" s="1427"/>
      <c r="BT273" s="1427"/>
      <c r="BU273" s="127"/>
      <c r="BV273" s="1378"/>
      <c r="BW273" s="1378"/>
      <c r="BX273" s="1378"/>
      <c r="BY273" s="1378"/>
      <c r="BZ273" s="1378"/>
      <c r="CA273" s="1378"/>
      <c r="CB273" s="1378"/>
      <c r="CC273" s="1378"/>
      <c r="CD273" s="1378"/>
      <c r="CE273" s="1378"/>
      <c r="CF273" s="1378"/>
      <c r="CG273" s="1378"/>
      <c r="CH273" s="1378"/>
      <c r="CI273" s="1378"/>
      <c r="CJ273" s="1378"/>
      <c r="CK273" s="1378"/>
      <c r="CL273" s="1378"/>
      <c r="CM273" s="1378"/>
      <c r="CN273" s="1378"/>
      <c r="CO273" s="1378"/>
      <c r="CP273" s="1378"/>
      <c r="CQ273" s="1378"/>
      <c r="CR273" s="1378"/>
      <c r="CS273" s="1378"/>
      <c r="CT273" s="1378"/>
      <c r="CU273" s="1378"/>
      <c r="CV273" s="1378"/>
      <c r="CW273" s="3"/>
      <c r="CX273" s="5"/>
      <c r="DA273" s="11" t="s">
        <v>313</v>
      </c>
      <c r="DB273" s="12">
        <v>0.85899999999999999</v>
      </c>
      <c r="DC273" s="11"/>
    </row>
    <row r="274" spans="1:107" ht="13.5" customHeight="1" x14ac:dyDescent="0.25">
      <c r="A274" s="3"/>
      <c r="B274" s="35"/>
      <c r="C274" s="34" t="s">
        <v>810</v>
      </c>
      <c r="D274" s="1474" t="s">
        <v>13</v>
      </c>
      <c r="E274" s="1474"/>
      <c r="F274" s="1474"/>
      <c r="G274" s="1474"/>
      <c r="H274" s="1474"/>
      <c r="I274" s="1474"/>
      <c r="J274" s="1474"/>
      <c r="K274" s="1474"/>
      <c r="L274" s="1475"/>
      <c r="M274" s="1379">
        <f>(IF(O234="RUMAH TINGGAL MEWAH",VLOOKUP(D274,BIAYA,2,FALSE),IF(O234="RUMAH TINGGAL MENENGAH",VLOOKUP(D274,BIAYA,3,FALSE),IF(O234="RUMAH TINGGAL SEDERHANA",VLOOKUP(D274,BIAYA,4,FALSE),IF(O234="SEMI PERMANEN",VLOOKUP(D274,BIAYA,5,FALSE),IF(O234="GUDANG",VLOOKUP(D274,BIAYA,6,FALSE),IF(O234="GEDUNG BERTINGKAT RENDAH &lt; 5 LANTAI",VLOOKUP(D274,BIAYA,7,FALSE),IF(O234="GEDUNG BERTINGKAT SEDANG 5-8 LANTAI",VLOOKUP(D274,BIAYA,8,FALSE),IF(O234="GEDUNG BERTINGKAT TINGGI &gt; 8 LANTAI",VLOOKUP(D274,BIAYA,9,FALSE),IF(O234="MALL 4 LANTAI + 1 BASEMENT",VLOOKUP(D274,BIAYA,10,FALSE),IF(O234="HOTEL 8 LANTAI",VLOOKUP(D274,BIAYA,11,FALSE),IF(O234="APARTEMEN 14 LANTAI + 2 SEMI BASEMENT",VLOOKUP(D274,BIAYA,12,FALSE)))))))))))))</f>
        <v>0</v>
      </c>
      <c r="N274" s="1379"/>
      <c r="O274" s="1379"/>
      <c r="P274" s="1379"/>
      <c r="Q274" s="1379"/>
      <c r="R274" s="1380">
        <v>0</v>
      </c>
      <c r="S274" s="1380"/>
      <c r="T274" s="1380"/>
      <c r="U274" s="1377">
        <v>1</v>
      </c>
      <c r="V274" s="1377"/>
      <c r="W274" s="1377"/>
      <c r="X274" s="1360">
        <f t="shared" si="74"/>
        <v>0</v>
      </c>
      <c r="Y274" s="1360"/>
      <c r="Z274" s="1360"/>
      <c r="AA274" s="1360"/>
      <c r="AB274" s="1360"/>
      <c r="AC274" s="1394"/>
      <c r="AD274" s="1395"/>
      <c r="AE274" s="1395"/>
      <c r="AF274" s="1395"/>
      <c r="AG274" s="1395"/>
      <c r="AH274" s="1395"/>
      <c r="AI274" s="1395"/>
      <c r="AJ274" s="1395"/>
      <c r="AK274" s="1395"/>
      <c r="AL274" s="1395"/>
      <c r="AM274" s="1395"/>
      <c r="AN274" s="1395"/>
      <c r="AO274" s="1395"/>
      <c r="AP274" s="1395"/>
      <c r="AQ274" s="1395"/>
      <c r="AR274" s="1395"/>
      <c r="AS274" s="1395"/>
      <c r="AT274" s="1395"/>
      <c r="AU274" s="1395"/>
      <c r="AV274" s="1395"/>
      <c r="AW274" s="1395"/>
      <c r="AX274" s="1395"/>
      <c r="AY274" s="1396"/>
      <c r="AZ274" s="2"/>
      <c r="BA274" s="1403"/>
      <c r="BB274" s="1404"/>
      <c r="BC274" s="1404"/>
      <c r="BD274" s="1405"/>
      <c r="BE274" s="1412"/>
      <c r="BF274" s="1413"/>
      <c r="BG274" s="1413"/>
      <c r="BH274" s="1414"/>
      <c r="BI274" s="1412"/>
      <c r="BJ274" s="1413"/>
      <c r="BK274" s="1413"/>
      <c r="BL274" s="1414"/>
      <c r="BM274" s="1421"/>
      <c r="BN274" s="1422"/>
      <c r="BO274" s="1423"/>
      <c r="BP274" s="1427"/>
      <c r="BQ274" s="1427"/>
      <c r="BR274" s="1427"/>
      <c r="BS274" s="1427"/>
      <c r="BT274" s="1427"/>
      <c r="BU274" s="127"/>
      <c r="BV274" s="1378"/>
      <c r="BW274" s="1378"/>
      <c r="BX274" s="1378"/>
      <c r="BY274" s="1378"/>
      <c r="BZ274" s="1378"/>
      <c r="CA274" s="1378"/>
      <c r="CB274" s="1378"/>
      <c r="CC274" s="1378"/>
      <c r="CD274" s="1378"/>
      <c r="CE274" s="1378"/>
      <c r="CF274" s="1378"/>
      <c r="CG274" s="1378"/>
      <c r="CH274" s="1378"/>
      <c r="CI274" s="1378"/>
      <c r="CJ274" s="1378"/>
      <c r="CK274" s="1378"/>
      <c r="CL274" s="1378"/>
      <c r="CM274" s="1378"/>
      <c r="CN274" s="1378"/>
      <c r="CO274" s="1378"/>
      <c r="CP274" s="1378"/>
      <c r="CQ274" s="1378"/>
      <c r="CR274" s="1378"/>
      <c r="CS274" s="1378"/>
      <c r="CT274" s="1378"/>
      <c r="CU274" s="1378"/>
      <c r="CV274" s="1378"/>
      <c r="CW274" s="3"/>
      <c r="CX274" s="5"/>
      <c r="DA274" s="11" t="s">
        <v>314</v>
      </c>
      <c r="DB274" s="12">
        <v>0.873</v>
      </c>
      <c r="DC274" s="11"/>
    </row>
    <row r="275" spans="1:107" ht="13.5" customHeight="1" x14ac:dyDescent="0.2">
      <c r="A275" s="3"/>
      <c r="B275" s="35"/>
      <c r="C275" s="1381" t="s">
        <v>811</v>
      </c>
      <c r="D275" s="1382"/>
      <c r="E275" s="1382"/>
      <c r="F275" s="1382"/>
      <c r="G275" s="1382"/>
      <c r="H275" s="1382"/>
      <c r="I275" s="1382"/>
      <c r="J275" s="1382"/>
      <c r="K275" s="1382"/>
      <c r="L275" s="1382"/>
      <c r="M275" s="1382"/>
      <c r="N275" s="1382"/>
      <c r="O275" s="1382"/>
      <c r="P275" s="1382"/>
      <c r="Q275" s="1382"/>
      <c r="R275" s="1382"/>
      <c r="S275" s="1382"/>
      <c r="T275" s="1382"/>
      <c r="U275" s="1382"/>
      <c r="V275" s="1382"/>
      <c r="W275" s="1383"/>
      <c r="X275" s="1384">
        <f>SUM(X271:AB274)</f>
        <v>0</v>
      </c>
      <c r="Y275" s="1384"/>
      <c r="Z275" s="1384"/>
      <c r="AA275" s="1384"/>
      <c r="AB275" s="1384"/>
      <c r="AC275" s="1397"/>
      <c r="AD275" s="1398"/>
      <c r="AE275" s="1398"/>
      <c r="AF275" s="1398"/>
      <c r="AG275" s="1398"/>
      <c r="AH275" s="1398"/>
      <c r="AI275" s="1398"/>
      <c r="AJ275" s="1398"/>
      <c r="AK275" s="1398"/>
      <c r="AL275" s="1398"/>
      <c r="AM275" s="1398"/>
      <c r="AN275" s="1398"/>
      <c r="AO275" s="1398"/>
      <c r="AP275" s="1398"/>
      <c r="AQ275" s="1398"/>
      <c r="AR275" s="1398"/>
      <c r="AS275" s="1398"/>
      <c r="AT275" s="1398"/>
      <c r="AU275" s="1398"/>
      <c r="AV275" s="1398"/>
      <c r="AW275" s="1398"/>
      <c r="AX275" s="1398"/>
      <c r="AY275" s="1399"/>
      <c r="AZ275" s="2"/>
      <c r="BA275" s="1406"/>
      <c r="BB275" s="1407"/>
      <c r="BC275" s="1407"/>
      <c r="BD275" s="1408"/>
      <c r="BE275" s="1415"/>
      <c r="BF275" s="1416"/>
      <c r="BG275" s="1416"/>
      <c r="BH275" s="1417"/>
      <c r="BI275" s="1415"/>
      <c r="BJ275" s="1416"/>
      <c r="BK275" s="1416"/>
      <c r="BL275" s="1417"/>
      <c r="BM275" s="1424"/>
      <c r="BN275" s="1425"/>
      <c r="BO275" s="1426"/>
      <c r="BP275" s="1427"/>
      <c r="BQ275" s="1427"/>
      <c r="BR275" s="1427"/>
      <c r="BS275" s="1427"/>
      <c r="BT275" s="1427"/>
      <c r="BU275" s="127"/>
      <c r="BV275" s="1378"/>
      <c r="BW275" s="1378"/>
      <c r="BX275" s="1378"/>
      <c r="BY275" s="1378"/>
      <c r="BZ275" s="1378"/>
      <c r="CA275" s="1378"/>
      <c r="CB275" s="1378"/>
      <c r="CC275" s="1378"/>
      <c r="CD275" s="1378"/>
      <c r="CE275" s="1378"/>
      <c r="CF275" s="1378"/>
      <c r="CG275" s="1378"/>
      <c r="CH275" s="1378"/>
      <c r="CI275" s="1378"/>
      <c r="CJ275" s="1378"/>
      <c r="CK275" s="1378"/>
      <c r="CL275" s="1378"/>
      <c r="CM275" s="1378"/>
      <c r="CN275" s="1378"/>
      <c r="CO275" s="1378"/>
      <c r="CP275" s="1378"/>
      <c r="CQ275" s="1378"/>
      <c r="CR275" s="1378"/>
      <c r="CS275" s="1378"/>
      <c r="CT275" s="1378"/>
      <c r="CU275" s="1378"/>
      <c r="CV275" s="1378"/>
      <c r="CW275" s="3"/>
      <c r="CX275" s="5"/>
      <c r="DA275" s="11" t="s">
        <v>315</v>
      </c>
      <c r="DB275" s="12">
        <v>0.9</v>
      </c>
      <c r="DC275" s="11"/>
    </row>
    <row r="276" spans="1:107" ht="13.5" customHeight="1" x14ac:dyDescent="0.2">
      <c r="A276" s="3"/>
      <c r="B276" s="63"/>
      <c r="C276" s="1385" t="s">
        <v>807</v>
      </c>
      <c r="D276" s="1386"/>
      <c r="E276" s="1386"/>
      <c r="F276" s="1386"/>
      <c r="G276" s="1386"/>
      <c r="H276" s="1386"/>
      <c r="I276" s="1386"/>
      <c r="J276" s="1386"/>
      <c r="K276" s="1386"/>
      <c r="L276" s="1386"/>
      <c r="M276" s="1386"/>
      <c r="N276" s="1386"/>
      <c r="O276" s="1386"/>
      <c r="P276" s="1386"/>
      <c r="Q276" s="1386"/>
      <c r="R276" s="1386"/>
      <c r="S276" s="1386"/>
      <c r="T276" s="1386"/>
      <c r="U276" s="1386"/>
      <c r="V276" s="1386"/>
      <c r="W276" s="1387"/>
      <c r="X276" s="1388">
        <f>HLOOKUP(O234,$DG$58:$DQ$67,8,FALSE)</f>
        <v>320358</v>
      </c>
      <c r="Y276" s="1389"/>
      <c r="Z276" s="1389"/>
      <c r="AA276" s="1389"/>
      <c r="AB276" s="1390"/>
      <c r="AC276" s="1391" t="str">
        <f>HLOOKUP(O234,$DG$44:$DQ$56,8,FALSE)</f>
        <v xml:space="preserve">Kusen pintu, daun pintu dan rangka jendela kayu kelas II setara Kamper, dengan jendela kaca polos tebal 5 mm, pintu kamar mandi PVC Grade A </v>
      </c>
      <c r="AD276" s="1392"/>
      <c r="AE276" s="1392"/>
      <c r="AF276" s="1392"/>
      <c r="AG276" s="1392"/>
      <c r="AH276" s="1392"/>
      <c r="AI276" s="1392"/>
      <c r="AJ276" s="1392"/>
      <c r="AK276" s="1392"/>
      <c r="AL276" s="1392"/>
      <c r="AM276" s="1392"/>
      <c r="AN276" s="1392"/>
      <c r="AO276" s="1392"/>
      <c r="AP276" s="1392"/>
      <c r="AQ276" s="1392"/>
      <c r="AR276" s="1392"/>
      <c r="AS276" s="1392"/>
      <c r="AT276" s="1392"/>
      <c r="AU276" s="1392"/>
      <c r="AV276" s="1392"/>
      <c r="AW276" s="1392"/>
      <c r="AX276" s="1392"/>
      <c r="AY276" s="1393"/>
      <c r="AZ276" s="3"/>
      <c r="BA276" s="1400" t="e">
        <f>X281*BQ239</f>
        <v>#N/A</v>
      </c>
      <c r="BB276" s="1401"/>
      <c r="BC276" s="1401"/>
      <c r="BD276" s="1402"/>
      <c r="BE276" s="1409">
        <f>BE241</f>
        <v>0</v>
      </c>
      <c r="BF276" s="1410"/>
      <c r="BG276" s="1410"/>
      <c r="BH276" s="1411"/>
      <c r="BI276" s="1461">
        <f>BI241</f>
        <v>0</v>
      </c>
      <c r="BJ276" s="1462"/>
      <c r="BK276" s="1462"/>
      <c r="BL276" s="1463"/>
      <c r="BM276" s="1418">
        <f>IF(BI241=0,0,(Rekap!$A$6-BI276)/AS299)</f>
        <v>0</v>
      </c>
      <c r="BN276" s="1419"/>
      <c r="BO276" s="1420"/>
      <c r="BP276" s="1427" t="e">
        <f>BA276*BM276</f>
        <v>#N/A</v>
      </c>
      <c r="BQ276" s="1427"/>
      <c r="BR276" s="1427"/>
      <c r="BS276" s="1427"/>
      <c r="BT276" s="1427"/>
      <c r="BU276" s="127"/>
      <c r="BV276" s="1378"/>
      <c r="BW276" s="1378"/>
      <c r="BX276" s="1378"/>
      <c r="BY276" s="1378"/>
      <c r="BZ276" s="1378"/>
      <c r="CA276" s="1378"/>
      <c r="CB276" s="1378"/>
      <c r="CC276" s="1378"/>
      <c r="CD276" s="1378"/>
      <c r="CE276" s="1378"/>
      <c r="CF276" s="1378"/>
      <c r="CG276" s="1378"/>
      <c r="CH276" s="1378"/>
      <c r="CI276" s="1378"/>
      <c r="CJ276" s="1378"/>
      <c r="CK276" s="1378"/>
      <c r="CL276" s="1378"/>
      <c r="CM276" s="1378"/>
      <c r="CN276" s="1378"/>
      <c r="CO276" s="1378"/>
      <c r="CP276" s="1378"/>
      <c r="CQ276" s="1378"/>
      <c r="CR276" s="1378"/>
      <c r="CS276" s="1378"/>
      <c r="CT276" s="1378"/>
      <c r="CU276" s="1378"/>
      <c r="CV276" s="1378"/>
      <c r="CW276" s="3"/>
      <c r="CX276" s="5"/>
      <c r="DA276" s="11" t="s">
        <v>316</v>
      </c>
      <c r="DB276" s="12">
        <v>0.86499999999999999</v>
      </c>
      <c r="DC276" s="11"/>
    </row>
    <row r="277" spans="1:107" ht="13.5" customHeight="1" x14ac:dyDescent="0.25">
      <c r="A277" s="3"/>
      <c r="B277" s="63"/>
      <c r="C277" s="32" t="s">
        <v>810</v>
      </c>
      <c r="D277" s="1428" t="s">
        <v>13</v>
      </c>
      <c r="E277" s="1428"/>
      <c r="F277" s="1428"/>
      <c r="G277" s="1428"/>
      <c r="H277" s="1428"/>
      <c r="I277" s="1428"/>
      <c r="J277" s="1428"/>
      <c r="K277" s="1428"/>
      <c r="L277" s="1429"/>
      <c r="M277" s="1379">
        <f>(IF(O234="RUMAH TINGGAL MEWAH",VLOOKUP(D277,BIAYA,2,FALSE),IF(O234="RUMAH TINGGAL MENENGAH",VLOOKUP(D277,BIAYA,3,FALSE),IF(O234="RUMAH TINGGAL SEDERHANA",VLOOKUP(D277,BIAYA,4,FALSE),IF(O234="SEMI PERMANEN",VLOOKUP(D277,BIAYA,5,FALSE),IF(O234="GUDANG",VLOOKUP(D277,BIAYA,6,FALSE),IF(O234="GEDUNG BERTINGKAT RENDAH &lt; 5 LANTAI",VLOOKUP(D277,BIAYA,7,FALSE),IF(O234="GEDUNG BERTINGKAT SEDANG 5-8 LANTAI",VLOOKUP(D277,BIAYA,8,FALSE),IF(O234="GEDUNG BERTINGKAT TINGGI &gt; 8 LANTAI",VLOOKUP(D277,BIAYA,9,FALSE),IF(O234="MALL 4 LANTAI + 1 BASEMENT",VLOOKUP(D277,BIAYA,10,FALSE),IF(O234="HOTEL 8 LANTAI",VLOOKUP(D277,BIAYA,11,FALSE),IF(O234="APARTEMEN 14 LANTAI + 2 SEMI BASEMENT",VLOOKUP(D277,BIAYA,12,FALSE)))))))))))))</f>
        <v>0</v>
      </c>
      <c r="N277" s="1379"/>
      <c r="O277" s="1379"/>
      <c r="P277" s="1379"/>
      <c r="Q277" s="1379"/>
      <c r="R277" s="1459">
        <v>1</v>
      </c>
      <c r="S277" s="1459"/>
      <c r="T277" s="1459"/>
      <c r="U277" s="1436">
        <v>1</v>
      </c>
      <c r="V277" s="1436"/>
      <c r="W277" s="1436"/>
      <c r="X277" s="1437">
        <f>M277*R277*U277</f>
        <v>0</v>
      </c>
      <c r="Y277" s="1437"/>
      <c r="Z277" s="1437"/>
      <c r="AA277" s="1437"/>
      <c r="AB277" s="1437"/>
      <c r="AC277" s="1394"/>
      <c r="AD277" s="1395"/>
      <c r="AE277" s="1395"/>
      <c r="AF277" s="1395"/>
      <c r="AG277" s="1395"/>
      <c r="AH277" s="1395"/>
      <c r="AI277" s="1395"/>
      <c r="AJ277" s="1395"/>
      <c r="AK277" s="1395"/>
      <c r="AL277" s="1395"/>
      <c r="AM277" s="1395"/>
      <c r="AN277" s="1395"/>
      <c r="AO277" s="1395"/>
      <c r="AP277" s="1395"/>
      <c r="AQ277" s="1395"/>
      <c r="AR277" s="1395"/>
      <c r="AS277" s="1395"/>
      <c r="AT277" s="1395"/>
      <c r="AU277" s="1395"/>
      <c r="AV277" s="1395"/>
      <c r="AW277" s="1395"/>
      <c r="AX277" s="1395"/>
      <c r="AY277" s="1396"/>
      <c r="AZ277" s="64"/>
      <c r="BA277" s="1403"/>
      <c r="BB277" s="1404"/>
      <c r="BC277" s="1404"/>
      <c r="BD277" s="1405"/>
      <c r="BE277" s="1412"/>
      <c r="BF277" s="1413"/>
      <c r="BG277" s="1413"/>
      <c r="BH277" s="1414"/>
      <c r="BI277" s="1464"/>
      <c r="BJ277" s="1465"/>
      <c r="BK277" s="1465"/>
      <c r="BL277" s="1466"/>
      <c r="BM277" s="1421"/>
      <c r="BN277" s="1422"/>
      <c r="BO277" s="1423"/>
      <c r="BP277" s="1427"/>
      <c r="BQ277" s="1427"/>
      <c r="BR277" s="1427"/>
      <c r="BS277" s="1427"/>
      <c r="BT277" s="1427"/>
      <c r="BU277" s="127"/>
      <c r="BV277" s="1378"/>
      <c r="BW277" s="1378"/>
      <c r="BX277" s="1378"/>
      <c r="BY277" s="1378"/>
      <c r="BZ277" s="1378"/>
      <c r="CA277" s="1378"/>
      <c r="CB277" s="1378"/>
      <c r="CC277" s="1378"/>
      <c r="CD277" s="1378"/>
      <c r="CE277" s="1378"/>
      <c r="CF277" s="1378"/>
      <c r="CG277" s="1378"/>
      <c r="CH277" s="1378"/>
      <c r="CI277" s="1378"/>
      <c r="CJ277" s="1378"/>
      <c r="CK277" s="1378"/>
      <c r="CL277" s="1378"/>
      <c r="CM277" s="1378"/>
      <c r="CN277" s="1378"/>
      <c r="CO277" s="1378"/>
      <c r="CP277" s="1378"/>
      <c r="CQ277" s="1378"/>
      <c r="CR277" s="1378"/>
      <c r="CS277" s="1378"/>
      <c r="CT277" s="1378"/>
      <c r="CU277" s="1378"/>
      <c r="CV277" s="1378"/>
      <c r="CW277" s="64"/>
      <c r="CX277" s="67"/>
      <c r="DA277" s="11" t="s">
        <v>317</v>
      </c>
      <c r="DB277" s="12">
        <v>0.88100000000000001</v>
      </c>
      <c r="DC277" s="11"/>
    </row>
    <row r="278" spans="1:107" ht="13.5" customHeight="1" x14ac:dyDescent="0.25">
      <c r="A278" s="3"/>
      <c r="B278" s="63"/>
      <c r="C278" s="33" t="s">
        <v>810</v>
      </c>
      <c r="D278" s="1361" t="s">
        <v>13</v>
      </c>
      <c r="E278" s="1361"/>
      <c r="F278" s="1361"/>
      <c r="G278" s="1361"/>
      <c r="H278" s="1361"/>
      <c r="I278" s="1361"/>
      <c r="J278" s="1361"/>
      <c r="K278" s="1361"/>
      <c r="L278" s="1362"/>
      <c r="M278" s="1379">
        <f>(IF(O234="RUMAH TINGGAL MEWAH",VLOOKUP(D278,BIAYA,2,FALSE),IF(O234="RUMAH TINGGAL MENENGAH",VLOOKUP(D278,BIAYA,3,FALSE),IF(O234="RUMAH TINGGAL SEDERHANA",VLOOKUP(D278,BIAYA,4,FALSE),IF(O234="SEMI PERMANEN",VLOOKUP(D278,BIAYA,5,FALSE),IF(O234="GUDANG",VLOOKUP(D278,BIAYA,6,FALSE),IF(O234="GEDUNG BERTINGKAT RENDAH &lt; 5 LANTAI",VLOOKUP(D278,BIAYA,7,FALSE),IF(O234="GEDUNG BERTINGKAT SEDANG 5-8 LANTAI",VLOOKUP(D278,BIAYA,8,FALSE),IF(O234="GEDUNG BERTINGKAT TINGGI &gt; 8 LANTAI",VLOOKUP(D278,BIAYA,9,FALSE),IF(O234="MALL 4 LANTAI + 1 BASEMENT",VLOOKUP(D278,BIAYA,10,FALSE),IF(O234="HOTEL 8 LANTAI",VLOOKUP(D278,BIAYA,11,FALSE),IF(O234="APARTEMEN 14 LANTAI + 2 SEMI BASEMENT",VLOOKUP(D278,BIAYA,12,FALSE)))))))))))))</f>
        <v>0</v>
      </c>
      <c r="N278" s="1379"/>
      <c r="O278" s="1379"/>
      <c r="P278" s="1379"/>
      <c r="Q278" s="1379"/>
      <c r="R278" s="1460">
        <v>0</v>
      </c>
      <c r="S278" s="1460"/>
      <c r="T278" s="1460"/>
      <c r="U278" s="1359">
        <v>1</v>
      </c>
      <c r="V278" s="1359"/>
      <c r="W278" s="1359"/>
      <c r="X278" s="1360">
        <f t="shared" ref="X278:X280" si="75">M278*R278*U278</f>
        <v>0</v>
      </c>
      <c r="Y278" s="1360"/>
      <c r="Z278" s="1360"/>
      <c r="AA278" s="1360"/>
      <c r="AB278" s="1360"/>
      <c r="AC278" s="1394"/>
      <c r="AD278" s="1395"/>
      <c r="AE278" s="1395"/>
      <c r="AF278" s="1395"/>
      <c r="AG278" s="1395"/>
      <c r="AH278" s="1395"/>
      <c r="AI278" s="1395"/>
      <c r="AJ278" s="1395"/>
      <c r="AK278" s="1395"/>
      <c r="AL278" s="1395"/>
      <c r="AM278" s="1395"/>
      <c r="AN278" s="1395"/>
      <c r="AO278" s="1395"/>
      <c r="AP278" s="1395"/>
      <c r="AQ278" s="1395"/>
      <c r="AR278" s="1395"/>
      <c r="AS278" s="1395"/>
      <c r="AT278" s="1395"/>
      <c r="AU278" s="1395"/>
      <c r="AV278" s="1395"/>
      <c r="AW278" s="1395"/>
      <c r="AX278" s="1395"/>
      <c r="AY278" s="1396"/>
      <c r="AZ278" s="66"/>
      <c r="BA278" s="1403"/>
      <c r="BB278" s="1404"/>
      <c r="BC278" s="1404"/>
      <c r="BD278" s="1405"/>
      <c r="BE278" s="1412"/>
      <c r="BF278" s="1413"/>
      <c r="BG278" s="1413"/>
      <c r="BH278" s="1414"/>
      <c r="BI278" s="1464"/>
      <c r="BJ278" s="1465"/>
      <c r="BK278" s="1465"/>
      <c r="BL278" s="1466"/>
      <c r="BM278" s="1421"/>
      <c r="BN278" s="1422"/>
      <c r="BO278" s="1423"/>
      <c r="BP278" s="1427"/>
      <c r="BQ278" s="1427"/>
      <c r="BR278" s="1427"/>
      <c r="BS278" s="1427"/>
      <c r="BT278" s="1427"/>
      <c r="BU278" s="127"/>
      <c r="BV278" s="1378"/>
      <c r="BW278" s="1378"/>
      <c r="BX278" s="1378"/>
      <c r="BY278" s="1378"/>
      <c r="BZ278" s="1378"/>
      <c r="CA278" s="1378"/>
      <c r="CB278" s="1378"/>
      <c r="CC278" s="1378"/>
      <c r="CD278" s="1378"/>
      <c r="CE278" s="1378"/>
      <c r="CF278" s="1378"/>
      <c r="CG278" s="1378"/>
      <c r="CH278" s="1378"/>
      <c r="CI278" s="1378"/>
      <c r="CJ278" s="1378"/>
      <c r="CK278" s="1378"/>
      <c r="CL278" s="1378"/>
      <c r="CM278" s="1378"/>
      <c r="CN278" s="1378"/>
      <c r="CO278" s="1378"/>
      <c r="CP278" s="1378"/>
      <c r="CQ278" s="1378"/>
      <c r="CR278" s="1378"/>
      <c r="CS278" s="1378"/>
      <c r="CT278" s="1378"/>
      <c r="CU278" s="1378"/>
      <c r="CV278" s="1378"/>
      <c r="CW278" s="64"/>
      <c r="CX278" s="67"/>
      <c r="DA278" s="11"/>
      <c r="DB278" s="12"/>
      <c r="DC278" s="11"/>
    </row>
    <row r="279" spans="1:107" ht="13.5" customHeight="1" x14ac:dyDescent="0.25">
      <c r="A279" s="3"/>
      <c r="B279" s="63"/>
      <c r="C279" s="33" t="s">
        <v>810</v>
      </c>
      <c r="D279" s="1361" t="s">
        <v>13</v>
      </c>
      <c r="E279" s="1361"/>
      <c r="F279" s="1361"/>
      <c r="G279" s="1361"/>
      <c r="H279" s="1361"/>
      <c r="I279" s="1361"/>
      <c r="J279" s="1361"/>
      <c r="K279" s="1361"/>
      <c r="L279" s="1362"/>
      <c r="M279" s="1379">
        <f>(IF(O234="RUMAH TINGGAL MEWAH",VLOOKUP(D279,BIAYA,2,FALSE),IF(O234="RUMAH TINGGAL MENENGAH",VLOOKUP(D279,BIAYA,3,FALSE),IF(O234="RUMAH TINGGAL SEDERHANA",VLOOKUP(D279,BIAYA,4,FALSE),IF(O234="SEMI PERMANEN",VLOOKUP(D279,BIAYA,5,FALSE),IF(O234="GUDANG",VLOOKUP(D279,BIAYA,6,FALSE),IF(O234="GEDUNG BERTINGKAT RENDAH &lt; 5 LANTAI",VLOOKUP(D279,BIAYA,7,FALSE),IF(O234="GEDUNG BERTINGKAT SEDANG 5-8 LANTAI",VLOOKUP(D279,BIAYA,8,FALSE),IF(O234="GEDUNG BERTINGKAT TINGGI &gt; 8 LANTAI",VLOOKUP(D279,BIAYA,9,FALSE),IF(O234="MALL 4 LANTAI + 1 BASEMENT",VLOOKUP(D279,BIAYA,10,FALSE),IF(O234="HOTEL 8 LANTAI",VLOOKUP(D279,BIAYA,11,FALSE),IF(O234="APARTEMEN 14 LANTAI + 2 SEMI BASEMENT",VLOOKUP(D279,BIAYA,12,FALSE)))))))))))))</f>
        <v>0</v>
      </c>
      <c r="N279" s="1379"/>
      <c r="O279" s="1379"/>
      <c r="P279" s="1379"/>
      <c r="Q279" s="1379"/>
      <c r="R279" s="1460">
        <v>0</v>
      </c>
      <c r="S279" s="1460"/>
      <c r="T279" s="1460"/>
      <c r="U279" s="1359">
        <v>1</v>
      </c>
      <c r="V279" s="1359"/>
      <c r="W279" s="1359"/>
      <c r="X279" s="1360">
        <f t="shared" si="75"/>
        <v>0</v>
      </c>
      <c r="Y279" s="1360"/>
      <c r="Z279" s="1360"/>
      <c r="AA279" s="1360"/>
      <c r="AB279" s="1360"/>
      <c r="AC279" s="1394"/>
      <c r="AD279" s="1395"/>
      <c r="AE279" s="1395"/>
      <c r="AF279" s="1395"/>
      <c r="AG279" s="1395"/>
      <c r="AH279" s="1395"/>
      <c r="AI279" s="1395"/>
      <c r="AJ279" s="1395"/>
      <c r="AK279" s="1395"/>
      <c r="AL279" s="1395"/>
      <c r="AM279" s="1395"/>
      <c r="AN279" s="1395"/>
      <c r="AO279" s="1395"/>
      <c r="AP279" s="1395"/>
      <c r="AQ279" s="1395"/>
      <c r="AR279" s="1395"/>
      <c r="AS279" s="1395"/>
      <c r="AT279" s="1395"/>
      <c r="AU279" s="1395"/>
      <c r="AV279" s="1395"/>
      <c r="AW279" s="1395"/>
      <c r="AX279" s="1395"/>
      <c r="AY279" s="1396"/>
      <c r="AZ279" s="64"/>
      <c r="BA279" s="1403"/>
      <c r="BB279" s="1404"/>
      <c r="BC279" s="1404"/>
      <c r="BD279" s="1405"/>
      <c r="BE279" s="1412"/>
      <c r="BF279" s="1413"/>
      <c r="BG279" s="1413"/>
      <c r="BH279" s="1414"/>
      <c r="BI279" s="1464"/>
      <c r="BJ279" s="1465"/>
      <c r="BK279" s="1465"/>
      <c r="BL279" s="1466"/>
      <c r="BM279" s="1421"/>
      <c r="BN279" s="1422"/>
      <c r="BO279" s="1423"/>
      <c r="BP279" s="1427"/>
      <c r="BQ279" s="1427"/>
      <c r="BR279" s="1427"/>
      <c r="BS279" s="1427"/>
      <c r="BT279" s="1427"/>
      <c r="BU279" s="127"/>
      <c r="BV279" s="1378"/>
      <c r="BW279" s="1378"/>
      <c r="BX279" s="1378"/>
      <c r="BY279" s="1378"/>
      <c r="BZ279" s="1378"/>
      <c r="CA279" s="1378"/>
      <c r="CB279" s="1378"/>
      <c r="CC279" s="1378"/>
      <c r="CD279" s="1378"/>
      <c r="CE279" s="1378"/>
      <c r="CF279" s="1378"/>
      <c r="CG279" s="1378"/>
      <c r="CH279" s="1378"/>
      <c r="CI279" s="1378"/>
      <c r="CJ279" s="1378"/>
      <c r="CK279" s="1378"/>
      <c r="CL279" s="1378"/>
      <c r="CM279" s="1378"/>
      <c r="CN279" s="1378"/>
      <c r="CO279" s="1378"/>
      <c r="CP279" s="1378"/>
      <c r="CQ279" s="1378"/>
      <c r="CR279" s="1378"/>
      <c r="CS279" s="1378"/>
      <c r="CT279" s="1378"/>
      <c r="CU279" s="1378"/>
      <c r="CV279" s="1378"/>
      <c r="CW279" s="64"/>
      <c r="CX279" s="67"/>
      <c r="DA279" s="11" t="s">
        <v>318</v>
      </c>
      <c r="DB279" s="12">
        <v>0.80800000000000005</v>
      </c>
      <c r="DC279" s="11"/>
    </row>
    <row r="280" spans="1:107" ht="13.5" customHeight="1" x14ac:dyDescent="0.25">
      <c r="A280" s="3"/>
      <c r="B280" s="63"/>
      <c r="C280" s="34" t="s">
        <v>810</v>
      </c>
      <c r="D280" s="1369" t="s">
        <v>13</v>
      </c>
      <c r="E280" s="1369"/>
      <c r="F280" s="1369"/>
      <c r="G280" s="1369"/>
      <c r="H280" s="1369"/>
      <c r="I280" s="1369"/>
      <c r="J280" s="1369"/>
      <c r="K280" s="1369"/>
      <c r="L280" s="1370"/>
      <c r="M280" s="1379">
        <f>(IF(O234="RUMAH TINGGAL MEWAH",VLOOKUP(D280,BIAYA,2,FALSE),IF(O234="RUMAH TINGGAL MENENGAH",VLOOKUP(D280,BIAYA,3,FALSE),IF(O234="RUMAH TINGGAL SEDERHANA",VLOOKUP(D280,BIAYA,4,FALSE),IF(O234="SEMI PERMANEN",VLOOKUP(D280,BIAYA,5,FALSE),IF(O234="GUDANG",VLOOKUP(D280,BIAYA,6,FALSE),IF(O234="GEDUNG BERTINGKAT RENDAH &lt; 5 LANTAI",VLOOKUP(D280,BIAYA,7,FALSE),IF(O234="GEDUNG BERTINGKAT SEDANG 5-8 LANTAI",VLOOKUP(D280,BIAYA,8,FALSE),IF(O234="GEDUNG BERTINGKAT TINGGI &gt; 8 LANTAI",VLOOKUP(D280,BIAYA,9,FALSE),IF(O234="MALL 4 LANTAI + 1 BASEMENT",VLOOKUP(D280,BIAYA,10,FALSE),IF(O234="HOTEL 8 LANTAI",VLOOKUP(D280,BIAYA,11,FALSE),IF(O234="APARTEMEN 14 LANTAI + 2 SEMI BASEMENT",VLOOKUP(D280,BIAYA,12,FALSE)))))))))))))</f>
        <v>0</v>
      </c>
      <c r="N280" s="1379"/>
      <c r="O280" s="1379"/>
      <c r="P280" s="1379"/>
      <c r="Q280" s="1379"/>
      <c r="R280" s="1380">
        <v>0</v>
      </c>
      <c r="S280" s="1380"/>
      <c r="T280" s="1380"/>
      <c r="U280" s="1377">
        <v>1</v>
      </c>
      <c r="V280" s="1377"/>
      <c r="W280" s="1377"/>
      <c r="X280" s="1360">
        <f t="shared" si="75"/>
        <v>0</v>
      </c>
      <c r="Y280" s="1360"/>
      <c r="Z280" s="1360"/>
      <c r="AA280" s="1360"/>
      <c r="AB280" s="1360"/>
      <c r="AC280" s="1394"/>
      <c r="AD280" s="1395"/>
      <c r="AE280" s="1395"/>
      <c r="AF280" s="1395"/>
      <c r="AG280" s="1395"/>
      <c r="AH280" s="1395"/>
      <c r="AI280" s="1395"/>
      <c r="AJ280" s="1395"/>
      <c r="AK280" s="1395"/>
      <c r="AL280" s="1395"/>
      <c r="AM280" s="1395"/>
      <c r="AN280" s="1395"/>
      <c r="AO280" s="1395"/>
      <c r="AP280" s="1395"/>
      <c r="AQ280" s="1395"/>
      <c r="AR280" s="1395"/>
      <c r="AS280" s="1395"/>
      <c r="AT280" s="1395"/>
      <c r="AU280" s="1395"/>
      <c r="AV280" s="1395"/>
      <c r="AW280" s="1395"/>
      <c r="AX280" s="1395"/>
      <c r="AY280" s="1396"/>
      <c r="AZ280" s="64"/>
      <c r="BA280" s="1403"/>
      <c r="BB280" s="1404"/>
      <c r="BC280" s="1404"/>
      <c r="BD280" s="1405"/>
      <c r="BE280" s="1412"/>
      <c r="BF280" s="1413"/>
      <c r="BG280" s="1413"/>
      <c r="BH280" s="1414"/>
      <c r="BI280" s="1464"/>
      <c r="BJ280" s="1465"/>
      <c r="BK280" s="1465"/>
      <c r="BL280" s="1466"/>
      <c r="BM280" s="1421"/>
      <c r="BN280" s="1422"/>
      <c r="BO280" s="1423"/>
      <c r="BP280" s="1427"/>
      <c r="BQ280" s="1427"/>
      <c r="BR280" s="1427"/>
      <c r="BS280" s="1427"/>
      <c r="BT280" s="1427"/>
      <c r="BU280" s="127"/>
      <c r="BV280" s="1378"/>
      <c r="BW280" s="1378"/>
      <c r="BX280" s="1378"/>
      <c r="BY280" s="1378"/>
      <c r="BZ280" s="1378"/>
      <c r="CA280" s="1378"/>
      <c r="CB280" s="1378"/>
      <c r="CC280" s="1378"/>
      <c r="CD280" s="1378"/>
      <c r="CE280" s="1378"/>
      <c r="CF280" s="1378"/>
      <c r="CG280" s="1378"/>
      <c r="CH280" s="1378"/>
      <c r="CI280" s="1378"/>
      <c r="CJ280" s="1378"/>
      <c r="CK280" s="1378"/>
      <c r="CL280" s="1378"/>
      <c r="CM280" s="1378"/>
      <c r="CN280" s="1378"/>
      <c r="CO280" s="1378"/>
      <c r="CP280" s="1378"/>
      <c r="CQ280" s="1378"/>
      <c r="CR280" s="1378"/>
      <c r="CS280" s="1378"/>
      <c r="CT280" s="1378"/>
      <c r="CU280" s="1378"/>
      <c r="CV280" s="1378"/>
      <c r="CW280" s="64"/>
      <c r="CX280" s="67"/>
      <c r="DA280" s="11" t="s">
        <v>319</v>
      </c>
      <c r="DB280" s="12">
        <v>0.85299999999999998</v>
      </c>
      <c r="DC280" s="11"/>
    </row>
    <row r="281" spans="1:107" ht="13.5" customHeight="1" x14ac:dyDescent="0.2">
      <c r="A281" s="3"/>
      <c r="B281" s="111"/>
      <c r="C281" s="1381" t="s">
        <v>811</v>
      </c>
      <c r="D281" s="1382"/>
      <c r="E281" s="1382"/>
      <c r="F281" s="1382"/>
      <c r="G281" s="1382"/>
      <c r="H281" s="1382"/>
      <c r="I281" s="1382"/>
      <c r="J281" s="1382"/>
      <c r="K281" s="1382"/>
      <c r="L281" s="1382"/>
      <c r="M281" s="1382"/>
      <c r="N281" s="1382"/>
      <c r="O281" s="1382"/>
      <c r="P281" s="1382"/>
      <c r="Q281" s="1382"/>
      <c r="R281" s="1382"/>
      <c r="S281" s="1382"/>
      <c r="T281" s="1382"/>
      <c r="U281" s="1382"/>
      <c r="V281" s="1382"/>
      <c r="W281" s="1383"/>
      <c r="X281" s="1384">
        <f>SUM(X277:AB280)</f>
        <v>0</v>
      </c>
      <c r="Y281" s="1384"/>
      <c r="Z281" s="1384"/>
      <c r="AA281" s="1384"/>
      <c r="AB281" s="1384"/>
      <c r="AC281" s="1397"/>
      <c r="AD281" s="1398"/>
      <c r="AE281" s="1398"/>
      <c r="AF281" s="1398"/>
      <c r="AG281" s="1398"/>
      <c r="AH281" s="1398"/>
      <c r="AI281" s="1398"/>
      <c r="AJ281" s="1398"/>
      <c r="AK281" s="1398"/>
      <c r="AL281" s="1398"/>
      <c r="AM281" s="1398"/>
      <c r="AN281" s="1398"/>
      <c r="AO281" s="1398"/>
      <c r="AP281" s="1398"/>
      <c r="AQ281" s="1398"/>
      <c r="AR281" s="1398"/>
      <c r="AS281" s="1398"/>
      <c r="AT281" s="1398"/>
      <c r="AU281" s="1398"/>
      <c r="AV281" s="1398"/>
      <c r="AW281" s="1398"/>
      <c r="AX281" s="1398"/>
      <c r="AY281" s="1399"/>
      <c r="AZ281" s="64"/>
      <c r="BA281" s="1406"/>
      <c r="BB281" s="1407"/>
      <c r="BC281" s="1407"/>
      <c r="BD281" s="1408"/>
      <c r="BE281" s="1415"/>
      <c r="BF281" s="1416"/>
      <c r="BG281" s="1416"/>
      <c r="BH281" s="1417"/>
      <c r="BI281" s="1467"/>
      <c r="BJ281" s="1468"/>
      <c r="BK281" s="1468"/>
      <c r="BL281" s="1469"/>
      <c r="BM281" s="1424"/>
      <c r="BN281" s="1425"/>
      <c r="BO281" s="1426"/>
      <c r="BP281" s="1427"/>
      <c r="BQ281" s="1427"/>
      <c r="BR281" s="1427"/>
      <c r="BS281" s="1427"/>
      <c r="BT281" s="1427"/>
      <c r="BU281" s="127"/>
      <c r="BV281" s="1378"/>
      <c r="BW281" s="1378"/>
      <c r="BX281" s="1378"/>
      <c r="BY281" s="1378"/>
      <c r="BZ281" s="1378"/>
      <c r="CA281" s="1378"/>
      <c r="CB281" s="1378"/>
      <c r="CC281" s="1378"/>
      <c r="CD281" s="1378"/>
      <c r="CE281" s="1378"/>
      <c r="CF281" s="1378"/>
      <c r="CG281" s="1378"/>
      <c r="CH281" s="1378"/>
      <c r="CI281" s="1378"/>
      <c r="CJ281" s="1378"/>
      <c r="CK281" s="1378"/>
      <c r="CL281" s="1378"/>
      <c r="CM281" s="1378"/>
      <c r="CN281" s="1378"/>
      <c r="CO281" s="1378"/>
      <c r="CP281" s="1378"/>
      <c r="CQ281" s="1378"/>
      <c r="CR281" s="1378"/>
      <c r="CS281" s="1378"/>
      <c r="CT281" s="1378"/>
      <c r="CU281" s="1378"/>
      <c r="CV281" s="1378"/>
      <c r="CW281" s="64"/>
      <c r="CX281" s="67"/>
      <c r="DA281" s="11" t="s">
        <v>320</v>
      </c>
      <c r="DB281" s="12">
        <v>0.84699999999999998</v>
      </c>
      <c r="DC281" s="11"/>
    </row>
    <row r="282" spans="1:107" ht="13.5" customHeight="1" x14ac:dyDescent="0.2">
      <c r="A282" s="3"/>
      <c r="B282" s="111"/>
      <c r="C282" s="1385" t="s">
        <v>808</v>
      </c>
      <c r="D282" s="1386"/>
      <c r="E282" s="1386"/>
      <c r="F282" s="1386"/>
      <c r="G282" s="1386"/>
      <c r="H282" s="1386"/>
      <c r="I282" s="1386"/>
      <c r="J282" s="1386"/>
      <c r="K282" s="1386"/>
      <c r="L282" s="1386"/>
      <c r="M282" s="1386"/>
      <c r="N282" s="1386"/>
      <c r="O282" s="1386"/>
      <c r="P282" s="1386"/>
      <c r="Q282" s="1386"/>
      <c r="R282" s="1386"/>
      <c r="S282" s="1386"/>
      <c r="T282" s="1386"/>
      <c r="U282" s="1386"/>
      <c r="V282" s="1386"/>
      <c r="W282" s="1387"/>
      <c r="X282" s="1388">
        <f>HLOOKUP(O234,$DG$58:$DQ$67,9,FALSE)</f>
        <v>345742</v>
      </c>
      <c r="Y282" s="1389"/>
      <c r="Z282" s="1389"/>
      <c r="AA282" s="1389"/>
      <c r="AB282" s="1390"/>
      <c r="AC282" s="1391" t="str">
        <f>HLOOKUP(O234,$DG$44:$DQ$56,9,FALSE)</f>
        <v>Penutup lantai menggunakan keramik 40x40 setara Imperium dan granit 60x60 setara granito; lantai kamar mandi menggunakan keramik lantai anti slip ukuran 30x30 setara Imperium</v>
      </c>
      <c r="AD282" s="1392"/>
      <c r="AE282" s="1392"/>
      <c r="AF282" s="1392"/>
      <c r="AG282" s="1392"/>
      <c r="AH282" s="1392"/>
      <c r="AI282" s="1392"/>
      <c r="AJ282" s="1392"/>
      <c r="AK282" s="1392"/>
      <c r="AL282" s="1392"/>
      <c r="AM282" s="1392"/>
      <c r="AN282" s="1392"/>
      <c r="AO282" s="1392"/>
      <c r="AP282" s="1392"/>
      <c r="AQ282" s="1392"/>
      <c r="AR282" s="1392"/>
      <c r="AS282" s="1392"/>
      <c r="AT282" s="1392"/>
      <c r="AU282" s="1392"/>
      <c r="AV282" s="1392"/>
      <c r="AW282" s="1392"/>
      <c r="AX282" s="1392"/>
      <c r="AY282" s="1393"/>
      <c r="AZ282" s="71"/>
      <c r="BA282" s="1400" t="e">
        <f>X287*BQ239</f>
        <v>#N/A</v>
      </c>
      <c r="BB282" s="1401"/>
      <c r="BC282" s="1401"/>
      <c r="BD282" s="1402"/>
      <c r="BE282" s="1409">
        <f>BE241</f>
        <v>0</v>
      </c>
      <c r="BF282" s="1410"/>
      <c r="BG282" s="1410"/>
      <c r="BH282" s="1411"/>
      <c r="BI282" s="1450">
        <f>BI241</f>
        <v>0</v>
      </c>
      <c r="BJ282" s="1451"/>
      <c r="BK282" s="1451"/>
      <c r="BL282" s="1452"/>
      <c r="BM282" s="1418">
        <f>IF(BI241=0,0,(Rekap!$A$6-BI282)/AS299)</f>
        <v>0</v>
      </c>
      <c r="BN282" s="1419"/>
      <c r="BO282" s="1420"/>
      <c r="BP282" s="1427" t="e">
        <f>BA282*BM282</f>
        <v>#N/A</v>
      </c>
      <c r="BQ282" s="1427"/>
      <c r="BR282" s="1427"/>
      <c r="BS282" s="1427"/>
      <c r="BT282" s="1427"/>
      <c r="BU282" s="127"/>
      <c r="BV282" s="1378"/>
      <c r="BW282" s="1378"/>
      <c r="BX282" s="1378"/>
      <c r="BY282" s="1378"/>
      <c r="BZ282" s="1378"/>
      <c r="CA282" s="1378"/>
      <c r="CB282" s="1378"/>
      <c r="CC282" s="1378"/>
      <c r="CD282" s="1378"/>
      <c r="CE282" s="1378"/>
      <c r="CF282" s="1378"/>
      <c r="CG282" s="1378"/>
      <c r="CH282" s="1378"/>
      <c r="CI282" s="1378"/>
      <c r="CJ282" s="1378"/>
      <c r="CK282" s="1378"/>
      <c r="CL282" s="1378"/>
      <c r="CM282" s="1378"/>
      <c r="CN282" s="1378"/>
      <c r="CO282" s="1378"/>
      <c r="CP282" s="1378"/>
      <c r="CQ282" s="1378"/>
      <c r="CR282" s="1378"/>
      <c r="CS282" s="1378"/>
      <c r="CT282" s="1378"/>
      <c r="CU282" s="1378"/>
      <c r="CV282" s="1378"/>
      <c r="CW282" s="83"/>
      <c r="CX282" s="112"/>
      <c r="DA282" s="11" t="s">
        <v>321</v>
      </c>
      <c r="DB282" s="12">
        <v>0.871</v>
      </c>
      <c r="DC282" s="11"/>
    </row>
    <row r="283" spans="1:107" ht="13.5" customHeight="1" x14ac:dyDescent="0.25">
      <c r="A283" s="3"/>
      <c r="B283" s="111"/>
      <c r="C283" s="32" t="s">
        <v>810</v>
      </c>
      <c r="D283" s="1428" t="s">
        <v>13</v>
      </c>
      <c r="E283" s="1428"/>
      <c r="F283" s="1428"/>
      <c r="G283" s="1428"/>
      <c r="H283" s="1428"/>
      <c r="I283" s="1428"/>
      <c r="J283" s="1428"/>
      <c r="K283" s="1428"/>
      <c r="L283" s="1429"/>
      <c r="M283" s="1379">
        <f>(IF(O234="RUMAH TINGGAL MEWAH",VLOOKUP(D283,BIAYA,2,FALSE),IF(O234="RUMAH TINGGAL MENENGAH",VLOOKUP(D283,BIAYA,3,FALSE),IF(O234="RUMAH TINGGAL SEDERHANA",VLOOKUP(D283,BIAYA,4,FALSE),IF(O234="SEMI PERMANEN",VLOOKUP(D283,BIAYA,5,FALSE),IF(O234="GUDANG",VLOOKUP(D283,BIAYA,6,FALSE),IF(O234="GEDUNG BERTINGKAT RENDAH &lt; 5 LANTAI",VLOOKUP(D283,BIAYA,7,FALSE),IF(O234="GEDUNG BERTINGKAT SEDANG 5-8 LANTAI",VLOOKUP(D283,BIAYA,8,FALSE),IF(O234="GEDUNG BERTINGKAT TINGGI &gt; 8 LANTAI",VLOOKUP(D283,BIAYA,9,FALSE),IF(O234="MALL 4 LANTAI + 1 BASEMENT",VLOOKUP(D283,BIAYA,10,FALSE),IF(O234="HOTEL 8 LANTAI",VLOOKUP(D283,BIAYA,11,FALSE),IF(O234="APARTEMEN 14 LANTAI + 2 SEMI BASEMENT",VLOOKUP(D283,BIAYA,12,FALSE)))))))))))))</f>
        <v>0</v>
      </c>
      <c r="N283" s="1379"/>
      <c r="O283" s="1379"/>
      <c r="P283" s="1379"/>
      <c r="Q283" s="1379"/>
      <c r="R283" s="1459">
        <v>1</v>
      </c>
      <c r="S283" s="1459"/>
      <c r="T283" s="1459"/>
      <c r="U283" s="1436">
        <v>1</v>
      </c>
      <c r="V283" s="1436"/>
      <c r="W283" s="1436"/>
      <c r="X283" s="1437">
        <f>M283*R283*U283</f>
        <v>0</v>
      </c>
      <c r="Y283" s="1437"/>
      <c r="Z283" s="1437"/>
      <c r="AA283" s="1437"/>
      <c r="AB283" s="1437"/>
      <c r="AC283" s="1394"/>
      <c r="AD283" s="1395"/>
      <c r="AE283" s="1395"/>
      <c r="AF283" s="1395"/>
      <c r="AG283" s="1395"/>
      <c r="AH283" s="1395"/>
      <c r="AI283" s="1395"/>
      <c r="AJ283" s="1395"/>
      <c r="AK283" s="1395"/>
      <c r="AL283" s="1395"/>
      <c r="AM283" s="1395"/>
      <c r="AN283" s="1395"/>
      <c r="AO283" s="1395"/>
      <c r="AP283" s="1395"/>
      <c r="AQ283" s="1395"/>
      <c r="AR283" s="1395"/>
      <c r="AS283" s="1395"/>
      <c r="AT283" s="1395"/>
      <c r="AU283" s="1395"/>
      <c r="AV283" s="1395"/>
      <c r="AW283" s="1395"/>
      <c r="AX283" s="1395"/>
      <c r="AY283" s="1396"/>
      <c r="AZ283" s="71"/>
      <c r="BA283" s="1403"/>
      <c r="BB283" s="1404"/>
      <c r="BC283" s="1404"/>
      <c r="BD283" s="1405"/>
      <c r="BE283" s="1412"/>
      <c r="BF283" s="1413"/>
      <c r="BG283" s="1413"/>
      <c r="BH283" s="1414"/>
      <c r="BI283" s="1453"/>
      <c r="BJ283" s="1454"/>
      <c r="BK283" s="1454"/>
      <c r="BL283" s="1455"/>
      <c r="BM283" s="1421"/>
      <c r="BN283" s="1422"/>
      <c r="BO283" s="1423"/>
      <c r="BP283" s="1427"/>
      <c r="BQ283" s="1427"/>
      <c r="BR283" s="1427"/>
      <c r="BS283" s="1427"/>
      <c r="BT283" s="1427"/>
      <c r="BU283" s="127"/>
      <c r="BV283" s="1378"/>
      <c r="BW283" s="1378"/>
      <c r="BX283" s="1378"/>
      <c r="BY283" s="1378"/>
      <c r="BZ283" s="1378"/>
      <c r="CA283" s="1378"/>
      <c r="CB283" s="1378"/>
      <c r="CC283" s="1378"/>
      <c r="CD283" s="1378"/>
      <c r="CE283" s="1378"/>
      <c r="CF283" s="1378"/>
      <c r="CG283" s="1378"/>
      <c r="CH283" s="1378"/>
      <c r="CI283" s="1378"/>
      <c r="CJ283" s="1378"/>
      <c r="CK283" s="1378"/>
      <c r="CL283" s="1378"/>
      <c r="CM283" s="1378"/>
      <c r="CN283" s="1378"/>
      <c r="CO283" s="1378"/>
      <c r="CP283" s="1378"/>
      <c r="CQ283" s="1378"/>
      <c r="CR283" s="1378"/>
      <c r="CS283" s="1378"/>
      <c r="CT283" s="1378"/>
      <c r="CU283" s="1378"/>
      <c r="CV283" s="1378"/>
      <c r="CW283" s="83"/>
      <c r="CX283" s="112"/>
      <c r="DA283" s="11" t="s">
        <v>322</v>
      </c>
      <c r="DB283" s="12">
        <v>0.82899999999999996</v>
      </c>
      <c r="DC283" s="11"/>
    </row>
    <row r="284" spans="1:107" ht="13.5" customHeight="1" x14ac:dyDescent="0.25">
      <c r="A284" s="3"/>
      <c r="B284" s="111"/>
      <c r="C284" s="33" t="s">
        <v>810</v>
      </c>
      <c r="D284" s="1361" t="s">
        <v>13</v>
      </c>
      <c r="E284" s="1361"/>
      <c r="F284" s="1361"/>
      <c r="G284" s="1361"/>
      <c r="H284" s="1361"/>
      <c r="I284" s="1361"/>
      <c r="J284" s="1361"/>
      <c r="K284" s="1361"/>
      <c r="L284" s="1362"/>
      <c r="M284" s="1379">
        <f>(IF(O234="RUMAH TINGGAL MEWAH",VLOOKUP(D284,BIAYA,2,FALSE),IF(O234="RUMAH TINGGAL MENENGAH",VLOOKUP(D284,BIAYA,3,FALSE),IF(O234="RUMAH TINGGAL SEDERHANA",VLOOKUP(D284,BIAYA,4,FALSE),IF(O234="SEMI PERMANEN",VLOOKUP(D284,BIAYA,5,FALSE),IF(O234="GUDANG",VLOOKUP(D284,BIAYA,6,FALSE),IF(O234="GEDUNG BERTINGKAT RENDAH &lt; 5 LANTAI",VLOOKUP(D284,BIAYA,7,FALSE),IF(O234="GEDUNG BERTINGKAT SEDANG 5-8 LANTAI",VLOOKUP(D284,BIAYA,8,FALSE),IF(O234="GEDUNG BERTINGKAT TINGGI &gt; 8 LANTAI",VLOOKUP(D284,BIAYA,9,FALSE),IF(O234="MALL 4 LANTAI + 1 BASEMENT",VLOOKUP(D284,BIAYA,10,FALSE),IF(O234="HOTEL 8 LANTAI",VLOOKUP(D284,BIAYA,11,FALSE),IF(O234="APARTEMEN 14 LANTAI + 2 SEMI BASEMENT",VLOOKUP(D284,BIAYA,12,FALSE)))))))))))))</f>
        <v>0</v>
      </c>
      <c r="N284" s="1379"/>
      <c r="O284" s="1379"/>
      <c r="P284" s="1379"/>
      <c r="Q284" s="1379"/>
      <c r="R284" s="1460">
        <v>0</v>
      </c>
      <c r="S284" s="1460"/>
      <c r="T284" s="1460"/>
      <c r="U284" s="1359">
        <v>1</v>
      </c>
      <c r="V284" s="1359"/>
      <c r="W284" s="1359"/>
      <c r="X284" s="1360">
        <f t="shared" ref="X284:X286" si="76">M284*R284*U284</f>
        <v>0</v>
      </c>
      <c r="Y284" s="1360"/>
      <c r="Z284" s="1360"/>
      <c r="AA284" s="1360"/>
      <c r="AB284" s="1360"/>
      <c r="AC284" s="1394"/>
      <c r="AD284" s="1395"/>
      <c r="AE284" s="1395"/>
      <c r="AF284" s="1395"/>
      <c r="AG284" s="1395"/>
      <c r="AH284" s="1395"/>
      <c r="AI284" s="1395"/>
      <c r="AJ284" s="1395"/>
      <c r="AK284" s="1395"/>
      <c r="AL284" s="1395"/>
      <c r="AM284" s="1395"/>
      <c r="AN284" s="1395"/>
      <c r="AO284" s="1395"/>
      <c r="AP284" s="1395"/>
      <c r="AQ284" s="1395"/>
      <c r="AR284" s="1395"/>
      <c r="AS284" s="1395"/>
      <c r="AT284" s="1395"/>
      <c r="AU284" s="1395"/>
      <c r="AV284" s="1395"/>
      <c r="AW284" s="1395"/>
      <c r="AX284" s="1395"/>
      <c r="AY284" s="1396"/>
      <c r="AZ284" s="71"/>
      <c r="BA284" s="1403"/>
      <c r="BB284" s="1404"/>
      <c r="BC284" s="1404"/>
      <c r="BD284" s="1405"/>
      <c r="BE284" s="1412"/>
      <c r="BF284" s="1413"/>
      <c r="BG284" s="1413"/>
      <c r="BH284" s="1414"/>
      <c r="BI284" s="1453"/>
      <c r="BJ284" s="1454"/>
      <c r="BK284" s="1454"/>
      <c r="BL284" s="1455"/>
      <c r="BM284" s="1421"/>
      <c r="BN284" s="1422"/>
      <c r="BO284" s="1423"/>
      <c r="BP284" s="1427"/>
      <c r="BQ284" s="1427"/>
      <c r="BR284" s="1427"/>
      <c r="BS284" s="1427"/>
      <c r="BT284" s="1427"/>
      <c r="BU284" s="127"/>
      <c r="BV284" s="128"/>
      <c r="BW284" s="128"/>
      <c r="BX284" s="128"/>
      <c r="BY284" s="128"/>
      <c r="BZ284" s="128"/>
      <c r="CA284" s="128"/>
      <c r="CB284" s="128"/>
      <c r="CC284" s="128"/>
      <c r="CD284" s="83"/>
      <c r="CE284" s="125"/>
      <c r="CF284" s="125"/>
      <c r="CG284" s="125"/>
      <c r="CH284" s="125"/>
      <c r="CI284" s="125"/>
      <c r="CJ284" s="125"/>
      <c r="CK284" s="125"/>
      <c r="CL284" s="125"/>
      <c r="CM284" s="125"/>
      <c r="CN284" s="125"/>
      <c r="CO284" s="125"/>
      <c r="CP284" s="125"/>
      <c r="CQ284" s="125"/>
      <c r="CR284" s="125"/>
      <c r="CS284" s="125"/>
      <c r="CT284" s="125"/>
      <c r="CU284" s="125"/>
      <c r="CV284" s="125"/>
      <c r="CW284" s="83"/>
      <c r="CX284" s="112"/>
      <c r="DA284" s="11" t="s">
        <v>323</v>
      </c>
      <c r="DB284" s="12">
        <v>0.83699999999999997</v>
      </c>
      <c r="DC284" s="11"/>
    </row>
    <row r="285" spans="1:107" ht="13.5" customHeight="1" x14ac:dyDescent="0.25">
      <c r="A285" s="3"/>
      <c r="B285" s="111"/>
      <c r="C285" s="33" t="s">
        <v>810</v>
      </c>
      <c r="D285" s="1361" t="s">
        <v>13</v>
      </c>
      <c r="E285" s="1361"/>
      <c r="F285" s="1361"/>
      <c r="G285" s="1361"/>
      <c r="H285" s="1361"/>
      <c r="I285" s="1361"/>
      <c r="J285" s="1361"/>
      <c r="K285" s="1361"/>
      <c r="L285" s="1362"/>
      <c r="M285" s="1379">
        <f>(IF(O234="RUMAH TINGGAL MEWAH",VLOOKUP(D285,BIAYA,2,FALSE),IF(O234="RUMAH TINGGAL MENENGAH",VLOOKUP(D285,BIAYA,3,FALSE),IF(O234="RUMAH TINGGAL SEDERHANA",VLOOKUP(D285,BIAYA,4,FALSE),IF(O234="SEMI PERMANEN",VLOOKUP(D285,BIAYA,5,FALSE),IF(O234="GUDANG",VLOOKUP(D285,BIAYA,6,FALSE),IF(O234="GEDUNG BERTINGKAT RENDAH &lt; 5 LANTAI",VLOOKUP(D285,BIAYA,7,FALSE),IF(O234="GEDUNG BERTINGKAT SEDANG 5-8 LANTAI",VLOOKUP(D285,BIAYA,8,FALSE),IF(O234="GEDUNG BERTINGKAT TINGGI &gt; 8 LANTAI",VLOOKUP(D285,BIAYA,9,FALSE),IF(O234="MALL 4 LANTAI + 1 BASEMENT",VLOOKUP(D285,BIAYA,10,FALSE),IF(O234="HOTEL 8 LANTAI",VLOOKUP(D285,BIAYA,11,FALSE),IF(O234="APARTEMEN 14 LANTAI + 2 SEMI BASEMENT",VLOOKUP(D285,BIAYA,12,FALSE)))))))))))))</f>
        <v>0</v>
      </c>
      <c r="N285" s="1379"/>
      <c r="O285" s="1379"/>
      <c r="P285" s="1379"/>
      <c r="Q285" s="1379"/>
      <c r="R285" s="1460">
        <v>0</v>
      </c>
      <c r="S285" s="1460"/>
      <c r="T285" s="1460"/>
      <c r="U285" s="1359">
        <v>1</v>
      </c>
      <c r="V285" s="1359"/>
      <c r="W285" s="1359"/>
      <c r="X285" s="1360">
        <f t="shared" si="76"/>
        <v>0</v>
      </c>
      <c r="Y285" s="1360"/>
      <c r="Z285" s="1360"/>
      <c r="AA285" s="1360"/>
      <c r="AB285" s="1360"/>
      <c r="AC285" s="1394"/>
      <c r="AD285" s="1395"/>
      <c r="AE285" s="1395"/>
      <c r="AF285" s="1395"/>
      <c r="AG285" s="1395"/>
      <c r="AH285" s="1395"/>
      <c r="AI285" s="1395"/>
      <c r="AJ285" s="1395"/>
      <c r="AK285" s="1395"/>
      <c r="AL285" s="1395"/>
      <c r="AM285" s="1395"/>
      <c r="AN285" s="1395"/>
      <c r="AO285" s="1395"/>
      <c r="AP285" s="1395"/>
      <c r="AQ285" s="1395"/>
      <c r="AR285" s="1395"/>
      <c r="AS285" s="1395"/>
      <c r="AT285" s="1395"/>
      <c r="AU285" s="1395"/>
      <c r="AV285" s="1395"/>
      <c r="AW285" s="1395"/>
      <c r="AX285" s="1395"/>
      <c r="AY285" s="1396"/>
      <c r="AZ285" s="71"/>
      <c r="BA285" s="1403"/>
      <c r="BB285" s="1404"/>
      <c r="BC285" s="1404"/>
      <c r="BD285" s="1405"/>
      <c r="BE285" s="1412"/>
      <c r="BF285" s="1413"/>
      <c r="BG285" s="1413"/>
      <c r="BH285" s="1414"/>
      <c r="BI285" s="1453"/>
      <c r="BJ285" s="1454"/>
      <c r="BK285" s="1454"/>
      <c r="BL285" s="1455"/>
      <c r="BM285" s="1421"/>
      <c r="BN285" s="1422"/>
      <c r="BO285" s="1423"/>
      <c r="BP285" s="1427"/>
      <c r="BQ285" s="1427"/>
      <c r="BR285" s="1427"/>
      <c r="BS285" s="1427"/>
      <c r="BT285" s="1427"/>
      <c r="BU285" s="127"/>
      <c r="BV285" s="1378" t="s">
        <v>910</v>
      </c>
      <c r="BW285" s="1378"/>
      <c r="BX285" s="1378"/>
      <c r="BY285" s="1378"/>
      <c r="BZ285" s="1378"/>
      <c r="CA285" s="1378"/>
      <c r="CB285" s="1378"/>
      <c r="CC285" s="1378"/>
      <c r="CD285" s="1378"/>
      <c r="CE285" s="1378"/>
      <c r="CF285" s="1378"/>
      <c r="CG285" s="1378"/>
      <c r="CH285" s="1378"/>
      <c r="CI285" s="1378"/>
      <c r="CJ285" s="1378"/>
      <c r="CK285" s="1378"/>
      <c r="CL285" s="1378"/>
      <c r="CM285" s="1378"/>
      <c r="CN285" s="1378"/>
      <c r="CO285" s="1378"/>
      <c r="CP285" s="1378"/>
      <c r="CQ285" s="1378"/>
      <c r="CR285" s="1378"/>
      <c r="CS285" s="1378"/>
      <c r="CT285" s="1378"/>
      <c r="CU285" s="1378"/>
      <c r="CV285" s="1378"/>
      <c r="CW285" s="83"/>
      <c r="CX285" s="112"/>
      <c r="DA285" s="11" t="s">
        <v>324</v>
      </c>
      <c r="DB285" s="12">
        <v>0.91600000000000004</v>
      </c>
      <c r="DC285" s="11"/>
    </row>
    <row r="286" spans="1:107" ht="13.5" customHeight="1" x14ac:dyDescent="0.25">
      <c r="A286" s="3"/>
      <c r="B286" s="111"/>
      <c r="C286" s="34" t="s">
        <v>810</v>
      </c>
      <c r="D286" s="1369" t="s">
        <v>13</v>
      </c>
      <c r="E286" s="1369"/>
      <c r="F286" s="1369"/>
      <c r="G286" s="1369"/>
      <c r="H286" s="1369"/>
      <c r="I286" s="1369"/>
      <c r="J286" s="1369"/>
      <c r="K286" s="1369"/>
      <c r="L286" s="1370"/>
      <c r="M286" s="1379">
        <f>(IF(O234="RUMAH TINGGAL MEWAH",VLOOKUP(D286,BIAYA,2,FALSE),IF(O234="RUMAH TINGGAL MENENGAH",VLOOKUP(D286,BIAYA,3,FALSE),IF(O234="RUMAH TINGGAL SEDERHANA",VLOOKUP(D286,BIAYA,4,FALSE),IF(O234="SEMI PERMANEN",VLOOKUP(D286,BIAYA,5,FALSE),IF(O234="GUDANG",VLOOKUP(D286,BIAYA,6,FALSE),IF(O234="GEDUNG BERTINGKAT RENDAH &lt; 5 LANTAI",VLOOKUP(D286,BIAYA,7,FALSE),IF(O234="GEDUNG BERTINGKAT SEDANG 5-8 LANTAI",VLOOKUP(D286,BIAYA,8,FALSE),IF(O234="GEDUNG BERTINGKAT TINGGI &gt; 8 LANTAI",VLOOKUP(D286,BIAYA,9,FALSE),IF(O234="MALL 4 LANTAI + 1 BASEMENT",VLOOKUP(D286,BIAYA,10,FALSE),IF(O234="HOTEL 8 LANTAI",VLOOKUP(D286,BIAYA,11,FALSE),IF(O234="APARTEMEN 14 LANTAI + 2 SEMI BASEMENT",VLOOKUP(D286,BIAYA,12,FALSE)))))))))))))</f>
        <v>0</v>
      </c>
      <c r="N286" s="1379"/>
      <c r="O286" s="1379"/>
      <c r="P286" s="1379"/>
      <c r="Q286" s="1379"/>
      <c r="R286" s="1380">
        <v>0</v>
      </c>
      <c r="S286" s="1380"/>
      <c r="T286" s="1380"/>
      <c r="U286" s="1377">
        <v>1</v>
      </c>
      <c r="V286" s="1377"/>
      <c r="W286" s="1377"/>
      <c r="X286" s="1360">
        <f t="shared" si="76"/>
        <v>0</v>
      </c>
      <c r="Y286" s="1360"/>
      <c r="Z286" s="1360"/>
      <c r="AA286" s="1360"/>
      <c r="AB286" s="1360"/>
      <c r="AC286" s="1394"/>
      <c r="AD286" s="1395"/>
      <c r="AE286" s="1395"/>
      <c r="AF286" s="1395"/>
      <c r="AG286" s="1395"/>
      <c r="AH286" s="1395"/>
      <c r="AI286" s="1395"/>
      <c r="AJ286" s="1395"/>
      <c r="AK286" s="1395"/>
      <c r="AL286" s="1395"/>
      <c r="AM286" s="1395"/>
      <c r="AN286" s="1395"/>
      <c r="AO286" s="1395"/>
      <c r="AP286" s="1395"/>
      <c r="AQ286" s="1395"/>
      <c r="AR286" s="1395"/>
      <c r="AS286" s="1395"/>
      <c r="AT286" s="1395"/>
      <c r="AU286" s="1395"/>
      <c r="AV286" s="1395"/>
      <c r="AW286" s="1395"/>
      <c r="AX286" s="1395"/>
      <c r="AY286" s="1396"/>
      <c r="AZ286" s="71"/>
      <c r="BA286" s="1403"/>
      <c r="BB286" s="1404"/>
      <c r="BC286" s="1404"/>
      <c r="BD286" s="1405"/>
      <c r="BE286" s="1412"/>
      <c r="BF286" s="1413"/>
      <c r="BG286" s="1413"/>
      <c r="BH286" s="1414"/>
      <c r="BI286" s="1453"/>
      <c r="BJ286" s="1454"/>
      <c r="BK286" s="1454"/>
      <c r="BL286" s="1455"/>
      <c r="BM286" s="1421"/>
      <c r="BN286" s="1422"/>
      <c r="BO286" s="1423"/>
      <c r="BP286" s="1427"/>
      <c r="BQ286" s="1427"/>
      <c r="BR286" s="1427"/>
      <c r="BS286" s="1427"/>
      <c r="BT286" s="1427"/>
      <c r="BU286" s="127"/>
      <c r="BV286" s="1378"/>
      <c r="BW286" s="1378"/>
      <c r="BX286" s="1378"/>
      <c r="BY286" s="1378"/>
      <c r="BZ286" s="1378"/>
      <c r="CA286" s="1378"/>
      <c r="CB286" s="1378"/>
      <c r="CC286" s="1378"/>
      <c r="CD286" s="1378"/>
      <c r="CE286" s="1378"/>
      <c r="CF286" s="1378"/>
      <c r="CG286" s="1378"/>
      <c r="CH286" s="1378"/>
      <c r="CI286" s="1378"/>
      <c r="CJ286" s="1378"/>
      <c r="CK286" s="1378"/>
      <c r="CL286" s="1378"/>
      <c r="CM286" s="1378"/>
      <c r="CN286" s="1378"/>
      <c r="CO286" s="1378"/>
      <c r="CP286" s="1378"/>
      <c r="CQ286" s="1378"/>
      <c r="CR286" s="1378"/>
      <c r="CS286" s="1378"/>
      <c r="CT286" s="1378"/>
      <c r="CU286" s="1378"/>
      <c r="CV286" s="1378"/>
      <c r="CW286" s="83"/>
      <c r="CX286" s="112"/>
      <c r="DA286" s="11" t="s">
        <v>325</v>
      </c>
      <c r="DB286" s="12">
        <v>0.86799999999999999</v>
      </c>
      <c r="DC286" s="11"/>
    </row>
    <row r="287" spans="1:107" ht="13.5" customHeight="1" x14ac:dyDescent="0.2">
      <c r="A287" s="3"/>
      <c r="B287" s="111"/>
      <c r="C287" s="1381" t="s">
        <v>811</v>
      </c>
      <c r="D287" s="1382"/>
      <c r="E287" s="1382"/>
      <c r="F287" s="1382"/>
      <c r="G287" s="1382"/>
      <c r="H287" s="1382"/>
      <c r="I287" s="1382"/>
      <c r="J287" s="1382"/>
      <c r="K287" s="1382"/>
      <c r="L287" s="1382"/>
      <c r="M287" s="1382"/>
      <c r="N287" s="1382"/>
      <c r="O287" s="1382"/>
      <c r="P287" s="1382"/>
      <c r="Q287" s="1382"/>
      <c r="R287" s="1382"/>
      <c r="S287" s="1382"/>
      <c r="T287" s="1382"/>
      <c r="U287" s="1382"/>
      <c r="V287" s="1382"/>
      <c r="W287" s="1383"/>
      <c r="X287" s="1384">
        <f>SUM(X283:AB286)</f>
        <v>0</v>
      </c>
      <c r="Y287" s="1384"/>
      <c r="Z287" s="1384"/>
      <c r="AA287" s="1384"/>
      <c r="AB287" s="1384"/>
      <c r="AC287" s="1397"/>
      <c r="AD287" s="1398"/>
      <c r="AE287" s="1398"/>
      <c r="AF287" s="1398"/>
      <c r="AG287" s="1398"/>
      <c r="AH287" s="1398"/>
      <c r="AI287" s="1398"/>
      <c r="AJ287" s="1398"/>
      <c r="AK287" s="1398"/>
      <c r="AL287" s="1398"/>
      <c r="AM287" s="1398"/>
      <c r="AN287" s="1398"/>
      <c r="AO287" s="1398"/>
      <c r="AP287" s="1398"/>
      <c r="AQ287" s="1398"/>
      <c r="AR287" s="1398"/>
      <c r="AS287" s="1398"/>
      <c r="AT287" s="1398"/>
      <c r="AU287" s="1398"/>
      <c r="AV287" s="1398"/>
      <c r="AW287" s="1398"/>
      <c r="AX287" s="1398"/>
      <c r="AY287" s="1399"/>
      <c r="AZ287" s="71"/>
      <c r="BA287" s="1406"/>
      <c r="BB287" s="1407"/>
      <c r="BC287" s="1407"/>
      <c r="BD287" s="1408"/>
      <c r="BE287" s="1415"/>
      <c r="BF287" s="1416"/>
      <c r="BG287" s="1416"/>
      <c r="BH287" s="1417"/>
      <c r="BI287" s="1456"/>
      <c r="BJ287" s="1457"/>
      <c r="BK287" s="1457"/>
      <c r="BL287" s="1458"/>
      <c r="BM287" s="1424"/>
      <c r="BN287" s="1425"/>
      <c r="BO287" s="1426"/>
      <c r="BP287" s="1427"/>
      <c r="BQ287" s="1427"/>
      <c r="BR287" s="1427"/>
      <c r="BS287" s="1427"/>
      <c r="BT287" s="1427"/>
      <c r="BU287" s="127"/>
      <c r="BV287" s="1378"/>
      <c r="BW287" s="1378"/>
      <c r="BX287" s="1378"/>
      <c r="BY287" s="1378"/>
      <c r="BZ287" s="1378"/>
      <c r="CA287" s="1378"/>
      <c r="CB287" s="1378"/>
      <c r="CC287" s="1378"/>
      <c r="CD287" s="1378"/>
      <c r="CE287" s="1378"/>
      <c r="CF287" s="1378"/>
      <c r="CG287" s="1378"/>
      <c r="CH287" s="1378"/>
      <c r="CI287" s="1378"/>
      <c r="CJ287" s="1378"/>
      <c r="CK287" s="1378"/>
      <c r="CL287" s="1378"/>
      <c r="CM287" s="1378"/>
      <c r="CN287" s="1378"/>
      <c r="CO287" s="1378"/>
      <c r="CP287" s="1378"/>
      <c r="CQ287" s="1378"/>
      <c r="CR287" s="1378"/>
      <c r="CS287" s="1378"/>
      <c r="CT287" s="1378"/>
      <c r="CU287" s="1378"/>
      <c r="CV287" s="1378"/>
      <c r="CW287" s="83"/>
      <c r="CX287" s="112"/>
      <c r="DA287" s="11" t="s">
        <v>326</v>
      </c>
      <c r="DB287" s="12">
        <v>0.90300000000000002</v>
      </c>
      <c r="DC287" s="11"/>
    </row>
    <row r="288" spans="1:107" ht="13.5" customHeight="1" x14ac:dyDescent="0.2">
      <c r="A288" s="3"/>
      <c r="B288" s="111"/>
      <c r="C288" s="1385" t="s">
        <v>699</v>
      </c>
      <c r="D288" s="1386"/>
      <c r="E288" s="1386"/>
      <c r="F288" s="1386"/>
      <c r="G288" s="1386"/>
      <c r="H288" s="1386"/>
      <c r="I288" s="1386"/>
      <c r="J288" s="1386"/>
      <c r="K288" s="1386"/>
      <c r="L288" s="1386"/>
      <c r="M288" s="1386"/>
      <c r="N288" s="1386"/>
      <c r="O288" s="1386"/>
      <c r="P288" s="1386"/>
      <c r="Q288" s="1386"/>
      <c r="R288" s="1386"/>
      <c r="S288" s="1386"/>
      <c r="T288" s="1386"/>
      <c r="U288" s="1386"/>
      <c r="V288" s="1386"/>
      <c r="W288" s="1387"/>
      <c r="X288" s="1388">
        <f>HLOOKUP(O234,$DG$58:$DQ$67,10,FALSE)</f>
        <v>199510</v>
      </c>
      <c r="Y288" s="1389"/>
      <c r="Z288" s="1389"/>
      <c r="AA288" s="1389"/>
      <c r="AB288" s="1390"/>
      <c r="AC288" s="1391" t="str">
        <f>HLOOKUP(O234,$DG$44:$DQ$56,10,FALSE)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288" s="1392"/>
      <c r="AE288" s="1392"/>
      <c r="AF288" s="1392"/>
      <c r="AG288" s="1392"/>
      <c r="AH288" s="1392"/>
      <c r="AI288" s="1392"/>
      <c r="AJ288" s="1392"/>
      <c r="AK288" s="1392"/>
      <c r="AL288" s="1392"/>
      <c r="AM288" s="1392"/>
      <c r="AN288" s="1392"/>
      <c r="AO288" s="1392"/>
      <c r="AP288" s="1392"/>
      <c r="AQ288" s="1392"/>
      <c r="AR288" s="1392"/>
      <c r="AS288" s="1392"/>
      <c r="AT288" s="1392"/>
      <c r="AU288" s="1392"/>
      <c r="AV288" s="1392"/>
      <c r="AW288" s="1392"/>
      <c r="AX288" s="1392"/>
      <c r="AY288" s="1393"/>
      <c r="AZ288" s="71"/>
      <c r="BA288" s="1400" t="e">
        <f>X293*BQ239</f>
        <v>#N/A</v>
      </c>
      <c r="BB288" s="1401"/>
      <c r="BC288" s="1401"/>
      <c r="BD288" s="1402"/>
      <c r="BE288" s="1409">
        <f>BE241</f>
        <v>0</v>
      </c>
      <c r="BF288" s="1410"/>
      <c r="BG288" s="1410"/>
      <c r="BH288" s="1411"/>
      <c r="BI288" s="1409">
        <f>BI241</f>
        <v>0</v>
      </c>
      <c r="BJ288" s="1410"/>
      <c r="BK288" s="1410"/>
      <c r="BL288" s="1411"/>
      <c r="BM288" s="1418">
        <f>IF(BI241=0,0,(Rekap!$A$6-BI288)/AS299)</f>
        <v>0</v>
      </c>
      <c r="BN288" s="1419"/>
      <c r="BO288" s="1420"/>
      <c r="BP288" s="1427" t="e">
        <f>BA288*BM288</f>
        <v>#N/A</v>
      </c>
      <c r="BQ288" s="1427"/>
      <c r="BR288" s="1427"/>
      <c r="BS288" s="1427"/>
      <c r="BT288" s="1427"/>
      <c r="BU288" s="127"/>
      <c r="BV288" s="1378"/>
      <c r="BW288" s="1378"/>
      <c r="BX288" s="1378"/>
      <c r="BY288" s="1378"/>
      <c r="BZ288" s="1378"/>
      <c r="CA288" s="1378"/>
      <c r="CB288" s="1378"/>
      <c r="CC288" s="1378"/>
      <c r="CD288" s="1378"/>
      <c r="CE288" s="1378"/>
      <c r="CF288" s="1378"/>
      <c r="CG288" s="1378"/>
      <c r="CH288" s="1378"/>
      <c r="CI288" s="1378"/>
      <c r="CJ288" s="1378"/>
      <c r="CK288" s="1378"/>
      <c r="CL288" s="1378"/>
      <c r="CM288" s="1378"/>
      <c r="CN288" s="1378"/>
      <c r="CO288" s="1378"/>
      <c r="CP288" s="1378"/>
      <c r="CQ288" s="1378"/>
      <c r="CR288" s="1378"/>
      <c r="CS288" s="1378"/>
      <c r="CT288" s="1378"/>
      <c r="CU288" s="1378"/>
      <c r="CV288" s="1378"/>
      <c r="CW288" s="83"/>
      <c r="CX288" s="112"/>
      <c r="DA288" s="11" t="s">
        <v>327</v>
      </c>
      <c r="DB288" s="12">
        <v>0.91900000000000004</v>
      </c>
      <c r="DC288" s="11"/>
    </row>
    <row r="289" spans="1:107" ht="13.5" customHeight="1" x14ac:dyDescent="0.25">
      <c r="A289" s="3"/>
      <c r="B289" s="111"/>
      <c r="C289" s="32" t="s">
        <v>810</v>
      </c>
      <c r="D289" s="1428" t="s">
        <v>13</v>
      </c>
      <c r="E289" s="1428"/>
      <c r="F289" s="1428"/>
      <c r="G289" s="1428"/>
      <c r="H289" s="1428"/>
      <c r="I289" s="1428"/>
      <c r="J289" s="1428"/>
      <c r="K289" s="1428"/>
      <c r="L289" s="1429"/>
      <c r="M289" s="1430">
        <v>0</v>
      </c>
      <c r="N289" s="1431"/>
      <c r="O289" s="1431"/>
      <c r="P289" s="1431"/>
      <c r="Q289" s="1432"/>
      <c r="R289" s="1433">
        <v>0</v>
      </c>
      <c r="S289" s="1434"/>
      <c r="T289" s="1435"/>
      <c r="U289" s="1436">
        <v>1</v>
      </c>
      <c r="V289" s="1436"/>
      <c r="W289" s="1436"/>
      <c r="X289" s="1437">
        <f>M289*R289*U289</f>
        <v>0</v>
      </c>
      <c r="Y289" s="1437"/>
      <c r="Z289" s="1437"/>
      <c r="AA289" s="1437"/>
      <c r="AB289" s="1437"/>
      <c r="AC289" s="1394"/>
      <c r="AD289" s="1395"/>
      <c r="AE289" s="1395"/>
      <c r="AF289" s="1395"/>
      <c r="AG289" s="1395"/>
      <c r="AH289" s="1395"/>
      <c r="AI289" s="1395"/>
      <c r="AJ289" s="1395"/>
      <c r="AK289" s="1395"/>
      <c r="AL289" s="1395"/>
      <c r="AM289" s="1395"/>
      <c r="AN289" s="1395"/>
      <c r="AO289" s="1395"/>
      <c r="AP289" s="1395"/>
      <c r="AQ289" s="1395"/>
      <c r="AR289" s="1395"/>
      <c r="AS289" s="1395"/>
      <c r="AT289" s="1395"/>
      <c r="AU289" s="1395"/>
      <c r="AV289" s="1395"/>
      <c r="AW289" s="1395"/>
      <c r="AX289" s="1395"/>
      <c r="AY289" s="1396"/>
      <c r="AZ289" s="71"/>
      <c r="BA289" s="1403"/>
      <c r="BB289" s="1404"/>
      <c r="BC289" s="1404"/>
      <c r="BD289" s="1405"/>
      <c r="BE289" s="1412"/>
      <c r="BF289" s="1413"/>
      <c r="BG289" s="1413"/>
      <c r="BH289" s="1414"/>
      <c r="BI289" s="1412"/>
      <c r="BJ289" s="1413"/>
      <c r="BK289" s="1413"/>
      <c r="BL289" s="1414"/>
      <c r="BM289" s="1421"/>
      <c r="BN289" s="1422"/>
      <c r="BO289" s="1423"/>
      <c r="BP289" s="1427"/>
      <c r="BQ289" s="1427"/>
      <c r="BR289" s="1427"/>
      <c r="BS289" s="1427"/>
      <c r="BT289" s="1427"/>
      <c r="BU289" s="127"/>
      <c r="BV289" s="1378"/>
      <c r="BW289" s="1378"/>
      <c r="BX289" s="1378"/>
      <c r="BY289" s="1378"/>
      <c r="BZ289" s="1378"/>
      <c r="CA289" s="1378"/>
      <c r="CB289" s="1378"/>
      <c r="CC289" s="1378"/>
      <c r="CD289" s="1378"/>
      <c r="CE289" s="1378"/>
      <c r="CF289" s="1378"/>
      <c r="CG289" s="1378"/>
      <c r="CH289" s="1378"/>
      <c r="CI289" s="1378"/>
      <c r="CJ289" s="1378"/>
      <c r="CK289" s="1378"/>
      <c r="CL289" s="1378"/>
      <c r="CM289" s="1378"/>
      <c r="CN289" s="1378"/>
      <c r="CO289" s="1378"/>
      <c r="CP289" s="1378"/>
      <c r="CQ289" s="1378"/>
      <c r="CR289" s="1378"/>
      <c r="CS289" s="1378"/>
      <c r="CT289" s="1378"/>
      <c r="CU289" s="1378"/>
      <c r="CV289" s="1378"/>
      <c r="CW289" s="83"/>
      <c r="CX289" s="112"/>
      <c r="DA289" s="11" t="s">
        <v>328</v>
      </c>
      <c r="DB289" s="12">
        <v>0.83599999999999997</v>
      </c>
      <c r="DC289" s="11"/>
    </row>
    <row r="290" spans="1:107" ht="13.5" customHeight="1" x14ac:dyDescent="0.25">
      <c r="A290" s="3"/>
      <c r="B290" s="111"/>
      <c r="C290" s="33" t="s">
        <v>810</v>
      </c>
      <c r="D290" s="1361" t="s">
        <v>13</v>
      </c>
      <c r="E290" s="1361"/>
      <c r="F290" s="1361"/>
      <c r="G290" s="1361"/>
      <c r="H290" s="1361"/>
      <c r="I290" s="1361"/>
      <c r="J290" s="1361"/>
      <c r="K290" s="1361"/>
      <c r="L290" s="1362"/>
      <c r="M290" s="1363">
        <v>0</v>
      </c>
      <c r="N290" s="1364"/>
      <c r="O290" s="1364"/>
      <c r="P290" s="1364"/>
      <c r="Q290" s="1365"/>
      <c r="R290" s="1366">
        <v>0</v>
      </c>
      <c r="S290" s="1367"/>
      <c r="T290" s="1368"/>
      <c r="U290" s="1359">
        <v>1</v>
      </c>
      <c r="V290" s="1359"/>
      <c r="W290" s="1359"/>
      <c r="X290" s="1360">
        <f t="shared" ref="X290:X292" si="77">M290*R290*U290</f>
        <v>0</v>
      </c>
      <c r="Y290" s="1360"/>
      <c r="Z290" s="1360"/>
      <c r="AA290" s="1360"/>
      <c r="AB290" s="1360"/>
      <c r="AC290" s="1394"/>
      <c r="AD290" s="1395"/>
      <c r="AE290" s="1395"/>
      <c r="AF290" s="1395"/>
      <c r="AG290" s="1395"/>
      <c r="AH290" s="1395"/>
      <c r="AI290" s="1395"/>
      <c r="AJ290" s="1395"/>
      <c r="AK290" s="1395"/>
      <c r="AL290" s="1395"/>
      <c r="AM290" s="1395"/>
      <c r="AN290" s="1395"/>
      <c r="AO290" s="1395"/>
      <c r="AP290" s="1395"/>
      <c r="AQ290" s="1395"/>
      <c r="AR290" s="1395"/>
      <c r="AS290" s="1395"/>
      <c r="AT290" s="1395"/>
      <c r="AU290" s="1395"/>
      <c r="AV290" s="1395"/>
      <c r="AW290" s="1395"/>
      <c r="AX290" s="1395"/>
      <c r="AY290" s="1396"/>
      <c r="AZ290" s="71"/>
      <c r="BA290" s="1403"/>
      <c r="BB290" s="1404"/>
      <c r="BC290" s="1404"/>
      <c r="BD290" s="1405"/>
      <c r="BE290" s="1412"/>
      <c r="BF290" s="1413"/>
      <c r="BG290" s="1413"/>
      <c r="BH290" s="1414"/>
      <c r="BI290" s="1412"/>
      <c r="BJ290" s="1413"/>
      <c r="BK290" s="1413"/>
      <c r="BL290" s="1414"/>
      <c r="BM290" s="1421"/>
      <c r="BN290" s="1422"/>
      <c r="BO290" s="1423"/>
      <c r="BP290" s="1427"/>
      <c r="BQ290" s="1427"/>
      <c r="BR290" s="1427"/>
      <c r="BS290" s="1427"/>
      <c r="BT290" s="1427"/>
      <c r="BU290" s="127"/>
      <c r="BV290" s="1378"/>
      <c r="BW290" s="1378"/>
      <c r="BX290" s="1378"/>
      <c r="BY290" s="1378"/>
      <c r="BZ290" s="1378"/>
      <c r="CA290" s="1378"/>
      <c r="CB290" s="1378"/>
      <c r="CC290" s="1378"/>
      <c r="CD290" s="1378"/>
      <c r="CE290" s="1378"/>
      <c r="CF290" s="1378"/>
      <c r="CG290" s="1378"/>
      <c r="CH290" s="1378"/>
      <c r="CI290" s="1378"/>
      <c r="CJ290" s="1378"/>
      <c r="CK290" s="1378"/>
      <c r="CL290" s="1378"/>
      <c r="CM290" s="1378"/>
      <c r="CN290" s="1378"/>
      <c r="CO290" s="1378"/>
      <c r="CP290" s="1378"/>
      <c r="CQ290" s="1378"/>
      <c r="CR290" s="1378"/>
      <c r="CS290" s="1378"/>
      <c r="CT290" s="1378"/>
      <c r="CU290" s="1378"/>
      <c r="CV290" s="1378"/>
      <c r="CW290" s="83"/>
      <c r="CX290" s="112"/>
      <c r="DA290" s="11" t="s">
        <v>329</v>
      </c>
      <c r="DB290" s="12">
        <v>0.83</v>
      </c>
      <c r="DC290" s="11"/>
    </row>
    <row r="291" spans="1:107" ht="13.5" customHeight="1" x14ac:dyDescent="0.25">
      <c r="A291" s="3"/>
      <c r="B291" s="111"/>
      <c r="C291" s="33" t="s">
        <v>810</v>
      </c>
      <c r="D291" s="1361" t="s">
        <v>13</v>
      </c>
      <c r="E291" s="1361"/>
      <c r="F291" s="1361"/>
      <c r="G291" s="1361"/>
      <c r="H291" s="1361"/>
      <c r="I291" s="1361"/>
      <c r="J291" s="1361"/>
      <c r="K291" s="1361"/>
      <c r="L291" s="1362"/>
      <c r="M291" s="1363">
        <v>0</v>
      </c>
      <c r="N291" s="1364"/>
      <c r="O291" s="1364"/>
      <c r="P291" s="1364"/>
      <c r="Q291" s="1365"/>
      <c r="R291" s="1366">
        <v>0</v>
      </c>
      <c r="S291" s="1367"/>
      <c r="T291" s="1368"/>
      <c r="U291" s="1359">
        <v>1</v>
      </c>
      <c r="V291" s="1359"/>
      <c r="W291" s="1359"/>
      <c r="X291" s="1360">
        <f t="shared" si="77"/>
        <v>0</v>
      </c>
      <c r="Y291" s="1360"/>
      <c r="Z291" s="1360"/>
      <c r="AA291" s="1360"/>
      <c r="AB291" s="1360"/>
      <c r="AC291" s="1394"/>
      <c r="AD291" s="1395"/>
      <c r="AE291" s="1395"/>
      <c r="AF291" s="1395"/>
      <c r="AG291" s="1395"/>
      <c r="AH291" s="1395"/>
      <c r="AI291" s="1395"/>
      <c r="AJ291" s="1395"/>
      <c r="AK291" s="1395"/>
      <c r="AL291" s="1395"/>
      <c r="AM291" s="1395"/>
      <c r="AN291" s="1395"/>
      <c r="AO291" s="1395"/>
      <c r="AP291" s="1395"/>
      <c r="AQ291" s="1395"/>
      <c r="AR291" s="1395"/>
      <c r="AS291" s="1395"/>
      <c r="AT291" s="1395"/>
      <c r="AU291" s="1395"/>
      <c r="AV291" s="1395"/>
      <c r="AW291" s="1395"/>
      <c r="AX291" s="1395"/>
      <c r="AY291" s="1396"/>
      <c r="AZ291" s="71"/>
      <c r="BA291" s="1403"/>
      <c r="BB291" s="1404"/>
      <c r="BC291" s="1404"/>
      <c r="BD291" s="1405"/>
      <c r="BE291" s="1412"/>
      <c r="BF291" s="1413"/>
      <c r="BG291" s="1413"/>
      <c r="BH291" s="1414"/>
      <c r="BI291" s="1412"/>
      <c r="BJ291" s="1413"/>
      <c r="BK291" s="1413"/>
      <c r="BL291" s="1414"/>
      <c r="BM291" s="1421"/>
      <c r="BN291" s="1422"/>
      <c r="BO291" s="1423"/>
      <c r="BP291" s="1427"/>
      <c r="BQ291" s="1427"/>
      <c r="BR291" s="1427"/>
      <c r="BS291" s="1427"/>
      <c r="BT291" s="1427"/>
      <c r="BU291" s="127"/>
      <c r="BV291" s="1378"/>
      <c r="BW291" s="1378"/>
      <c r="BX291" s="1378"/>
      <c r="BY291" s="1378"/>
      <c r="BZ291" s="1378"/>
      <c r="CA291" s="1378"/>
      <c r="CB291" s="1378"/>
      <c r="CC291" s="1378"/>
      <c r="CD291" s="1378"/>
      <c r="CE291" s="1378"/>
      <c r="CF291" s="1378"/>
      <c r="CG291" s="1378"/>
      <c r="CH291" s="1378"/>
      <c r="CI291" s="1378"/>
      <c r="CJ291" s="1378"/>
      <c r="CK291" s="1378"/>
      <c r="CL291" s="1378"/>
      <c r="CM291" s="1378"/>
      <c r="CN291" s="1378"/>
      <c r="CO291" s="1378"/>
      <c r="CP291" s="1378"/>
      <c r="CQ291" s="1378"/>
      <c r="CR291" s="1378"/>
      <c r="CS291" s="1378"/>
      <c r="CT291" s="1378"/>
      <c r="CU291" s="1378"/>
      <c r="CV291" s="1378"/>
      <c r="CW291" s="83"/>
      <c r="CX291" s="112"/>
      <c r="DA291" s="11" t="s">
        <v>330</v>
      </c>
      <c r="DB291" s="12">
        <v>0.874</v>
      </c>
      <c r="DC291" s="11"/>
    </row>
    <row r="292" spans="1:107" ht="13.5" customHeight="1" x14ac:dyDescent="0.25">
      <c r="A292" s="3"/>
      <c r="B292" s="111"/>
      <c r="C292" s="34" t="s">
        <v>810</v>
      </c>
      <c r="D292" s="1369" t="s">
        <v>13</v>
      </c>
      <c r="E292" s="1369"/>
      <c r="F292" s="1369"/>
      <c r="G292" s="1369"/>
      <c r="H292" s="1369"/>
      <c r="I292" s="1369"/>
      <c r="J292" s="1369"/>
      <c r="K292" s="1369"/>
      <c r="L292" s="1370"/>
      <c r="M292" s="1371">
        <v>0</v>
      </c>
      <c r="N292" s="1372"/>
      <c r="O292" s="1372"/>
      <c r="P292" s="1372"/>
      <c r="Q292" s="1373"/>
      <c r="R292" s="1374">
        <v>0</v>
      </c>
      <c r="S292" s="1375"/>
      <c r="T292" s="1376"/>
      <c r="U292" s="1377">
        <v>1</v>
      </c>
      <c r="V292" s="1377"/>
      <c r="W292" s="1377"/>
      <c r="X292" s="1360">
        <f t="shared" si="77"/>
        <v>0</v>
      </c>
      <c r="Y292" s="1360"/>
      <c r="Z292" s="1360"/>
      <c r="AA292" s="1360"/>
      <c r="AB292" s="1360"/>
      <c r="AC292" s="1394"/>
      <c r="AD292" s="1395"/>
      <c r="AE292" s="1395"/>
      <c r="AF292" s="1395"/>
      <c r="AG292" s="1395"/>
      <c r="AH292" s="1395"/>
      <c r="AI292" s="1395"/>
      <c r="AJ292" s="1395"/>
      <c r="AK292" s="1395"/>
      <c r="AL292" s="1395"/>
      <c r="AM292" s="1395"/>
      <c r="AN292" s="1395"/>
      <c r="AO292" s="1395"/>
      <c r="AP292" s="1395"/>
      <c r="AQ292" s="1395"/>
      <c r="AR292" s="1395"/>
      <c r="AS292" s="1395"/>
      <c r="AT292" s="1395"/>
      <c r="AU292" s="1395"/>
      <c r="AV292" s="1395"/>
      <c r="AW292" s="1395"/>
      <c r="AX292" s="1395"/>
      <c r="AY292" s="1396"/>
      <c r="AZ292" s="71"/>
      <c r="BA292" s="1403"/>
      <c r="BB292" s="1404"/>
      <c r="BC292" s="1404"/>
      <c r="BD292" s="1405"/>
      <c r="BE292" s="1412"/>
      <c r="BF292" s="1413"/>
      <c r="BG292" s="1413"/>
      <c r="BH292" s="1414"/>
      <c r="BI292" s="1412"/>
      <c r="BJ292" s="1413"/>
      <c r="BK292" s="1413"/>
      <c r="BL292" s="1414"/>
      <c r="BM292" s="1421"/>
      <c r="BN292" s="1422"/>
      <c r="BO292" s="1423"/>
      <c r="BP292" s="1427"/>
      <c r="BQ292" s="1427"/>
      <c r="BR292" s="1427"/>
      <c r="BS292" s="1427"/>
      <c r="BT292" s="1427"/>
      <c r="BU292" s="127"/>
      <c r="BV292" s="1378"/>
      <c r="BW292" s="1378"/>
      <c r="BX292" s="1378"/>
      <c r="BY292" s="1378"/>
      <c r="BZ292" s="1378"/>
      <c r="CA292" s="1378"/>
      <c r="CB292" s="1378"/>
      <c r="CC292" s="1378"/>
      <c r="CD292" s="1378"/>
      <c r="CE292" s="1378"/>
      <c r="CF292" s="1378"/>
      <c r="CG292" s="1378"/>
      <c r="CH292" s="1378"/>
      <c r="CI292" s="1378"/>
      <c r="CJ292" s="1378"/>
      <c r="CK292" s="1378"/>
      <c r="CL292" s="1378"/>
      <c r="CM292" s="1378"/>
      <c r="CN292" s="1378"/>
      <c r="CO292" s="1378"/>
      <c r="CP292" s="1378"/>
      <c r="CQ292" s="1378"/>
      <c r="CR292" s="1378"/>
      <c r="CS292" s="1378"/>
      <c r="CT292" s="1378"/>
      <c r="CU292" s="1378"/>
      <c r="CV292" s="1378"/>
      <c r="CW292" s="83"/>
      <c r="CX292" s="112"/>
      <c r="DA292" s="11" t="s">
        <v>331</v>
      </c>
      <c r="DB292" s="12">
        <v>0.90400000000000003</v>
      </c>
      <c r="DC292" s="11"/>
    </row>
    <row r="293" spans="1:107" ht="13.5" customHeight="1" x14ac:dyDescent="0.2">
      <c r="A293" s="3"/>
      <c r="B293" s="111"/>
      <c r="C293" s="1381" t="s">
        <v>811</v>
      </c>
      <c r="D293" s="1382"/>
      <c r="E293" s="1382"/>
      <c r="F293" s="1382"/>
      <c r="G293" s="1382"/>
      <c r="H293" s="1382"/>
      <c r="I293" s="1382"/>
      <c r="J293" s="1382"/>
      <c r="K293" s="1382"/>
      <c r="L293" s="1382"/>
      <c r="M293" s="1382"/>
      <c r="N293" s="1382"/>
      <c r="O293" s="1382"/>
      <c r="P293" s="1382"/>
      <c r="Q293" s="1382"/>
      <c r="R293" s="1382"/>
      <c r="S293" s="1382"/>
      <c r="T293" s="1382"/>
      <c r="U293" s="1382"/>
      <c r="V293" s="1382"/>
      <c r="W293" s="1383"/>
      <c r="X293" s="1438">
        <f>X288</f>
        <v>199510</v>
      </c>
      <c r="Y293" s="1439"/>
      <c r="Z293" s="1439"/>
      <c r="AA293" s="1439"/>
      <c r="AB293" s="1440"/>
      <c r="AC293" s="1397"/>
      <c r="AD293" s="1398"/>
      <c r="AE293" s="1398"/>
      <c r="AF293" s="1398"/>
      <c r="AG293" s="1398"/>
      <c r="AH293" s="1398"/>
      <c r="AI293" s="1398"/>
      <c r="AJ293" s="1398"/>
      <c r="AK293" s="1398"/>
      <c r="AL293" s="1398"/>
      <c r="AM293" s="1398"/>
      <c r="AN293" s="1398"/>
      <c r="AO293" s="1398"/>
      <c r="AP293" s="1398"/>
      <c r="AQ293" s="1398"/>
      <c r="AR293" s="1398"/>
      <c r="AS293" s="1398"/>
      <c r="AT293" s="1398"/>
      <c r="AU293" s="1398"/>
      <c r="AV293" s="1398"/>
      <c r="AW293" s="1398"/>
      <c r="AX293" s="1398"/>
      <c r="AY293" s="1399"/>
      <c r="AZ293" s="71"/>
      <c r="BA293" s="1406"/>
      <c r="BB293" s="1407"/>
      <c r="BC293" s="1407"/>
      <c r="BD293" s="1408"/>
      <c r="BE293" s="1415"/>
      <c r="BF293" s="1416"/>
      <c r="BG293" s="1416"/>
      <c r="BH293" s="1417"/>
      <c r="BI293" s="1415"/>
      <c r="BJ293" s="1416"/>
      <c r="BK293" s="1416"/>
      <c r="BL293" s="1417"/>
      <c r="BM293" s="1424"/>
      <c r="BN293" s="1425"/>
      <c r="BO293" s="1426"/>
      <c r="BP293" s="1427"/>
      <c r="BQ293" s="1427"/>
      <c r="BR293" s="1427"/>
      <c r="BS293" s="1427"/>
      <c r="BT293" s="1427"/>
      <c r="BU293" s="127"/>
      <c r="BV293" s="1378"/>
      <c r="BW293" s="1378"/>
      <c r="BX293" s="1378"/>
      <c r="BY293" s="1378"/>
      <c r="BZ293" s="1378"/>
      <c r="CA293" s="1378"/>
      <c r="CB293" s="1378"/>
      <c r="CC293" s="1378"/>
      <c r="CD293" s="1378"/>
      <c r="CE293" s="1378"/>
      <c r="CF293" s="1378"/>
      <c r="CG293" s="1378"/>
      <c r="CH293" s="1378"/>
      <c r="CI293" s="1378"/>
      <c r="CJ293" s="1378"/>
      <c r="CK293" s="1378"/>
      <c r="CL293" s="1378"/>
      <c r="CM293" s="1378"/>
      <c r="CN293" s="1378"/>
      <c r="CO293" s="1378"/>
      <c r="CP293" s="1378"/>
      <c r="CQ293" s="1378"/>
      <c r="CR293" s="1378"/>
      <c r="CS293" s="1378"/>
      <c r="CT293" s="1378"/>
      <c r="CU293" s="1378"/>
      <c r="CV293" s="1378"/>
      <c r="CW293" s="83"/>
      <c r="CX293" s="112"/>
      <c r="DA293" s="11" t="s">
        <v>332</v>
      </c>
      <c r="DB293" s="12">
        <v>0.95299999999999996</v>
      </c>
      <c r="DC293" s="11"/>
    </row>
    <row r="294" spans="1:107" ht="13.5" customHeight="1" x14ac:dyDescent="0.2">
      <c r="A294" s="3"/>
      <c r="B294" s="111"/>
      <c r="C294" s="1441" t="s">
        <v>812</v>
      </c>
      <c r="D294" s="1442"/>
      <c r="E294" s="1442"/>
      <c r="F294" s="1442"/>
      <c r="G294" s="1442"/>
      <c r="H294" s="1442"/>
      <c r="I294" s="1442"/>
      <c r="J294" s="1442"/>
      <c r="K294" s="1442"/>
      <c r="L294" s="1442"/>
      <c r="M294" s="1442"/>
      <c r="N294" s="1442"/>
      <c r="O294" s="1442"/>
      <c r="P294" s="1442"/>
      <c r="Q294" s="1442"/>
      <c r="R294" s="1442"/>
      <c r="S294" s="1442"/>
      <c r="T294" s="1442"/>
      <c r="U294" s="1442"/>
      <c r="V294" s="1442"/>
      <c r="W294" s="1443"/>
      <c r="X294" s="1444">
        <f>X245+X251+X257+X263+X269+X275+X281+X287+X288</f>
        <v>199510</v>
      </c>
      <c r="Y294" s="1445"/>
      <c r="Z294" s="1445"/>
      <c r="AA294" s="1445"/>
      <c r="AB294" s="1446"/>
      <c r="AC294" s="3"/>
      <c r="AD294" s="3"/>
      <c r="AE294" s="3"/>
      <c r="AF294" s="3"/>
      <c r="AG294" s="3"/>
      <c r="AH294" s="3"/>
      <c r="AI294" s="3"/>
      <c r="AJ294" s="3"/>
      <c r="AK294" s="3"/>
      <c r="AL294" s="3"/>
      <c r="AM294" s="3"/>
      <c r="AN294" s="3"/>
      <c r="AO294" s="3"/>
      <c r="AP294" s="3"/>
      <c r="AQ294" s="3"/>
      <c r="AR294" s="3"/>
      <c r="AS294" s="3"/>
      <c r="AT294" s="3"/>
      <c r="AU294" s="3"/>
      <c r="AV294" s="3"/>
      <c r="AW294" s="3"/>
      <c r="AX294" s="3"/>
      <c r="AY294" s="3"/>
      <c r="AZ294" s="71"/>
      <c r="BA294" s="83"/>
      <c r="BB294" s="83"/>
      <c r="BC294" s="83"/>
      <c r="BD294" s="83"/>
      <c r="BE294" s="83"/>
      <c r="BF294" s="83"/>
      <c r="BG294" s="83"/>
      <c r="BH294" s="83"/>
      <c r="BI294" s="83"/>
      <c r="BJ294" s="83"/>
      <c r="BK294" s="83"/>
      <c r="BL294" s="83"/>
      <c r="BM294" s="83"/>
      <c r="BN294" s="83"/>
      <c r="BO294" s="83"/>
      <c r="BP294" s="54"/>
      <c r="BQ294" s="54"/>
      <c r="BR294" s="54"/>
      <c r="BS294" s="83"/>
      <c r="BT294" s="83"/>
      <c r="BU294" s="83"/>
      <c r="BV294" s="1378"/>
      <c r="BW294" s="1378"/>
      <c r="BX294" s="1378"/>
      <c r="BY294" s="1378"/>
      <c r="BZ294" s="1378"/>
      <c r="CA294" s="1378"/>
      <c r="CB294" s="1378"/>
      <c r="CC294" s="1378"/>
      <c r="CD294" s="1378"/>
      <c r="CE294" s="1378"/>
      <c r="CF294" s="1378"/>
      <c r="CG294" s="1378"/>
      <c r="CH294" s="1378"/>
      <c r="CI294" s="1378"/>
      <c r="CJ294" s="1378"/>
      <c r="CK294" s="1378"/>
      <c r="CL294" s="1378"/>
      <c r="CM294" s="1378"/>
      <c r="CN294" s="1378"/>
      <c r="CO294" s="1378"/>
      <c r="CP294" s="1378"/>
      <c r="CQ294" s="1378"/>
      <c r="CR294" s="1378"/>
      <c r="CS294" s="1378"/>
      <c r="CT294" s="1378"/>
      <c r="CU294" s="1378"/>
      <c r="CV294" s="1378"/>
      <c r="CW294" s="83"/>
      <c r="CX294" s="112"/>
      <c r="DA294" s="11" t="s">
        <v>333</v>
      </c>
      <c r="DB294" s="12">
        <v>0.84699999999999998</v>
      </c>
      <c r="DC294" s="11"/>
    </row>
    <row r="295" spans="1:107" ht="13.5" customHeight="1" x14ac:dyDescent="0.2">
      <c r="A295" s="3"/>
      <c r="B295" s="111"/>
      <c r="C295" s="1441" t="s">
        <v>813</v>
      </c>
      <c r="D295" s="1442"/>
      <c r="E295" s="1442"/>
      <c r="F295" s="1442"/>
      <c r="G295" s="1442"/>
      <c r="H295" s="1442"/>
      <c r="I295" s="1442"/>
      <c r="J295" s="1442"/>
      <c r="K295" s="1442"/>
      <c r="L295" s="1442"/>
      <c r="M295" s="1442"/>
      <c r="N295" s="1442"/>
      <c r="O295" s="1442"/>
      <c r="P295" s="1442"/>
      <c r="Q295" s="1442"/>
      <c r="R295" s="1442"/>
      <c r="S295" s="1442"/>
      <c r="T295" s="1443"/>
      <c r="U295" s="1447" t="e">
        <f>IF(O234="RUMAH TINGGAL MEWAH",VLOOKUP(O238,IL,3,FALSE),IF(O234="RUMAH TINGGAL MENENGAH",VLOOKUP(O238,IL,4,FALSE),IF(O234="RUMAH TINGGAL SEDERHANA",VLOOKUP(O238,IL,5,FALSE),IF(O234="SEMI PERMANEN",VLOOKUP(O238,IL,6,FALSE),IF(O234="GUDANG",VLOOKUP(O238,IL,7,FALSE),IF(O234="GEDUNG BERTINGKAT RENDAH &lt; 5 LANTAI",VLOOKUP(O238,IL,8,FALSE),IF(O234="GEDUNG BERTINGKAT SEDANG 5-8 LANTAI",VLOOKUP(O238,IL,9,FALSE),VLOOKUP(O238,IL,10,FALSE))))))))</f>
        <v>#N/A</v>
      </c>
      <c r="V295" s="1448"/>
      <c r="W295" s="1449"/>
      <c r="X295" s="1444" t="e">
        <f>X294*U295</f>
        <v>#N/A</v>
      </c>
      <c r="Y295" s="1445"/>
      <c r="Z295" s="1445"/>
      <c r="AA295" s="1445"/>
      <c r="AB295" s="1446"/>
      <c r="AC295" s="3"/>
      <c r="AD295" s="1289" t="s">
        <v>896</v>
      </c>
      <c r="AE295" s="1290"/>
      <c r="AF295" s="1290"/>
      <c r="AG295" s="1290"/>
      <c r="AH295" s="1290"/>
      <c r="AI295" s="1290"/>
      <c r="AJ295" s="1290"/>
      <c r="AK295" s="1290"/>
      <c r="AL295" s="1290"/>
      <c r="AM295" s="1290"/>
      <c r="AN295" s="1290"/>
      <c r="AO295" s="1290"/>
      <c r="AP295" s="1290"/>
      <c r="AQ295" s="1290"/>
      <c r="AR295" s="1290"/>
      <c r="AS295" s="1290"/>
      <c r="AT295" s="1290"/>
      <c r="AU295" s="1290"/>
      <c r="AV295" s="1290"/>
      <c r="AW295" s="1290"/>
      <c r="AX295" s="1290"/>
      <c r="AY295" s="1290"/>
      <c r="AZ295" s="1290"/>
      <c r="BA295" s="1290"/>
      <c r="BB295" s="1290"/>
      <c r="BC295" s="1291"/>
      <c r="BD295" s="83"/>
      <c r="BE295" s="83"/>
      <c r="BF295" s="83"/>
      <c r="BG295" s="83"/>
      <c r="BH295" s="83"/>
      <c r="BI295" s="83"/>
      <c r="BJ295" s="83"/>
      <c r="BK295" s="83"/>
      <c r="BL295" s="83"/>
      <c r="BM295" s="83"/>
      <c r="BN295" s="83"/>
      <c r="BO295" s="83"/>
      <c r="BP295" s="54"/>
      <c r="BQ295" s="54"/>
      <c r="BR295" s="54"/>
      <c r="BS295" s="83"/>
      <c r="BT295" s="83"/>
      <c r="BU295" s="83"/>
      <c r="BV295" s="1378"/>
      <c r="BW295" s="1378"/>
      <c r="BX295" s="1378"/>
      <c r="BY295" s="1378"/>
      <c r="BZ295" s="1378"/>
      <c r="CA295" s="1378"/>
      <c r="CB295" s="1378"/>
      <c r="CC295" s="1378"/>
      <c r="CD295" s="1378"/>
      <c r="CE295" s="1378"/>
      <c r="CF295" s="1378"/>
      <c r="CG295" s="1378"/>
      <c r="CH295" s="1378"/>
      <c r="CI295" s="1378"/>
      <c r="CJ295" s="1378"/>
      <c r="CK295" s="1378"/>
      <c r="CL295" s="1378"/>
      <c r="CM295" s="1378"/>
      <c r="CN295" s="1378"/>
      <c r="CO295" s="1378"/>
      <c r="CP295" s="1378"/>
      <c r="CQ295" s="1378"/>
      <c r="CR295" s="1378"/>
      <c r="CS295" s="1378"/>
      <c r="CT295" s="1378"/>
      <c r="CU295" s="1378"/>
      <c r="CV295" s="1378"/>
      <c r="CW295" s="83"/>
      <c r="CX295" s="112"/>
      <c r="DA295" s="11" t="s">
        <v>334</v>
      </c>
      <c r="DB295" s="12">
        <v>0.871</v>
      </c>
      <c r="DC295" s="11"/>
    </row>
    <row r="296" spans="1:107" ht="13.5" customHeight="1" x14ac:dyDescent="0.2">
      <c r="A296" s="3"/>
      <c r="B296" s="111"/>
      <c r="C296" s="1349" t="s">
        <v>814</v>
      </c>
      <c r="D296" s="1295"/>
      <c r="E296" s="1295"/>
      <c r="F296" s="1295"/>
      <c r="G296" s="1295"/>
      <c r="H296" s="1295"/>
      <c r="I296" s="1295"/>
      <c r="J296" s="1295"/>
      <c r="K296" s="1295"/>
      <c r="L296" s="1295"/>
      <c r="M296" s="1295"/>
      <c r="N296" s="1295"/>
      <c r="O296" s="1295"/>
      <c r="P296" s="1295"/>
      <c r="Q296" s="1295"/>
      <c r="R296" s="1295"/>
      <c r="S296" s="1295"/>
      <c r="T296" s="1296"/>
      <c r="U296" s="1350">
        <f>VLOOKUP(O236,$DA$38:$DB$584,2,FALSE)</f>
        <v>1</v>
      </c>
      <c r="V296" s="1351"/>
      <c r="W296" s="1352"/>
      <c r="X296" s="1353" t="e">
        <f>X295*U296</f>
        <v>#N/A</v>
      </c>
      <c r="Y296" s="1354"/>
      <c r="Z296" s="1354"/>
      <c r="AA296" s="1354"/>
      <c r="AB296" s="1355"/>
      <c r="AC296" s="3"/>
      <c r="AD296" s="117" t="s">
        <v>13</v>
      </c>
      <c r="AE296" s="1323" t="s">
        <v>897</v>
      </c>
      <c r="AF296" s="1323"/>
      <c r="AG296" s="1323"/>
      <c r="AH296" s="1323"/>
      <c r="AI296" s="1323"/>
      <c r="AJ296" s="1323"/>
      <c r="AK296" s="1323"/>
      <c r="AL296" s="1323"/>
      <c r="AM296" s="1323"/>
      <c r="AN296" s="1323"/>
      <c r="AO296" s="1323"/>
      <c r="AP296" s="1323"/>
      <c r="AQ296" s="1323"/>
      <c r="AR296" s="1324"/>
      <c r="AS296" s="1356"/>
      <c r="AT296" s="1357"/>
      <c r="AU296" s="1357"/>
      <c r="AV296" s="1357"/>
      <c r="AW296" s="1357"/>
      <c r="AX296" s="1357"/>
      <c r="AY296" s="1357"/>
      <c r="AZ296" s="1357"/>
      <c r="BA296" s="1357"/>
      <c r="BB296" s="1357"/>
      <c r="BC296" s="1358"/>
      <c r="BD296" s="83"/>
      <c r="BE296" s="83"/>
      <c r="BF296" s="83"/>
      <c r="BG296" s="83"/>
      <c r="BH296" s="83"/>
      <c r="BI296" s="83"/>
      <c r="BJ296" s="83"/>
      <c r="BK296" s="83"/>
      <c r="BL296" s="83"/>
      <c r="BM296" s="83"/>
      <c r="BN296" s="83"/>
      <c r="BO296" s="83"/>
      <c r="BP296" s="54"/>
      <c r="BQ296" s="54"/>
      <c r="BR296" s="54"/>
      <c r="BS296" s="83"/>
      <c r="BT296" s="83"/>
      <c r="BU296" s="83"/>
      <c r="BV296" s="1378"/>
      <c r="BW296" s="1378"/>
      <c r="BX296" s="1378"/>
      <c r="BY296" s="1378"/>
      <c r="BZ296" s="1378"/>
      <c r="CA296" s="1378"/>
      <c r="CB296" s="1378"/>
      <c r="CC296" s="1378"/>
      <c r="CD296" s="1378"/>
      <c r="CE296" s="1378"/>
      <c r="CF296" s="1378"/>
      <c r="CG296" s="1378"/>
      <c r="CH296" s="1378"/>
      <c r="CI296" s="1378"/>
      <c r="CJ296" s="1378"/>
      <c r="CK296" s="1378"/>
      <c r="CL296" s="1378"/>
      <c r="CM296" s="1378"/>
      <c r="CN296" s="1378"/>
      <c r="CO296" s="1378"/>
      <c r="CP296" s="1378"/>
      <c r="CQ296" s="1378"/>
      <c r="CR296" s="1378"/>
      <c r="CS296" s="1378"/>
      <c r="CT296" s="1378"/>
      <c r="CU296" s="1378"/>
      <c r="CV296" s="1378"/>
      <c r="CW296" s="83"/>
      <c r="CX296" s="112"/>
      <c r="DA296" s="11" t="s">
        <v>335</v>
      </c>
      <c r="DB296" s="12">
        <v>0.86299999999999999</v>
      </c>
      <c r="DC296" s="11"/>
    </row>
    <row r="297" spans="1:107" ht="13.5" customHeight="1" x14ac:dyDescent="0.2">
      <c r="A297" s="3"/>
      <c r="B297" s="111"/>
      <c r="C297" s="3"/>
      <c r="D297" s="3"/>
      <c r="E297" s="3"/>
      <c r="F297" s="3"/>
      <c r="G297" s="3"/>
      <c r="H297" s="3"/>
      <c r="I297" s="3"/>
      <c r="J297" s="3"/>
      <c r="K297" s="3"/>
      <c r="L297" s="3"/>
      <c r="M297" s="3"/>
      <c r="N297" s="3"/>
      <c r="O297" s="3"/>
      <c r="P297" s="3"/>
      <c r="Q297" s="3"/>
      <c r="R297" s="3"/>
      <c r="S297" s="3"/>
      <c r="T297" s="3"/>
      <c r="U297" s="3"/>
      <c r="V297" s="3"/>
      <c r="W297" s="3"/>
      <c r="X297" s="3"/>
      <c r="Y297" s="3"/>
      <c r="Z297" s="3"/>
      <c r="AA297" s="3"/>
      <c r="AB297" s="3"/>
      <c r="AC297" s="3"/>
      <c r="AD297" s="124" t="s">
        <v>13</v>
      </c>
      <c r="AE297" s="1318" t="s">
        <v>898</v>
      </c>
      <c r="AF297" s="1318"/>
      <c r="AG297" s="1318"/>
      <c r="AH297" s="1318"/>
      <c r="AI297" s="1318"/>
      <c r="AJ297" s="1318"/>
      <c r="AK297" s="1318"/>
      <c r="AL297" s="1318"/>
      <c r="AM297" s="1318"/>
      <c r="AN297" s="1318"/>
      <c r="AO297" s="1318"/>
      <c r="AP297" s="1318"/>
      <c r="AQ297" s="1318"/>
      <c r="AR297" s="1319"/>
      <c r="AS297" s="1337"/>
      <c r="AT297" s="1338"/>
      <c r="AU297" s="1338"/>
      <c r="AV297" s="1338"/>
      <c r="AW297" s="1338"/>
      <c r="AX297" s="1338"/>
      <c r="AY297" s="1338"/>
      <c r="AZ297" s="1338"/>
      <c r="BA297" s="1338"/>
      <c r="BB297" s="1338"/>
      <c r="BC297" s="1339"/>
      <c r="BD297" s="83"/>
      <c r="BE297" s="83"/>
      <c r="BF297" s="83"/>
      <c r="BG297" s="83"/>
      <c r="BH297" s="83"/>
      <c r="BI297" s="83"/>
      <c r="BJ297" s="83"/>
      <c r="BK297" s="83"/>
      <c r="BL297" s="83"/>
      <c r="BM297" s="83"/>
      <c r="BN297" s="83"/>
      <c r="BO297" s="83"/>
      <c r="BP297" s="54"/>
      <c r="BQ297" s="54"/>
      <c r="BR297" s="54"/>
      <c r="BS297" s="83"/>
      <c r="BT297" s="83"/>
      <c r="BU297" s="83"/>
      <c r="BV297" s="1378"/>
      <c r="BW297" s="1378"/>
      <c r="BX297" s="1378"/>
      <c r="BY297" s="1378"/>
      <c r="BZ297" s="1378"/>
      <c r="CA297" s="1378"/>
      <c r="CB297" s="1378"/>
      <c r="CC297" s="1378"/>
      <c r="CD297" s="1378"/>
      <c r="CE297" s="1378"/>
      <c r="CF297" s="1378"/>
      <c r="CG297" s="1378"/>
      <c r="CH297" s="1378"/>
      <c r="CI297" s="1378"/>
      <c r="CJ297" s="1378"/>
      <c r="CK297" s="1378"/>
      <c r="CL297" s="1378"/>
      <c r="CM297" s="1378"/>
      <c r="CN297" s="1378"/>
      <c r="CO297" s="1378"/>
      <c r="CP297" s="1378"/>
      <c r="CQ297" s="1378"/>
      <c r="CR297" s="1378"/>
      <c r="CS297" s="1378"/>
      <c r="CT297" s="1378"/>
      <c r="CU297" s="1378"/>
      <c r="CV297" s="1378"/>
      <c r="CW297" s="83"/>
      <c r="CX297" s="112"/>
      <c r="DA297" s="11" t="s">
        <v>336</v>
      </c>
      <c r="DB297" s="12">
        <v>0.86199999999999999</v>
      </c>
      <c r="DC297" s="11"/>
    </row>
    <row r="298" spans="1:107" ht="13.5" customHeight="1" x14ac:dyDescent="0.2">
      <c r="A298" s="3"/>
      <c r="B298" s="111"/>
      <c r="C298" s="3"/>
      <c r="D298" s="3"/>
      <c r="E298" s="3"/>
      <c r="F298" s="3"/>
      <c r="G298" s="3"/>
      <c r="H298" s="3"/>
      <c r="I298" s="3"/>
      <c r="J298" s="3"/>
      <c r="K298" s="3"/>
      <c r="L298" s="3"/>
      <c r="M298" s="3"/>
      <c r="N298" s="3"/>
      <c r="O298" s="3"/>
      <c r="P298" s="3"/>
      <c r="Q298" s="3"/>
      <c r="R298" s="3"/>
      <c r="S298" s="3"/>
      <c r="T298" s="3"/>
      <c r="U298" s="3"/>
      <c r="V298" s="3"/>
      <c r="W298" s="3"/>
      <c r="X298" s="3"/>
      <c r="Y298" s="3"/>
      <c r="Z298" s="3"/>
      <c r="AA298" s="3"/>
      <c r="AB298" s="3"/>
      <c r="AC298" s="3"/>
      <c r="AD298" s="124" t="s">
        <v>13</v>
      </c>
      <c r="AE298" s="1318" t="s">
        <v>899</v>
      </c>
      <c r="AF298" s="1318"/>
      <c r="AG298" s="1318"/>
      <c r="AH298" s="1318"/>
      <c r="AI298" s="1318"/>
      <c r="AJ298" s="1318"/>
      <c r="AK298" s="1318"/>
      <c r="AL298" s="1318"/>
      <c r="AM298" s="1318"/>
      <c r="AN298" s="1318"/>
      <c r="AO298" s="1318"/>
      <c r="AP298" s="1318"/>
      <c r="AQ298" s="1318"/>
      <c r="AR298" s="1319"/>
      <c r="AS298" s="1340" t="s">
        <v>13</v>
      </c>
      <c r="AT298" s="1341"/>
      <c r="AU298" s="1341"/>
      <c r="AV298" s="1341"/>
      <c r="AW298" s="1341"/>
      <c r="AX298" s="1341"/>
      <c r="AY298" s="1341"/>
      <c r="AZ298" s="1341"/>
      <c r="BA298" s="1341"/>
      <c r="BB298" s="1341"/>
      <c r="BC298" s="1342"/>
      <c r="BD298" s="83"/>
      <c r="BE298" s="83"/>
      <c r="BF298" s="83"/>
      <c r="BG298" s="83"/>
      <c r="BH298" s="83"/>
      <c r="BI298" s="83"/>
      <c r="BJ298" s="83"/>
      <c r="BK298" s="83"/>
      <c r="BP298" s="54"/>
      <c r="BQ298" s="54"/>
      <c r="BR298" s="54"/>
      <c r="BS298" s="83"/>
      <c r="BT298" s="83"/>
      <c r="BU298" s="83"/>
      <c r="BV298" s="1378"/>
      <c r="BW298" s="1378"/>
      <c r="BX298" s="1378"/>
      <c r="BY298" s="1378"/>
      <c r="BZ298" s="1378"/>
      <c r="CA298" s="1378"/>
      <c r="CB298" s="1378"/>
      <c r="CC298" s="1378"/>
      <c r="CD298" s="1378"/>
      <c r="CE298" s="1378"/>
      <c r="CF298" s="1378"/>
      <c r="CG298" s="1378"/>
      <c r="CH298" s="1378"/>
      <c r="CI298" s="1378"/>
      <c r="CJ298" s="1378"/>
      <c r="CK298" s="1378"/>
      <c r="CL298" s="1378"/>
      <c r="CM298" s="1378"/>
      <c r="CN298" s="1378"/>
      <c r="CO298" s="1378"/>
      <c r="CP298" s="1378"/>
      <c r="CQ298" s="1378"/>
      <c r="CR298" s="1378"/>
      <c r="CS298" s="1378"/>
      <c r="CT298" s="1378"/>
      <c r="CU298" s="1378"/>
      <c r="CV298" s="1378"/>
      <c r="CW298" s="83"/>
      <c r="CX298" s="112"/>
      <c r="DA298" s="11" t="s">
        <v>337</v>
      </c>
      <c r="DB298" s="12">
        <v>0.873</v>
      </c>
      <c r="DC298" s="11"/>
    </row>
    <row r="299" spans="1:107" ht="13.5" customHeight="1" x14ac:dyDescent="0.2">
      <c r="A299" s="3"/>
      <c r="B299" s="111"/>
      <c r="C299" s="1289" t="s">
        <v>815</v>
      </c>
      <c r="D299" s="1290"/>
      <c r="E299" s="1290"/>
      <c r="F299" s="1290"/>
      <c r="G299" s="1290"/>
      <c r="H299" s="1290"/>
      <c r="I299" s="1290"/>
      <c r="J299" s="1290"/>
      <c r="K299" s="1290"/>
      <c r="L299" s="1290"/>
      <c r="M299" s="1290"/>
      <c r="N299" s="1290"/>
      <c r="O299" s="1290"/>
      <c r="P299" s="1290"/>
      <c r="Q299" s="1290"/>
      <c r="R299" s="1290"/>
      <c r="S299" s="1290"/>
      <c r="T299" s="1290"/>
      <c r="U299" s="1290"/>
      <c r="V299" s="1290"/>
      <c r="W299" s="1290"/>
      <c r="X299" s="1290"/>
      <c r="Y299" s="1290"/>
      <c r="Z299" s="1290"/>
      <c r="AA299" s="1290"/>
      <c r="AB299" s="1291"/>
      <c r="AC299" s="3"/>
      <c r="AD299" s="118" t="s">
        <v>13</v>
      </c>
      <c r="AE299" s="1300" t="s">
        <v>868</v>
      </c>
      <c r="AF299" s="1300"/>
      <c r="AG299" s="1300"/>
      <c r="AH299" s="1300"/>
      <c r="AI299" s="1300"/>
      <c r="AJ299" s="1300"/>
      <c r="AK299" s="1300"/>
      <c r="AL299" s="1300"/>
      <c r="AM299" s="1300"/>
      <c r="AN299" s="1300"/>
      <c r="AO299" s="1300"/>
      <c r="AP299" s="1300"/>
      <c r="AQ299" s="1300"/>
      <c r="AR299" s="1301"/>
      <c r="AS299" s="1343">
        <f>VLOOKUP(AS298,$DU$2:$DV$26,2,FALSE)</f>
        <v>0</v>
      </c>
      <c r="AT299" s="1344"/>
      <c r="AU299" s="1344"/>
      <c r="AV299" s="1344"/>
      <c r="AW299" s="1344"/>
      <c r="AX299" s="1344"/>
      <c r="AY299" s="1344"/>
      <c r="AZ299" s="1344"/>
      <c r="BA299" s="1344"/>
      <c r="BB299" s="1344"/>
      <c r="BC299" s="1345"/>
      <c r="BD299" s="83"/>
      <c r="BE299" s="83"/>
      <c r="BF299" s="83"/>
      <c r="BG299" s="83"/>
      <c r="BH299" s="83"/>
      <c r="BI299" s="83"/>
      <c r="BJ299" s="83"/>
      <c r="BK299" s="83"/>
      <c r="BP299" s="54"/>
      <c r="BQ299" s="54"/>
      <c r="BR299" s="54"/>
      <c r="BS299" s="83"/>
      <c r="BT299" s="83"/>
      <c r="BU299" s="83"/>
      <c r="BV299" s="1378"/>
      <c r="BW299" s="1378"/>
      <c r="BX299" s="1378"/>
      <c r="BY299" s="1378"/>
      <c r="BZ299" s="1378"/>
      <c r="CA299" s="1378"/>
      <c r="CB299" s="1378"/>
      <c r="CC299" s="1378"/>
      <c r="CD299" s="1378"/>
      <c r="CE299" s="1378"/>
      <c r="CF299" s="1378"/>
      <c r="CG299" s="1378"/>
      <c r="CH299" s="1378"/>
      <c r="CI299" s="1378"/>
      <c r="CJ299" s="1378"/>
      <c r="CK299" s="1378"/>
      <c r="CL299" s="1378"/>
      <c r="CM299" s="1378"/>
      <c r="CN299" s="1378"/>
      <c r="CO299" s="1378"/>
      <c r="CP299" s="1378"/>
      <c r="CQ299" s="1378"/>
      <c r="CR299" s="1378"/>
      <c r="CS299" s="1378"/>
      <c r="CT299" s="1378"/>
      <c r="CU299" s="1378"/>
      <c r="CV299" s="1378"/>
      <c r="CW299" s="83"/>
      <c r="CX299" s="112"/>
      <c r="DA299" s="11" t="s">
        <v>338</v>
      </c>
      <c r="DB299" s="12">
        <v>0.86299999999999999</v>
      </c>
      <c r="DC299" s="11"/>
    </row>
    <row r="300" spans="1:107" ht="13.5" customHeight="1" x14ac:dyDescent="0.2">
      <c r="A300" s="3"/>
      <c r="B300" s="111"/>
      <c r="C300" s="124" t="s">
        <v>13</v>
      </c>
      <c r="D300" s="1323" t="s">
        <v>816</v>
      </c>
      <c r="E300" s="1323"/>
      <c r="F300" s="1323"/>
      <c r="G300" s="1323"/>
      <c r="H300" s="1323"/>
      <c r="I300" s="1323"/>
      <c r="J300" s="1323"/>
      <c r="K300" s="1323"/>
      <c r="L300" s="1323"/>
      <c r="M300" s="1323"/>
      <c r="N300" s="1323"/>
      <c r="O300" s="1323"/>
      <c r="P300" s="1323"/>
      <c r="Q300" s="1323"/>
      <c r="R300" s="1323"/>
      <c r="S300" s="1323"/>
      <c r="T300" s="1324"/>
      <c r="U300" s="1346">
        <f>U223</f>
        <v>0.03</v>
      </c>
      <c r="V300" s="1347"/>
      <c r="W300" s="1348"/>
      <c r="X300" s="1315" t="e">
        <f>X296*U300</f>
        <v>#N/A</v>
      </c>
      <c r="Y300" s="1316"/>
      <c r="Z300" s="1316"/>
      <c r="AA300" s="1316"/>
      <c r="AB300" s="1317"/>
      <c r="AC300" s="3"/>
      <c r="AD300" s="1289" t="s">
        <v>900</v>
      </c>
      <c r="AE300" s="1290"/>
      <c r="AF300" s="1290"/>
      <c r="AG300" s="1290"/>
      <c r="AH300" s="1290"/>
      <c r="AI300" s="1290"/>
      <c r="AJ300" s="1290"/>
      <c r="AK300" s="1290"/>
      <c r="AL300" s="1290"/>
      <c r="AM300" s="1290"/>
      <c r="AN300" s="1290"/>
      <c r="AO300" s="1290"/>
      <c r="AP300" s="1290"/>
      <c r="AQ300" s="1290"/>
      <c r="AR300" s="1290"/>
      <c r="AS300" s="1290"/>
      <c r="AT300" s="1290"/>
      <c r="AU300" s="1290"/>
      <c r="AV300" s="1290"/>
      <c r="AW300" s="1290"/>
      <c r="AX300" s="1290"/>
      <c r="AY300" s="1290">
        <f>SUM(AY297:BC299)</f>
        <v>0</v>
      </c>
      <c r="AZ300" s="1290"/>
      <c r="BA300" s="1290"/>
      <c r="BB300" s="1290"/>
      <c r="BC300" s="1291"/>
      <c r="BD300" s="83"/>
      <c r="BE300" s="83"/>
      <c r="BF300" s="83"/>
      <c r="BG300" s="83"/>
      <c r="BH300" s="83"/>
      <c r="BI300" s="83"/>
      <c r="BJ300" s="83"/>
      <c r="BK300" s="83"/>
      <c r="BP300" s="54"/>
      <c r="BQ300" s="54"/>
      <c r="BR300" s="54"/>
      <c r="BS300" s="83"/>
      <c r="BT300" s="83"/>
      <c r="BU300" s="83"/>
      <c r="BV300" s="1378"/>
      <c r="BW300" s="1378"/>
      <c r="BX300" s="1378"/>
      <c r="BY300" s="1378"/>
      <c r="BZ300" s="1378"/>
      <c r="CA300" s="1378"/>
      <c r="CB300" s="1378"/>
      <c r="CC300" s="1378"/>
      <c r="CD300" s="1378"/>
      <c r="CE300" s="1378"/>
      <c r="CF300" s="1378"/>
      <c r="CG300" s="1378"/>
      <c r="CH300" s="1378"/>
      <c r="CI300" s="1378"/>
      <c r="CJ300" s="1378"/>
      <c r="CK300" s="1378"/>
      <c r="CL300" s="1378"/>
      <c r="CM300" s="1378"/>
      <c r="CN300" s="1378"/>
      <c r="CO300" s="1378"/>
      <c r="CP300" s="1378"/>
      <c r="CQ300" s="1378"/>
      <c r="CR300" s="1378"/>
      <c r="CS300" s="1378"/>
      <c r="CT300" s="1378"/>
      <c r="CU300" s="1378"/>
      <c r="CV300" s="1378"/>
      <c r="CW300" s="83"/>
      <c r="CX300" s="112"/>
      <c r="DA300" s="11" t="s">
        <v>339</v>
      </c>
      <c r="DB300" s="12">
        <v>0.86899999999999999</v>
      </c>
      <c r="DC300" s="11"/>
    </row>
    <row r="301" spans="1:107" ht="13.5" customHeight="1" x14ac:dyDescent="0.2">
      <c r="A301" s="3"/>
      <c r="B301" s="111"/>
      <c r="C301" s="124" t="s">
        <v>13</v>
      </c>
      <c r="D301" s="1318" t="s">
        <v>817</v>
      </c>
      <c r="E301" s="1318"/>
      <c r="F301" s="1318"/>
      <c r="G301" s="1318"/>
      <c r="H301" s="1318"/>
      <c r="I301" s="1318"/>
      <c r="J301" s="1318"/>
      <c r="K301" s="1318"/>
      <c r="L301" s="1318"/>
      <c r="M301" s="1318"/>
      <c r="N301" s="1318"/>
      <c r="O301" s="1318"/>
      <c r="P301" s="1318"/>
      <c r="Q301" s="1318"/>
      <c r="R301" s="1318"/>
      <c r="S301" s="1318"/>
      <c r="T301" s="1319"/>
      <c r="U301" s="1312">
        <f t="shared" ref="U301:U302" si="78">U224</f>
        <v>1.4999999999999999E-2</v>
      </c>
      <c r="V301" s="1313"/>
      <c r="W301" s="1314"/>
      <c r="X301" s="1320" t="e">
        <f>X296*U301</f>
        <v>#N/A</v>
      </c>
      <c r="Y301" s="1321"/>
      <c r="Z301" s="1321"/>
      <c r="AA301" s="1321"/>
      <c r="AB301" s="1322"/>
      <c r="AC301" s="3"/>
      <c r="AD301" s="117" t="s">
        <v>13</v>
      </c>
      <c r="AE301" s="1323" t="s">
        <v>851</v>
      </c>
      <c r="AF301" s="1323"/>
      <c r="AG301" s="1323"/>
      <c r="AH301" s="1323"/>
      <c r="AI301" s="1323"/>
      <c r="AJ301" s="1323"/>
      <c r="AK301" s="1323"/>
      <c r="AL301" s="1323"/>
      <c r="AM301" s="1323"/>
      <c r="AN301" s="1323"/>
      <c r="AO301" s="1323"/>
      <c r="AP301" s="1323"/>
      <c r="AQ301" s="1323"/>
      <c r="AR301" s="1324"/>
      <c r="AS301" s="1325" t="e">
        <f>SUM(BP241:BT293)/X306</f>
        <v>#N/A</v>
      </c>
      <c r="AT301" s="1326"/>
      <c r="AU301" s="1326"/>
      <c r="AV301" s="1326"/>
      <c r="AW301" s="1326"/>
      <c r="AX301" s="1326"/>
      <c r="AY301" s="1326"/>
      <c r="AZ301" s="1326"/>
      <c r="BA301" s="1326"/>
      <c r="BB301" s="1326"/>
      <c r="BC301" s="1327"/>
      <c r="BD301" s="83"/>
      <c r="BE301" s="83"/>
      <c r="BF301" s="83"/>
      <c r="BG301" s="83"/>
      <c r="BH301" s="83"/>
      <c r="BI301" s="83"/>
      <c r="BJ301" s="83"/>
      <c r="BK301" s="83"/>
      <c r="BL301" s="83"/>
      <c r="BM301" s="83"/>
      <c r="BN301" s="83"/>
      <c r="BO301" s="83"/>
      <c r="BP301" s="54"/>
      <c r="BQ301" s="54"/>
      <c r="BR301" s="54"/>
      <c r="BS301" s="83"/>
      <c r="BT301" s="83"/>
      <c r="BU301" s="83"/>
      <c r="BV301" s="1378"/>
      <c r="BW301" s="1378"/>
      <c r="BX301" s="1378"/>
      <c r="BY301" s="1378"/>
      <c r="BZ301" s="1378"/>
      <c r="CA301" s="1378"/>
      <c r="CB301" s="1378"/>
      <c r="CC301" s="1378"/>
      <c r="CD301" s="1378"/>
      <c r="CE301" s="1378"/>
      <c r="CF301" s="1378"/>
      <c r="CG301" s="1378"/>
      <c r="CH301" s="1378"/>
      <c r="CI301" s="1378"/>
      <c r="CJ301" s="1378"/>
      <c r="CK301" s="1378"/>
      <c r="CL301" s="1378"/>
      <c r="CM301" s="1378"/>
      <c r="CN301" s="1378"/>
      <c r="CO301" s="1378"/>
      <c r="CP301" s="1378"/>
      <c r="CQ301" s="1378"/>
      <c r="CR301" s="1378"/>
      <c r="CS301" s="1378"/>
      <c r="CT301" s="1378"/>
      <c r="CU301" s="1378"/>
      <c r="CV301" s="1378"/>
      <c r="CW301" s="83"/>
      <c r="CX301" s="112"/>
      <c r="DA301" s="11" t="s">
        <v>340</v>
      </c>
      <c r="DB301" s="12">
        <v>0.874</v>
      </c>
      <c r="DC301" s="11"/>
    </row>
    <row r="302" spans="1:107" ht="13.5" customHeight="1" x14ac:dyDescent="0.2">
      <c r="A302" s="3"/>
      <c r="B302" s="111"/>
      <c r="C302" s="124" t="s">
        <v>13</v>
      </c>
      <c r="D302" s="1300" t="s">
        <v>714</v>
      </c>
      <c r="E302" s="1300"/>
      <c r="F302" s="1300"/>
      <c r="G302" s="1300"/>
      <c r="H302" s="1300"/>
      <c r="I302" s="1300"/>
      <c r="J302" s="1300"/>
      <c r="K302" s="1300"/>
      <c r="L302" s="1300"/>
      <c r="M302" s="1300"/>
      <c r="N302" s="1300"/>
      <c r="O302" s="1300"/>
      <c r="P302" s="1300"/>
      <c r="Q302" s="1300"/>
      <c r="R302" s="1300"/>
      <c r="S302" s="1300"/>
      <c r="T302" s="1301"/>
      <c r="U302" s="1328">
        <f t="shared" si="78"/>
        <v>0.1</v>
      </c>
      <c r="V302" s="1329"/>
      <c r="W302" s="1330"/>
      <c r="X302" s="1331" t="e">
        <f>X296*U302</f>
        <v>#N/A</v>
      </c>
      <c r="Y302" s="1332"/>
      <c r="Z302" s="1332"/>
      <c r="AA302" s="1332"/>
      <c r="AB302" s="1333"/>
      <c r="AC302" s="3"/>
      <c r="AD302" s="124" t="s">
        <v>13</v>
      </c>
      <c r="AE302" s="1318" t="s">
        <v>852</v>
      </c>
      <c r="AF302" s="1318"/>
      <c r="AG302" s="1318"/>
      <c r="AH302" s="1318"/>
      <c r="AI302" s="1318"/>
      <c r="AJ302" s="1318"/>
      <c r="AK302" s="1318"/>
      <c r="AL302" s="1318"/>
      <c r="AM302" s="1318"/>
      <c r="AN302" s="1318"/>
      <c r="AO302" s="1318"/>
      <c r="AP302" s="1318"/>
      <c r="AQ302" s="1318"/>
      <c r="AR302" s="1319"/>
      <c r="AS302" s="1334">
        <v>0</v>
      </c>
      <c r="AT302" s="1335"/>
      <c r="AU302" s="1335"/>
      <c r="AV302" s="1335"/>
      <c r="AW302" s="1335"/>
      <c r="AX302" s="1335"/>
      <c r="AY302" s="1335"/>
      <c r="AZ302" s="1335"/>
      <c r="BA302" s="1335"/>
      <c r="BB302" s="1335"/>
      <c r="BC302" s="1336"/>
      <c r="BD302" s="83"/>
      <c r="BE302" s="83"/>
      <c r="BF302" s="83"/>
      <c r="BG302" s="83"/>
      <c r="BH302" s="83"/>
      <c r="BI302" s="83"/>
      <c r="BJ302" s="83"/>
      <c r="BK302" s="83"/>
      <c r="BL302" s="83"/>
      <c r="BM302" s="83"/>
      <c r="BN302" s="83"/>
      <c r="BO302" s="83"/>
      <c r="BP302" s="54"/>
      <c r="BQ302" s="54"/>
      <c r="BR302" s="54"/>
      <c r="BS302" s="83"/>
      <c r="BT302" s="83"/>
      <c r="BU302" s="83"/>
      <c r="BV302" s="1378"/>
      <c r="BW302" s="1378"/>
      <c r="BX302" s="1378"/>
      <c r="BY302" s="1378"/>
      <c r="BZ302" s="1378"/>
      <c r="CA302" s="1378"/>
      <c r="CB302" s="1378"/>
      <c r="CC302" s="1378"/>
      <c r="CD302" s="1378"/>
      <c r="CE302" s="1378"/>
      <c r="CF302" s="1378"/>
      <c r="CG302" s="1378"/>
      <c r="CH302" s="1378"/>
      <c r="CI302" s="1378"/>
      <c r="CJ302" s="1378"/>
      <c r="CK302" s="1378"/>
      <c r="CL302" s="1378"/>
      <c r="CM302" s="1378"/>
      <c r="CN302" s="1378"/>
      <c r="CO302" s="1378"/>
      <c r="CP302" s="1378"/>
      <c r="CQ302" s="1378"/>
      <c r="CR302" s="1378"/>
      <c r="CS302" s="1378"/>
      <c r="CT302" s="1378"/>
      <c r="CU302" s="1378"/>
      <c r="CV302" s="1378"/>
      <c r="CW302" s="83"/>
      <c r="CX302" s="112"/>
      <c r="DA302" s="11" t="s">
        <v>341</v>
      </c>
      <c r="DB302" s="12">
        <v>0.92300000000000004</v>
      </c>
      <c r="DC302" s="11"/>
    </row>
    <row r="303" spans="1:107" ht="13.5" customHeight="1" x14ac:dyDescent="0.2">
      <c r="A303" s="3"/>
      <c r="B303" s="111"/>
      <c r="C303" s="1289" t="s">
        <v>818</v>
      </c>
      <c r="D303" s="1290"/>
      <c r="E303" s="1290"/>
      <c r="F303" s="1290"/>
      <c r="G303" s="1290"/>
      <c r="H303" s="1290"/>
      <c r="I303" s="1290"/>
      <c r="J303" s="1290"/>
      <c r="K303" s="1290"/>
      <c r="L303" s="1290"/>
      <c r="M303" s="1290"/>
      <c r="N303" s="1290"/>
      <c r="O303" s="1290"/>
      <c r="P303" s="1290"/>
      <c r="Q303" s="1290"/>
      <c r="R303" s="1290"/>
      <c r="S303" s="1290"/>
      <c r="T303" s="1290"/>
      <c r="U303" s="1290"/>
      <c r="V303" s="1290"/>
      <c r="W303" s="1291"/>
      <c r="X303" s="1292" t="e">
        <f>SUM(X300:AB302)</f>
        <v>#N/A</v>
      </c>
      <c r="Y303" s="1293"/>
      <c r="Z303" s="1293"/>
      <c r="AA303" s="1293"/>
      <c r="AB303" s="1294"/>
      <c r="AC303" s="3"/>
      <c r="AD303" s="118" t="s">
        <v>13</v>
      </c>
      <c r="AE303" s="1300" t="s">
        <v>853</v>
      </c>
      <c r="AF303" s="1300"/>
      <c r="AG303" s="1300"/>
      <c r="AH303" s="1300"/>
      <c r="AI303" s="1300"/>
      <c r="AJ303" s="1300"/>
      <c r="AK303" s="1300"/>
      <c r="AL303" s="1300"/>
      <c r="AM303" s="1300"/>
      <c r="AN303" s="1300"/>
      <c r="AO303" s="1300"/>
      <c r="AP303" s="1300"/>
      <c r="AQ303" s="1300"/>
      <c r="AR303" s="1301"/>
      <c r="AS303" s="1302">
        <v>0</v>
      </c>
      <c r="AT303" s="1303"/>
      <c r="AU303" s="1303"/>
      <c r="AV303" s="1303"/>
      <c r="AW303" s="1303"/>
      <c r="AX303" s="1303"/>
      <c r="AY303" s="1303"/>
      <c r="AZ303" s="1303"/>
      <c r="BA303" s="1303"/>
      <c r="BB303" s="1303"/>
      <c r="BC303" s="1304"/>
      <c r="BD303" s="83"/>
      <c r="BE303" s="83"/>
      <c r="BF303" s="83"/>
      <c r="BG303" s="83"/>
      <c r="BH303" s="83"/>
      <c r="BI303" s="83"/>
      <c r="BJ303" s="83"/>
      <c r="BK303" s="83"/>
      <c r="BL303" s="83"/>
      <c r="BM303" s="83"/>
      <c r="BN303" s="83"/>
      <c r="BO303" s="83"/>
      <c r="BP303" s="54"/>
      <c r="BQ303" s="54"/>
      <c r="BR303" s="54"/>
      <c r="BS303" s="83"/>
      <c r="BT303" s="83"/>
      <c r="BU303" s="83"/>
      <c r="BV303" s="1378"/>
      <c r="BW303" s="1378"/>
      <c r="BX303" s="1378"/>
      <c r="BY303" s="1378"/>
      <c r="BZ303" s="1378"/>
      <c r="CA303" s="1378"/>
      <c r="CB303" s="1378"/>
      <c r="CC303" s="1378"/>
      <c r="CD303" s="1378"/>
      <c r="CE303" s="1378"/>
      <c r="CF303" s="1378"/>
      <c r="CG303" s="1378"/>
      <c r="CH303" s="1378"/>
      <c r="CI303" s="1378"/>
      <c r="CJ303" s="1378"/>
      <c r="CK303" s="1378"/>
      <c r="CL303" s="1378"/>
      <c r="CM303" s="1378"/>
      <c r="CN303" s="1378"/>
      <c r="CO303" s="1378"/>
      <c r="CP303" s="1378"/>
      <c r="CQ303" s="1378"/>
      <c r="CR303" s="1378"/>
      <c r="CS303" s="1378"/>
      <c r="CT303" s="1378"/>
      <c r="CU303" s="1378"/>
      <c r="CV303" s="1378"/>
      <c r="CW303" s="83"/>
      <c r="CX303" s="112"/>
      <c r="DA303" s="11" t="s">
        <v>342</v>
      </c>
      <c r="DB303" s="12">
        <v>1.002</v>
      </c>
      <c r="DC303" s="11"/>
    </row>
    <row r="304" spans="1:107" ht="13.5" customHeight="1" x14ac:dyDescent="0.2">
      <c r="A304" s="3"/>
      <c r="B304" s="111"/>
      <c r="C304" s="1289" t="s">
        <v>821</v>
      </c>
      <c r="D304" s="1290"/>
      <c r="E304" s="1290"/>
      <c r="F304" s="1290"/>
      <c r="G304" s="1290"/>
      <c r="H304" s="1290"/>
      <c r="I304" s="1290"/>
      <c r="J304" s="1290"/>
      <c r="K304" s="1290"/>
      <c r="L304" s="1290"/>
      <c r="M304" s="1290"/>
      <c r="N304" s="1290"/>
      <c r="O304" s="1290"/>
      <c r="P304" s="1290"/>
      <c r="Q304" s="1290"/>
      <c r="R304" s="1290"/>
      <c r="S304" s="1290"/>
      <c r="T304" s="1290"/>
      <c r="U304" s="1290"/>
      <c r="V304" s="1290"/>
      <c r="W304" s="1291"/>
      <c r="X304" s="1292" t="e">
        <f>X296+X303</f>
        <v>#N/A</v>
      </c>
      <c r="Y304" s="1293"/>
      <c r="Z304" s="1293"/>
      <c r="AA304" s="1293"/>
      <c r="AB304" s="1294"/>
      <c r="AC304" s="3"/>
      <c r="AD304" s="115"/>
      <c r="AE304" s="1305" t="s">
        <v>854</v>
      </c>
      <c r="AF304" s="1305"/>
      <c r="AG304" s="1305"/>
      <c r="AH304" s="1305"/>
      <c r="AI304" s="1305"/>
      <c r="AJ304" s="1305"/>
      <c r="AK304" s="1305"/>
      <c r="AL304" s="1305"/>
      <c r="AM304" s="1305"/>
      <c r="AN304" s="1305"/>
      <c r="AO304" s="1305"/>
      <c r="AP304" s="1305"/>
      <c r="AQ304" s="1305"/>
      <c r="AR304" s="1306"/>
      <c r="AS304" s="1307" t="e">
        <f>AS301+((1-AS301)*AS302)+((1-AS301)*AS303)</f>
        <v>#N/A</v>
      </c>
      <c r="AT304" s="1308"/>
      <c r="AU304" s="1308"/>
      <c r="AV304" s="1308"/>
      <c r="AW304" s="1308"/>
      <c r="AX304" s="1308"/>
      <c r="AY304" s="1308"/>
      <c r="AZ304" s="1308"/>
      <c r="BA304" s="1308"/>
      <c r="BB304" s="1308"/>
      <c r="BC304" s="1309"/>
      <c r="BD304" s="83"/>
      <c r="BE304" s="83"/>
      <c r="BF304" s="83"/>
      <c r="BG304" s="83"/>
      <c r="BH304" s="83"/>
      <c r="BI304" s="83"/>
      <c r="BJ304" s="83"/>
      <c r="BK304" s="83"/>
      <c r="BL304" s="83"/>
      <c r="BM304" s="83"/>
      <c r="BN304" s="83"/>
      <c r="BO304" s="83"/>
      <c r="BP304" s="54"/>
      <c r="BQ304" s="54"/>
      <c r="BR304" s="54"/>
      <c r="BS304" s="83"/>
      <c r="BT304" s="83"/>
      <c r="BU304" s="83"/>
      <c r="BV304" s="1378"/>
      <c r="BW304" s="1378"/>
      <c r="BX304" s="1378"/>
      <c r="BY304" s="1378"/>
      <c r="BZ304" s="1378"/>
      <c r="CA304" s="1378"/>
      <c r="CB304" s="1378"/>
      <c r="CC304" s="1378"/>
      <c r="CD304" s="1378"/>
      <c r="CE304" s="1378"/>
      <c r="CF304" s="1378"/>
      <c r="CG304" s="1378"/>
      <c r="CH304" s="1378"/>
      <c r="CI304" s="1378"/>
      <c r="CJ304" s="1378"/>
      <c r="CK304" s="1378"/>
      <c r="CL304" s="1378"/>
      <c r="CM304" s="1378"/>
      <c r="CN304" s="1378"/>
      <c r="CO304" s="1378"/>
      <c r="CP304" s="1378"/>
      <c r="CQ304" s="1378"/>
      <c r="CR304" s="1378"/>
      <c r="CS304" s="1378"/>
      <c r="CT304" s="1378"/>
      <c r="CU304" s="1378"/>
      <c r="CV304" s="1378"/>
      <c r="CW304" s="83"/>
      <c r="CX304" s="112"/>
      <c r="DA304" s="11" t="s">
        <v>343</v>
      </c>
      <c r="DB304" s="12">
        <v>0.91900000000000004</v>
      </c>
      <c r="DC304" s="11"/>
    </row>
    <row r="305" spans="1:107" ht="13.5" customHeight="1" x14ac:dyDescent="0.2">
      <c r="A305" s="3"/>
      <c r="B305" s="111"/>
      <c r="C305" s="78" t="s">
        <v>13</v>
      </c>
      <c r="D305" s="1310" t="s">
        <v>819</v>
      </c>
      <c r="E305" s="1310"/>
      <c r="F305" s="1310"/>
      <c r="G305" s="1310"/>
      <c r="H305" s="1310"/>
      <c r="I305" s="1310"/>
      <c r="J305" s="1310"/>
      <c r="K305" s="1310"/>
      <c r="L305" s="1310"/>
      <c r="M305" s="1310"/>
      <c r="N305" s="1310"/>
      <c r="O305" s="1310"/>
      <c r="P305" s="1310"/>
      <c r="Q305" s="1310"/>
      <c r="R305" s="1310"/>
      <c r="S305" s="1310"/>
      <c r="T305" s="1311"/>
      <c r="U305" s="1312">
        <v>0.1</v>
      </c>
      <c r="V305" s="1313"/>
      <c r="W305" s="1314"/>
      <c r="X305" s="1315" t="e">
        <f>X304*U305</f>
        <v>#N/A</v>
      </c>
      <c r="Y305" s="1316"/>
      <c r="Z305" s="1316"/>
      <c r="AA305" s="1316"/>
      <c r="AB305" s="1317"/>
      <c r="AC305" s="3"/>
      <c r="AD305" s="115"/>
      <c r="AE305" s="1305" t="s">
        <v>855</v>
      </c>
      <c r="AF305" s="1305"/>
      <c r="AG305" s="1305"/>
      <c r="AH305" s="1305"/>
      <c r="AI305" s="1305"/>
      <c r="AJ305" s="1305"/>
      <c r="AK305" s="1305"/>
      <c r="AL305" s="1305"/>
      <c r="AM305" s="1305"/>
      <c r="AN305" s="1305"/>
      <c r="AO305" s="1305"/>
      <c r="AP305" s="1305"/>
      <c r="AQ305" s="1305"/>
      <c r="AR305" s="1306"/>
      <c r="AS305" s="1307" t="e">
        <f>1-AS304</f>
        <v>#N/A</v>
      </c>
      <c r="AT305" s="1308"/>
      <c r="AU305" s="1308"/>
      <c r="AV305" s="1308"/>
      <c r="AW305" s="1308"/>
      <c r="AX305" s="1308"/>
      <c r="AY305" s="1308"/>
      <c r="AZ305" s="1308"/>
      <c r="BA305" s="1308"/>
      <c r="BB305" s="1308"/>
      <c r="BC305" s="1309"/>
      <c r="BD305" s="83"/>
      <c r="BE305" s="83"/>
      <c r="BF305" s="83"/>
      <c r="BG305" s="83"/>
      <c r="BH305" s="83"/>
      <c r="BI305" s="83"/>
      <c r="BJ305" s="83"/>
      <c r="BK305" s="83"/>
      <c r="BL305" s="83"/>
      <c r="BM305" s="83"/>
      <c r="BN305" s="83"/>
      <c r="BO305" s="83"/>
      <c r="BP305" s="54"/>
      <c r="BQ305" s="54"/>
      <c r="BR305" s="54"/>
      <c r="BS305" s="83"/>
      <c r="BT305" s="83"/>
      <c r="BU305" s="83"/>
      <c r="BV305" s="1378"/>
      <c r="BW305" s="1378"/>
      <c r="BX305" s="1378"/>
      <c r="BY305" s="1378"/>
      <c r="BZ305" s="1378"/>
      <c r="CA305" s="1378"/>
      <c r="CB305" s="1378"/>
      <c r="CC305" s="1378"/>
      <c r="CD305" s="1378"/>
      <c r="CE305" s="1378"/>
      <c r="CF305" s="1378"/>
      <c r="CG305" s="1378"/>
      <c r="CH305" s="1378"/>
      <c r="CI305" s="1378"/>
      <c r="CJ305" s="1378"/>
      <c r="CK305" s="1378"/>
      <c r="CL305" s="1378"/>
      <c r="CM305" s="1378"/>
      <c r="CN305" s="1378"/>
      <c r="CO305" s="1378"/>
      <c r="CP305" s="1378"/>
      <c r="CQ305" s="1378"/>
      <c r="CR305" s="1378"/>
      <c r="CS305" s="1378"/>
      <c r="CT305" s="1378"/>
      <c r="CU305" s="1378"/>
      <c r="CV305" s="1378"/>
      <c r="CW305" s="83"/>
      <c r="CX305" s="112"/>
      <c r="DA305" s="11" t="s">
        <v>344</v>
      </c>
      <c r="DB305" s="12">
        <v>0.9</v>
      </c>
      <c r="DC305" s="11"/>
    </row>
    <row r="306" spans="1:107" ht="13.5" customHeight="1" x14ac:dyDescent="0.2">
      <c r="A306" s="3"/>
      <c r="B306" s="111"/>
      <c r="C306" s="1289" t="s">
        <v>820</v>
      </c>
      <c r="D306" s="1290"/>
      <c r="E306" s="1290"/>
      <c r="F306" s="1290"/>
      <c r="G306" s="1290"/>
      <c r="H306" s="1290"/>
      <c r="I306" s="1290"/>
      <c r="J306" s="1290"/>
      <c r="K306" s="1290"/>
      <c r="L306" s="1290"/>
      <c r="M306" s="1290"/>
      <c r="N306" s="1290"/>
      <c r="O306" s="1290"/>
      <c r="P306" s="1290"/>
      <c r="Q306" s="1290"/>
      <c r="R306" s="1290"/>
      <c r="S306" s="1290"/>
      <c r="T306" s="1290"/>
      <c r="U306" s="1290"/>
      <c r="V306" s="1290"/>
      <c r="W306" s="1291"/>
      <c r="X306" s="1292" t="e">
        <f>X304+X305</f>
        <v>#N/A</v>
      </c>
      <c r="Y306" s="1293"/>
      <c r="Z306" s="1293"/>
      <c r="AA306" s="1293"/>
      <c r="AB306" s="1294"/>
      <c r="AC306" s="3"/>
      <c r="AD306" s="143"/>
      <c r="AE306" s="1295" t="s">
        <v>901</v>
      </c>
      <c r="AF306" s="1295"/>
      <c r="AG306" s="1295"/>
      <c r="AH306" s="1295"/>
      <c r="AI306" s="1295"/>
      <c r="AJ306" s="1295"/>
      <c r="AK306" s="1295"/>
      <c r="AL306" s="1295"/>
      <c r="AM306" s="1295"/>
      <c r="AN306" s="1295"/>
      <c r="AO306" s="1295"/>
      <c r="AP306" s="1295"/>
      <c r="AQ306" s="1295"/>
      <c r="AR306" s="1296"/>
      <c r="AS306" s="1297" t="e">
        <f>X306*AS305</f>
        <v>#N/A</v>
      </c>
      <c r="AT306" s="1298"/>
      <c r="AU306" s="1298"/>
      <c r="AV306" s="1298"/>
      <c r="AW306" s="1298"/>
      <c r="AX306" s="1298"/>
      <c r="AY306" s="1298"/>
      <c r="AZ306" s="1298"/>
      <c r="BA306" s="1298"/>
      <c r="BB306" s="1298"/>
      <c r="BC306" s="1299"/>
      <c r="BD306" s="83"/>
      <c r="BE306" s="83"/>
      <c r="BF306" s="83"/>
      <c r="BG306" s="83"/>
      <c r="BH306" s="83"/>
      <c r="BI306" s="83"/>
      <c r="BJ306" s="83"/>
      <c r="BK306" s="83"/>
      <c r="BL306" s="83"/>
      <c r="BM306" s="83"/>
      <c r="BN306" s="83"/>
      <c r="BO306" s="83"/>
      <c r="BP306" s="54"/>
      <c r="BQ306" s="54"/>
      <c r="BR306" s="54"/>
      <c r="BS306" s="83"/>
      <c r="BT306" s="83"/>
      <c r="BU306" s="83"/>
      <c r="BV306" s="83"/>
      <c r="BW306" s="83"/>
      <c r="BX306" s="83"/>
      <c r="BY306" s="83"/>
      <c r="BZ306" s="83"/>
      <c r="CA306" s="83"/>
      <c r="CB306" s="83"/>
      <c r="CC306" s="83"/>
      <c r="CD306" s="83"/>
      <c r="CE306" s="83"/>
      <c r="CF306" s="83"/>
      <c r="CG306" s="83"/>
      <c r="CH306" s="83"/>
      <c r="CI306" s="83"/>
      <c r="CJ306" s="83"/>
      <c r="CK306" s="83"/>
      <c r="CL306" s="83"/>
      <c r="CM306" s="83"/>
      <c r="CN306" s="83"/>
      <c r="CO306" s="83"/>
      <c r="CP306" s="83"/>
      <c r="CQ306" s="83"/>
      <c r="CR306" s="83"/>
      <c r="CS306" s="83"/>
      <c r="CT306" s="83"/>
      <c r="CU306" s="83"/>
      <c r="CV306" s="83"/>
      <c r="CW306" s="83"/>
      <c r="CX306" s="112"/>
      <c r="DA306" s="11" t="s">
        <v>345</v>
      </c>
      <c r="DB306" s="12">
        <v>0.88600000000000001</v>
      </c>
      <c r="DC306" s="11"/>
    </row>
    <row r="307" spans="1:107" ht="13.5" customHeight="1" x14ac:dyDescent="0.2">
      <c r="A307" s="3"/>
      <c r="B307" s="111"/>
      <c r="C307" s="1289" t="s">
        <v>903</v>
      </c>
      <c r="D307" s="1290"/>
      <c r="E307" s="1290"/>
      <c r="F307" s="1290"/>
      <c r="G307" s="1290"/>
      <c r="H307" s="1290"/>
      <c r="I307" s="1290"/>
      <c r="J307" s="1290"/>
      <c r="K307" s="1290"/>
      <c r="L307" s="1290"/>
      <c r="M307" s="1290"/>
      <c r="N307" s="1290"/>
      <c r="O307" s="1290"/>
      <c r="P307" s="1290"/>
      <c r="Q307" s="1290"/>
      <c r="R307" s="1290"/>
      <c r="S307" s="1290"/>
      <c r="T307" s="1290"/>
      <c r="U307" s="1290"/>
      <c r="V307" s="1290"/>
      <c r="W307" s="1291"/>
      <c r="X307" s="1292" t="e">
        <f>ROUND((X306*O237),-4)</f>
        <v>#N/A</v>
      </c>
      <c r="Y307" s="1293"/>
      <c r="Z307" s="1293"/>
      <c r="AA307" s="1293"/>
      <c r="AB307" s="1294"/>
      <c r="AC307" s="3"/>
      <c r="AD307" s="143"/>
      <c r="AE307" s="1295" t="s">
        <v>902</v>
      </c>
      <c r="AF307" s="1295"/>
      <c r="AG307" s="1295"/>
      <c r="AH307" s="1295"/>
      <c r="AI307" s="1295"/>
      <c r="AJ307" s="1295"/>
      <c r="AK307" s="1295"/>
      <c r="AL307" s="1295"/>
      <c r="AM307" s="1295"/>
      <c r="AN307" s="1295"/>
      <c r="AO307" s="1295"/>
      <c r="AP307" s="1295"/>
      <c r="AQ307" s="1295"/>
      <c r="AR307" s="1296"/>
      <c r="AS307" s="1297" t="e">
        <f>ROUND((AS306*O237),-4)</f>
        <v>#N/A</v>
      </c>
      <c r="AT307" s="1298"/>
      <c r="AU307" s="1298"/>
      <c r="AV307" s="1298"/>
      <c r="AW307" s="1298"/>
      <c r="AX307" s="1298"/>
      <c r="AY307" s="1298"/>
      <c r="AZ307" s="1298"/>
      <c r="BA307" s="1298"/>
      <c r="BB307" s="1298"/>
      <c r="BC307" s="1299"/>
      <c r="BD307" s="83"/>
      <c r="BE307" s="83"/>
      <c r="BF307" s="83"/>
      <c r="BG307" s="83"/>
      <c r="BH307" s="83"/>
      <c r="BI307" s="83"/>
      <c r="BJ307" s="83"/>
      <c r="BK307" s="83"/>
      <c r="BL307" s="83"/>
      <c r="BM307" s="83"/>
      <c r="BN307" s="83"/>
      <c r="BO307" s="83"/>
      <c r="BP307" s="54"/>
      <c r="BQ307" s="54"/>
      <c r="BR307" s="54"/>
      <c r="BS307" s="83"/>
      <c r="BT307" s="83"/>
      <c r="BU307" s="83"/>
      <c r="BV307" s="83"/>
      <c r="BW307" s="83"/>
      <c r="BX307" s="83"/>
      <c r="BY307" s="83"/>
      <c r="BZ307" s="83"/>
      <c r="CA307" s="83"/>
      <c r="CB307" s="83"/>
      <c r="CC307" s="83"/>
      <c r="CD307" s="83"/>
      <c r="CE307" s="83"/>
      <c r="CF307" s="83"/>
      <c r="CG307" s="83"/>
      <c r="CH307" s="83"/>
      <c r="CI307" s="83"/>
      <c r="CJ307" s="83"/>
      <c r="CK307" s="83"/>
      <c r="CL307" s="83"/>
      <c r="CM307" s="83"/>
      <c r="CN307" s="83"/>
      <c r="CO307" s="83"/>
      <c r="CP307" s="83"/>
      <c r="CQ307" s="83"/>
      <c r="CR307" s="83"/>
      <c r="CS307" s="83"/>
      <c r="CT307" s="83"/>
      <c r="CU307" s="83"/>
      <c r="CV307" s="83"/>
      <c r="CW307" s="83"/>
      <c r="CX307" s="112"/>
      <c r="DA307" s="11" t="s">
        <v>346</v>
      </c>
      <c r="DB307" s="12">
        <v>0.90400000000000003</v>
      </c>
      <c r="DC307" s="11"/>
    </row>
    <row r="308" spans="1:107" ht="13.5" customHeight="1" x14ac:dyDescent="0.2">
      <c r="A308" s="3"/>
      <c r="B308" s="82"/>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c r="AB308" s="129"/>
      <c r="AC308" s="129"/>
      <c r="AD308" s="129"/>
      <c r="AE308" s="129"/>
      <c r="AF308" s="129"/>
      <c r="AG308" s="129"/>
      <c r="AH308" s="129"/>
      <c r="AI308" s="129"/>
      <c r="AJ308" s="129"/>
      <c r="AK308" s="129"/>
      <c r="AL308" s="129"/>
      <c r="AM308" s="129"/>
      <c r="AN308" s="129"/>
      <c r="AO308" s="129"/>
      <c r="AP308" s="129"/>
      <c r="AQ308" s="129"/>
      <c r="AR308" s="129"/>
      <c r="AS308" s="129"/>
      <c r="AT308" s="129"/>
      <c r="AU308" s="129"/>
      <c r="AV308" s="129"/>
      <c r="AW308" s="129"/>
      <c r="AX308" s="129"/>
      <c r="AY308" s="129"/>
      <c r="AZ308" s="130"/>
      <c r="BA308" s="131"/>
      <c r="BB308" s="131"/>
      <c r="BC308" s="131"/>
      <c r="BD308" s="131"/>
      <c r="BE308" s="131"/>
      <c r="BF308" s="131"/>
      <c r="BG308" s="131"/>
      <c r="BH308" s="131"/>
      <c r="BI308" s="131"/>
      <c r="BJ308" s="131"/>
      <c r="BK308" s="131"/>
      <c r="BL308" s="131"/>
      <c r="BM308" s="131"/>
      <c r="BN308" s="131"/>
      <c r="BO308" s="131"/>
      <c r="BP308" s="132"/>
      <c r="BQ308" s="132"/>
      <c r="BR308" s="132"/>
      <c r="BS308" s="131"/>
      <c r="BT308" s="131"/>
      <c r="BU308" s="131"/>
      <c r="BV308" s="131"/>
      <c r="BW308" s="131"/>
      <c r="BX308" s="131"/>
      <c r="BY308" s="131"/>
      <c r="BZ308" s="131"/>
      <c r="CA308" s="131"/>
      <c r="CB308" s="131"/>
      <c r="CC308" s="131"/>
      <c r="CD308" s="131"/>
      <c r="CE308" s="131"/>
      <c r="CF308" s="131"/>
      <c r="CG308" s="131"/>
      <c r="CH308" s="131"/>
      <c r="CI308" s="131"/>
      <c r="CJ308" s="131"/>
      <c r="CK308" s="131"/>
      <c r="CL308" s="131"/>
      <c r="CM308" s="131"/>
      <c r="CN308" s="131"/>
      <c r="CO308" s="131"/>
      <c r="CP308" s="131"/>
      <c r="CQ308" s="131"/>
      <c r="CR308" s="131"/>
      <c r="CS308" s="131"/>
      <c r="CT308" s="131"/>
      <c r="CU308" s="131"/>
      <c r="CV308" s="131"/>
      <c r="CW308" s="131"/>
      <c r="CX308" s="133"/>
      <c r="DA308" s="11" t="s">
        <v>347</v>
      </c>
      <c r="DB308" s="12">
        <v>0.84399999999999997</v>
      </c>
      <c r="DC308" s="11"/>
    </row>
    <row r="309" spans="1:107" ht="13.5" customHeight="1" x14ac:dyDescent="0.2">
      <c r="A309" s="3"/>
      <c r="B309" s="64"/>
      <c r="C309" s="3"/>
      <c r="D309" s="3"/>
      <c r="E309" s="3"/>
      <c r="F309" s="3"/>
      <c r="G309" s="3"/>
      <c r="H309" s="3"/>
      <c r="I309" s="3"/>
      <c r="J309" s="3"/>
      <c r="K309" s="3"/>
      <c r="L309" s="3"/>
      <c r="DA309" s="11" t="s">
        <v>348</v>
      </c>
      <c r="DB309" s="12">
        <v>0.84699999999999998</v>
      </c>
      <c r="DC309" s="11"/>
    </row>
    <row r="310" spans="1:107" ht="13.5" customHeight="1" thickBot="1" x14ac:dyDescent="0.25">
      <c r="A310" s="3"/>
      <c r="B310" s="36"/>
      <c r="C310" s="37"/>
      <c r="D310" s="37"/>
      <c r="E310" s="37"/>
      <c r="F310" s="37"/>
      <c r="G310" s="37"/>
      <c r="H310" s="37" t="s">
        <v>3</v>
      </c>
      <c r="I310" s="37"/>
      <c r="J310" s="37"/>
      <c r="K310" s="37"/>
      <c r="L310" s="37"/>
      <c r="M310" s="37"/>
      <c r="N310" s="55" t="s">
        <v>0</v>
      </c>
      <c r="O310" s="1523"/>
      <c r="P310" s="1523"/>
      <c r="Q310" s="1523"/>
      <c r="R310" s="1523"/>
      <c r="S310" s="1523"/>
      <c r="T310" s="1523"/>
      <c r="U310" s="1523"/>
      <c r="V310" s="1523"/>
      <c r="W310" s="1523"/>
      <c r="X310" s="1523"/>
      <c r="Y310" s="1523"/>
      <c r="Z310" s="1523"/>
      <c r="AA310" s="1523"/>
      <c r="AB310" s="1523"/>
      <c r="AC310" s="1523"/>
      <c r="AD310" s="1523"/>
      <c r="AE310" s="37"/>
      <c r="AF310" s="37"/>
      <c r="AG310" s="37"/>
      <c r="AH310" s="37"/>
      <c r="AI310" s="37"/>
      <c r="AJ310" s="37"/>
      <c r="AK310" s="37"/>
      <c r="AL310" s="37"/>
      <c r="AM310" s="37"/>
      <c r="AN310" s="37"/>
      <c r="AO310" s="37"/>
      <c r="AP310" s="37"/>
      <c r="AQ310" s="37"/>
      <c r="AR310" s="37"/>
      <c r="AS310" s="37"/>
      <c r="AT310" s="37"/>
      <c r="AU310" s="37"/>
      <c r="AV310" s="37"/>
      <c r="AW310" s="37"/>
      <c r="AX310" s="37"/>
      <c r="AY310" s="37"/>
      <c r="AZ310" s="37"/>
      <c r="BA310" s="37"/>
      <c r="BB310" s="37"/>
      <c r="BC310" s="37"/>
      <c r="BD310" s="37"/>
      <c r="BE310" s="37"/>
      <c r="BF310" s="37"/>
      <c r="BG310" s="37"/>
      <c r="BH310" s="37"/>
      <c r="BI310" s="37"/>
      <c r="BJ310" s="37"/>
      <c r="BK310" s="37"/>
      <c r="BL310" s="37"/>
      <c r="BM310" s="37"/>
      <c r="BN310" s="37"/>
      <c r="BO310" s="37"/>
      <c r="BP310" s="37"/>
      <c r="BQ310" s="37"/>
      <c r="BR310" s="37"/>
      <c r="BS310" s="37"/>
      <c r="BT310" s="37"/>
      <c r="BU310" s="37"/>
      <c r="BV310" s="37"/>
      <c r="BW310" s="37"/>
      <c r="BX310" s="37"/>
      <c r="BY310" s="37"/>
      <c r="BZ310" s="37"/>
      <c r="CA310" s="37"/>
      <c r="CB310" s="37"/>
      <c r="CC310" s="37"/>
      <c r="CD310" s="37"/>
      <c r="CE310" s="37"/>
      <c r="CF310" s="37"/>
      <c r="CG310" s="37"/>
      <c r="CH310" s="37"/>
      <c r="CI310" s="37"/>
      <c r="CJ310" s="37"/>
      <c r="CK310" s="37"/>
      <c r="CL310" s="37"/>
      <c r="CM310" s="37"/>
      <c r="CN310" s="37"/>
      <c r="CO310" s="37"/>
      <c r="CP310" s="37"/>
      <c r="CQ310" s="37"/>
      <c r="CR310" s="37"/>
      <c r="CS310" s="37"/>
      <c r="CT310" s="37"/>
      <c r="CU310" s="37"/>
      <c r="CV310" s="37"/>
      <c r="CW310" s="37"/>
      <c r="CX310" s="39"/>
      <c r="CZ310" s="93"/>
      <c r="DA310" s="11" t="s">
        <v>349</v>
      </c>
      <c r="DB310" s="12">
        <v>0.89400000000000002</v>
      </c>
      <c r="DC310" s="11"/>
    </row>
    <row r="311" spans="1:107" ht="13.5" customHeight="1" thickTop="1" x14ac:dyDescent="0.2">
      <c r="A311" s="3"/>
      <c r="B311" s="42"/>
      <c r="C311" s="1506">
        <f>1+C234</f>
        <v>5</v>
      </c>
      <c r="D311" s="1507"/>
      <c r="E311" s="1507"/>
      <c r="F311" s="1508"/>
      <c r="G311" s="38"/>
      <c r="H311" s="38" t="s">
        <v>4</v>
      </c>
      <c r="I311" s="38"/>
      <c r="J311" s="38"/>
      <c r="K311" s="38"/>
      <c r="L311" s="4"/>
      <c r="M311" s="38"/>
      <c r="N311" s="4" t="s">
        <v>0</v>
      </c>
      <c r="O311" s="1515" t="s">
        <v>612</v>
      </c>
      <c r="P311" s="1515"/>
      <c r="Q311" s="1515"/>
      <c r="R311" s="1515"/>
      <c r="S311" s="1515"/>
      <c r="T311" s="1515"/>
      <c r="U311" s="1515"/>
      <c r="V311" s="1515"/>
      <c r="W311" s="1515"/>
      <c r="X311" s="1515"/>
      <c r="Y311" s="1515"/>
      <c r="Z311" s="1515"/>
      <c r="AA311" s="1515"/>
      <c r="AB311" s="1515"/>
      <c r="AC311" s="1515"/>
      <c r="AD311" s="1515"/>
      <c r="AE311" s="38"/>
      <c r="AF311" s="57"/>
      <c r="AG311" s="57"/>
      <c r="AH311" s="57"/>
      <c r="AI311" s="57"/>
      <c r="AJ311" s="57"/>
      <c r="AK311" s="57"/>
      <c r="AL311" s="57"/>
      <c r="AM311" s="57"/>
      <c r="AN311" s="57"/>
      <c r="AO311" s="57"/>
      <c r="AP311" s="57"/>
      <c r="AQ311" s="57"/>
      <c r="AR311" s="57"/>
      <c r="AS311" s="57"/>
      <c r="AT311" s="57"/>
      <c r="AU311" s="57"/>
      <c r="AV311" s="57"/>
      <c r="AW311" s="57"/>
      <c r="AX311" s="57"/>
      <c r="AY311" s="57"/>
      <c r="AZ311" s="57"/>
      <c r="BA311" s="57"/>
      <c r="BB311" s="57"/>
      <c r="BC311" s="57"/>
      <c r="BD311" s="57"/>
      <c r="BE311" s="57"/>
      <c r="BF311" s="57"/>
      <c r="BG311" s="57"/>
      <c r="BH311" s="57"/>
      <c r="BI311" s="57"/>
      <c r="BJ311" s="57"/>
      <c r="BK311" s="57"/>
      <c r="BL311" s="57"/>
      <c r="BM311" s="57"/>
      <c r="BN311" s="57"/>
      <c r="BO311" s="57"/>
      <c r="BP311" s="57"/>
      <c r="BQ311" s="57"/>
      <c r="BR311" s="57"/>
      <c r="BS311" s="57"/>
      <c r="BT311" s="57"/>
      <c r="BU311" s="38"/>
      <c r="BV311" s="38"/>
      <c r="BW311" s="38"/>
      <c r="BX311" s="38"/>
      <c r="BY311" s="38"/>
      <c r="BZ311" s="38"/>
      <c r="CA311" s="38"/>
      <c r="CB311" s="38"/>
      <c r="CC311" s="38"/>
      <c r="CD311" s="38"/>
      <c r="CE311" s="38"/>
      <c r="CF311" s="38"/>
      <c r="CG311" s="38"/>
      <c r="CH311" s="38"/>
      <c r="CI311" s="38"/>
      <c r="CJ311" s="38"/>
      <c r="CK311" s="38"/>
      <c r="CL311" s="38"/>
      <c r="CM311" s="38"/>
      <c r="CN311" s="38"/>
      <c r="CO311" s="38"/>
      <c r="CP311" s="38"/>
      <c r="CQ311" s="38"/>
      <c r="CR311" s="38"/>
      <c r="CS311" s="38"/>
      <c r="CT311" s="38"/>
      <c r="CU311" s="38"/>
      <c r="CV311" s="38"/>
      <c r="CW311" s="38"/>
      <c r="CX311" s="43"/>
      <c r="DA311" s="11" t="s">
        <v>350</v>
      </c>
      <c r="DB311" s="12">
        <v>0.82299999999999995</v>
      </c>
      <c r="DC311" s="11"/>
    </row>
    <row r="312" spans="1:107" ht="13.5" customHeight="1" x14ac:dyDescent="0.2">
      <c r="A312" s="3"/>
      <c r="B312" s="42"/>
      <c r="C312" s="1509"/>
      <c r="D312" s="1510"/>
      <c r="E312" s="1510"/>
      <c r="F312" s="1511"/>
      <c r="G312" s="38"/>
      <c r="H312" s="38" t="s">
        <v>1</v>
      </c>
      <c r="I312" s="38"/>
      <c r="J312" s="38"/>
      <c r="K312" s="38"/>
      <c r="L312" s="38"/>
      <c r="M312" s="38"/>
      <c r="N312" s="4" t="s">
        <v>0</v>
      </c>
      <c r="O312" s="1516" t="s">
        <v>44</v>
      </c>
      <c r="P312" s="1516"/>
      <c r="Q312" s="1516"/>
      <c r="R312" s="1516"/>
      <c r="S312" s="1516"/>
      <c r="T312" s="1516"/>
      <c r="U312" s="1516"/>
      <c r="V312" s="1516"/>
      <c r="W312" s="1516"/>
      <c r="X312" s="1516"/>
      <c r="Y312" s="1516"/>
      <c r="Z312" s="1516"/>
      <c r="AA312" s="1516"/>
      <c r="AB312" s="1516"/>
      <c r="AC312" s="1516"/>
      <c r="AD312" s="1516"/>
      <c r="AE312" s="38"/>
      <c r="AF312" s="38"/>
      <c r="AG312" s="38"/>
      <c r="AH312" s="38"/>
      <c r="AI312" s="38"/>
      <c r="AJ312" s="38"/>
      <c r="AK312" s="38"/>
      <c r="AL312" s="38"/>
      <c r="AM312" s="38"/>
      <c r="AN312" s="38"/>
      <c r="AO312" s="38"/>
      <c r="AP312" s="38"/>
      <c r="AQ312" s="58"/>
      <c r="AR312" s="58"/>
      <c r="AS312" s="58"/>
      <c r="AT312" s="58"/>
      <c r="AU312" s="59"/>
      <c r="AV312" s="38"/>
      <c r="AW312" s="38"/>
      <c r="AX312" s="38"/>
      <c r="AY312" s="38"/>
      <c r="AZ312" s="38"/>
      <c r="BA312" s="59"/>
      <c r="BB312" s="38"/>
      <c r="BC312" s="38"/>
      <c r="BD312" s="38"/>
      <c r="BE312" s="38"/>
      <c r="BF312" s="38"/>
      <c r="BG312" s="38"/>
      <c r="BH312" s="59"/>
      <c r="BI312" s="38"/>
      <c r="BJ312" s="38"/>
      <c r="BK312" s="38"/>
      <c r="BL312" s="38"/>
      <c r="BM312" s="38"/>
      <c r="BN312" s="59"/>
      <c r="BO312" s="38"/>
      <c r="BP312" s="38"/>
      <c r="BQ312" s="38"/>
      <c r="BR312" s="38"/>
      <c r="BS312" s="38"/>
      <c r="BT312" s="38"/>
      <c r="BU312" s="38"/>
      <c r="BV312" s="38"/>
      <c r="BW312" s="38"/>
      <c r="BX312" s="38"/>
      <c r="BY312" s="38"/>
      <c r="BZ312" s="38"/>
      <c r="CA312" s="38"/>
      <c r="CB312" s="38"/>
      <c r="CC312" s="38"/>
      <c r="CD312" s="38"/>
      <c r="CE312" s="38"/>
      <c r="CF312" s="38"/>
      <c r="CG312" s="38"/>
      <c r="CH312" s="38"/>
      <c r="CI312" s="38"/>
      <c r="CJ312" s="38"/>
      <c r="CK312" s="38"/>
      <c r="CL312" s="38"/>
      <c r="CM312" s="38"/>
      <c r="CN312" s="38"/>
      <c r="CO312" s="38"/>
      <c r="CP312" s="38"/>
      <c r="CQ312" s="38"/>
      <c r="CR312" s="38"/>
      <c r="CS312" s="38"/>
      <c r="CT312" s="38"/>
      <c r="CU312" s="38"/>
      <c r="CV312" s="38"/>
      <c r="CW312" s="38"/>
      <c r="CX312" s="43"/>
      <c r="DA312" s="11" t="s">
        <v>351</v>
      </c>
      <c r="DB312" s="12">
        <v>0.876</v>
      </c>
      <c r="DC312" s="11"/>
    </row>
    <row r="313" spans="1:107" ht="13.5" customHeight="1" thickBot="1" x14ac:dyDescent="0.25">
      <c r="A313" s="3"/>
      <c r="B313" s="42"/>
      <c r="C313" s="1512"/>
      <c r="D313" s="1513"/>
      <c r="E313" s="1513"/>
      <c r="F313" s="1514"/>
      <c r="G313" s="38"/>
      <c r="H313" s="38" t="s">
        <v>2</v>
      </c>
      <c r="I313" s="38"/>
      <c r="J313" s="38"/>
      <c r="K313" s="38"/>
      <c r="L313" s="38"/>
      <c r="M313" s="38"/>
      <c r="N313" s="4" t="s">
        <v>0</v>
      </c>
      <c r="O313" s="1517" t="s">
        <v>246</v>
      </c>
      <c r="P313" s="1517"/>
      <c r="Q313" s="1517"/>
      <c r="R313" s="1517"/>
      <c r="S313" s="1517"/>
      <c r="T313" s="1517"/>
      <c r="U313" s="1517"/>
      <c r="V313" s="1517"/>
      <c r="W313" s="1517"/>
      <c r="X313" s="1517"/>
      <c r="Y313" s="1517"/>
      <c r="Z313" s="1517"/>
      <c r="AA313" s="1517"/>
      <c r="AB313" s="1517"/>
      <c r="AC313" s="1517"/>
      <c r="AD313" s="1517"/>
      <c r="AE313" s="38"/>
      <c r="AF313" s="38"/>
      <c r="AG313" s="38"/>
      <c r="AH313" s="38"/>
      <c r="AI313" s="38"/>
      <c r="AJ313" s="38"/>
      <c r="AK313" s="38"/>
      <c r="AL313" s="38"/>
      <c r="AM313" s="38"/>
      <c r="AN313" s="38"/>
      <c r="AO313" s="38"/>
      <c r="AP313" s="38"/>
      <c r="AQ313" s="38"/>
      <c r="AR313" s="38"/>
      <c r="AS313" s="38"/>
      <c r="AT313" s="38"/>
      <c r="AU313" s="38"/>
      <c r="AV313" s="38"/>
      <c r="AW313" s="38"/>
      <c r="AX313" s="38"/>
      <c r="AY313" s="38"/>
      <c r="AZ313" s="38"/>
      <c r="BA313" s="38"/>
      <c r="BB313" s="38"/>
      <c r="BC313" s="38"/>
      <c r="BD313" s="38"/>
      <c r="BE313" s="38"/>
      <c r="BF313" s="38"/>
      <c r="BG313" s="38"/>
      <c r="BH313" s="38"/>
      <c r="BI313" s="38"/>
      <c r="BJ313" s="38"/>
      <c r="BK313" s="38"/>
      <c r="BL313" s="38"/>
      <c r="BM313" s="38"/>
      <c r="BN313" s="38"/>
      <c r="BO313" s="38"/>
      <c r="BP313" s="38"/>
      <c r="BQ313" s="38"/>
      <c r="BR313" s="38"/>
      <c r="BS313" s="38"/>
      <c r="BT313" s="38"/>
      <c r="BU313" s="38"/>
      <c r="BV313" s="38"/>
      <c r="BW313" s="38"/>
      <c r="BX313" s="38"/>
      <c r="BY313" s="38"/>
      <c r="BZ313" s="38"/>
      <c r="CA313" s="38"/>
      <c r="CB313" s="38"/>
      <c r="CC313" s="38"/>
      <c r="CD313" s="38"/>
      <c r="CE313" s="38"/>
      <c r="CF313" s="38"/>
      <c r="CG313" s="38"/>
      <c r="CH313" s="38"/>
      <c r="CI313" s="38"/>
      <c r="CJ313" s="38"/>
      <c r="CK313" s="38"/>
      <c r="CL313" s="38"/>
      <c r="CM313" s="38"/>
      <c r="CN313" s="38"/>
      <c r="CO313" s="38"/>
      <c r="CP313" s="38"/>
      <c r="CQ313" s="38"/>
      <c r="CR313" s="38"/>
      <c r="CS313" s="38"/>
      <c r="CT313" s="38"/>
      <c r="CU313" s="38"/>
      <c r="CV313" s="38"/>
      <c r="CW313" s="38"/>
      <c r="CX313" s="43"/>
      <c r="DA313" s="11" t="s">
        <v>352</v>
      </c>
      <c r="DB313" s="12">
        <v>0.85899999999999999</v>
      </c>
      <c r="DC313" s="11"/>
    </row>
    <row r="314" spans="1:107" ht="13.5" customHeight="1" thickTop="1" x14ac:dyDescent="0.2">
      <c r="A314" s="3"/>
      <c r="B314" s="42"/>
      <c r="C314" s="144"/>
      <c r="D314" s="144"/>
      <c r="E314" s="144"/>
      <c r="F314" s="144"/>
      <c r="G314" s="38"/>
      <c r="H314" s="38" t="s">
        <v>825</v>
      </c>
      <c r="I314" s="38"/>
      <c r="J314" s="38"/>
      <c r="K314" s="38"/>
      <c r="L314" s="38"/>
      <c r="M314" s="38"/>
      <c r="N314" s="4" t="s">
        <v>0</v>
      </c>
      <c r="O314" s="1518">
        <v>0</v>
      </c>
      <c r="P314" s="1518"/>
      <c r="Q314" s="1518"/>
      <c r="R314" s="1518"/>
      <c r="S314" s="145" t="s">
        <v>875</v>
      </c>
      <c r="T314" s="145"/>
      <c r="U314" s="145"/>
      <c r="V314" s="145"/>
      <c r="W314" s="145"/>
      <c r="X314" s="145"/>
      <c r="Y314" s="145"/>
      <c r="Z314" s="145"/>
      <c r="AA314" s="145"/>
      <c r="AB314" s="145"/>
      <c r="AC314" s="145"/>
      <c r="AD314" s="145"/>
      <c r="AE314" s="38"/>
      <c r="AF314" s="38"/>
      <c r="AG314" s="38"/>
      <c r="AH314" s="38"/>
      <c r="AI314" s="38"/>
      <c r="AJ314" s="38"/>
      <c r="AK314" s="38"/>
      <c r="AL314" s="38"/>
      <c r="AM314" s="38"/>
      <c r="AN314" s="38"/>
      <c r="AO314" s="38"/>
      <c r="AP314" s="38"/>
      <c r="AQ314" s="38"/>
      <c r="AR314" s="38"/>
      <c r="AS314" s="38"/>
      <c r="AT314" s="38"/>
      <c r="AU314" s="38"/>
      <c r="AV314" s="38"/>
      <c r="AW314" s="38"/>
      <c r="AX314" s="38"/>
      <c r="AY314" s="38"/>
      <c r="AZ314" s="38"/>
      <c r="BA314" s="38"/>
      <c r="BB314" s="38"/>
      <c r="BC314" s="38"/>
      <c r="BD314" s="38"/>
      <c r="BE314" s="38"/>
      <c r="BF314" s="38"/>
      <c r="BG314" s="38"/>
      <c r="BH314" s="38"/>
      <c r="BI314" s="38"/>
      <c r="BJ314" s="38"/>
      <c r="BK314" s="38"/>
      <c r="BL314" s="38"/>
      <c r="BM314" s="38"/>
      <c r="BN314" s="38"/>
      <c r="BO314" s="38"/>
      <c r="BP314" s="38"/>
      <c r="BQ314" s="38"/>
      <c r="BR314" s="38"/>
      <c r="BS314" s="38"/>
      <c r="BT314" s="38"/>
      <c r="BU314" s="38"/>
      <c r="BV314" s="38"/>
      <c r="BW314" s="38"/>
      <c r="BX314" s="38"/>
      <c r="BY314" s="38"/>
      <c r="BZ314" s="38"/>
      <c r="CA314" s="38"/>
      <c r="CB314" s="38"/>
      <c r="CC314" s="38"/>
      <c r="CD314" s="38"/>
      <c r="CE314" s="38"/>
      <c r="CF314" s="38"/>
      <c r="CG314" s="38"/>
      <c r="CH314" s="38"/>
      <c r="CI314" s="38"/>
      <c r="CJ314" s="38"/>
      <c r="CK314" s="38"/>
      <c r="CL314" s="38"/>
      <c r="CM314" s="38"/>
      <c r="CN314" s="38"/>
      <c r="CO314" s="38"/>
      <c r="CP314" s="38"/>
      <c r="CQ314" s="38"/>
      <c r="CR314" s="38"/>
      <c r="CS314" s="38"/>
      <c r="CT314" s="38"/>
      <c r="CU314" s="38"/>
      <c r="CV314" s="38"/>
      <c r="CW314" s="38"/>
      <c r="CX314" s="43"/>
      <c r="DA314" s="11" t="s">
        <v>353</v>
      </c>
      <c r="DB314" s="12">
        <v>0.86899999999999999</v>
      </c>
      <c r="DC314" s="11"/>
    </row>
    <row r="315" spans="1:107" ht="13.5" customHeight="1" x14ac:dyDescent="0.2">
      <c r="A315" s="3"/>
      <c r="B315" s="2"/>
      <c r="C315" s="38"/>
      <c r="D315" s="38"/>
      <c r="E315" s="38"/>
      <c r="F315" s="38"/>
      <c r="G315" s="38"/>
      <c r="H315" s="38" t="s">
        <v>12</v>
      </c>
      <c r="I315" s="38"/>
      <c r="J315" s="38"/>
      <c r="K315" s="38"/>
      <c r="L315" s="38"/>
      <c r="M315" s="38"/>
      <c r="N315" s="4" t="s">
        <v>0</v>
      </c>
      <c r="O315" s="1519"/>
      <c r="P315" s="1519"/>
      <c r="Q315" s="60" t="s">
        <v>809</v>
      </c>
      <c r="R315" s="60"/>
      <c r="S315" s="60"/>
      <c r="T315" s="60"/>
      <c r="U315" s="60"/>
      <c r="V315" s="60"/>
      <c r="W315" s="60"/>
      <c r="X315" s="60"/>
      <c r="Y315" s="60"/>
      <c r="Z315" s="60"/>
      <c r="AA315" s="60"/>
      <c r="AB315" s="60"/>
      <c r="AC315" s="56"/>
      <c r="AD315" s="56"/>
      <c r="AE315" s="56"/>
      <c r="AF315" s="56"/>
      <c r="AG315" s="56"/>
      <c r="AH315" s="56"/>
      <c r="AI315" s="38"/>
      <c r="AJ315" s="38"/>
      <c r="AK315" s="38"/>
      <c r="AL315" s="38"/>
      <c r="AM315" s="38"/>
      <c r="AN315" s="38"/>
      <c r="AO315" s="38"/>
      <c r="AP315" s="38"/>
      <c r="AQ315" s="38"/>
      <c r="AR315" s="38"/>
      <c r="AS315" s="38"/>
      <c r="AT315" s="38"/>
      <c r="AU315" s="38"/>
      <c r="AV315" s="38"/>
      <c r="AW315" s="38"/>
      <c r="AX315" s="38"/>
      <c r="AY315" s="38"/>
      <c r="AZ315" s="38"/>
      <c r="BA315" s="38"/>
      <c r="BB315" s="38"/>
      <c r="BC315" s="38"/>
      <c r="BD315" s="38"/>
      <c r="BE315" s="38"/>
      <c r="BF315" s="38"/>
      <c r="BG315" s="38"/>
      <c r="BH315" s="38"/>
      <c r="BI315" s="38"/>
      <c r="BJ315" s="38"/>
      <c r="BK315" s="38"/>
      <c r="BL315" s="38"/>
      <c r="BM315" s="38"/>
      <c r="BN315" s="38"/>
      <c r="BO315" s="38"/>
      <c r="BP315" s="38"/>
      <c r="BQ315" s="38"/>
      <c r="BR315" s="38"/>
      <c r="BS315" s="38"/>
      <c r="BT315" s="38"/>
      <c r="BU315" s="38"/>
      <c r="BV315" s="38"/>
      <c r="BW315" s="38"/>
      <c r="BX315" s="38"/>
      <c r="BY315" s="38"/>
      <c r="BZ315" s="38"/>
      <c r="CA315" s="38"/>
      <c r="CB315" s="38"/>
      <c r="CC315" s="38"/>
      <c r="CD315" s="38"/>
      <c r="CE315" s="38"/>
      <c r="CF315" s="38"/>
      <c r="CG315" s="38"/>
      <c r="CH315" s="38"/>
      <c r="CI315" s="38"/>
      <c r="CJ315" s="38"/>
      <c r="CK315" s="38"/>
      <c r="CL315" s="38"/>
      <c r="CM315" s="38"/>
      <c r="CN315" s="38"/>
      <c r="CO315" s="38"/>
      <c r="CP315" s="38"/>
      <c r="CQ315" s="38"/>
      <c r="CR315" s="38"/>
      <c r="CS315" s="38"/>
      <c r="CT315" s="38"/>
      <c r="CU315" s="38"/>
      <c r="CV315" s="38"/>
      <c r="CW315" s="38"/>
      <c r="CX315" s="43"/>
      <c r="DA315" s="11" t="s">
        <v>354</v>
      </c>
      <c r="DB315" s="12">
        <v>0.95499999999999996</v>
      </c>
      <c r="DC315" s="11"/>
    </row>
    <row r="316" spans="1:107" ht="13.5" customHeight="1" x14ac:dyDescent="0.2">
      <c r="A316" s="3"/>
      <c r="B316" s="2"/>
      <c r="C316" s="1520" t="s">
        <v>20</v>
      </c>
      <c r="D316" s="1520"/>
      <c r="E316" s="1520"/>
      <c r="F316" s="1520"/>
      <c r="G316" s="1520"/>
      <c r="H316" s="1520"/>
      <c r="I316" s="1520"/>
      <c r="J316" s="1520"/>
      <c r="K316" s="1520"/>
      <c r="L316" s="1520"/>
      <c r="M316" s="1521" t="s">
        <v>15</v>
      </c>
      <c r="N316" s="1521"/>
      <c r="O316" s="1521"/>
      <c r="P316" s="1521"/>
      <c r="Q316" s="1521"/>
      <c r="R316" s="1522" t="s">
        <v>16</v>
      </c>
      <c r="S316" s="1522"/>
      <c r="T316" s="1522"/>
      <c r="U316" s="1521" t="s">
        <v>17</v>
      </c>
      <c r="V316" s="1521"/>
      <c r="W316" s="1521"/>
      <c r="X316" s="1521" t="s">
        <v>18</v>
      </c>
      <c r="Y316" s="1521"/>
      <c r="Z316" s="1521"/>
      <c r="AA316" s="1521"/>
      <c r="AB316" s="1521"/>
      <c r="AC316" s="1478" t="s">
        <v>19</v>
      </c>
      <c r="AD316" s="1478"/>
      <c r="AE316" s="1478"/>
      <c r="AF316" s="1478"/>
      <c r="AG316" s="1478"/>
      <c r="AH316" s="1478"/>
      <c r="AI316" s="1478"/>
      <c r="AJ316" s="1478"/>
      <c r="AK316" s="1478"/>
      <c r="AL316" s="1478"/>
      <c r="AM316" s="1478"/>
      <c r="AN316" s="1478"/>
      <c r="AO316" s="1478"/>
      <c r="AP316" s="1478"/>
      <c r="AQ316" s="1478"/>
      <c r="AR316" s="1478"/>
      <c r="AS316" s="1478"/>
      <c r="AT316" s="1478"/>
      <c r="AU316" s="1478"/>
      <c r="AV316" s="1478"/>
      <c r="AW316" s="1478"/>
      <c r="AX316" s="1478"/>
      <c r="AY316" s="1478"/>
      <c r="AZ316" s="6"/>
      <c r="BA316" s="1524" t="s">
        <v>904</v>
      </c>
      <c r="BB316" s="1525"/>
      <c r="BC316" s="1525"/>
      <c r="BD316" s="1525"/>
      <c r="BE316" s="1525"/>
      <c r="BF316" s="1525"/>
      <c r="BG316" s="1525"/>
      <c r="BH316" s="1525"/>
      <c r="BI316" s="1525"/>
      <c r="BJ316" s="1525"/>
      <c r="BK316" s="1525"/>
      <c r="BL316" s="1525"/>
      <c r="BM316" s="1525"/>
      <c r="BN316" s="1525"/>
      <c r="BO316" s="1525"/>
      <c r="BP316" s="1526"/>
      <c r="BQ316" s="1477" t="e">
        <f>(X383/X371)</f>
        <v>#N/A</v>
      </c>
      <c r="BR316" s="1477"/>
      <c r="BS316" s="1477"/>
      <c r="BT316" s="1477"/>
      <c r="BU316" s="83"/>
      <c r="BV316" s="1478" t="s">
        <v>906</v>
      </c>
      <c r="BW316" s="1478"/>
      <c r="BX316" s="1478"/>
      <c r="BY316" s="1478"/>
      <c r="BZ316" s="1478"/>
      <c r="CA316" s="1478"/>
      <c r="CB316" s="1478"/>
      <c r="CC316" s="1478"/>
      <c r="CD316" s="1478"/>
      <c r="CE316" s="1478"/>
      <c r="CF316" s="1478"/>
      <c r="CG316" s="1478"/>
      <c r="CH316" s="1478"/>
      <c r="CI316" s="1478"/>
      <c r="CJ316" s="1478"/>
      <c r="CK316" s="1478"/>
      <c r="CL316" s="1478"/>
      <c r="CM316" s="1478"/>
      <c r="CN316" s="1478"/>
      <c r="CO316" s="1478"/>
      <c r="CP316" s="1478"/>
      <c r="CQ316" s="1478"/>
      <c r="CR316" s="1478"/>
      <c r="CS316" s="1478"/>
      <c r="CT316" s="1478"/>
      <c r="CU316" s="1478"/>
      <c r="CV316" s="1478"/>
      <c r="CW316" s="83"/>
      <c r="CX316" s="5"/>
      <c r="DA316" s="11" t="s">
        <v>355</v>
      </c>
      <c r="DB316" s="12">
        <v>0.88100000000000001</v>
      </c>
      <c r="DC316" s="11"/>
    </row>
    <row r="317" spans="1:107" ht="13.5" customHeight="1" x14ac:dyDescent="0.2">
      <c r="A317" s="3"/>
      <c r="B317" s="2"/>
      <c r="C317" s="1385" t="s">
        <v>605</v>
      </c>
      <c r="D317" s="1386"/>
      <c r="E317" s="1386"/>
      <c r="F317" s="1386"/>
      <c r="G317" s="1386"/>
      <c r="H317" s="1386"/>
      <c r="I317" s="1386"/>
      <c r="J317" s="1386"/>
      <c r="K317" s="1386"/>
      <c r="L317" s="1386"/>
      <c r="M317" s="1386"/>
      <c r="N317" s="1386"/>
      <c r="O317" s="1386"/>
      <c r="P317" s="1386"/>
      <c r="Q317" s="1386"/>
      <c r="R317" s="1386"/>
      <c r="S317" s="1386"/>
      <c r="T317" s="1386"/>
      <c r="U317" s="1386"/>
      <c r="V317" s="1386"/>
      <c r="W317" s="1387"/>
      <c r="X317" s="1388">
        <f>HLOOKUP(O311,$DG$58:$DQ$67,2,FALSE)</f>
        <v>651839</v>
      </c>
      <c r="Y317" s="1389"/>
      <c r="Z317" s="1389"/>
      <c r="AA317" s="1389"/>
      <c r="AB317" s="1390"/>
      <c r="AC317" s="1391" t="str">
        <f>HLOOKUP(O311,$DG$44:$DQ$56,2,FALSE)</f>
        <v>Menggunakan pondasi dangkal dengan pondasi tapak dan sloof dengan mutu beton sedang (setara K-225)dan sebagian kecil menggunakan pondasi batu kali</v>
      </c>
      <c r="AD317" s="1392"/>
      <c r="AE317" s="1392"/>
      <c r="AF317" s="1392"/>
      <c r="AG317" s="1392"/>
      <c r="AH317" s="1392"/>
      <c r="AI317" s="1392"/>
      <c r="AJ317" s="1392"/>
      <c r="AK317" s="1392"/>
      <c r="AL317" s="1392"/>
      <c r="AM317" s="1392"/>
      <c r="AN317" s="1392"/>
      <c r="AO317" s="1392"/>
      <c r="AP317" s="1392"/>
      <c r="AQ317" s="1392"/>
      <c r="AR317" s="1392"/>
      <c r="AS317" s="1392"/>
      <c r="AT317" s="1392"/>
      <c r="AU317" s="1392"/>
      <c r="AV317" s="1392"/>
      <c r="AW317" s="1392"/>
      <c r="AX317" s="1392"/>
      <c r="AY317" s="1393"/>
      <c r="AZ317" s="7"/>
      <c r="BA317" s="1479" t="s">
        <v>905</v>
      </c>
      <c r="BB317" s="1480"/>
      <c r="BC317" s="1480"/>
      <c r="BD317" s="1481"/>
      <c r="BE317" s="1479" t="s">
        <v>907</v>
      </c>
      <c r="BF317" s="1480"/>
      <c r="BG317" s="1480"/>
      <c r="BH317" s="1480"/>
      <c r="BI317" s="1479" t="s">
        <v>908</v>
      </c>
      <c r="BJ317" s="1480"/>
      <c r="BK317" s="1480"/>
      <c r="BL317" s="1480"/>
      <c r="BM317" s="1482" t="s">
        <v>851</v>
      </c>
      <c r="BN317" s="1482"/>
      <c r="BO317" s="1482"/>
      <c r="BP317" s="1482"/>
      <c r="BQ317" s="1482"/>
      <c r="BR317" s="1482"/>
      <c r="BS317" s="1482"/>
      <c r="BT317" s="1482"/>
      <c r="BU317" s="127"/>
      <c r="BV317" s="128"/>
      <c r="BW317" s="128"/>
      <c r="BX317" s="128"/>
      <c r="BY317" s="128"/>
      <c r="BZ317" s="128"/>
      <c r="CA317" s="128"/>
      <c r="CB317" s="128"/>
      <c r="CC317" s="128"/>
      <c r="CD317" s="126"/>
      <c r="CE317" s="126"/>
      <c r="CF317" s="126"/>
      <c r="CG317" s="126"/>
      <c r="CH317" s="126"/>
      <c r="CI317" s="126"/>
      <c r="CJ317" s="126"/>
      <c r="CK317" s="126"/>
      <c r="CL317" s="126"/>
      <c r="CM317" s="126"/>
      <c r="CN317" s="126"/>
      <c r="CO317" s="3"/>
      <c r="CP317" s="3"/>
      <c r="CQ317" s="3"/>
      <c r="CR317" s="3"/>
      <c r="CS317" s="3"/>
      <c r="CT317" s="119"/>
      <c r="CU317" s="119"/>
      <c r="CV317" s="3"/>
      <c r="CW317" s="3"/>
      <c r="CX317" s="5"/>
      <c r="DA317" s="11"/>
      <c r="DB317" s="12"/>
      <c r="DC317" s="11"/>
    </row>
    <row r="318" spans="1:107" ht="13.5" customHeight="1" x14ac:dyDescent="0.25">
      <c r="A318" s="3"/>
      <c r="B318" s="2"/>
      <c r="C318" s="32" t="s">
        <v>810</v>
      </c>
      <c r="D318" s="1470" t="s">
        <v>13</v>
      </c>
      <c r="E318" s="1470"/>
      <c r="F318" s="1470"/>
      <c r="G318" s="1470"/>
      <c r="H318" s="1470"/>
      <c r="I318" s="1470"/>
      <c r="J318" s="1470"/>
      <c r="K318" s="1470"/>
      <c r="L318" s="1471"/>
      <c r="M318" s="1437">
        <f>(IF(O311="RUMAH TINGGAL MEWAH",VLOOKUP(D318,BIAYA,2,FALSE),IF(O311="RUMAH TINGGAL MENENGAH",VLOOKUP(D318,BIAYA,3,FALSE),IF(O311="RUMAH TINGGAL SEDERHANA",VLOOKUP(D318,BIAYA,4,FALSE),IF(O311="SEMI PERMANEN",VLOOKUP(D318,BIAYA,5,FALSE),IF(O311="GUDANG",VLOOKUP(D318,BIAYA,6,FALSE),IF(O311="GEDUNG BERTINGKAT RENDAH &lt; 5 LANTAI",VLOOKUP(D318,BIAYA,7,FALSE),IF(O311="GEDUNG BERTINGKAT SEDANG 5-8 LANTAI",VLOOKUP(D318,BIAYA,8,FALSE),IF(O311="GEDUNG BERTINGKAT TINGGI &gt; 8 LANTAI",VLOOKUP(D318,BIAYA,9,FALSE),IF(O311="MALL 4 LANTAI + 1 BASEMENT",VLOOKUP(D318,BIAYA,10,FALSE),IF(O311="HOTEL 8 LANTAI",VLOOKUP(D318,BIAYA,11,FALSE),IF(O311="APARTEMEN 14 LANTAI + 2 SEMI BASEMENT",VLOOKUP(D318,BIAYA,12,FALSE)))))))))))))</f>
        <v>0</v>
      </c>
      <c r="N318" s="1437"/>
      <c r="O318" s="1437"/>
      <c r="P318" s="1437"/>
      <c r="Q318" s="1437"/>
      <c r="R318" s="1459">
        <v>1</v>
      </c>
      <c r="S318" s="1459"/>
      <c r="T318" s="1459"/>
      <c r="U318" s="1436">
        <v>1</v>
      </c>
      <c r="V318" s="1436"/>
      <c r="W318" s="1436"/>
      <c r="X318" s="1437">
        <f>M318*R318*U318</f>
        <v>0</v>
      </c>
      <c r="Y318" s="1437"/>
      <c r="Z318" s="1437"/>
      <c r="AA318" s="1437"/>
      <c r="AB318" s="1437"/>
      <c r="AC318" s="1394"/>
      <c r="AD318" s="1395"/>
      <c r="AE318" s="1395"/>
      <c r="AF318" s="1395"/>
      <c r="AG318" s="1395"/>
      <c r="AH318" s="1395"/>
      <c r="AI318" s="1395"/>
      <c r="AJ318" s="1395"/>
      <c r="AK318" s="1395"/>
      <c r="AL318" s="1395"/>
      <c r="AM318" s="1395"/>
      <c r="AN318" s="1395"/>
      <c r="AO318" s="1395"/>
      <c r="AP318" s="1395"/>
      <c r="AQ318" s="1395"/>
      <c r="AR318" s="1395"/>
      <c r="AS318" s="1395"/>
      <c r="AT318" s="1395"/>
      <c r="AU318" s="1395"/>
      <c r="AV318" s="1395"/>
      <c r="AW318" s="1395"/>
      <c r="AX318" s="1395"/>
      <c r="AY318" s="1396"/>
      <c r="AZ318" s="7"/>
      <c r="BA318" s="1483" t="e">
        <f>X322*BQ316</f>
        <v>#N/A</v>
      </c>
      <c r="BB318" s="1484"/>
      <c r="BC318" s="1484"/>
      <c r="BD318" s="1485"/>
      <c r="BE318" s="1492">
        <f>AS373</f>
        <v>0</v>
      </c>
      <c r="BF318" s="1492"/>
      <c r="BG318" s="1492"/>
      <c r="BH318" s="1492"/>
      <c r="BI318" s="1409">
        <f>AS374</f>
        <v>0</v>
      </c>
      <c r="BJ318" s="1410"/>
      <c r="BK318" s="1410"/>
      <c r="BL318" s="1411"/>
      <c r="BM318" s="1493">
        <f>IF(BI318=0,0,(Rekap!$A$6-BI318)/AS376)</f>
        <v>0</v>
      </c>
      <c r="BN318" s="1494"/>
      <c r="BO318" s="1495"/>
      <c r="BP318" s="1502" t="e">
        <f>BA318*BM318</f>
        <v>#N/A</v>
      </c>
      <c r="BQ318" s="1502"/>
      <c r="BR318" s="1502"/>
      <c r="BS318" s="1502"/>
      <c r="BT318" s="1502"/>
      <c r="BU318" s="127"/>
      <c r="BV318" s="1378" t="s">
        <v>909</v>
      </c>
      <c r="BW318" s="1378"/>
      <c r="BX318" s="1378"/>
      <c r="BY318" s="1378"/>
      <c r="BZ318" s="1378"/>
      <c r="CA318" s="1378"/>
      <c r="CB318" s="1378"/>
      <c r="CC318" s="1378"/>
      <c r="CD318" s="1378"/>
      <c r="CE318" s="1378"/>
      <c r="CF318" s="1378"/>
      <c r="CG318" s="1378"/>
      <c r="CH318" s="1378"/>
      <c r="CI318" s="1378"/>
      <c r="CJ318" s="1378"/>
      <c r="CK318" s="1378"/>
      <c r="CL318" s="1378"/>
      <c r="CM318" s="1378"/>
      <c r="CN318" s="1378"/>
      <c r="CO318" s="1378"/>
      <c r="CP318" s="1378"/>
      <c r="CQ318" s="1378"/>
      <c r="CR318" s="1378"/>
      <c r="CS318" s="1378"/>
      <c r="CT318" s="1378"/>
      <c r="CU318" s="1378"/>
      <c r="CV318" s="1378"/>
      <c r="CW318" s="3"/>
      <c r="CX318" s="5"/>
      <c r="DA318" s="11" t="s">
        <v>356</v>
      </c>
      <c r="DB318" s="12">
        <v>0.81299999999999994</v>
      </c>
      <c r="DC318" s="11"/>
    </row>
    <row r="319" spans="1:107" ht="13.5" customHeight="1" x14ac:dyDescent="0.25">
      <c r="A319" s="3"/>
      <c r="B319" s="2"/>
      <c r="C319" s="33" t="s">
        <v>810</v>
      </c>
      <c r="D319" s="1472" t="s">
        <v>13</v>
      </c>
      <c r="E319" s="1472"/>
      <c r="F319" s="1472"/>
      <c r="G319" s="1472"/>
      <c r="H319" s="1472"/>
      <c r="I319" s="1472"/>
      <c r="J319" s="1472"/>
      <c r="K319" s="1472"/>
      <c r="L319" s="1473"/>
      <c r="M319" s="1360">
        <f>(IF(O311="RUMAH TINGGAL MEWAH",VLOOKUP(D319,BIAYA,2,FALSE),IF(O311="RUMAH TINGGAL MENENGAH",VLOOKUP(D319,BIAYA,3,FALSE),IF(O311="RUMAH TINGGAL SEDERHANA",VLOOKUP(D319,BIAYA,4,FALSE),IF(O311="SEMI PERMANEN",VLOOKUP(D319,BIAYA,5,FALSE),IF(O311="GUDANG",VLOOKUP(D319,BIAYA,6,FALSE),IF(O311="GEDUNG BERTINGKAT RENDAH &lt; 5 LANTAI",VLOOKUP(D319,BIAYA,7,FALSE),IF(O311="GEDUNG BERTINGKAT SEDANG 5-8 LANTAI",VLOOKUP(D319,BIAYA,8,FALSE),IF(O311="GEDUNG BERTINGKAT TINGGI &gt; 8 LANTAI",VLOOKUP(D319,BIAYA,9,FALSE),IF(O311="MALL 4 LANTAI + 1 BASEMENT",VLOOKUP(D319,BIAYA,10,FALSE),IF(O311="HOTEL 8 LANTAI",VLOOKUP(D319,BIAYA,11,FALSE),IF(O311="APARTEMEN 14 LANTAI + 2 SEMI BASEMENT",VLOOKUP(D319,BIAYA,12,FALSE)))))))))))))</f>
        <v>0</v>
      </c>
      <c r="N319" s="1360"/>
      <c r="O319" s="1360"/>
      <c r="P319" s="1360"/>
      <c r="Q319" s="1360"/>
      <c r="R319" s="1460">
        <v>0</v>
      </c>
      <c r="S319" s="1460"/>
      <c r="T319" s="1460"/>
      <c r="U319" s="1359">
        <v>1</v>
      </c>
      <c r="V319" s="1359"/>
      <c r="W319" s="1359"/>
      <c r="X319" s="1360">
        <f t="shared" ref="X319:X321" si="79">M319*R319*U319</f>
        <v>0</v>
      </c>
      <c r="Y319" s="1360"/>
      <c r="Z319" s="1360"/>
      <c r="AA319" s="1360"/>
      <c r="AB319" s="1360"/>
      <c r="AC319" s="1394"/>
      <c r="AD319" s="1395"/>
      <c r="AE319" s="1395"/>
      <c r="AF319" s="1395"/>
      <c r="AG319" s="1395"/>
      <c r="AH319" s="1395"/>
      <c r="AI319" s="1395"/>
      <c r="AJ319" s="1395"/>
      <c r="AK319" s="1395"/>
      <c r="AL319" s="1395"/>
      <c r="AM319" s="1395"/>
      <c r="AN319" s="1395"/>
      <c r="AO319" s="1395"/>
      <c r="AP319" s="1395"/>
      <c r="AQ319" s="1395"/>
      <c r="AR319" s="1395"/>
      <c r="AS319" s="1395"/>
      <c r="AT319" s="1395"/>
      <c r="AU319" s="1395"/>
      <c r="AV319" s="1395"/>
      <c r="AW319" s="1395"/>
      <c r="AX319" s="1395"/>
      <c r="AY319" s="1396"/>
      <c r="AZ319" s="7"/>
      <c r="BA319" s="1486"/>
      <c r="BB319" s="1487"/>
      <c r="BC319" s="1487"/>
      <c r="BD319" s="1488"/>
      <c r="BE319" s="1492"/>
      <c r="BF319" s="1492"/>
      <c r="BG319" s="1492"/>
      <c r="BH319" s="1492"/>
      <c r="BI319" s="1412"/>
      <c r="BJ319" s="1413"/>
      <c r="BK319" s="1413"/>
      <c r="BL319" s="1414"/>
      <c r="BM319" s="1496"/>
      <c r="BN319" s="1497"/>
      <c r="BO319" s="1498"/>
      <c r="BP319" s="1502"/>
      <c r="BQ319" s="1502"/>
      <c r="BR319" s="1502"/>
      <c r="BS319" s="1502"/>
      <c r="BT319" s="1502"/>
      <c r="BU319" s="127"/>
      <c r="BV319" s="1378"/>
      <c r="BW319" s="1378"/>
      <c r="BX319" s="1378"/>
      <c r="BY319" s="1378"/>
      <c r="BZ319" s="1378"/>
      <c r="CA319" s="1378"/>
      <c r="CB319" s="1378"/>
      <c r="CC319" s="1378"/>
      <c r="CD319" s="1378"/>
      <c r="CE319" s="1378"/>
      <c r="CF319" s="1378"/>
      <c r="CG319" s="1378"/>
      <c r="CH319" s="1378"/>
      <c r="CI319" s="1378"/>
      <c r="CJ319" s="1378"/>
      <c r="CK319" s="1378"/>
      <c r="CL319" s="1378"/>
      <c r="CM319" s="1378"/>
      <c r="CN319" s="1378"/>
      <c r="CO319" s="1378"/>
      <c r="CP319" s="1378"/>
      <c r="CQ319" s="1378"/>
      <c r="CR319" s="1378"/>
      <c r="CS319" s="1378"/>
      <c r="CT319" s="1378"/>
      <c r="CU319" s="1378"/>
      <c r="CV319" s="1378"/>
      <c r="CW319" s="3"/>
      <c r="CX319" s="5"/>
      <c r="DA319" s="11" t="s">
        <v>357</v>
      </c>
      <c r="DB319" s="12">
        <v>0.77400000000000002</v>
      </c>
      <c r="DC319" s="11"/>
    </row>
    <row r="320" spans="1:107" ht="13.5" customHeight="1" x14ac:dyDescent="0.25">
      <c r="A320" s="3"/>
      <c r="B320" s="2"/>
      <c r="C320" s="33" t="s">
        <v>810</v>
      </c>
      <c r="D320" s="1472" t="s">
        <v>13</v>
      </c>
      <c r="E320" s="1472"/>
      <c r="F320" s="1472"/>
      <c r="G320" s="1472"/>
      <c r="H320" s="1472"/>
      <c r="I320" s="1472"/>
      <c r="J320" s="1472"/>
      <c r="K320" s="1472"/>
      <c r="L320" s="1473"/>
      <c r="M320" s="1360">
        <f>(IF(O311="RUMAH TINGGAL MEWAH",VLOOKUP(D320,BIAYA,2,FALSE),IF(O311="RUMAH TINGGAL MENENGAH",VLOOKUP(D320,BIAYA,3,FALSE),IF(O311="RUMAH TINGGAL SEDERHANA",VLOOKUP(D320,BIAYA,4,FALSE),IF(O311="SEMI PERMANEN",VLOOKUP(D320,BIAYA,5,FALSE),IF(O311="GUDANG",VLOOKUP(D320,BIAYA,6,FALSE),IF(O311="GEDUNG BERTINGKAT RENDAH &lt; 5 LANTAI",VLOOKUP(D320,BIAYA,7,FALSE),IF(O311="GEDUNG BERTINGKAT SEDANG 5-8 LANTAI",VLOOKUP(D320,BIAYA,8,FALSE),IF(O311="GEDUNG BERTINGKAT TINGGI &gt; 8 LANTAI",VLOOKUP(D320,BIAYA,9,FALSE),IF(O311="MALL 4 LANTAI + 1 BASEMENT",VLOOKUP(D320,BIAYA,10,FALSE),IF(O311="HOTEL 8 LANTAI",VLOOKUP(D320,BIAYA,11,FALSE),IF(O311="APARTEMEN 14 LANTAI + 2 SEMI BASEMENT",VLOOKUP(D320,BIAYA,12,FALSE)))))))))))))</f>
        <v>0</v>
      </c>
      <c r="N320" s="1360"/>
      <c r="O320" s="1360"/>
      <c r="P320" s="1360"/>
      <c r="Q320" s="1360"/>
      <c r="R320" s="1460">
        <v>0</v>
      </c>
      <c r="S320" s="1460"/>
      <c r="T320" s="1460"/>
      <c r="U320" s="1359">
        <v>1</v>
      </c>
      <c r="V320" s="1359"/>
      <c r="W320" s="1359"/>
      <c r="X320" s="1360">
        <f t="shared" si="79"/>
        <v>0</v>
      </c>
      <c r="Y320" s="1360"/>
      <c r="Z320" s="1360"/>
      <c r="AA320" s="1360"/>
      <c r="AB320" s="1360"/>
      <c r="AC320" s="1394"/>
      <c r="AD320" s="1395"/>
      <c r="AE320" s="1395"/>
      <c r="AF320" s="1395"/>
      <c r="AG320" s="1395"/>
      <c r="AH320" s="1395"/>
      <c r="AI320" s="1395"/>
      <c r="AJ320" s="1395"/>
      <c r="AK320" s="1395"/>
      <c r="AL320" s="1395"/>
      <c r="AM320" s="1395"/>
      <c r="AN320" s="1395"/>
      <c r="AO320" s="1395"/>
      <c r="AP320" s="1395"/>
      <c r="AQ320" s="1395"/>
      <c r="AR320" s="1395"/>
      <c r="AS320" s="1395"/>
      <c r="AT320" s="1395"/>
      <c r="AU320" s="1395"/>
      <c r="AV320" s="1395"/>
      <c r="AW320" s="1395"/>
      <c r="AX320" s="1395"/>
      <c r="AY320" s="1396"/>
      <c r="AZ320" s="7"/>
      <c r="BA320" s="1486"/>
      <c r="BB320" s="1487"/>
      <c r="BC320" s="1487"/>
      <c r="BD320" s="1488"/>
      <c r="BE320" s="1492"/>
      <c r="BF320" s="1492"/>
      <c r="BG320" s="1492"/>
      <c r="BH320" s="1492"/>
      <c r="BI320" s="1412"/>
      <c r="BJ320" s="1413"/>
      <c r="BK320" s="1413"/>
      <c r="BL320" s="1414"/>
      <c r="BM320" s="1496"/>
      <c r="BN320" s="1497"/>
      <c r="BO320" s="1498"/>
      <c r="BP320" s="1502"/>
      <c r="BQ320" s="1502"/>
      <c r="BR320" s="1502"/>
      <c r="BS320" s="1502"/>
      <c r="BT320" s="1502"/>
      <c r="BU320" s="127"/>
      <c r="BV320" s="1378"/>
      <c r="BW320" s="1378"/>
      <c r="BX320" s="1378"/>
      <c r="BY320" s="1378"/>
      <c r="BZ320" s="1378"/>
      <c r="CA320" s="1378"/>
      <c r="CB320" s="1378"/>
      <c r="CC320" s="1378"/>
      <c r="CD320" s="1378"/>
      <c r="CE320" s="1378"/>
      <c r="CF320" s="1378"/>
      <c r="CG320" s="1378"/>
      <c r="CH320" s="1378"/>
      <c r="CI320" s="1378"/>
      <c r="CJ320" s="1378"/>
      <c r="CK320" s="1378"/>
      <c r="CL320" s="1378"/>
      <c r="CM320" s="1378"/>
      <c r="CN320" s="1378"/>
      <c r="CO320" s="1378"/>
      <c r="CP320" s="1378"/>
      <c r="CQ320" s="1378"/>
      <c r="CR320" s="1378"/>
      <c r="CS320" s="1378"/>
      <c r="CT320" s="1378"/>
      <c r="CU320" s="1378"/>
      <c r="CV320" s="1378"/>
      <c r="CW320" s="3"/>
      <c r="CX320" s="5"/>
      <c r="DA320" s="11" t="s">
        <v>358</v>
      </c>
      <c r="DB320" s="12">
        <v>0.86799999999999999</v>
      </c>
      <c r="DC320" s="11"/>
    </row>
    <row r="321" spans="1:107" ht="13.5" customHeight="1" x14ac:dyDescent="0.25">
      <c r="A321" s="3"/>
      <c r="B321" s="2"/>
      <c r="C321" s="34" t="s">
        <v>810</v>
      </c>
      <c r="D321" s="1474" t="s">
        <v>13</v>
      </c>
      <c r="E321" s="1474"/>
      <c r="F321" s="1474"/>
      <c r="G321" s="1474"/>
      <c r="H321" s="1474"/>
      <c r="I321" s="1474"/>
      <c r="J321" s="1474"/>
      <c r="K321" s="1474"/>
      <c r="L321" s="1475"/>
      <c r="M321" s="1476">
        <f>(IF(O311="RUMAH TINGGAL MEWAH",VLOOKUP(D321,BIAYA,2,FALSE),IF(O311="RUMAH TINGGAL MENENGAH",VLOOKUP(D321,BIAYA,3,FALSE),IF(O311="RUMAH TINGGAL SEDERHANA",VLOOKUP(D321,BIAYA,4,FALSE),IF(O311="SEMI PERMANEN",VLOOKUP(D321,BIAYA,5,FALSE),IF(O311="GUDANG",VLOOKUP(D321,BIAYA,6,FALSE),IF(O311="GEDUNG BERTINGKAT RENDAH &lt; 5 LANTAI",VLOOKUP(D321,BIAYA,7,FALSE),IF(O311="GEDUNG BERTINGKAT SEDANG 5-8 LANTAI",VLOOKUP(D321,BIAYA,8,FALSE),IF(O311="GEDUNG BERTINGKAT TINGGI &gt; 8 LANTAI",VLOOKUP(D321,BIAYA,9,FALSE),IF(O311="MALL 4 LANTAI + 1 BASEMENT",VLOOKUP(D321,BIAYA,10,FALSE),IF(O311="HOTEL 8 LANTAI",VLOOKUP(D321,BIAYA,11,FALSE),IF(O311="APARTEMEN 14 LANTAI + 2 SEMI BASEMENT",VLOOKUP(D321,BIAYA,12,FALSE)))))))))))))</f>
        <v>0</v>
      </c>
      <c r="N321" s="1476"/>
      <c r="O321" s="1476"/>
      <c r="P321" s="1476"/>
      <c r="Q321" s="1476"/>
      <c r="R321" s="1380">
        <v>0</v>
      </c>
      <c r="S321" s="1380"/>
      <c r="T321" s="1380"/>
      <c r="U321" s="1377">
        <v>1</v>
      </c>
      <c r="V321" s="1377"/>
      <c r="W321" s="1377"/>
      <c r="X321" s="1360">
        <f t="shared" si="79"/>
        <v>0</v>
      </c>
      <c r="Y321" s="1360"/>
      <c r="Z321" s="1360"/>
      <c r="AA321" s="1360"/>
      <c r="AB321" s="1360"/>
      <c r="AC321" s="1394"/>
      <c r="AD321" s="1395"/>
      <c r="AE321" s="1395"/>
      <c r="AF321" s="1395"/>
      <c r="AG321" s="1395"/>
      <c r="AH321" s="1395"/>
      <c r="AI321" s="1395"/>
      <c r="AJ321" s="1395"/>
      <c r="AK321" s="1395"/>
      <c r="AL321" s="1395"/>
      <c r="AM321" s="1395"/>
      <c r="AN321" s="1395"/>
      <c r="AO321" s="1395"/>
      <c r="AP321" s="1395"/>
      <c r="AQ321" s="1395"/>
      <c r="AR321" s="1395"/>
      <c r="AS321" s="1395"/>
      <c r="AT321" s="1395"/>
      <c r="AU321" s="1395"/>
      <c r="AV321" s="1395"/>
      <c r="AW321" s="1395"/>
      <c r="AX321" s="1395"/>
      <c r="AY321" s="1396"/>
      <c r="AZ321" s="7"/>
      <c r="BA321" s="1486"/>
      <c r="BB321" s="1487"/>
      <c r="BC321" s="1487"/>
      <c r="BD321" s="1488"/>
      <c r="BE321" s="1492"/>
      <c r="BF321" s="1492"/>
      <c r="BG321" s="1492"/>
      <c r="BH321" s="1492"/>
      <c r="BI321" s="1412"/>
      <c r="BJ321" s="1413"/>
      <c r="BK321" s="1413"/>
      <c r="BL321" s="1414"/>
      <c r="BM321" s="1496"/>
      <c r="BN321" s="1497"/>
      <c r="BO321" s="1498"/>
      <c r="BP321" s="1502"/>
      <c r="BQ321" s="1502"/>
      <c r="BR321" s="1502"/>
      <c r="BS321" s="1502"/>
      <c r="BT321" s="1502"/>
      <c r="BU321" s="127"/>
      <c r="BV321" s="1378"/>
      <c r="BW321" s="1378"/>
      <c r="BX321" s="1378"/>
      <c r="BY321" s="1378"/>
      <c r="BZ321" s="1378"/>
      <c r="CA321" s="1378"/>
      <c r="CB321" s="1378"/>
      <c r="CC321" s="1378"/>
      <c r="CD321" s="1378"/>
      <c r="CE321" s="1378"/>
      <c r="CF321" s="1378"/>
      <c r="CG321" s="1378"/>
      <c r="CH321" s="1378"/>
      <c r="CI321" s="1378"/>
      <c r="CJ321" s="1378"/>
      <c r="CK321" s="1378"/>
      <c r="CL321" s="1378"/>
      <c r="CM321" s="1378"/>
      <c r="CN321" s="1378"/>
      <c r="CO321" s="1378"/>
      <c r="CP321" s="1378"/>
      <c r="CQ321" s="1378"/>
      <c r="CR321" s="1378"/>
      <c r="CS321" s="1378"/>
      <c r="CT321" s="1378"/>
      <c r="CU321" s="1378"/>
      <c r="CV321" s="1378"/>
      <c r="CW321" s="3"/>
      <c r="CX321" s="5"/>
      <c r="DA321" s="11" t="s">
        <v>359</v>
      </c>
      <c r="DB321" s="12">
        <v>0.80800000000000005</v>
      </c>
      <c r="DC321" s="11"/>
    </row>
    <row r="322" spans="1:107" ht="13.5" customHeight="1" x14ac:dyDescent="0.2">
      <c r="A322" s="3"/>
      <c r="B322" s="2"/>
      <c r="C322" s="1503" t="s">
        <v>811</v>
      </c>
      <c r="D322" s="1504"/>
      <c r="E322" s="1504"/>
      <c r="F322" s="1504"/>
      <c r="G322" s="1504"/>
      <c r="H322" s="1504"/>
      <c r="I322" s="1504"/>
      <c r="J322" s="1504"/>
      <c r="K322" s="1504"/>
      <c r="L322" s="1504"/>
      <c r="M322" s="1504"/>
      <c r="N322" s="1504"/>
      <c r="O322" s="1504"/>
      <c r="P322" s="1504"/>
      <c r="Q322" s="1504"/>
      <c r="R322" s="1504"/>
      <c r="S322" s="1504"/>
      <c r="T322" s="1504"/>
      <c r="U322" s="1504"/>
      <c r="V322" s="1504"/>
      <c r="W322" s="1505"/>
      <c r="X322" s="1384">
        <f>SUM(X318:AB321)</f>
        <v>0</v>
      </c>
      <c r="Y322" s="1384"/>
      <c r="Z322" s="1384"/>
      <c r="AA322" s="1384"/>
      <c r="AB322" s="1384"/>
      <c r="AC322" s="1397"/>
      <c r="AD322" s="1398"/>
      <c r="AE322" s="1398"/>
      <c r="AF322" s="1398"/>
      <c r="AG322" s="1398"/>
      <c r="AH322" s="1398"/>
      <c r="AI322" s="1398"/>
      <c r="AJ322" s="1398"/>
      <c r="AK322" s="1398"/>
      <c r="AL322" s="1398"/>
      <c r="AM322" s="1398"/>
      <c r="AN322" s="1398"/>
      <c r="AO322" s="1398"/>
      <c r="AP322" s="1398"/>
      <c r="AQ322" s="1398"/>
      <c r="AR322" s="1398"/>
      <c r="AS322" s="1398"/>
      <c r="AT322" s="1398"/>
      <c r="AU322" s="1398"/>
      <c r="AV322" s="1398"/>
      <c r="AW322" s="1398"/>
      <c r="AX322" s="1398"/>
      <c r="AY322" s="1399"/>
      <c r="AZ322" s="7"/>
      <c r="BA322" s="1489"/>
      <c r="BB322" s="1490"/>
      <c r="BC322" s="1490"/>
      <c r="BD322" s="1491"/>
      <c r="BE322" s="1492"/>
      <c r="BF322" s="1492"/>
      <c r="BG322" s="1492"/>
      <c r="BH322" s="1492"/>
      <c r="BI322" s="1415"/>
      <c r="BJ322" s="1416"/>
      <c r="BK322" s="1416"/>
      <c r="BL322" s="1417"/>
      <c r="BM322" s="1499"/>
      <c r="BN322" s="1500"/>
      <c r="BO322" s="1501"/>
      <c r="BP322" s="1502"/>
      <c r="BQ322" s="1502"/>
      <c r="BR322" s="1502"/>
      <c r="BS322" s="1502"/>
      <c r="BT322" s="1502"/>
      <c r="BU322" s="127"/>
      <c r="BV322" s="1378"/>
      <c r="BW322" s="1378"/>
      <c r="BX322" s="1378"/>
      <c r="BY322" s="1378"/>
      <c r="BZ322" s="1378"/>
      <c r="CA322" s="1378"/>
      <c r="CB322" s="1378"/>
      <c r="CC322" s="1378"/>
      <c r="CD322" s="1378"/>
      <c r="CE322" s="1378"/>
      <c r="CF322" s="1378"/>
      <c r="CG322" s="1378"/>
      <c r="CH322" s="1378"/>
      <c r="CI322" s="1378"/>
      <c r="CJ322" s="1378"/>
      <c r="CK322" s="1378"/>
      <c r="CL322" s="1378"/>
      <c r="CM322" s="1378"/>
      <c r="CN322" s="1378"/>
      <c r="CO322" s="1378"/>
      <c r="CP322" s="1378"/>
      <c r="CQ322" s="1378"/>
      <c r="CR322" s="1378"/>
      <c r="CS322" s="1378"/>
      <c r="CT322" s="1378"/>
      <c r="CU322" s="1378"/>
      <c r="CV322" s="1378"/>
      <c r="CW322" s="3"/>
      <c r="CX322" s="5"/>
      <c r="DA322" s="11" t="s">
        <v>360</v>
      </c>
      <c r="DB322" s="12">
        <v>0.86899999999999999</v>
      </c>
      <c r="DC322" s="11"/>
    </row>
    <row r="323" spans="1:107" ht="13.5" customHeight="1" x14ac:dyDescent="0.2">
      <c r="A323" s="3"/>
      <c r="B323" s="2"/>
      <c r="C323" s="1385" t="s">
        <v>606</v>
      </c>
      <c r="D323" s="1386"/>
      <c r="E323" s="1386"/>
      <c r="F323" s="1386"/>
      <c r="G323" s="1386"/>
      <c r="H323" s="1386"/>
      <c r="I323" s="1386"/>
      <c r="J323" s="1386"/>
      <c r="K323" s="1386"/>
      <c r="L323" s="1386"/>
      <c r="M323" s="1386"/>
      <c r="N323" s="1386"/>
      <c r="O323" s="1386"/>
      <c r="P323" s="1386"/>
      <c r="Q323" s="1386"/>
      <c r="R323" s="1386"/>
      <c r="S323" s="1386"/>
      <c r="T323" s="1386"/>
      <c r="U323" s="1386"/>
      <c r="V323" s="1386"/>
      <c r="W323" s="1387"/>
      <c r="X323" s="1388">
        <f>HLOOKUP(O311,$DG$58:$DQ$67,3,FALSE)</f>
        <v>1256102.6698753322</v>
      </c>
      <c r="Y323" s="1389"/>
      <c r="Z323" s="1389"/>
      <c r="AA323" s="1389"/>
      <c r="AB323" s="1390"/>
      <c r="AC323" s="1391" t="str">
        <f>HLOOKUP(O311,$DG$44:$DQ$56,3,FALSE)</f>
        <v>Menggunakan mutu beton sedang (setara K-225), yang terdiri dari kolom, balok, ring balok</v>
      </c>
      <c r="AD323" s="1392"/>
      <c r="AE323" s="1392"/>
      <c r="AF323" s="1392"/>
      <c r="AG323" s="1392"/>
      <c r="AH323" s="1392"/>
      <c r="AI323" s="1392"/>
      <c r="AJ323" s="1392"/>
      <c r="AK323" s="1392"/>
      <c r="AL323" s="1392"/>
      <c r="AM323" s="1392"/>
      <c r="AN323" s="1392"/>
      <c r="AO323" s="1392"/>
      <c r="AP323" s="1392"/>
      <c r="AQ323" s="1392"/>
      <c r="AR323" s="1392"/>
      <c r="AS323" s="1392"/>
      <c r="AT323" s="1392"/>
      <c r="AU323" s="1392"/>
      <c r="AV323" s="1392"/>
      <c r="AW323" s="1392"/>
      <c r="AX323" s="1392"/>
      <c r="AY323" s="1393"/>
      <c r="AZ323" s="3"/>
      <c r="BA323" s="1400" t="e">
        <f>X328*BQ316</f>
        <v>#N/A</v>
      </c>
      <c r="BB323" s="1401"/>
      <c r="BC323" s="1401"/>
      <c r="BD323" s="1402"/>
      <c r="BE323" s="1409">
        <f>BE318</f>
        <v>0</v>
      </c>
      <c r="BF323" s="1410"/>
      <c r="BG323" s="1410"/>
      <c r="BH323" s="1411"/>
      <c r="BI323" s="1409">
        <f>BI318</f>
        <v>0</v>
      </c>
      <c r="BJ323" s="1410"/>
      <c r="BK323" s="1410"/>
      <c r="BL323" s="1411"/>
      <c r="BM323" s="1418">
        <f>IF(BI318=0,0,(Rekap!$A$6-BI323)/AS376)</f>
        <v>0</v>
      </c>
      <c r="BN323" s="1419"/>
      <c r="BO323" s="1420"/>
      <c r="BP323" s="1427" t="e">
        <f>BA323*BM323</f>
        <v>#N/A</v>
      </c>
      <c r="BQ323" s="1427"/>
      <c r="BR323" s="1427"/>
      <c r="BS323" s="1427"/>
      <c r="BT323" s="1427"/>
      <c r="BU323" s="127"/>
      <c r="BV323" s="1378"/>
      <c r="BW323" s="1378"/>
      <c r="BX323" s="1378"/>
      <c r="BY323" s="1378"/>
      <c r="BZ323" s="1378"/>
      <c r="CA323" s="1378"/>
      <c r="CB323" s="1378"/>
      <c r="CC323" s="1378"/>
      <c r="CD323" s="1378"/>
      <c r="CE323" s="1378"/>
      <c r="CF323" s="1378"/>
      <c r="CG323" s="1378"/>
      <c r="CH323" s="1378"/>
      <c r="CI323" s="1378"/>
      <c r="CJ323" s="1378"/>
      <c r="CK323" s="1378"/>
      <c r="CL323" s="1378"/>
      <c r="CM323" s="1378"/>
      <c r="CN323" s="1378"/>
      <c r="CO323" s="1378"/>
      <c r="CP323" s="1378"/>
      <c r="CQ323" s="1378"/>
      <c r="CR323" s="1378"/>
      <c r="CS323" s="1378"/>
      <c r="CT323" s="1378"/>
      <c r="CU323" s="1378"/>
      <c r="CV323" s="1378"/>
      <c r="CW323" s="3"/>
      <c r="CX323" s="5"/>
      <c r="DA323" s="11" t="s">
        <v>361</v>
      </c>
      <c r="DB323" s="12">
        <v>0.83599999999999997</v>
      </c>
      <c r="DC323" s="11"/>
    </row>
    <row r="324" spans="1:107" ht="13.5" customHeight="1" x14ac:dyDescent="0.25">
      <c r="A324" s="3"/>
      <c r="B324" s="2"/>
      <c r="C324" s="32" t="s">
        <v>810</v>
      </c>
      <c r="D324" s="1470" t="s">
        <v>13</v>
      </c>
      <c r="E324" s="1470"/>
      <c r="F324" s="1470"/>
      <c r="G324" s="1470"/>
      <c r="H324" s="1470"/>
      <c r="I324" s="1470"/>
      <c r="J324" s="1470"/>
      <c r="K324" s="1470"/>
      <c r="L324" s="1471"/>
      <c r="M324" s="1379">
        <f>(IF(O311="RUMAH TINGGAL MEWAH",VLOOKUP(D324,BIAYA,2,FALSE),IF(O311="RUMAH TINGGAL MENENGAH",VLOOKUP(D324,BIAYA,3,FALSE),IF(O311="RUMAH TINGGAL SEDERHANA",VLOOKUP(D324,BIAYA,4,FALSE),IF(O311="SEMI PERMANEN",VLOOKUP(D324,BIAYA,5,FALSE),IF(O311="GUDANG",VLOOKUP(D324,BIAYA,6,FALSE),IF(O311="GEDUNG BERTINGKAT RENDAH &lt; 5 LANTAI",VLOOKUP(D324,BIAYA,7,FALSE),IF(O311="GEDUNG BERTINGKAT SEDANG 5-8 LANTAI",VLOOKUP(D324,BIAYA,8,FALSE),IF(O311="GEDUNG BERTINGKAT TINGGI &gt; 8 LANTAI",VLOOKUP(D324,BIAYA,9,FALSE),IF(O311="MALL 4 LANTAI + 1 BASEMENT",VLOOKUP(D324,BIAYA,10,FALSE),IF(O311="HOTEL 8 LANTAI",VLOOKUP(D324,BIAYA,11,FALSE),IF(O311="APARTEMEN 14 LANTAI + 2 SEMI BASEMENT",VLOOKUP(D324,BIAYA,12,FALSE)))))))))))))</f>
        <v>0</v>
      </c>
      <c r="N324" s="1379"/>
      <c r="O324" s="1379"/>
      <c r="P324" s="1379"/>
      <c r="Q324" s="1379"/>
      <c r="R324" s="1459">
        <v>1</v>
      </c>
      <c r="S324" s="1459"/>
      <c r="T324" s="1459"/>
      <c r="U324" s="1436">
        <v>1</v>
      </c>
      <c r="V324" s="1436"/>
      <c r="W324" s="1436"/>
      <c r="X324" s="1437">
        <f>M324*R324*U324</f>
        <v>0</v>
      </c>
      <c r="Y324" s="1437"/>
      <c r="Z324" s="1437"/>
      <c r="AA324" s="1437"/>
      <c r="AB324" s="1437"/>
      <c r="AC324" s="1394"/>
      <c r="AD324" s="1395"/>
      <c r="AE324" s="1395"/>
      <c r="AF324" s="1395"/>
      <c r="AG324" s="1395"/>
      <c r="AH324" s="1395"/>
      <c r="AI324" s="1395"/>
      <c r="AJ324" s="1395"/>
      <c r="AK324" s="1395"/>
      <c r="AL324" s="1395"/>
      <c r="AM324" s="1395"/>
      <c r="AN324" s="1395"/>
      <c r="AO324" s="1395"/>
      <c r="AP324" s="1395"/>
      <c r="AQ324" s="1395"/>
      <c r="AR324" s="1395"/>
      <c r="AS324" s="1395"/>
      <c r="AT324" s="1395"/>
      <c r="AU324" s="1395"/>
      <c r="AV324" s="1395"/>
      <c r="AW324" s="1395"/>
      <c r="AX324" s="1395"/>
      <c r="AY324" s="1396"/>
      <c r="AZ324" s="3"/>
      <c r="BA324" s="1403"/>
      <c r="BB324" s="1404"/>
      <c r="BC324" s="1404"/>
      <c r="BD324" s="1405"/>
      <c r="BE324" s="1412"/>
      <c r="BF324" s="1413"/>
      <c r="BG324" s="1413"/>
      <c r="BH324" s="1414"/>
      <c r="BI324" s="1412"/>
      <c r="BJ324" s="1413"/>
      <c r="BK324" s="1413"/>
      <c r="BL324" s="1414"/>
      <c r="BM324" s="1421"/>
      <c r="BN324" s="1422"/>
      <c r="BO324" s="1423"/>
      <c r="BP324" s="1427"/>
      <c r="BQ324" s="1427"/>
      <c r="BR324" s="1427"/>
      <c r="BS324" s="1427"/>
      <c r="BT324" s="1427"/>
      <c r="BU324" s="127"/>
      <c r="BV324" s="1378"/>
      <c r="BW324" s="1378"/>
      <c r="BX324" s="1378"/>
      <c r="BY324" s="1378"/>
      <c r="BZ324" s="1378"/>
      <c r="CA324" s="1378"/>
      <c r="CB324" s="1378"/>
      <c r="CC324" s="1378"/>
      <c r="CD324" s="1378"/>
      <c r="CE324" s="1378"/>
      <c r="CF324" s="1378"/>
      <c r="CG324" s="1378"/>
      <c r="CH324" s="1378"/>
      <c r="CI324" s="1378"/>
      <c r="CJ324" s="1378"/>
      <c r="CK324" s="1378"/>
      <c r="CL324" s="1378"/>
      <c r="CM324" s="1378"/>
      <c r="CN324" s="1378"/>
      <c r="CO324" s="1378"/>
      <c r="CP324" s="1378"/>
      <c r="CQ324" s="1378"/>
      <c r="CR324" s="1378"/>
      <c r="CS324" s="1378"/>
      <c r="CT324" s="1378"/>
      <c r="CU324" s="1378"/>
      <c r="CV324" s="1378"/>
      <c r="CW324" s="3"/>
      <c r="CX324" s="5"/>
      <c r="DA324" s="11" t="s">
        <v>362</v>
      </c>
      <c r="DB324" s="12">
        <v>0.79500000000000004</v>
      </c>
      <c r="DC324" s="11"/>
    </row>
    <row r="325" spans="1:107" ht="13.5" customHeight="1" x14ac:dyDescent="0.25">
      <c r="A325" s="3"/>
      <c r="B325" s="2"/>
      <c r="C325" s="33" t="s">
        <v>810</v>
      </c>
      <c r="D325" s="1472" t="s">
        <v>13</v>
      </c>
      <c r="E325" s="1472"/>
      <c r="F325" s="1472"/>
      <c r="G325" s="1472"/>
      <c r="H325" s="1472"/>
      <c r="I325" s="1472"/>
      <c r="J325" s="1472"/>
      <c r="K325" s="1472"/>
      <c r="L325" s="1473"/>
      <c r="M325" s="1379">
        <f>(IF(O311="RUMAH TINGGAL MEWAH",VLOOKUP(D325,BIAYA,2,FALSE),IF(O311="RUMAH TINGGAL MENENGAH",VLOOKUP(D325,BIAYA,3,FALSE),IF(O311="RUMAH TINGGAL SEDERHANA",VLOOKUP(D325,BIAYA,4,FALSE),IF(O311="SEMI PERMANEN",VLOOKUP(D325,BIAYA,5,FALSE),IF(O311="GUDANG",VLOOKUP(D325,BIAYA,6,FALSE),IF(O311="GEDUNG BERTINGKAT RENDAH &lt; 5 LANTAI",VLOOKUP(D325,BIAYA,7,FALSE),IF(O311="GEDUNG BERTINGKAT SEDANG 5-8 LANTAI",VLOOKUP(D325,BIAYA,8,FALSE),IF(O311="GEDUNG BERTINGKAT TINGGI &gt; 8 LANTAI",VLOOKUP(D325,BIAYA,9,FALSE),IF(O311="MALL 4 LANTAI + 1 BASEMENT",VLOOKUP(D325,BIAYA,10,FALSE),IF(O311="HOTEL 8 LANTAI",VLOOKUP(D325,BIAYA,11,FALSE),IF(O311="APARTEMEN 14 LANTAI + 2 SEMI BASEMENT",VLOOKUP(D325,BIAYA,12,FALSE)))))))))))))</f>
        <v>0</v>
      </c>
      <c r="N325" s="1379"/>
      <c r="O325" s="1379"/>
      <c r="P325" s="1379"/>
      <c r="Q325" s="1379"/>
      <c r="R325" s="1460">
        <v>0</v>
      </c>
      <c r="S325" s="1460"/>
      <c r="T325" s="1460"/>
      <c r="U325" s="1359">
        <v>1</v>
      </c>
      <c r="V325" s="1359"/>
      <c r="W325" s="1359"/>
      <c r="X325" s="1360">
        <f t="shared" ref="X325:X327" si="80">M325*R325*U325</f>
        <v>0</v>
      </c>
      <c r="Y325" s="1360"/>
      <c r="Z325" s="1360"/>
      <c r="AA325" s="1360"/>
      <c r="AB325" s="1360"/>
      <c r="AC325" s="1394"/>
      <c r="AD325" s="1395"/>
      <c r="AE325" s="1395"/>
      <c r="AF325" s="1395"/>
      <c r="AG325" s="1395"/>
      <c r="AH325" s="1395"/>
      <c r="AI325" s="1395"/>
      <c r="AJ325" s="1395"/>
      <c r="AK325" s="1395"/>
      <c r="AL325" s="1395"/>
      <c r="AM325" s="1395"/>
      <c r="AN325" s="1395"/>
      <c r="AO325" s="1395"/>
      <c r="AP325" s="1395"/>
      <c r="AQ325" s="1395"/>
      <c r="AR325" s="1395"/>
      <c r="AS325" s="1395"/>
      <c r="AT325" s="1395"/>
      <c r="AU325" s="1395"/>
      <c r="AV325" s="1395"/>
      <c r="AW325" s="1395"/>
      <c r="AX325" s="1395"/>
      <c r="AY325" s="1396"/>
      <c r="AZ325" s="3"/>
      <c r="BA325" s="1403"/>
      <c r="BB325" s="1404"/>
      <c r="BC325" s="1404"/>
      <c r="BD325" s="1405"/>
      <c r="BE325" s="1412"/>
      <c r="BF325" s="1413"/>
      <c r="BG325" s="1413"/>
      <c r="BH325" s="1414"/>
      <c r="BI325" s="1412"/>
      <c r="BJ325" s="1413"/>
      <c r="BK325" s="1413"/>
      <c r="BL325" s="1414"/>
      <c r="BM325" s="1421"/>
      <c r="BN325" s="1422"/>
      <c r="BO325" s="1423"/>
      <c r="BP325" s="1427"/>
      <c r="BQ325" s="1427"/>
      <c r="BR325" s="1427"/>
      <c r="BS325" s="1427"/>
      <c r="BT325" s="1427"/>
      <c r="BU325" s="127"/>
      <c r="BV325" s="1378"/>
      <c r="BW325" s="1378"/>
      <c r="BX325" s="1378"/>
      <c r="BY325" s="1378"/>
      <c r="BZ325" s="1378"/>
      <c r="CA325" s="1378"/>
      <c r="CB325" s="1378"/>
      <c r="CC325" s="1378"/>
      <c r="CD325" s="1378"/>
      <c r="CE325" s="1378"/>
      <c r="CF325" s="1378"/>
      <c r="CG325" s="1378"/>
      <c r="CH325" s="1378"/>
      <c r="CI325" s="1378"/>
      <c r="CJ325" s="1378"/>
      <c r="CK325" s="1378"/>
      <c r="CL325" s="1378"/>
      <c r="CM325" s="1378"/>
      <c r="CN325" s="1378"/>
      <c r="CO325" s="1378"/>
      <c r="CP325" s="1378"/>
      <c r="CQ325" s="1378"/>
      <c r="CR325" s="1378"/>
      <c r="CS325" s="1378"/>
      <c r="CT325" s="1378"/>
      <c r="CU325" s="1378"/>
      <c r="CV325" s="1378"/>
      <c r="CW325" s="3"/>
      <c r="CX325" s="5"/>
      <c r="DA325" s="11" t="s">
        <v>363</v>
      </c>
      <c r="DB325" s="12">
        <v>0.89</v>
      </c>
      <c r="DC325" s="11"/>
    </row>
    <row r="326" spans="1:107" ht="13.5" customHeight="1" x14ac:dyDescent="0.25">
      <c r="A326" s="3"/>
      <c r="B326" s="2"/>
      <c r="C326" s="33" t="s">
        <v>810</v>
      </c>
      <c r="D326" s="1472" t="s">
        <v>13</v>
      </c>
      <c r="E326" s="1472"/>
      <c r="F326" s="1472"/>
      <c r="G326" s="1472"/>
      <c r="H326" s="1472"/>
      <c r="I326" s="1472"/>
      <c r="J326" s="1472"/>
      <c r="K326" s="1472"/>
      <c r="L326" s="1473"/>
      <c r="M326" s="1379">
        <f>(IF(O311="RUMAH TINGGAL MEWAH",VLOOKUP(D326,BIAYA,2,FALSE),IF(O311="RUMAH TINGGAL MENENGAH",VLOOKUP(D326,BIAYA,3,FALSE),IF(O311="RUMAH TINGGAL SEDERHANA",VLOOKUP(D326,BIAYA,4,FALSE),IF(O311="SEMI PERMANEN",VLOOKUP(D326,BIAYA,5,FALSE),IF(O311="GUDANG",VLOOKUP(D326,BIAYA,6,FALSE),IF(O311="GEDUNG BERTINGKAT RENDAH &lt; 5 LANTAI",VLOOKUP(D326,BIAYA,7,FALSE),IF(O311="GEDUNG BERTINGKAT SEDANG 5-8 LANTAI",VLOOKUP(D326,BIAYA,8,FALSE),IF(O311="GEDUNG BERTINGKAT TINGGI &gt; 8 LANTAI",VLOOKUP(D326,BIAYA,9,FALSE),IF(O311="MALL 4 LANTAI + 1 BASEMENT",VLOOKUP(D326,BIAYA,10,FALSE),IF(O311="HOTEL 8 LANTAI",VLOOKUP(D326,BIAYA,11,FALSE),IF(O311="APARTEMEN 14 LANTAI + 2 SEMI BASEMENT",VLOOKUP(D326,BIAYA,12,FALSE)))))))))))))</f>
        <v>0</v>
      </c>
      <c r="N326" s="1379"/>
      <c r="O326" s="1379"/>
      <c r="P326" s="1379"/>
      <c r="Q326" s="1379"/>
      <c r="R326" s="1460">
        <v>0</v>
      </c>
      <c r="S326" s="1460"/>
      <c r="T326" s="1460"/>
      <c r="U326" s="1359">
        <v>1</v>
      </c>
      <c r="V326" s="1359"/>
      <c r="W326" s="1359"/>
      <c r="X326" s="1360">
        <f t="shared" si="80"/>
        <v>0</v>
      </c>
      <c r="Y326" s="1360"/>
      <c r="Z326" s="1360"/>
      <c r="AA326" s="1360"/>
      <c r="AB326" s="1360"/>
      <c r="AC326" s="1394"/>
      <c r="AD326" s="1395"/>
      <c r="AE326" s="1395"/>
      <c r="AF326" s="1395"/>
      <c r="AG326" s="1395"/>
      <c r="AH326" s="1395"/>
      <c r="AI326" s="1395"/>
      <c r="AJ326" s="1395"/>
      <c r="AK326" s="1395"/>
      <c r="AL326" s="1395"/>
      <c r="AM326" s="1395"/>
      <c r="AN326" s="1395"/>
      <c r="AO326" s="1395"/>
      <c r="AP326" s="1395"/>
      <c r="AQ326" s="1395"/>
      <c r="AR326" s="1395"/>
      <c r="AS326" s="1395"/>
      <c r="AT326" s="1395"/>
      <c r="AU326" s="1395"/>
      <c r="AV326" s="1395"/>
      <c r="AW326" s="1395"/>
      <c r="AX326" s="1395"/>
      <c r="AY326" s="1396"/>
      <c r="AZ326" s="3"/>
      <c r="BA326" s="1403"/>
      <c r="BB326" s="1404"/>
      <c r="BC326" s="1404"/>
      <c r="BD326" s="1405"/>
      <c r="BE326" s="1412"/>
      <c r="BF326" s="1413"/>
      <c r="BG326" s="1413"/>
      <c r="BH326" s="1414"/>
      <c r="BI326" s="1412"/>
      <c r="BJ326" s="1413"/>
      <c r="BK326" s="1413"/>
      <c r="BL326" s="1414"/>
      <c r="BM326" s="1421"/>
      <c r="BN326" s="1422"/>
      <c r="BO326" s="1423"/>
      <c r="BP326" s="1427"/>
      <c r="BQ326" s="1427"/>
      <c r="BR326" s="1427"/>
      <c r="BS326" s="1427"/>
      <c r="BT326" s="1427"/>
      <c r="BU326" s="127"/>
      <c r="BV326" s="1378"/>
      <c r="BW326" s="1378"/>
      <c r="BX326" s="1378"/>
      <c r="BY326" s="1378"/>
      <c r="BZ326" s="1378"/>
      <c r="CA326" s="1378"/>
      <c r="CB326" s="1378"/>
      <c r="CC326" s="1378"/>
      <c r="CD326" s="1378"/>
      <c r="CE326" s="1378"/>
      <c r="CF326" s="1378"/>
      <c r="CG326" s="1378"/>
      <c r="CH326" s="1378"/>
      <c r="CI326" s="1378"/>
      <c r="CJ326" s="1378"/>
      <c r="CK326" s="1378"/>
      <c r="CL326" s="1378"/>
      <c r="CM326" s="1378"/>
      <c r="CN326" s="1378"/>
      <c r="CO326" s="1378"/>
      <c r="CP326" s="1378"/>
      <c r="CQ326" s="1378"/>
      <c r="CR326" s="1378"/>
      <c r="CS326" s="1378"/>
      <c r="CT326" s="1378"/>
      <c r="CU326" s="1378"/>
      <c r="CV326" s="1378"/>
      <c r="CW326" s="3"/>
      <c r="CX326" s="5"/>
      <c r="DA326" s="11"/>
      <c r="DB326" s="12"/>
      <c r="DC326" s="11"/>
    </row>
    <row r="327" spans="1:107" ht="13.5" customHeight="1" x14ac:dyDescent="0.25">
      <c r="A327" s="3"/>
      <c r="B327" s="2"/>
      <c r="C327" s="33" t="s">
        <v>810</v>
      </c>
      <c r="D327" s="1472" t="s">
        <v>13</v>
      </c>
      <c r="E327" s="1472"/>
      <c r="F327" s="1472"/>
      <c r="G327" s="1472"/>
      <c r="H327" s="1472"/>
      <c r="I327" s="1472"/>
      <c r="J327" s="1472"/>
      <c r="K327" s="1472"/>
      <c r="L327" s="1473"/>
      <c r="M327" s="1379">
        <f>(IF(O311="RUMAH TINGGAL MEWAH",VLOOKUP(D327,BIAYA,2,FALSE),IF(O311="RUMAH TINGGAL MENENGAH",VLOOKUP(D327,BIAYA,3,FALSE),IF(O311="RUMAH TINGGAL SEDERHANA",VLOOKUP(D327,BIAYA,4,FALSE),IF(O311="SEMI PERMANEN",VLOOKUP(D327,BIAYA,5,FALSE),IF(O311="GUDANG",VLOOKUP(D327,BIAYA,6,FALSE),IF(O311="GEDUNG BERTINGKAT RENDAH &lt; 5 LANTAI",VLOOKUP(D327,BIAYA,7,FALSE),IF(O311="GEDUNG BERTINGKAT SEDANG 5-8 LANTAI",VLOOKUP(D327,BIAYA,8,FALSE),IF(O311="GEDUNG BERTINGKAT TINGGI &gt; 8 LANTAI",VLOOKUP(D327,BIAYA,9,FALSE),IF(O311="MALL 4 LANTAI + 1 BASEMENT",VLOOKUP(D327,BIAYA,10,FALSE),IF(O311="HOTEL 8 LANTAI",VLOOKUP(D327,BIAYA,11,FALSE),IF(O311="APARTEMEN 14 LANTAI + 2 SEMI BASEMENT",VLOOKUP(D327,BIAYA,12,FALSE)))))))))))))</f>
        <v>0</v>
      </c>
      <c r="N327" s="1379"/>
      <c r="O327" s="1379"/>
      <c r="P327" s="1379"/>
      <c r="Q327" s="1379"/>
      <c r="R327" s="1380">
        <v>0</v>
      </c>
      <c r="S327" s="1380"/>
      <c r="T327" s="1380"/>
      <c r="U327" s="1377">
        <v>1</v>
      </c>
      <c r="V327" s="1377"/>
      <c r="W327" s="1377"/>
      <c r="X327" s="1360">
        <f t="shared" si="80"/>
        <v>0</v>
      </c>
      <c r="Y327" s="1360"/>
      <c r="Z327" s="1360"/>
      <c r="AA327" s="1360"/>
      <c r="AB327" s="1360"/>
      <c r="AC327" s="1394"/>
      <c r="AD327" s="1395"/>
      <c r="AE327" s="1395"/>
      <c r="AF327" s="1395"/>
      <c r="AG327" s="1395"/>
      <c r="AH327" s="1395"/>
      <c r="AI327" s="1395"/>
      <c r="AJ327" s="1395"/>
      <c r="AK327" s="1395"/>
      <c r="AL327" s="1395"/>
      <c r="AM327" s="1395"/>
      <c r="AN327" s="1395"/>
      <c r="AO327" s="1395"/>
      <c r="AP327" s="1395"/>
      <c r="AQ327" s="1395"/>
      <c r="AR327" s="1395"/>
      <c r="AS327" s="1395"/>
      <c r="AT327" s="1395"/>
      <c r="AU327" s="1395"/>
      <c r="AV327" s="1395"/>
      <c r="AW327" s="1395"/>
      <c r="AX327" s="1395"/>
      <c r="AY327" s="1396"/>
      <c r="AZ327" s="3"/>
      <c r="BA327" s="1403"/>
      <c r="BB327" s="1404"/>
      <c r="BC327" s="1404"/>
      <c r="BD327" s="1405"/>
      <c r="BE327" s="1412"/>
      <c r="BF327" s="1413"/>
      <c r="BG327" s="1413"/>
      <c r="BH327" s="1414"/>
      <c r="BI327" s="1412"/>
      <c r="BJ327" s="1413"/>
      <c r="BK327" s="1413"/>
      <c r="BL327" s="1414"/>
      <c r="BM327" s="1421"/>
      <c r="BN327" s="1422"/>
      <c r="BO327" s="1423"/>
      <c r="BP327" s="1427"/>
      <c r="BQ327" s="1427"/>
      <c r="BR327" s="1427"/>
      <c r="BS327" s="1427"/>
      <c r="BT327" s="1427"/>
      <c r="BU327" s="127"/>
      <c r="BV327" s="1378"/>
      <c r="BW327" s="1378"/>
      <c r="BX327" s="1378"/>
      <c r="BY327" s="1378"/>
      <c r="BZ327" s="1378"/>
      <c r="CA327" s="1378"/>
      <c r="CB327" s="1378"/>
      <c r="CC327" s="1378"/>
      <c r="CD327" s="1378"/>
      <c r="CE327" s="1378"/>
      <c r="CF327" s="1378"/>
      <c r="CG327" s="1378"/>
      <c r="CH327" s="1378"/>
      <c r="CI327" s="1378"/>
      <c r="CJ327" s="1378"/>
      <c r="CK327" s="1378"/>
      <c r="CL327" s="1378"/>
      <c r="CM327" s="1378"/>
      <c r="CN327" s="1378"/>
      <c r="CO327" s="1378"/>
      <c r="CP327" s="1378"/>
      <c r="CQ327" s="1378"/>
      <c r="CR327" s="1378"/>
      <c r="CS327" s="1378"/>
      <c r="CT327" s="1378"/>
      <c r="CU327" s="1378"/>
      <c r="CV327" s="1378"/>
      <c r="CW327" s="3"/>
      <c r="CX327" s="5"/>
      <c r="DA327" s="11" t="s">
        <v>364</v>
      </c>
      <c r="DB327" s="12">
        <v>1.048</v>
      </c>
      <c r="DC327" s="11"/>
    </row>
    <row r="328" spans="1:107" ht="13.5" customHeight="1" x14ac:dyDescent="0.2">
      <c r="A328" s="3"/>
      <c r="B328" s="2"/>
      <c r="C328" s="1381" t="s">
        <v>811</v>
      </c>
      <c r="D328" s="1382"/>
      <c r="E328" s="1382"/>
      <c r="F328" s="1382"/>
      <c r="G328" s="1382"/>
      <c r="H328" s="1382"/>
      <c r="I328" s="1382"/>
      <c r="J328" s="1382"/>
      <c r="K328" s="1382"/>
      <c r="L328" s="1382"/>
      <c r="M328" s="1382"/>
      <c r="N328" s="1382"/>
      <c r="O328" s="1382"/>
      <c r="P328" s="1382"/>
      <c r="Q328" s="1382"/>
      <c r="R328" s="1382"/>
      <c r="S328" s="1382"/>
      <c r="T328" s="1382"/>
      <c r="U328" s="1382"/>
      <c r="V328" s="1382"/>
      <c r="W328" s="1383"/>
      <c r="X328" s="1384">
        <f>SUM(X324:AB327)</f>
        <v>0</v>
      </c>
      <c r="Y328" s="1384"/>
      <c r="Z328" s="1384"/>
      <c r="AA328" s="1384"/>
      <c r="AB328" s="1384"/>
      <c r="AC328" s="1397"/>
      <c r="AD328" s="1398"/>
      <c r="AE328" s="1398"/>
      <c r="AF328" s="1398"/>
      <c r="AG328" s="1398"/>
      <c r="AH328" s="1398"/>
      <c r="AI328" s="1398"/>
      <c r="AJ328" s="1398"/>
      <c r="AK328" s="1398"/>
      <c r="AL328" s="1398"/>
      <c r="AM328" s="1398"/>
      <c r="AN328" s="1398"/>
      <c r="AO328" s="1398"/>
      <c r="AP328" s="1398"/>
      <c r="AQ328" s="1398"/>
      <c r="AR328" s="1398"/>
      <c r="AS328" s="1398"/>
      <c r="AT328" s="1398"/>
      <c r="AU328" s="1398"/>
      <c r="AV328" s="1398"/>
      <c r="AW328" s="1398"/>
      <c r="AX328" s="1398"/>
      <c r="AY328" s="1399"/>
      <c r="AZ328" s="3"/>
      <c r="BA328" s="1406"/>
      <c r="BB328" s="1407"/>
      <c r="BC328" s="1407"/>
      <c r="BD328" s="1408"/>
      <c r="BE328" s="1415"/>
      <c r="BF328" s="1416"/>
      <c r="BG328" s="1416"/>
      <c r="BH328" s="1417"/>
      <c r="BI328" s="1415"/>
      <c r="BJ328" s="1416"/>
      <c r="BK328" s="1416"/>
      <c r="BL328" s="1417"/>
      <c r="BM328" s="1424"/>
      <c r="BN328" s="1425"/>
      <c r="BO328" s="1426"/>
      <c r="BP328" s="1427"/>
      <c r="BQ328" s="1427"/>
      <c r="BR328" s="1427"/>
      <c r="BS328" s="1427"/>
      <c r="BT328" s="1427"/>
      <c r="BU328" s="127"/>
      <c r="BV328" s="1378"/>
      <c r="BW328" s="1378"/>
      <c r="BX328" s="1378"/>
      <c r="BY328" s="1378"/>
      <c r="BZ328" s="1378"/>
      <c r="CA328" s="1378"/>
      <c r="CB328" s="1378"/>
      <c r="CC328" s="1378"/>
      <c r="CD328" s="1378"/>
      <c r="CE328" s="1378"/>
      <c r="CF328" s="1378"/>
      <c r="CG328" s="1378"/>
      <c r="CH328" s="1378"/>
      <c r="CI328" s="1378"/>
      <c r="CJ328" s="1378"/>
      <c r="CK328" s="1378"/>
      <c r="CL328" s="1378"/>
      <c r="CM328" s="1378"/>
      <c r="CN328" s="1378"/>
      <c r="CO328" s="1378"/>
      <c r="CP328" s="1378"/>
      <c r="CQ328" s="1378"/>
      <c r="CR328" s="1378"/>
      <c r="CS328" s="1378"/>
      <c r="CT328" s="1378"/>
      <c r="CU328" s="1378"/>
      <c r="CV328" s="1378"/>
      <c r="CW328" s="3"/>
      <c r="CX328" s="5"/>
      <c r="DA328" s="11" t="s">
        <v>365</v>
      </c>
      <c r="DB328" s="12">
        <v>0.99399999999999999</v>
      </c>
      <c r="DC328" s="11"/>
    </row>
    <row r="329" spans="1:107" ht="13.5" customHeight="1" x14ac:dyDescent="0.2">
      <c r="A329" s="3"/>
      <c r="B329" s="2"/>
      <c r="C329" s="1385" t="s">
        <v>607</v>
      </c>
      <c r="D329" s="1386"/>
      <c r="E329" s="1386"/>
      <c r="F329" s="1386"/>
      <c r="G329" s="1386"/>
      <c r="H329" s="1386"/>
      <c r="I329" s="1386"/>
      <c r="J329" s="1386"/>
      <c r="K329" s="1386"/>
      <c r="L329" s="1386"/>
      <c r="M329" s="1386"/>
      <c r="N329" s="1386"/>
      <c r="O329" s="1386"/>
      <c r="P329" s="1386"/>
      <c r="Q329" s="1386"/>
      <c r="R329" s="1386"/>
      <c r="S329" s="1386"/>
      <c r="T329" s="1386"/>
      <c r="U329" s="1386"/>
      <c r="V329" s="1386"/>
      <c r="W329" s="1387"/>
      <c r="X329" s="1388">
        <f>HLOOKUP(O311,$DG$58:$DQ$67,4,FALSE)</f>
        <v>140982</v>
      </c>
      <c r="Y329" s="1389"/>
      <c r="Z329" s="1389"/>
      <c r="AA329" s="1389"/>
      <c r="AB329" s="1390"/>
      <c r="AC329" s="1391" t="str">
        <f>HLOOKUP(O311,$DG$44:$DQ$56,4,FALSE)</f>
        <v>Menggunakan kuda-kuda dan rangka atap baja ringan</v>
      </c>
      <c r="AD329" s="1392"/>
      <c r="AE329" s="1392"/>
      <c r="AF329" s="1392"/>
      <c r="AG329" s="1392"/>
      <c r="AH329" s="1392"/>
      <c r="AI329" s="1392"/>
      <c r="AJ329" s="1392"/>
      <c r="AK329" s="1392"/>
      <c r="AL329" s="1392"/>
      <c r="AM329" s="1392"/>
      <c r="AN329" s="1392"/>
      <c r="AO329" s="1392"/>
      <c r="AP329" s="1392"/>
      <c r="AQ329" s="1392"/>
      <c r="AR329" s="1392"/>
      <c r="AS329" s="1392"/>
      <c r="AT329" s="1392"/>
      <c r="AU329" s="1392"/>
      <c r="AV329" s="1392"/>
      <c r="AW329" s="1392"/>
      <c r="AX329" s="1392"/>
      <c r="AY329" s="1393"/>
      <c r="AZ329" s="3"/>
      <c r="BA329" s="1400" t="e">
        <f>X334*BQ316</f>
        <v>#N/A</v>
      </c>
      <c r="BB329" s="1401"/>
      <c r="BC329" s="1401"/>
      <c r="BD329" s="1402"/>
      <c r="BE329" s="1409">
        <f>BE318</f>
        <v>0</v>
      </c>
      <c r="BF329" s="1410"/>
      <c r="BG329" s="1410"/>
      <c r="BH329" s="1411"/>
      <c r="BI329" s="1409">
        <f>BI318</f>
        <v>0</v>
      </c>
      <c r="BJ329" s="1410"/>
      <c r="BK329" s="1410"/>
      <c r="BL329" s="1411"/>
      <c r="BM329" s="1418">
        <f>IF(BI318=0,0,(Rekap!$A$6-BI329)/AS376)</f>
        <v>0</v>
      </c>
      <c r="BN329" s="1419"/>
      <c r="BO329" s="1420"/>
      <c r="BP329" s="1427" t="e">
        <f>BA329*BM329</f>
        <v>#N/A</v>
      </c>
      <c r="BQ329" s="1427"/>
      <c r="BR329" s="1427"/>
      <c r="BS329" s="1427"/>
      <c r="BT329" s="1427"/>
      <c r="BU329" s="127"/>
      <c r="BV329" s="1378"/>
      <c r="BW329" s="1378"/>
      <c r="BX329" s="1378"/>
      <c r="BY329" s="1378"/>
      <c r="BZ329" s="1378"/>
      <c r="CA329" s="1378"/>
      <c r="CB329" s="1378"/>
      <c r="CC329" s="1378"/>
      <c r="CD329" s="1378"/>
      <c r="CE329" s="1378"/>
      <c r="CF329" s="1378"/>
      <c r="CG329" s="1378"/>
      <c r="CH329" s="1378"/>
      <c r="CI329" s="1378"/>
      <c r="CJ329" s="1378"/>
      <c r="CK329" s="1378"/>
      <c r="CL329" s="1378"/>
      <c r="CM329" s="1378"/>
      <c r="CN329" s="1378"/>
      <c r="CO329" s="1378"/>
      <c r="CP329" s="1378"/>
      <c r="CQ329" s="1378"/>
      <c r="CR329" s="1378"/>
      <c r="CS329" s="1378"/>
      <c r="CT329" s="1378"/>
      <c r="CU329" s="1378"/>
      <c r="CV329" s="1378"/>
      <c r="CW329" s="3"/>
      <c r="CX329" s="5"/>
      <c r="DA329" s="11" t="s">
        <v>366</v>
      </c>
      <c r="DB329" s="12">
        <v>1.0369999999999999</v>
      </c>
      <c r="DC329" s="11"/>
    </row>
    <row r="330" spans="1:107" ht="13.5" customHeight="1" x14ac:dyDescent="0.25">
      <c r="A330" s="3"/>
      <c r="B330" s="2"/>
      <c r="C330" s="32" t="s">
        <v>810</v>
      </c>
      <c r="D330" s="1470" t="s">
        <v>13</v>
      </c>
      <c r="E330" s="1470"/>
      <c r="F330" s="1470"/>
      <c r="G330" s="1470"/>
      <c r="H330" s="1470"/>
      <c r="I330" s="1470"/>
      <c r="J330" s="1470"/>
      <c r="K330" s="1470"/>
      <c r="L330" s="1471"/>
      <c r="M330" s="1379">
        <f>(IF(O311="RUMAH TINGGAL MEWAH",VLOOKUP(D330,BIAYA,2,FALSE),IF(O311="RUMAH TINGGAL MENENGAH",VLOOKUP(D330,BIAYA,3,FALSE),IF(O311="RUMAH TINGGAL SEDERHANA",VLOOKUP(D330,BIAYA,4,FALSE),IF(O311="SEMI PERMANEN",VLOOKUP(D330,BIAYA,5,FALSE),IF(O311="GUDANG",VLOOKUP(D330,BIAYA,6,FALSE),IF(O311="GEDUNG BERTINGKAT RENDAH &lt; 5 LANTAI",VLOOKUP(D330,BIAYA,7,FALSE),IF(O311="GEDUNG BERTINGKAT SEDANG 5-8 LANTAI",VLOOKUP(D330,BIAYA,8,FALSE),IF(O311="GEDUNG BERTINGKAT TINGGI &gt; 8 LANTAI",VLOOKUP(D330,BIAYA,9,FALSE),IF(O311="MALL 4 LANTAI + 1 BASEMENT",VLOOKUP(D330,BIAYA,10,FALSE),IF(O311="HOTEL 8 LANTAI",VLOOKUP(D330,BIAYA,11,FALSE),IF(O311="APARTEMEN 14 LANTAI + 2 SEMI BASEMENT",VLOOKUP(D330,BIAYA,12,FALSE)))))))))))))</f>
        <v>0</v>
      </c>
      <c r="N330" s="1379"/>
      <c r="O330" s="1379"/>
      <c r="P330" s="1379"/>
      <c r="Q330" s="1379"/>
      <c r="R330" s="1459">
        <v>1</v>
      </c>
      <c r="S330" s="1459"/>
      <c r="T330" s="1459"/>
      <c r="U330" s="1436">
        <v>1</v>
      </c>
      <c r="V330" s="1436"/>
      <c r="W330" s="1436"/>
      <c r="X330" s="1437">
        <f>M330*R330*U330</f>
        <v>0</v>
      </c>
      <c r="Y330" s="1437"/>
      <c r="Z330" s="1437"/>
      <c r="AA330" s="1437"/>
      <c r="AB330" s="1437"/>
      <c r="AC330" s="1394"/>
      <c r="AD330" s="1395"/>
      <c r="AE330" s="1395"/>
      <c r="AF330" s="1395"/>
      <c r="AG330" s="1395"/>
      <c r="AH330" s="1395"/>
      <c r="AI330" s="1395"/>
      <c r="AJ330" s="1395"/>
      <c r="AK330" s="1395"/>
      <c r="AL330" s="1395"/>
      <c r="AM330" s="1395"/>
      <c r="AN330" s="1395"/>
      <c r="AO330" s="1395"/>
      <c r="AP330" s="1395"/>
      <c r="AQ330" s="1395"/>
      <c r="AR330" s="1395"/>
      <c r="AS330" s="1395"/>
      <c r="AT330" s="1395"/>
      <c r="AU330" s="1395"/>
      <c r="AV330" s="1395"/>
      <c r="AW330" s="1395"/>
      <c r="AX330" s="1395"/>
      <c r="AY330" s="1396"/>
      <c r="AZ330" s="3"/>
      <c r="BA330" s="1403"/>
      <c r="BB330" s="1404"/>
      <c r="BC330" s="1404"/>
      <c r="BD330" s="1405"/>
      <c r="BE330" s="1412"/>
      <c r="BF330" s="1413"/>
      <c r="BG330" s="1413"/>
      <c r="BH330" s="1414"/>
      <c r="BI330" s="1412"/>
      <c r="BJ330" s="1413"/>
      <c r="BK330" s="1413"/>
      <c r="BL330" s="1414"/>
      <c r="BM330" s="1421"/>
      <c r="BN330" s="1422"/>
      <c r="BO330" s="1423"/>
      <c r="BP330" s="1427"/>
      <c r="BQ330" s="1427"/>
      <c r="BR330" s="1427"/>
      <c r="BS330" s="1427"/>
      <c r="BT330" s="1427"/>
      <c r="BU330" s="127"/>
      <c r="BV330" s="1378"/>
      <c r="BW330" s="1378"/>
      <c r="BX330" s="1378"/>
      <c r="BY330" s="1378"/>
      <c r="BZ330" s="1378"/>
      <c r="CA330" s="1378"/>
      <c r="CB330" s="1378"/>
      <c r="CC330" s="1378"/>
      <c r="CD330" s="1378"/>
      <c r="CE330" s="1378"/>
      <c r="CF330" s="1378"/>
      <c r="CG330" s="1378"/>
      <c r="CH330" s="1378"/>
      <c r="CI330" s="1378"/>
      <c r="CJ330" s="1378"/>
      <c r="CK330" s="1378"/>
      <c r="CL330" s="1378"/>
      <c r="CM330" s="1378"/>
      <c r="CN330" s="1378"/>
      <c r="CO330" s="1378"/>
      <c r="CP330" s="1378"/>
      <c r="CQ330" s="1378"/>
      <c r="CR330" s="1378"/>
      <c r="CS330" s="1378"/>
      <c r="CT330" s="1378"/>
      <c r="CU330" s="1378"/>
      <c r="CV330" s="1378"/>
      <c r="CW330" s="3"/>
      <c r="CX330" s="5"/>
      <c r="DA330" s="11" t="s">
        <v>367</v>
      </c>
      <c r="DB330" s="12">
        <v>0.9</v>
      </c>
      <c r="DC330" s="11"/>
    </row>
    <row r="331" spans="1:107" ht="13.5" customHeight="1" x14ac:dyDescent="0.25">
      <c r="A331" s="3"/>
      <c r="B331" s="2"/>
      <c r="C331" s="33" t="s">
        <v>810</v>
      </c>
      <c r="D331" s="1472" t="s">
        <v>13</v>
      </c>
      <c r="E331" s="1472"/>
      <c r="F331" s="1472"/>
      <c r="G331" s="1472"/>
      <c r="H331" s="1472"/>
      <c r="I331" s="1472"/>
      <c r="J331" s="1472"/>
      <c r="K331" s="1472"/>
      <c r="L331" s="1473"/>
      <c r="M331" s="1379">
        <f>(IF(O311="RUMAH TINGGAL MEWAH",VLOOKUP(D331,BIAYA,2,FALSE),IF(O311="RUMAH TINGGAL MENENGAH",VLOOKUP(D331,BIAYA,3,FALSE),IF(O311="RUMAH TINGGAL SEDERHANA",VLOOKUP(D331,BIAYA,4,FALSE),IF(O311="SEMI PERMANEN",VLOOKUP(D331,BIAYA,5,FALSE),IF(O311="GUDANG",VLOOKUP(D331,BIAYA,6,FALSE),IF(O311="GEDUNG BERTINGKAT RENDAH &lt; 5 LANTAI",VLOOKUP(D331,BIAYA,7,FALSE),IF(O311="GEDUNG BERTINGKAT SEDANG 5-8 LANTAI",VLOOKUP(D331,BIAYA,8,FALSE),IF(O311="GEDUNG BERTINGKAT TINGGI &gt; 8 LANTAI",VLOOKUP(D331,BIAYA,9,FALSE),IF(O311="MALL 4 LANTAI + 1 BASEMENT",VLOOKUP(D331,BIAYA,10,FALSE),IF(O311="HOTEL 8 LANTAI",VLOOKUP(D331,BIAYA,11,FALSE),IF(O311="APARTEMEN 14 LANTAI + 2 SEMI BASEMENT",VLOOKUP(D331,BIAYA,12,FALSE)))))))))))))</f>
        <v>0</v>
      </c>
      <c r="N331" s="1379"/>
      <c r="O331" s="1379"/>
      <c r="P331" s="1379"/>
      <c r="Q331" s="1379"/>
      <c r="R331" s="1460">
        <v>0</v>
      </c>
      <c r="S331" s="1460"/>
      <c r="T331" s="1460"/>
      <c r="U331" s="1359">
        <v>1</v>
      </c>
      <c r="V331" s="1359"/>
      <c r="W331" s="1359"/>
      <c r="X331" s="1360">
        <f t="shared" ref="X331:X333" si="81">M331*R331*U331</f>
        <v>0</v>
      </c>
      <c r="Y331" s="1360"/>
      <c r="Z331" s="1360"/>
      <c r="AA331" s="1360"/>
      <c r="AB331" s="1360"/>
      <c r="AC331" s="1394"/>
      <c r="AD331" s="1395"/>
      <c r="AE331" s="1395"/>
      <c r="AF331" s="1395"/>
      <c r="AG331" s="1395"/>
      <c r="AH331" s="1395"/>
      <c r="AI331" s="1395"/>
      <c r="AJ331" s="1395"/>
      <c r="AK331" s="1395"/>
      <c r="AL331" s="1395"/>
      <c r="AM331" s="1395"/>
      <c r="AN331" s="1395"/>
      <c r="AO331" s="1395"/>
      <c r="AP331" s="1395"/>
      <c r="AQ331" s="1395"/>
      <c r="AR331" s="1395"/>
      <c r="AS331" s="1395"/>
      <c r="AT331" s="1395"/>
      <c r="AU331" s="1395"/>
      <c r="AV331" s="1395"/>
      <c r="AW331" s="1395"/>
      <c r="AX331" s="1395"/>
      <c r="AY331" s="1396"/>
      <c r="AZ331" s="3"/>
      <c r="BA331" s="1403"/>
      <c r="BB331" s="1404"/>
      <c r="BC331" s="1404"/>
      <c r="BD331" s="1405"/>
      <c r="BE331" s="1412"/>
      <c r="BF331" s="1413"/>
      <c r="BG331" s="1413"/>
      <c r="BH331" s="1414"/>
      <c r="BI331" s="1412"/>
      <c r="BJ331" s="1413"/>
      <c r="BK331" s="1413"/>
      <c r="BL331" s="1414"/>
      <c r="BM331" s="1421"/>
      <c r="BN331" s="1422"/>
      <c r="BO331" s="1423"/>
      <c r="BP331" s="1427"/>
      <c r="BQ331" s="1427"/>
      <c r="BR331" s="1427"/>
      <c r="BS331" s="1427"/>
      <c r="BT331" s="1427"/>
      <c r="BU331" s="127"/>
      <c r="BV331" s="1378"/>
      <c r="BW331" s="1378"/>
      <c r="BX331" s="1378"/>
      <c r="BY331" s="1378"/>
      <c r="BZ331" s="1378"/>
      <c r="CA331" s="1378"/>
      <c r="CB331" s="1378"/>
      <c r="CC331" s="1378"/>
      <c r="CD331" s="1378"/>
      <c r="CE331" s="1378"/>
      <c r="CF331" s="1378"/>
      <c r="CG331" s="1378"/>
      <c r="CH331" s="1378"/>
      <c r="CI331" s="1378"/>
      <c r="CJ331" s="1378"/>
      <c r="CK331" s="1378"/>
      <c r="CL331" s="1378"/>
      <c r="CM331" s="1378"/>
      <c r="CN331" s="1378"/>
      <c r="CO331" s="1378"/>
      <c r="CP331" s="1378"/>
      <c r="CQ331" s="1378"/>
      <c r="CR331" s="1378"/>
      <c r="CS331" s="1378"/>
      <c r="CT331" s="1378"/>
      <c r="CU331" s="1378"/>
      <c r="CV331" s="1378"/>
      <c r="CW331" s="3"/>
      <c r="CX331" s="5"/>
      <c r="DA331" s="11" t="s">
        <v>368</v>
      </c>
      <c r="DB331" s="12">
        <v>0.95799999999999996</v>
      </c>
      <c r="DC331" s="11"/>
    </row>
    <row r="332" spans="1:107" ht="13.5" customHeight="1" x14ac:dyDescent="0.25">
      <c r="A332" s="3"/>
      <c r="B332" s="2"/>
      <c r="C332" s="33" t="s">
        <v>810</v>
      </c>
      <c r="D332" s="1472" t="s">
        <v>13</v>
      </c>
      <c r="E332" s="1472"/>
      <c r="F332" s="1472"/>
      <c r="G332" s="1472"/>
      <c r="H332" s="1472"/>
      <c r="I332" s="1472"/>
      <c r="J332" s="1472"/>
      <c r="K332" s="1472"/>
      <c r="L332" s="1473"/>
      <c r="M332" s="1379">
        <f>(IF(O311="RUMAH TINGGAL MEWAH",VLOOKUP(D332,BIAYA,2,FALSE),IF(O311="RUMAH TINGGAL MENENGAH",VLOOKUP(D332,BIAYA,3,FALSE),IF(O311="RUMAH TINGGAL SEDERHANA",VLOOKUP(D332,BIAYA,4,FALSE),IF(O311="SEMI PERMANEN",VLOOKUP(D332,BIAYA,5,FALSE),IF(O311="GUDANG",VLOOKUP(D332,BIAYA,6,FALSE),IF(O311="GEDUNG BERTINGKAT RENDAH &lt; 5 LANTAI",VLOOKUP(D332,BIAYA,7,FALSE),IF(O311="GEDUNG BERTINGKAT SEDANG 5-8 LANTAI",VLOOKUP(D332,BIAYA,8,FALSE),IF(O311="GEDUNG BERTINGKAT TINGGI &gt; 8 LANTAI",VLOOKUP(D332,BIAYA,9,FALSE),IF(O311="MALL 4 LANTAI + 1 BASEMENT",VLOOKUP(D332,BIAYA,10,FALSE),IF(O311="HOTEL 8 LANTAI",VLOOKUP(D332,BIAYA,11,FALSE),IF(O311="APARTEMEN 14 LANTAI + 2 SEMI BASEMENT",VLOOKUP(D332,BIAYA,12,FALSE)))))))))))))</f>
        <v>0</v>
      </c>
      <c r="N332" s="1379"/>
      <c r="O332" s="1379"/>
      <c r="P332" s="1379"/>
      <c r="Q332" s="1379"/>
      <c r="R332" s="1460">
        <v>0</v>
      </c>
      <c r="S332" s="1460"/>
      <c r="T332" s="1460"/>
      <c r="U332" s="1359">
        <v>1</v>
      </c>
      <c r="V332" s="1359"/>
      <c r="W332" s="1359"/>
      <c r="X332" s="1360">
        <f t="shared" si="81"/>
        <v>0</v>
      </c>
      <c r="Y332" s="1360"/>
      <c r="Z332" s="1360"/>
      <c r="AA332" s="1360"/>
      <c r="AB332" s="1360"/>
      <c r="AC332" s="1394"/>
      <c r="AD332" s="1395"/>
      <c r="AE332" s="1395"/>
      <c r="AF332" s="1395"/>
      <c r="AG332" s="1395"/>
      <c r="AH332" s="1395"/>
      <c r="AI332" s="1395"/>
      <c r="AJ332" s="1395"/>
      <c r="AK332" s="1395"/>
      <c r="AL332" s="1395"/>
      <c r="AM332" s="1395"/>
      <c r="AN332" s="1395"/>
      <c r="AO332" s="1395"/>
      <c r="AP332" s="1395"/>
      <c r="AQ332" s="1395"/>
      <c r="AR332" s="1395"/>
      <c r="AS332" s="1395"/>
      <c r="AT332" s="1395"/>
      <c r="AU332" s="1395"/>
      <c r="AV332" s="1395"/>
      <c r="AW332" s="1395"/>
      <c r="AX332" s="1395"/>
      <c r="AY332" s="1396"/>
      <c r="AZ332" s="3"/>
      <c r="BA332" s="1403"/>
      <c r="BB332" s="1404"/>
      <c r="BC332" s="1404"/>
      <c r="BD332" s="1405"/>
      <c r="BE332" s="1412"/>
      <c r="BF332" s="1413"/>
      <c r="BG332" s="1413"/>
      <c r="BH332" s="1414"/>
      <c r="BI332" s="1412"/>
      <c r="BJ332" s="1413"/>
      <c r="BK332" s="1413"/>
      <c r="BL332" s="1414"/>
      <c r="BM332" s="1421"/>
      <c r="BN332" s="1422"/>
      <c r="BO332" s="1423"/>
      <c r="BP332" s="1427"/>
      <c r="BQ332" s="1427"/>
      <c r="BR332" s="1427"/>
      <c r="BS332" s="1427"/>
      <c r="BT332" s="1427"/>
      <c r="BU332" s="127"/>
      <c r="BV332" s="1378"/>
      <c r="BW332" s="1378"/>
      <c r="BX332" s="1378"/>
      <c r="BY332" s="1378"/>
      <c r="BZ332" s="1378"/>
      <c r="CA332" s="1378"/>
      <c r="CB332" s="1378"/>
      <c r="CC332" s="1378"/>
      <c r="CD332" s="1378"/>
      <c r="CE332" s="1378"/>
      <c r="CF332" s="1378"/>
      <c r="CG332" s="1378"/>
      <c r="CH332" s="1378"/>
      <c r="CI332" s="1378"/>
      <c r="CJ332" s="1378"/>
      <c r="CK332" s="1378"/>
      <c r="CL332" s="1378"/>
      <c r="CM332" s="1378"/>
      <c r="CN332" s="1378"/>
      <c r="CO332" s="1378"/>
      <c r="CP332" s="1378"/>
      <c r="CQ332" s="1378"/>
      <c r="CR332" s="1378"/>
      <c r="CS332" s="1378"/>
      <c r="CT332" s="1378"/>
      <c r="CU332" s="1378"/>
      <c r="CV332" s="1378"/>
      <c r="CW332" s="3"/>
      <c r="CX332" s="5"/>
      <c r="DA332" s="11" t="s">
        <v>369</v>
      </c>
      <c r="DB332" s="12">
        <v>0.97599999999999998</v>
      </c>
      <c r="DC332" s="11"/>
    </row>
    <row r="333" spans="1:107" ht="13.5" customHeight="1" x14ac:dyDescent="0.25">
      <c r="A333" s="3"/>
      <c r="B333" s="2"/>
      <c r="C333" s="34" t="s">
        <v>810</v>
      </c>
      <c r="D333" s="1472" t="s">
        <v>13</v>
      </c>
      <c r="E333" s="1472"/>
      <c r="F333" s="1472"/>
      <c r="G333" s="1472"/>
      <c r="H333" s="1472"/>
      <c r="I333" s="1472"/>
      <c r="J333" s="1472"/>
      <c r="K333" s="1472"/>
      <c r="L333" s="1473"/>
      <c r="M333" s="1379">
        <f>(IF(O311="RUMAH TINGGAL MEWAH",VLOOKUP(D333,BIAYA,2,FALSE),IF(O311="RUMAH TINGGAL MENENGAH",VLOOKUP(D333,BIAYA,3,FALSE),IF(O311="RUMAH TINGGAL SEDERHANA",VLOOKUP(D333,BIAYA,4,FALSE),IF(O311="SEMI PERMANEN",VLOOKUP(D333,BIAYA,5,FALSE),IF(O311="GUDANG",VLOOKUP(D333,BIAYA,6,FALSE),IF(O311="GEDUNG BERTINGKAT RENDAH &lt; 5 LANTAI",VLOOKUP(D333,BIAYA,7,FALSE),IF(O311="GEDUNG BERTINGKAT SEDANG 5-8 LANTAI",VLOOKUP(D333,BIAYA,8,FALSE),IF(O311="GEDUNG BERTINGKAT TINGGI &gt; 8 LANTAI",VLOOKUP(D333,BIAYA,9,FALSE),IF(O311="MALL 4 LANTAI + 1 BASEMENT",VLOOKUP(D333,BIAYA,10,FALSE),IF(O311="HOTEL 8 LANTAI",VLOOKUP(D333,BIAYA,11,FALSE),IF(O311="APARTEMEN 14 LANTAI + 2 SEMI BASEMENT",VLOOKUP(D333,BIAYA,12,FALSE)))))))))))))</f>
        <v>0</v>
      </c>
      <c r="N333" s="1379"/>
      <c r="O333" s="1379"/>
      <c r="P333" s="1379"/>
      <c r="Q333" s="1379"/>
      <c r="R333" s="1380">
        <v>0</v>
      </c>
      <c r="S333" s="1380"/>
      <c r="T333" s="1380"/>
      <c r="U333" s="1377">
        <v>1</v>
      </c>
      <c r="V333" s="1377"/>
      <c r="W333" s="1377"/>
      <c r="X333" s="1360">
        <f t="shared" si="81"/>
        <v>0</v>
      </c>
      <c r="Y333" s="1360"/>
      <c r="Z333" s="1360"/>
      <c r="AA333" s="1360"/>
      <c r="AB333" s="1360"/>
      <c r="AC333" s="1394"/>
      <c r="AD333" s="1395"/>
      <c r="AE333" s="1395"/>
      <c r="AF333" s="1395"/>
      <c r="AG333" s="1395"/>
      <c r="AH333" s="1395"/>
      <c r="AI333" s="1395"/>
      <c r="AJ333" s="1395"/>
      <c r="AK333" s="1395"/>
      <c r="AL333" s="1395"/>
      <c r="AM333" s="1395"/>
      <c r="AN333" s="1395"/>
      <c r="AO333" s="1395"/>
      <c r="AP333" s="1395"/>
      <c r="AQ333" s="1395"/>
      <c r="AR333" s="1395"/>
      <c r="AS333" s="1395"/>
      <c r="AT333" s="1395"/>
      <c r="AU333" s="1395"/>
      <c r="AV333" s="1395"/>
      <c r="AW333" s="1395"/>
      <c r="AX333" s="1395"/>
      <c r="AY333" s="1396"/>
      <c r="AZ333" s="3"/>
      <c r="BA333" s="1403"/>
      <c r="BB333" s="1404"/>
      <c r="BC333" s="1404"/>
      <c r="BD333" s="1405"/>
      <c r="BE333" s="1412"/>
      <c r="BF333" s="1413"/>
      <c r="BG333" s="1413"/>
      <c r="BH333" s="1414"/>
      <c r="BI333" s="1412"/>
      <c r="BJ333" s="1413"/>
      <c r="BK333" s="1413"/>
      <c r="BL333" s="1414"/>
      <c r="BM333" s="1421"/>
      <c r="BN333" s="1422"/>
      <c r="BO333" s="1423"/>
      <c r="BP333" s="1427"/>
      <c r="BQ333" s="1427"/>
      <c r="BR333" s="1427"/>
      <c r="BS333" s="1427"/>
      <c r="BT333" s="1427"/>
      <c r="BU333" s="127"/>
      <c r="BV333" s="1378"/>
      <c r="BW333" s="1378"/>
      <c r="BX333" s="1378"/>
      <c r="BY333" s="1378"/>
      <c r="BZ333" s="1378"/>
      <c r="CA333" s="1378"/>
      <c r="CB333" s="1378"/>
      <c r="CC333" s="1378"/>
      <c r="CD333" s="1378"/>
      <c r="CE333" s="1378"/>
      <c r="CF333" s="1378"/>
      <c r="CG333" s="1378"/>
      <c r="CH333" s="1378"/>
      <c r="CI333" s="1378"/>
      <c r="CJ333" s="1378"/>
      <c r="CK333" s="1378"/>
      <c r="CL333" s="1378"/>
      <c r="CM333" s="1378"/>
      <c r="CN333" s="1378"/>
      <c r="CO333" s="1378"/>
      <c r="CP333" s="1378"/>
      <c r="CQ333" s="1378"/>
      <c r="CR333" s="1378"/>
      <c r="CS333" s="1378"/>
      <c r="CT333" s="1378"/>
      <c r="CU333" s="1378"/>
      <c r="CV333" s="1378"/>
      <c r="CW333" s="3"/>
      <c r="CX333" s="5"/>
      <c r="DA333" s="11" t="s">
        <v>370</v>
      </c>
      <c r="DB333" s="12">
        <v>0.94299999999999995</v>
      </c>
      <c r="DC333" s="11"/>
    </row>
    <row r="334" spans="1:107" ht="13.5" customHeight="1" x14ac:dyDescent="0.2">
      <c r="A334" s="3"/>
      <c r="B334" s="2"/>
      <c r="C334" s="1381" t="s">
        <v>811</v>
      </c>
      <c r="D334" s="1382"/>
      <c r="E334" s="1382"/>
      <c r="F334" s="1382"/>
      <c r="G334" s="1382"/>
      <c r="H334" s="1382"/>
      <c r="I334" s="1382"/>
      <c r="J334" s="1382"/>
      <c r="K334" s="1382"/>
      <c r="L334" s="1382"/>
      <c r="M334" s="1382"/>
      <c r="N334" s="1382"/>
      <c r="O334" s="1382"/>
      <c r="P334" s="1382"/>
      <c r="Q334" s="1382"/>
      <c r="R334" s="1382"/>
      <c r="S334" s="1382"/>
      <c r="T334" s="1382"/>
      <c r="U334" s="1382"/>
      <c r="V334" s="1382"/>
      <c r="W334" s="1383"/>
      <c r="X334" s="1384">
        <f>SUM(X330:AB333)</f>
        <v>0</v>
      </c>
      <c r="Y334" s="1384"/>
      <c r="Z334" s="1384"/>
      <c r="AA334" s="1384"/>
      <c r="AB334" s="1384"/>
      <c r="AC334" s="1397"/>
      <c r="AD334" s="1398"/>
      <c r="AE334" s="1398"/>
      <c r="AF334" s="1398"/>
      <c r="AG334" s="1398"/>
      <c r="AH334" s="1398"/>
      <c r="AI334" s="1398"/>
      <c r="AJ334" s="1398"/>
      <c r="AK334" s="1398"/>
      <c r="AL334" s="1398"/>
      <c r="AM334" s="1398"/>
      <c r="AN334" s="1398"/>
      <c r="AO334" s="1398"/>
      <c r="AP334" s="1398"/>
      <c r="AQ334" s="1398"/>
      <c r="AR334" s="1398"/>
      <c r="AS334" s="1398"/>
      <c r="AT334" s="1398"/>
      <c r="AU334" s="1398"/>
      <c r="AV334" s="1398"/>
      <c r="AW334" s="1398"/>
      <c r="AX334" s="1398"/>
      <c r="AY334" s="1399"/>
      <c r="AZ334" s="3"/>
      <c r="BA334" s="1406"/>
      <c r="BB334" s="1407"/>
      <c r="BC334" s="1407"/>
      <c r="BD334" s="1408"/>
      <c r="BE334" s="1415"/>
      <c r="BF334" s="1416"/>
      <c r="BG334" s="1416"/>
      <c r="BH334" s="1417"/>
      <c r="BI334" s="1415"/>
      <c r="BJ334" s="1416"/>
      <c r="BK334" s="1416"/>
      <c r="BL334" s="1417"/>
      <c r="BM334" s="1424"/>
      <c r="BN334" s="1425"/>
      <c r="BO334" s="1426"/>
      <c r="BP334" s="1427"/>
      <c r="BQ334" s="1427"/>
      <c r="BR334" s="1427"/>
      <c r="BS334" s="1427"/>
      <c r="BT334" s="1427"/>
      <c r="BU334" s="127"/>
      <c r="BV334" s="1378"/>
      <c r="BW334" s="1378"/>
      <c r="BX334" s="1378"/>
      <c r="BY334" s="1378"/>
      <c r="BZ334" s="1378"/>
      <c r="CA334" s="1378"/>
      <c r="CB334" s="1378"/>
      <c r="CC334" s="1378"/>
      <c r="CD334" s="1378"/>
      <c r="CE334" s="1378"/>
      <c r="CF334" s="1378"/>
      <c r="CG334" s="1378"/>
      <c r="CH334" s="1378"/>
      <c r="CI334" s="1378"/>
      <c r="CJ334" s="1378"/>
      <c r="CK334" s="1378"/>
      <c r="CL334" s="1378"/>
      <c r="CM334" s="1378"/>
      <c r="CN334" s="1378"/>
      <c r="CO334" s="1378"/>
      <c r="CP334" s="1378"/>
      <c r="CQ334" s="1378"/>
      <c r="CR334" s="1378"/>
      <c r="CS334" s="1378"/>
      <c r="CT334" s="1378"/>
      <c r="CU334" s="1378"/>
      <c r="CV334" s="1378"/>
      <c r="CW334" s="3"/>
      <c r="CX334" s="5"/>
      <c r="DA334" s="11" t="s">
        <v>371</v>
      </c>
      <c r="DB334" s="12">
        <v>0.99199999999999999</v>
      </c>
      <c r="DC334" s="11"/>
    </row>
    <row r="335" spans="1:107" ht="13.5" customHeight="1" x14ac:dyDescent="0.2">
      <c r="A335" s="3"/>
      <c r="B335" s="2"/>
      <c r="C335" s="1385" t="s">
        <v>608</v>
      </c>
      <c r="D335" s="1386"/>
      <c r="E335" s="1386"/>
      <c r="F335" s="1386"/>
      <c r="G335" s="1386"/>
      <c r="H335" s="1386"/>
      <c r="I335" s="1386"/>
      <c r="J335" s="1386"/>
      <c r="K335" s="1386"/>
      <c r="L335" s="1386"/>
      <c r="M335" s="1386"/>
      <c r="N335" s="1386"/>
      <c r="O335" s="1386"/>
      <c r="P335" s="1386"/>
      <c r="Q335" s="1386"/>
      <c r="R335" s="1386"/>
      <c r="S335" s="1386"/>
      <c r="T335" s="1386"/>
      <c r="U335" s="1386"/>
      <c r="V335" s="1386"/>
      <c r="W335" s="1387"/>
      <c r="X335" s="1388">
        <f>HLOOKUP(O311,$DG$58:$DQ$67,5,FALSE)</f>
        <v>178663</v>
      </c>
      <c r="Y335" s="1389"/>
      <c r="Z335" s="1389"/>
      <c r="AA335" s="1389"/>
      <c r="AB335" s="1390"/>
      <c r="AC335" s="1391" t="str">
        <f>HLOOKUP(O311,$DG$44:$DQ$56,5,FALSE)</f>
        <v>Genteng beton, dilengkapi dengan canopy teras dan listplank</v>
      </c>
      <c r="AD335" s="1392"/>
      <c r="AE335" s="1392"/>
      <c r="AF335" s="1392"/>
      <c r="AG335" s="1392"/>
      <c r="AH335" s="1392"/>
      <c r="AI335" s="1392"/>
      <c r="AJ335" s="1392"/>
      <c r="AK335" s="1392"/>
      <c r="AL335" s="1392"/>
      <c r="AM335" s="1392"/>
      <c r="AN335" s="1392"/>
      <c r="AO335" s="1392"/>
      <c r="AP335" s="1392"/>
      <c r="AQ335" s="1392"/>
      <c r="AR335" s="1392"/>
      <c r="AS335" s="1392"/>
      <c r="AT335" s="1392"/>
      <c r="AU335" s="1392"/>
      <c r="AV335" s="1392"/>
      <c r="AW335" s="1392"/>
      <c r="AX335" s="1392"/>
      <c r="AY335" s="1393"/>
      <c r="AZ335" s="3"/>
      <c r="BA335" s="1400" t="e">
        <f>X340*BQ316</f>
        <v>#N/A</v>
      </c>
      <c r="BB335" s="1401"/>
      <c r="BC335" s="1401"/>
      <c r="BD335" s="1402"/>
      <c r="BE335" s="1409">
        <f>BE318</f>
        <v>0</v>
      </c>
      <c r="BF335" s="1410"/>
      <c r="BG335" s="1410"/>
      <c r="BH335" s="1411"/>
      <c r="BI335" s="1461">
        <f>BI318</f>
        <v>0</v>
      </c>
      <c r="BJ335" s="1462"/>
      <c r="BK335" s="1462"/>
      <c r="BL335" s="1463"/>
      <c r="BM335" s="1418">
        <f>IF(BI318=0,0,(Rekap!$A$6-BI335)/AS376)</f>
        <v>0</v>
      </c>
      <c r="BN335" s="1419"/>
      <c r="BO335" s="1420"/>
      <c r="BP335" s="1427" t="e">
        <f>BA335*BM335</f>
        <v>#N/A</v>
      </c>
      <c r="BQ335" s="1427"/>
      <c r="BR335" s="1427"/>
      <c r="BS335" s="1427"/>
      <c r="BT335" s="1427"/>
      <c r="BU335" s="127"/>
      <c r="BV335" s="1378"/>
      <c r="BW335" s="1378"/>
      <c r="BX335" s="1378"/>
      <c r="BY335" s="1378"/>
      <c r="BZ335" s="1378"/>
      <c r="CA335" s="1378"/>
      <c r="CB335" s="1378"/>
      <c r="CC335" s="1378"/>
      <c r="CD335" s="1378"/>
      <c r="CE335" s="1378"/>
      <c r="CF335" s="1378"/>
      <c r="CG335" s="1378"/>
      <c r="CH335" s="1378"/>
      <c r="CI335" s="1378"/>
      <c r="CJ335" s="1378"/>
      <c r="CK335" s="1378"/>
      <c r="CL335" s="1378"/>
      <c r="CM335" s="1378"/>
      <c r="CN335" s="1378"/>
      <c r="CO335" s="1378"/>
      <c r="CP335" s="1378"/>
      <c r="CQ335" s="1378"/>
      <c r="CR335" s="1378"/>
      <c r="CS335" s="1378"/>
      <c r="CT335" s="1378"/>
      <c r="CU335" s="1378"/>
      <c r="CV335" s="1378"/>
      <c r="CW335" s="3"/>
      <c r="CX335" s="5"/>
      <c r="DA335" s="11" t="s">
        <v>372</v>
      </c>
      <c r="DB335" s="12">
        <v>1.022</v>
      </c>
      <c r="DC335" s="11"/>
    </row>
    <row r="336" spans="1:107" ht="13.5" customHeight="1" x14ac:dyDescent="0.25">
      <c r="A336" s="3"/>
      <c r="B336" s="2"/>
      <c r="C336" s="32" t="s">
        <v>810</v>
      </c>
      <c r="D336" s="1470" t="s">
        <v>13</v>
      </c>
      <c r="E336" s="1470"/>
      <c r="F336" s="1470"/>
      <c r="G336" s="1470"/>
      <c r="H336" s="1470"/>
      <c r="I336" s="1470"/>
      <c r="J336" s="1470"/>
      <c r="K336" s="1470"/>
      <c r="L336" s="1471"/>
      <c r="M336" s="1379">
        <f>(IF(O311="RUMAH TINGGAL MEWAH",VLOOKUP(D336,BIAYA,2,FALSE),IF(O311="RUMAH TINGGAL MENENGAH",VLOOKUP(D336,BIAYA,3,FALSE),IF(O311="RUMAH TINGGAL SEDERHANA",VLOOKUP(D336,BIAYA,4,FALSE),IF(O311="SEMI PERMANEN",VLOOKUP(D336,BIAYA,5,FALSE),IF(O311="GUDANG",VLOOKUP(D336,BIAYA,6,FALSE),IF(O311="GEDUNG BERTINGKAT RENDAH &lt; 5 LANTAI",VLOOKUP(D336,BIAYA,7,FALSE),IF(O311="GEDUNG BERTINGKAT SEDANG 5-8 LANTAI",VLOOKUP(D336,BIAYA,8,FALSE),IF(O311="GEDUNG BERTINGKAT TINGGI &gt; 8 LANTAI",VLOOKUP(D336,BIAYA,9,FALSE),IF(O311="MALL 4 LANTAI + 1 BASEMENT",VLOOKUP(D336,BIAYA,10,FALSE),IF(O311="HOTEL 8 LANTAI",VLOOKUP(D336,BIAYA,11,FALSE),IF(O311="APARTEMEN 14 LANTAI + 2 SEMI BASEMENT",VLOOKUP(D336,BIAYA,12,FALSE)))))))))))))</f>
        <v>0</v>
      </c>
      <c r="N336" s="1379"/>
      <c r="O336" s="1379"/>
      <c r="P336" s="1379"/>
      <c r="Q336" s="1379"/>
      <c r="R336" s="1459">
        <v>1</v>
      </c>
      <c r="S336" s="1459"/>
      <c r="T336" s="1459"/>
      <c r="U336" s="1436">
        <v>1</v>
      </c>
      <c r="V336" s="1436"/>
      <c r="W336" s="1436"/>
      <c r="X336" s="1437">
        <f>M336*R336*U336</f>
        <v>0</v>
      </c>
      <c r="Y336" s="1437"/>
      <c r="Z336" s="1437"/>
      <c r="AA336" s="1437"/>
      <c r="AB336" s="1437"/>
      <c r="AC336" s="1394"/>
      <c r="AD336" s="1395"/>
      <c r="AE336" s="1395"/>
      <c r="AF336" s="1395"/>
      <c r="AG336" s="1395"/>
      <c r="AH336" s="1395"/>
      <c r="AI336" s="1395"/>
      <c r="AJ336" s="1395"/>
      <c r="AK336" s="1395"/>
      <c r="AL336" s="1395"/>
      <c r="AM336" s="1395"/>
      <c r="AN336" s="1395"/>
      <c r="AO336" s="1395"/>
      <c r="AP336" s="1395"/>
      <c r="AQ336" s="1395"/>
      <c r="AR336" s="1395"/>
      <c r="AS336" s="1395"/>
      <c r="AT336" s="1395"/>
      <c r="AU336" s="1395"/>
      <c r="AV336" s="1395"/>
      <c r="AW336" s="1395"/>
      <c r="AX336" s="1395"/>
      <c r="AY336" s="1396"/>
      <c r="AZ336" s="3"/>
      <c r="BA336" s="1403"/>
      <c r="BB336" s="1404"/>
      <c r="BC336" s="1404"/>
      <c r="BD336" s="1405"/>
      <c r="BE336" s="1412"/>
      <c r="BF336" s="1413"/>
      <c r="BG336" s="1413"/>
      <c r="BH336" s="1414"/>
      <c r="BI336" s="1464"/>
      <c r="BJ336" s="1465"/>
      <c r="BK336" s="1465"/>
      <c r="BL336" s="1466"/>
      <c r="BM336" s="1421"/>
      <c r="BN336" s="1422"/>
      <c r="BO336" s="1423"/>
      <c r="BP336" s="1427"/>
      <c r="BQ336" s="1427"/>
      <c r="BR336" s="1427"/>
      <c r="BS336" s="1427"/>
      <c r="BT336" s="1427"/>
      <c r="BU336" s="127"/>
      <c r="BV336" s="1378"/>
      <c r="BW336" s="1378"/>
      <c r="BX336" s="1378"/>
      <c r="BY336" s="1378"/>
      <c r="BZ336" s="1378"/>
      <c r="CA336" s="1378"/>
      <c r="CB336" s="1378"/>
      <c r="CC336" s="1378"/>
      <c r="CD336" s="1378"/>
      <c r="CE336" s="1378"/>
      <c r="CF336" s="1378"/>
      <c r="CG336" s="1378"/>
      <c r="CH336" s="1378"/>
      <c r="CI336" s="1378"/>
      <c r="CJ336" s="1378"/>
      <c r="CK336" s="1378"/>
      <c r="CL336" s="1378"/>
      <c r="CM336" s="1378"/>
      <c r="CN336" s="1378"/>
      <c r="CO336" s="1378"/>
      <c r="CP336" s="1378"/>
      <c r="CQ336" s="1378"/>
      <c r="CR336" s="1378"/>
      <c r="CS336" s="1378"/>
      <c r="CT336" s="1378"/>
      <c r="CU336" s="1378"/>
      <c r="CV336" s="1378"/>
      <c r="CW336" s="3"/>
      <c r="CX336" s="5"/>
      <c r="DA336" s="11"/>
      <c r="DB336" s="12"/>
      <c r="DC336" s="11"/>
    </row>
    <row r="337" spans="1:107" ht="13.5" customHeight="1" x14ac:dyDescent="0.25">
      <c r="A337" s="3"/>
      <c r="B337" s="2"/>
      <c r="C337" s="33" t="s">
        <v>810</v>
      </c>
      <c r="D337" s="1472" t="s">
        <v>13</v>
      </c>
      <c r="E337" s="1472"/>
      <c r="F337" s="1472"/>
      <c r="G337" s="1472"/>
      <c r="H337" s="1472"/>
      <c r="I337" s="1472"/>
      <c r="J337" s="1472"/>
      <c r="K337" s="1472"/>
      <c r="L337" s="1473"/>
      <c r="M337" s="1379">
        <f>(IF(O311="RUMAH TINGGAL MEWAH",VLOOKUP(D337,BIAYA,2,FALSE),IF(O311="RUMAH TINGGAL MENENGAH",VLOOKUP(D337,BIAYA,3,FALSE),IF(O311="RUMAH TINGGAL SEDERHANA",VLOOKUP(D337,BIAYA,4,FALSE),IF(O311="SEMI PERMANEN",VLOOKUP(D337,BIAYA,5,FALSE),IF(O311="GUDANG",VLOOKUP(D337,BIAYA,6,FALSE),IF(O311="GEDUNG BERTINGKAT RENDAH &lt; 5 LANTAI",VLOOKUP(D337,BIAYA,7,FALSE),IF(O311="GEDUNG BERTINGKAT SEDANG 5-8 LANTAI",VLOOKUP(D337,BIAYA,8,FALSE),IF(O311="GEDUNG BERTINGKAT TINGGI &gt; 8 LANTAI",VLOOKUP(D337,BIAYA,9,FALSE),IF(O311="MALL 4 LANTAI + 1 BASEMENT",VLOOKUP(D337,BIAYA,10,FALSE),IF(O311="HOTEL 8 LANTAI",VLOOKUP(D337,BIAYA,11,FALSE),IF(O311="APARTEMEN 14 LANTAI + 2 SEMI BASEMENT",VLOOKUP(D337,BIAYA,12,FALSE)))))))))))))</f>
        <v>0</v>
      </c>
      <c r="N337" s="1379"/>
      <c r="O337" s="1379"/>
      <c r="P337" s="1379"/>
      <c r="Q337" s="1379"/>
      <c r="R337" s="1460">
        <v>0</v>
      </c>
      <c r="S337" s="1460"/>
      <c r="T337" s="1460"/>
      <c r="U337" s="1359">
        <v>1</v>
      </c>
      <c r="V337" s="1359"/>
      <c r="W337" s="1359"/>
      <c r="X337" s="1360">
        <f t="shared" ref="X337:X339" si="82">M337*R337*U337</f>
        <v>0</v>
      </c>
      <c r="Y337" s="1360"/>
      <c r="Z337" s="1360"/>
      <c r="AA337" s="1360"/>
      <c r="AB337" s="1360"/>
      <c r="AC337" s="1394"/>
      <c r="AD337" s="1395"/>
      <c r="AE337" s="1395"/>
      <c r="AF337" s="1395"/>
      <c r="AG337" s="1395"/>
      <c r="AH337" s="1395"/>
      <c r="AI337" s="1395"/>
      <c r="AJ337" s="1395"/>
      <c r="AK337" s="1395"/>
      <c r="AL337" s="1395"/>
      <c r="AM337" s="1395"/>
      <c r="AN337" s="1395"/>
      <c r="AO337" s="1395"/>
      <c r="AP337" s="1395"/>
      <c r="AQ337" s="1395"/>
      <c r="AR337" s="1395"/>
      <c r="AS337" s="1395"/>
      <c r="AT337" s="1395"/>
      <c r="AU337" s="1395"/>
      <c r="AV337" s="1395"/>
      <c r="AW337" s="1395"/>
      <c r="AX337" s="1395"/>
      <c r="AY337" s="1396"/>
      <c r="AZ337" s="3"/>
      <c r="BA337" s="1403"/>
      <c r="BB337" s="1404"/>
      <c r="BC337" s="1404"/>
      <c r="BD337" s="1405"/>
      <c r="BE337" s="1412"/>
      <c r="BF337" s="1413"/>
      <c r="BG337" s="1413"/>
      <c r="BH337" s="1414"/>
      <c r="BI337" s="1464"/>
      <c r="BJ337" s="1465"/>
      <c r="BK337" s="1465"/>
      <c r="BL337" s="1466"/>
      <c r="BM337" s="1421"/>
      <c r="BN337" s="1422"/>
      <c r="BO337" s="1423"/>
      <c r="BP337" s="1427"/>
      <c r="BQ337" s="1427"/>
      <c r="BR337" s="1427"/>
      <c r="BS337" s="1427"/>
      <c r="BT337" s="1427"/>
      <c r="BU337" s="127"/>
      <c r="BV337" s="1378"/>
      <c r="BW337" s="1378"/>
      <c r="BX337" s="1378"/>
      <c r="BY337" s="1378"/>
      <c r="BZ337" s="1378"/>
      <c r="CA337" s="1378"/>
      <c r="CB337" s="1378"/>
      <c r="CC337" s="1378"/>
      <c r="CD337" s="1378"/>
      <c r="CE337" s="1378"/>
      <c r="CF337" s="1378"/>
      <c r="CG337" s="1378"/>
      <c r="CH337" s="1378"/>
      <c r="CI337" s="1378"/>
      <c r="CJ337" s="1378"/>
      <c r="CK337" s="1378"/>
      <c r="CL337" s="1378"/>
      <c r="CM337" s="1378"/>
      <c r="CN337" s="1378"/>
      <c r="CO337" s="1378"/>
      <c r="CP337" s="1378"/>
      <c r="CQ337" s="1378"/>
      <c r="CR337" s="1378"/>
      <c r="CS337" s="1378"/>
      <c r="CT337" s="1378"/>
      <c r="CU337" s="1378"/>
      <c r="CV337" s="1378"/>
      <c r="CW337" s="3"/>
      <c r="CX337" s="5"/>
      <c r="DA337" s="11" t="s">
        <v>373</v>
      </c>
      <c r="DB337" s="12">
        <v>0.82599999999999996</v>
      </c>
      <c r="DC337" s="11"/>
    </row>
    <row r="338" spans="1:107" ht="13.5" customHeight="1" x14ac:dyDescent="0.25">
      <c r="A338" s="3"/>
      <c r="B338" s="2"/>
      <c r="C338" s="33" t="s">
        <v>810</v>
      </c>
      <c r="D338" s="1472" t="s">
        <v>13</v>
      </c>
      <c r="E338" s="1472"/>
      <c r="F338" s="1472"/>
      <c r="G338" s="1472"/>
      <c r="H338" s="1472"/>
      <c r="I338" s="1472"/>
      <c r="J338" s="1472"/>
      <c r="K338" s="1472"/>
      <c r="L338" s="1473"/>
      <c r="M338" s="1379">
        <f>(IF(O311="RUMAH TINGGAL MEWAH",VLOOKUP(D338,BIAYA,2,FALSE),IF(O311="RUMAH TINGGAL MENENGAH",VLOOKUP(D338,BIAYA,3,FALSE),IF(O311="RUMAH TINGGAL SEDERHANA",VLOOKUP(D338,BIAYA,4,FALSE),IF(O311="SEMI PERMANEN",VLOOKUP(D338,BIAYA,5,FALSE),IF(O311="GUDANG",VLOOKUP(D338,BIAYA,6,FALSE),IF(O311="GEDUNG BERTINGKAT RENDAH &lt; 5 LANTAI",VLOOKUP(D338,BIAYA,7,FALSE),IF(O311="GEDUNG BERTINGKAT SEDANG 5-8 LANTAI",VLOOKUP(D338,BIAYA,8,FALSE),IF(O311="GEDUNG BERTINGKAT TINGGI &gt; 8 LANTAI",VLOOKUP(D338,BIAYA,9,FALSE),IF(O311="MALL 4 LANTAI + 1 BASEMENT",VLOOKUP(D338,BIAYA,10,FALSE),IF(O311="HOTEL 8 LANTAI",VLOOKUP(D338,BIAYA,11,FALSE),IF(O311="APARTEMEN 14 LANTAI + 2 SEMI BASEMENT",VLOOKUP(D338,BIAYA,12,FALSE)))))))))))))</f>
        <v>0</v>
      </c>
      <c r="N338" s="1379"/>
      <c r="O338" s="1379"/>
      <c r="P338" s="1379"/>
      <c r="Q338" s="1379"/>
      <c r="R338" s="1460">
        <v>0</v>
      </c>
      <c r="S338" s="1460"/>
      <c r="T338" s="1460"/>
      <c r="U338" s="1359">
        <v>1</v>
      </c>
      <c r="V338" s="1359"/>
      <c r="W338" s="1359"/>
      <c r="X338" s="1360">
        <f t="shared" si="82"/>
        <v>0</v>
      </c>
      <c r="Y338" s="1360"/>
      <c r="Z338" s="1360"/>
      <c r="AA338" s="1360"/>
      <c r="AB338" s="1360"/>
      <c r="AC338" s="1394"/>
      <c r="AD338" s="1395"/>
      <c r="AE338" s="1395"/>
      <c r="AF338" s="1395"/>
      <c r="AG338" s="1395"/>
      <c r="AH338" s="1395"/>
      <c r="AI338" s="1395"/>
      <c r="AJ338" s="1395"/>
      <c r="AK338" s="1395"/>
      <c r="AL338" s="1395"/>
      <c r="AM338" s="1395"/>
      <c r="AN338" s="1395"/>
      <c r="AO338" s="1395"/>
      <c r="AP338" s="1395"/>
      <c r="AQ338" s="1395"/>
      <c r="AR338" s="1395"/>
      <c r="AS338" s="1395"/>
      <c r="AT338" s="1395"/>
      <c r="AU338" s="1395"/>
      <c r="AV338" s="1395"/>
      <c r="AW338" s="1395"/>
      <c r="AX338" s="1395"/>
      <c r="AY338" s="1396"/>
      <c r="AZ338" s="3"/>
      <c r="BA338" s="1403"/>
      <c r="BB338" s="1404"/>
      <c r="BC338" s="1404"/>
      <c r="BD338" s="1405"/>
      <c r="BE338" s="1412"/>
      <c r="BF338" s="1413"/>
      <c r="BG338" s="1413"/>
      <c r="BH338" s="1414"/>
      <c r="BI338" s="1464"/>
      <c r="BJ338" s="1465"/>
      <c r="BK338" s="1465"/>
      <c r="BL338" s="1466"/>
      <c r="BM338" s="1421"/>
      <c r="BN338" s="1422"/>
      <c r="BO338" s="1423"/>
      <c r="BP338" s="1427"/>
      <c r="BQ338" s="1427"/>
      <c r="BR338" s="1427"/>
      <c r="BS338" s="1427"/>
      <c r="BT338" s="1427"/>
      <c r="BU338" s="127"/>
      <c r="BV338" s="1378"/>
      <c r="BW338" s="1378"/>
      <c r="BX338" s="1378"/>
      <c r="BY338" s="1378"/>
      <c r="BZ338" s="1378"/>
      <c r="CA338" s="1378"/>
      <c r="CB338" s="1378"/>
      <c r="CC338" s="1378"/>
      <c r="CD338" s="1378"/>
      <c r="CE338" s="1378"/>
      <c r="CF338" s="1378"/>
      <c r="CG338" s="1378"/>
      <c r="CH338" s="1378"/>
      <c r="CI338" s="1378"/>
      <c r="CJ338" s="1378"/>
      <c r="CK338" s="1378"/>
      <c r="CL338" s="1378"/>
      <c r="CM338" s="1378"/>
      <c r="CN338" s="1378"/>
      <c r="CO338" s="1378"/>
      <c r="CP338" s="1378"/>
      <c r="CQ338" s="1378"/>
      <c r="CR338" s="1378"/>
      <c r="CS338" s="1378"/>
      <c r="CT338" s="1378"/>
      <c r="CU338" s="1378"/>
      <c r="CV338" s="1378"/>
      <c r="CW338" s="3"/>
      <c r="CX338" s="5"/>
      <c r="DA338" s="11" t="s">
        <v>374</v>
      </c>
      <c r="DB338" s="12">
        <v>0.84799999999999998</v>
      </c>
      <c r="DC338" s="11"/>
    </row>
    <row r="339" spans="1:107" ht="13.5" customHeight="1" x14ac:dyDescent="0.25">
      <c r="A339" s="3"/>
      <c r="B339" s="2"/>
      <c r="C339" s="34" t="s">
        <v>810</v>
      </c>
      <c r="D339" s="1472" t="s">
        <v>13</v>
      </c>
      <c r="E339" s="1472"/>
      <c r="F339" s="1472"/>
      <c r="G339" s="1472"/>
      <c r="H339" s="1472"/>
      <c r="I339" s="1472"/>
      <c r="J339" s="1472"/>
      <c r="K339" s="1472"/>
      <c r="L339" s="1473"/>
      <c r="M339" s="1379">
        <f>(IF(O311="RUMAH TINGGAL MEWAH",VLOOKUP(D339,BIAYA,2,FALSE),IF(O311="RUMAH TINGGAL MENENGAH",VLOOKUP(D339,BIAYA,3,FALSE),IF(O311="RUMAH TINGGAL SEDERHANA",VLOOKUP(D339,BIAYA,4,FALSE),IF(O311="SEMI PERMANEN",VLOOKUP(D339,BIAYA,5,FALSE),IF(O311="GUDANG",VLOOKUP(D339,BIAYA,6,FALSE),IF(O311="GEDUNG BERTINGKAT RENDAH &lt; 5 LANTAI",VLOOKUP(D339,BIAYA,7,FALSE),IF(O311="GEDUNG BERTINGKAT SEDANG 5-8 LANTAI",VLOOKUP(D339,BIAYA,8,FALSE),IF(O311="GEDUNG BERTINGKAT TINGGI &gt; 8 LANTAI",VLOOKUP(D339,BIAYA,9,FALSE),IF(O311="MALL 4 LANTAI + 1 BASEMENT",VLOOKUP(D339,BIAYA,10,FALSE),IF(O311="HOTEL 8 LANTAI",VLOOKUP(D339,BIAYA,11,FALSE),IF(O311="APARTEMEN 14 LANTAI + 2 SEMI BASEMENT",VLOOKUP(D339,BIAYA,12,FALSE)))))))))))))</f>
        <v>0</v>
      </c>
      <c r="N339" s="1379"/>
      <c r="O339" s="1379"/>
      <c r="P339" s="1379"/>
      <c r="Q339" s="1379"/>
      <c r="R339" s="1380">
        <v>0</v>
      </c>
      <c r="S339" s="1380"/>
      <c r="T339" s="1380"/>
      <c r="U339" s="1377">
        <v>1</v>
      </c>
      <c r="V339" s="1377"/>
      <c r="W339" s="1377"/>
      <c r="X339" s="1360">
        <f t="shared" si="82"/>
        <v>0</v>
      </c>
      <c r="Y339" s="1360"/>
      <c r="Z339" s="1360"/>
      <c r="AA339" s="1360"/>
      <c r="AB339" s="1360"/>
      <c r="AC339" s="1394"/>
      <c r="AD339" s="1395"/>
      <c r="AE339" s="1395"/>
      <c r="AF339" s="1395"/>
      <c r="AG339" s="1395"/>
      <c r="AH339" s="1395"/>
      <c r="AI339" s="1395"/>
      <c r="AJ339" s="1395"/>
      <c r="AK339" s="1395"/>
      <c r="AL339" s="1395"/>
      <c r="AM339" s="1395"/>
      <c r="AN339" s="1395"/>
      <c r="AO339" s="1395"/>
      <c r="AP339" s="1395"/>
      <c r="AQ339" s="1395"/>
      <c r="AR339" s="1395"/>
      <c r="AS339" s="1395"/>
      <c r="AT339" s="1395"/>
      <c r="AU339" s="1395"/>
      <c r="AV339" s="1395"/>
      <c r="AW339" s="1395"/>
      <c r="AX339" s="1395"/>
      <c r="AY339" s="1396"/>
      <c r="AZ339" s="3"/>
      <c r="BA339" s="1403"/>
      <c r="BB339" s="1404"/>
      <c r="BC339" s="1404"/>
      <c r="BD339" s="1405"/>
      <c r="BE339" s="1412"/>
      <c r="BF339" s="1413"/>
      <c r="BG339" s="1413"/>
      <c r="BH339" s="1414"/>
      <c r="BI339" s="1464"/>
      <c r="BJ339" s="1465"/>
      <c r="BK339" s="1465"/>
      <c r="BL339" s="1466"/>
      <c r="BM339" s="1421"/>
      <c r="BN339" s="1422"/>
      <c r="BO339" s="1423"/>
      <c r="BP339" s="1427"/>
      <c r="BQ339" s="1427"/>
      <c r="BR339" s="1427"/>
      <c r="BS339" s="1427"/>
      <c r="BT339" s="1427"/>
      <c r="BU339" s="127"/>
      <c r="BV339" s="128"/>
      <c r="BW339" s="128"/>
      <c r="BX339" s="128"/>
      <c r="BY339" s="128"/>
      <c r="BZ339" s="128"/>
      <c r="CA339" s="128"/>
      <c r="CB339" s="128"/>
      <c r="CC339" s="128"/>
      <c r="CD339" s="119"/>
      <c r="CE339" s="125"/>
      <c r="CF339" s="125"/>
      <c r="CG339" s="125"/>
      <c r="CH339" s="125"/>
      <c r="CI339" s="125"/>
      <c r="CJ339" s="125"/>
      <c r="CK339" s="125"/>
      <c r="CL339" s="125"/>
      <c r="CM339" s="125"/>
      <c r="CN339" s="125"/>
      <c r="CO339" s="125"/>
      <c r="CP339" s="125"/>
      <c r="CQ339" s="125"/>
      <c r="CR339" s="125"/>
      <c r="CS339" s="125"/>
      <c r="CT339" s="125"/>
      <c r="CU339" s="125"/>
      <c r="CV339" s="125"/>
      <c r="CW339" s="3"/>
      <c r="CX339" s="5"/>
      <c r="DA339" s="11" t="s">
        <v>375</v>
      </c>
      <c r="DB339" s="12">
        <v>0.84899999999999998</v>
      </c>
      <c r="DC339" s="11"/>
    </row>
    <row r="340" spans="1:107" ht="13.5" customHeight="1" x14ac:dyDescent="0.2">
      <c r="A340" s="3"/>
      <c r="B340" s="2"/>
      <c r="C340" s="1381" t="s">
        <v>811</v>
      </c>
      <c r="D340" s="1382"/>
      <c r="E340" s="1382"/>
      <c r="F340" s="1382"/>
      <c r="G340" s="1382"/>
      <c r="H340" s="1382"/>
      <c r="I340" s="1382"/>
      <c r="J340" s="1382"/>
      <c r="K340" s="1382"/>
      <c r="L340" s="1382"/>
      <c r="M340" s="1382"/>
      <c r="N340" s="1382"/>
      <c r="O340" s="1382"/>
      <c r="P340" s="1382"/>
      <c r="Q340" s="1382"/>
      <c r="R340" s="1382"/>
      <c r="S340" s="1382"/>
      <c r="T340" s="1382"/>
      <c r="U340" s="1382"/>
      <c r="V340" s="1382"/>
      <c r="W340" s="1383"/>
      <c r="X340" s="1384">
        <f>SUM(X336:AB339)</f>
        <v>0</v>
      </c>
      <c r="Y340" s="1384"/>
      <c r="Z340" s="1384"/>
      <c r="AA340" s="1384"/>
      <c r="AB340" s="1384"/>
      <c r="AC340" s="1397"/>
      <c r="AD340" s="1398"/>
      <c r="AE340" s="1398"/>
      <c r="AF340" s="1398"/>
      <c r="AG340" s="1398"/>
      <c r="AH340" s="1398"/>
      <c r="AI340" s="1398"/>
      <c r="AJ340" s="1398"/>
      <c r="AK340" s="1398"/>
      <c r="AL340" s="1398"/>
      <c r="AM340" s="1398"/>
      <c r="AN340" s="1398"/>
      <c r="AO340" s="1398"/>
      <c r="AP340" s="1398"/>
      <c r="AQ340" s="1398"/>
      <c r="AR340" s="1398"/>
      <c r="AS340" s="1398"/>
      <c r="AT340" s="1398"/>
      <c r="AU340" s="1398"/>
      <c r="AV340" s="1398"/>
      <c r="AW340" s="1398"/>
      <c r="AX340" s="1398"/>
      <c r="AY340" s="1399"/>
      <c r="AZ340" s="3"/>
      <c r="BA340" s="1406"/>
      <c r="BB340" s="1407"/>
      <c r="BC340" s="1407"/>
      <c r="BD340" s="1408"/>
      <c r="BE340" s="1415"/>
      <c r="BF340" s="1416"/>
      <c r="BG340" s="1416"/>
      <c r="BH340" s="1417"/>
      <c r="BI340" s="1467"/>
      <c r="BJ340" s="1468"/>
      <c r="BK340" s="1468"/>
      <c r="BL340" s="1469"/>
      <c r="BM340" s="1424"/>
      <c r="BN340" s="1425"/>
      <c r="BO340" s="1426"/>
      <c r="BP340" s="1427"/>
      <c r="BQ340" s="1427"/>
      <c r="BR340" s="1427"/>
      <c r="BS340" s="1427"/>
      <c r="BT340" s="1427"/>
      <c r="BU340" s="127"/>
      <c r="BV340" s="1378" t="s">
        <v>911</v>
      </c>
      <c r="BW340" s="1378"/>
      <c r="BX340" s="1378"/>
      <c r="BY340" s="1378"/>
      <c r="BZ340" s="1378"/>
      <c r="CA340" s="1378"/>
      <c r="CB340" s="1378"/>
      <c r="CC340" s="1378"/>
      <c r="CD340" s="1378"/>
      <c r="CE340" s="1378"/>
      <c r="CF340" s="1378"/>
      <c r="CG340" s="1378"/>
      <c r="CH340" s="1378"/>
      <c r="CI340" s="1378"/>
      <c r="CJ340" s="1378"/>
      <c r="CK340" s="1378"/>
      <c r="CL340" s="1378"/>
      <c r="CM340" s="1378"/>
      <c r="CN340" s="1378"/>
      <c r="CO340" s="1378"/>
      <c r="CP340" s="1378"/>
      <c r="CQ340" s="1378"/>
      <c r="CR340" s="1378"/>
      <c r="CS340" s="1378"/>
      <c r="CT340" s="1378"/>
      <c r="CU340" s="1378"/>
      <c r="CV340" s="1378"/>
      <c r="CW340" s="3"/>
      <c r="CX340" s="5"/>
      <c r="DA340" s="11" t="s">
        <v>376</v>
      </c>
      <c r="DB340" s="12">
        <v>0.80900000000000005</v>
      </c>
      <c r="DC340" s="11"/>
    </row>
    <row r="341" spans="1:107" ht="13.5" customHeight="1" x14ac:dyDescent="0.2">
      <c r="A341" s="3"/>
      <c r="B341" s="2"/>
      <c r="C341" s="1385" t="s">
        <v>805</v>
      </c>
      <c r="D341" s="1386"/>
      <c r="E341" s="1386"/>
      <c r="F341" s="1386"/>
      <c r="G341" s="1386"/>
      <c r="H341" s="1386"/>
      <c r="I341" s="1386"/>
      <c r="J341" s="1386"/>
      <c r="K341" s="1386"/>
      <c r="L341" s="1386"/>
      <c r="M341" s="1386"/>
      <c r="N341" s="1386"/>
      <c r="O341" s="1386"/>
      <c r="P341" s="1386"/>
      <c r="Q341" s="1386"/>
      <c r="R341" s="1386"/>
      <c r="S341" s="1386"/>
      <c r="T341" s="1386"/>
      <c r="U341" s="1386"/>
      <c r="V341" s="1386"/>
      <c r="W341" s="1387"/>
      <c r="X341" s="1388">
        <f>HLOOKUP(O311,$DG$58:$DQ$67,6,FALSE)</f>
        <v>182435</v>
      </c>
      <c r="Y341" s="1389"/>
      <c r="Z341" s="1389"/>
      <c r="AA341" s="1389"/>
      <c r="AB341" s="1390"/>
      <c r="AC341" s="1391" t="str">
        <f>HLOOKUP(O311,$DG$44:$DQ$56,6,FALSE)</f>
        <v>Plafon gypsum setara Knauf, list cornice 5 cm dengan rangka hollow galvanis, di cat setara Catylac; sebagian kecil menggunakan plafon GRC 6 mm untuk area basah</v>
      </c>
      <c r="AD341" s="1392"/>
      <c r="AE341" s="1392"/>
      <c r="AF341" s="1392"/>
      <c r="AG341" s="1392"/>
      <c r="AH341" s="1392"/>
      <c r="AI341" s="1392"/>
      <c r="AJ341" s="1392"/>
      <c r="AK341" s="1392"/>
      <c r="AL341" s="1392"/>
      <c r="AM341" s="1392"/>
      <c r="AN341" s="1392"/>
      <c r="AO341" s="1392"/>
      <c r="AP341" s="1392"/>
      <c r="AQ341" s="1392"/>
      <c r="AR341" s="1392"/>
      <c r="AS341" s="1392"/>
      <c r="AT341" s="1392"/>
      <c r="AU341" s="1392"/>
      <c r="AV341" s="1392"/>
      <c r="AW341" s="1392"/>
      <c r="AX341" s="1392"/>
      <c r="AY341" s="1393"/>
      <c r="AZ341" s="3"/>
      <c r="BA341" s="1400" t="e">
        <f>X346*BQ316</f>
        <v>#N/A</v>
      </c>
      <c r="BB341" s="1401"/>
      <c r="BC341" s="1401"/>
      <c r="BD341" s="1402"/>
      <c r="BE341" s="1409">
        <f>BE318</f>
        <v>0</v>
      </c>
      <c r="BF341" s="1410"/>
      <c r="BG341" s="1410"/>
      <c r="BH341" s="1411"/>
      <c r="BI341" s="1461">
        <f>BI318</f>
        <v>0</v>
      </c>
      <c r="BJ341" s="1462"/>
      <c r="BK341" s="1462"/>
      <c r="BL341" s="1463"/>
      <c r="BM341" s="1418">
        <f>IF(BI318=0,0,(Rekap!$A$6-BI341)/AS376)</f>
        <v>0</v>
      </c>
      <c r="BN341" s="1419"/>
      <c r="BO341" s="1420"/>
      <c r="BP341" s="1427" t="e">
        <f>BA341*BM341</f>
        <v>#N/A</v>
      </c>
      <c r="BQ341" s="1427"/>
      <c r="BR341" s="1427"/>
      <c r="BS341" s="1427"/>
      <c r="BT341" s="1427"/>
      <c r="BU341" s="127"/>
      <c r="BV341" s="1378"/>
      <c r="BW341" s="1378"/>
      <c r="BX341" s="1378"/>
      <c r="BY341" s="1378"/>
      <c r="BZ341" s="1378"/>
      <c r="CA341" s="1378"/>
      <c r="CB341" s="1378"/>
      <c r="CC341" s="1378"/>
      <c r="CD341" s="1378"/>
      <c r="CE341" s="1378"/>
      <c r="CF341" s="1378"/>
      <c r="CG341" s="1378"/>
      <c r="CH341" s="1378"/>
      <c r="CI341" s="1378"/>
      <c r="CJ341" s="1378"/>
      <c r="CK341" s="1378"/>
      <c r="CL341" s="1378"/>
      <c r="CM341" s="1378"/>
      <c r="CN341" s="1378"/>
      <c r="CO341" s="1378"/>
      <c r="CP341" s="1378"/>
      <c r="CQ341" s="1378"/>
      <c r="CR341" s="1378"/>
      <c r="CS341" s="1378"/>
      <c r="CT341" s="1378"/>
      <c r="CU341" s="1378"/>
      <c r="CV341" s="1378"/>
      <c r="CW341" s="3"/>
      <c r="CX341" s="5"/>
      <c r="DA341" s="11" t="s">
        <v>377</v>
      </c>
      <c r="DB341" s="12">
        <v>0.8</v>
      </c>
      <c r="DC341" s="11"/>
    </row>
    <row r="342" spans="1:107" ht="13.5" customHeight="1" x14ac:dyDescent="0.25">
      <c r="A342" s="3"/>
      <c r="B342" s="2"/>
      <c r="C342" s="32" t="s">
        <v>810</v>
      </c>
      <c r="D342" s="1470" t="s">
        <v>13</v>
      </c>
      <c r="E342" s="1470"/>
      <c r="F342" s="1470"/>
      <c r="G342" s="1470"/>
      <c r="H342" s="1470"/>
      <c r="I342" s="1470"/>
      <c r="J342" s="1470"/>
      <c r="K342" s="1470"/>
      <c r="L342" s="1471"/>
      <c r="M342" s="1379">
        <f>(IF(O311="RUMAH TINGGAL MEWAH",VLOOKUP(D342,BIAYA,2,FALSE),IF(O311="RUMAH TINGGAL MENENGAH",VLOOKUP(D342,BIAYA,3,FALSE),IF(O311="RUMAH TINGGAL SEDERHANA",VLOOKUP(D342,BIAYA,4,FALSE),IF(O311="SEMI PERMANEN",VLOOKUP(D342,BIAYA,5,FALSE),IF(O311="GUDANG",VLOOKUP(D342,BIAYA,6,FALSE),IF(O311="GEDUNG BERTINGKAT RENDAH &lt; 5 LANTAI",VLOOKUP(D342,BIAYA,7,FALSE),IF(O311="GEDUNG BERTINGKAT SEDANG 5-8 LANTAI",VLOOKUP(D342,BIAYA,8,FALSE),IF(O311="GEDUNG BERTINGKAT TINGGI &gt; 8 LANTAI",VLOOKUP(D342,BIAYA,9,FALSE),IF(O311="MALL 4 LANTAI + 1 BASEMENT",VLOOKUP(D342,BIAYA,10,FALSE),IF(O311="HOTEL 8 LANTAI",VLOOKUP(D342,BIAYA,11,FALSE),IF(O311="APARTEMEN 14 LANTAI + 2 SEMI BASEMENT",VLOOKUP(D342,BIAYA,12,FALSE)))))))))))))</f>
        <v>0</v>
      </c>
      <c r="N342" s="1379"/>
      <c r="O342" s="1379"/>
      <c r="P342" s="1379"/>
      <c r="Q342" s="1379"/>
      <c r="R342" s="1459">
        <v>1</v>
      </c>
      <c r="S342" s="1459"/>
      <c r="T342" s="1459"/>
      <c r="U342" s="1436">
        <v>1</v>
      </c>
      <c r="V342" s="1436"/>
      <c r="W342" s="1436"/>
      <c r="X342" s="1437">
        <f>M342*R342*U342</f>
        <v>0</v>
      </c>
      <c r="Y342" s="1437"/>
      <c r="Z342" s="1437"/>
      <c r="AA342" s="1437"/>
      <c r="AB342" s="1437"/>
      <c r="AC342" s="1394"/>
      <c r="AD342" s="1395"/>
      <c r="AE342" s="1395"/>
      <c r="AF342" s="1395"/>
      <c r="AG342" s="1395"/>
      <c r="AH342" s="1395"/>
      <c r="AI342" s="1395"/>
      <c r="AJ342" s="1395"/>
      <c r="AK342" s="1395"/>
      <c r="AL342" s="1395"/>
      <c r="AM342" s="1395"/>
      <c r="AN342" s="1395"/>
      <c r="AO342" s="1395"/>
      <c r="AP342" s="1395"/>
      <c r="AQ342" s="1395"/>
      <c r="AR342" s="1395"/>
      <c r="AS342" s="1395"/>
      <c r="AT342" s="1395"/>
      <c r="AU342" s="1395"/>
      <c r="AV342" s="1395"/>
      <c r="AW342" s="1395"/>
      <c r="AX342" s="1395"/>
      <c r="AY342" s="1396"/>
      <c r="AZ342" s="3"/>
      <c r="BA342" s="1403"/>
      <c r="BB342" s="1404"/>
      <c r="BC342" s="1404"/>
      <c r="BD342" s="1405"/>
      <c r="BE342" s="1412"/>
      <c r="BF342" s="1413"/>
      <c r="BG342" s="1413"/>
      <c r="BH342" s="1414"/>
      <c r="BI342" s="1464"/>
      <c r="BJ342" s="1465"/>
      <c r="BK342" s="1465"/>
      <c r="BL342" s="1466"/>
      <c r="BM342" s="1421"/>
      <c r="BN342" s="1422"/>
      <c r="BO342" s="1423"/>
      <c r="BP342" s="1427"/>
      <c r="BQ342" s="1427"/>
      <c r="BR342" s="1427"/>
      <c r="BS342" s="1427"/>
      <c r="BT342" s="1427"/>
      <c r="BU342" s="127"/>
      <c r="BV342" s="1378"/>
      <c r="BW342" s="1378"/>
      <c r="BX342" s="1378"/>
      <c r="BY342" s="1378"/>
      <c r="BZ342" s="1378"/>
      <c r="CA342" s="1378"/>
      <c r="CB342" s="1378"/>
      <c r="CC342" s="1378"/>
      <c r="CD342" s="1378"/>
      <c r="CE342" s="1378"/>
      <c r="CF342" s="1378"/>
      <c r="CG342" s="1378"/>
      <c r="CH342" s="1378"/>
      <c r="CI342" s="1378"/>
      <c r="CJ342" s="1378"/>
      <c r="CK342" s="1378"/>
      <c r="CL342" s="1378"/>
      <c r="CM342" s="1378"/>
      <c r="CN342" s="1378"/>
      <c r="CO342" s="1378"/>
      <c r="CP342" s="1378"/>
      <c r="CQ342" s="1378"/>
      <c r="CR342" s="1378"/>
      <c r="CS342" s="1378"/>
      <c r="CT342" s="1378"/>
      <c r="CU342" s="1378"/>
      <c r="CV342" s="1378"/>
      <c r="CW342" s="3"/>
      <c r="CX342" s="5"/>
      <c r="DA342" s="11" t="s">
        <v>378</v>
      </c>
      <c r="DB342" s="12">
        <v>0.88900000000000001</v>
      </c>
      <c r="DC342" s="11"/>
    </row>
    <row r="343" spans="1:107" ht="13.5" customHeight="1" x14ac:dyDescent="0.25">
      <c r="A343" s="3"/>
      <c r="B343" s="2"/>
      <c r="C343" s="33" t="s">
        <v>810</v>
      </c>
      <c r="D343" s="1472" t="s">
        <v>13</v>
      </c>
      <c r="E343" s="1472"/>
      <c r="F343" s="1472"/>
      <c r="G343" s="1472"/>
      <c r="H343" s="1472"/>
      <c r="I343" s="1472"/>
      <c r="J343" s="1472"/>
      <c r="K343" s="1472"/>
      <c r="L343" s="1473"/>
      <c r="M343" s="1379">
        <f>(IF(O311="RUMAH TINGGAL MEWAH",VLOOKUP(D343,BIAYA,2,FALSE),IF(O311="RUMAH TINGGAL MENENGAH",VLOOKUP(D343,BIAYA,3,FALSE),IF(O311="RUMAH TINGGAL SEDERHANA",VLOOKUP(D343,BIAYA,4,FALSE),IF(O311="SEMI PERMANEN",VLOOKUP(D343,BIAYA,5,FALSE),IF(O311="GUDANG",VLOOKUP(D343,BIAYA,6,FALSE),IF(O311="GEDUNG BERTINGKAT RENDAH &lt; 5 LANTAI",VLOOKUP(D343,BIAYA,7,FALSE),IF(O311="GEDUNG BERTINGKAT SEDANG 5-8 LANTAI",VLOOKUP(D343,BIAYA,8,FALSE),IF(O311="GEDUNG BERTINGKAT TINGGI &gt; 8 LANTAI",VLOOKUP(D343,BIAYA,9,FALSE),IF(O311="MALL 4 LANTAI + 1 BASEMENT",VLOOKUP(D343,BIAYA,10,FALSE),IF(O311="HOTEL 8 LANTAI",VLOOKUP(D343,BIAYA,11,FALSE),IF(O311="APARTEMEN 14 LANTAI + 2 SEMI BASEMENT",VLOOKUP(D343,BIAYA,12,FALSE)))))))))))))</f>
        <v>0</v>
      </c>
      <c r="N343" s="1379"/>
      <c r="O343" s="1379"/>
      <c r="P343" s="1379"/>
      <c r="Q343" s="1379"/>
      <c r="R343" s="1460">
        <v>0</v>
      </c>
      <c r="S343" s="1460"/>
      <c r="T343" s="1460"/>
      <c r="U343" s="1359">
        <v>1</v>
      </c>
      <c r="V343" s="1359"/>
      <c r="W343" s="1359"/>
      <c r="X343" s="1360">
        <f t="shared" ref="X343:X345" si="83">M343*R343*U343</f>
        <v>0</v>
      </c>
      <c r="Y343" s="1360"/>
      <c r="Z343" s="1360"/>
      <c r="AA343" s="1360"/>
      <c r="AB343" s="1360"/>
      <c r="AC343" s="1394"/>
      <c r="AD343" s="1395"/>
      <c r="AE343" s="1395"/>
      <c r="AF343" s="1395"/>
      <c r="AG343" s="1395"/>
      <c r="AH343" s="1395"/>
      <c r="AI343" s="1395"/>
      <c r="AJ343" s="1395"/>
      <c r="AK343" s="1395"/>
      <c r="AL343" s="1395"/>
      <c r="AM343" s="1395"/>
      <c r="AN343" s="1395"/>
      <c r="AO343" s="1395"/>
      <c r="AP343" s="1395"/>
      <c r="AQ343" s="1395"/>
      <c r="AR343" s="1395"/>
      <c r="AS343" s="1395"/>
      <c r="AT343" s="1395"/>
      <c r="AU343" s="1395"/>
      <c r="AV343" s="1395"/>
      <c r="AW343" s="1395"/>
      <c r="AX343" s="1395"/>
      <c r="AY343" s="1396"/>
      <c r="AZ343" s="3"/>
      <c r="BA343" s="1403"/>
      <c r="BB343" s="1404"/>
      <c r="BC343" s="1404"/>
      <c r="BD343" s="1405"/>
      <c r="BE343" s="1412"/>
      <c r="BF343" s="1413"/>
      <c r="BG343" s="1413"/>
      <c r="BH343" s="1414"/>
      <c r="BI343" s="1464"/>
      <c r="BJ343" s="1465"/>
      <c r="BK343" s="1465"/>
      <c r="BL343" s="1466"/>
      <c r="BM343" s="1421"/>
      <c r="BN343" s="1422"/>
      <c r="BO343" s="1423"/>
      <c r="BP343" s="1427"/>
      <c r="BQ343" s="1427"/>
      <c r="BR343" s="1427"/>
      <c r="BS343" s="1427"/>
      <c r="BT343" s="1427"/>
      <c r="BU343" s="127"/>
      <c r="BV343" s="1378"/>
      <c r="BW343" s="1378"/>
      <c r="BX343" s="1378"/>
      <c r="BY343" s="1378"/>
      <c r="BZ343" s="1378"/>
      <c r="CA343" s="1378"/>
      <c r="CB343" s="1378"/>
      <c r="CC343" s="1378"/>
      <c r="CD343" s="1378"/>
      <c r="CE343" s="1378"/>
      <c r="CF343" s="1378"/>
      <c r="CG343" s="1378"/>
      <c r="CH343" s="1378"/>
      <c r="CI343" s="1378"/>
      <c r="CJ343" s="1378"/>
      <c r="CK343" s="1378"/>
      <c r="CL343" s="1378"/>
      <c r="CM343" s="1378"/>
      <c r="CN343" s="1378"/>
      <c r="CO343" s="1378"/>
      <c r="CP343" s="1378"/>
      <c r="CQ343" s="1378"/>
      <c r="CR343" s="1378"/>
      <c r="CS343" s="1378"/>
      <c r="CT343" s="1378"/>
      <c r="CU343" s="1378"/>
      <c r="CV343" s="1378"/>
      <c r="CW343" s="3"/>
      <c r="CX343" s="5"/>
      <c r="DA343" s="11" t="s">
        <v>379</v>
      </c>
      <c r="DB343" s="12">
        <v>0.86</v>
      </c>
      <c r="DC343" s="11"/>
    </row>
    <row r="344" spans="1:107" ht="13.5" customHeight="1" x14ac:dyDescent="0.25">
      <c r="A344" s="3"/>
      <c r="B344" s="2"/>
      <c r="C344" s="33" t="s">
        <v>810</v>
      </c>
      <c r="D344" s="1472" t="s">
        <v>13</v>
      </c>
      <c r="E344" s="1472"/>
      <c r="F344" s="1472"/>
      <c r="G344" s="1472"/>
      <c r="H344" s="1472"/>
      <c r="I344" s="1472"/>
      <c r="J344" s="1472"/>
      <c r="K344" s="1472"/>
      <c r="L344" s="1473"/>
      <c r="M344" s="1379">
        <f>(IF(O311="RUMAH TINGGAL MEWAH",VLOOKUP(D344,BIAYA,2,FALSE),IF(O311="RUMAH TINGGAL MENENGAH",VLOOKUP(D344,BIAYA,3,FALSE),IF(O311="RUMAH TINGGAL SEDERHANA",VLOOKUP(D344,BIAYA,4,FALSE),IF(O311="SEMI PERMANEN",VLOOKUP(D344,BIAYA,5,FALSE),IF(O311="GUDANG",VLOOKUP(D344,BIAYA,6,FALSE),IF(O311="GEDUNG BERTINGKAT RENDAH &lt; 5 LANTAI",VLOOKUP(D344,BIAYA,7,FALSE),IF(O311="GEDUNG BERTINGKAT SEDANG 5-8 LANTAI",VLOOKUP(D344,BIAYA,8,FALSE),IF(O311="GEDUNG BERTINGKAT TINGGI &gt; 8 LANTAI",VLOOKUP(D344,BIAYA,9,FALSE),IF(O311="MALL 4 LANTAI + 1 BASEMENT",VLOOKUP(D344,BIAYA,10,FALSE),IF(O311="HOTEL 8 LANTAI",VLOOKUP(D344,BIAYA,11,FALSE),IF(O311="APARTEMEN 14 LANTAI + 2 SEMI BASEMENT",VLOOKUP(D344,BIAYA,12,FALSE)))))))))))))</f>
        <v>0</v>
      </c>
      <c r="N344" s="1379"/>
      <c r="O344" s="1379"/>
      <c r="P344" s="1379"/>
      <c r="Q344" s="1379"/>
      <c r="R344" s="1460">
        <v>0</v>
      </c>
      <c r="S344" s="1460"/>
      <c r="T344" s="1460"/>
      <c r="U344" s="1359">
        <v>1</v>
      </c>
      <c r="V344" s="1359"/>
      <c r="W344" s="1359"/>
      <c r="X344" s="1360">
        <f t="shared" si="83"/>
        <v>0</v>
      </c>
      <c r="Y344" s="1360"/>
      <c r="Z344" s="1360"/>
      <c r="AA344" s="1360"/>
      <c r="AB344" s="1360"/>
      <c r="AC344" s="1394"/>
      <c r="AD344" s="1395"/>
      <c r="AE344" s="1395"/>
      <c r="AF344" s="1395"/>
      <c r="AG344" s="1395"/>
      <c r="AH344" s="1395"/>
      <c r="AI344" s="1395"/>
      <c r="AJ344" s="1395"/>
      <c r="AK344" s="1395"/>
      <c r="AL344" s="1395"/>
      <c r="AM344" s="1395"/>
      <c r="AN344" s="1395"/>
      <c r="AO344" s="1395"/>
      <c r="AP344" s="1395"/>
      <c r="AQ344" s="1395"/>
      <c r="AR344" s="1395"/>
      <c r="AS344" s="1395"/>
      <c r="AT344" s="1395"/>
      <c r="AU344" s="1395"/>
      <c r="AV344" s="1395"/>
      <c r="AW344" s="1395"/>
      <c r="AX344" s="1395"/>
      <c r="AY344" s="1396"/>
      <c r="AZ344" s="3"/>
      <c r="BA344" s="1403"/>
      <c r="BB344" s="1404"/>
      <c r="BC344" s="1404"/>
      <c r="BD344" s="1405"/>
      <c r="BE344" s="1412"/>
      <c r="BF344" s="1413"/>
      <c r="BG344" s="1413"/>
      <c r="BH344" s="1414"/>
      <c r="BI344" s="1464"/>
      <c r="BJ344" s="1465"/>
      <c r="BK344" s="1465"/>
      <c r="BL344" s="1466"/>
      <c r="BM344" s="1421"/>
      <c r="BN344" s="1422"/>
      <c r="BO344" s="1423"/>
      <c r="BP344" s="1427"/>
      <c r="BQ344" s="1427"/>
      <c r="BR344" s="1427"/>
      <c r="BS344" s="1427"/>
      <c r="BT344" s="1427"/>
      <c r="BU344" s="127"/>
      <c r="BV344" s="1378"/>
      <c r="BW344" s="1378"/>
      <c r="BX344" s="1378"/>
      <c r="BY344" s="1378"/>
      <c r="BZ344" s="1378"/>
      <c r="CA344" s="1378"/>
      <c r="CB344" s="1378"/>
      <c r="CC344" s="1378"/>
      <c r="CD344" s="1378"/>
      <c r="CE344" s="1378"/>
      <c r="CF344" s="1378"/>
      <c r="CG344" s="1378"/>
      <c r="CH344" s="1378"/>
      <c r="CI344" s="1378"/>
      <c r="CJ344" s="1378"/>
      <c r="CK344" s="1378"/>
      <c r="CL344" s="1378"/>
      <c r="CM344" s="1378"/>
      <c r="CN344" s="1378"/>
      <c r="CO344" s="1378"/>
      <c r="CP344" s="1378"/>
      <c r="CQ344" s="1378"/>
      <c r="CR344" s="1378"/>
      <c r="CS344" s="1378"/>
      <c r="CT344" s="1378"/>
      <c r="CU344" s="1378"/>
      <c r="CV344" s="1378"/>
      <c r="CW344" s="3"/>
      <c r="CX344" s="5"/>
      <c r="DA344" s="11" t="s">
        <v>380</v>
      </c>
      <c r="DB344" s="12">
        <v>0.83299999999999996</v>
      </c>
      <c r="DC344" s="11"/>
    </row>
    <row r="345" spans="1:107" ht="13.5" customHeight="1" x14ac:dyDescent="0.25">
      <c r="A345" s="3"/>
      <c r="B345" s="2"/>
      <c r="C345" s="34" t="s">
        <v>810</v>
      </c>
      <c r="D345" s="1474" t="s">
        <v>13</v>
      </c>
      <c r="E345" s="1474"/>
      <c r="F345" s="1474"/>
      <c r="G345" s="1474"/>
      <c r="H345" s="1474"/>
      <c r="I345" s="1474"/>
      <c r="J345" s="1474"/>
      <c r="K345" s="1474"/>
      <c r="L345" s="1475"/>
      <c r="M345" s="1379">
        <f>(IF(O311="RUMAH TINGGAL MEWAH",VLOOKUP(D345,BIAYA,2,FALSE),IF(O311="RUMAH TINGGAL MENENGAH",VLOOKUP(D345,BIAYA,3,FALSE),IF(O311="RUMAH TINGGAL SEDERHANA",VLOOKUP(D345,BIAYA,4,FALSE),IF(O311="SEMI PERMANEN",VLOOKUP(D345,BIAYA,5,FALSE),IF(O311="GUDANG",VLOOKUP(D345,BIAYA,6,FALSE),IF(O311="GEDUNG BERTINGKAT RENDAH &lt; 5 LANTAI",VLOOKUP(D345,BIAYA,7,FALSE),IF(O311="GEDUNG BERTINGKAT SEDANG 5-8 LANTAI",VLOOKUP(D345,BIAYA,8,FALSE),IF(O311="GEDUNG BERTINGKAT TINGGI &gt; 8 LANTAI",VLOOKUP(D345,BIAYA,9,FALSE),IF(O311="MALL 4 LANTAI + 1 BASEMENT",VLOOKUP(D345,BIAYA,10,FALSE),IF(O311="HOTEL 8 LANTAI",VLOOKUP(D345,BIAYA,11,FALSE),IF(O311="APARTEMEN 14 LANTAI + 2 SEMI BASEMENT",VLOOKUP(D345,BIAYA,12,FALSE)))))))))))))</f>
        <v>0</v>
      </c>
      <c r="N345" s="1379"/>
      <c r="O345" s="1379"/>
      <c r="P345" s="1379"/>
      <c r="Q345" s="1379"/>
      <c r="R345" s="1380">
        <v>0</v>
      </c>
      <c r="S345" s="1380"/>
      <c r="T345" s="1380"/>
      <c r="U345" s="1377">
        <v>1</v>
      </c>
      <c r="V345" s="1377"/>
      <c r="W345" s="1377"/>
      <c r="X345" s="1360">
        <f t="shared" si="83"/>
        <v>0</v>
      </c>
      <c r="Y345" s="1360"/>
      <c r="Z345" s="1360"/>
      <c r="AA345" s="1360"/>
      <c r="AB345" s="1360"/>
      <c r="AC345" s="1394"/>
      <c r="AD345" s="1395"/>
      <c r="AE345" s="1395"/>
      <c r="AF345" s="1395"/>
      <c r="AG345" s="1395"/>
      <c r="AH345" s="1395"/>
      <c r="AI345" s="1395"/>
      <c r="AJ345" s="1395"/>
      <c r="AK345" s="1395"/>
      <c r="AL345" s="1395"/>
      <c r="AM345" s="1395"/>
      <c r="AN345" s="1395"/>
      <c r="AO345" s="1395"/>
      <c r="AP345" s="1395"/>
      <c r="AQ345" s="1395"/>
      <c r="AR345" s="1395"/>
      <c r="AS345" s="1395"/>
      <c r="AT345" s="1395"/>
      <c r="AU345" s="1395"/>
      <c r="AV345" s="1395"/>
      <c r="AW345" s="1395"/>
      <c r="AX345" s="1395"/>
      <c r="AY345" s="1396"/>
      <c r="AZ345" s="3"/>
      <c r="BA345" s="1403"/>
      <c r="BB345" s="1404"/>
      <c r="BC345" s="1404"/>
      <c r="BD345" s="1405"/>
      <c r="BE345" s="1412"/>
      <c r="BF345" s="1413"/>
      <c r="BG345" s="1413"/>
      <c r="BH345" s="1414"/>
      <c r="BI345" s="1464"/>
      <c r="BJ345" s="1465"/>
      <c r="BK345" s="1465"/>
      <c r="BL345" s="1466"/>
      <c r="BM345" s="1421"/>
      <c r="BN345" s="1422"/>
      <c r="BO345" s="1423"/>
      <c r="BP345" s="1427"/>
      <c r="BQ345" s="1427"/>
      <c r="BR345" s="1427"/>
      <c r="BS345" s="1427"/>
      <c r="BT345" s="1427"/>
      <c r="BU345" s="127"/>
      <c r="BV345" s="1378"/>
      <c r="BW345" s="1378"/>
      <c r="BX345" s="1378"/>
      <c r="BY345" s="1378"/>
      <c r="BZ345" s="1378"/>
      <c r="CA345" s="1378"/>
      <c r="CB345" s="1378"/>
      <c r="CC345" s="1378"/>
      <c r="CD345" s="1378"/>
      <c r="CE345" s="1378"/>
      <c r="CF345" s="1378"/>
      <c r="CG345" s="1378"/>
      <c r="CH345" s="1378"/>
      <c r="CI345" s="1378"/>
      <c r="CJ345" s="1378"/>
      <c r="CK345" s="1378"/>
      <c r="CL345" s="1378"/>
      <c r="CM345" s="1378"/>
      <c r="CN345" s="1378"/>
      <c r="CO345" s="1378"/>
      <c r="CP345" s="1378"/>
      <c r="CQ345" s="1378"/>
      <c r="CR345" s="1378"/>
      <c r="CS345" s="1378"/>
      <c r="CT345" s="1378"/>
      <c r="CU345" s="1378"/>
      <c r="CV345" s="1378"/>
      <c r="CW345" s="3"/>
      <c r="CX345" s="5"/>
      <c r="DA345" s="11" t="s">
        <v>381</v>
      </c>
      <c r="DB345" s="12">
        <v>0.91200000000000003</v>
      </c>
      <c r="DC345" s="11"/>
    </row>
    <row r="346" spans="1:107" ht="13.5" customHeight="1" x14ac:dyDescent="0.2">
      <c r="A346" s="3"/>
      <c r="B346" s="2"/>
      <c r="C346" s="1381" t="s">
        <v>811</v>
      </c>
      <c r="D346" s="1382"/>
      <c r="E346" s="1382"/>
      <c r="F346" s="1382"/>
      <c r="G346" s="1382"/>
      <c r="H346" s="1382"/>
      <c r="I346" s="1382"/>
      <c r="J346" s="1382"/>
      <c r="K346" s="1382"/>
      <c r="L346" s="1382"/>
      <c r="M346" s="1382"/>
      <c r="N346" s="1382"/>
      <c r="O346" s="1382"/>
      <c r="P346" s="1382"/>
      <c r="Q346" s="1382"/>
      <c r="R346" s="1382"/>
      <c r="S346" s="1382"/>
      <c r="T346" s="1382"/>
      <c r="U346" s="1382"/>
      <c r="V346" s="1382"/>
      <c r="W346" s="1383"/>
      <c r="X346" s="1384">
        <f>SUM(X342:AB345)</f>
        <v>0</v>
      </c>
      <c r="Y346" s="1384"/>
      <c r="Z346" s="1384"/>
      <c r="AA346" s="1384"/>
      <c r="AB346" s="1384"/>
      <c r="AC346" s="1397"/>
      <c r="AD346" s="1398"/>
      <c r="AE346" s="1398"/>
      <c r="AF346" s="1398"/>
      <c r="AG346" s="1398"/>
      <c r="AH346" s="1398"/>
      <c r="AI346" s="1398"/>
      <c r="AJ346" s="1398"/>
      <c r="AK346" s="1398"/>
      <c r="AL346" s="1398"/>
      <c r="AM346" s="1398"/>
      <c r="AN346" s="1398"/>
      <c r="AO346" s="1398"/>
      <c r="AP346" s="1398"/>
      <c r="AQ346" s="1398"/>
      <c r="AR346" s="1398"/>
      <c r="AS346" s="1398"/>
      <c r="AT346" s="1398"/>
      <c r="AU346" s="1398"/>
      <c r="AV346" s="1398"/>
      <c r="AW346" s="1398"/>
      <c r="AX346" s="1398"/>
      <c r="AY346" s="1399"/>
      <c r="AZ346" s="3"/>
      <c r="BA346" s="1406"/>
      <c r="BB346" s="1407"/>
      <c r="BC346" s="1407"/>
      <c r="BD346" s="1408"/>
      <c r="BE346" s="1415"/>
      <c r="BF346" s="1416"/>
      <c r="BG346" s="1416"/>
      <c r="BH346" s="1417"/>
      <c r="BI346" s="1467"/>
      <c r="BJ346" s="1468"/>
      <c r="BK346" s="1468"/>
      <c r="BL346" s="1469"/>
      <c r="BM346" s="1424"/>
      <c r="BN346" s="1425"/>
      <c r="BO346" s="1426"/>
      <c r="BP346" s="1427"/>
      <c r="BQ346" s="1427"/>
      <c r="BR346" s="1427"/>
      <c r="BS346" s="1427"/>
      <c r="BT346" s="1427"/>
      <c r="BU346" s="127"/>
      <c r="BV346" s="1378"/>
      <c r="BW346" s="1378"/>
      <c r="BX346" s="1378"/>
      <c r="BY346" s="1378"/>
      <c r="BZ346" s="1378"/>
      <c r="CA346" s="1378"/>
      <c r="CB346" s="1378"/>
      <c r="CC346" s="1378"/>
      <c r="CD346" s="1378"/>
      <c r="CE346" s="1378"/>
      <c r="CF346" s="1378"/>
      <c r="CG346" s="1378"/>
      <c r="CH346" s="1378"/>
      <c r="CI346" s="1378"/>
      <c r="CJ346" s="1378"/>
      <c r="CK346" s="1378"/>
      <c r="CL346" s="1378"/>
      <c r="CM346" s="1378"/>
      <c r="CN346" s="1378"/>
      <c r="CO346" s="1378"/>
      <c r="CP346" s="1378"/>
      <c r="CQ346" s="1378"/>
      <c r="CR346" s="1378"/>
      <c r="CS346" s="1378"/>
      <c r="CT346" s="1378"/>
      <c r="CU346" s="1378"/>
      <c r="CV346" s="1378"/>
      <c r="CW346" s="3"/>
      <c r="CX346" s="5"/>
      <c r="DA346" s="11" t="s">
        <v>382</v>
      </c>
      <c r="DB346" s="12">
        <v>0.86399999999999999</v>
      </c>
      <c r="DC346" s="11"/>
    </row>
    <row r="347" spans="1:107" ht="13.5" customHeight="1" x14ac:dyDescent="0.2">
      <c r="A347" s="3"/>
      <c r="B347" s="2"/>
      <c r="C347" s="1385" t="s">
        <v>806</v>
      </c>
      <c r="D347" s="1386"/>
      <c r="E347" s="1386"/>
      <c r="F347" s="1386"/>
      <c r="G347" s="1386"/>
      <c r="H347" s="1386"/>
      <c r="I347" s="1386"/>
      <c r="J347" s="1386"/>
      <c r="K347" s="1386"/>
      <c r="L347" s="1386"/>
      <c r="M347" s="1386"/>
      <c r="N347" s="1386"/>
      <c r="O347" s="1386"/>
      <c r="P347" s="1386"/>
      <c r="Q347" s="1386"/>
      <c r="R347" s="1386"/>
      <c r="S347" s="1386"/>
      <c r="T347" s="1386"/>
      <c r="U347" s="1386"/>
      <c r="V347" s="1386"/>
      <c r="W347" s="1387"/>
      <c r="X347" s="1388">
        <f>HLOOKUP(O311,$DG$58:$DQ$67,7,FALSE)</f>
        <v>707358</v>
      </c>
      <c r="Y347" s="1389"/>
      <c r="Z347" s="1389"/>
      <c r="AA347" s="1389"/>
      <c r="AB347" s="1390"/>
      <c r="AC347" s="1391" t="str">
        <f>HLOOKUP(O311,$DG$44:$DQ$56,7,FALSE)</f>
        <v>Pasangan dinding bata merah, diplester, diaci dan dilapisi cat (setara Catylac); untuk kamar mandi dilapis keramik dinding 20x30 setara Imperium; ketinggian dinding dalam 3,2 m</v>
      </c>
      <c r="AD347" s="1392"/>
      <c r="AE347" s="1392"/>
      <c r="AF347" s="1392"/>
      <c r="AG347" s="1392"/>
      <c r="AH347" s="1392"/>
      <c r="AI347" s="1392"/>
      <c r="AJ347" s="1392"/>
      <c r="AK347" s="1392"/>
      <c r="AL347" s="1392"/>
      <c r="AM347" s="1392"/>
      <c r="AN347" s="1392"/>
      <c r="AO347" s="1392"/>
      <c r="AP347" s="1392"/>
      <c r="AQ347" s="1392"/>
      <c r="AR347" s="1392"/>
      <c r="AS347" s="1392"/>
      <c r="AT347" s="1392"/>
      <c r="AU347" s="1392"/>
      <c r="AV347" s="1392"/>
      <c r="AW347" s="1392"/>
      <c r="AX347" s="1392"/>
      <c r="AY347" s="1393"/>
      <c r="AZ347" s="3"/>
      <c r="BA347" s="1400" t="e">
        <f>X352*BQ316</f>
        <v>#N/A</v>
      </c>
      <c r="BB347" s="1401"/>
      <c r="BC347" s="1401"/>
      <c r="BD347" s="1402"/>
      <c r="BE347" s="1409">
        <f>BE318</f>
        <v>0</v>
      </c>
      <c r="BF347" s="1410"/>
      <c r="BG347" s="1410"/>
      <c r="BH347" s="1411"/>
      <c r="BI347" s="1409">
        <f>BI318</f>
        <v>0</v>
      </c>
      <c r="BJ347" s="1410"/>
      <c r="BK347" s="1410"/>
      <c r="BL347" s="1411"/>
      <c r="BM347" s="1418">
        <f>IF(BI318=0,0,(Rekap!$A$6-BI347)/AS376)</f>
        <v>0</v>
      </c>
      <c r="BN347" s="1419"/>
      <c r="BO347" s="1420"/>
      <c r="BP347" s="1427" t="e">
        <f>BA347*BM347</f>
        <v>#N/A</v>
      </c>
      <c r="BQ347" s="1427"/>
      <c r="BR347" s="1427"/>
      <c r="BS347" s="1427"/>
      <c r="BT347" s="1427"/>
      <c r="BU347" s="127"/>
      <c r="BV347" s="1378"/>
      <c r="BW347" s="1378"/>
      <c r="BX347" s="1378"/>
      <c r="BY347" s="1378"/>
      <c r="BZ347" s="1378"/>
      <c r="CA347" s="1378"/>
      <c r="CB347" s="1378"/>
      <c r="CC347" s="1378"/>
      <c r="CD347" s="1378"/>
      <c r="CE347" s="1378"/>
      <c r="CF347" s="1378"/>
      <c r="CG347" s="1378"/>
      <c r="CH347" s="1378"/>
      <c r="CI347" s="1378"/>
      <c r="CJ347" s="1378"/>
      <c r="CK347" s="1378"/>
      <c r="CL347" s="1378"/>
      <c r="CM347" s="1378"/>
      <c r="CN347" s="1378"/>
      <c r="CO347" s="1378"/>
      <c r="CP347" s="1378"/>
      <c r="CQ347" s="1378"/>
      <c r="CR347" s="1378"/>
      <c r="CS347" s="1378"/>
      <c r="CT347" s="1378"/>
      <c r="CU347" s="1378"/>
      <c r="CV347" s="1378"/>
      <c r="CW347" s="3"/>
      <c r="CX347" s="5"/>
      <c r="DA347" s="11"/>
      <c r="DB347" s="12"/>
      <c r="DC347" s="11"/>
    </row>
    <row r="348" spans="1:107" ht="13.5" customHeight="1" x14ac:dyDescent="0.25">
      <c r="A348" s="3"/>
      <c r="B348" s="2"/>
      <c r="C348" s="32" t="s">
        <v>810</v>
      </c>
      <c r="D348" s="1470" t="s">
        <v>13</v>
      </c>
      <c r="E348" s="1470"/>
      <c r="F348" s="1470"/>
      <c r="G348" s="1470"/>
      <c r="H348" s="1470"/>
      <c r="I348" s="1470"/>
      <c r="J348" s="1470"/>
      <c r="K348" s="1470"/>
      <c r="L348" s="1471"/>
      <c r="M348" s="1379">
        <f>(IF(O311="RUMAH TINGGAL MEWAH",VLOOKUP(D348,BIAYA,2,FALSE),IF(O311="RUMAH TINGGAL MENENGAH",VLOOKUP(D348,BIAYA,3,FALSE),IF(O311="RUMAH TINGGAL SEDERHANA",VLOOKUP(D348,BIAYA,4,FALSE),IF(O311="SEMI PERMANEN",VLOOKUP(D348,BIAYA,5,FALSE),IF(O311="GUDANG",VLOOKUP(D348,BIAYA,6,FALSE),IF(O311="GEDUNG BERTINGKAT RENDAH &lt; 5 LANTAI",VLOOKUP(D348,BIAYA,7,FALSE),IF(O311="GEDUNG BERTINGKAT SEDANG 5-8 LANTAI",VLOOKUP(D348,BIAYA,8,FALSE),IF(O311="GEDUNG BERTINGKAT TINGGI &gt; 8 LANTAI",VLOOKUP(D348,BIAYA,9,FALSE),IF(O311="MALL 4 LANTAI + 1 BASEMENT",VLOOKUP(D348,BIAYA,10,FALSE),IF(O311="HOTEL 8 LANTAI",VLOOKUP(D348,BIAYA,11,FALSE),IF(O311="APARTEMEN 14 LANTAI + 2 SEMI BASEMENT",VLOOKUP(D348,BIAYA,12,FALSE)))))))))))))</f>
        <v>0</v>
      </c>
      <c r="N348" s="1379"/>
      <c r="O348" s="1379"/>
      <c r="P348" s="1379"/>
      <c r="Q348" s="1379"/>
      <c r="R348" s="1459">
        <v>1</v>
      </c>
      <c r="S348" s="1459"/>
      <c r="T348" s="1459"/>
      <c r="U348" s="1436">
        <v>1</v>
      </c>
      <c r="V348" s="1436"/>
      <c r="W348" s="1436"/>
      <c r="X348" s="1437">
        <f>M348*R348*U348</f>
        <v>0</v>
      </c>
      <c r="Y348" s="1437"/>
      <c r="Z348" s="1437"/>
      <c r="AA348" s="1437"/>
      <c r="AB348" s="1437"/>
      <c r="AC348" s="1394"/>
      <c r="AD348" s="1395"/>
      <c r="AE348" s="1395"/>
      <c r="AF348" s="1395"/>
      <c r="AG348" s="1395"/>
      <c r="AH348" s="1395"/>
      <c r="AI348" s="1395"/>
      <c r="AJ348" s="1395"/>
      <c r="AK348" s="1395"/>
      <c r="AL348" s="1395"/>
      <c r="AM348" s="1395"/>
      <c r="AN348" s="1395"/>
      <c r="AO348" s="1395"/>
      <c r="AP348" s="1395"/>
      <c r="AQ348" s="1395"/>
      <c r="AR348" s="1395"/>
      <c r="AS348" s="1395"/>
      <c r="AT348" s="1395"/>
      <c r="AU348" s="1395"/>
      <c r="AV348" s="1395"/>
      <c r="AW348" s="1395"/>
      <c r="AX348" s="1395"/>
      <c r="AY348" s="1396"/>
      <c r="AZ348" s="2"/>
      <c r="BA348" s="1403"/>
      <c r="BB348" s="1404"/>
      <c r="BC348" s="1404"/>
      <c r="BD348" s="1405"/>
      <c r="BE348" s="1412"/>
      <c r="BF348" s="1413"/>
      <c r="BG348" s="1413"/>
      <c r="BH348" s="1414"/>
      <c r="BI348" s="1412"/>
      <c r="BJ348" s="1413"/>
      <c r="BK348" s="1413"/>
      <c r="BL348" s="1414"/>
      <c r="BM348" s="1421"/>
      <c r="BN348" s="1422"/>
      <c r="BO348" s="1423"/>
      <c r="BP348" s="1427"/>
      <c r="BQ348" s="1427"/>
      <c r="BR348" s="1427"/>
      <c r="BS348" s="1427"/>
      <c r="BT348" s="1427"/>
      <c r="BU348" s="127"/>
      <c r="BV348" s="1378"/>
      <c r="BW348" s="1378"/>
      <c r="BX348" s="1378"/>
      <c r="BY348" s="1378"/>
      <c r="BZ348" s="1378"/>
      <c r="CA348" s="1378"/>
      <c r="CB348" s="1378"/>
      <c r="CC348" s="1378"/>
      <c r="CD348" s="1378"/>
      <c r="CE348" s="1378"/>
      <c r="CF348" s="1378"/>
      <c r="CG348" s="1378"/>
      <c r="CH348" s="1378"/>
      <c r="CI348" s="1378"/>
      <c r="CJ348" s="1378"/>
      <c r="CK348" s="1378"/>
      <c r="CL348" s="1378"/>
      <c r="CM348" s="1378"/>
      <c r="CN348" s="1378"/>
      <c r="CO348" s="1378"/>
      <c r="CP348" s="1378"/>
      <c r="CQ348" s="1378"/>
      <c r="CR348" s="1378"/>
      <c r="CS348" s="1378"/>
      <c r="CT348" s="1378"/>
      <c r="CU348" s="1378"/>
      <c r="CV348" s="1378"/>
      <c r="CW348" s="3"/>
      <c r="CX348" s="5"/>
      <c r="DA348" s="11" t="s">
        <v>383</v>
      </c>
      <c r="DB348" s="12">
        <v>0.86899999999999999</v>
      </c>
      <c r="DC348" s="11"/>
    </row>
    <row r="349" spans="1:107" ht="13.5" customHeight="1" x14ac:dyDescent="0.25">
      <c r="A349" s="3"/>
      <c r="B349" s="35"/>
      <c r="C349" s="33" t="s">
        <v>810</v>
      </c>
      <c r="D349" s="1472" t="s">
        <v>13</v>
      </c>
      <c r="E349" s="1472"/>
      <c r="F349" s="1472"/>
      <c r="G349" s="1472"/>
      <c r="H349" s="1472"/>
      <c r="I349" s="1472"/>
      <c r="J349" s="1472"/>
      <c r="K349" s="1472"/>
      <c r="L349" s="1473"/>
      <c r="M349" s="1379">
        <f>(IF(O311="RUMAH TINGGAL MEWAH",VLOOKUP(D349,BIAYA,2,FALSE),IF(O311="RUMAH TINGGAL MENENGAH",VLOOKUP(D349,BIAYA,3,FALSE),IF(O311="RUMAH TINGGAL SEDERHANA",VLOOKUP(D349,BIAYA,4,FALSE),IF(O311="SEMI PERMANEN",VLOOKUP(D349,BIAYA,5,FALSE),IF(O311="GUDANG",VLOOKUP(D349,BIAYA,6,FALSE),IF(O311="GEDUNG BERTINGKAT RENDAH &lt; 5 LANTAI",VLOOKUP(D349,BIAYA,7,FALSE),IF(O311="GEDUNG BERTINGKAT SEDANG 5-8 LANTAI",VLOOKUP(D349,BIAYA,8,FALSE),IF(O311="GEDUNG BERTINGKAT TINGGI &gt; 8 LANTAI",VLOOKUP(D349,BIAYA,9,FALSE),IF(O311="MALL 4 LANTAI + 1 BASEMENT",VLOOKUP(D349,BIAYA,10,FALSE),IF(O311="HOTEL 8 LANTAI",VLOOKUP(D349,BIAYA,11,FALSE),IF(O311="APARTEMEN 14 LANTAI + 2 SEMI BASEMENT",VLOOKUP(D349,BIAYA,12,FALSE)))))))))))))</f>
        <v>0</v>
      </c>
      <c r="N349" s="1379"/>
      <c r="O349" s="1379"/>
      <c r="P349" s="1379"/>
      <c r="Q349" s="1379"/>
      <c r="R349" s="1460">
        <v>0</v>
      </c>
      <c r="S349" s="1460"/>
      <c r="T349" s="1460"/>
      <c r="U349" s="1359">
        <v>1</v>
      </c>
      <c r="V349" s="1359"/>
      <c r="W349" s="1359"/>
      <c r="X349" s="1360">
        <f t="shared" ref="X349:X351" si="84">M349*R349*U349</f>
        <v>0</v>
      </c>
      <c r="Y349" s="1360"/>
      <c r="Z349" s="1360"/>
      <c r="AA349" s="1360"/>
      <c r="AB349" s="1360"/>
      <c r="AC349" s="1394"/>
      <c r="AD349" s="1395"/>
      <c r="AE349" s="1395"/>
      <c r="AF349" s="1395"/>
      <c r="AG349" s="1395"/>
      <c r="AH349" s="1395"/>
      <c r="AI349" s="1395"/>
      <c r="AJ349" s="1395"/>
      <c r="AK349" s="1395"/>
      <c r="AL349" s="1395"/>
      <c r="AM349" s="1395"/>
      <c r="AN349" s="1395"/>
      <c r="AO349" s="1395"/>
      <c r="AP349" s="1395"/>
      <c r="AQ349" s="1395"/>
      <c r="AR349" s="1395"/>
      <c r="AS349" s="1395"/>
      <c r="AT349" s="1395"/>
      <c r="AU349" s="1395"/>
      <c r="AV349" s="1395"/>
      <c r="AW349" s="1395"/>
      <c r="AX349" s="1395"/>
      <c r="AY349" s="1396"/>
      <c r="AZ349" s="2"/>
      <c r="BA349" s="1403"/>
      <c r="BB349" s="1404"/>
      <c r="BC349" s="1404"/>
      <c r="BD349" s="1405"/>
      <c r="BE349" s="1412"/>
      <c r="BF349" s="1413"/>
      <c r="BG349" s="1413"/>
      <c r="BH349" s="1414"/>
      <c r="BI349" s="1412"/>
      <c r="BJ349" s="1413"/>
      <c r="BK349" s="1413"/>
      <c r="BL349" s="1414"/>
      <c r="BM349" s="1421"/>
      <c r="BN349" s="1422"/>
      <c r="BO349" s="1423"/>
      <c r="BP349" s="1427"/>
      <c r="BQ349" s="1427"/>
      <c r="BR349" s="1427"/>
      <c r="BS349" s="1427"/>
      <c r="BT349" s="1427"/>
      <c r="BU349" s="127"/>
      <c r="BV349" s="1378"/>
      <c r="BW349" s="1378"/>
      <c r="BX349" s="1378"/>
      <c r="BY349" s="1378"/>
      <c r="BZ349" s="1378"/>
      <c r="CA349" s="1378"/>
      <c r="CB349" s="1378"/>
      <c r="CC349" s="1378"/>
      <c r="CD349" s="1378"/>
      <c r="CE349" s="1378"/>
      <c r="CF349" s="1378"/>
      <c r="CG349" s="1378"/>
      <c r="CH349" s="1378"/>
      <c r="CI349" s="1378"/>
      <c r="CJ349" s="1378"/>
      <c r="CK349" s="1378"/>
      <c r="CL349" s="1378"/>
      <c r="CM349" s="1378"/>
      <c r="CN349" s="1378"/>
      <c r="CO349" s="1378"/>
      <c r="CP349" s="1378"/>
      <c r="CQ349" s="1378"/>
      <c r="CR349" s="1378"/>
      <c r="CS349" s="1378"/>
      <c r="CT349" s="1378"/>
      <c r="CU349" s="1378"/>
      <c r="CV349" s="1378"/>
      <c r="CW349" s="3"/>
      <c r="CX349" s="5"/>
      <c r="DA349" s="11" t="s">
        <v>384</v>
      </c>
      <c r="DB349" s="12">
        <v>0.86899999999999999</v>
      </c>
      <c r="DC349" s="11"/>
    </row>
    <row r="350" spans="1:107" ht="13.5" customHeight="1" x14ac:dyDescent="0.25">
      <c r="A350" s="3"/>
      <c r="B350" s="35"/>
      <c r="C350" s="33" t="s">
        <v>810</v>
      </c>
      <c r="D350" s="1472" t="s">
        <v>13</v>
      </c>
      <c r="E350" s="1472"/>
      <c r="F350" s="1472"/>
      <c r="G350" s="1472"/>
      <c r="H350" s="1472"/>
      <c r="I350" s="1472"/>
      <c r="J350" s="1472"/>
      <c r="K350" s="1472"/>
      <c r="L350" s="1473"/>
      <c r="M350" s="1379">
        <f>(IF(O311="RUMAH TINGGAL MEWAH",VLOOKUP(D350,BIAYA,2,FALSE),IF(O311="RUMAH TINGGAL MENENGAH",VLOOKUP(D350,BIAYA,3,FALSE),IF(O311="RUMAH TINGGAL SEDERHANA",VLOOKUP(D350,BIAYA,4,FALSE),IF(O311="SEMI PERMANEN",VLOOKUP(D350,BIAYA,5,FALSE),IF(O311="GUDANG",VLOOKUP(D350,BIAYA,6,FALSE),IF(O311="GEDUNG BERTINGKAT RENDAH &lt; 5 LANTAI",VLOOKUP(D350,BIAYA,7,FALSE),IF(O311="GEDUNG BERTINGKAT SEDANG 5-8 LANTAI",VLOOKUP(D350,BIAYA,8,FALSE),IF(O311="GEDUNG BERTINGKAT TINGGI &gt; 8 LANTAI",VLOOKUP(D350,BIAYA,9,FALSE),IF(O311="MALL 4 LANTAI + 1 BASEMENT",VLOOKUP(D350,BIAYA,10,FALSE),IF(O311="HOTEL 8 LANTAI",VLOOKUP(D350,BIAYA,11,FALSE),IF(O311="APARTEMEN 14 LANTAI + 2 SEMI BASEMENT",VLOOKUP(D350,BIAYA,12,FALSE)))))))))))))</f>
        <v>0</v>
      </c>
      <c r="N350" s="1379"/>
      <c r="O350" s="1379"/>
      <c r="P350" s="1379"/>
      <c r="Q350" s="1379"/>
      <c r="R350" s="1460">
        <v>0</v>
      </c>
      <c r="S350" s="1460"/>
      <c r="T350" s="1460"/>
      <c r="U350" s="1359">
        <v>1</v>
      </c>
      <c r="V350" s="1359"/>
      <c r="W350" s="1359"/>
      <c r="X350" s="1360">
        <f t="shared" si="84"/>
        <v>0</v>
      </c>
      <c r="Y350" s="1360"/>
      <c r="Z350" s="1360"/>
      <c r="AA350" s="1360"/>
      <c r="AB350" s="1360"/>
      <c r="AC350" s="1394"/>
      <c r="AD350" s="1395"/>
      <c r="AE350" s="1395"/>
      <c r="AF350" s="1395"/>
      <c r="AG350" s="1395"/>
      <c r="AH350" s="1395"/>
      <c r="AI350" s="1395"/>
      <c r="AJ350" s="1395"/>
      <c r="AK350" s="1395"/>
      <c r="AL350" s="1395"/>
      <c r="AM350" s="1395"/>
      <c r="AN350" s="1395"/>
      <c r="AO350" s="1395"/>
      <c r="AP350" s="1395"/>
      <c r="AQ350" s="1395"/>
      <c r="AR350" s="1395"/>
      <c r="AS350" s="1395"/>
      <c r="AT350" s="1395"/>
      <c r="AU350" s="1395"/>
      <c r="AV350" s="1395"/>
      <c r="AW350" s="1395"/>
      <c r="AX350" s="1395"/>
      <c r="AY350" s="1396"/>
      <c r="AZ350" s="2"/>
      <c r="BA350" s="1403"/>
      <c r="BB350" s="1404"/>
      <c r="BC350" s="1404"/>
      <c r="BD350" s="1405"/>
      <c r="BE350" s="1412"/>
      <c r="BF350" s="1413"/>
      <c r="BG350" s="1413"/>
      <c r="BH350" s="1414"/>
      <c r="BI350" s="1412"/>
      <c r="BJ350" s="1413"/>
      <c r="BK350" s="1413"/>
      <c r="BL350" s="1414"/>
      <c r="BM350" s="1421"/>
      <c r="BN350" s="1422"/>
      <c r="BO350" s="1423"/>
      <c r="BP350" s="1427"/>
      <c r="BQ350" s="1427"/>
      <c r="BR350" s="1427"/>
      <c r="BS350" s="1427"/>
      <c r="BT350" s="1427"/>
      <c r="BU350" s="127"/>
      <c r="BV350" s="1378"/>
      <c r="BW350" s="1378"/>
      <c r="BX350" s="1378"/>
      <c r="BY350" s="1378"/>
      <c r="BZ350" s="1378"/>
      <c r="CA350" s="1378"/>
      <c r="CB350" s="1378"/>
      <c r="CC350" s="1378"/>
      <c r="CD350" s="1378"/>
      <c r="CE350" s="1378"/>
      <c r="CF350" s="1378"/>
      <c r="CG350" s="1378"/>
      <c r="CH350" s="1378"/>
      <c r="CI350" s="1378"/>
      <c r="CJ350" s="1378"/>
      <c r="CK350" s="1378"/>
      <c r="CL350" s="1378"/>
      <c r="CM350" s="1378"/>
      <c r="CN350" s="1378"/>
      <c r="CO350" s="1378"/>
      <c r="CP350" s="1378"/>
      <c r="CQ350" s="1378"/>
      <c r="CR350" s="1378"/>
      <c r="CS350" s="1378"/>
      <c r="CT350" s="1378"/>
      <c r="CU350" s="1378"/>
      <c r="CV350" s="1378"/>
      <c r="CW350" s="3"/>
      <c r="CX350" s="5"/>
      <c r="DA350" s="11" t="s">
        <v>385</v>
      </c>
      <c r="DB350" s="12">
        <v>0.75700000000000001</v>
      </c>
      <c r="DC350" s="11"/>
    </row>
    <row r="351" spans="1:107" ht="13.5" customHeight="1" x14ac:dyDescent="0.25">
      <c r="A351" s="3"/>
      <c r="B351" s="35"/>
      <c r="C351" s="34" t="s">
        <v>810</v>
      </c>
      <c r="D351" s="1474" t="s">
        <v>13</v>
      </c>
      <c r="E351" s="1474"/>
      <c r="F351" s="1474"/>
      <c r="G351" s="1474"/>
      <c r="H351" s="1474"/>
      <c r="I351" s="1474"/>
      <c r="J351" s="1474"/>
      <c r="K351" s="1474"/>
      <c r="L351" s="1475"/>
      <c r="M351" s="1379">
        <f>(IF(O311="RUMAH TINGGAL MEWAH",VLOOKUP(D351,BIAYA,2,FALSE),IF(O311="RUMAH TINGGAL MENENGAH",VLOOKUP(D351,BIAYA,3,FALSE),IF(O311="RUMAH TINGGAL SEDERHANA",VLOOKUP(D351,BIAYA,4,FALSE),IF(O311="SEMI PERMANEN",VLOOKUP(D351,BIAYA,5,FALSE),IF(O311="GUDANG",VLOOKUP(D351,BIAYA,6,FALSE),IF(O311="GEDUNG BERTINGKAT RENDAH &lt; 5 LANTAI",VLOOKUP(D351,BIAYA,7,FALSE),IF(O311="GEDUNG BERTINGKAT SEDANG 5-8 LANTAI",VLOOKUP(D351,BIAYA,8,FALSE),IF(O311="GEDUNG BERTINGKAT TINGGI &gt; 8 LANTAI",VLOOKUP(D351,BIAYA,9,FALSE),IF(O311="MALL 4 LANTAI + 1 BASEMENT",VLOOKUP(D351,BIAYA,10,FALSE),IF(O311="HOTEL 8 LANTAI",VLOOKUP(D351,BIAYA,11,FALSE),IF(O311="APARTEMEN 14 LANTAI + 2 SEMI BASEMENT",VLOOKUP(D351,BIAYA,12,FALSE)))))))))))))</f>
        <v>0</v>
      </c>
      <c r="N351" s="1379"/>
      <c r="O351" s="1379"/>
      <c r="P351" s="1379"/>
      <c r="Q351" s="1379"/>
      <c r="R351" s="1380">
        <v>0</v>
      </c>
      <c r="S351" s="1380"/>
      <c r="T351" s="1380"/>
      <c r="U351" s="1377">
        <v>1</v>
      </c>
      <c r="V351" s="1377"/>
      <c r="W351" s="1377"/>
      <c r="X351" s="1360">
        <f t="shared" si="84"/>
        <v>0</v>
      </c>
      <c r="Y351" s="1360"/>
      <c r="Z351" s="1360"/>
      <c r="AA351" s="1360"/>
      <c r="AB351" s="1360"/>
      <c r="AC351" s="1394"/>
      <c r="AD351" s="1395"/>
      <c r="AE351" s="1395"/>
      <c r="AF351" s="1395"/>
      <c r="AG351" s="1395"/>
      <c r="AH351" s="1395"/>
      <c r="AI351" s="1395"/>
      <c r="AJ351" s="1395"/>
      <c r="AK351" s="1395"/>
      <c r="AL351" s="1395"/>
      <c r="AM351" s="1395"/>
      <c r="AN351" s="1395"/>
      <c r="AO351" s="1395"/>
      <c r="AP351" s="1395"/>
      <c r="AQ351" s="1395"/>
      <c r="AR351" s="1395"/>
      <c r="AS351" s="1395"/>
      <c r="AT351" s="1395"/>
      <c r="AU351" s="1395"/>
      <c r="AV351" s="1395"/>
      <c r="AW351" s="1395"/>
      <c r="AX351" s="1395"/>
      <c r="AY351" s="1396"/>
      <c r="AZ351" s="2"/>
      <c r="BA351" s="1403"/>
      <c r="BB351" s="1404"/>
      <c r="BC351" s="1404"/>
      <c r="BD351" s="1405"/>
      <c r="BE351" s="1412"/>
      <c r="BF351" s="1413"/>
      <c r="BG351" s="1413"/>
      <c r="BH351" s="1414"/>
      <c r="BI351" s="1412"/>
      <c r="BJ351" s="1413"/>
      <c r="BK351" s="1413"/>
      <c r="BL351" s="1414"/>
      <c r="BM351" s="1421"/>
      <c r="BN351" s="1422"/>
      <c r="BO351" s="1423"/>
      <c r="BP351" s="1427"/>
      <c r="BQ351" s="1427"/>
      <c r="BR351" s="1427"/>
      <c r="BS351" s="1427"/>
      <c r="BT351" s="1427"/>
      <c r="BU351" s="127"/>
      <c r="BV351" s="1378"/>
      <c r="BW351" s="1378"/>
      <c r="BX351" s="1378"/>
      <c r="BY351" s="1378"/>
      <c r="BZ351" s="1378"/>
      <c r="CA351" s="1378"/>
      <c r="CB351" s="1378"/>
      <c r="CC351" s="1378"/>
      <c r="CD351" s="1378"/>
      <c r="CE351" s="1378"/>
      <c r="CF351" s="1378"/>
      <c r="CG351" s="1378"/>
      <c r="CH351" s="1378"/>
      <c r="CI351" s="1378"/>
      <c r="CJ351" s="1378"/>
      <c r="CK351" s="1378"/>
      <c r="CL351" s="1378"/>
      <c r="CM351" s="1378"/>
      <c r="CN351" s="1378"/>
      <c r="CO351" s="1378"/>
      <c r="CP351" s="1378"/>
      <c r="CQ351" s="1378"/>
      <c r="CR351" s="1378"/>
      <c r="CS351" s="1378"/>
      <c r="CT351" s="1378"/>
      <c r="CU351" s="1378"/>
      <c r="CV351" s="1378"/>
      <c r="CW351" s="3"/>
      <c r="CX351" s="5"/>
      <c r="DA351" s="11" t="s">
        <v>386</v>
      </c>
      <c r="DB351" s="12">
        <v>0.84</v>
      </c>
      <c r="DC351" s="11"/>
    </row>
    <row r="352" spans="1:107" ht="13.5" customHeight="1" x14ac:dyDescent="0.2">
      <c r="A352" s="3"/>
      <c r="B352" s="35"/>
      <c r="C352" s="1381" t="s">
        <v>811</v>
      </c>
      <c r="D352" s="1382"/>
      <c r="E352" s="1382"/>
      <c r="F352" s="1382"/>
      <c r="G352" s="1382"/>
      <c r="H352" s="1382"/>
      <c r="I352" s="1382"/>
      <c r="J352" s="1382"/>
      <c r="K352" s="1382"/>
      <c r="L352" s="1382"/>
      <c r="M352" s="1382"/>
      <c r="N352" s="1382"/>
      <c r="O352" s="1382"/>
      <c r="P352" s="1382"/>
      <c r="Q352" s="1382"/>
      <c r="R352" s="1382"/>
      <c r="S352" s="1382"/>
      <c r="T352" s="1382"/>
      <c r="U352" s="1382"/>
      <c r="V352" s="1382"/>
      <c r="W352" s="1383"/>
      <c r="X352" s="1384">
        <f>SUM(X348:AB351)</f>
        <v>0</v>
      </c>
      <c r="Y352" s="1384"/>
      <c r="Z352" s="1384"/>
      <c r="AA352" s="1384"/>
      <c r="AB352" s="1384"/>
      <c r="AC352" s="1397"/>
      <c r="AD352" s="1398"/>
      <c r="AE352" s="1398"/>
      <c r="AF352" s="1398"/>
      <c r="AG352" s="1398"/>
      <c r="AH352" s="1398"/>
      <c r="AI352" s="1398"/>
      <c r="AJ352" s="1398"/>
      <c r="AK352" s="1398"/>
      <c r="AL352" s="1398"/>
      <c r="AM352" s="1398"/>
      <c r="AN352" s="1398"/>
      <c r="AO352" s="1398"/>
      <c r="AP352" s="1398"/>
      <c r="AQ352" s="1398"/>
      <c r="AR352" s="1398"/>
      <c r="AS352" s="1398"/>
      <c r="AT352" s="1398"/>
      <c r="AU352" s="1398"/>
      <c r="AV352" s="1398"/>
      <c r="AW352" s="1398"/>
      <c r="AX352" s="1398"/>
      <c r="AY352" s="1399"/>
      <c r="AZ352" s="2"/>
      <c r="BA352" s="1406"/>
      <c r="BB352" s="1407"/>
      <c r="BC352" s="1407"/>
      <c r="BD352" s="1408"/>
      <c r="BE352" s="1415"/>
      <c r="BF352" s="1416"/>
      <c r="BG352" s="1416"/>
      <c r="BH352" s="1417"/>
      <c r="BI352" s="1415"/>
      <c r="BJ352" s="1416"/>
      <c r="BK352" s="1416"/>
      <c r="BL352" s="1417"/>
      <c r="BM352" s="1424"/>
      <c r="BN352" s="1425"/>
      <c r="BO352" s="1426"/>
      <c r="BP352" s="1427"/>
      <c r="BQ352" s="1427"/>
      <c r="BR352" s="1427"/>
      <c r="BS352" s="1427"/>
      <c r="BT352" s="1427"/>
      <c r="BU352" s="127"/>
      <c r="BV352" s="1378"/>
      <c r="BW352" s="1378"/>
      <c r="BX352" s="1378"/>
      <c r="BY352" s="1378"/>
      <c r="BZ352" s="1378"/>
      <c r="CA352" s="1378"/>
      <c r="CB352" s="1378"/>
      <c r="CC352" s="1378"/>
      <c r="CD352" s="1378"/>
      <c r="CE352" s="1378"/>
      <c r="CF352" s="1378"/>
      <c r="CG352" s="1378"/>
      <c r="CH352" s="1378"/>
      <c r="CI352" s="1378"/>
      <c r="CJ352" s="1378"/>
      <c r="CK352" s="1378"/>
      <c r="CL352" s="1378"/>
      <c r="CM352" s="1378"/>
      <c r="CN352" s="1378"/>
      <c r="CO352" s="1378"/>
      <c r="CP352" s="1378"/>
      <c r="CQ352" s="1378"/>
      <c r="CR352" s="1378"/>
      <c r="CS352" s="1378"/>
      <c r="CT352" s="1378"/>
      <c r="CU352" s="1378"/>
      <c r="CV352" s="1378"/>
      <c r="CW352" s="3"/>
      <c r="CX352" s="5"/>
      <c r="DA352" s="11" t="s">
        <v>387</v>
      </c>
      <c r="DB352" s="12">
        <v>0.72699999999999998</v>
      </c>
      <c r="DC352" s="11"/>
    </row>
    <row r="353" spans="1:107" ht="13.5" customHeight="1" x14ac:dyDescent="0.2">
      <c r="A353" s="3"/>
      <c r="B353" s="63"/>
      <c r="C353" s="1385" t="s">
        <v>807</v>
      </c>
      <c r="D353" s="1386"/>
      <c r="E353" s="1386"/>
      <c r="F353" s="1386"/>
      <c r="G353" s="1386"/>
      <c r="H353" s="1386"/>
      <c r="I353" s="1386"/>
      <c r="J353" s="1386"/>
      <c r="K353" s="1386"/>
      <c r="L353" s="1386"/>
      <c r="M353" s="1386"/>
      <c r="N353" s="1386"/>
      <c r="O353" s="1386"/>
      <c r="P353" s="1386"/>
      <c r="Q353" s="1386"/>
      <c r="R353" s="1386"/>
      <c r="S353" s="1386"/>
      <c r="T353" s="1386"/>
      <c r="U353" s="1386"/>
      <c r="V353" s="1386"/>
      <c r="W353" s="1387"/>
      <c r="X353" s="1388">
        <f>HLOOKUP(O311,$DG$58:$DQ$67,8,FALSE)</f>
        <v>320358</v>
      </c>
      <c r="Y353" s="1389"/>
      <c r="Z353" s="1389"/>
      <c r="AA353" s="1389"/>
      <c r="AB353" s="1390"/>
      <c r="AC353" s="1391" t="str">
        <f>HLOOKUP(O311,$DG$44:$DQ$56,8,FALSE)</f>
        <v xml:space="preserve">Kusen pintu, daun pintu dan rangka jendela kayu kelas II setara Kamper, dengan jendela kaca polos tebal 5 mm, pintu kamar mandi PVC Grade A </v>
      </c>
      <c r="AD353" s="1392"/>
      <c r="AE353" s="1392"/>
      <c r="AF353" s="1392"/>
      <c r="AG353" s="1392"/>
      <c r="AH353" s="1392"/>
      <c r="AI353" s="1392"/>
      <c r="AJ353" s="1392"/>
      <c r="AK353" s="1392"/>
      <c r="AL353" s="1392"/>
      <c r="AM353" s="1392"/>
      <c r="AN353" s="1392"/>
      <c r="AO353" s="1392"/>
      <c r="AP353" s="1392"/>
      <c r="AQ353" s="1392"/>
      <c r="AR353" s="1392"/>
      <c r="AS353" s="1392"/>
      <c r="AT353" s="1392"/>
      <c r="AU353" s="1392"/>
      <c r="AV353" s="1392"/>
      <c r="AW353" s="1392"/>
      <c r="AX353" s="1392"/>
      <c r="AY353" s="1393"/>
      <c r="AZ353" s="3"/>
      <c r="BA353" s="1400" t="e">
        <f>X358*BQ316</f>
        <v>#N/A</v>
      </c>
      <c r="BB353" s="1401"/>
      <c r="BC353" s="1401"/>
      <c r="BD353" s="1402"/>
      <c r="BE353" s="1409">
        <f>BE318</f>
        <v>0</v>
      </c>
      <c r="BF353" s="1410"/>
      <c r="BG353" s="1410"/>
      <c r="BH353" s="1411"/>
      <c r="BI353" s="1461">
        <f>BI318</f>
        <v>0</v>
      </c>
      <c r="BJ353" s="1462"/>
      <c r="BK353" s="1462"/>
      <c r="BL353" s="1463"/>
      <c r="BM353" s="1418">
        <f>IF(BI318=0,0,(Rekap!$A$6-BI353)/AS376)</f>
        <v>0</v>
      </c>
      <c r="BN353" s="1419"/>
      <c r="BO353" s="1420"/>
      <c r="BP353" s="1427" t="e">
        <f>BA353*BM353</f>
        <v>#N/A</v>
      </c>
      <c r="BQ353" s="1427"/>
      <c r="BR353" s="1427"/>
      <c r="BS353" s="1427"/>
      <c r="BT353" s="1427"/>
      <c r="BU353" s="127"/>
      <c r="BV353" s="1378"/>
      <c r="BW353" s="1378"/>
      <c r="BX353" s="1378"/>
      <c r="BY353" s="1378"/>
      <c r="BZ353" s="1378"/>
      <c r="CA353" s="1378"/>
      <c r="CB353" s="1378"/>
      <c r="CC353" s="1378"/>
      <c r="CD353" s="1378"/>
      <c r="CE353" s="1378"/>
      <c r="CF353" s="1378"/>
      <c r="CG353" s="1378"/>
      <c r="CH353" s="1378"/>
      <c r="CI353" s="1378"/>
      <c r="CJ353" s="1378"/>
      <c r="CK353" s="1378"/>
      <c r="CL353" s="1378"/>
      <c r="CM353" s="1378"/>
      <c r="CN353" s="1378"/>
      <c r="CO353" s="1378"/>
      <c r="CP353" s="1378"/>
      <c r="CQ353" s="1378"/>
      <c r="CR353" s="1378"/>
      <c r="CS353" s="1378"/>
      <c r="CT353" s="1378"/>
      <c r="CU353" s="1378"/>
      <c r="CV353" s="1378"/>
      <c r="CW353" s="3"/>
      <c r="CX353" s="5"/>
      <c r="DA353" s="11" t="s">
        <v>388</v>
      </c>
      <c r="DB353" s="12">
        <v>0.73399999999999999</v>
      </c>
      <c r="DC353" s="11"/>
    </row>
    <row r="354" spans="1:107" ht="13.5" customHeight="1" x14ac:dyDescent="0.25">
      <c r="A354" s="3"/>
      <c r="B354" s="63"/>
      <c r="C354" s="32" t="s">
        <v>810</v>
      </c>
      <c r="D354" s="1428" t="s">
        <v>13</v>
      </c>
      <c r="E354" s="1428"/>
      <c r="F354" s="1428"/>
      <c r="G354" s="1428"/>
      <c r="H354" s="1428"/>
      <c r="I354" s="1428"/>
      <c r="J354" s="1428"/>
      <c r="K354" s="1428"/>
      <c r="L354" s="1429"/>
      <c r="M354" s="1379">
        <f>(IF(O311="RUMAH TINGGAL MEWAH",VLOOKUP(D354,BIAYA,2,FALSE),IF(O311="RUMAH TINGGAL MENENGAH",VLOOKUP(D354,BIAYA,3,FALSE),IF(O311="RUMAH TINGGAL SEDERHANA",VLOOKUP(D354,BIAYA,4,FALSE),IF(O311="SEMI PERMANEN",VLOOKUP(D354,BIAYA,5,FALSE),IF(O311="GUDANG",VLOOKUP(D354,BIAYA,6,FALSE),IF(O311="GEDUNG BERTINGKAT RENDAH &lt; 5 LANTAI",VLOOKUP(D354,BIAYA,7,FALSE),IF(O311="GEDUNG BERTINGKAT SEDANG 5-8 LANTAI",VLOOKUP(D354,BIAYA,8,FALSE),IF(O311="GEDUNG BERTINGKAT TINGGI &gt; 8 LANTAI",VLOOKUP(D354,BIAYA,9,FALSE),IF(O311="MALL 4 LANTAI + 1 BASEMENT",VLOOKUP(D354,BIAYA,10,FALSE),IF(O311="HOTEL 8 LANTAI",VLOOKUP(D354,BIAYA,11,FALSE),IF(O311="APARTEMEN 14 LANTAI + 2 SEMI BASEMENT",VLOOKUP(D354,BIAYA,12,FALSE)))))))))))))</f>
        <v>0</v>
      </c>
      <c r="N354" s="1379"/>
      <c r="O354" s="1379"/>
      <c r="P354" s="1379"/>
      <c r="Q354" s="1379"/>
      <c r="R354" s="1459">
        <v>1</v>
      </c>
      <c r="S354" s="1459"/>
      <c r="T354" s="1459"/>
      <c r="U354" s="1436">
        <v>1</v>
      </c>
      <c r="V354" s="1436"/>
      <c r="W354" s="1436"/>
      <c r="X354" s="1437">
        <f>M354*R354*U354</f>
        <v>0</v>
      </c>
      <c r="Y354" s="1437"/>
      <c r="Z354" s="1437"/>
      <c r="AA354" s="1437"/>
      <c r="AB354" s="1437"/>
      <c r="AC354" s="1394"/>
      <c r="AD354" s="1395"/>
      <c r="AE354" s="1395"/>
      <c r="AF354" s="1395"/>
      <c r="AG354" s="1395"/>
      <c r="AH354" s="1395"/>
      <c r="AI354" s="1395"/>
      <c r="AJ354" s="1395"/>
      <c r="AK354" s="1395"/>
      <c r="AL354" s="1395"/>
      <c r="AM354" s="1395"/>
      <c r="AN354" s="1395"/>
      <c r="AO354" s="1395"/>
      <c r="AP354" s="1395"/>
      <c r="AQ354" s="1395"/>
      <c r="AR354" s="1395"/>
      <c r="AS354" s="1395"/>
      <c r="AT354" s="1395"/>
      <c r="AU354" s="1395"/>
      <c r="AV354" s="1395"/>
      <c r="AW354" s="1395"/>
      <c r="AX354" s="1395"/>
      <c r="AY354" s="1396"/>
      <c r="AZ354" s="64"/>
      <c r="BA354" s="1403"/>
      <c r="BB354" s="1404"/>
      <c r="BC354" s="1404"/>
      <c r="BD354" s="1405"/>
      <c r="BE354" s="1412"/>
      <c r="BF354" s="1413"/>
      <c r="BG354" s="1413"/>
      <c r="BH354" s="1414"/>
      <c r="BI354" s="1464"/>
      <c r="BJ354" s="1465"/>
      <c r="BK354" s="1465"/>
      <c r="BL354" s="1466"/>
      <c r="BM354" s="1421"/>
      <c r="BN354" s="1422"/>
      <c r="BO354" s="1423"/>
      <c r="BP354" s="1427"/>
      <c r="BQ354" s="1427"/>
      <c r="BR354" s="1427"/>
      <c r="BS354" s="1427"/>
      <c r="BT354" s="1427"/>
      <c r="BU354" s="127"/>
      <c r="BV354" s="1378"/>
      <c r="BW354" s="1378"/>
      <c r="BX354" s="1378"/>
      <c r="BY354" s="1378"/>
      <c r="BZ354" s="1378"/>
      <c r="CA354" s="1378"/>
      <c r="CB354" s="1378"/>
      <c r="CC354" s="1378"/>
      <c r="CD354" s="1378"/>
      <c r="CE354" s="1378"/>
      <c r="CF354" s="1378"/>
      <c r="CG354" s="1378"/>
      <c r="CH354" s="1378"/>
      <c r="CI354" s="1378"/>
      <c r="CJ354" s="1378"/>
      <c r="CK354" s="1378"/>
      <c r="CL354" s="1378"/>
      <c r="CM354" s="1378"/>
      <c r="CN354" s="1378"/>
      <c r="CO354" s="1378"/>
      <c r="CP354" s="1378"/>
      <c r="CQ354" s="1378"/>
      <c r="CR354" s="1378"/>
      <c r="CS354" s="1378"/>
      <c r="CT354" s="1378"/>
      <c r="CU354" s="1378"/>
      <c r="CV354" s="1378"/>
      <c r="CW354" s="64"/>
      <c r="CX354" s="67"/>
      <c r="DA354" s="11" t="s">
        <v>389</v>
      </c>
      <c r="DB354" s="12">
        <v>0.90300000000000002</v>
      </c>
      <c r="DC354" s="11"/>
    </row>
    <row r="355" spans="1:107" ht="13.5" customHeight="1" x14ac:dyDescent="0.25">
      <c r="A355" s="3"/>
      <c r="B355" s="63"/>
      <c r="C355" s="33" t="s">
        <v>810</v>
      </c>
      <c r="D355" s="1361" t="s">
        <v>13</v>
      </c>
      <c r="E355" s="1361"/>
      <c r="F355" s="1361"/>
      <c r="G355" s="1361"/>
      <c r="H355" s="1361"/>
      <c r="I355" s="1361"/>
      <c r="J355" s="1361"/>
      <c r="K355" s="1361"/>
      <c r="L355" s="1362"/>
      <c r="M355" s="1379">
        <f>(IF(O311="RUMAH TINGGAL MEWAH",VLOOKUP(D355,BIAYA,2,FALSE),IF(O311="RUMAH TINGGAL MENENGAH",VLOOKUP(D355,BIAYA,3,FALSE),IF(O311="RUMAH TINGGAL SEDERHANA",VLOOKUP(D355,BIAYA,4,FALSE),IF(O311="SEMI PERMANEN",VLOOKUP(D355,BIAYA,5,FALSE),IF(O311="GUDANG",VLOOKUP(D355,BIAYA,6,FALSE),IF(O311="GEDUNG BERTINGKAT RENDAH &lt; 5 LANTAI",VLOOKUP(D355,BIAYA,7,FALSE),IF(O311="GEDUNG BERTINGKAT SEDANG 5-8 LANTAI",VLOOKUP(D355,BIAYA,8,FALSE),IF(O311="GEDUNG BERTINGKAT TINGGI &gt; 8 LANTAI",VLOOKUP(D355,BIAYA,9,FALSE),IF(O311="MALL 4 LANTAI + 1 BASEMENT",VLOOKUP(D355,BIAYA,10,FALSE),IF(O311="HOTEL 8 LANTAI",VLOOKUP(D355,BIAYA,11,FALSE),IF(O311="APARTEMEN 14 LANTAI + 2 SEMI BASEMENT",VLOOKUP(D355,BIAYA,12,FALSE)))))))))))))</f>
        <v>0</v>
      </c>
      <c r="N355" s="1379"/>
      <c r="O355" s="1379"/>
      <c r="P355" s="1379"/>
      <c r="Q355" s="1379"/>
      <c r="R355" s="1460">
        <v>0</v>
      </c>
      <c r="S355" s="1460"/>
      <c r="T355" s="1460"/>
      <c r="U355" s="1359">
        <v>1</v>
      </c>
      <c r="V355" s="1359"/>
      <c r="W355" s="1359"/>
      <c r="X355" s="1360">
        <f t="shared" ref="X355:X357" si="85">M355*R355*U355</f>
        <v>0</v>
      </c>
      <c r="Y355" s="1360"/>
      <c r="Z355" s="1360"/>
      <c r="AA355" s="1360"/>
      <c r="AB355" s="1360"/>
      <c r="AC355" s="1394"/>
      <c r="AD355" s="1395"/>
      <c r="AE355" s="1395"/>
      <c r="AF355" s="1395"/>
      <c r="AG355" s="1395"/>
      <c r="AH355" s="1395"/>
      <c r="AI355" s="1395"/>
      <c r="AJ355" s="1395"/>
      <c r="AK355" s="1395"/>
      <c r="AL355" s="1395"/>
      <c r="AM355" s="1395"/>
      <c r="AN355" s="1395"/>
      <c r="AO355" s="1395"/>
      <c r="AP355" s="1395"/>
      <c r="AQ355" s="1395"/>
      <c r="AR355" s="1395"/>
      <c r="AS355" s="1395"/>
      <c r="AT355" s="1395"/>
      <c r="AU355" s="1395"/>
      <c r="AV355" s="1395"/>
      <c r="AW355" s="1395"/>
      <c r="AX355" s="1395"/>
      <c r="AY355" s="1396"/>
      <c r="AZ355" s="66"/>
      <c r="BA355" s="1403"/>
      <c r="BB355" s="1404"/>
      <c r="BC355" s="1404"/>
      <c r="BD355" s="1405"/>
      <c r="BE355" s="1412"/>
      <c r="BF355" s="1413"/>
      <c r="BG355" s="1413"/>
      <c r="BH355" s="1414"/>
      <c r="BI355" s="1464"/>
      <c r="BJ355" s="1465"/>
      <c r="BK355" s="1465"/>
      <c r="BL355" s="1466"/>
      <c r="BM355" s="1421"/>
      <c r="BN355" s="1422"/>
      <c r="BO355" s="1423"/>
      <c r="BP355" s="1427"/>
      <c r="BQ355" s="1427"/>
      <c r="BR355" s="1427"/>
      <c r="BS355" s="1427"/>
      <c r="BT355" s="1427"/>
      <c r="BU355" s="127"/>
      <c r="BV355" s="1378"/>
      <c r="BW355" s="1378"/>
      <c r="BX355" s="1378"/>
      <c r="BY355" s="1378"/>
      <c r="BZ355" s="1378"/>
      <c r="CA355" s="1378"/>
      <c r="CB355" s="1378"/>
      <c r="CC355" s="1378"/>
      <c r="CD355" s="1378"/>
      <c r="CE355" s="1378"/>
      <c r="CF355" s="1378"/>
      <c r="CG355" s="1378"/>
      <c r="CH355" s="1378"/>
      <c r="CI355" s="1378"/>
      <c r="CJ355" s="1378"/>
      <c r="CK355" s="1378"/>
      <c r="CL355" s="1378"/>
      <c r="CM355" s="1378"/>
      <c r="CN355" s="1378"/>
      <c r="CO355" s="1378"/>
      <c r="CP355" s="1378"/>
      <c r="CQ355" s="1378"/>
      <c r="CR355" s="1378"/>
      <c r="CS355" s="1378"/>
      <c r="CT355" s="1378"/>
      <c r="CU355" s="1378"/>
      <c r="CV355" s="1378"/>
      <c r="CW355" s="64"/>
      <c r="CX355" s="67"/>
      <c r="DA355" s="11" t="s">
        <v>390</v>
      </c>
      <c r="DB355" s="12">
        <v>0.83499999999999996</v>
      </c>
      <c r="DC355" s="11"/>
    </row>
    <row r="356" spans="1:107" ht="13.5" customHeight="1" x14ac:dyDescent="0.25">
      <c r="A356" s="3"/>
      <c r="B356" s="63"/>
      <c r="C356" s="33" t="s">
        <v>810</v>
      </c>
      <c r="D356" s="1361" t="s">
        <v>13</v>
      </c>
      <c r="E356" s="1361"/>
      <c r="F356" s="1361"/>
      <c r="G356" s="1361"/>
      <c r="H356" s="1361"/>
      <c r="I356" s="1361"/>
      <c r="J356" s="1361"/>
      <c r="K356" s="1361"/>
      <c r="L356" s="1362"/>
      <c r="M356" s="1379">
        <f>(IF(O311="RUMAH TINGGAL MEWAH",VLOOKUP(D356,BIAYA,2,FALSE),IF(O311="RUMAH TINGGAL MENENGAH",VLOOKUP(D356,BIAYA,3,FALSE),IF(O311="RUMAH TINGGAL SEDERHANA",VLOOKUP(D356,BIAYA,4,FALSE),IF(O311="SEMI PERMANEN",VLOOKUP(D356,BIAYA,5,FALSE),IF(O311="GUDANG",VLOOKUP(D356,BIAYA,6,FALSE),IF(O311="GEDUNG BERTINGKAT RENDAH &lt; 5 LANTAI",VLOOKUP(D356,BIAYA,7,FALSE),IF(O311="GEDUNG BERTINGKAT SEDANG 5-8 LANTAI",VLOOKUP(D356,BIAYA,8,FALSE),IF(O311="GEDUNG BERTINGKAT TINGGI &gt; 8 LANTAI",VLOOKUP(D356,BIAYA,9,FALSE),IF(O311="MALL 4 LANTAI + 1 BASEMENT",VLOOKUP(D356,BIAYA,10,FALSE),IF(O311="HOTEL 8 LANTAI",VLOOKUP(D356,BIAYA,11,FALSE),IF(O311="APARTEMEN 14 LANTAI + 2 SEMI BASEMENT",VLOOKUP(D356,BIAYA,12,FALSE)))))))))))))</f>
        <v>0</v>
      </c>
      <c r="N356" s="1379"/>
      <c r="O356" s="1379"/>
      <c r="P356" s="1379"/>
      <c r="Q356" s="1379"/>
      <c r="R356" s="1460">
        <v>0</v>
      </c>
      <c r="S356" s="1460"/>
      <c r="T356" s="1460"/>
      <c r="U356" s="1359">
        <v>1</v>
      </c>
      <c r="V356" s="1359"/>
      <c r="W356" s="1359"/>
      <c r="X356" s="1360">
        <f t="shared" si="85"/>
        <v>0</v>
      </c>
      <c r="Y356" s="1360"/>
      <c r="Z356" s="1360"/>
      <c r="AA356" s="1360"/>
      <c r="AB356" s="1360"/>
      <c r="AC356" s="1394"/>
      <c r="AD356" s="1395"/>
      <c r="AE356" s="1395"/>
      <c r="AF356" s="1395"/>
      <c r="AG356" s="1395"/>
      <c r="AH356" s="1395"/>
      <c r="AI356" s="1395"/>
      <c r="AJ356" s="1395"/>
      <c r="AK356" s="1395"/>
      <c r="AL356" s="1395"/>
      <c r="AM356" s="1395"/>
      <c r="AN356" s="1395"/>
      <c r="AO356" s="1395"/>
      <c r="AP356" s="1395"/>
      <c r="AQ356" s="1395"/>
      <c r="AR356" s="1395"/>
      <c r="AS356" s="1395"/>
      <c r="AT356" s="1395"/>
      <c r="AU356" s="1395"/>
      <c r="AV356" s="1395"/>
      <c r="AW356" s="1395"/>
      <c r="AX356" s="1395"/>
      <c r="AY356" s="1396"/>
      <c r="AZ356" s="64"/>
      <c r="BA356" s="1403"/>
      <c r="BB356" s="1404"/>
      <c r="BC356" s="1404"/>
      <c r="BD356" s="1405"/>
      <c r="BE356" s="1412"/>
      <c r="BF356" s="1413"/>
      <c r="BG356" s="1413"/>
      <c r="BH356" s="1414"/>
      <c r="BI356" s="1464"/>
      <c r="BJ356" s="1465"/>
      <c r="BK356" s="1465"/>
      <c r="BL356" s="1466"/>
      <c r="BM356" s="1421"/>
      <c r="BN356" s="1422"/>
      <c r="BO356" s="1423"/>
      <c r="BP356" s="1427"/>
      <c r="BQ356" s="1427"/>
      <c r="BR356" s="1427"/>
      <c r="BS356" s="1427"/>
      <c r="BT356" s="1427"/>
      <c r="BU356" s="127"/>
      <c r="BV356" s="1378"/>
      <c r="BW356" s="1378"/>
      <c r="BX356" s="1378"/>
      <c r="BY356" s="1378"/>
      <c r="BZ356" s="1378"/>
      <c r="CA356" s="1378"/>
      <c r="CB356" s="1378"/>
      <c r="CC356" s="1378"/>
      <c r="CD356" s="1378"/>
      <c r="CE356" s="1378"/>
      <c r="CF356" s="1378"/>
      <c r="CG356" s="1378"/>
      <c r="CH356" s="1378"/>
      <c r="CI356" s="1378"/>
      <c r="CJ356" s="1378"/>
      <c r="CK356" s="1378"/>
      <c r="CL356" s="1378"/>
      <c r="CM356" s="1378"/>
      <c r="CN356" s="1378"/>
      <c r="CO356" s="1378"/>
      <c r="CP356" s="1378"/>
      <c r="CQ356" s="1378"/>
      <c r="CR356" s="1378"/>
      <c r="CS356" s="1378"/>
      <c r="CT356" s="1378"/>
      <c r="CU356" s="1378"/>
      <c r="CV356" s="1378"/>
      <c r="CW356" s="64"/>
      <c r="CX356" s="67"/>
      <c r="DA356" s="11" t="s">
        <v>391</v>
      </c>
      <c r="DB356" s="12">
        <v>0.86199999999999999</v>
      </c>
      <c r="DC356" s="11"/>
    </row>
    <row r="357" spans="1:107" ht="13.5" customHeight="1" x14ac:dyDescent="0.25">
      <c r="A357" s="3"/>
      <c r="B357" s="63"/>
      <c r="C357" s="34" t="s">
        <v>810</v>
      </c>
      <c r="D357" s="1369" t="s">
        <v>13</v>
      </c>
      <c r="E357" s="1369"/>
      <c r="F357" s="1369"/>
      <c r="G357" s="1369"/>
      <c r="H357" s="1369"/>
      <c r="I357" s="1369"/>
      <c r="J357" s="1369"/>
      <c r="K357" s="1369"/>
      <c r="L357" s="1370"/>
      <c r="M357" s="1379">
        <f>(IF(O311="RUMAH TINGGAL MEWAH",VLOOKUP(D357,BIAYA,2,FALSE),IF(O311="RUMAH TINGGAL MENENGAH",VLOOKUP(D357,BIAYA,3,FALSE),IF(O311="RUMAH TINGGAL SEDERHANA",VLOOKUP(D357,BIAYA,4,FALSE),IF(O311="SEMI PERMANEN",VLOOKUP(D357,BIAYA,5,FALSE),IF(O311="GUDANG",VLOOKUP(D357,BIAYA,6,FALSE),IF(O311="GEDUNG BERTINGKAT RENDAH &lt; 5 LANTAI",VLOOKUP(D357,BIAYA,7,FALSE),IF(O311="GEDUNG BERTINGKAT SEDANG 5-8 LANTAI",VLOOKUP(D357,BIAYA,8,FALSE),IF(O311="GEDUNG BERTINGKAT TINGGI &gt; 8 LANTAI",VLOOKUP(D357,BIAYA,9,FALSE),IF(O311="MALL 4 LANTAI + 1 BASEMENT",VLOOKUP(D357,BIAYA,10,FALSE),IF(O311="HOTEL 8 LANTAI",VLOOKUP(D357,BIAYA,11,FALSE),IF(O311="APARTEMEN 14 LANTAI + 2 SEMI BASEMENT",VLOOKUP(D357,BIAYA,12,FALSE)))))))))))))</f>
        <v>0</v>
      </c>
      <c r="N357" s="1379"/>
      <c r="O357" s="1379"/>
      <c r="P357" s="1379"/>
      <c r="Q357" s="1379"/>
      <c r="R357" s="1380">
        <v>0</v>
      </c>
      <c r="S357" s="1380"/>
      <c r="T357" s="1380"/>
      <c r="U357" s="1377">
        <v>1</v>
      </c>
      <c r="V357" s="1377"/>
      <c r="W357" s="1377"/>
      <c r="X357" s="1360">
        <f t="shared" si="85"/>
        <v>0</v>
      </c>
      <c r="Y357" s="1360"/>
      <c r="Z357" s="1360"/>
      <c r="AA357" s="1360"/>
      <c r="AB357" s="1360"/>
      <c r="AC357" s="1394"/>
      <c r="AD357" s="1395"/>
      <c r="AE357" s="1395"/>
      <c r="AF357" s="1395"/>
      <c r="AG357" s="1395"/>
      <c r="AH357" s="1395"/>
      <c r="AI357" s="1395"/>
      <c r="AJ357" s="1395"/>
      <c r="AK357" s="1395"/>
      <c r="AL357" s="1395"/>
      <c r="AM357" s="1395"/>
      <c r="AN357" s="1395"/>
      <c r="AO357" s="1395"/>
      <c r="AP357" s="1395"/>
      <c r="AQ357" s="1395"/>
      <c r="AR357" s="1395"/>
      <c r="AS357" s="1395"/>
      <c r="AT357" s="1395"/>
      <c r="AU357" s="1395"/>
      <c r="AV357" s="1395"/>
      <c r="AW357" s="1395"/>
      <c r="AX357" s="1395"/>
      <c r="AY357" s="1396"/>
      <c r="AZ357" s="64"/>
      <c r="BA357" s="1403"/>
      <c r="BB357" s="1404"/>
      <c r="BC357" s="1404"/>
      <c r="BD357" s="1405"/>
      <c r="BE357" s="1412"/>
      <c r="BF357" s="1413"/>
      <c r="BG357" s="1413"/>
      <c r="BH357" s="1414"/>
      <c r="BI357" s="1464"/>
      <c r="BJ357" s="1465"/>
      <c r="BK357" s="1465"/>
      <c r="BL357" s="1466"/>
      <c r="BM357" s="1421"/>
      <c r="BN357" s="1422"/>
      <c r="BO357" s="1423"/>
      <c r="BP357" s="1427"/>
      <c r="BQ357" s="1427"/>
      <c r="BR357" s="1427"/>
      <c r="BS357" s="1427"/>
      <c r="BT357" s="1427"/>
      <c r="BU357" s="127"/>
      <c r="BV357" s="1378"/>
      <c r="BW357" s="1378"/>
      <c r="BX357" s="1378"/>
      <c r="BY357" s="1378"/>
      <c r="BZ357" s="1378"/>
      <c r="CA357" s="1378"/>
      <c r="CB357" s="1378"/>
      <c r="CC357" s="1378"/>
      <c r="CD357" s="1378"/>
      <c r="CE357" s="1378"/>
      <c r="CF357" s="1378"/>
      <c r="CG357" s="1378"/>
      <c r="CH357" s="1378"/>
      <c r="CI357" s="1378"/>
      <c r="CJ357" s="1378"/>
      <c r="CK357" s="1378"/>
      <c r="CL357" s="1378"/>
      <c r="CM357" s="1378"/>
      <c r="CN357" s="1378"/>
      <c r="CO357" s="1378"/>
      <c r="CP357" s="1378"/>
      <c r="CQ357" s="1378"/>
      <c r="CR357" s="1378"/>
      <c r="CS357" s="1378"/>
      <c r="CT357" s="1378"/>
      <c r="CU357" s="1378"/>
      <c r="CV357" s="1378"/>
      <c r="CW357" s="64"/>
      <c r="CX357" s="67"/>
      <c r="DA357" s="11" t="s">
        <v>392</v>
      </c>
      <c r="DB357" s="12">
        <v>0.76200000000000001</v>
      </c>
      <c r="DC357" s="11"/>
    </row>
    <row r="358" spans="1:107" ht="13.5" customHeight="1" x14ac:dyDescent="0.2">
      <c r="A358" s="3"/>
      <c r="B358" s="111"/>
      <c r="C358" s="1381" t="s">
        <v>811</v>
      </c>
      <c r="D358" s="1382"/>
      <c r="E358" s="1382"/>
      <c r="F358" s="1382"/>
      <c r="G358" s="1382"/>
      <c r="H358" s="1382"/>
      <c r="I358" s="1382"/>
      <c r="J358" s="1382"/>
      <c r="K358" s="1382"/>
      <c r="L358" s="1382"/>
      <c r="M358" s="1382"/>
      <c r="N358" s="1382"/>
      <c r="O358" s="1382"/>
      <c r="P358" s="1382"/>
      <c r="Q358" s="1382"/>
      <c r="R358" s="1382"/>
      <c r="S358" s="1382"/>
      <c r="T358" s="1382"/>
      <c r="U358" s="1382"/>
      <c r="V358" s="1382"/>
      <c r="W358" s="1383"/>
      <c r="X358" s="1384">
        <f>SUM(X354:AB357)</f>
        <v>0</v>
      </c>
      <c r="Y358" s="1384"/>
      <c r="Z358" s="1384"/>
      <c r="AA358" s="1384"/>
      <c r="AB358" s="1384"/>
      <c r="AC358" s="1397"/>
      <c r="AD358" s="1398"/>
      <c r="AE358" s="1398"/>
      <c r="AF358" s="1398"/>
      <c r="AG358" s="1398"/>
      <c r="AH358" s="1398"/>
      <c r="AI358" s="1398"/>
      <c r="AJ358" s="1398"/>
      <c r="AK358" s="1398"/>
      <c r="AL358" s="1398"/>
      <c r="AM358" s="1398"/>
      <c r="AN358" s="1398"/>
      <c r="AO358" s="1398"/>
      <c r="AP358" s="1398"/>
      <c r="AQ358" s="1398"/>
      <c r="AR358" s="1398"/>
      <c r="AS358" s="1398"/>
      <c r="AT358" s="1398"/>
      <c r="AU358" s="1398"/>
      <c r="AV358" s="1398"/>
      <c r="AW358" s="1398"/>
      <c r="AX358" s="1398"/>
      <c r="AY358" s="1399"/>
      <c r="AZ358" s="64"/>
      <c r="BA358" s="1406"/>
      <c r="BB358" s="1407"/>
      <c r="BC358" s="1407"/>
      <c r="BD358" s="1408"/>
      <c r="BE358" s="1415"/>
      <c r="BF358" s="1416"/>
      <c r="BG358" s="1416"/>
      <c r="BH358" s="1417"/>
      <c r="BI358" s="1467"/>
      <c r="BJ358" s="1468"/>
      <c r="BK358" s="1468"/>
      <c r="BL358" s="1469"/>
      <c r="BM358" s="1424"/>
      <c r="BN358" s="1425"/>
      <c r="BO358" s="1426"/>
      <c r="BP358" s="1427"/>
      <c r="BQ358" s="1427"/>
      <c r="BR358" s="1427"/>
      <c r="BS358" s="1427"/>
      <c r="BT358" s="1427"/>
      <c r="BU358" s="127"/>
      <c r="BV358" s="1378"/>
      <c r="BW358" s="1378"/>
      <c r="BX358" s="1378"/>
      <c r="BY358" s="1378"/>
      <c r="BZ358" s="1378"/>
      <c r="CA358" s="1378"/>
      <c r="CB358" s="1378"/>
      <c r="CC358" s="1378"/>
      <c r="CD358" s="1378"/>
      <c r="CE358" s="1378"/>
      <c r="CF358" s="1378"/>
      <c r="CG358" s="1378"/>
      <c r="CH358" s="1378"/>
      <c r="CI358" s="1378"/>
      <c r="CJ358" s="1378"/>
      <c r="CK358" s="1378"/>
      <c r="CL358" s="1378"/>
      <c r="CM358" s="1378"/>
      <c r="CN358" s="1378"/>
      <c r="CO358" s="1378"/>
      <c r="CP358" s="1378"/>
      <c r="CQ358" s="1378"/>
      <c r="CR358" s="1378"/>
      <c r="CS358" s="1378"/>
      <c r="CT358" s="1378"/>
      <c r="CU358" s="1378"/>
      <c r="CV358" s="1378"/>
      <c r="CW358" s="64"/>
      <c r="CX358" s="67"/>
      <c r="DA358" s="11" t="s">
        <v>393</v>
      </c>
      <c r="DB358" s="12">
        <v>0.78900000000000003</v>
      </c>
      <c r="DC358" s="11"/>
    </row>
    <row r="359" spans="1:107" ht="13.5" customHeight="1" x14ac:dyDescent="0.2">
      <c r="A359" s="3"/>
      <c r="B359" s="111"/>
      <c r="C359" s="1385" t="s">
        <v>808</v>
      </c>
      <c r="D359" s="1386"/>
      <c r="E359" s="1386"/>
      <c r="F359" s="1386"/>
      <c r="G359" s="1386"/>
      <c r="H359" s="1386"/>
      <c r="I359" s="1386"/>
      <c r="J359" s="1386"/>
      <c r="K359" s="1386"/>
      <c r="L359" s="1386"/>
      <c r="M359" s="1386"/>
      <c r="N359" s="1386"/>
      <c r="O359" s="1386"/>
      <c r="P359" s="1386"/>
      <c r="Q359" s="1386"/>
      <c r="R359" s="1386"/>
      <c r="S359" s="1386"/>
      <c r="T359" s="1386"/>
      <c r="U359" s="1386"/>
      <c r="V359" s="1386"/>
      <c r="W359" s="1387"/>
      <c r="X359" s="1388">
        <f>HLOOKUP(O311,$DG$58:$DQ$67,9,FALSE)</f>
        <v>345742</v>
      </c>
      <c r="Y359" s="1389"/>
      <c r="Z359" s="1389"/>
      <c r="AA359" s="1389"/>
      <c r="AB359" s="1390"/>
      <c r="AC359" s="1391" t="str">
        <f>HLOOKUP(O311,$DG$44:$DQ$56,9,FALSE)</f>
        <v>Penutup lantai menggunakan keramik 40x40 setara Imperium dan granit 60x60 setara granito; lantai kamar mandi menggunakan keramik lantai anti slip ukuran 30x30 setara Imperium</v>
      </c>
      <c r="AD359" s="1392"/>
      <c r="AE359" s="1392"/>
      <c r="AF359" s="1392"/>
      <c r="AG359" s="1392"/>
      <c r="AH359" s="1392"/>
      <c r="AI359" s="1392"/>
      <c r="AJ359" s="1392"/>
      <c r="AK359" s="1392"/>
      <c r="AL359" s="1392"/>
      <c r="AM359" s="1392"/>
      <c r="AN359" s="1392"/>
      <c r="AO359" s="1392"/>
      <c r="AP359" s="1392"/>
      <c r="AQ359" s="1392"/>
      <c r="AR359" s="1392"/>
      <c r="AS359" s="1392"/>
      <c r="AT359" s="1392"/>
      <c r="AU359" s="1392"/>
      <c r="AV359" s="1392"/>
      <c r="AW359" s="1392"/>
      <c r="AX359" s="1392"/>
      <c r="AY359" s="1393"/>
      <c r="AZ359" s="71"/>
      <c r="BA359" s="1400" t="e">
        <f>X364*BQ316</f>
        <v>#N/A</v>
      </c>
      <c r="BB359" s="1401"/>
      <c r="BC359" s="1401"/>
      <c r="BD359" s="1402"/>
      <c r="BE359" s="1409">
        <f>BE318</f>
        <v>0</v>
      </c>
      <c r="BF359" s="1410"/>
      <c r="BG359" s="1410"/>
      <c r="BH359" s="1411"/>
      <c r="BI359" s="1450">
        <f>BI318</f>
        <v>0</v>
      </c>
      <c r="BJ359" s="1451"/>
      <c r="BK359" s="1451"/>
      <c r="BL359" s="1452"/>
      <c r="BM359" s="1418">
        <f>IF(BI318=0,0,(Rekap!$A$6-BI359)/AS376)</f>
        <v>0</v>
      </c>
      <c r="BN359" s="1419"/>
      <c r="BO359" s="1420"/>
      <c r="BP359" s="1427" t="e">
        <f>BA359*BM359</f>
        <v>#N/A</v>
      </c>
      <c r="BQ359" s="1427"/>
      <c r="BR359" s="1427"/>
      <c r="BS359" s="1427"/>
      <c r="BT359" s="1427"/>
      <c r="BU359" s="127"/>
      <c r="BV359" s="1378"/>
      <c r="BW359" s="1378"/>
      <c r="BX359" s="1378"/>
      <c r="BY359" s="1378"/>
      <c r="BZ359" s="1378"/>
      <c r="CA359" s="1378"/>
      <c r="CB359" s="1378"/>
      <c r="CC359" s="1378"/>
      <c r="CD359" s="1378"/>
      <c r="CE359" s="1378"/>
      <c r="CF359" s="1378"/>
      <c r="CG359" s="1378"/>
      <c r="CH359" s="1378"/>
      <c r="CI359" s="1378"/>
      <c r="CJ359" s="1378"/>
      <c r="CK359" s="1378"/>
      <c r="CL359" s="1378"/>
      <c r="CM359" s="1378"/>
      <c r="CN359" s="1378"/>
      <c r="CO359" s="1378"/>
      <c r="CP359" s="1378"/>
      <c r="CQ359" s="1378"/>
      <c r="CR359" s="1378"/>
      <c r="CS359" s="1378"/>
      <c r="CT359" s="1378"/>
      <c r="CU359" s="1378"/>
      <c r="CV359" s="1378"/>
      <c r="CW359" s="83"/>
      <c r="CX359" s="112"/>
      <c r="DA359" s="11" t="s">
        <v>394</v>
      </c>
      <c r="DB359" s="12">
        <v>0.86899999999999999</v>
      </c>
      <c r="DC359" s="11"/>
    </row>
    <row r="360" spans="1:107" ht="13.5" customHeight="1" x14ac:dyDescent="0.25">
      <c r="A360" s="3"/>
      <c r="B360" s="111"/>
      <c r="C360" s="32" t="s">
        <v>810</v>
      </c>
      <c r="D360" s="1428" t="s">
        <v>13</v>
      </c>
      <c r="E360" s="1428"/>
      <c r="F360" s="1428"/>
      <c r="G360" s="1428"/>
      <c r="H360" s="1428"/>
      <c r="I360" s="1428"/>
      <c r="J360" s="1428"/>
      <c r="K360" s="1428"/>
      <c r="L360" s="1429"/>
      <c r="M360" s="1379">
        <f>(IF(O311="RUMAH TINGGAL MEWAH",VLOOKUP(D360,BIAYA,2,FALSE),IF(O311="RUMAH TINGGAL MENENGAH",VLOOKUP(D360,BIAYA,3,FALSE),IF(O311="RUMAH TINGGAL SEDERHANA",VLOOKUP(D360,BIAYA,4,FALSE),IF(O311="SEMI PERMANEN",VLOOKUP(D360,BIAYA,5,FALSE),IF(O311="GUDANG",VLOOKUP(D360,BIAYA,6,FALSE),IF(O311="GEDUNG BERTINGKAT RENDAH &lt; 5 LANTAI",VLOOKUP(D360,BIAYA,7,FALSE),IF(O311="GEDUNG BERTINGKAT SEDANG 5-8 LANTAI",VLOOKUP(D360,BIAYA,8,FALSE),IF(O311="GEDUNG BERTINGKAT TINGGI &gt; 8 LANTAI",VLOOKUP(D360,BIAYA,9,FALSE),IF(O311="MALL 4 LANTAI + 1 BASEMENT",VLOOKUP(D360,BIAYA,10,FALSE),IF(O311="HOTEL 8 LANTAI",VLOOKUP(D360,BIAYA,11,FALSE),IF(O311="APARTEMEN 14 LANTAI + 2 SEMI BASEMENT",VLOOKUP(D360,BIAYA,12,FALSE)))))))))))))</f>
        <v>0</v>
      </c>
      <c r="N360" s="1379"/>
      <c r="O360" s="1379"/>
      <c r="P360" s="1379"/>
      <c r="Q360" s="1379"/>
      <c r="R360" s="1459">
        <v>1</v>
      </c>
      <c r="S360" s="1459"/>
      <c r="T360" s="1459"/>
      <c r="U360" s="1436">
        <v>1</v>
      </c>
      <c r="V360" s="1436"/>
      <c r="W360" s="1436"/>
      <c r="X360" s="1437">
        <f>M360*R360*U360</f>
        <v>0</v>
      </c>
      <c r="Y360" s="1437"/>
      <c r="Z360" s="1437"/>
      <c r="AA360" s="1437"/>
      <c r="AB360" s="1437"/>
      <c r="AC360" s="1394"/>
      <c r="AD360" s="1395"/>
      <c r="AE360" s="1395"/>
      <c r="AF360" s="1395"/>
      <c r="AG360" s="1395"/>
      <c r="AH360" s="1395"/>
      <c r="AI360" s="1395"/>
      <c r="AJ360" s="1395"/>
      <c r="AK360" s="1395"/>
      <c r="AL360" s="1395"/>
      <c r="AM360" s="1395"/>
      <c r="AN360" s="1395"/>
      <c r="AO360" s="1395"/>
      <c r="AP360" s="1395"/>
      <c r="AQ360" s="1395"/>
      <c r="AR360" s="1395"/>
      <c r="AS360" s="1395"/>
      <c r="AT360" s="1395"/>
      <c r="AU360" s="1395"/>
      <c r="AV360" s="1395"/>
      <c r="AW360" s="1395"/>
      <c r="AX360" s="1395"/>
      <c r="AY360" s="1396"/>
      <c r="AZ360" s="71"/>
      <c r="BA360" s="1403"/>
      <c r="BB360" s="1404"/>
      <c r="BC360" s="1404"/>
      <c r="BD360" s="1405"/>
      <c r="BE360" s="1412"/>
      <c r="BF360" s="1413"/>
      <c r="BG360" s="1413"/>
      <c r="BH360" s="1414"/>
      <c r="BI360" s="1453"/>
      <c r="BJ360" s="1454"/>
      <c r="BK360" s="1454"/>
      <c r="BL360" s="1455"/>
      <c r="BM360" s="1421"/>
      <c r="BN360" s="1422"/>
      <c r="BO360" s="1423"/>
      <c r="BP360" s="1427"/>
      <c r="BQ360" s="1427"/>
      <c r="BR360" s="1427"/>
      <c r="BS360" s="1427"/>
      <c r="BT360" s="1427"/>
      <c r="BU360" s="127"/>
      <c r="BV360" s="1378"/>
      <c r="BW360" s="1378"/>
      <c r="BX360" s="1378"/>
      <c r="BY360" s="1378"/>
      <c r="BZ360" s="1378"/>
      <c r="CA360" s="1378"/>
      <c r="CB360" s="1378"/>
      <c r="CC360" s="1378"/>
      <c r="CD360" s="1378"/>
      <c r="CE360" s="1378"/>
      <c r="CF360" s="1378"/>
      <c r="CG360" s="1378"/>
      <c r="CH360" s="1378"/>
      <c r="CI360" s="1378"/>
      <c r="CJ360" s="1378"/>
      <c r="CK360" s="1378"/>
      <c r="CL360" s="1378"/>
      <c r="CM360" s="1378"/>
      <c r="CN360" s="1378"/>
      <c r="CO360" s="1378"/>
      <c r="CP360" s="1378"/>
      <c r="CQ360" s="1378"/>
      <c r="CR360" s="1378"/>
      <c r="CS360" s="1378"/>
      <c r="CT360" s="1378"/>
      <c r="CU360" s="1378"/>
      <c r="CV360" s="1378"/>
      <c r="CW360" s="83"/>
      <c r="CX360" s="112"/>
      <c r="DA360" s="11" t="s">
        <v>395</v>
      </c>
      <c r="DB360" s="12">
        <v>0.95299999999999996</v>
      </c>
      <c r="DC360" s="11"/>
    </row>
    <row r="361" spans="1:107" ht="13.5" customHeight="1" x14ac:dyDescent="0.25">
      <c r="A361" s="3"/>
      <c r="B361" s="111"/>
      <c r="C361" s="33" t="s">
        <v>810</v>
      </c>
      <c r="D361" s="1361" t="s">
        <v>13</v>
      </c>
      <c r="E361" s="1361"/>
      <c r="F361" s="1361"/>
      <c r="G361" s="1361"/>
      <c r="H361" s="1361"/>
      <c r="I361" s="1361"/>
      <c r="J361" s="1361"/>
      <c r="K361" s="1361"/>
      <c r="L361" s="1362"/>
      <c r="M361" s="1379">
        <f>(IF(O311="RUMAH TINGGAL MEWAH",VLOOKUP(D361,BIAYA,2,FALSE),IF(O311="RUMAH TINGGAL MENENGAH",VLOOKUP(D361,BIAYA,3,FALSE),IF(O311="RUMAH TINGGAL SEDERHANA",VLOOKUP(D361,BIAYA,4,FALSE),IF(O311="SEMI PERMANEN",VLOOKUP(D361,BIAYA,5,FALSE),IF(O311="GUDANG",VLOOKUP(D361,BIAYA,6,FALSE),IF(O311="GEDUNG BERTINGKAT RENDAH &lt; 5 LANTAI",VLOOKUP(D361,BIAYA,7,FALSE),IF(O311="GEDUNG BERTINGKAT SEDANG 5-8 LANTAI",VLOOKUP(D361,BIAYA,8,FALSE),IF(O311="GEDUNG BERTINGKAT TINGGI &gt; 8 LANTAI",VLOOKUP(D361,BIAYA,9,FALSE),IF(O311="MALL 4 LANTAI + 1 BASEMENT",VLOOKUP(D361,BIAYA,10,FALSE),IF(O311="HOTEL 8 LANTAI",VLOOKUP(D361,BIAYA,11,FALSE),IF(O311="APARTEMEN 14 LANTAI + 2 SEMI BASEMENT",VLOOKUP(D361,BIAYA,12,FALSE)))))))))))))</f>
        <v>0</v>
      </c>
      <c r="N361" s="1379"/>
      <c r="O361" s="1379"/>
      <c r="P361" s="1379"/>
      <c r="Q361" s="1379"/>
      <c r="R361" s="1460">
        <v>0</v>
      </c>
      <c r="S361" s="1460"/>
      <c r="T361" s="1460"/>
      <c r="U361" s="1359">
        <v>1</v>
      </c>
      <c r="V361" s="1359"/>
      <c r="W361" s="1359"/>
      <c r="X361" s="1360">
        <f t="shared" ref="X361:X363" si="86">M361*R361*U361</f>
        <v>0</v>
      </c>
      <c r="Y361" s="1360"/>
      <c r="Z361" s="1360"/>
      <c r="AA361" s="1360"/>
      <c r="AB361" s="1360"/>
      <c r="AC361" s="1394"/>
      <c r="AD361" s="1395"/>
      <c r="AE361" s="1395"/>
      <c r="AF361" s="1395"/>
      <c r="AG361" s="1395"/>
      <c r="AH361" s="1395"/>
      <c r="AI361" s="1395"/>
      <c r="AJ361" s="1395"/>
      <c r="AK361" s="1395"/>
      <c r="AL361" s="1395"/>
      <c r="AM361" s="1395"/>
      <c r="AN361" s="1395"/>
      <c r="AO361" s="1395"/>
      <c r="AP361" s="1395"/>
      <c r="AQ361" s="1395"/>
      <c r="AR361" s="1395"/>
      <c r="AS361" s="1395"/>
      <c r="AT361" s="1395"/>
      <c r="AU361" s="1395"/>
      <c r="AV361" s="1395"/>
      <c r="AW361" s="1395"/>
      <c r="AX361" s="1395"/>
      <c r="AY361" s="1396"/>
      <c r="AZ361" s="71"/>
      <c r="BA361" s="1403"/>
      <c r="BB361" s="1404"/>
      <c r="BC361" s="1404"/>
      <c r="BD361" s="1405"/>
      <c r="BE361" s="1412"/>
      <c r="BF361" s="1413"/>
      <c r="BG361" s="1413"/>
      <c r="BH361" s="1414"/>
      <c r="BI361" s="1453"/>
      <c r="BJ361" s="1454"/>
      <c r="BK361" s="1454"/>
      <c r="BL361" s="1455"/>
      <c r="BM361" s="1421"/>
      <c r="BN361" s="1422"/>
      <c r="BO361" s="1423"/>
      <c r="BP361" s="1427"/>
      <c r="BQ361" s="1427"/>
      <c r="BR361" s="1427"/>
      <c r="BS361" s="1427"/>
      <c r="BT361" s="1427"/>
      <c r="BU361" s="127"/>
      <c r="BV361" s="128"/>
      <c r="BW361" s="128"/>
      <c r="BX361" s="128"/>
      <c r="BY361" s="128"/>
      <c r="BZ361" s="128"/>
      <c r="CA361" s="128"/>
      <c r="CB361" s="128"/>
      <c r="CC361" s="128"/>
      <c r="CD361" s="83"/>
      <c r="CE361" s="125"/>
      <c r="CF361" s="125"/>
      <c r="CG361" s="125"/>
      <c r="CH361" s="125"/>
      <c r="CI361" s="125"/>
      <c r="CJ361" s="125"/>
      <c r="CK361" s="125"/>
      <c r="CL361" s="125"/>
      <c r="CM361" s="125"/>
      <c r="CN361" s="125"/>
      <c r="CO361" s="125"/>
      <c r="CP361" s="125"/>
      <c r="CQ361" s="125"/>
      <c r="CR361" s="125"/>
      <c r="CS361" s="125"/>
      <c r="CT361" s="125"/>
      <c r="CU361" s="125"/>
      <c r="CV361" s="125"/>
      <c r="CW361" s="83"/>
      <c r="CX361" s="112"/>
      <c r="DA361" s="11" t="s">
        <v>396</v>
      </c>
      <c r="DB361" s="12">
        <v>0.86599999999999999</v>
      </c>
      <c r="DC361" s="11"/>
    </row>
    <row r="362" spans="1:107" ht="13.5" customHeight="1" x14ac:dyDescent="0.25">
      <c r="A362" s="3"/>
      <c r="B362" s="111"/>
      <c r="C362" s="33" t="s">
        <v>810</v>
      </c>
      <c r="D362" s="1361" t="s">
        <v>13</v>
      </c>
      <c r="E362" s="1361"/>
      <c r="F362" s="1361"/>
      <c r="G362" s="1361"/>
      <c r="H362" s="1361"/>
      <c r="I362" s="1361"/>
      <c r="J362" s="1361"/>
      <c r="K362" s="1361"/>
      <c r="L362" s="1362"/>
      <c r="M362" s="1379">
        <f>(IF(O311="RUMAH TINGGAL MEWAH",VLOOKUP(D362,BIAYA,2,FALSE),IF(O311="RUMAH TINGGAL MENENGAH",VLOOKUP(D362,BIAYA,3,FALSE),IF(O311="RUMAH TINGGAL SEDERHANA",VLOOKUP(D362,BIAYA,4,FALSE),IF(O311="SEMI PERMANEN",VLOOKUP(D362,BIAYA,5,FALSE),IF(O311="GUDANG",VLOOKUP(D362,BIAYA,6,FALSE),IF(O311="GEDUNG BERTINGKAT RENDAH &lt; 5 LANTAI",VLOOKUP(D362,BIAYA,7,FALSE),IF(O311="GEDUNG BERTINGKAT SEDANG 5-8 LANTAI",VLOOKUP(D362,BIAYA,8,FALSE),IF(O311="GEDUNG BERTINGKAT TINGGI &gt; 8 LANTAI",VLOOKUP(D362,BIAYA,9,FALSE),IF(O311="MALL 4 LANTAI + 1 BASEMENT",VLOOKUP(D362,BIAYA,10,FALSE),IF(O311="HOTEL 8 LANTAI",VLOOKUP(D362,BIAYA,11,FALSE),IF(O311="APARTEMEN 14 LANTAI + 2 SEMI BASEMENT",VLOOKUP(D362,BIAYA,12,FALSE)))))))))))))</f>
        <v>0</v>
      </c>
      <c r="N362" s="1379"/>
      <c r="O362" s="1379"/>
      <c r="P362" s="1379"/>
      <c r="Q362" s="1379"/>
      <c r="R362" s="1460">
        <v>0</v>
      </c>
      <c r="S362" s="1460"/>
      <c r="T362" s="1460"/>
      <c r="U362" s="1359">
        <v>1</v>
      </c>
      <c r="V362" s="1359"/>
      <c r="W362" s="1359"/>
      <c r="X362" s="1360">
        <f t="shared" si="86"/>
        <v>0</v>
      </c>
      <c r="Y362" s="1360"/>
      <c r="Z362" s="1360"/>
      <c r="AA362" s="1360"/>
      <c r="AB362" s="1360"/>
      <c r="AC362" s="1394"/>
      <c r="AD362" s="1395"/>
      <c r="AE362" s="1395"/>
      <c r="AF362" s="1395"/>
      <c r="AG362" s="1395"/>
      <c r="AH362" s="1395"/>
      <c r="AI362" s="1395"/>
      <c r="AJ362" s="1395"/>
      <c r="AK362" s="1395"/>
      <c r="AL362" s="1395"/>
      <c r="AM362" s="1395"/>
      <c r="AN362" s="1395"/>
      <c r="AO362" s="1395"/>
      <c r="AP362" s="1395"/>
      <c r="AQ362" s="1395"/>
      <c r="AR362" s="1395"/>
      <c r="AS362" s="1395"/>
      <c r="AT362" s="1395"/>
      <c r="AU362" s="1395"/>
      <c r="AV362" s="1395"/>
      <c r="AW362" s="1395"/>
      <c r="AX362" s="1395"/>
      <c r="AY362" s="1396"/>
      <c r="AZ362" s="71"/>
      <c r="BA362" s="1403"/>
      <c r="BB362" s="1404"/>
      <c r="BC362" s="1404"/>
      <c r="BD362" s="1405"/>
      <c r="BE362" s="1412"/>
      <c r="BF362" s="1413"/>
      <c r="BG362" s="1413"/>
      <c r="BH362" s="1414"/>
      <c r="BI362" s="1453"/>
      <c r="BJ362" s="1454"/>
      <c r="BK362" s="1454"/>
      <c r="BL362" s="1455"/>
      <c r="BM362" s="1421"/>
      <c r="BN362" s="1422"/>
      <c r="BO362" s="1423"/>
      <c r="BP362" s="1427"/>
      <c r="BQ362" s="1427"/>
      <c r="BR362" s="1427"/>
      <c r="BS362" s="1427"/>
      <c r="BT362" s="1427"/>
      <c r="BU362" s="127"/>
      <c r="BV362" s="1378" t="s">
        <v>910</v>
      </c>
      <c r="BW362" s="1378"/>
      <c r="BX362" s="1378"/>
      <c r="BY362" s="1378"/>
      <c r="BZ362" s="1378"/>
      <c r="CA362" s="1378"/>
      <c r="CB362" s="1378"/>
      <c r="CC362" s="1378"/>
      <c r="CD362" s="1378"/>
      <c r="CE362" s="1378"/>
      <c r="CF362" s="1378"/>
      <c r="CG362" s="1378"/>
      <c r="CH362" s="1378"/>
      <c r="CI362" s="1378"/>
      <c r="CJ362" s="1378"/>
      <c r="CK362" s="1378"/>
      <c r="CL362" s="1378"/>
      <c r="CM362" s="1378"/>
      <c r="CN362" s="1378"/>
      <c r="CO362" s="1378"/>
      <c r="CP362" s="1378"/>
      <c r="CQ362" s="1378"/>
      <c r="CR362" s="1378"/>
      <c r="CS362" s="1378"/>
      <c r="CT362" s="1378"/>
      <c r="CU362" s="1378"/>
      <c r="CV362" s="1378"/>
      <c r="CW362" s="83"/>
      <c r="CX362" s="112"/>
      <c r="DA362" s="11" t="s">
        <v>397</v>
      </c>
      <c r="DB362" s="12">
        <v>0.82899999999999996</v>
      </c>
      <c r="DC362" s="11"/>
    </row>
    <row r="363" spans="1:107" ht="13.5" customHeight="1" x14ac:dyDescent="0.25">
      <c r="A363" s="3"/>
      <c r="B363" s="111"/>
      <c r="C363" s="34" t="s">
        <v>810</v>
      </c>
      <c r="D363" s="1369" t="s">
        <v>13</v>
      </c>
      <c r="E363" s="1369"/>
      <c r="F363" s="1369"/>
      <c r="G363" s="1369"/>
      <c r="H363" s="1369"/>
      <c r="I363" s="1369"/>
      <c r="J363" s="1369"/>
      <c r="K363" s="1369"/>
      <c r="L363" s="1370"/>
      <c r="M363" s="1379">
        <f>(IF(O311="RUMAH TINGGAL MEWAH",VLOOKUP(D363,BIAYA,2,FALSE),IF(O311="RUMAH TINGGAL MENENGAH",VLOOKUP(D363,BIAYA,3,FALSE),IF(O311="RUMAH TINGGAL SEDERHANA",VLOOKUP(D363,BIAYA,4,FALSE),IF(O311="SEMI PERMANEN",VLOOKUP(D363,BIAYA,5,FALSE),IF(O311="GUDANG",VLOOKUP(D363,BIAYA,6,FALSE),IF(O311="GEDUNG BERTINGKAT RENDAH &lt; 5 LANTAI",VLOOKUP(D363,BIAYA,7,FALSE),IF(O311="GEDUNG BERTINGKAT SEDANG 5-8 LANTAI",VLOOKUP(D363,BIAYA,8,FALSE),IF(O311="GEDUNG BERTINGKAT TINGGI &gt; 8 LANTAI",VLOOKUP(D363,BIAYA,9,FALSE),IF(O311="MALL 4 LANTAI + 1 BASEMENT",VLOOKUP(D363,BIAYA,10,FALSE),IF(O311="HOTEL 8 LANTAI",VLOOKUP(D363,BIAYA,11,FALSE),IF(O311="APARTEMEN 14 LANTAI + 2 SEMI BASEMENT",VLOOKUP(D363,BIAYA,12,FALSE)))))))))))))</f>
        <v>0</v>
      </c>
      <c r="N363" s="1379"/>
      <c r="O363" s="1379"/>
      <c r="P363" s="1379"/>
      <c r="Q363" s="1379"/>
      <c r="R363" s="1380">
        <v>0</v>
      </c>
      <c r="S363" s="1380"/>
      <c r="T363" s="1380"/>
      <c r="U363" s="1377">
        <v>1</v>
      </c>
      <c r="V363" s="1377"/>
      <c r="W363" s="1377"/>
      <c r="X363" s="1360">
        <f t="shared" si="86"/>
        <v>0</v>
      </c>
      <c r="Y363" s="1360"/>
      <c r="Z363" s="1360"/>
      <c r="AA363" s="1360"/>
      <c r="AB363" s="1360"/>
      <c r="AC363" s="1394"/>
      <c r="AD363" s="1395"/>
      <c r="AE363" s="1395"/>
      <c r="AF363" s="1395"/>
      <c r="AG363" s="1395"/>
      <c r="AH363" s="1395"/>
      <c r="AI363" s="1395"/>
      <c r="AJ363" s="1395"/>
      <c r="AK363" s="1395"/>
      <c r="AL363" s="1395"/>
      <c r="AM363" s="1395"/>
      <c r="AN363" s="1395"/>
      <c r="AO363" s="1395"/>
      <c r="AP363" s="1395"/>
      <c r="AQ363" s="1395"/>
      <c r="AR363" s="1395"/>
      <c r="AS363" s="1395"/>
      <c r="AT363" s="1395"/>
      <c r="AU363" s="1395"/>
      <c r="AV363" s="1395"/>
      <c r="AW363" s="1395"/>
      <c r="AX363" s="1395"/>
      <c r="AY363" s="1396"/>
      <c r="AZ363" s="71"/>
      <c r="BA363" s="1403"/>
      <c r="BB363" s="1404"/>
      <c r="BC363" s="1404"/>
      <c r="BD363" s="1405"/>
      <c r="BE363" s="1412"/>
      <c r="BF363" s="1413"/>
      <c r="BG363" s="1413"/>
      <c r="BH363" s="1414"/>
      <c r="BI363" s="1453"/>
      <c r="BJ363" s="1454"/>
      <c r="BK363" s="1454"/>
      <c r="BL363" s="1455"/>
      <c r="BM363" s="1421"/>
      <c r="BN363" s="1422"/>
      <c r="BO363" s="1423"/>
      <c r="BP363" s="1427"/>
      <c r="BQ363" s="1427"/>
      <c r="BR363" s="1427"/>
      <c r="BS363" s="1427"/>
      <c r="BT363" s="1427"/>
      <c r="BU363" s="127"/>
      <c r="BV363" s="1378"/>
      <c r="BW363" s="1378"/>
      <c r="BX363" s="1378"/>
      <c r="BY363" s="1378"/>
      <c r="BZ363" s="1378"/>
      <c r="CA363" s="1378"/>
      <c r="CB363" s="1378"/>
      <c r="CC363" s="1378"/>
      <c r="CD363" s="1378"/>
      <c r="CE363" s="1378"/>
      <c r="CF363" s="1378"/>
      <c r="CG363" s="1378"/>
      <c r="CH363" s="1378"/>
      <c r="CI363" s="1378"/>
      <c r="CJ363" s="1378"/>
      <c r="CK363" s="1378"/>
      <c r="CL363" s="1378"/>
      <c r="CM363" s="1378"/>
      <c r="CN363" s="1378"/>
      <c r="CO363" s="1378"/>
      <c r="CP363" s="1378"/>
      <c r="CQ363" s="1378"/>
      <c r="CR363" s="1378"/>
      <c r="CS363" s="1378"/>
      <c r="CT363" s="1378"/>
      <c r="CU363" s="1378"/>
      <c r="CV363" s="1378"/>
      <c r="CW363" s="83"/>
      <c r="CX363" s="112"/>
      <c r="DA363" s="11" t="s">
        <v>398</v>
      </c>
      <c r="DB363" s="12">
        <v>0.878</v>
      </c>
      <c r="DC363" s="11"/>
    </row>
    <row r="364" spans="1:107" ht="13.5" customHeight="1" x14ac:dyDescent="0.2">
      <c r="A364" s="3"/>
      <c r="B364" s="111"/>
      <c r="C364" s="1381" t="s">
        <v>811</v>
      </c>
      <c r="D364" s="1382"/>
      <c r="E364" s="1382"/>
      <c r="F364" s="1382"/>
      <c r="G364" s="1382"/>
      <c r="H364" s="1382"/>
      <c r="I364" s="1382"/>
      <c r="J364" s="1382"/>
      <c r="K364" s="1382"/>
      <c r="L364" s="1382"/>
      <c r="M364" s="1382"/>
      <c r="N364" s="1382"/>
      <c r="O364" s="1382"/>
      <c r="P364" s="1382"/>
      <c r="Q364" s="1382"/>
      <c r="R364" s="1382"/>
      <c r="S364" s="1382"/>
      <c r="T364" s="1382"/>
      <c r="U364" s="1382"/>
      <c r="V364" s="1382"/>
      <c r="W364" s="1383"/>
      <c r="X364" s="1384">
        <f>SUM(X360:AB363)</f>
        <v>0</v>
      </c>
      <c r="Y364" s="1384"/>
      <c r="Z364" s="1384"/>
      <c r="AA364" s="1384"/>
      <c r="AB364" s="1384"/>
      <c r="AC364" s="1397"/>
      <c r="AD364" s="1398"/>
      <c r="AE364" s="1398"/>
      <c r="AF364" s="1398"/>
      <c r="AG364" s="1398"/>
      <c r="AH364" s="1398"/>
      <c r="AI364" s="1398"/>
      <c r="AJ364" s="1398"/>
      <c r="AK364" s="1398"/>
      <c r="AL364" s="1398"/>
      <c r="AM364" s="1398"/>
      <c r="AN364" s="1398"/>
      <c r="AO364" s="1398"/>
      <c r="AP364" s="1398"/>
      <c r="AQ364" s="1398"/>
      <c r="AR364" s="1398"/>
      <c r="AS364" s="1398"/>
      <c r="AT364" s="1398"/>
      <c r="AU364" s="1398"/>
      <c r="AV364" s="1398"/>
      <c r="AW364" s="1398"/>
      <c r="AX364" s="1398"/>
      <c r="AY364" s="1399"/>
      <c r="AZ364" s="71"/>
      <c r="BA364" s="1406"/>
      <c r="BB364" s="1407"/>
      <c r="BC364" s="1407"/>
      <c r="BD364" s="1408"/>
      <c r="BE364" s="1415"/>
      <c r="BF364" s="1416"/>
      <c r="BG364" s="1416"/>
      <c r="BH364" s="1417"/>
      <c r="BI364" s="1456"/>
      <c r="BJ364" s="1457"/>
      <c r="BK364" s="1457"/>
      <c r="BL364" s="1458"/>
      <c r="BM364" s="1424"/>
      <c r="BN364" s="1425"/>
      <c r="BO364" s="1426"/>
      <c r="BP364" s="1427"/>
      <c r="BQ364" s="1427"/>
      <c r="BR364" s="1427"/>
      <c r="BS364" s="1427"/>
      <c r="BT364" s="1427"/>
      <c r="BU364" s="127"/>
      <c r="BV364" s="1378"/>
      <c r="BW364" s="1378"/>
      <c r="BX364" s="1378"/>
      <c r="BY364" s="1378"/>
      <c r="BZ364" s="1378"/>
      <c r="CA364" s="1378"/>
      <c r="CB364" s="1378"/>
      <c r="CC364" s="1378"/>
      <c r="CD364" s="1378"/>
      <c r="CE364" s="1378"/>
      <c r="CF364" s="1378"/>
      <c r="CG364" s="1378"/>
      <c r="CH364" s="1378"/>
      <c r="CI364" s="1378"/>
      <c r="CJ364" s="1378"/>
      <c r="CK364" s="1378"/>
      <c r="CL364" s="1378"/>
      <c r="CM364" s="1378"/>
      <c r="CN364" s="1378"/>
      <c r="CO364" s="1378"/>
      <c r="CP364" s="1378"/>
      <c r="CQ364" s="1378"/>
      <c r="CR364" s="1378"/>
      <c r="CS364" s="1378"/>
      <c r="CT364" s="1378"/>
      <c r="CU364" s="1378"/>
      <c r="CV364" s="1378"/>
      <c r="CW364" s="83"/>
      <c r="CX364" s="112"/>
      <c r="DA364" s="11" t="s">
        <v>399</v>
      </c>
      <c r="DB364" s="12">
        <v>0.873</v>
      </c>
      <c r="DC364" s="11"/>
    </row>
    <row r="365" spans="1:107" ht="13.5" customHeight="1" x14ac:dyDescent="0.2">
      <c r="A365" s="3"/>
      <c r="B365" s="111"/>
      <c r="C365" s="1385" t="s">
        <v>699</v>
      </c>
      <c r="D365" s="1386"/>
      <c r="E365" s="1386"/>
      <c r="F365" s="1386"/>
      <c r="G365" s="1386"/>
      <c r="H365" s="1386"/>
      <c r="I365" s="1386"/>
      <c r="J365" s="1386"/>
      <c r="K365" s="1386"/>
      <c r="L365" s="1386"/>
      <c r="M365" s="1386"/>
      <c r="N365" s="1386"/>
      <c r="O365" s="1386"/>
      <c r="P365" s="1386"/>
      <c r="Q365" s="1386"/>
      <c r="R365" s="1386"/>
      <c r="S365" s="1386"/>
      <c r="T365" s="1386"/>
      <c r="U365" s="1386"/>
      <c r="V365" s="1386"/>
      <c r="W365" s="1387"/>
      <c r="X365" s="1388">
        <f>HLOOKUP(O311,$DG$58:$DQ$67,10,FALSE)</f>
        <v>199510</v>
      </c>
      <c r="Y365" s="1389"/>
      <c r="Z365" s="1389"/>
      <c r="AA365" s="1389"/>
      <c r="AB365" s="1390"/>
      <c r="AC365" s="1391" t="str">
        <f>HLOOKUP(O311,$DG$44:$DQ$56,10,FALSE)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365" s="1392"/>
      <c r="AE365" s="1392"/>
      <c r="AF365" s="1392"/>
      <c r="AG365" s="1392"/>
      <c r="AH365" s="1392"/>
      <c r="AI365" s="1392"/>
      <c r="AJ365" s="1392"/>
      <c r="AK365" s="1392"/>
      <c r="AL365" s="1392"/>
      <c r="AM365" s="1392"/>
      <c r="AN365" s="1392"/>
      <c r="AO365" s="1392"/>
      <c r="AP365" s="1392"/>
      <c r="AQ365" s="1392"/>
      <c r="AR365" s="1392"/>
      <c r="AS365" s="1392"/>
      <c r="AT365" s="1392"/>
      <c r="AU365" s="1392"/>
      <c r="AV365" s="1392"/>
      <c r="AW365" s="1392"/>
      <c r="AX365" s="1392"/>
      <c r="AY365" s="1393"/>
      <c r="AZ365" s="71"/>
      <c r="BA365" s="1400" t="e">
        <f>X370*BQ316</f>
        <v>#N/A</v>
      </c>
      <c r="BB365" s="1401"/>
      <c r="BC365" s="1401"/>
      <c r="BD365" s="1402"/>
      <c r="BE365" s="1409">
        <f>BE318</f>
        <v>0</v>
      </c>
      <c r="BF365" s="1410"/>
      <c r="BG365" s="1410"/>
      <c r="BH365" s="1411"/>
      <c r="BI365" s="1409">
        <f>BI318</f>
        <v>0</v>
      </c>
      <c r="BJ365" s="1410"/>
      <c r="BK365" s="1410"/>
      <c r="BL365" s="1411"/>
      <c r="BM365" s="1418">
        <f>IF(BI318=0,0,(Rekap!$A$6-BI365)/AS376)</f>
        <v>0</v>
      </c>
      <c r="BN365" s="1419"/>
      <c r="BO365" s="1420"/>
      <c r="BP365" s="1427" t="e">
        <f>BA365*BM365</f>
        <v>#N/A</v>
      </c>
      <c r="BQ365" s="1427"/>
      <c r="BR365" s="1427"/>
      <c r="BS365" s="1427"/>
      <c r="BT365" s="1427"/>
      <c r="BU365" s="127"/>
      <c r="BV365" s="1378"/>
      <c r="BW365" s="1378"/>
      <c r="BX365" s="1378"/>
      <c r="BY365" s="1378"/>
      <c r="BZ365" s="1378"/>
      <c r="CA365" s="1378"/>
      <c r="CB365" s="1378"/>
      <c r="CC365" s="1378"/>
      <c r="CD365" s="1378"/>
      <c r="CE365" s="1378"/>
      <c r="CF365" s="1378"/>
      <c r="CG365" s="1378"/>
      <c r="CH365" s="1378"/>
      <c r="CI365" s="1378"/>
      <c r="CJ365" s="1378"/>
      <c r="CK365" s="1378"/>
      <c r="CL365" s="1378"/>
      <c r="CM365" s="1378"/>
      <c r="CN365" s="1378"/>
      <c r="CO365" s="1378"/>
      <c r="CP365" s="1378"/>
      <c r="CQ365" s="1378"/>
      <c r="CR365" s="1378"/>
      <c r="CS365" s="1378"/>
      <c r="CT365" s="1378"/>
      <c r="CU365" s="1378"/>
      <c r="CV365" s="1378"/>
      <c r="CW365" s="83"/>
      <c r="CX365" s="112"/>
      <c r="DA365" s="11" t="s">
        <v>400</v>
      </c>
      <c r="DB365" s="12">
        <v>0.78800000000000003</v>
      </c>
      <c r="DC365" s="11"/>
    </row>
    <row r="366" spans="1:107" ht="13.5" customHeight="1" x14ac:dyDescent="0.25">
      <c r="A366" s="3"/>
      <c r="B366" s="111"/>
      <c r="C366" s="32" t="s">
        <v>810</v>
      </c>
      <c r="D366" s="1428" t="s">
        <v>13</v>
      </c>
      <c r="E366" s="1428"/>
      <c r="F366" s="1428"/>
      <c r="G366" s="1428"/>
      <c r="H366" s="1428"/>
      <c r="I366" s="1428"/>
      <c r="J366" s="1428"/>
      <c r="K366" s="1428"/>
      <c r="L366" s="1429"/>
      <c r="M366" s="1430">
        <v>0</v>
      </c>
      <c r="N366" s="1431"/>
      <c r="O366" s="1431"/>
      <c r="P366" s="1431"/>
      <c r="Q366" s="1432"/>
      <c r="R366" s="1433">
        <v>0</v>
      </c>
      <c r="S366" s="1434"/>
      <c r="T366" s="1435"/>
      <c r="U366" s="1436">
        <v>1</v>
      </c>
      <c r="V366" s="1436"/>
      <c r="W366" s="1436"/>
      <c r="X366" s="1437">
        <f>M366*R366*U366</f>
        <v>0</v>
      </c>
      <c r="Y366" s="1437"/>
      <c r="Z366" s="1437"/>
      <c r="AA366" s="1437"/>
      <c r="AB366" s="1437"/>
      <c r="AC366" s="1394"/>
      <c r="AD366" s="1395"/>
      <c r="AE366" s="1395"/>
      <c r="AF366" s="1395"/>
      <c r="AG366" s="1395"/>
      <c r="AH366" s="1395"/>
      <c r="AI366" s="1395"/>
      <c r="AJ366" s="1395"/>
      <c r="AK366" s="1395"/>
      <c r="AL366" s="1395"/>
      <c r="AM366" s="1395"/>
      <c r="AN366" s="1395"/>
      <c r="AO366" s="1395"/>
      <c r="AP366" s="1395"/>
      <c r="AQ366" s="1395"/>
      <c r="AR366" s="1395"/>
      <c r="AS366" s="1395"/>
      <c r="AT366" s="1395"/>
      <c r="AU366" s="1395"/>
      <c r="AV366" s="1395"/>
      <c r="AW366" s="1395"/>
      <c r="AX366" s="1395"/>
      <c r="AY366" s="1396"/>
      <c r="AZ366" s="71"/>
      <c r="BA366" s="1403"/>
      <c r="BB366" s="1404"/>
      <c r="BC366" s="1404"/>
      <c r="BD366" s="1405"/>
      <c r="BE366" s="1412"/>
      <c r="BF366" s="1413"/>
      <c r="BG366" s="1413"/>
      <c r="BH366" s="1414"/>
      <c r="BI366" s="1412"/>
      <c r="BJ366" s="1413"/>
      <c r="BK366" s="1413"/>
      <c r="BL366" s="1414"/>
      <c r="BM366" s="1421"/>
      <c r="BN366" s="1422"/>
      <c r="BO366" s="1423"/>
      <c r="BP366" s="1427"/>
      <c r="BQ366" s="1427"/>
      <c r="BR366" s="1427"/>
      <c r="BS366" s="1427"/>
      <c r="BT366" s="1427"/>
      <c r="BU366" s="127"/>
      <c r="BV366" s="1378"/>
      <c r="BW366" s="1378"/>
      <c r="BX366" s="1378"/>
      <c r="BY366" s="1378"/>
      <c r="BZ366" s="1378"/>
      <c r="CA366" s="1378"/>
      <c r="CB366" s="1378"/>
      <c r="CC366" s="1378"/>
      <c r="CD366" s="1378"/>
      <c r="CE366" s="1378"/>
      <c r="CF366" s="1378"/>
      <c r="CG366" s="1378"/>
      <c r="CH366" s="1378"/>
      <c r="CI366" s="1378"/>
      <c r="CJ366" s="1378"/>
      <c r="CK366" s="1378"/>
      <c r="CL366" s="1378"/>
      <c r="CM366" s="1378"/>
      <c r="CN366" s="1378"/>
      <c r="CO366" s="1378"/>
      <c r="CP366" s="1378"/>
      <c r="CQ366" s="1378"/>
      <c r="CR366" s="1378"/>
      <c r="CS366" s="1378"/>
      <c r="CT366" s="1378"/>
      <c r="CU366" s="1378"/>
      <c r="CV366" s="1378"/>
      <c r="CW366" s="83"/>
      <c r="CX366" s="112"/>
      <c r="DA366" s="11" t="s">
        <v>401</v>
      </c>
      <c r="DB366" s="12">
        <v>0.879</v>
      </c>
      <c r="DC366" s="11"/>
    </row>
    <row r="367" spans="1:107" ht="13.5" customHeight="1" x14ac:dyDescent="0.25">
      <c r="A367" s="3"/>
      <c r="B367" s="111"/>
      <c r="C367" s="33" t="s">
        <v>810</v>
      </c>
      <c r="D367" s="1361" t="s">
        <v>13</v>
      </c>
      <c r="E367" s="1361"/>
      <c r="F367" s="1361"/>
      <c r="G367" s="1361"/>
      <c r="H367" s="1361"/>
      <c r="I367" s="1361"/>
      <c r="J367" s="1361"/>
      <c r="K367" s="1361"/>
      <c r="L367" s="1362"/>
      <c r="M367" s="1363">
        <v>0</v>
      </c>
      <c r="N367" s="1364"/>
      <c r="O367" s="1364"/>
      <c r="P367" s="1364"/>
      <c r="Q367" s="1365"/>
      <c r="R367" s="1366">
        <v>0</v>
      </c>
      <c r="S367" s="1367"/>
      <c r="T367" s="1368"/>
      <c r="U367" s="1359">
        <v>1</v>
      </c>
      <c r="V367" s="1359"/>
      <c r="W367" s="1359"/>
      <c r="X367" s="1360">
        <f t="shared" ref="X367:X369" si="87">M367*R367*U367</f>
        <v>0</v>
      </c>
      <c r="Y367" s="1360"/>
      <c r="Z367" s="1360"/>
      <c r="AA367" s="1360"/>
      <c r="AB367" s="1360"/>
      <c r="AC367" s="1394"/>
      <c r="AD367" s="1395"/>
      <c r="AE367" s="1395"/>
      <c r="AF367" s="1395"/>
      <c r="AG367" s="1395"/>
      <c r="AH367" s="1395"/>
      <c r="AI367" s="1395"/>
      <c r="AJ367" s="1395"/>
      <c r="AK367" s="1395"/>
      <c r="AL367" s="1395"/>
      <c r="AM367" s="1395"/>
      <c r="AN367" s="1395"/>
      <c r="AO367" s="1395"/>
      <c r="AP367" s="1395"/>
      <c r="AQ367" s="1395"/>
      <c r="AR367" s="1395"/>
      <c r="AS367" s="1395"/>
      <c r="AT367" s="1395"/>
      <c r="AU367" s="1395"/>
      <c r="AV367" s="1395"/>
      <c r="AW367" s="1395"/>
      <c r="AX367" s="1395"/>
      <c r="AY367" s="1396"/>
      <c r="AZ367" s="71"/>
      <c r="BA367" s="1403"/>
      <c r="BB367" s="1404"/>
      <c r="BC367" s="1404"/>
      <c r="BD367" s="1405"/>
      <c r="BE367" s="1412"/>
      <c r="BF367" s="1413"/>
      <c r="BG367" s="1413"/>
      <c r="BH367" s="1414"/>
      <c r="BI367" s="1412"/>
      <c r="BJ367" s="1413"/>
      <c r="BK367" s="1413"/>
      <c r="BL367" s="1414"/>
      <c r="BM367" s="1421"/>
      <c r="BN367" s="1422"/>
      <c r="BO367" s="1423"/>
      <c r="BP367" s="1427"/>
      <c r="BQ367" s="1427"/>
      <c r="BR367" s="1427"/>
      <c r="BS367" s="1427"/>
      <c r="BT367" s="1427"/>
      <c r="BU367" s="127"/>
      <c r="BV367" s="1378"/>
      <c r="BW367" s="1378"/>
      <c r="BX367" s="1378"/>
      <c r="BY367" s="1378"/>
      <c r="BZ367" s="1378"/>
      <c r="CA367" s="1378"/>
      <c r="CB367" s="1378"/>
      <c r="CC367" s="1378"/>
      <c r="CD367" s="1378"/>
      <c r="CE367" s="1378"/>
      <c r="CF367" s="1378"/>
      <c r="CG367" s="1378"/>
      <c r="CH367" s="1378"/>
      <c r="CI367" s="1378"/>
      <c r="CJ367" s="1378"/>
      <c r="CK367" s="1378"/>
      <c r="CL367" s="1378"/>
      <c r="CM367" s="1378"/>
      <c r="CN367" s="1378"/>
      <c r="CO367" s="1378"/>
      <c r="CP367" s="1378"/>
      <c r="CQ367" s="1378"/>
      <c r="CR367" s="1378"/>
      <c r="CS367" s="1378"/>
      <c r="CT367" s="1378"/>
      <c r="CU367" s="1378"/>
      <c r="CV367" s="1378"/>
      <c r="CW367" s="83"/>
      <c r="CX367" s="112"/>
      <c r="DA367" s="11" t="s">
        <v>402</v>
      </c>
      <c r="DB367" s="12">
        <v>1.006</v>
      </c>
      <c r="DC367" s="11"/>
    </row>
    <row r="368" spans="1:107" ht="13.5" customHeight="1" x14ac:dyDescent="0.25">
      <c r="A368" s="3"/>
      <c r="B368" s="111"/>
      <c r="C368" s="33" t="s">
        <v>810</v>
      </c>
      <c r="D368" s="1361" t="s">
        <v>13</v>
      </c>
      <c r="E368" s="1361"/>
      <c r="F368" s="1361"/>
      <c r="G368" s="1361"/>
      <c r="H368" s="1361"/>
      <c r="I368" s="1361"/>
      <c r="J368" s="1361"/>
      <c r="K368" s="1361"/>
      <c r="L368" s="1362"/>
      <c r="M368" s="1363">
        <v>0</v>
      </c>
      <c r="N368" s="1364"/>
      <c r="O368" s="1364"/>
      <c r="P368" s="1364"/>
      <c r="Q368" s="1365"/>
      <c r="R368" s="1366">
        <v>0</v>
      </c>
      <c r="S368" s="1367"/>
      <c r="T368" s="1368"/>
      <c r="U368" s="1359">
        <v>1</v>
      </c>
      <c r="V368" s="1359"/>
      <c r="W368" s="1359"/>
      <c r="X368" s="1360">
        <f t="shared" si="87"/>
        <v>0</v>
      </c>
      <c r="Y368" s="1360"/>
      <c r="Z368" s="1360"/>
      <c r="AA368" s="1360"/>
      <c r="AB368" s="1360"/>
      <c r="AC368" s="1394"/>
      <c r="AD368" s="1395"/>
      <c r="AE368" s="1395"/>
      <c r="AF368" s="1395"/>
      <c r="AG368" s="1395"/>
      <c r="AH368" s="1395"/>
      <c r="AI368" s="1395"/>
      <c r="AJ368" s="1395"/>
      <c r="AK368" s="1395"/>
      <c r="AL368" s="1395"/>
      <c r="AM368" s="1395"/>
      <c r="AN368" s="1395"/>
      <c r="AO368" s="1395"/>
      <c r="AP368" s="1395"/>
      <c r="AQ368" s="1395"/>
      <c r="AR368" s="1395"/>
      <c r="AS368" s="1395"/>
      <c r="AT368" s="1395"/>
      <c r="AU368" s="1395"/>
      <c r="AV368" s="1395"/>
      <c r="AW368" s="1395"/>
      <c r="AX368" s="1395"/>
      <c r="AY368" s="1396"/>
      <c r="AZ368" s="71"/>
      <c r="BA368" s="1403"/>
      <c r="BB368" s="1404"/>
      <c r="BC368" s="1404"/>
      <c r="BD368" s="1405"/>
      <c r="BE368" s="1412"/>
      <c r="BF368" s="1413"/>
      <c r="BG368" s="1413"/>
      <c r="BH368" s="1414"/>
      <c r="BI368" s="1412"/>
      <c r="BJ368" s="1413"/>
      <c r="BK368" s="1413"/>
      <c r="BL368" s="1414"/>
      <c r="BM368" s="1421"/>
      <c r="BN368" s="1422"/>
      <c r="BO368" s="1423"/>
      <c r="BP368" s="1427"/>
      <c r="BQ368" s="1427"/>
      <c r="BR368" s="1427"/>
      <c r="BS368" s="1427"/>
      <c r="BT368" s="1427"/>
      <c r="BU368" s="127"/>
      <c r="BV368" s="1378"/>
      <c r="BW368" s="1378"/>
      <c r="BX368" s="1378"/>
      <c r="BY368" s="1378"/>
      <c r="BZ368" s="1378"/>
      <c r="CA368" s="1378"/>
      <c r="CB368" s="1378"/>
      <c r="CC368" s="1378"/>
      <c r="CD368" s="1378"/>
      <c r="CE368" s="1378"/>
      <c r="CF368" s="1378"/>
      <c r="CG368" s="1378"/>
      <c r="CH368" s="1378"/>
      <c r="CI368" s="1378"/>
      <c r="CJ368" s="1378"/>
      <c r="CK368" s="1378"/>
      <c r="CL368" s="1378"/>
      <c r="CM368" s="1378"/>
      <c r="CN368" s="1378"/>
      <c r="CO368" s="1378"/>
      <c r="CP368" s="1378"/>
      <c r="CQ368" s="1378"/>
      <c r="CR368" s="1378"/>
      <c r="CS368" s="1378"/>
      <c r="CT368" s="1378"/>
      <c r="CU368" s="1378"/>
      <c r="CV368" s="1378"/>
      <c r="CW368" s="83"/>
      <c r="CX368" s="112"/>
      <c r="DA368" s="11" t="s">
        <v>403</v>
      </c>
      <c r="DB368" s="12">
        <v>0.73299999999999998</v>
      </c>
      <c r="DC368" s="11"/>
    </row>
    <row r="369" spans="1:107" ht="13.5" customHeight="1" x14ac:dyDescent="0.25">
      <c r="A369" s="3"/>
      <c r="B369" s="111"/>
      <c r="C369" s="34" t="s">
        <v>810</v>
      </c>
      <c r="D369" s="1369" t="s">
        <v>13</v>
      </c>
      <c r="E369" s="1369"/>
      <c r="F369" s="1369"/>
      <c r="G369" s="1369"/>
      <c r="H369" s="1369"/>
      <c r="I369" s="1369"/>
      <c r="J369" s="1369"/>
      <c r="K369" s="1369"/>
      <c r="L369" s="1370"/>
      <c r="M369" s="1371">
        <v>0</v>
      </c>
      <c r="N369" s="1372"/>
      <c r="O369" s="1372"/>
      <c r="P369" s="1372"/>
      <c r="Q369" s="1373"/>
      <c r="R369" s="1374">
        <v>0</v>
      </c>
      <c r="S369" s="1375"/>
      <c r="T369" s="1376"/>
      <c r="U369" s="1377">
        <v>1</v>
      </c>
      <c r="V369" s="1377"/>
      <c r="W369" s="1377"/>
      <c r="X369" s="1360">
        <f t="shared" si="87"/>
        <v>0</v>
      </c>
      <c r="Y369" s="1360"/>
      <c r="Z369" s="1360"/>
      <c r="AA369" s="1360"/>
      <c r="AB369" s="1360"/>
      <c r="AC369" s="1394"/>
      <c r="AD369" s="1395"/>
      <c r="AE369" s="1395"/>
      <c r="AF369" s="1395"/>
      <c r="AG369" s="1395"/>
      <c r="AH369" s="1395"/>
      <c r="AI369" s="1395"/>
      <c r="AJ369" s="1395"/>
      <c r="AK369" s="1395"/>
      <c r="AL369" s="1395"/>
      <c r="AM369" s="1395"/>
      <c r="AN369" s="1395"/>
      <c r="AO369" s="1395"/>
      <c r="AP369" s="1395"/>
      <c r="AQ369" s="1395"/>
      <c r="AR369" s="1395"/>
      <c r="AS369" s="1395"/>
      <c r="AT369" s="1395"/>
      <c r="AU369" s="1395"/>
      <c r="AV369" s="1395"/>
      <c r="AW369" s="1395"/>
      <c r="AX369" s="1395"/>
      <c r="AY369" s="1396"/>
      <c r="AZ369" s="71"/>
      <c r="BA369" s="1403"/>
      <c r="BB369" s="1404"/>
      <c r="BC369" s="1404"/>
      <c r="BD369" s="1405"/>
      <c r="BE369" s="1412"/>
      <c r="BF369" s="1413"/>
      <c r="BG369" s="1413"/>
      <c r="BH369" s="1414"/>
      <c r="BI369" s="1412"/>
      <c r="BJ369" s="1413"/>
      <c r="BK369" s="1413"/>
      <c r="BL369" s="1414"/>
      <c r="BM369" s="1421"/>
      <c r="BN369" s="1422"/>
      <c r="BO369" s="1423"/>
      <c r="BP369" s="1427"/>
      <c r="BQ369" s="1427"/>
      <c r="BR369" s="1427"/>
      <c r="BS369" s="1427"/>
      <c r="BT369" s="1427"/>
      <c r="BU369" s="127"/>
      <c r="BV369" s="1378"/>
      <c r="BW369" s="1378"/>
      <c r="BX369" s="1378"/>
      <c r="BY369" s="1378"/>
      <c r="BZ369" s="1378"/>
      <c r="CA369" s="1378"/>
      <c r="CB369" s="1378"/>
      <c r="CC369" s="1378"/>
      <c r="CD369" s="1378"/>
      <c r="CE369" s="1378"/>
      <c r="CF369" s="1378"/>
      <c r="CG369" s="1378"/>
      <c r="CH369" s="1378"/>
      <c r="CI369" s="1378"/>
      <c r="CJ369" s="1378"/>
      <c r="CK369" s="1378"/>
      <c r="CL369" s="1378"/>
      <c r="CM369" s="1378"/>
      <c r="CN369" s="1378"/>
      <c r="CO369" s="1378"/>
      <c r="CP369" s="1378"/>
      <c r="CQ369" s="1378"/>
      <c r="CR369" s="1378"/>
      <c r="CS369" s="1378"/>
      <c r="CT369" s="1378"/>
      <c r="CU369" s="1378"/>
      <c r="CV369" s="1378"/>
      <c r="CW369" s="83"/>
      <c r="CX369" s="112"/>
      <c r="DA369" s="11" t="s">
        <v>404</v>
      </c>
      <c r="DB369" s="12">
        <v>0.85399999999999998</v>
      </c>
      <c r="DC369" s="11"/>
    </row>
    <row r="370" spans="1:107" ht="13.5" customHeight="1" x14ac:dyDescent="0.2">
      <c r="A370" s="3"/>
      <c r="B370" s="111"/>
      <c r="C370" s="1381" t="s">
        <v>811</v>
      </c>
      <c r="D370" s="1382"/>
      <c r="E370" s="1382"/>
      <c r="F370" s="1382"/>
      <c r="G370" s="1382"/>
      <c r="H370" s="1382"/>
      <c r="I370" s="1382"/>
      <c r="J370" s="1382"/>
      <c r="K370" s="1382"/>
      <c r="L370" s="1382"/>
      <c r="M370" s="1382"/>
      <c r="N370" s="1382"/>
      <c r="O370" s="1382"/>
      <c r="P370" s="1382"/>
      <c r="Q370" s="1382"/>
      <c r="R370" s="1382"/>
      <c r="S370" s="1382"/>
      <c r="T370" s="1382"/>
      <c r="U370" s="1382"/>
      <c r="V370" s="1382"/>
      <c r="W370" s="1383"/>
      <c r="X370" s="1438">
        <f>X365</f>
        <v>199510</v>
      </c>
      <c r="Y370" s="1439"/>
      <c r="Z370" s="1439"/>
      <c r="AA370" s="1439"/>
      <c r="AB370" s="1440"/>
      <c r="AC370" s="1397"/>
      <c r="AD370" s="1398"/>
      <c r="AE370" s="1398"/>
      <c r="AF370" s="1398"/>
      <c r="AG370" s="1398"/>
      <c r="AH370" s="1398"/>
      <c r="AI370" s="1398"/>
      <c r="AJ370" s="1398"/>
      <c r="AK370" s="1398"/>
      <c r="AL370" s="1398"/>
      <c r="AM370" s="1398"/>
      <c r="AN370" s="1398"/>
      <c r="AO370" s="1398"/>
      <c r="AP370" s="1398"/>
      <c r="AQ370" s="1398"/>
      <c r="AR370" s="1398"/>
      <c r="AS370" s="1398"/>
      <c r="AT370" s="1398"/>
      <c r="AU370" s="1398"/>
      <c r="AV370" s="1398"/>
      <c r="AW370" s="1398"/>
      <c r="AX370" s="1398"/>
      <c r="AY370" s="1399"/>
      <c r="AZ370" s="71"/>
      <c r="BA370" s="1406"/>
      <c r="BB370" s="1407"/>
      <c r="BC370" s="1407"/>
      <c r="BD370" s="1408"/>
      <c r="BE370" s="1415"/>
      <c r="BF370" s="1416"/>
      <c r="BG370" s="1416"/>
      <c r="BH370" s="1417"/>
      <c r="BI370" s="1415"/>
      <c r="BJ370" s="1416"/>
      <c r="BK370" s="1416"/>
      <c r="BL370" s="1417"/>
      <c r="BM370" s="1424"/>
      <c r="BN370" s="1425"/>
      <c r="BO370" s="1426"/>
      <c r="BP370" s="1427"/>
      <c r="BQ370" s="1427"/>
      <c r="BR370" s="1427"/>
      <c r="BS370" s="1427"/>
      <c r="BT370" s="1427"/>
      <c r="BU370" s="127"/>
      <c r="BV370" s="1378"/>
      <c r="BW370" s="1378"/>
      <c r="BX370" s="1378"/>
      <c r="BY370" s="1378"/>
      <c r="BZ370" s="1378"/>
      <c r="CA370" s="1378"/>
      <c r="CB370" s="1378"/>
      <c r="CC370" s="1378"/>
      <c r="CD370" s="1378"/>
      <c r="CE370" s="1378"/>
      <c r="CF370" s="1378"/>
      <c r="CG370" s="1378"/>
      <c r="CH370" s="1378"/>
      <c r="CI370" s="1378"/>
      <c r="CJ370" s="1378"/>
      <c r="CK370" s="1378"/>
      <c r="CL370" s="1378"/>
      <c r="CM370" s="1378"/>
      <c r="CN370" s="1378"/>
      <c r="CO370" s="1378"/>
      <c r="CP370" s="1378"/>
      <c r="CQ370" s="1378"/>
      <c r="CR370" s="1378"/>
      <c r="CS370" s="1378"/>
      <c r="CT370" s="1378"/>
      <c r="CU370" s="1378"/>
      <c r="CV370" s="1378"/>
      <c r="CW370" s="83"/>
      <c r="CX370" s="112"/>
      <c r="DA370" s="11"/>
      <c r="DB370" s="12"/>
      <c r="DC370" s="11"/>
    </row>
    <row r="371" spans="1:107" ht="13.5" customHeight="1" x14ac:dyDescent="0.2">
      <c r="A371" s="3"/>
      <c r="B371" s="111"/>
      <c r="C371" s="1441" t="s">
        <v>812</v>
      </c>
      <c r="D371" s="1442"/>
      <c r="E371" s="1442"/>
      <c r="F371" s="1442"/>
      <c r="G371" s="1442"/>
      <c r="H371" s="1442"/>
      <c r="I371" s="1442"/>
      <c r="J371" s="1442"/>
      <c r="K371" s="1442"/>
      <c r="L371" s="1442"/>
      <c r="M371" s="1442"/>
      <c r="N371" s="1442"/>
      <c r="O371" s="1442"/>
      <c r="P371" s="1442"/>
      <c r="Q371" s="1442"/>
      <c r="R371" s="1442"/>
      <c r="S371" s="1442"/>
      <c r="T371" s="1442"/>
      <c r="U371" s="1442"/>
      <c r="V371" s="1442"/>
      <c r="W371" s="1443"/>
      <c r="X371" s="1444">
        <f>X322+X328+X334+X340+X346+X352+X358+X364+X365</f>
        <v>199510</v>
      </c>
      <c r="Y371" s="1445"/>
      <c r="Z371" s="1445"/>
      <c r="AA371" s="1445"/>
      <c r="AB371" s="1446"/>
      <c r="AC371" s="3"/>
      <c r="AD371" s="3"/>
      <c r="AE371" s="3"/>
      <c r="AF371" s="3"/>
      <c r="AG371" s="3"/>
      <c r="AH371" s="3"/>
      <c r="AI371" s="3"/>
      <c r="AJ371" s="3"/>
      <c r="AK371" s="3"/>
      <c r="AL371" s="3"/>
      <c r="AM371" s="3"/>
      <c r="AN371" s="3"/>
      <c r="AO371" s="3"/>
      <c r="AP371" s="3"/>
      <c r="AQ371" s="3"/>
      <c r="AR371" s="3"/>
      <c r="AS371" s="3"/>
      <c r="AT371" s="3"/>
      <c r="AU371" s="3"/>
      <c r="AV371" s="3"/>
      <c r="AW371" s="3"/>
      <c r="AX371" s="3"/>
      <c r="AY371" s="3"/>
      <c r="AZ371" s="71"/>
      <c r="BA371" s="83"/>
      <c r="BB371" s="83"/>
      <c r="BC371" s="83"/>
      <c r="BD371" s="83"/>
      <c r="BE371" s="83"/>
      <c r="BF371" s="83"/>
      <c r="BG371" s="83"/>
      <c r="BH371" s="83"/>
      <c r="BI371" s="83"/>
      <c r="BJ371" s="83"/>
      <c r="BK371" s="83"/>
      <c r="BL371" s="83"/>
      <c r="BM371" s="83"/>
      <c r="BN371" s="83"/>
      <c r="BO371" s="83"/>
      <c r="BP371" s="54"/>
      <c r="BQ371" s="54"/>
      <c r="BR371" s="54"/>
      <c r="BS371" s="83"/>
      <c r="BT371" s="83"/>
      <c r="BU371" s="83"/>
      <c r="BV371" s="1378"/>
      <c r="BW371" s="1378"/>
      <c r="BX371" s="1378"/>
      <c r="BY371" s="1378"/>
      <c r="BZ371" s="1378"/>
      <c r="CA371" s="1378"/>
      <c r="CB371" s="1378"/>
      <c r="CC371" s="1378"/>
      <c r="CD371" s="1378"/>
      <c r="CE371" s="1378"/>
      <c r="CF371" s="1378"/>
      <c r="CG371" s="1378"/>
      <c r="CH371" s="1378"/>
      <c r="CI371" s="1378"/>
      <c r="CJ371" s="1378"/>
      <c r="CK371" s="1378"/>
      <c r="CL371" s="1378"/>
      <c r="CM371" s="1378"/>
      <c r="CN371" s="1378"/>
      <c r="CO371" s="1378"/>
      <c r="CP371" s="1378"/>
      <c r="CQ371" s="1378"/>
      <c r="CR371" s="1378"/>
      <c r="CS371" s="1378"/>
      <c r="CT371" s="1378"/>
      <c r="CU371" s="1378"/>
      <c r="CV371" s="1378"/>
      <c r="CW371" s="83"/>
      <c r="CX371" s="112"/>
      <c r="DA371" s="11" t="s">
        <v>405</v>
      </c>
      <c r="DB371" s="12">
        <v>0.95199999999999996</v>
      </c>
      <c r="DC371" s="11"/>
    </row>
    <row r="372" spans="1:107" ht="13.5" customHeight="1" x14ac:dyDescent="0.2">
      <c r="A372" s="3"/>
      <c r="B372" s="111"/>
      <c r="C372" s="1441" t="s">
        <v>813</v>
      </c>
      <c r="D372" s="1442"/>
      <c r="E372" s="1442"/>
      <c r="F372" s="1442"/>
      <c r="G372" s="1442"/>
      <c r="H372" s="1442"/>
      <c r="I372" s="1442"/>
      <c r="J372" s="1442"/>
      <c r="K372" s="1442"/>
      <c r="L372" s="1442"/>
      <c r="M372" s="1442"/>
      <c r="N372" s="1442"/>
      <c r="O372" s="1442"/>
      <c r="P372" s="1442"/>
      <c r="Q372" s="1442"/>
      <c r="R372" s="1442"/>
      <c r="S372" s="1442"/>
      <c r="T372" s="1443"/>
      <c r="U372" s="1447" t="e">
        <f>IF(O311="RUMAH TINGGAL MEWAH",VLOOKUP(O315,IL,3,FALSE),IF(O311="RUMAH TINGGAL MENENGAH",VLOOKUP(O315,IL,4,FALSE),IF(O311="RUMAH TINGGAL SEDERHANA",VLOOKUP(O315,IL,5,FALSE),IF(O311="SEMI PERMANEN",VLOOKUP(O315,IL,6,FALSE),IF(O311="GUDANG",VLOOKUP(O315,IL,7,FALSE),IF(O311="GEDUNG BERTINGKAT RENDAH &lt; 5 LANTAI",VLOOKUP(O315,IL,8,FALSE),IF(O311="GEDUNG BERTINGKAT SEDANG 5-8 LANTAI",VLOOKUP(O315,IL,9,FALSE),VLOOKUP(O315,IL,10,FALSE))))))))</f>
        <v>#N/A</v>
      </c>
      <c r="V372" s="1448"/>
      <c r="W372" s="1449"/>
      <c r="X372" s="1444" t="e">
        <f>X371*U372</f>
        <v>#N/A</v>
      </c>
      <c r="Y372" s="1445"/>
      <c r="Z372" s="1445"/>
      <c r="AA372" s="1445"/>
      <c r="AB372" s="1446"/>
      <c r="AC372" s="3"/>
      <c r="AD372" s="1289" t="s">
        <v>896</v>
      </c>
      <c r="AE372" s="1290"/>
      <c r="AF372" s="1290"/>
      <c r="AG372" s="1290"/>
      <c r="AH372" s="1290"/>
      <c r="AI372" s="1290"/>
      <c r="AJ372" s="1290"/>
      <c r="AK372" s="1290"/>
      <c r="AL372" s="1290"/>
      <c r="AM372" s="1290"/>
      <c r="AN372" s="1290"/>
      <c r="AO372" s="1290"/>
      <c r="AP372" s="1290"/>
      <c r="AQ372" s="1290"/>
      <c r="AR372" s="1290"/>
      <c r="AS372" s="1290"/>
      <c r="AT372" s="1290"/>
      <c r="AU372" s="1290"/>
      <c r="AV372" s="1290"/>
      <c r="AW372" s="1290"/>
      <c r="AX372" s="1290"/>
      <c r="AY372" s="1290"/>
      <c r="AZ372" s="1290"/>
      <c r="BA372" s="1290"/>
      <c r="BB372" s="1290"/>
      <c r="BC372" s="1291"/>
      <c r="BD372" s="83"/>
      <c r="BE372" s="83"/>
      <c r="BF372" s="83"/>
      <c r="BG372" s="83"/>
      <c r="BH372" s="83"/>
      <c r="BI372" s="83"/>
      <c r="BJ372" s="83"/>
      <c r="BK372" s="83"/>
      <c r="BL372" s="83"/>
      <c r="BM372" s="83"/>
      <c r="BN372" s="83"/>
      <c r="BO372" s="83"/>
      <c r="BP372" s="54"/>
      <c r="BQ372" s="54"/>
      <c r="BR372" s="54"/>
      <c r="BS372" s="83"/>
      <c r="BT372" s="83"/>
      <c r="BU372" s="83"/>
      <c r="BV372" s="1378"/>
      <c r="BW372" s="1378"/>
      <c r="BX372" s="1378"/>
      <c r="BY372" s="1378"/>
      <c r="BZ372" s="1378"/>
      <c r="CA372" s="1378"/>
      <c r="CB372" s="1378"/>
      <c r="CC372" s="1378"/>
      <c r="CD372" s="1378"/>
      <c r="CE372" s="1378"/>
      <c r="CF372" s="1378"/>
      <c r="CG372" s="1378"/>
      <c r="CH372" s="1378"/>
      <c r="CI372" s="1378"/>
      <c r="CJ372" s="1378"/>
      <c r="CK372" s="1378"/>
      <c r="CL372" s="1378"/>
      <c r="CM372" s="1378"/>
      <c r="CN372" s="1378"/>
      <c r="CO372" s="1378"/>
      <c r="CP372" s="1378"/>
      <c r="CQ372" s="1378"/>
      <c r="CR372" s="1378"/>
      <c r="CS372" s="1378"/>
      <c r="CT372" s="1378"/>
      <c r="CU372" s="1378"/>
      <c r="CV372" s="1378"/>
      <c r="CW372" s="83"/>
      <c r="CX372" s="112"/>
      <c r="DA372" s="11" t="s">
        <v>406</v>
      </c>
      <c r="DB372" s="12">
        <v>0.97399999999999998</v>
      </c>
      <c r="DC372" s="11"/>
    </row>
    <row r="373" spans="1:107" ht="13.5" customHeight="1" x14ac:dyDescent="0.2">
      <c r="A373" s="3"/>
      <c r="B373" s="111"/>
      <c r="C373" s="1349" t="s">
        <v>814</v>
      </c>
      <c r="D373" s="1295"/>
      <c r="E373" s="1295"/>
      <c r="F373" s="1295"/>
      <c r="G373" s="1295"/>
      <c r="H373" s="1295"/>
      <c r="I373" s="1295"/>
      <c r="J373" s="1295"/>
      <c r="K373" s="1295"/>
      <c r="L373" s="1295"/>
      <c r="M373" s="1295"/>
      <c r="N373" s="1295"/>
      <c r="O373" s="1295"/>
      <c r="P373" s="1295"/>
      <c r="Q373" s="1295"/>
      <c r="R373" s="1295"/>
      <c r="S373" s="1295"/>
      <c r="T373" s="1296"/>
      <c r="U373" s="1350">
        <f>VLOOKUP(O313,$DA$38:$DB$584,2,FALSE)</f>
        <v>1</v>
      </c>
      <c r="V373" s="1351"/>
      <c r="W373" s="1352"/>
      <c r="X373" s="1353" t="e">
        <f>X372*U373</f>
        <v>#N/A</v>
      </c>
      <c r="Y373" s="1354"/>
      <c r="Z373" s="1354"/>
      <c r="AA373" s="1354"/>
      <c r="AB373" s="1355"/>
      <c r="AC373" s="3"/>
      <c r="AD373" s="117" t="s">
        <v>13</v>
      </c>
      <c r="AE373" s="1323" t="s">
        <v>897</v>
      </c>
      <c r="AF373" s="1323"/>
      <c r="AG373" s="1323"/>
      <c r="AH373" s="1323"/>
      <c r="AI373" s="1323"/>
      <c r="AJ373" s="1323"/>
      <c r="AK373" s="1323"/>
      <c r="AL373" s="1323"/>
      <c r="AM373" s="1323"/>
      <c r="AN373" s="1323"/>
      <c r="AO373" s="1323"/>
      <c r="AP373" s="1323"/>
      <c r="AQ373" s="1323"/>
      <c r="AR373" s="1324"/>
      <c r="AS373" s="1356"/>
      <c r="AT373" s="1357"/>
      <c r="AU373" s="1357"/>
      <c r="AV373" s="1357"/>
      <c r="AW373" s="1357"/>
      <c r="AX373" s="1357"/>
      <c r="AY373" s="1357"/>
      <c r="AZ373" s="1357"/>
      <c r="BA373" s="1357"/>
      <c r="BB373" s="1357"/>
      <c r="BC373" s="1358"/>
      <c r="BD373" s="83"/>
      <c r="BE373" s="83"/>
      <c r="BF373" s="83"/>
      <c r="BG373" s="83"/>
      <c r="BH373" s="83"/>
      <c r="BI373" s="83"/>
      <c r="BJ373" s="83"/>
      <c r="BK373" s="83"/>
      <c r="BL373" s="83"/>
      <c r="BM373" s="83"/>
      <c r="BN373" s="83"/>
      <c r="BO373" s="83"/>
      <c r="BP373" s="54"/>
      <c r="BQ373" s="54"/>
      <c r="BR373" s="54"/>
      <c r="BS373" s="83"/>
      <c r="BT373" s="83"/>
      <c r="BU373" s="83"/>
      <c r="BV373" s="1378"/>
      <c r="BW373" s="1378"/>
      <c r="BX373" s="1378"/>
      <c r="BY373" s="1378"/>
      <c r="BZ373" s="1378"/>
      <c r="CA373" s="1378"/>
      <c r="CB373" s="1378"/>
      <c r="CC373" s="1378"/>
      <c r="CD373" s="1378"/>
      <c r="CE373" s="1378"/>
      <c r="CF373" s="1378"/>
      <c r="CG373" s="1378"/>
      <c r="CH373" s="1378"/>
      <c r="CI373" s="1378"/>
      <c r="CJ373" s="1378"/>
      <c r="CK373" s="1378"/>
      <c r="CL373" s="1378"/>
      <c r="CM373" s="1378"/>
      <c r="CN373" s="1378"/>
      <c r="CO373" s="1378"/>
      <c r="CP373" s="1378"/>
      <c r="CQ373" s="1378"/>
      <c r="CR373" s="1378"/>
      <c r="CS373" s="1378"/>
      <c r="CT373" s="1378"/>
      <c r="CU373" s="1378"/>
      <c r="CV373" s="1378"/>
      <c r="CW373" s="83"/>
      <c r="CX373" s="112"/>
      <c r="DA373" s="11" t="s">
        <v>407</v>
      </c>
      <c r="DB373" s="12">
        <v>0.97199999999999998</v>
      </c>
      <c r="DC373" s="11"/>
    </row>
    <row r="374" spans="1:107" ht="13.5" customHeight="1" x14ac:dyDescent="0.2">
      <c r="A374" s="3"/>
      <c r="B374" s="111"/>
      <c r="C374" s="3"/>
      <c r="D374" s="3"/>
      <c r="E374" s="3"/>
      <c r="F374" s="3"/>
      <c r="G374" s="3"/>
      <c r="H374" s="3"/>
      <c r="I374" s="3"/>
      <c r="J374" s="3"/>
      <c r="K374" s="3"/>
      <c r="L374" s="3"/>
      <c r="M374" s="3"/>
      <c r="N374" s="3"/>
      <c r="O374" s="3"/>
      <c r="P374" s="3"/>
      <c r="Q374" s="3"/>
      <c r="R374" s="3"/>
      <c r="S374" s="3"/>
      <c r="T374" s="3"/>
      <c r="U374" s="3"/>
      <c r="V374" s="3"/>
      <c r="W374" s="3"/>
      <c r="X374" s="3"/>
      <c r="Y374" s="3"/>
      <c r="Z374" s="3"/>
      <c r="AA374" s="3"/>
      <c r="AB374" s="3"/>
      <c r="AC374" s="3"/>
      <c r="AD374" s="124" t="s">
        <v>13</v>
      </c>
      <c r="AE374" s="1318" t="s">
        <v>898</v>
      </c>
      <c r="AF374" s="1318"/>
      <c r="AG374" s="1318"/>
      <c r="AH374" s="1318"/>
      <c r="AI374" s="1318"/>
      <c r="AJ374" s="1318"/>
      <c r="AK374" s="1318"/>
      <c r="AL374" s="1318"/>
      <c r="AM374" s="1318"/>
      <c r="AN374" s="1318"/>
      <c r="AO374" s="1318"/>
      <c r="AP374" s="1318"/>
      <c r="AQ374" s="1318"/>
      <c r="AR374" s="1319"/>
      <c r="AS374" s="1337"/>
      <c r="AT374" s="1338"/>
      <c r="AU374" s="1338"/>
      <c r="AV374" s="1338"/>
      <c r="AW374" s="1338"/>
      <c r="AX374" s="1338"/>
      <c r="AY374" s="1338"/>
      <c r="AZ374" s="1338"/>
      <c r="BA374" s="1338"/>
      <c r="BB374" s="1338"/>
      <c r="BC374" s="1339"/>
      <c r="BD374" s="83"/>
      <c r="BE374" s="83"/>
      <c r="BF374" s="83"/>
      <c r="BG374" s="83"/>
      <c r="BH374" s="83"/>
      <c r="BI374" s="83"/>
      <c r="BJ374" s="83"/>
      <c r="BK374" s="83"/>
      <c r="BL374" s="83"/>
      <c r="BM374" s="83"/>
      <c r="BN374" s="83"/>
      <c r="BO374" s="83"/>
      <c r="BP374" s="54"/>
      <c r="BQ374" s="54"/>
      <c r="BR374" s="54"/>
      <c r="BS374" s="83"/>
      <c r="BT374" s="83"/>
      <c r="BU374" s="83"/>
      <c r="BV374" s="1378"/>
      <c r="BW374" s="1378"/>
      <c r="BX374" s="1378"/>
      <c r="BY374" s="1378"/>
      <c r="BZ374" s="1378"/>
      <c r="CA374" s="1378"/>
      <c r="CB374" s="1378"/>
      <c r="CC374" s="1378"/>
      <c r="CD374" s="1378"/>
      <c r="CE374" s="1378"/>
      <c r="CF374" s="1378"/>
      <c r="CG374" s="1378"/>
      <c r="CH374" s="1378"/>
      <c r="CI374" s="1378"/>
      <c r="CJ374" s="1378"/>
      <c r="CK374" s="1378"/>
      <c r="CL374" s="1378"/>
      <c r="CM374" s="1378"/>
      <c r="CN374" s="1378"/>
      <c r="CO374" s="1378"/>
      <c r="CP374" s="1378"/>
      <c r="CQ374" s="1378"/>
      <c r="CR374" s="1378"/>
      <c r="CS374" s="1378"/>
      <c r="CT374" s="1378"/>
      <c r="CU374" s="1378"/>
      <c r="CV374" s="1378"/>
      <c r="CW374" s="83"/>
      <c r="CX374" s="112"/>
      <c r="DA374" s="11" t="s">
        <v>408</v>
      </c>
      <c r="DB374" s="12">
        <v>0.92400000000000004</v>
      </c>
      <c r="DC374" s="11"/>
    </row>
    <row r="375" spans="1:107" ht="13.5" customHeight="1" x14ac:dyDescent="0.2">
      <c r="A375" s="3"/>
      <c r="B375" s="111"/>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c r="AC375" s="3"/>
      <c r="AD375" s="124" t="s">
        <v>13</v>
      </c>
      <c r="AE375" s="1318" t="s">
        <v>899</v>
      </c>
      <c r="AF375" s="1318"/>
      <c r="AG375" s="1318"/>
      <c r="AH375" s="1318"/>
      <c r="AI375" s="1318"/>
      <c r="AJ375" s="1318"/>
      <c r="AK375" s="1318"/>
      <c r="AL375" s="1318"/>
      <c r="AM375" s="1318"/>
      <c r="AN375" s="1318"/>
      <c r="AO375" s="1318"/>
      <c r="AP375" s="1318"/>
      <c r="AQ375" s="1318"/>
      <c r="AR375" s="1319"/>
      <c r="AS375" s="1340" t="s">
        <v>13</v>
      </c>
      <c r="AT375" s="1341"/>
      <c r="AU375" s="1341"/>
      <c r="AV375" s="1341"/>
      <c r="AW375" s="1341"/>
      <c r="AX375" s="1341"/>
      <c r="AY375" s="1341"/>
      <c r="AZ375" s="1341"/>
      <c r="BA375" s="1341"/>
      <c r="BB375" s="1341"/>
      <c r="BC375" s="1342"/>
      <c r="BD375" s="83"/>
      <c r="BE375" s="83"/>
      <c r="BF375" s="83"/>
      <c r="BG375" s="83"/>
      <c r="BH375" s="83"/>
      <c r="BI375" s="83"/>
      <c r="BJ375" s="83"/>
      <c r="BK375" s="83"/>
      <c r="BP375" s="54"/>
      <c r="BQ375" s="54"/>
      <c r="BR375" s="54"/>
      <c r="BS375" s="83"/>
      <c r="BT375" s="83"/>
      <c r="BU375" s="83"/>
      <c r="BV375" s="1378"/>
      <c r="BW375" s="1378"/>
      <c r="BX375" s="1378"/>
      <c r="BY375" s="1378"/>
      <c r="BZ375" s="1378"/>
      <c r="CA375" s="1378"/>
      <c r="CB375" s="1378"/>
      <c r="CC375" s="1378"/>
      <c r="CD375" s="1378"/>
      <c r="CE375" s="1378"/>
      <c r="CF375" s="1378"/>
      <c r="CG375" s="1378"/>
      <c r="CH375" s="1378"/>
      <c r="CI375" s="1378"/>
      <c r="CJ375" s="1378"/>
      <c r="CK375" s="1378"/>
      <c r="CL375" s="1378"/>
      <c r="CM375" s="1378"/>
      <c r="CN375" s="1378"/>
      <c r="CO375" s="1378"/>
      <c r="CP375" s="1378"/>
      <c r="CQ375" s="1378"/>
      <c r="CR375" s="1378"/>
      <c r="CS375" s="1378"/>
      <c r="CT375" s="1378"/>
      <c r="CU375" s="1378"/>
      <c r="CV375" s="1378"/>
      <c r="CW375" s="83"/>
      <c r="CX375" s="112"/>
      <c r="DA375" s="11" t="s">
        <v>409</v>
      </c>
      <c r="DB375" s="12">
        <v>0.97299999999999998</v>
      </c>
      <c r="DC375" s="11"/>
    </row>
    <row r="376" spans="1:107" ht="13.5" customHeight="1" x14ac:dyDescent="0.2">
      <c r="A376" s="3"/>
      <c r="B376" s="111"/>
      <c r="C376" s="1289" t="s">
        <v>815</v>
      </c>
      <c r="D376" s="1290"/>
      <c r="E376" s="1290"/>
      <c r="F376" s="1290"/>
      <c r="G376" s="1290"/>
      <c r="H376" s="1290"/>
      <c r="I376" s="1290"/>
      <c r="J376" s="1290"/>
      <c r="K376" s="1290"/>
      <c r="L376" s="1290"/>
      <c r="M376" s="1290"/>
      <c r="N376" s="1290"/>
      <c r="O376" s="1290"/>
      <c r="P376" s="1290"/>
      <c r="Q376" s="1290"/>
      <c r="R376" s="1290"/>
      <c r="S376" s="1290"/>
      <c r="T376" s="1290"/>
      <c r="U376" s="1290"/>
      <c r="V376" s="1290"/>
      <c r="W376" s="1290"/>
      <c r="X376" s="1290"/>
      <c r="Y376" s="1290"/>
      <c r="Z376" s="1290"/>
      <c r="AA376" s="1290"/>
      <c r="AB376" s="1291"/>
      <c r="AC376" s="3"/>
      <c r="AD376" s="118" t="s">
        <v>13</v>
      </c>
      <c r="AE376" s="1300" t="s">
        <v>868</v>
      </c>
      <c r="AF376" s="1300"/>
      <c r="AG376" s="1300"/>
      <c r="AH376" s="1300"/>
      <c r="AI376" s="1300"/>
      <c r="AJ376" s="1300"/>
      <c r="AK376" s="1300"/>
      <c r="AL376" s="1300"/>
      <c r="AM376" s="1300"/>
      <c r="AN376" s="1300"/>
      <c r="AO376" s="1300"/>
      <c r="AP376" s="1300"/>
      <c r="AQ376" s="1300"/>
      <c r="AR376" s="1301"/>
      <c r="AS376" s="1343">
        <f>VLOOKUP(AS375,$DU$2:$DV$26,2,FALSE)</f>
        <v>0</v>
      </c>
      <c r="AT376" s="1344"/>
      <c r="AU376" s="1344"/>
      <c r="AV376" s="1344"/>
      <c r="AW376" s="1344"/>
      <c r="AX376" s="1344"/>
      <c r="AY376" s="1344"/>
      <c r="AZ376" s="1344"/>
      <c r="BA376" s="1344"/>
      <c r="BB376" s="1344"/>
      <c r="BC376" s="1345"/>
      <c r="BD376" s="83"/>
      <c r="BE376" s="83"/>
      <c r="BF376" s="83"/>
      <c r="BG376" s="83"/>
      <c r="BH376" s="83"/>
      <c r="BI376" s="83"/>
      <c r="BJ376" s="83"/>
      <c r="BK376" s="83"/>
      <c r="BP376" s="54"/>
      <c r="BQ376" s="54"/>
      <c r="BR376" s="54"/>
      <c r="BS376" s="83"/>
      <c r="BT376" s="83"/>
      <c r="BU376" s="83"/>
      <c r="BV376" s="1378"/>
      <c r="BW376" s="1378"/>
      <c r="BX376" s="1378"/>
      <c r="BY376" s="1378"/>
      <c r="BZ376" s="1378"/>
      <c r="CA376" s="1378"/>
      <c r="CB376" s="1378"/>
      <c r="CC376" s="1378"/>
      <c r="CD376" s="1378"/>
      <c r="CE376" s="1378"/>
      <c r="CF376" s="1378"/>
      <c r="CG376" s="1378"/>
      <c r="CH376" s="1378"/>
      <c r="CI376" s="1378"/>
      <c r="CJ376" s="1378"/>
      <c r="CK376" s="1378"/>
      <c r="CL376" s="1378"/>
      <c r="CM376" s="1378"/>
      <c r="CN376" s="1378"/>
      <c r="CO376" s="1378"/>
      <c r="CP376" s="1378"/>
      <c r="CQ376" s="1378"/>
      <c r="CR376" s="1378"/>
      <c r="CS376" s="1378"/>
      <c r="CT376" s="1378"/>
      <c r="CU376" s="1378"/>
      <c r="CV376" s="1378"/>
      <c r="CW376" s="83"/>
      <c r="CX376" s="112"/>
      <c r="DA376" s="11" t="s">
        <v>410</v>
      </c>
      <c r="DB376" s="12">
        <v>0.90100000000000002</v>
      </c>
      <c r="DC376" s="11"/>
    </row>
    <row r="377" spans="1:107" ht="13.5" customHeight="1" x14ac:dyDescent="0.2">
      <c r="A377" s="3"/>
      <c r="B377" s="111"/>
      <c r="C377" s="124" t="s">
        <v>13</v>
      </c>
      <c r="D377" s="1323" t="s">
        <v>816</v>
      </c>
      <c r="E377" s="1323"/>
      <c r="F377" s="1323"/>
      <c r="G377" s="1323"/>
      <c r="H377" s="1323"/>
      <c r="I377" s="1323"/>
      <c r="J377" s="1323"/>
      <c r="K377" s="1323"/>
      <c r="L377" s="1323"/>
      <c r="M377" s="1323"/>
      <c r="N377" s="1323"/>
      <c r="O377" s="1323"/>
      <c r="P377" s="1323"/>
      <c r="Q377" s="1323"/>
      <c r="R377" s="1323"/>
      <c r="S377" s="1323"/>
      <c r="T377" s="1324"/>
      <c r="U377" s="1346">
        <f>U300</f>
        <v>0.03</v>
      </c>
      <c r="V377" s="1347"/>
      <c r="W377" s="1348"/>
      <c r="X377" s="1315" t="e">
        <f>X373*U377</f>
        <v>#N/A</v>
      </c>
      <c r="Y377" s="1316"/>
      <c r="Z377" s="1316"/>
      <c r="AA377" s="1316"/>
      <c r="AB377" s="1317"/>
      <c r="AC377" s="3"/>
      <c r="AD377" s="1289" t="s">
        <v>900</v>
      </c>
      <c r="AE377" s="1290"/>
      <c r="AF377" s="1290"/>
      <c r="AG377" s="1290"/>
      <c r="AH377" s="1290"/>
      <c r="AI377" s="1290"/>
      <c r="AJ377" s="1290"/>
      <c r="AK377" s="1290"/>
      <c r="AL377" s="1290"/>
      <c r="AM377" s="1290"/>
      <c r="AN377" s="1290"/>
      <c r="AO377" s="1290"/>
      <c r="AP377" s="1290"/>
      <c r="AQ377" s="1290"/>
      <c r="AR377" s="1290"/>
      <c r="AS377" s="1290"/>
      <c r="AT377" s="1290"/>
      <c r="AU377" s="1290"/>
      <c r="AV377" s="1290"/>
      <c r="AW377" s="1290"/>
      <c r="AX377" s="1290"/>
      <c r="AY377" s="1290">
        <f>SUM(AY374:BC376)</f>
        <v>0</v>
      </c>
      <c r="AZ377" s="1290"/>
      <c r="BA377" s="1290"/>
      <c r="BB377" s="1290"/>
      <c r="BC377" s="1291"/>
      <c r="BD377" s="83"/>
      <c r="BE377" s="83"/>
      <c r="BF377" s="83"/>
      <c r="BG377" s="83"/>
      <c r="BH377" s="83"/>
      <c r="BI377" s="83"/>
      <c r="BJ377" s="83"/>
      <c r="BK377" s="83"/>
      <c r="BP377" s="54"/>
      <c r="BQ377" s="54"/>
      <c r="BR377" s="54"/>
      <c r="BS377" s="83"/>
      <c r="BT377" s="83"/>
      <c r="BU377" s="83"/>
      <c r="BV377" s="1378"/>
      <c r="BW377" s="1378"/>
      <c r="BX377" s="1378"/>
      <c r="BY377" s="1378"/>
      <c r="BZ377" s="1378"/>
      <c r="CA377" s="1378"/>
      <c r="CB377" s="1378"/>
      <c r="CC377" s="1378"/>
      <c r="CD377" s="1378"/>
      <c r="CE377" s="1378"/>
      <c r="CF377" s="1378"/>
      <c r="CG377" s="1378"/>
      <c r="CH377" s="1378"/>
      <c r="CI377" s="1378"/>
      <c r="CJ377" s="1378"/>
      <c r="CK377" s="1378"/>
      <c r="CL377" s="1378"/>
      <c r="CM377" s="1378"/>
      <c r="CN377" s="1378"/>
      <c r="CO377" s="1378"/>
      <c r="CP377" s="1378"/>
      <c r="CQ377" s="1378"/>
      <c r="CR377" s="1378"/>
      <c r="CS377" s="1378"/>
      <c r="CT377" s="1378"/>
      <c r="CU377" s="1378"/>
      <c r="CV377" s="1378"/>
      <c r="CW377" s="83"/>
      <c r="CX377" s="112"/>
      <c r="DA377" s="11" t="s">
        <v>411</v>
      </c>
      <c r="DB377" s="12">
        <v>0.97699999999999998</v>
      </c>
      <c r="DC377" s="11"/>
    </row>
    <row r="378" spans="1:107" ht="13.5" customHeight="1" x14ac:dyDescent="0.2">
      <c r="A378" s="3"/>
      <c r="B378" s="111"/>
      <c r="C378" s="124" t="s">
        <v>13</v>
      </c>
      <c r="D378" s="1318" t="s">
        <v>817</v>
      </c>
      <c r="E378" s="1318"/>
      <c r="F378" s="1318"/>
      <c r="G378" s="1318"/>
      <c r="H378" s="1318"/>
      <c r="I378" s="1318"/>
      <c r="J378" s="1318"/>
      <c r="K378" s="1318"/>
      <c r="L378" s="1318"/>
      <c r="M378" s="1318"/>
      <c r="N378" s="1318"/>
      <c r="O378" s="1318"/>
      <c r="P378" s="1318"/>
      <c r="Q378" s="1318"/>
      <c r="R378" s="1318"/>
      <c r="S378" s="1318"/>
      <c r="T378" s="1319"/>
      <c r="U378" s="1312">
        <f t="shared" ref="U378:U379" si="88">U301</f>
        <v>1.4999999999999999E-2</v>
      </c>
      <c r="V378" s="1313"/>
      <c r="W378" s="1314"/>
      <c r="X378" s="1320" t="e">
        <f>X373*U378</f>
        <v>#N/A</v>
      </c>
      <c r="Y378" s="1321"/>
      <c r="Z378" s="1321"/>
      <c r="AA378" s="1321"/>
      <c r="AB378" s="1322"/>
      <c r="AC378" s="3"/>
      <c r="AD378" s="117" t="s">
        <v>13</v>
      </c>
      <c r="AE378" s="1323" t="s">
        <v>851</v>
      </c>
      <c r="AF378" s="1323"/>
      <c r="AG378" s="1323"/>
      <c r="AH378" s="1323"/>
      <c r="AI378" s="1323"/>
      <c r="AJ378" s="1323"/>
      <c r="AK378" s="1323"/>
      <c r="AL378" s="1323"/>
      <c r="AM378" s="1323"/>
      <c r="AN378" s="1323"/>
      <c r="AO378" s="1323"/>
      <c r="AP378" s="1323"/>
      <c r="AQ378" s="1323"/>
      <c r="AR378" s="1324"/>
      <c r="AS378" s="1325" t="e">
        <f>SUM(BP318:BT370)/X383</f>
        <v>#N/A</v>
      </c>
      <c r="AT378" s="1326"/>
      <c r="AU378" s="1326"/>
      <c r="AV378" s="1326"/>
      <c r="AW378" s="1326"/>
      <c r="AX378" s="1326"/>
      <c r="AY378" s="1326"/>
      <c r="AZ378" s="1326"/>
      <c r="BA378" s="1326"/>
      <c r="BB378" s="1326"/>
      <c r="BC378" s="1327"/>
      <c r="BD378" s="83"/>
      <c r="BE378" s="83"/>
      <c r="BF378" s="83"/>
      <c r="BG378" s="83"/>
      <c r="BH378" s="83"/>
      <c r="BI378" s="83"/>
      <c r="BJ378" s="83"/>
      <c r="BK378" s="83"/>
      <c r="BL378" s="83"/>
      <c r="BM378" s="83"/>
      <c r="BN378" s="83"/>
      <c r="BO378" s="83"/>
      <c r="BP378" s="54"/>
      <c r="BQ378" s="54"/>
      <c r="BR378" s="54"/>
      <c r="BS378" s="83"/>
      <c r="BT378" s="83"/>
      <c r="BU378" s="83"/>
      <c r="BV378" s="1378"/>
      <c r="BW378" s="1378"/>
      <c r="BX378" s="1378"/>
      <c r="BY378" s="1378"/>
      <c r="BZ378" s="1378"/>
      <c r="CA378" s="1378"/>
      <c r="CB378" s="1378"/>
      <c r="CC378" s="1378"/>
      <c r="CD378" s="1378"/>
      <c r="CE378" s="1378"/>
      <c r="CF378" s="1378"/>
      <c r="CG378" s="1378"/>
      <c r="CH378" s="1378"/>
      <c r="CI378" s="1378"/>
      <c r="CJ378" s="1378"/>
      <c r="CK378" s="1378"/>
      <c r="CL378" s="1378"/>
      <c r="CM378" s="1378"/>
      <c r="CN378" s="1378"/>
      <c r="CO378" s="1378"/>
      <c r="CP378" s="1378"/>
      <c r="CQ378" s="1378"/>
      <c r="CR378" s="1378"/>
      <c r="CS378" s="1378"/>
      <c r="CT378" s="1378"/>
      <c r="CU378" s="1378"/>
      <c r="CV378" s="1378"/>
      <c r="CW378" s="83"/>
      <c r="CX378" s="112"/>
      <c r="DA378" s="11" t="s">
        <v>412</v>
      </c>
      <c r="DB378" s="12">
        <v>1.056</v>
      </c>
      <c r="DC378" s="11"/>
    </row>
    <row r="379" spans="1:107" ht="13.5" customHeight="1" x14ac:dyDescent="0.2">
      <c r="A379" s="3"/>
      <c r="B379" s="111"/>
      <c r="C379" s="124" t="s">
        <v>13</v>
      </c>
      <c r="D379" s="1300" t="s">
        <v>714</v>
      </c>
      <c r="E379" s="1300"/>
      <c r="F379" s="1300"/>
      <c r="G379" s="1300"/>
      <c r="H379" s="1300"/>
      <c r="I379" s="1300"/>
      <c r="J379" s="1300"/>
      <c r="K379" s="1300"/>
      <c r="L379" s="1300"/>
      <c r="M379" s="1300"/>
      <c r="N379" s="1300"/>
      <c r="O379" s="1300"/>
      <c r="P379" s="1300"/>
      <c r="Q379" s="1300"/>
      <c r="R379" s="1300"/>
      <c r="S379" s="1300"/>
      <c r="T379" s="1301"/>
      <c r="U379" s="1328">
        <f t="shared" si="88"/>
        <v>0.1</v>
      </c>
      <c r="V379" s="1329"/>
      <c r="W379" s="1330"/>
      <c r="X379" s="1331" t="e">
        <f>X373*U379</f>
        <v>#N/A</v>
      </c>
      <c r="Y379" s="1332"/>
      <c r="Z379" s="1332"/>
      <c r="AA379" s="1332"/>
      <c r="AB379" s="1333"/>
      <c r="AC379" s="3"/>
      <c r="AD379" s="124" t="s">
        <v>13</v>
      </c>
      <c r="AE379" s="1318" t="s">
        <v>852</v>
      </c>
      <c r="AF379" s="1318"/>
      <c r="AG379" s="1318"/>
      <c r="AH379" s="1318"/>
      <c r="AI379" s="1318"/>
      <c r="AJ379" s="1318"/>
      <c r="AK379" s="1318"/>
      <c r="AL379" s="1318"/>
      <c r="AM379" s="1318"/>
      <c r="AN379" s="1318"/>
      <c r="AO379" s="1318"/>
      <c r="AP379" s="1318"/>
      <c r="AQ379" s="1318"/>
      <c r="AR379" s="1319"/>
      <c r="AS379" s="1334">
        <v>0</v>
      </c>
      <c r="AT379" s="1335"/>
      <c r="AU379" s="1335"/>
      <c r="AV379" s="1335"/>
      <c r="AW379" s="1335"/>
      <c r="AX379" s="1335"/>
      <c r="AY379" s="1335"/>
      <c r="AZ379" s="1335"/>
      <c r="BA379" s="1335"/>
      <c r="BB379" s="1335"/>
      <c r="BC379" s="1336"/>
      <c r="BD379" s="83"/>
      <c r="BE379" s="83"/>
      <c r="BF379" s="83"/>
      <c r="BG379" s="83"/>
      <c r="BH379" s="83"/>
      <c r="BI379" s="83"/>
      <c r="BJ379" s="83"/>
      <c r="BK379" s="83"/>
      <c r="BL379" s="83"/>
      <c r="BM379" s="83"/>
      <c r="BN379" s="83"/>
      <c r="BO379" s="83"/>
      <c r="BP379" s="54"/>
      <c r="BQ379" s="54"/>
      <c r="BR379" s="54"/>
      <c r="BS379" s="83"/>
      <c r="BT379" s="83"/>
      <c r="BU379" s="83"/>
      <c r="BV379" s="1378"/>
      <c r="BW379" s="1378"/>
      <c r="BX379" s="1378"/>
      <c r="BY379" s="1378"/>
      <c r="BZ379" s="1378"/>
      <c r="CA379" s="1378"/>
      <c r="CB379" s="1378"/>
      <c r="CC379" s="1378"/>
      <c r="CD379" s="1378"/>
      <c r="CE379" s="1378"/>
      <c r="CF379" s="1378"/>
      <c r="CG379" s="1378"/>
      <c r="CH379" s="1378"/>
      <c r="CI379" s="1378"/>
      <c r="CJ379" s="1378"/>
      <c r="CK379" s="1378"/>
      <c r="CL379" s="1378"/>
      <c r="CM379" s="1378"/>
      <c r="CN379" s="1378"/>
      <c r="CO379" s="1378"/>
      <c r="CP379" s="1378"/>
      <c r="CQ379" s="1378"/>
      <c r="CR379" s="1378"/>
      <c r="CS379" s="1378"/>
      <c r="CT379" s="1378"/>
      <c r="CU379" s="1378"/>
      <c r="CV379" s="1378"/>
      <c r="CW379" s="83"/>
      <c r="CX379" s="112"/>
      <c r="DA379" s="11" t="s">
        <v>413</v>
      </c>
      <c r="DB379" s="12">
        <v>0.91600000000000004</v>
      </c>
      <c r="DC379" s="11"/>
    </row>
    <row r="380" spans="1:107" ht="13.5" customHeight="1" x14ac:dyDescent="0.2">
      <c r="A380" s="3"/>
      <c r="B380" s="111"/>
      <c r="C380" s="1289" t="s">
        <v>818</v>
      </c>
      <c r="D380" s="1290"/>
      <c r="E380" s="1290"/>
      <c r="F380" s="1290"/>
      <c r="G380" s="1290"/>
      <c r="H380" s="1290"/>
      <c r="I380" s="1290"/>
      <c r="J380" s="1290"/>
      <c r="K380" s="1290"/>
      <c r="L380" s="1290"/>
      <c r="M380" s="1290"/>
      <c r="N380" s="1290"/>
      <c r="O380" s="1290"/>
      <c r="P380" s="1290"/>
      <c r="Q380" s="1290"/>
      <c r="R380" s="1290"/>
      <c r="S380" s="1290"/>
      <c r="T380" s="1290"/>
      <c r="U380" s="1290"/>
      <c r="V380" s="1290"/>
      <c r="W380" s="1291"/>
      <c r="X380" s="1292" t="e">
        <f>SUM(X377:AB379)</f>
        <v>#N/A</v>
      </c>
      <c r="Y380" s="1293"/>
      <c r="Z380" s="1293"/>
      <c r="AA380" s="1293"/>
      <c r="AB380" s="1294"/>
      <c r="AC380" s="3"/>
      <c r="AD380" s="118" t="s">
        <v>13</v>
      </c>
      <c r="AE380" s="1300" t="s">
        <v>853</v>
      </c>
      <c r="AF380" s="1300"/>
      <c r="AG380" s="1300"/>
      <c r="AH380" s="1300"/>
      <c r="AI380" s="1300"/>
      <c r="AJ380" s="1300"/>
      <c r="AK380" s="1300"/>
      <c r="AL380" s="1300"/>
      <c r="AM380" s="1300"/>
      <c r="AN380" s="1300"/>
      <c r="AO380" s="1300"/>
      <c r="AP380" s="1300"/>
      <c r="AQ380" s="1300"/>
      <c r="AR380" s="1301"/>
      <c r="AS380" s="1302">
        <v>0</v>
      </c>
      <c r="AT380" s="1303"/>
      <c r="AU380" s="1303"/>
      <c r="AV380" s="1303"/>
      <c r="AW380" s="1303"/>
      <c r="AX380" s="1303"/>
      <c r="AY380" s="1303"/>
      <c r="AZ380" s="1303"/>
      <c r="BA380" s="1303"/>
      <c r="BB380" s="1303"/>
      <c r="BC380" s="1304"/>
      <c r="BD380" s="83"/>
      <c r="BE380" s="83"/>
      <c r="BF380" s="83"/>
      <c r="BG380" s="83"/>
      <c r="BH380" s="83"/>
      <c r="BI380" s="83"/>
      <c r="BJ380" s="83"/>
      <c r="BK380" s="83"/>
      <c r="BL380" s="83"/>
      <c r="BM380" s="83"/>
      <c r="BN380" s="83"/>
      <c r="BO380" s="83"/>
      <c r="BP380" s="54"/>
      <c r="BQ380" s="54"/>
      <c r="BR380" s="54"/>
      <c r="BS380" s="83"/>
      <c r="BT380" s="83"/>
      <c r="BU380" s="83"/>
      <c r="BV380" s="1378"/>
      <c r="BW380" s="1378"/>
      <c r="BX380" s="1378"/>
      <c r="BY380" s="1378"/>
      <c r="BZ380" s="1378"/>
      <c r="CA380" s="1378"/>
      <c r="CB380" s="1378"/>
      <c r="CC380" s="1378"/>
      <c r="CD380" s="1378"/>
      <c r="CE380" s="1378"/>
      <c r="CF380" s="1378"/>
      <c r="CG380" s="1378"/>
      <c r="CH380" s="1378"/>
      <c r="CI380" s="1378"/>
      <c r="CJ380" s="1378"/>
      <c r="CK380" s="1378"/>
      <c r="CL380" s="1378"/>
      <c r="CM380" s="1378"/>
      <c r="CN380" s="1378"/>
      <c r="CO380" s="1378"/>
      <c r="CP380" s="1378"/>
      <c r="CQ380" s="1378"/>
      <c r="CR380" s="1378"/>
      <c r="CS380" s="1378"/>
      <c r="CT380" s="1378"/>
      <c r="CU380" s="1378"/>
      <c r="CV380" s="1378"/>
      <c r="CW380" s="83"/>
      <c r="CX380" s="112"/>
      <c r="DA380" s="11" t="s">
        <v>414</v>
      </c>
      <c r="DB380" s="12">
        <v>0.97399999999999998</v>
      </c>
      <c r="DC380" s="11"/>
    </row>
    <row r="381" spans="1:107" ht="13.5" customHeight="1" x14ac:dyDescent="0.2">
      <c r="A381" s="3"/>
      <c r="B381" s="111"/>
      <c r="C381" s="1289" t="s">
        <v>821</v>
      </c>
      <c r="D381" s="1290"/>
      <c r="E381" s="1290"/>
      <c r="F381" s="1290"/>
      <c r="G381" s="1290"/>
      <c r="H381" s="1290"/>
      <c r="I381" s="1290"/>
      <c r="J381" s="1290"/>
      <c r="K381" s="1290"/>
      <c r="L381" s="1290"/>
      <c r="M381" s="1290"/>
      <c r="N381" s="1290"/>
      <c r="O381" s="1290"/>
      <c r="P381" s="1290"/>
      <c r="Q381" s="1290"/>
      <c r="R381" s="1290"/>
      <c r="S381" s="1290"/>
      <c r="T381" s="1290"/>
      <c r="U381" s="1290"/>
      <c r="V381" s="1290"/>
      <c r="W381" s="1291"/>
      <c r="X381" s="1292" t="e">
        <f>X373+X380</f>
        <v>#N/A</v>
      </c>
      <c r="Y381" s="1293"/>
      <c r="Z381" s="1293"/>
      <c r="AA381" s="1293"/>
      <c r="AB381" s="1294"/>
      <c r="AC381" s="3"/>
      <c r="AD381" s="115"/>
      <c r="AE381" s="1305" t="s">
        <v>854</v>
      </c>
      <c r="AF381" s="1305"/>
      <c r="AG381" s="1305"/>
      <c r="AH381" s="1305"/>
      <c r="AI381" s="1305"/>
      <c r="AJ381" s="1305"/>
      <c r="AK381" s="1305"/>
      <c r="AL381" s="1305"/>
      <c r="AM381" s="1305"/>
      <c r="AN381" s="1305"/>
      <c r="AO381" s="1305"/>
      <c r="AP381" s="1305"/>
      <c r="AQ381" s="1305"/>
      <c r="AR381" s="1306"/>
      <c r="AS381" s="1307" t="e">
        <f>AS378+((1-AS378)*AS379)+((1-AS378)*AS380)</f>
        <v>#N/A</v>
      </c>
      <c r="AT381" s="1308"/>
      <c r="AU381" s="1308"/>
      <c r="AV381" s="1308"/>
      <c r="AW381" s="1308"/>
      <c r="AX381" s="1308"/>
      <c r="AY381" s="1308"/>
      <c r="AZ381" s="1308"/>
      <c r="BA381" s="1308"/>
      <c r="BB381" s="1308"/>
      <c r="BC381" s="1309"/>
      <c r="BD381" s="83"/>
      <c r="BE381" s="83"/>
      <c r="BF381" s="83"/>
      <c r="BG381" s="83"/>
      <c r="BH381" s="83"/>
      <c r="BI381" s="83"/>
      <c r="BJ381" s="83"/>
      <c r="BK381" s="83"/>
      <c r="BL381" s="83"/>
      <c r="BM381" s="83"/>
      <c r="BN381" s="83"/>
      <c r="BO381" s="83"/>
      <c r="BP381" s="54"/>
      <c r="BQ381" s="54"/>
      <c r="BR381" s="54"/>
      <c r="BS381" s="83"/>
      <c r="BT381" s="83"/>
      <c r="BU381" s="83"/>
      <c r="BV381" s="1378"/>
      <c r="BW381" s="1378"/>
      <c r="BX381" s="1378"/>
      <c r="BY381" s="1378"/>
      <c r="BZ381" s="1378"/>
      <c r="CA381" s="1378"/>
      <c r="CB381" s="1378"/>
      <c r="CC381" s="1378"/>
      <c r="CD381" s="1378"/>
      <c r="CE381" s="1378"/>
      <c r="CF381" s="1378"/>
      <c r="CG381" s="1378"/>
      <c r="CH381" s="1378"/>
      <c r="CI381" s="1378"/>
      <c r="CJ381" s="1378"/>
      <c r="CK381" s="1378"/>
      <c r="CL381" s="1378"/>
      <c r="CM381" s="1378"/>
      <c r="CN381" s="1378"/>
      <c r="CO381" s="1378"/>
      <c r="CP381" s="1378"/>
      <c r="CQ381" s="1378"/>
      <c r="CR381" s="1378"/>
      <c r="CS381" s="1378"/>
      <c r="CT381" s="1378"/>
      <c r="CU381" s="1378"/>
      <c r="CV381" s="1378"/>
      <c r="CW381" s="83"/>
      <c r="CX381" s="112"/>
      <c r="DA381" s="11" t="s">
        <v>415</v>
      </c>
      <c r="DB381" s="12">
        <v>0.94499999999999995</v>
      </c>
      <c r="DC381" s="11"/>
    </row>
    <row r="382" spans="1:107" ht="13.5" customHeight="1" x14ac:dyDescent="0.2">
      <c r="A382" s="3"/>
      <c r="B382" s="111"/>
      <c r="C382" s="78" t="s">
        <v>13</v>
      </c>
      <c r="D382" s="1310" t="s">
        <v>819</v>
      </c>
      <c r="E382" s="1310"/>
      <c r="F382" s="1310"/>
      <c r="G382" s="1310"/>
      <c r="H382" s="1310"/>
      <c r="I382" s="1310"/>
      <c r="J382" s="1310"/>
      <c r="K382" s="1310"/>
      <c r="L382" s="1310"/>
      <c r="M382" s="1310"/>
      <c r="N382" s="1310"/>
      <c r="O382" s="1310"/>
      <c r="P382" s="1310"/>
      <c r="Q382" s="1310"/>
      <c r="R382" s="1310"/>
      <c r="S382" s="1310"/>
      <c r="T382" s="1311"/>
      <c r="U382" s="1312">
        <v>0.1</v>
      </c>
      <c r="V382" s="1313"/>
      <c r="W382" s="1314"/>
      <c r="X382" s="1315" t="e">
        <f>X381*U382</f>
        <v>#N/A</v>
      </c>
      <c r="Y382" s="1316"/>
      <c r="Z382" s="1316"/>
      <c r="AA382" s="1316"/>
      <c r="AB382" s="1317"/>
      <c r="AC382" s="3"/>
      <c r="AD382" s="115"/>
      <c r="AE382" s="1305" t="s">
        <v>855</v>
      </c>
      <c r="AF382" s="1305"/>
      <c r="AG382" s="1305"/>
      <c r="AH382" s="1305"/>
      <c r="AI382" s="1305"/>
      <c r="AJ382" s="1305"/>
      <c r="AK382" s="1305"/>
      <c r="AL382" s="1305"/>
      <c r="AM382" s="1305"/>
      <c r="AN382" s="1305"/>
      <c r="AO382" s="1305"/>
      <c r="AP382" s="1305"/>
      <c r="AQ382" s="1305"/>
      <c r="AR382" s="1306"/>
      <c r="AS382" s="1307" t="e">
        <f>1-AS381</f>
        <v>#N/A</v>
      </c>
      <c r="AT382" s="1308"/>
      <c r="AU382" s="1308"/>
      <c r="AV382" s="1308"/>
      <c r="AW382" s="1308"/>
      <c r="AX382" s="1308"/>
      <c r="AY382" s="1308"/>
      <c r="AZ382" s="1308"/>
      <c r="BA382" s="1308"/>
      <c r="BB382" s="1308"/>
      <c r="BC382" s="1309"/>
      <c r="BD382" s="83"/>
      <c r="BE382" s="83"/>
      <c r="BF382" s="83"/>
      <c r="BG382" s="83"/>
      <c r="BH382" s="83"/>
      <c r="BI382" s="83"/>
      <c r="BJ382" s="83"/>
      <c r="BK382" s="83"/>
      <c r="BL382" s="83"/>
      <c r="BM382" s="83"/>
      <c r="BN382" s="83"/>
      <c r="BO382" s="83"/>
      <c r="BP382" s="54"/>
      <c r="BQ382" s="54"/>
      <c r="BR382" s="54"/>
      <c r="BS382" s="83"/>
      <c r="BT382" s="83"/>
      <c r="BU382" s="83"/>
      <c r="BV382" s="1378"/>
      <c r="BW382" s="1378"/>
      <c r="BX382" s="1378"/>
      <c r="BY382" s="1378"/>
      <c r="BZ382" s="1378"/>
      <c r="CA382" s="1378"/>
      <c r="CB382" s="1378"/>
      <c r="CC382" s="1378"/>
      <c r="CD382" s="1378"/>
      <c r="CE382" s="1378"/>
      <c r="CF382" s="1378"/>
      <c r="CG382" s="1378"/>
      <c r="CH382" s="1378"/>
      <c r="CI382" s="1378"/>
      <c r="CJ382" s="1378"/>
      <c r="CK382" s="1378"/>
      <c r="CL382" s="1378"/>
      <c r="CM382" s="1378"/>
      <c r="CN382" s="1378"/>
      <c r="CO382" s="1378"/>
      <c r="CP382" s="1378"/>
      <c r="CQ382" s="1378"/>
      <c r="CR382" s="1378"/>
      <c r="CS382" s="1378"/>
      <c r="CT382" s="1378"/>
      <c r="CU382" s="1378"/>
      <c r="CV382" s="1378"/>
      <c r="CW382" s="83"/>
      <c r="CX382" s="112"/>
      <c r="DA382" s="11" t="s">
        <v>416</v>
      </c>
      <c r="DB382" s="12">
        <v>0.88700000000000001</v>
      </c>
      <c r="DC382" s="11"/>
    </row>
    <row r="383" spans="1:107" ht="13.5" customHeight="1" x14ac:dyDescent="0.2">
      <c r="A383" s="3"/>
      <c r="B383" s="111"/>
      <c r="C383" s="1289" t="s">
        <v>820</v>
      </c>
      <c r="D383" s="1290"/>
      <c r="E383" s="1290"/>
      <c r="F383" s="1290"/>
      <c r="G383" s="1290"/>
      <c r="H383" s="1290"/>
      <c r="I383" s="1290"/>
      <c r="J383" s="1290"/>
      <c r="K383" s="1290"/>
      <c r="L383" s="1290"/>
      <c r="M383" s="1290"/>
      <c r="N383" s="1290"/>
      <c r="O383" s="1290"/>
      <c r="P383" s="1290"/>
      <c r="Q383" s="1290"/>
      <c r="R383" s="1290"/>
      <c r="S383" s="1290"/>
      <c r="T383" s="1290"/>
      <c r="U383" s="1290"/>
      <c r="V383" s="1290"/>
      <c r="W383" s="1291"/>
      <c r="X383" s="1292" t="e">
        <f>X381+X382</f>
        <v>#N/A</v>
      </c>
      <c r="Y383" s="1293"/>
      <c r="Z383" s="1293"/>
      <c r="AA383" s="1293"/>
      <c r="AB383" s="1294"/>
      <c r="AC383" s="3"/>
      <c r="AD383" s="143"/>
      <c r="AE383" s="1295" t="s">
        <v>901</v>
      </c>
      <c r="AF383" s="1295"/>
      <c r="AG383" s="1295"/>
      <c r="AH383" s="1295"/>
      <c r="AI383" s="1295"/>
      <c r="AJ383" s="1295"/>
      <c r="AK383" s="1295"/>
      <c r="AL383" s="1295"/>
      <c r="AM383" s="1295"/>
      <c r="AN383" s="1295"/>
      <c r="AO383" s="1295"/>
      <c r="AP383" s="1295"/>
      <c r="AQ383" s="1295"/>
      <c r="AR383" s="1296"/>
      <c r="AS383" s="1297" t="e">
        <f>X383*AS382</f>
        <v>#N/A</v>
      </c>
      <c r="AT383" s="1298"/>
      <c r="AU383" s="1298"/>
      <c r="AV383" s="1298"/>
      <c r="AW383" s="1298"/>
      <c r="AX383" s="1298"/>
      <c r="AY383" s="1298"/>
      <c r="AZ383" s="1298"/>
      <c r="BA383" s="1298"/>
      <c r="BB383" s="1298"/>
      <c r="BC383" s="1299"/>
      <c r="BD383" s="83"/>
      <c r="BE383" s="83"/>
      <c r="BF383" s="83"/>
      <c r="BG383" s="83"/>
      <c r="BH383" s="83"/>
      <c r="BI383" s="83"/>
      <c r="BJ383" s="83"/>
      <c r="BK383" s="83"/>
      <c r="BL383" s="83"/>
      <c r="BM383" s="83"/>
      <c r="BN383" s="83"/>
      <c r="BO383" s="83"/>
      <c r="BP383" s="54"/>
      <c r="BQ383" s="54"/>
      <c r="BR383" s="54"/>
      <c r="BS383" s="83"/>
      <c r="BT383" s="83"/>
      <c r="BU383" s="83"/>
      <c r="BV383" s="83"/>
      <c r="BW383" s="83"/>
      <c r="BX383" s="83"/>
      <c r="BY383" s="83"/>
      <c r="BZ383" s="83"/>
      <c r="CA383" s="83"/>
      <c r="CB383" s="83"/>
      <c r="CC383" s="83"/>
      <c r="CD383" s="83"/>
      <c r="CE383" s="83"/>
      <c r="CF383" s="83"/>
      <c r="CG383" s="83"/>
      <c r="CH383" s="83"/>
      <c r="CI383" s="83"/>
      <c r="CJ383" s="83"/>
      <c r="CK383" s="83"/>
      <c r="CL383" s="83"/>
      <c r="CM383" s="83"/>
      <c r="CN383" s="83"/>
      <c r="CO383" s="83"/>
      <c r="CP383" s="83"/>
      <c r="CQ383" s="83"/>
      <c r="CR383" s="83"/>
      <c r="CS383" s="83"/>
      <c r="CT383" s="83"/>
      <c r="CU383" s="83"/>
      <c r="CV383" s="83"/>
      <c r="CW383" s="83"/>
      <c r="CX383" s="112"/>
      <c r="DA383" s="11" t="s">
        <v>417</v>
      </c>
      <c r="DB383" s="12">
        <v>0.89500000000000002</v>
      </c>
      <c r="DC383" s="11"/>
    </row>
    <row r="384" spans="1:107" ht="13.5" customHeight="1" x14ac:dyDescent="0.2">
      <c r="A384" s="3"/>
      <c r="B384" s="111"/>
      <c r="C384" s="1289" t="s">
        <v>903</v>
      </c>
      <c r="D384" s="1290"/>
      <c r="E384" s="1290"/>
      <c r="F384" s="1290"/>
      <c r="G384" s="1290"/>
      <c r="H384" s="1290"/>
      <c r="I384" s="1290"/>
      <c r="J384" s="1290"/>
      <c r="K384" s="1290"/>
      <c r="L384" s="1290"/>
      <c r="M384" s="1290"/>
      <c r="N384" s="1290"/>
      <c r="O384" s="1290"/>
      <c r="P384" s="1290"/>
      <c r="Q384" s="1290"/>
      <c r="R384" s="1290"/>
      <c r="S384" s="1290"/>
      <c r="T384" s="1290"/>
      <c r="U384" s="1290"/>
      <c r="V384" s="1290"/>
      <c r="W384" s="1291"/>
      <c r="X384" s="1292" t="e">
        <f>ROUND((X383*O314),-4)</f>
        <v>#N/A</v>
      </c>
      <c r="Y384" s="1293"/>
      <c r="Z384" s="1293"/>
      <c r="AA384" s="1293"/>
      <c r="AB384" s="1294"/>
      <c r="AC384" s="3"/>
      <c r="AD384" s="143"/>
      <c r="AE384" s="1295" t="s">
        <v>902</v>
      </c>
      <c r="AF384" s="1295"/>
      <c r="AG384" s="1295"/>
      <c r="AH384" s="1295"/>
      <c r="AI384" s="1295"/>
      <c r="AJ384" s="1295"/>
      <c r="AK384" s="1295"/>
      <c r="AL384" s="1295"/>
      <c r="AM384" s="1295"/>
      <c r="AN384" s="1295"/>
      <c r="AO384" s="1295"/>
      <c r="AP384" s="1295"/>
      <c r="AQ384" s="1295"/>
      <c r="AR384" s="1296"/>
      <c r="AS384" s="1297" t="e">
        <f>ROUND((AS383*O314),-4)</f>
        <v>#N/A</v>
      </c>
      <c r="AT384" s="1298"/>
      <c r="AU384" s="1298"/>
      <c r="AV384" s="1298"/>
      <c r="AW384" s="1298"/>
      <c r="AX384" s="1298"/>
      <c r="AY384" s="1298"/>
      <c r="AZ384" s="1298"/>
      <c r="BA384" s="1298"/>
      <c r="BB384" s="1298"/>
      <c r="BC384" s="1299"/>
      <c r="BD384" s="83"/>
      <c r="BE384" s="83"/>
      <c r="BF384" s="83"/>
      <c r="BG384" s="83"/>
      <c r="BH384" s="83"/>
      <c r="BI384" s="83"/>
      <c r="BJ384" s="83"/>
      <c r="BK384" s="83"/>
      <c r="BL384" s="83"/>
      <c r="BM384" s="83"/>
      <c r="BN384" s="83"/>
      <c r="BO384" s="83"/>
      <c r="BP384" s="54"/>
      <c r="BQ384" s="54"/>
      <c r="BR384" s="54"/>
      <c r="BS384" s="83"/>
      <c r="BT384" s="83"/>
      <c r="BU384" s="83"/>
      <c r="BV384" s="83"/>
      <c r="BW384" s="83"/>
      <c r="BX384" s="83"/>
      <c r="BY384" s="83"/>
      <c r="BZ384" s="83"/>
      <c r="CA384" s="83"/>
      <c r="CB384" s="83"/>
      <c r="CC384" s="83"/>
      <c r="CD384" s="83"/>
      <c r="CE384" s="83"/>
      <c r="CF384" s="83"/>
      <c r="CG384" s="83"/>
      <c r="CH384" s="83"/>
      <c r="CI384" s="83"/>
      <c r="CJ384" s="83"/>
      <c r="CK384" s="83"/>
      <c r="CL384" s="83"/>
      <c r="CM384" s="83"/>
      <c r="CN384" s="83"/>
      <c r="CO384" s="83"/>
      <c r="CP384" s="83"/>
      <c r="CQ384" s="83"/>
      <c r="CR384" s="83"/>
      <c r="CS384" s="83"/>
      <c r="CT384" s="83"/>
      <c r="CU384" s="83"/>
      <c r="CV384" s="83"/>
      <c r="CW384" s="83"/>
      <c r="CX384" s="112"/>
      <c r="DA384" s="11" t="s">
        <v>418</v>
      </c>
      <c r="DB384" s="12">
        <v>0.95799999999999996</v>
      </c>
      <c r="DC384" s="11"/>
    </row>
    <row r="385" spans="1:107" ht="13.5" customHeight="1" x14ac:dyDescent="0.2">
      <c r="A385" s="3"/>
      <c r="B385" s="82"/>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c r="AB385" s="129"/>
      <c r="AC385" s="129"/>
      <c r="AD385" s="129"/>
      <c r="AE385" s="129"/>
      <c r="AF385" s="129"/>
      <c r="AG385" s="129"/>
      <c r="AH385" s="129"/>
      <c r="AI385" s="129"/>
      <c r="AJ385" s="129"/>
      <c r="AK385" s="129"/>
      <c r="AL385" s="129"/>
      <c r="AM385" s="129"/>
      <c r="AN385" s="129"/>
      <c r="AO385" s="129"/>
      <c r="AP385" s="129"/>
      <c r="AQ385" s="129"/>
      <c r="AR385" s="129"/>
      <c r="AS385" s="129"/>
      <c r="AT385" s="129"/>
      <c r="AU385" s="129"/>
      <c r="AV385" s="129"/>
      <c r="AW385" s="129"/>
      <c r="AX385" s="129"/>
      <c r="AY385" s="129"/>
      <c r="AZ385" s="130"/>
      <c r="BA385" s="131"/>
      <c r="BB385" s="131"/>
      <c r="BC385" s="131"/>
      <c r="BD385" s="131"/>
      <c r="BE385" s="131"/>
      <c r="BF385" s="131"/>
      <c r="BG385" s="131"/>
      <c r="BH385" s="131"/>
      <c r="BI385" s="131"/>
      <c r="BJ385" s="131"/>
      <c r="BK385" s="131"/>
      <c r="BL385" s="131"/>
      <c r="BM385" s="131"/>
      <c r="BN385" s="131"/>
      <c r="BO385" s="131"/>
      <c r="BP385" s="132"/>
      <c r="BQ385" s="132"/>
      <c r="BR385" s="132"/>
      <c r="BS385" s="131"/>
      <c r="BT385" s="131"/>
      <c r="BU385" s="131"/>
      <c r="BV385" s="131"/>
      <c r="BW385" s="131"/>
      <c r="BX385" s="131"/>
      <c r="BY385" s="131"/>
      <c r="BZ385" s="131"/>
      <c r="CA385" s="131"/>
      <c r="CB385" s="131"/>
      <c r="CC385" s="131"/>
      <c r="CD385" s="131"/>
      <c r="CE385" s="131"/>
      <c r="CF385" s="131"/>
      <c r="CG385" s="131"/>
      <c r="CH385" s="131"/>
      <c r="CI385" s="131"/>
      <c r="CJ385" s="131"/>
      <c r="CK385" s="131"/>
      <c r="CL385" s="131"/>
      <c r="CM385" s="131"/>
      <c r="CN385" s="131"/>
      <c r="CO385" s="131"/>
      <c r="CP385" s="131"/>
      <c r="CQ385" s="131"/>
      <c r="CR385" s="131"/>
      <c r="CS385" s="131"/>
      <c r="CT385" s="131"/>
      <c r="CU385" s="131"/>
      <c r="CV385" s="131"/>
      <c r="CW385" s="131"/>
      <c r="CX385" s="133"/>
      <c r="DA385" s="11"/>
      <c r="DB385" s="12"/>
      <c r="DC385" s="11"/>
    </row>
    <row r="386" spans="1:107" ht="13.5" customHeight="1" x14ac:dyDescent="0.25">
      <c r="A386" s="3"/>
      <c r="B386" s="77"/>
      <c r="C386" s="84"/>
      <c r="D386" s="75"/>
      <c r="E386" s="75"/>
      <c r="F386" s="75"/>
      <c r="G386" s="75"/>
      <c r="H386" s="75"/>
      <c r="I386" s="75"/>
      <c r="J386" s="75"/>
      <c r="K386" s="75"/>
      <c r="L386" s="75"/>
      <c r="M386" s="74"/>
      <c r="N386" s="74"/>
      <c r="O386" s="74"/>
      <c r="P386" s="74"/>
      <c r="Q386" s="74"/>
      <c r="R386" s="85"/>
      <c r="S386" s="85"/>
      <c r="T386" s="85"/>
      <c r="U386" s="86"/>
      <c r="V386" s="86"/>
      <c r="W386" s="86"/>
      <c r="X386" s="74"/>
      <c r="Y386" s="74"/>
      <c r="Z386" s="74"/>
      <c r="AA386" s="74"/>
      <c r="AB386" s="74"/>
      <c r="AC386" s="73"/>
      <c r="AD386" s="73"/>
      <c r="AE386" s="73"/>
      <c r="AF386" s="73"/>
      <c r="AG386" s="73"/>
      <c r="AH386" s="73"/>
      <c r="AI386" s="73"/>
      <c r="AJ386" s="73"/>
      <c r="AK386" s="73"/>
      <c r="AL386" s="73"/>
      <c r="AM386" s="73"/>
      <c r="AN386" s="73"/>
      <c r="AO386" s="73"/>
      <c r="AP386" s="73"/>
      <c r="AQ386" s="73"/>
      <c r="AR386" s="73"/>
      <c r="AS386" s="73"/>
      <c r="AT386" s="73"/>
      <c r="AU386" s="73"/>
      <c r="AV386" s="73"/>
      <c r="AW386" s="73"/>
      <c r="AX386" s="73"/>
      <c r="AY386" s="73"/>
      <c r="AZ386" s="77"/>
      <c r="BA386" s="77"/>
      <c r="BB386" s="62"/>
      <c r="BC386" s="62"/>
      <c r="BD386" s="62"/>
      <c r="BE386" s="62"/>
      <c r="BF386" s="62"/>
      <c r="BG386" s="62"/>
      <c r="BH386" s="62"/>
      <c r="BI386" s="62"/>
      <c r="BJ386" s="62"/>
      <c r="BK386" s="62"/>
      <c r="BL386" s="62"/>
      <c r="BM386" s="62"/>
      <c r="BN386" s="62"/>
      <c r="BO386" s="62"/>
      <c r="BP386" s="62"/>
      <c r="BQ386" s="62"/>
      <c r="BR386" s="62"/>
      <c r="BS386" s="62"/>
      <c r="BT386" s="62"/>
      <c r="BU386" s="62"/>
      <c r="BV386" s="62"/>
      <c r="BW386" s="62"/>
      <c r="BX386" s="62"/>
      <c r="BY386" s="62"/>
      <c r="BZ386" s="77"/>
      <c r="CA386" s="77"/>
      <c r="CB386" s="77"/>
      <c r="CC386" s="77"/>
      <c r="CD386" s="81"/>
      <c r="CE386" s="81"/>
      <c r="CF386" s="81"/>
      <c r="CG386" s="81"/>
      <c r="CH386" s="81"/>
      <c r="CI386" s="81"/>
      <c r="CJ386" s="81"/>
      <c r="CK386" s="81"/>
      <c r="CL386" s="81"/>
      <c r="CM386" s="81"/>
      <c r="CN386" s="81"/>
      <c r="CO386" s="81"/>
      <c r="CP386" s="81"/>
      <c r="CQ386" s="81"/>
      <c r="CR386" s="81"/>
      <c r="CS386" s="81"/>
      <c r="CT386" s="81"/>
      <c r="CU386" s="77"/>
      <c r="CV386" s="77"/>
      <c r="CW386" s="77"/>
      <c r="CX386" s="77"/>
      <c r="DA386" s="11" t="s">
        <v>419</v>
      </c>
      <c r="DB386" s="12">
        <v>0.82899999999999996</v>
      </c>
      <c r="DC386" s="11"/>
    </row>
    <row r="387" spans="1:107" ht="13.5" customHeight="1" x14ac:dyDescent="0.25">
      <c r="A387" s="3"/>
      <c r="B387" s="77"/>
      <c r="C387" s="84"/>
      <c r="D387" s="75"/>
      <c r="E387" s="75"/>
      <c r="F387" s="75"/>
      <c r="G387" s="75"/>
      <c r="H387" s="75"/>
      <c r="I387" s="75"/>
      <c r="J387" s="75"/>
      <c r="K387" s="75"/>
      <c r="L387" s="75"/>
      <c r="M387" s="74"/>
      <c r="N387" s="74"/>
      <c r="O387" s="74"/>
      <c r="P387" s="74"/>
      <c r="Q387" s="74"/>
      <c r="R387" s="85"/>
      <c r="S387" s="85"/>
      <c r="T387" s="85"/>
      <c r="U387" s="86"/>
      <c r="V387" s="86"/>
      <c r="W387" s="86"/>
      <c r="X387" s="74"/>
      <c r="Y387" s="74"/>
      <c r="Z387" s="74"/>
      <c r="AA387" s="74"/>
      <c r="AB387" s="74"/>
      <c r="AC387" s="73"/>
      <c r="AD387" s="73"/>
      <c r="AE387" s="73"/>
      <c r="AF387" s="73"/>
      <c r="AG387" s="73"/>
      <c r="AH387" s="73"/>
      <c r="AI387" s="73"/>
      <c r="AJ387" s="73"/>
      <c r="AK387" s="73"/>
      <c r="AL387" s="73"/>
      <c r="AM387" s="73"/>
      <c r="AN387" s="73"/>
      <c r="AO387" s="73"/>
      <c r="AP387" s="73"/>
      <c r="AQ387" s="73"/>
      <c r="AR387" s="73"/>
      <c r="AS387" s="73"/>
      <c r="AT387" s="73"/>
      <c r="AU387" s="73"/>
      <c r="AV387" s="73"/>
      <c r="AW387" s="73"/>
      <c r="AX387" s="73"/>
      <c r="AY387" s="73"/>
      <c r="AZ387" s="77"/>
      <c r="BA387" s="77"/>
      <c r="BB387" s="62"/>
      <c r="BC387" s="62"/>
      <c r="BD387" s="62"/>
      <c r="BE387" s="62"/>
      <c r="BF387" s="62"/>
      <c r="BG387" s="62"/>
      <c r="BH387" s="62"/>
      <c r="BI387" s="62"/>
      <c r="BJ387" s="62"/>
      <c r="BK387" s="62"/>
      <c r="BL387" s="62"/>
      <c r="BM387" s="62"/>
      <c r="BN387" s="62"/>
      <c r="BO387" s="62"/>
      <c r="BP387" s="62"/>
      <c r="BQ387" s="62"/>
      <c r="BR387" s="62"/>
      <c r="BS387" s="62"/>
      <c r="BT387" s="62"/>
      <c r="BU387" s="62"/>
      <c r="BV387" s="62"/>
      <c r="BW387" s="62"/>
      <c r="BX387" s="62"/>
      <c r="BY387" s="62"/>
      <c r="BZ387" s="77"/>
      <c r="CA387" s="77"/>
      <c r="CB387" s="77"/>
      <c r="CC387" s="77"/>
      <c r="CD387" s="81"/>
      <c r="CE387" s="81"/>
      <c r="CF387" s="81"/>
      <c r="CG387" s="81"/>
      <c r="CH387" s="81"/>
      <c r="CI387" s="81"/>
      <c r="CJ387" s="81"/>
      <c r="CK387" s="81"/>
      <c r="CL387" s="81"/>
      <c r="CM387" s="81"/>
      <c r="CN387" s="81"/>
      <c r="CO387" s="81"/>
      <c r="CP387" s="81"/>
      <c r="CQ387" s="81"/>
      <c r="CR387" s="81"/>
      <c r="CS387" s="81"/>
      <c r="CT387" s="81"/>
      <c r="CU387" s="77"/>
      <c r="CV387" s="77"/>
      <c r="CW387" s="77"/>
      <c r="CX387" s="77"/>
      <c r="DA387" s="11" t="s">
        <v>420</v>
      </c>
      <c r="DB387" s="12">
        <v>0.86499999999999999</v>
      </c>
      <c r="DC387" s="11"/>
    </row>
    <row r="388" spans="1:107" ht="13.5" customHeight="1" x14ac:dyDescent="0.2">
      <c r="A388" s="3"/>
      <c r="B388" s="77"/>
      <c r="C388" s="83"/>
      <c r="D388" s="83"/>
      <c r="E388" s="83"/>
      <c r="F388" s="83"/>
      <c r="G388" s="83"/>
      <c r="H388" s="83"/>
      <c r="I388" s="83"/>
      <c r="J388" s="83"/>
      <c r="K388" s="83"/>
      <c r="L388" s="83"/>
      <c r="M388" s="83"/>
      <c r="N388" s="83"/>
      <c r="O388" s="83"/>
      <c r="P388" s="83"/>
      <c r="Q388" s="83"/>
      <c r="R388" s="83"/>
      <c r="S388" s="83"/>
      <c r="T388" s="83"/>
      <c r="U388" s="83"/>
      <c r="V388" s="83"/>
      <c r="W388" s="83"/>
      <c r="X388" s="54"/>
      <c r="Y388" s="54"/>
      <c r="Z388" s="54"/>
      <c r="AA388" s="54"/>
      <c r="AB388" s="54"/>
      <c r="AC388" s="73"/>
      <c r="AD388" s="73"/>
      <c r="AE388" s="73"/>
      <c r="AF388" s="73"/>
      <c r="AG388" s="73"/>
      <c r="AH388" s="73"/>
      <c r="AI388" s="73"/>
      <c r="AJ388" s="73"/>
      <c r="AK388" s="73"/>
      <c r="AL388" s="73"/>
      <c r="AM388" s="73"/>
      <c r="AN388" s="73"/>
      <c r="AO388" s="73"/>
      <c r="AP388" s="73"/>
      <c r="AQ388" s="73"/>
      <c r="AR388" s="73"/>
      <c r="AS388" s="73"/>
      <c r="AT388" s="73"/>
      <c r="AU388" s="73"/>
      <c r="AV388" s="73"/>
      <c r="AW388" s="73"/>
      <c r="AX388" s="73"/>
      <c r="AY388" s="73"/>
      <c r="AZ388" s="77"/>
      <c r="BA388" s="77"/>
      <c r="BB388" s="62"/>
      <c r="BC388" s="62"/>
      <c r="BD388" s="62"/>
      <c r="BE388" s="62"/>
      <c r="BF388" s="62"/>
      <c r="BG388" s="62"/>
      <c r="BH388" s="62"/>
      <c r="BI388" s="62"/>
      <c r="BJ388" s="62"/>
      <c r="BK388" s="62"/>
      <c r="BL388" s="62"/>
      <c r="BM388" s="62"/>
      <c r="BN388" s="62"/>
      <c r="BO388" s="62"/>
      <c r="BP388" s="62"/>
      <c r="BQ388" s="62"/>
      <c r="BR388" s="62"/>
      <c r="BS388" s="62"/>
      <c r="BT388" s="62"/>
      <c r="BU388" s="62"/>
      <c r="BV388" s="62"/>
      <c r="BW388" s="62"/>
      <c r="BX388" s="62"/>
      <c r="BY388" s="62"/>
      <c r="BZ388" s="77"/>
      <c r="CA388" s="77"/>
      <c r="CB388" s="77"/>
      <c r="CC388" s="77"/>
      <c r="CD388" s="81"/>
      <c r="CE388" s="81"/>
      <c r="CF388" s="81"/>
      <c r="CG388" s="81"/>
      <c r="CH388" s="81"/>
      <c r="CI388" s="81"/>
      <c r="CJ388" s="81"/>
      <c r="CK388" s="81"/>
      <c r="CL388" s="81"/>
      <c r="CM388" s="81"/>
      <c r="CN388" s="81"/>
      <c r="CO388" s="81"/>
      <c r="CP388" s="81"/>
      <c r="CQ388" s="81"/>
      <c r="CR388" s="81"/>
      <c r="CS388" s="81"/>
      <c r="CT388" s="81"/>
      <c r="CU388" s="77"/>
      <c r="CV388" s="77"/>
      <c r="CW388" s="77"/>
      <c r="CX388" s="77"/>
      <c r="DA388" s="11" t="s">
        <v>421</v>
      </c>
      <c r="DB388" s="12">
        <v>0.80500000000000005</v>
      </c>
      <c r="DC388" s="11"/>
    </row>
    <row r="389" spans="1:107" ht="13.5" customHeight="1" x14ac:dyDescent="0.2">
      <c r="A389" s="3"/>
      <c r="B389" s="77"/>
      <c r="C389" s="83"/>
      <c r="D389" s="83"/>
      <c r="E389" s="83"/>
      <c r="F389" s="83"/>
      <c r="G389" s="83"/>
      <c r="H389" s="83"/>
      <c r="I389" s="83"/>
      <c r="J389" s="83"/>
      <c r="K389" s="83"/>
      <c r="L389" s="83"/>
      <c r="M389" s="83"/>
      <c r="N389" s="83"/>
      <c r="O389" s="83"/>
      <c r="P389" s="83"/>
      <c r="Q389" s="83"/>
      <c r="R389" s="83"/>
      <c r="S389" s="83"/>
      <c r="T389" s="83"/>
      <c r="U389" s="83"/>
      <c r="V389" s="83"/>
      <c r="W389" s="83"/>
      <c r="X389" s="54"/>
      <c r="Y389" s="54"/>
      <c r="Z389" s="54"/>
      <c r="AA389" s="54"/>
      <c r="AB389" s="54"/>
      <c r="AC389" s="73"/>
      <c r="AD389" s="73"/>
      <c r="AE389" s="73"/>
      <c r="AF389" s="73"/>
      <c r="AG389" s="73"/>
      <c r="AH389" s="73"/>
      <c r="AI389" s="73"/>
      <c r="AJ389" s="73"/>
      <c r="AK389" s="73"/>
      <c r="AL389" s="73"/>
      <c r="AM389" s="73"/>
      <c r="AN389" s="73"/>
      <c r="AO389" s="73"/>
      <c r="AP389" s="73"/>
      <c r="AQ389" s="73"/>
      <c r="AR389" s="73"/>
      <c r="AS389" s="73"/>
      <c r="AT389" s="73"/>
      <c r="AU389" s="73"/>
      <c r="AV389" s="73"/>
      <c r="AW389" s="73"/>
      <c r="AX389" s="73"/>
      <c r="AY389" s="73"/>
      <c r="AZ389" s="77"/>
      <c r="BA389" s="77"/>
      <c r="BB389" s="62"/>
      <c r="BC389" s="62"/>
      <c r="BD389" s="62"/>
      <c r="BE389" s="62"/>
      <c r="BF389" s="62"/>
      <c r="BG389" s="62"/>
      <c r="BH389" s="62"/>
      <c r="BI389" s="62"/>
      <c r="BJ389" s="62"/>
      <c r="BK389" s="62"/>
      <c r="BL389" s="62"/>
      <c r="BM389" s="62"/>
      <c r="BN389" s="62"/>
      <c r="BO389" s="62"/>
      <c r="BP389" s="62"/>
      <c r="BQ389" s="62"/>
      <c r="BR389" s="62"/>
      <c r="BS389" s="62"/>
      <c r="BT389" s="62"/>
      <c r="BU389" s="62"/>
      <c r="BV389" s="62"/>
      <c r="BW389" s="62"/>
      <c r="BX389" s="62"/>
      <c r="BY389" s="62"/>
      <c r="BZ389" s="77"/>
      <c r="CA389" s="77"/>
      <c r="CB389" s="77"/>
      <c r="CC389" s="77"/>
      <c r="CD389" s="81"/>
      <c r="CE389" s="81"/>
      <c r="CF389" s="81"/>
      <c r="CG389" s="81"/>
      <c r="CH389" s="81"/>
      <c r="CI389" s="81"/>
      <c r="CJ389" s="81"/>
      <c r="CK389" s="81"/>
      <c r="CL389" s="81"/>
      <c r="CM389" s="81"/>
      <c r="CN389" s="81"/>
      <c r="CO389" s="81"/>
      <c r="CP389" s="81"/>
      <c r="CQ389" s="81"/>
      <c r="CR389" s="81"/>
      <c r="CS389" s="81"/>
      <c r="CT389" s="81"/>
      <c r="CU389" s="77"/>
      <c r="CV389" s="77"/>
      <c r="CW389" s="77"/>
      <c r="CX389" s="77"/>
      <c r="DA389" s="11" t="s">
        <v>422</v>
      </c>
      <c r="DB389" s="12">
        <v>0.85299999999999998</v>
      </c>
      <c r="DC389" s="11"/>
    </row>
    <row r="390" spans="1:107" ht="13.5" customHeight="1" x14ac:dyDescent="0.25">
      <c r="A390" s="3"/>
      <c r="B390" s="77"/>
      <c r="C390" s="84"/>
      <c r="D390" s="75"/>
      <c r="E390" s="75"/>
      <c r="F390" s="75"/>
      <c r="G390" s="75"/>
      <c r="H390" s="75"/>
      <c r="I390" s="75"/>
      <c r="J390" s="75"/>
      <c r="K390" s="75"/>
      <c r="L390" s="75"/>
      <c r="M390" s="74"/>
      <c r="N390" s="74"/>
      <c r="O390" s="74"/>
      <c r="P390" s="74"/>
      <c r="Q390" s="74"/>
      <c r="R390" s="85"/>
      <c r="S390" s="85"/>
      <c r="T390" s="85"/>
      <c r="U390" s="86"/>
      <c r="V390" s="86"/>
      <c r="W390" s="86"/>
      <c r="X390" s="74"/>
      <c r="Y390" s="74"/>
      <c r="Z390" s="74"/>
      <c r="AA390" s="74"/>
      <c r="AB390" s="74"/>
      <c r="AC390" s="73"/>
      <c r="AD390" s="73"/>
      <c r="AE390" s="73"/>
      <c r="AF390" s="73"/>
      <c r="AG390" s="73"/>
      <c r="AH390" s="73"/>
      <c r="AI390" s="73"/>
      <c r="AJ390" s="73"/>
      <c r="AK390" s="73"/>
      <c r="AL390" s="73"/>
      <c r="AM390" s="73"/>
      <c r="AN390" s="73"/>
      <c r="AO390" s="73"/>
      <c r="AP390" s="73"/>
      <c r="AQ390" s="73"/>
      <c r="AR390" s="73"/>
      <c r="AS390" s="73"/>
      <c r="AT390" s="73"/>
      <c r="AU390" s="73"/>
      <c r="AV390" s="73"/>
      <c r="AW390" s="73"/>
      <c r="AX390" s="73"/>
      <c r="AY390" s="73"/>
      <c r="AZ390" s="77"/>
      <c r="BA390" s="77"/>
      <c r="BB390" s="62"/>
      <c r="BC390" s="62"/>
      <c r="BD390" s="62"/>
      <c r="BE390" s="62"/>
      <c r="BF390" s="62"/>
      <c r="BG390" s="62"/>
      <c r="BH390" s="62"/>
      <c r="BI390" s="62"/>
      <c r="BJ390" s="62"/>
      <c r="BK390" s="62"/>
      <c r="BL390" s="62"/>
      <c r="BM390" s="62"/>
      <c r="BN390" s="62"/>
      <c r="BO390" s="62"/>
      <c r="BP390" s="62"/>
      <c r="BQ390" s="62"/>
      <c r="BR390" s="62"/>
      <c r="BS390" s="62"/>
      <c r="BT390" s="62"/>
      <c r="BU390" s="62"/>
      <c r="BV390" s="62"/>
      <c r="BW390" s="62"/>
      <c r="BX390" s="62"/>
      <c r="BY390" s="62"/>
      <c r="BZ390" s="77"/>
      <c r="CA390" s="77"/>
      <c r="CB390" s="77"/>
      <c r="CC390" s="77"/>
      <c r="CD390" s="81"/>
      <c r="CE390" s="81"/>
      <c r="CF390" s="81"/>
      <c r="CG390" s="81"/>
      <c r="CH390" s="81"/>
      <c r="CI390" s="81"/>
      <c r="CJ390" s="81"/>
      <c r="CK390" s="81"/>
      <c r="CL390" s="81"/>
      <c r="CM390" s="81"/>
      <c r="CN390" s="81"/>
      <c r="CO390" s="81"/>
      <c r="CP390" s="81"/>
      <c r="CQ390" s="81"/>
      <c r="CR390" s="81"/>
      <c r="CS390" s="81"/>
      <c r="CT390" s="81"/>
      <c r="CU390" s="77"/>
      <c r="CV390" s="77"/>
      <c r="CW390" s="77"/>
      <c r="CX390" s="77"/>
      <c r="DA390" s="11" t="s">
        <v>423</v>
      </c>
      <c r="DB390" s="12">
        <v>0.85699999999999998</v>
      </c>
      <c r="DC390" s="11"/>
    </row>
    <row r="391" spans="1:107" ht="13.5" customHeight="1" x14ac:dyDescent="0.25">
      <c r="A391" s="3"/>
      <c r="B391" s="77"/>
      <c r="C391" s="84"/>
      <c r="D391" s="75"/>
      <c r="E391" s="75"/>
      <c r="F391" s="75"/>
      <c r="G391" s="75"/>
      <c r="H391" s="75"/>
      <c r="I391" s="75"/>
      <c r="J391" s="75"/>
      <c r="K391" s="75"/>
      <c r="L391" s="75"/>
      <c r="M391" s="74"/>
      <c r="N391" s="74"/>
      <c r="O391" s="74"/>
      <c r="P391" s="74"/>
      <c r="Q391" s="74"/>
      <c r="R391" s="85"/>
      <c r="S391" s="85"/>
      <c r="T391" s="85"/>
      <c r="U391" s="86"/>
      <c r="V391" s="86"/>
      <c r="W391" s="86"/>
      <c r="X391" s="74"/>
      <c r="Y391" s="74"/>
      <c r="Z391" s="74"/>
      <c r="AA391" s="74"/>
      <c r="AB391" s="74"/>
      <c r="AC391" s="73"/>
      <c r="AD391" s="73"/>
      <c r="AE391" s="73"/>
      <c r="AF391" s="73"/>
      <c r="AG391" s="73"/>
      <c r="AH391" s="73"/>
      <c r="AI391" s="73"/>
      <c r="AJ391" s="73"/>
      <c r="AK391" s="73"/>
      <c r="AL391" s="73"/>
      <c r="AM391" s="73"/>
      <c r="AN391" s="73"/>
      <c r="AO391" s="73"/>
      <c r="AP391" s="73"/>
      <c r="AQ391" s="73"/>
      <c r="AR391" s="73"/>
      <c r="AS391" s="73"/>
      <c r="AT391" s="73"/>
      <c r="AU391" s="73"/>
      <c r="AV391" s="73"/>
      <c r="AW391" s="73"/>
      <c r="AX391" s="73"/>
      <c r="AY391" s="73"/>
      <c r="AZ391" s="77"/>
      <c r="BA391" s="77"/>
      <c r="BB391" s="62"/>
      <c r="BC391" s="62"/>
      <c r="BD391" s="62"/>
      <c r="BE391" s="62"/>
      <c r="BF391" s="62"/>
      <c r="BG391" s="62"/>
      <c r="BH391" s="62"/>
      <c r="BI391" s="62"/>
      <c r="BJ391" s="62"/>
      <c r="BK391" s="62"/>
      <c r="BL391" s="62"/>
      <c r="BM391" s="62"/>
      <c r="BN391" s="62"/>
      <c r="BO391" s="62"/>
      <c r="BP391" s="62"/>
      <c r="BQ391" s="62"/>
      <c r="BR391" s="62"/>
      <c r="BS391" s="62"/>
      <c r="BT391" s="62"/>
      <c r="BU391" s="62"/>
      <c r="BV391" s="62"/>
      <c r="BW391" s="62"/>
      <c r="BX391" s="62"/>
      <c r="BY391" s="62"/>
      <c r="BZ391" s="77"/>
      <c r="CA391" s="77"/>
      <c r="CB391" s="77"/>
      <c r="CC391" s="77"/>
      <c r="CD391" s="81"/>
      <c r="CE391" s="81"/>
      <c r="CF391" s="81"/>
      <c r="CG391" s="81"/>
      <c r="CH391" s="81"/>
      <c r="CI391" s="81"/>
      <c r="CJ391" s="81"/>
      <c r="CK391" s="81"/>
      <c r="CL391" s="81"/>
      <c r="CM391" s="81"/>
      <c r="CN391" s="81"/>
      <c r="CO391" s="81"/>
      <c r="CP391" s="81"/>
      <c r="CQ391" s="81"/>
      <c r="CR391" s="81"/>
      <c r="CS391" s="81"/>
      <c r="CT391" s="81"/>
      <c r="CU391" s="77"/>
      <c r="CV391" s="77"/>
      <c r="CW391" s="77"/>
      <c r="CX391" s="77"/>
      <c r="DA391" s="11" t="s">
        <v>424</v>
      </c>
      <c r="DB391" s="12">
        <v>0.90400000000000003</v>
      </c>
      <c r="DC391" s="11"/>
    </row>
    <row r="392" spans="1:107" ht="13.5" customHeight="1" x14ac:dyDescent="0.25">
      <c r="A392" s="3"/>
      <c r="B392" s="77"/>
      <c r="C392" s="84"/>
      <c r="D392" s="75"/>
      <c r="E392" s="75"/>
      <c r="F392" s="75"/>
      <c r="G392" s="75"/>
      <c r="H392" s="75"/>
      <c r="I392" s="75"/>
      <c r="J392" s="75"/>
      <c r="K392" s="75"/>
      <c r="L392" s="75"/>
      <c r="M392" s="74"/>
      <c r="N392" s="74"/>
      <c r="O392" s="74"/>
      <c r="P392" s="74"/>
      <c r="Q392" s="74"/>
      <c r="R392" s="85"/>
      <c r="S392" s="85"/>
      <c r="T392" s="85"/>
      <c r="U392" s="86"/>
      <c r="V392" s="86"/>
      <c r="W392" s="86"/>
      <c r="X392" s="74"/>
      <c r="Y392" s="74"/>
      <c r="Z392" s="74"/>
      <c r="AA392" s="74"/>
      <c r="AB392" s="74"/>
      <c r="AC392" s="73"/>
      <c r="AD392" s="73"/>
      <c r="AE392" s="73"/>
      <c r="AF392" s="73"/>
      <c r="AG392" s="73"/>
      <c r="AH392" s="73"/>
      <c r="AI392" s="73"/>
      <c r="AJ392" s="73"/>
      <c r="AK392" s="73"/>
      <c r="AL392" s="73"/>
      <c r="AM392" s="73"/>
      <c r="AN392" s="73"/>
      <c r="AO392" s="73"/>
      <c r="AP392" s="73"/>
      <c r="AQ392" s="73"/>
      <c r="AR392" s="73"/>
      <c r="AS392" s="73"/>
      <c r="AT392" s="73"/>
      <c r="AU392" s="73"/>
      <c r="AV392" s="73"/>
      <c r="AW392" s="73"/>
      <c r="AX392" s="73"/>
      <c r="AY392" s="73"/>
      <c r="AZ392" s="77"/>
      <c r="BA392" s="77"/>
      <c r="BB392" s="62"/>
      <c r="BC392" s="62"/>
      <c r="BD392" s="62"/>
      <c r="BE392" s="62"/>
      <c r="BF392" s="62"/>
      <c r="BG392" s="62"/>
      <c r="BH392" s="62"/>
      <c r="BI392" s="62"/>
      <c r="BJ392" s="62"/>
      <c r="BK392" s="62"/>
      <c r="BL392" s="62"/>
      <c r="BM392" s="62"/>
      <c r="BN392" s="62"/>
      <c r="BO392" s="62"/>
      <c r="BP392" s="62"/>
      <c r="BQ392" s="62"/>
      <c r="BR392" s="62"/>
      <c r="BS392" s="62"/>
      <c r="BT392" s="62"/>
      <c r="BU392" s="62"/>
      <c r="BV392" s="62"/>
      <c r="BW392" s="62"/>
      <c r="BX392" s="62"/>
      <c r="BY392" s="62"/>
      <c r="BZ392" s="77"/>
      <c r="CA392" s="77"/>
      <c r="CB392" s="77"/>
      <c r="CC392" s="77"/>
      <c r="CD392" s="81"/>
      <c r="CE392" s="81"/>
      <c r="CF392" s="81"/>
      <c r="CG392" s="81"/>
      <c r="CH392" s="81"/>
      <c r="CI392" s="81"/>
      <c r="CJ392" s="81"/>
      <c r="CK392" s="81"/>
      <c r="CL392" s="81"/>
      <c r="CM392" s="81"/>
      <c r="CN392" s="81"/>
      <c r="CO392" s="81"/>
      <c r="CP392" s="81"/>
      <c r="CQ392" s="81"/>
      <c r="CR392" s="81"/>
      <c r="CS392" s="81"/>
      <c r="CT392" s="81"/>
      <c r="CU392" s="77"/>
      <c r="CV392" s="77"/>
      <c r="CW392" s="77"/>
      <c r="CX392" s="77"/>
      <c r="DA392" s="11" t="s">
        <v>425</v>
      </c>
      <c r="DB392" s="12">
        <v>0.86699999999999999</v>
      </c>
      <c r="DC392" s="11"/>
    </row>
    <row r="393" spans="1:107" ht="13.5" customHeight="1" x14ac:dyDescent="0.25">
      <c r="A393" s="3"/>
      <c r="B393" s="77"/>
      <c r="C393" s="84"/>
      <c r="D393" s="75"/>
      <c r="E393" s="75"/>
      <c r="F393" s="75"/>
      <c r="G393" s="75"/>
      <c r="H393" s="75"/>
      <c r="I393" s="75"/>
      <c r="J393" s="75"/>
      <c r="K393" s="75"/>
      <c r="L393" s="75"/>
      <c r="M393" s="74"/>
      <c r="N393" s="74"/>
      <c r="O393" s="74"/>
      <c r="P393" s="74"/>
      <c r="Q393" s="74"/>
      <c r="R393" s="85"/>
      <c r="S393" s="85"/>
      <c r="T393" s="85"/>
      <c r="U393" s="86"/>
      <c r="V393" s="86"/>
      <c r="W393" s="86"/>
      <c r="X393" s="74"/>
      <c r="Y393" s="74"/>
      <c r="Z393" s="74"/>
      <c r="AA393" s="74"/>
      <c r="AB393" s="74"/>
      <c r="AC393" s="73"/>
      <c r="AD393" s="73"/>
      <c r="AE393" s="73"/>
      <c r="AF393" s="73"/>
      <c r="AG393" s="73"/>
      <c r="AH393" s="73"/>
      <c r="AI393" s="73"/>
      <c r="AJ393" s="73"/>
      <c r="AK393" s="73"/>
      <c r="AL393" s="73"/>
      <c r="AM393" s="73"/>
      <c r="AN393" s="73"/>
      <c r="AO393" s="73"/>
      <c r="AP393" s="73"/>
      <c r="AQ393" s="73"/>
      <c r="AR393" s="73"/>
      <c r="AS393" s="73"/>
      <c r="AT393" s="73"/>
      <c r="AU393" s="73"/>
      <c r="AV393" s="73"/>
      <c r="AW393" s="73"/>
      <c r="AX393" s="73"/>
      <c r="AY393" s="73"/>
      <c r="AZ393" s="77"/>
      <c r="BA393" s="77"/>
      <c r="BB393" s="62"/>
      <c r="BC393" s="62"/>
      <c r="BD393" s="62"/>
      <c r="BE393" s="62"/>
      <c r="BF393" s="62"/>
      <c r="BG393" s="62"/>
      <c r="BH393" s="62"/>
      <c r="BI393" s="62"/>
      <c r="BJ393" s="62"/>
      <c r="BK393" s="62"/>
      <c r="BL393" s="62"/>
      <c r="BM393" s="62"/>
      <c r="BN393" s="62"/>
      <c r="BO393" s="62"/>
      <c r="BP393" s="62"/>
      <c r="BQ393" s="62"/>
      <c r="BR393" s="62"/>
      <c r="BS393" s="62"/>
      <c r="BT393" s="62"/>
      <c r="BU393" s="62"/>
      <c r="BV393" s="62"/>
      <c r="BW393" s="62"/>
      <c r="BX393" s="62"/>
      <c r="BY393" s="62"/>
      <c r="BZ393" s="77"/>
      <c r="CA393" s="77"/>
      <c r="CB393" s="77"/>
      <c r="CC393" s="77"/>
      <c r="CD393" s="81"/>
      <c r="CE393" s="81"/>
      <c r="CF393" s="81"/>
      <c r="CG393" s="81"/>
      <c r="CH393" s="81"/>
      <c r="CI393" s="81"/>
      <c r="CJ393" s="81"/>
      <c r="CK393" s="81"/>
      <c r="CL393" s="81"/>
      <c r="CM393" s="81"/>
      <c r="CN393" s="81"/>
      <c r="CO393" s="81"/>
      <c r="CP393" s="81"/>
      <c r="CQ393" s="81"/>
      <c r="CR393" s="81"/>
      <c r="CS393" s="81"/>
      <c r="CT393" s="81"/>
      <c r="CU393" s="77"/>
      <c r="CV393" s="77"/>
      <c r="CW393" s="77"/>
      <c r="CX393" s="77"/>
      <c r="DA393" s="11" t="s">
        <v>426</v>
      </c>
      <c r="DB393" s="12">
        <v>0.87</v>
      </c>
      <c r="DC393" s="11"/>
    </row>
    <row r="394" spans="1:107" ht="13.5" customHeight="1" x14ac:dyDescent="0.2">
      <c r="A394" s="3"/>
      <c r="B394" s="3"/>
      <c r="C394" s="83"/>
      <c r="D394" s="83"/>
      <c r="E394" s="83"/>
      <c r="F394" s="83"/>
      <c r="G394" s="83"/>
      <c r="H394" s="83"/>
      <c r="I394" s="83"/>
      <c r="J394" s="83"/>
      <c r="K394" s="83"/>
      <c r="L394" s="83"/>
      <c r="M394" s="83"/>
      <c r="N394" s="83"/>
      <c r="O394" s="83"/>
      <c r="P394" s="83"/>
      <c r="Q394" s="83"/>
      <c r="R394" s="83"/>
      <c r="S394" s="83"/>
      <c r="T394" s="83"/>
      <c r="U394" s="83"/>
      <c r="V394" s="83"/>
      <c r="W394" s="83"/>
      <c r="X394" s="54"/>
      <c r="Y394" s="54"/>
      <c r="Z394" s="54"/>
      <c r="AA394" s="54"/>
      <c r="AB394" s="54"/>
      <c r="AC394" s="73"/>
      <c r="AD394" s="73"/>
      <c r="AE394" s="73"/>
      <c r="AF394" s="73"/>
      <c r="AG394" s="73"/>
      <c r="AH394" s="73"/>
      <c r="AI394" s="73"/>
      <c r="AJ394" s="73"/>
      <c r="AK394" s="73"/>
      <c r="AL394" s="73"/>
      <c r="AM394" s="73"/>
      <c r="AN394" s="73"/>
      <c r="AO394" s="73"/>
      <c r="AP394" s="73"/>
      <c r="AQ394" s="73"/>
      <c r="AR394" s="73"/>
      <c r="AS394" s="73"/>
      <c r="AT394" s="73"/>
      <c r="AU394" s="73"/>
      <c r="AV394" s="73"/>
      <c r="AW394" s="73"/>
      <c r="AX394" s="73"/>
      <c r="AY394" s="73"/>
      <c r="AZ394" s="77"/>
      <c r="BA394" s="77"/>
      <c r="BB394" s="77"/>
      <c r="BC394" s="77"/>
      <c r="BD394" s="77"/>
      <c r="BE394" s="77"/>
      <c r="BF394" s="77"/>
      <c r="BG394" s="77"/>
      <c r="BH394" s="77"/>
      <c r="BI394" s="77"/>
      <c r="BJ394" s="77"/>
      <c r="BK394" s="77"/>
      <c r="BL394" s="77"/>
      <c r="BM394" s="77"/>
      <c r="BN394" s="77"/>
      <c r="BO394" s="77"/>
      <c r="BP394" s="77"/>
      <c r="BQ394" s="77"/>
      <c r="BR394" s="77"/>
      <c r="BS394" s="77"/>
      <c r="BT394" s="77"/>
      <c r="BU394" s="77"/>
      <c r="BV394" s="77"/>
      <c r="BW394" s="77"/>
      <c r="BX394" s="77"/>
      <c r="BY394" s="77"/>
      <c r="BZ394" s="77"/>
      <c r="CA394" s="77"/>
      <c r="CB394" s="77"/>
      <c r="CC394" s="77"/>
      <c r="CD394" s="77"/>
      <c r="CE394" s="77"/>
      <c r="CF394" s="77"/>
      <c r="CG394" s="77"/>
      <c r="CH394" s="77"/>
      <c r="CI394" s="77"/>
      <c r="CJ394" s="77"/>
      <c r="CK394" s="77"/>
      <c r="CL394" s="77"/>
      <c r="CM394" s="77"/>
      <c r="CN394" s="77"/>
      <c r="CO394" s="77"/>
      <c r="CP394" s="77"/>
      <c r="CQ394" s="77"/>
      <c r="CR394" s="77"/>
      <c r="CS394" s="77"/>
      <c r="CT394" s="77"/>
      <c r="CU394" s="77"/>
      <c r="CV394" s="77"/>
      <c r="CW394" s="77"/>
      <c r="CX394" s="77"/>
      <c r="DA394" s="11" t="s">
        <v>427</v>
      </c>
      <c r="DB394" s="12">
        <v>0.79700000000000004</v>
      </c>
      <c r="DC394" s="11"/>
    </row>
    <row r="395" spans="1:107" ht="13.5" customHeight="1" x14ac:dyDescent="0.2">
      <c r="A395" s="3"/>
      <c r="B395" s="64"/>
      <c r="C395" s="3"/>
      <c r="D395" s="3"/>
      <c r="E395" s="3"/>
      <c r="F395" s="3"/>
      <c r="G395" s="3"/>
      <c r="H395" s="3"/>
      <c r="I395" s="3"/>
      <c r="J395" s="3"/>
      <c r="K395" s="3"/>
      <c r="L395" s="3"/>
      <c r="DA395" s="11" t="s">
        <v>428</v>
      </c>
      <c r="DB395" s="12">
        <v>0.83599999999999997</v>
      </c>
      <c r="DC395" s="11"/>
    </row>
    <row r="396" spans="1:107" ht="13.5" customHeight="1" x14ac:dyDescent="0.2">
      <c r="A396" s="3"/>
      <c r="B396" s="64"/>
      <c r="C396" s="64"/>
      <c r="D396" s="64"/>
      <c r="E396" s="64"/>
      <c r="F396" s="64"/>
      <c r="G396" s="64"/>
      <c r="H396" s="64"/>
      <c r="I396" s="64"/>
      <c r="J396" s="64"/>
      <c r="K396" s="64"/>
      <c r="L396" s="64"/>
      <c r="M396" s="64"/>
      <c r="N396" s="65"/>
      <c r="O396" s="64"/>
      <c r="P396" s="64"/>
      <c r="Q396" s="64"/>
      <c r="R396" s="64"/>
      <c r="S396" s="64"/>
      <c r="T396" s="64"/>
      <c r="U396" s="64"/>
      <c r="V396" s="64"/>
      <c r="W396" s="64"/>
      <c r="X396" s="64"/>
      <c r="Y396" s="64"/>
      <c r="Z396" s="64"/>
      <c r="AA396" s="64"/>
      <c r="AB396" s="64"/>
      <c r="AC396" s="64"/>
      <c r="AD396" s="64"/>
      <c r="AE396" s="64"/>
      <c r="AF396" s="64"/>
      <c r="AG396" s="64"/>
      <c r="AH396" s="64"/>
      <c r="AI396" s="64"/>
      <c r="AJ396" s="64"/>
      <c r="AK396" s="64"/>
      <c r="AL396" s="64"/>
      <c r="AM396" s="64"/>
      <c r="AN396" s="64"/>
      <c r="AO396" s="64"/>
      <c r="AP396" s="64"/>
      <c r="AQ396" s="64"/>
      <c r="AR396" s="64"/>
      <c r="AS396" s="64"/>
      <c r="AT396" s="64"/>
      <c r="AU396" s="64"/>
      <c r="AV396" s="64"/>
      <c r="AW396" s="64"/>
      <c r="AX396" s="64"/>
      <c r="AY396" s="64"/>
      <c r="AZ396" s="64"/>
      <c r="BA396" s="64"/>
      <c r="BB396" s="64"/>
      <c r="BC396" s="64"/>
      <c r="BD396" s="64"/>
      <c r="BE396" s="64"/>
      <c r="BF396" s="64"/>
      <c r="BG396" s="64"/>
      <c r="BH396" s="64"/>
      <c r="BI396" s="64"/>
      <c r="BJ396" s="64"/>
      <c r="BK396" s="64"/>
      <c r="BL396" s="64"/>
      <c r="BM396" s="64"/>
      <c r="BN396" s="64"/>
      <c r="BO396" s="64"/>
      <c r="BP396" s="64"/>
      <c r="BQ396" s="64"/>
      <c r="BR396" s="64"/>
      <c r="BS396" s="64"/>
      <c r="BT396" s="64"/>
      <c r="BU396" s="64"/>
      <c r="BV396" s="64"/>
      <c r="BW396" s="64"/>
      <c r="BX396" s="64"/>
      <c r="BY396" s="64"/>
      <c r="BZ396" s="64"/>
      <c r="CA396" s="64"/>
      <c r="CB396" s="64"/>
      <c r="CC396" s="64"/>
      <c r="CD396" s="64"/>
      <c r="CE396" s="64"/>
      <c r="CF396" s="64"/>
      <c r="CG396" s="64"/>
      <c r="CH396" s="64"/>
      <c r="CI396" s="64"/>
      <c r="CJ396" s="64"/>
      <c r="CK396" s="64"/>
      <c r="CL396" s="64"/>
      <c r="CM396" s="64"/>
      <c r="CN396" s="64"/>
      <c r="CO396" s="64"/>
      <c r="CP396" s="64"/>
      <c r="CQ396" s="64"/>
      <c r="CR396" s="64"/>
      <c r="CS396" s="64"/>
      <c r="CT396" s="64"/>
      <c r="CU396" s="64"/>
      <c r="CV396" s="64"/>
      <c r="CW396" s="64"/>
      <c r="CX396" s="64"/>
      <c r="DA396" s="11" t="s">
        <v>429</v>
      </c>
      <c r="DB396" s="12">
        <v>0.871</v>
      </c>
      <c r="DC396" s="11"/>
    </row>
    <row r="397" spans="1:107" ht="13.5" customHeight="1" x14ac:dyDescent="0.2">
      <c r="A397" s="3"/>
      <c r="B397" s="64"/>
      <c r="C397" s="68"/>
      <c r="D397" s="68"/>
      <c r="E397" s="68"/>
      <c r="F397" s="68"/>
      <c r="G397" s="64"/>
      <c r="H397" s="64"/>
      <c r="I397" s="64"/>
      <c r="J397" s="64"/>
      <c r="K397" s="64"/>
      <c r="L397" s="65"/>
      <c r="M397" s="64"/>
      <c r="N397" s="65"/>
      <c r="O397" s="64"/>
      <c r="P397" s="64"/>
      <c r="Q397" s="64"/>
      <c r="R397" s="64"/>
      <c r="S397" s="64"/>
      <c r="T397" s="64"/>
      <c r="U397" s="64"/>
      <c r="V397" s="64"/>
      <c r="W397" s="64"/>
      <c r="X397" s="64"/>
      <c r="Y397" s="64"/>
      <c r="Z397" s="64"/>
      <c r="AA397" s="64"/>
      <c r="AB397" s="64"/>
      <c r="AC397" s="64"/>
      <c r="AD397" s="64"/>
      <c r="AE397" s="64"/>
      <c r="AF397" s="66"/>
      <c r="AG397" s="66"/>
      <c r="AH397" s="66"/>
      <c r="AI397" s="66"/>
      <c r="AJ397" s="66"/>
      <c r="AK397" s="66"/>
      <c r="AL397" s="66"/>
      <c r="AM397" s="66"/>
      <c r="AN397" s="66"/>
      <c r="AO397" s="66"/>
      <c r="AP397" s="66"/>
      <c r="AQ397" s="66"/>
      <c r="AR397" s="66"/>
      <c r="AS397" s="66"/>
      <c r="AT397" s="66"/>
      <c r="AU397" s="66"/>
      <c r="AV397" s="66"/>
      <c r="AW397" s="66"/>
      <c r="AX397" s="66"/>
      <c r="AY397" s="66"/>
      <c r="AZ397" s="66"/>
      <c r="BA397" s="66"/>
      <c r="BB397" s="66"/>
      <c r="BC397" s="66"/>
      <c r="BD397" s="66"/>
      <c r="BE397" s="66"/>
      <c r="BF397" s="66"/>
      <c r="BG397" s="66"/>
      <c r="BH397" s="66"/>
      <c r="BI397" s="66"/>
      <c r="BJ397" s="66"/>
      <c r="BK397" s="66"/>
      <c r="BL397" s="66"/>
      <c r="BM397" s="66"/>
      <c r="BN397" s="66"/>
      <c r="BO397" s="66"/>
      <c r="BP397" s="66"/>
      <c r="BQ397" s="66"/>
      <c r="BR397" s="66"/>
      <c r="BS397" s="66"/>
      <c r="BT397" s="66"/>
      <c r="BU397" s="64"/>
      <c r="BV397" s="64"/>
      <c r="BW397" s="64"/>
      <c r="BX397" s="64"/>
      <c r="BY397" s="64"/>
      <c r="BZ397" s="64"/>
      <c r="CA397" s="64"/>
      <c r="CB397" s="64"/>
      <c r="CC397" s="64"/>
      <c r="CD397" s="64"/>
      <c r="CE397" s="64"/>
      <c r="CF397" s="64"/>
      <c r="CG397" s="64"/>
      <c r="CH397" s="64"/>
      <c r="CI397" s="64"/>
      <c r="CJ397" s="64"/>
      <c r="CK397" s="64"/>
      <c r="CL397" s="64"/>
      <c r="CM397" s="64"/>
      <c r="CN397" s="64"/>
      <c r="CO397" s="64"/>
      <c r="CP397" s="64"/>
      <c r="CQ397" s="64"/>
      <c r="CR397" s="64"/>
      <c r="CS397" s="64"/>
      <c r="CT397" s="64"/>
      <c r="CU397" s="64"/>
      <c r="CV397" s="64"/>
      <c r="CW397" s="64"/>
      <c r="CX397" s="64"/>
      <c r="DA397" s="11" t="s">
        <v>430</v>
      </c>
      <c r="DB397" s="12">
        <v>0.82199999999999995</v>
      </c>
      <c r="DC397" s="11"/>
    </row>
    <row r="398" spans="1:107" ht="13.5" customHeight="1" x14ac:dyDescent="0.2">
      <c r="A398" s="3"/>
      <c r="B398" s="64"/>
      <c r="C398" s="68"/>
      <c r="D398" s="68"/>
      <c r="E398" s="68"/>
      <c r="F398" s="68"/>
      <c r="G398" s="64"/>
      <c r="H398" s="64"/>
      <c r="I398" s="64"/>
      <c r="J398" s="64"/>
      <c r="K398" s="64"/>
      <c r="L398" s="64"/>
      <c r="M398" s="64"/>
      <c r="N398" s="65"/>
      <c r="O398" s="56"/>
      <c r="P398" s="56"/>
      <c r="Q398" s="56"/>
      <c r="R398" s="56"/>
      <c r="S398" s="56"/>
      <c r="T398" s="56"/>
      <c r="U398" s="56"/>
      <c r="V398" s="56"/>
      <c r="W398" s="56"/>
      <c r="X398" s="56"/>
      <c r="Y398" s="56"/>
      <c r="Z398" s="56"/>
      <c r="AA398" s="56"/>
      <c r="AB398" s="56"/>
      <c r="AC398" s="56"/>
      <c r="AD398" s="56"/>
      <c r="AE398" s="64"/>
      <c r="AF398" s="64"/>
      <c r="AG398" s="64"/>
      <c r="AH398" s="64"/>
      <c r="AI398" s="64"/>
      <c r="AJ398" s="64"/>
      <c r="AK398" s="64"/>
      <c r="AL398" s="64"/>
      <c r="AM398" s="64"/>
      <c r="AN398" s="64"/>
      <c r="AO398" s="64"/>
      <c r="AP398" s="64"/>
      <c r="AQ398" s="69"/>
      <c r="AR398" s="69"/>
      <c r="AS398" s="69"/>
      <c r="AT398" s="69"/>
      <c r="AU398" s="70"/>
      <c r="AV398" s="64"/>
      <c r="AW398" s="64"/>
      <c r="AX398" s="64"/>
      <c r="AY398" s="64"/>
      <c r="AZ398" s="64"/>
      <c r="BA398" s="70"/>
      <c r="BB398" s="64"/>
      <c r="BC398" s="64"/>
      <c r="BD398" s="64"/>
      <c r="BE398" s="64"/>
      <c r="BF398" s="64"/>
      <c r="BG398" s="64"/>
      <c r="BH398" s="70"/>
      <c r="BI398" s="64"/>
      <c r="BJ398" s="64"/>
      <c r="BK398" s="64"/>
      <c r="BL398" s="64"/>
      <c r="BM398" s="64"/>
      <c r="BN398" s="70"/>
      <c r="BO398" s="64"/>
      <c r="BP398" s="64"/>
      <c r="BQ398" s="64"/>
      <c r="BR398" s="64"/>
      <c r="BS398" s="64"/>
      <c r="BT398" s="64"/>
      <c r="BU398" s="64"/>
      <c r="BV398" s="64"/>
      <c r="BW398" s="64"/>
      <c r="BX398" s="64"/>
      <c r="BY398" s="64"/>
      <c r="BZ398" s="64"/>
      <c r="CA398" s="64"/>
      <c r="CB398" s="64"/>
      <c r="CC398" s="64"/>
      <c r="CD398" s="64"/>
      <c r="CE398" s="64"/>
      <c r="CF398" s="64"/>
      <c r="CG398" s="64"/>
      <c r="CH398" s="64"/>
      <c r="CI398" s="64"/>
      <c r="CJ398" s="64"/>
      <c r="CK398" s="64"/>
      <c r="CL398" s="64"/>
      <c r="CM398" s="64"/>
      <c r="CN398" s="64"/>
      <c r="CO398" s="64"/>
      <c r="CP398" s="64"/>
      <c r="CQ398" s="64"/>
      <c r="CR398" s="64"/>
      <c r="CS398" s="64"/>
      <c r="CT398" s="64"/>
      <c r="CU398" s="64"/>
      <c r="CV398" s="64"/>
      <c r="CW398" s="64"/>
      <c r="CX398" s="64"/>
      <c r="DA398" s="11" t="s">
        <v>431</v>
      </c>
      <c r="DB398" s="12">
        <v>0.92500000000000004</v>
      </c>
      <c r="DC398" s="11"/>
    </row>
    <row r="399" spans="1:107" ht="13.5" customHeight="1" x14ac:dyDescent="0.2">
      <c r="A399" s="3"/>
      <c r="B399" s="64"/>
      <c r="C399" s="68"/>
      <c r="D399" s="68"/>
      <c r="E399" s="68"/>
      <c r="F399" s="68"/>
      <c r="G399" s="64"/>
      <c r="H399" s="64"/>
      <c r="I399" s="64"/>
      <c r="J399" s="64"/>
      <c r="K399" s="64"/>
      <c r="L399" s="64"/>
      <c r="M399" s="64"/>
      <c r="N399" s="65"/>
      <c r="O399" s="56"/>
      <c r="P399" s="56"/>
      <c r="Q399" s="56"/>
      <c r="R399" s="56"/>
      <c r="S399" s="56"/>
      <c r="T399" s="56"/>
      <c r="U399" s="56"/>
      <c r="V399" s="56"/>
      <c r="W399" s="56"/>
      <c r="X399" s="56"/>
      <c r="Y399" s="56"/>
      <c r="Z399" s="56"/>
      <c r="AA399" s="56"/>
      <c r="AB399" s="56"/>
      <c r="AC399" s="56"/>
      <c r="AD399" s="56"/>
      <c r="AE399" s="64"/>
      <c r="AF399" s="64"/>
      <c r="AG399" s="64"/>
      <c r="AH399" s="64"/>
      <c r="AI399" s="64"/>
      <c r="AJ399" s="64"/>
      <c r="AK399" s="64"/>
      <c r="AL399" s="64"/>
      <c r="AM399" s="64"/>
      <c r="AN399" s="64"/>
      <c r="AO399" s="64"/>
      <c r="AP399" s="64"/>
      <c r="AQ399" s="64"/>
      <c r="AR399" s="64"/>
      <c r="AS399" s="64"/>
      <c r="AT399" s="64"/>
      <c r="AU399" s="64"/>
      <c r="AV399" s="64"/>
      <c r="AW399" s="64"/>
      <c r="AX399" s="64"/>
      <c r="AY399" s="64"/>
      <c r="AZ399" s="64"/>
      <c r="BA399" s="64"/>
      <c r="BB399" s="64"/>
      <c r="BC399" s="64"/>
      <c r="BD399" s="64"/>
      <c r="BE399" s="64"/>
      <c r="BF399" s="64"/>
      <c r="BG399" s="64"/>
      <c r="BH399" s="64"/>
      <c r="BI399" s="64"/>
      <c r="BJ399" s="64"/>
      <c r="BK399" s="64"/>
      <c r="BL399" s="64"/>
      <c r="BM399" s="64"/>
      <c r="BN399" s="64"/>
      <c r="BO399" s="64"/>
      <c r="BP399" s="64"/>
      <c r="BQ399" s="64"/>
      <c r="BR399" s="64"/>
      <c r="BS399" s="64"/>
      <c r="BT399" s="64"/>
      <c r="BU399" s="64"/>
      <c r="BV399" s="64"/>
      <c r="BW399" s="64"/>
      <c r="BX399" s="64"/>
      <c r="BY399" s="64"/>
      <c r="BZ399" s="64"/>
      <c r="CA399" s="64"/>
      <c r="CB399" s="64"/>
      <c r="CC399" s="64"/>
      <c r="CD399" s="64"/>
      <c r="CE399" s="64"/>
      <c r="CF399" s="64"/>
      <c r="CG399" s="64"/>
      <c r="CH399" s="64"/>
      <c r="CI399" s="64"/>
      <c r="CJ399" s="64"/>
      <c r="CK399" s="64"/>
      <c r="CL399" s="64"/>
      <c r="CM399" s="64"/>
      <c r="CN399" s="64"/>
      <c r="CO399" s="64"/>
      <c r="CP399" s="64"/>
      <c r="CQ399" s="64"/>
      <c r="CR399" s="64"/>
      <c r="CS399" s="64"/>
      <c r="CT399" s="64"/>
      <c r="CU399" s="64"/>
      <c r="CV399" s="64"/>
      <c r="CW399" s="64"/>
      <c r="CX399" s="64"/>
      <c r="DA399" s="11" t="s">
        <v>432</v>
      </c>
      <c r="DB399" s="12">
        <v>0.83499999999999996</v>
      </c>
      <c r="DC399" s="11"/>
    </row>
    <row r="400" spans="1:107" ht="13.5" customHeight="1" x14ac:dyDescent="0.2">
      <c r="A400" s="3"/>
      <c r="B400" s="77"/>
      <c r="C400" s="64"/>
      <c r="D400" s="64"/>
      <c r="E400" s="64"/>
      <c r="F400" s="64"/>
      <c r="G400" s="64"/>
      <c r="H400" s="64"/>
      <c r="I400" s="64"/>
      <c r="J400" s="64"/>
      <c r="K400" s="64"/>
      <c r="L400" s="64"/>
      <c r="M400" s="64"/>
      <c r="N400" s="65"/>
      <c r="O400" s="64"/>
      <c r="P400" s="64"/>
      <c r="Q400" s="64"/>
      <c r="R400" s="64"/>
      <c r="S400" s="64"/>
      <c r="T400" s="64"/>
      <c r="U400" s="64"/>
      <c r="V400" s="64"/>
      <c r="W400" s="64"/>
      <c r="X400" s="64"/>
      <c r="Y400" s="64"/>
      <c r="Z400" s="64"/>
      <c r="AA400" s="64"/>
      <c r="AB400" s="64"/>
      <c r="AC400" s="56"/>
      <c r="AD400" s="56"/>
      <c r="AE400" s="56"/>
      <c r="AF400" s="56"/>
      <c r="AG400" s="56"/>
      <c r="AH400" s="56"/>
      <c r="AI400" s="64"/>
      <c r="AJ400" s="64"/>
      <c r="AK400" s="64"/>
      <c r="AL400" s="64"/>
      <c r="AM400" s="64"/>
      <c r="AN400" s="64"/>
      <c r="AO400" s="64"/>
      <c r="AP400" s="64"/>
      <c r="AQ400" s="64"/>
      <c r="AR400" s="64"/>
      <c r="AS400" s="64"/>
      <c r="AT400" s="64"/>
      <c r="AU400" s="64"/>
      <c r="AV400" s="64"/>
      <c r="AW400" s="64"/>
      <c r="AX400" s="64"/>
      <c r="AY400" s="64"/>
      <c r="AZ400" s="64"/>
      <c r="BA400" s="64"/>
      <c r="BB400" s="64"/>
      <c r="BC400" s="64"/>
      <c r="BD400" s="64"/>
      <c r="BE400" s="64"/>
      <c r="BF400" s="64"/>
      <c r="BG400" s="64"/>
      <c r="BH400" s="64"/>
      <c r="BI400" s="64"/>
      <c r="BJ400" s="64"/>
      <c r="BK400" s="64"/>
      <c r="BL400" s="64"/>
      <c r="BM400" s="64"/>
      <c r="BN400" s="64"/>
      <c r="BO400" s="64"/>
      <c r="BP400" s="64"/>
      <c r="BQ400" s="64"/>
      <c r="BR400" s="64"/>
      <c r="BS400" s="64"/>
      <c r="BT400" s="64"/>
      <c r="BU400" s="64"/>
      <c r="BV400" s="64"/>
      <c r="BW400" s="64"/>
      <c r="BX400" s="64"/>
      <c r="BY400" s="64"/>
      <c r="BZ400" s="64"/>
      <c r="CA400" s="64"/>
      <c r="CB400" s="64"/>
      <c r="CC400" s="64"/>
      <c r="CD400" s="64"/>
      <c r="CE400" s="64"/>
      <c r="CF400" s="64"/>
      <c r="CG400" s="64"/>
      <c r="CH400" s="64"/>
      <c r="CI400" s="64"/>
      <c r="CJ400" s="64"/>
      <c r="CK400" s="64"/>
      <c r="CL400" s="64"/>
      <c r="CM400" s="64"/>
      <c r="CN400" s="64"/>
      <c r="CO400" s="64"/>
      <c r="CP400" s="64"/>
      <c r="CQ400" s="64"/>
      <c r="CR400" s="64"/>
      <c r="CS400" s="64"/>
      <c r="CT400" s="64"/>
      <c r="CU400" s="64"/>
      <c r="CV400" s="64"/>
      <c r="CW400" s="64"/>
      <c r="CX400" s="64"/>
      <c r="DA400" s="11"/>
      <c r="DB400" s="12"/>
      <c r="DC400" s="11"/>
    </row>
    <row r="401" spans="1:107" ht="13.5" customHeight="1" x14ac:dyDescent="0.2">
      <c r="A401" s="3"/>
      <c r="B401" s="77"/>
      <c r="C401" s="83"/>
      <c r="D401" s="83"/>
      <c r="E401" s="83"/>
      <c r="F401" s="83"/>
      <c r="G401" s="83"/>
      <c r="H401" s="83"/>
      <c r="I401" s="83"/>
      <c r="J401" s="83"/>
      <c r="K401" s="83"/>
      <c r="L401" s="83"/>
      <c r="M401" s="83"/>
      <c r="N401" s="83"/>
      <c r="O401" s="83"/>
      <c r="P401" s="83"/>
      <c r="Q401" s="83"/>
      <c r="R401" s="54"/>
      <c r="S401" s="54"/>
      <c r="T401" s="54"/>
      <c r="U401" s="83"/>
      <c r="V401" s="83"/>
      <c r="W401" s="83"/>
      <c r="X401" s="83"/>
      <c r="Y401" s="83"/>
      <c r="Z401" s="83"/>
      <c r="AA401" s="83"/>
      <c r="AB401" s="83"/>
      <c r="AC401" s="83"/>
      <c r="AD401" s="83"/>
      <c r="AE401" s="83"/>
      <c r="AF401" s="83"/>
      <c r="AG401" s="83"/>
      <c r="AH401" s="83"/>
      <c r="AI401" s="83"/>
      <c r="AJ401" s="83"/>
      <c r="AK401" s="83"/>
      <c r="AL401" s="83"/>
      <c r="AM401" s="83"/>
      <c r="AN401" s="83"/>
      <c r="AO401" s="83"/>
      <c r="AP401" s="83"/>
      <c r="AQ401" s="83"/>
      <c r="AR401" s="83"/>
      <c r="AS401" s="83"/>
      <c r="AT401" s="83"/>
      <c r="AU401" s="83"/>
      <c r="AV401" s="83"/>
      <c r="AW401" s="83"/>
      <c r="AX401" s="83"/>
      <c r="AY401" s="83"/>
      <c r="AZ401" s="71"/>
      <c r="BA401" s="83"/>
      <c r="BB401" s="83"/>
      <c r="BC401" s="83"/>
      <c r="BD401" s="83"/>
      <c r="BE401" s="83"/>
      <c r="BF401" s="83"/>
      <c r="BG401" s="83"/>
      <c r="BH401" s="83"/>
      <c r="BI401" s="83"/>
      <c r="BJ401" s="83"/>
      <c r="BK401" s="83"/>
      <c r="BL401" s="83"/>
      <c r="BM401" s="83"/>
      <c r="BN401" s="83"/>
      <c r="BO401" s="83"/>
      <c r="BP401" s="54"/>
      <c r="BQ401" s="54"/>
      <c r="BR401" s="54"/>
      <c r="BS401" s="83"/>
      <c r="BT401" s="83"/>
      <c r="BU401" s="83"/>
      <c r="BV401" s="83"/>
      <c r="BW401" s="83"/>
      <c r="BX401" s="83"/>
      <c r="BY401" s="83"/>
      <c r="BZ401" s="83"/>
      <c r="CA401" s="83"/>
      <c r="CB401" s="83"/>
      <c r="CC401" s="83"/>
      <c r="CD401" s="83"/>
      <c r="CE401" s="83"/>
      <c r="CF401" s="83"/>
      <c r="CG401" s="83"/>
      <c r="CH401" s="83"/>
      <c r="CI401" s="83"/>
      <c r="CJ401" s="83"/>
      <c r="CK401" s="83"/>
      <c r="CL401" s="83"/>
      <c r="CM401" s="83"/>
      <c r="CN401" s="83"/>
      <c r="CO401" s="83"/>
      <c r="CP401" s="83"/>
      <c r="CQ401" s="83"/>
      <c r="CR401" s="83"/>
      <c r="CS401" s="83"/>
      <c r="CT401" s="83"/>
      <c r="CU401" s="83"/>
      <c r="CV401" s="83"/>
      <c r="CW401" s="83"/>
      <c r="CX401" s="77"/>
      <c r="DA401" s="11" t="s">
        <v>433</v>
      </c>
      <c r="DB401" s="12">
        <v>0.80700000000000005</v>
      </c>
      <c r="DC401" s="11"/>
    </row>
    <row r="402" spans="1:107" ht="13.5" customHeight="1" x14ac:dyDescent="0.2">
      <c r="A402" s="3"/>
      <c r="B402" s="77"/>
      <c r="C402" s="83"/>
      <c r="D402" s="83"/>
      <c r="E402" s="83"/>
      <c r="F402" s="83"/>
      <c r="G402" s="83"/>
      <c r="H402" s="83"/>
      <c r="I402" s="83"/>
      <c r="J402" s="83"/>
      <c r="K402" s="83"/>
      <c r="L402" s="83"/>
      <c r="M402" s="83"/>
      <c r="N402" s="83"/>
      <c r="O402" s="83"/>
      <c r="P402" s="83"/>
      <c r="Q402" s="83"/>
      <c r="R402" s="83"/>
      <c r="S402" s="83"/>
      <c r="T402" s="83"/>
      <c r="U402" s="83"/>
      <c r="V402" s="83"/>
      <c r="W402" s="83"/>
      <c r="X402" s="54"/>
      <c r="Y402" s="54"/>
      <c r="Z402" s="54"/>
      <c r="AA402" s="54"/>
      <c r="AB402" s="54"/>
      <c r="AC402" s="73"/>
      <c r="AD402" s="73"/>
      <c r="AE402" s="73"/>
      <c r="AF402" s="73"/>
      <c r="AG402" s="73"/>
      <c r="AH402" s="73"/>
      <c r="AI402" s="73"/>
      <c r="AJ402" s="73"/>
      <c r="AK402" s="73"/>
      <c r="AL402" s="73"/>
      <c r="AM402" s="73"/>
      <c r="AN402" s="73"/>
      <c r="AO402" s="73"/>
      <c r="AP402" s="73"/>
      <c r="AQ402" s="73"/>
      <c r="AR402" s="73"/>
      <c r="AS402" s="73"/>
      <c r="AT402" s="73"/>
      <c r="AU402" s="73"/>
      <c r="AV402" s="73"/>
      <c r="AW402" s="73"/>
      <c r="AX402" s="73"/>
      <c r="AY402" s="73"/>
      <c r="AZ402" s="72"/>
      <c r="BA402" s="83"/>
      <c r="BB402" s="83"/>
      <c r="BC402" s="83"/>
      <c r="BD402" s="83"/>
      <c r="BE402" s="83"/>
      <c r="BF402" s="83"/>
      <c r="BG402" s="83"/>
      <c r="BH402" s="83"/>
      <c r="BI402" s="83"/>
      <c r="BJ402" s="83"/>
      <c r="BK402" s="83"/>
      <c r="BL402" s="83"/>
      <c r="BM402" s="83"/>
      <c r="BN402" s="83"/>
      <c r="BO402" s="83"/>
      <c r="BP402" s="83"/>
      <c r="BQ402" s="83"/>
      <c r="BR402" s="83"/>
      <c r="BS402" s="83"/>
      <c r="BT402" s="83"/>
      <c r="BU402" s="83"/>
      <c r="BV402" s="54"/>
      <c r="BW402" s="54"/>
      <c r="BX402" s="54"/>
      <c r="BY402" s="54"/>
      <c r="BZ402" s="54"/>
      <c r="CA402" s="73"/>
      <c r="CB402" s="73"/>
      <c r="CC402" s="73"/>
      <c r="CD402" s="73"/>
      <c r="CE402" s="73"/>
      <c r="CF402" s="73"/>
      <c r="CG402" s="73"/>
      <c r="CH402" s="73"/>
      <c r="CI402" s="73"/>
      <c r="CJ402" s="73"/>
      <c r="CK402" s="73"/>
      <c r="CL402" s="73"/>
      <c r="CM402" s="73"/>
      <c r="CN402" s="73"/>
      <c r="CO402" s="73"/>
      <c r="CP402" s="73"/>
      <c r="CQ402" s="73"/>
      <c r="CR402" s="73"/>
      <c r="CS402" s="73"/>
      <c r="CT402" s="73"/>
      <c r="CU402" s="73"/>
      <c r="CV402" s="73"/>
      <c r="CW402" s="73"/>
      <c r="CX402" s="77"/>
      <c r="DA402" s="11" t="s">
        <v>434</v>
      </c>
      <c r="DB402" s="12">
        <v>0.84</v>
      </c>
      <c r="DC402" s="11"/>
    </row>
    <row r="403" spans="1:107" ht="13.5" customHeight="1" x14ac:dyDescent="0.25">
      <c r="A403" s="3"/>
      <c r="B403" s="77"/>
      <c r="C403" s="84"/>
      <c r="D403" s="75"/>
      <c r="E403" s="75"/>
      <c r="F403" s="75"/>
      <c r="G403" s="75"/>
      <c r="H403" s="75"/>
      <c r="I403" s="75"/>
      <c r="J403" s="75"/>
      <c r="K403" s="75"/>
      <c r="L403" s="75"/>
      <c r="M403" s="74"/>
      <c r="N403" s="74"/>
      <c r="O403" s="74"/>
      <c r="P403" s="74"/>
      <c r="Q403" s="74"/>
      <c r="R403" s="85"/>
      <c r="S403" s="85"/>
      <c r="T403" s="85"/>
      <c r="U403" s="86"/>
      <c r="V403" s="86"/>
      <c r="W403" s="86"/>
      <c r="X403" s="74"/>
      <c r="Y403" s="74"/>
      <c r="Z403" s="74"/>
      <c r="AA403" s="74"/>
      <c r="AB403" s="74"/>
      <c r="AC403" s="73"/>
      <c r="AD403" s="73"/>
      <c r="AE403" s="73"/>
      <c r="AF403" s="73"/>
      <c r="AG403" s="73"/>
      <c r="AH403" s="73"/>
      <c r="AI403" s="73"/>
      <c r="AJ403" s="73"/>
      <c r="AK403" s="73"/>
      <c r="AL403" s="73"/>
      <c r="AM403" s="73"/>
      <c r="AN403" s="73"/>
      <c r="AO403" s="73"/>
      <c r="AP403" s="73"/>
      <c r="AQ403" s="73"/>
      <c r="AR403" s="73"/>
      <c r="AS403" s="73"/>
      <c r="AT403" s="73"/>
      <c r="AU403" s="73"/>
      <c r="AV403" s="73"/>
      <c r="AW403" s="73"/>
      <c r="AX403" s="73"/>
      <c r="AY403" s="73"/>
      <c r="AZ403" s="72"/>
      <c r="BA403" s="84"/>
      <c r="BB403" s="76"/>
      <c r="BC403" s="76"/>
      <c r="BD403" s="76"/>
      <c r="BE403" s="76"/>
      <c r="BF403" s="76"/>
      <c r="BG403" s="76"/>
      <c r="BH403" s="76"/>
      <c r="BI403" s="76"/>
      <c r="BJ403" s="76"/>
      <c r="BK403" s="74"/>
      <c r="BL403" s="74"/>
      <c r="BM403" s="74"/>
      <c r="BN403" s="74"/>
      <c r="BO403" s="74"/>
      <c r="BP403" s="85"/>
      <c r="BQ403" s="85"/>
      <c r="BR403" s="85"/>
      <c r="BS403" s="86"/>
      <c r="BT403" s="86"/>
      <c r="BU403" s="86"/>
      <c r="BV403" s="74"/>
      <c r="BW403" s="74"/>
      <c r="BX403" s="74"/>
      <c r="BY403" s="74"/>
      <c r="BZ403" s="74"/>
      <c r="CA403" s="73"/>
      <c r="CB403" s="73"/>
      <c r="CC403" s="73"/>
      <c r="CD403" s="73"/>
      <c r="CE403" s="73"/>
      <c r="CF403" s="73"/>
      <c r="CG403" s="73"/>
      <c r="CH403" s="73"/>
      <c r="CI403" s="73"/>
      <c r="CJ403" s="73"/>
      <c r="CK403" s="73"/>
      <c r="CL403" s="73"/>
      <c r="CM403" s="73"/>
      <c r="CN403" s="73"/>
      <c r="CO403" s="73"/>
      <c r="CP403" s="73"/>
      <c r="CQ403" s="73"/>
      <c r="CR403" s="73"/>
      <c r="CS403" s="73"/>
      <c r="CT403" s="73"/>
      <c r="CU403" s="73"/>
      <c r="CV403" s="73"/>
      <c r="CW403" s="73"/>
      <c r="CX403" s="77"/>
      <c r="DA403" s="11" t="s">
        <v>435</v>
      </c>
      <c r="DB403" s="12">
        <v>0.879</v>
      </c>
      <c r="DC403" s="11"/>
    </row>
    <row r="404" spans="1:107" ht="13.5" customHeight="1" x14ac:dyDescent="0.25">
      <c r="A404" s="3"/>
      <c r="B404" s="77"/>
      <c r="C404" s="84"/>
      <c r="D404" s="75"/>
      <c r="E404" s="75"/>
      <c r="F404" s="75"/>
      <c r="G404" s="75"/>
      <c r="H404" s="75"/>
      <c r="I404" s="75"/>
      <c r="J404" s="75"/>
      <c r="K404" s="75"/>
      <c r="L404" s="75"/>
      <c r="M404" s="74"/>
      <c r="N404" s="74"/>
      <c r="O404" s="74"/>
      <c r="P404" s="74"/>
      <c r="Q404" s="74"/>
      <c r="R404" s="85"/>
      <c r="S404" s="85"/>
      <c r="T404" s="85"/>
      <c r="U404" s="86"/>
      <c r="V404" s="86"/>
      <c r="W404" s="86"/>
      <c r="X404" s="74"/>
      <c r="Y404" s="74"/>
      <c r="Z404" s="74"/>
      <c r="AA404" s="74"/>
      <c r="AB404" s="74"/>
      <c r="AC404" s="73"/>
      <c r="AD404" s="73"/>
      <c r="AE404" s="73"/>
      <c r="AF404" s="73"/>
      <c r="AG404" s="73"/>
      <c r="AH404" s="73"/>
      <c r="AI404" s="73"/>
      <c r="AJ404" s="73"/>
      <c r="AK404" s="73"/>
      <c r="AL404" s="73"/>
      <c r="AM404" s="73"/>
      <c r="AN404" s="73"/>
      <c r="AO404" s="73"/>
      <c r="AP404" s="73"/>
      <c r="AQ404" s="73"/>
      <c r="AR404" s="73"/>
      <c r="AS404" s="73"/>
      <c r="AT404" s="73"/>
      <c r="AU404" s="73"/>
      <c r="AV404" s="73"/>
      <c r="AW404" s="73"/>
      <c r="AX404" s="73"/>
      <c r="AY404" s="73"/>
      <c r="AZ404" s="72"/>
      <c r="BA404" s="84"/>
      <c r="BB404" s="76"/>
      <c r="BC404" s="76"/>
      <c r="BD404" s="76"/>
      <c r="BE404" s="76"/>
      <c r="BF404" s="76"/>
      <c r="BG404" s="76"/>
      <c r="BH404" s="76"/>
      <c r="BI404" s="76"/>
      <c r="BJ404" s="76"/>
      <c r="BK404" s="74"/>
      <c r="BL404" s="74"/>
      <c r="BM404" s="74"/>
      <c r="BN404" s="74"/>
      <c r="BO404" s="74"/>
      <c r="BP404" s="85"/>
      <c r="BQ404" s="85"/>
      <c r="BR404" s="85"/>
      <c r="BS404" s="86"/>
      <c r="BT404" s="86"/>
      <c r="BU404" s="86"/>
      <c r="BV404" s="74"/>
      <c r="BW404" s="74"/>
      <c r="BX404" s="74"/>
      <c r="BY404" s="74"/>
      <c r="BZ404" s="74"/>
      <c r="CA404" s="73"/>
      <c r="CB404" s="73"/>
      <c r="CC404" s="73"/>
      <c r="CD404" s="73"/>
      <c r="CE404" s="73"/>
      <c r="CF404" s="73"/>
      <c r="CG404" s="73"/>
      <c r="CH404" s="73"/>
      <c r="CI404" s="73"/>
      <c r="CJ404" s="73"/>
      <c r="CK404" s="73"/>
      <c r="CL404" s="73"/>
      <c r="CM404" s="73"/>
      <c r="CN404" s="73"/>
      <c r="CO404" s="73"/>
      <c r="CP404" s="73"/>
      <c r="CQ404" s="73"/>
      <c r="CR404" s="73"/>
      <c r="CS404" s="73"/>
      <c r="CT404" s="73"/>
      <c r="CU404" s="73"/>
      <c r="CV404" s="73"/>
      <c r="CW404" s="73"/>
      <c r="CX404" s="77"/>
      <c r="DA404" s="11" t="s">
        <v>436</v>
      </c>
      <c r="DB404" s="12">
        <v>0.877</v>
      </c>
      <c r="DC404" s="11"/>
    </row>
    <row r="405" spans="1:107" ht="13.5" customHeight="1" x14ac:dyDescent="0.25">
      <c r="A405" s="3"/>
      <c r="B405" s="77"/>
      <c r="C405" s="84"/>
      <c r="D405" s="75"/>
      <c r="E405" s="75"/>
      <c r="F405" s="75"/>
      <c r="G405" s="75"/>
      <c r="H405" s="75"/>
      <c r="I405" s="75"/>
      <c r="J405" s="75"/>
      <c r="K405" s="75"/>
      <c r="L405" s="75"/>
      <c r="M405" s="74"/>
      <c r="N405" s="74"/>
      <c r="O405" s="74"/>
      <c r="P405" s="74"/>
      <c r="Q405" s="74"/>
      <c r="R405" s="85"/>
      <c r="S405" s="85"/>
      <c r="T405" s="85"/>
      <c r="U405" s="86"/>
      <c r="V405" s="86"/>
      <c r="W405" s="86"/>
      <c r="X405" s="74"/>
      <c r="Y405" s="74"/>
      <c r="Z405" s="74"/>
      <c r="AA405" s="74"/>
      <c r="AB405" s="74"/>
      <c r="AC405" s="73"/>
      <c r="AD405" s="73"/>
      <c r="AE405" s="73"/>
      <c r="AF405" s="73"/>
      <c r="AG405" s="73"/>
      <c r="AH405" s="73"/>
      <c r="AI405" s="73"/>
      <c r="AJ405" s="73"/>
      <c r="AK405" s="73"/>
      <c r="AL405" s="73"/>
      <c r="AM405" s="73"/>
      <c r="AN405" s="73"/>
      <c r="AO405" s="73"/>
      <c r="AP405" s="73"/>
      <c r="AQ405" s="73"/>
      <c r="AR405" s="73"/>
      <c r="AS405" s="73"/>
      <c r="AT405" s="73"/>
      <c r="AU405" s="73"/>
      <c r="AV405" s="73"/>
      <c r="AW405" s="73"/>
      <c r="AX405" s="73"/>
      <c r="AY405" s="73"/>
      <c r="AZ405" s="72"/>
      <c r="BA405" s="84"/>
      <c r="BB405" s="76"/>
      <c r="BC405" s="76"/>
      <c r="BD405" s="76"/>
      <c r="BE405" s="76"/>
      <c r="BF405" s="76"/>
      <c r="BG405" s="76"/>
      <c r="BH405" s="76"/>
      <c r="BI405" s="76"/>
      <c r="BJ405" s="76"/>
      <c r="BK405" s="74"/>
      <c r="BL405" s="74"/>
      <c r="BM405" s="74"/>
      <c r="BN405" s="74"/>
      <c r="BO405" s="74"/>
      <c r="BP405" s="85"/>
      <c r="BQ405" s="85"/>
      <c r="BR405" s="85"/>
      <c r="BS405" s="86"/>
      <c r="BT405" s="86"/>
      <c r="BU405" s="86"/>
      <c r="BV405" s="74"/>
      <c r="BW405" s="74"/>
      <c r="BX405" s="74"/>
      <c r="BY405" s="74"/>
      <c r="BZ405" s="74"/>
      <c r="CA405" s="73"/>
      <c r="CB405" s="73"/>
      <c r="CC405" s="73"/>
      <c r="CD405" s="73"/>
      <c r="CE405" s="73"/>
      <c r="CF405" s="73"/>
      <c r="CG405" s="73"/>
      <c r="CH405" s="73"/>
      <c r="CI405" s="73"/>
      <c r="CJ405" s="73"/>
      <c r="CK405" s="73"/>
      <c r="CL405" s="73"/>
      <c r="CM405" s="73"/>
      <c r="CN405" s="73"/>
      <c r="CO405" s="73"/>
      <c r="CP405" s="73"/>
      <c r="CQ405" s="73"/>
      <c r="CR405" s="73"/>
      <c r="CS405" s="73"/>
      <c r="CT405" s="73"/>
      <c r="CU405" s="73"/>
      <c r="CV405" s="73"/>
      <c r="CW405" s="73"/>
      <c r="CX405" s="77"/>
      <c r="DA405" s="11" t="s">
        <v>437</v>
      </c>
      <c r="DB405" s="12">
        <v>0.83</v>
      </c>
      <c r="DC405" s="11"/>
    </row>
    <row r="406" spans="1:107" ht="13.5" customHeight="1" x14ac:dyDescent="0.25">
      <c r="A406" s="3"/>
      <c r="B406" s="77"/>
      <c r="C406" s="84"/>
      <c r="D406" s="75"/>
      <c r="E406" s="75"/>
      <c r="F406" s="75"/>
      <c r="G406" s="75"/>
      <c r="H406" s="75"/>
      <c r="I406" s="75"/>
      <c r="J406" s="75"/>
      <c r="K406" s="75"/>
      <c r="L406" s="75"/>
      <c r="M406" s="74"/>
      <c r="N406" s="74"/>
      <c r="O406" s="74"/>
      <c r="P406" s="74"/>
      <c r="Q406" s="74"/>
      <c r="R406" s="85"/>
      <c r="S406" s="85"/>
      <c r="T406" s="85"/>
      <c r="U406" s="86"/>
      <c r="V406" s="86"/>
      <c r="W406" s="86"/>
      <c r="X406" s="74"/>
      <c r="Y406" s="74"/>
      <c r="Z406" s="74"/>
      <c r="AA406" s="74"/>
      <c r="AB406" s="74"/>
      <c r="AC406" s="73"/>
      <c r="AD406" s="73"/>
      <c r="AE406" s="73"/>
      <c r="AF406" s="73"/>
      <c r="AG406" s="73"/>
      <c r="AH406" s="73"/>
      <c r="AI406" s="73"/>
      <c r="AJ406" s="73"/>
      <c r="AK406" s="73"/>
      <c r="AL406" s="73"/>
      <c r="AM406" s="73"/>
      <c r="AN406" s="73"/>
      <c r="AO406" s="73"/>
      <c r="AP406" s="73"/>
      <c r="AQ406" s="73"/>
      <c r="AR406" s="73"/>
      <c r="AS406" s="73"/>
      <c r="AT406" s="73"/>
      <c r="AU406" s="73"/>
      <c r="AV406" s="73"/>
      <c r="AW406" s="73"/>
      <c r="AX406" s="73"/>
      <c r="AY406" s="73"/>
      <c r="AZ406" s="72"/>
      <c r="BA406" s="84"/>
      <c r="BB406" s="76"/>
      <c r="BC406" s="76"/>
      <c r="BD406" s="76"/>
      <c r="BE406" s="76"/>
      <c r="BF406" s="76"/>
      <c r="BG406" s="76"/>
      <c r="BH406" s="76"/>
      <c r="BI406" s="76"/>
      <c r="BJ406" s="76"/>
      <c r="BK406" s="74"/>
      <c r="BL406" s="74"/>
      <c r="BM406" s="74"/>
      <c r="BN406" s="74"/>
      <c r="BO406" s="74"/>
      <c r="BP406" s="85"/>
      <c r="BQ406" s="85"/>
      <c r="BR406" s="85"/>
      <c r="BS406" s="86"/>
      <c r="BT406" s="86"/>
      <c r="BU406" s="86"/>
      <c r="BV406" s="74"/>
      <c r="BW406" s="74"/>
      <c r="BX406" s="74"/>
      <c r="BY406" s="74"/>
      <c r="BZ406" s="74"/>
      <c r="CA406" s="73"/>
      <c r="CB406" s="73"/>
      <c r="CC406" s="73"/>
      <c r="CD406" s="73"/>
      <c r="CE406" s="73"/>
      <c r="CF406" s="73"/>
      <c r="CG406" s="73"/>
      <c r="CH406" s="73"/>
      <c r="CI406" s="73"/>
      <c r="CJ406" s="73"/>
      <c r="CK406" s="73"/>
      <c r="CL406" s="73"/>
      <c r="CM406" s="73"/>
      <c r="CN406" s="73"/>
      <c r="CO406" s="73"/>
      <c r="CP406" s="73"/>
      <c r="CQ406" s="73"/>
      <c r="CR406" s="73"/>
      <c r="CS406" s="73"/>
      <c r="CT406" s="73"/>
      <c r="CU406" s="73"/>
      <c r="CV406" s="73"/>
      <c r="CW406" s="73"/>
      <c r="CX406" s="77"/>
      <c r="DA406" s="11" t="s">
        <v>438</v>
      </c>
      <c r="DB406" s="12">
        <v>0.875</v>
      </c>
      <c r="DC406" s="11"/>
    </row>
    <row r="407" spans="1:107" ht="13.5" customHeight="1" x14ac:dyDescent="0.2">
      <c r="A407" s="3"/>
      <c r="B407" s="77"/>
      <c r="C407" s="83"/>
      <c r="D407" s="83"/>
      <c r="E407" s="83"/>
      <c r="F407" s="83"/>
      <c r="G407" s="83"/>
      <c r="H407" s="83"/>
      <c r="I407" s="83"/>
      <c r="J407" s="83"/>
      <c r="K407" s="83"/>
      <c r="L407" s="83"/>
      <c r="M407" s="83"/>
      <c r="N407" s="83"/>
      <c r="O407" s="83"/>
      <c r="P407" s="83"/>
      <c r="Q407" s="83"/>
      <c r="R407" s="83"/>
      <c r="S407" s="83"/>
      <c r="T407" s="83"/>
      <c r="U407" s="83"/>
      <c r="V407" s="83"/>
      <c r="W407" s="83"/>
      <c r="X407" s="54"/>
      <c r="Y407" s="54"/>
      <c r="Z407" s="54"/>
      <c r="AA407" s="54"/>
      <c r="AB407" s="54"/>
      <c r="AC407" s="73"/>
      <c r="AD407" s="73"/>
      <c r="AE407" s="73"/>
      <c r="AF407" s="73"/>
      <c r="AG407" s="73"/>
      <c r="AH407" s="73"/>
      <c r="AI407" s="73"/>
      <c r="AJ407" s="73"/>
      <c r="AK407" s="73"/>
      <c r="AL407" s="73"/>
      <c r="AM407" s="73"/>
      <c r="AN407" s="73"/>
      <c r="AO407" s="73"/>
      <c r="AP407" s="73"/>
      <c r="AQ407" s="73"/>
      <c r="AR407" s="73"/>
      <c r="AS407" s="73"/>
      <c r="AT407" s="73"/>
      <c r="AU407" s="73"/>
      <c r="AV407" s="73"/>
      <c r="AW407" s="73"/>
      <c r="AX407" s="73"/>
      <c r="AY407" s="73"/>
      <c r="AZ407" s="72"/>
      <c r="BA407" s="83"/>
      <c r="BB407" s="83"/>
      <c r="BC407" s="83"/>
      <c r="BD407" s="83"/>
      <c r="BE407" s="83"/>
      <c r="BF407" s="83"/>
      <c r="BG407" s="83"/>
      <c r="BH407" s="83"/>
      <c r="BI407" s="83"/>
      <c r="BJ407" s="83"/>
      <c r="BK407" s="83"/>
      <c r="BL407" s="83"/>
      <c r="BM407" s="83"/>
      <c r="BN407" s="83"/>
      <c r="BO407" s="83"/>
      <c r="BP407" s="83"/>
      <c r="BQ407" s="83"/>
      <c r="BR407" s="83"/>
      <c r="BS407" s="83"/>
      <c r="BT407" s="83"/>
      <c r="BU407" s="83"/>
      <c r="BV407" s="54"/>
      <c r="BW407" s="54"/>
      <c r="BX407" s="54"/>
      <c r="BY407" s="54"/>
      <c r="BZ407" s="54"/>
      <c r="CA407" s="73"/>
      <c r="CB407" s="73"/>
      <c r="CC407" s="73"/>
      <c r="CD407" s="73"/>
      <c r="CE407" s="73"/>
      <c r="CF407" s="73"/>
      <c r="CG407" s="73"/>
      <c r="CH407" s="73"/>
      <c r="CI407" s="73"/>
      <c r="CJ407" s="73"/>
      <c r="CK407" s="73"/>
      <c r="CL407" s="73"/>
      <c r="CM407" s="73"/>
      <c r="CN407" s="73"/>
      <c r="CO407" s="73"/>
      <c r="CP407" s="73"/>
      <c r="CQ407" s="73"/>
      <c r="CR407" s="73"/>
      <c r="CS407" s="73"/>
      <c r="CT407" s="73"/>
      <c r="CU407" s="73"/>
      <c r="CV407" s="73"/>
      <c r="CW407" s="73"/>
      <c r="CX407" s="77"/>
      <c r="DA407" s="11" t="s">
        <v>439</v>
      </c>
      <c r="DB407" s="12">
        <v>0.871</v>
      </c>
      <c r="DC407" s="11"/>
    </row>
    <row r="408" spans="1:107" ht="13.5" customHeight="1" x14ac:dyDescent="0.2">
      <c r="A408" s="3"/>
      <c r="B408" s="77"/>
      <c r="C408" s="83"/>
      <c r="D408" s="83"/>
      <c r="E408" s="83"/>
      <c r="F408" s="83"/>
      <c r="G408" s="83"/>
      <c r="H408" s="83"/>
      <c r="I408" s="83"/>
      <c r="J408" s="83"/>
      <c r="K408" s="83"/>
      <c r="L408" s="83"/>
      <c r="M408" s="83"/>
      <c r="N408" s="83"/>
      <c r="O408" s="83"/>
      <c r="P408" s="83"/>
      <c r="Q408" s="83"/>
      <c r="R408" s="83"/>
      <c r="S408" s="83"/>
      <c r="T408" s="83"/>
      <c r="U408" s="83"/>
      <c r="V408" s="83"/>
      <c r="W408" s="83"/>
      <c r="X408" s="54"/>
      <c r="Y408" s="54"/>
      <c r="Z408" s="54"/>
      <c r="AA408" s="54"/>
      <c r="AB408" s="54"/>
      <c r="AC408" s="73"/>
      <c r="AD408" s="73"/>
      <c r="AE408" s="73"/>
      <c r="AF408" s="73"/>
      <c r="AG408" s="73"/>
      <c r="AH408" s="73"/>
      <c r="AI408" s="73"/>
      <c r="AJ408" s="73"/>
      <c r="AK408" s="73"/>
      <c r="AL408" s="73"/>
      <c r="AM408" s="73"/>
      <c r="AN408" s="73"/>
      <c r="AO408" s="73"/>
      <c r="AP408" s="73"/>
      <c r="AQ408" s="73"/>
      <c r="AR408" s="73"/>
      <c r="AS408" s="73"/>
      <c r="AT408" s="73"/>
      <c r="AU408" s="73"/>
      <c r="AV408" s="73"/>
      <c r="AW408" s="73"/>
      <c r="AX408" s="73"/>
      <c r="AY408" s="73"/>
      <c r="AZ408" s="77"/>
      <c r="BA408" s="83"/>
      <c r="BB408" s="83"/>
      <c r="BC408" s="83"/>
      <c r="BD408" s="83"/>
      <c r="BE408" s="83"/>
      <c r="BF408" s="83"/>
      <c r="BG408" s="83"/>
      <c r="BH408" s="83"/>
      <c r="BI408" s="83"/>
      <c r="BJ408" s="83"/>
      <c r="BK408" s="83"/>
      <c r="BL408" s="83"/>
      <c r="BM408" s="83"/>
      <c r="BN408" s="83"/>
      <c r="BO408" s="83"/>
      <c r="BP408" s="83"/>
      <c r="BQ408" s="83"/>
      <c r="BR408" s="83"/>
      <c r="BS408" s="83"/>
      <c r="BT408" s="83"/>
      <c r="BU408" s="83"/>
      <c r="BV408" s="54"/>
      <c r="BW408" s="54"/>
      <c r="BX408" s="54"/>
      <c r="BY408" s="54"/>
      <c r="BZ408" s="54"/>
      <c r="CA408" s="73"/>
      <c r="CB408" s="73"/>
      <c r="CC408" s="73"/>
      <c r="CD408" s="73"/>
      <c r="CE408" s="73"/>
      <c r="CF408" s="73"/>
      <c r="CG408" s="73"/>
      <c r="CH408" s="73"/>
      <c r="CI408" s="73"/>
      <c r="CJ408" s="73"/>
      <c r="CK408" s="73"/>
      <c r="CL408" s="73"/>
      <c r="CM408" s="73"/>
      <c r="CN408" s="73"/>
      <c r="CO408" s="73"/>
      <c r="CP408" s="73"/>
      <c r="CQ408" s="73"/>
      <c r="CR408" s="73"/>
      <c r="CS408" s="73"/>
      <c r="CT408" s="73"/>
      <c r="CU408" s="73"/>
      <c r="CV408" s="73"/>
      <c r="CW408" s="73"/>
      <c r="CX408" s="77"/>
      <c r="DA408" s="11" t="s">
        <v>440</v>
      </c>
      <c r="DB408" s="12">
        <v>0.85799999999999998</v>
      </c>
      <c r="DC408" s="11"/>
    </row>
    <row r="409" spans="1:107" ht="13.5" customHeight="1" x14ac:dyDescent="0.25">
      <c r="A409" s="3"/>
      <c r="B409" s="77"/>
      <c r="C409" s="84"/>
      <c r="D409" s="75"/>
      <c r="E409" s="75"/>
      <c r="F409" s="75"/>
      <c r="G409" s="75"/>
      <c r="H409" s="75"/>
      <c r="I409" s="75"/>
      <c r="J409" s="75"/>
      <c r="K409" s="75"/>
      <c r="L409" s="75"/>
      <c r="M409" s="74"/>
      <c r="N409" s="74"/>
      <c r="O409" s="74"/>
      <c r="P409" s="74"/>
      <c r="Q409" s="74"/>
      <c r="R409" s="85"/>
      <c r="S409" s="85"/>
      <c r="T409" s="85"/>
      <c r="U409" s="86"/>
      <c r="V409" s="86"/>
      <c r="W409" s="86"/>
      <c r="X409" s="74"/>
      <c r="Y409" s="74"/>
      <c r="Z409" s="74"/>
      <c r="AA409" s="74"/>
      <c r="AB409" s="74"/>
      <c r="AC409" s="73"/>
      <c r="AD409" s="73"/>
      <c r="AE409" s="73"/>
      <c r="AF409" s="73"/>
      <c r="AG409" s="73"/>
      <c r="AH409" s="73"/>
      <c r="AI409" s="73"/>
      <c r="AJ409" s="73"/>
      <c r="AK409" s="73"/>
      <c r="AL409" s="73"/>
      <c r="AM409" s="73"/>
      <c r="AN409" s="73"/>
      <c r="AO409" s="73"/>
      <c r="AP409" s="73"/>
      <c r="AQ409" s="73"/>
      <c r="AR409" s="73"/>
      <c r="AS409" s="73"/>
      <c r="AT409" s="73"/>
      <c r="AU409" s="73"/>
      <c r="AV409" s="73"/>
      <c r="AW409" s="73"/>
      <c r="AX409" s="73"/>
      <c r="AY409" s="73"/>
      <c r="AZ409" s="77"/>
      <c r="BA409" s="84"/>
      <c r="BB409" s="76"/>
      <c r="BC409" s="76"/>
      <c r="BD409" s="76"/>
      <c r="BE409" s="76"/>
      <c r="BF409" s="76"/>
      <c r="BG409" s="76"/>
      <c r="BH409" s="76"/>
      <c r="BI409" s="76"/>
      <c r="BJ409" s="76"/>
      <c r="BK409" s="74"/>
      <c r="BL409" s="74"/>
      <c r="BM409" s="74"/>
      <c r="BN409" s="74"/>
      <c r="BO409" s="74"/>
      <c r="BP409" s="85"/>
      <c r="BQ409" s="85"/>
      <c r="BR409" s="85"/>
      <c r="BS409" s="86"/>
      <c r="BT409" s="86"/>
      <c r="BU409" s="86"/>
      <c r="BV409" s="74"/>
      <c r="BW409" s="74"/>
      <c r="BX409" s="74"/>
      <c r="BY409" s="74"/>
      <c r="BZ409" s="74"/>
      <c r="CA409" s="73"/>
      <c r="CB409" s="73"/>
      <c r="CC409" s="73"/>
      <c r="CD409" s="73"/>
      <c r="CE409" s="73"/>
      <c r="CF409" s="73"/>
      <c r="CG409" s="73"/>
      <c r="CH409" s="73"/>
      <c r="CI409" s="73"/>
      <c r="CJ409" s="73"/>
      <c r="CK409" s="73"/>
      <c r="CL409" s="73"/>
      <c r="CM409" s="73"/>
      <c r="CN409" s="73"/>
      <c r="CO409" s="73"/>
      <c r="CP409" s="73"/>
      <c r="CQ409" s="73"/>
      <c r="CR409" s="73"/>
      <c r="CS409" s="73"/>
      <c r="CT409" s="73"/>
      <c r="CU409" s="73"/>
      <c r="CV409" s="73"/>
      <c r="CW409" s="73"/>
      <c r="CX409" s="77"/>
      <c r="DA409" s="11" t="s">
        <v>441</v>
      </c>
      <c r="DB409" s="12">
        <v>0.89200000000000002</v>
      </c>
      <c r="DC409" s="11"/>
    </row>
    <row r="410" spans="1:107" ht="13.5" customHeight="1" x14ac:dyDescent="0.25">
      <c r="A410" s="3"/>
      <c r="B410" s="77"/>
      <c r="C410" s="84"/>
      <c r="D410" s="75"/>
      <c r="E410" s="75"/>
      <c r="F410" s="75"/>
      <c r="G410" s="75"/>
      <c r="H410" s="75"/>
      <c r="I410" s="75"/>
      <c r="J410" s="75"/>
      <c r="K410" s="75"/>
      <c r="L410" s="75"/>
      <c r="M410" s="74"/>
      <c r="N410" s="74"/>
      <c r="O410" s="74"/>
      <c r="P410" s="74"/>
      <c r="Q410" s="74"/>
      <c r="R410" s="85"/>
      <c r="S410" s="85"/>
      <c r="T410" s="85"/>
      <c r="U410" s="86"/>
      <c r="V410" s="86"/>
      <c r="W410" s="86"/>
      <c r="X410" s="74"/>
      <c r="Y410" s="74"/>
      <c r="Z410" s="74"/>
      <c r="AA410" s="74"/>
      <c r="AB410" s="74"/>
      <c r="AC410" s="73"/>
      <c r="AD410" s="73"/>
      <c r="AE410" s="73"/>
      <c r="AF410" s="73"/>
      <c r="AG410" s="73"/>
      <c r="AH410" s="73"/>
      <c r="AI410" s="73"/>
      <c r="AJ410" s="73"/>
      <c r="AK410" s="73"/>
      <c r="AL410" s="73"/>
      <c r="AM410" s="73"/>
      <c r="AN410" s="73"/>
      <c r="AO410" s="73"/>
      <c r="AP410" s="73"/>
      <c r="AQ410" s="73"/>
      <c r="AR410" s="73"/>
      <c r="AS410" s="73"/>
      <c r="AT410" s="73"/>
      <c r="AU410" s="73"/>
      <c r="AV410" s="73"/>
      <c r="AW410" s="73"/>
      <c r="AX410" s="73"/>
      <c r="AY410" s="73"/>
      <c r="AZ410" s="77"/>
      <c r="BA410" s="84"/>
      <c r="BB410" s="76"/>
      <c r="BC410" s="76"/>
      <c r="BD410" s="76"/>
      <c r="BE410" s="76"/>
      <c r="BF410" s="76"/>
      <c r="BG410" s="76"/>
      <c r="BH410" s="76"/>
      <c r="BI410" s="76"/>
      <c r="BJ410" s="76"/>
      <c r="BK410" s="74"/>
      <c r="BL410" s="74"/>
      <c r="BM410" s="74"/>
      <c r="BN410" s="74"/>
      <c r="BO410" s="74"/>
      <c r="BP410" s="85"/>
      <c r="BQ410" s="85"/>
      <c r="BR410" s="85"/>
      <c r="BS410" s="86"/>
      <c r="BT410" s="86"/>
      <c r="BU410" s="86"/>
      <c r="BV410" s="74"/>
      <c r="BW410" s="74"/>
      <c r="BX410" s="74"/>
      <c r="BY410" s="74"/>
      <c r="BZ410" s="74"/>
      <c r="CA410" s="73"/>
      <c r="CB410" s="73"/>
      <c r="CC410" s="73"/>
      <c r="CD410" s="73"/>
      <c r="CE410" s="73"/>
      <c r="CF410" s="73"/>
      <c r="CG410" s="73"/>
      <c r="CH410" s="73"/>
      <c r="CI410" s="73"/>
      <c r="CJ410" s="73"/>
      <c r="CK410" s="73"/>
      <c r="CL410" s="73"/>
      <c r="CM410" s="73"/>
      <c r="CN410" s="73"/>
      <c r="CO410" s="73"/>
      <c r="CP410" s="73"/>
      <c r="CQ410" s="73"/>
      <c r="CR410" s="73"/>
      <c r="CS410" s="73"/>
      <c r="CT410" s="73"/>
      <c r="CU410" s="73"/>
      <c r="CV410" s="73"/>
      <c r="CW410" s="73"/>
      <c r="CX410" s="77"/>
      <c r="DA410" s="11" t="s">
        <v>442</v>
      </c>
      <c r="DB410" s="12">
        <v>0.81100000000000005</v>
      </c>
      <c r="DC410" s="11"/>
    </row>
    <row r="411" spans="1:107" ht="13.5" customHeight="1" x14ac:dyDescent="0.25">
      <c r="A411" s="3"/>
      <c r="B411" s="77"/>
      <c r="C411" s="84"/>
      <c r="D411" s="75"/>
      <c r="E411" s="75"/>
      <c r="F411" s="75"/>
      <c r="G411" s="75"/>
      <c r="H411" s="75"/>
      <c r="I411" s="75"/>
      <c r="J411" s="75"/>
      <c r="K411" s="75"/>
      <c r="L411" s="75"/>
      <c r="M411" s="74"/>
      <c r="N411" s="74"/>
      <c r="O411" s="74"/>
      <c r="P411" s="74"/>
      <c r="Q411" s="74"/>
      <c r="R411" s="85"/>
      <c r="S411" s="85"/>
      <c r="T411" s="85"/>
      <c r="U411" s="86"/>
      <c r="V411" s="86"/>
      <c r="W411" s="86"/>
      <c r="X411" s="74"/>
      <c r="Y411" s="74"/>
      <c r="Z411" s="74"/>
      <c r="AA411" s="74"/>
      <c r="AB411" s="74"/>
      <c r="AC411" s="73"/>
      <c r="AD411" s="73"/>
      <c r="AE411" s="73"/>
      <c r="AF411" s="73"/>
      <c r="AG411" s="73"/>
      <c r="AH411" s="73"/>
      <c r="AI411" s="73"/>
      <c r="AJ411" s="73"/>
      <c r="AK411" s="73"/>
      <c r="AL411" s="73"/>
      <c r="AM411" s="73"/>
      <c r="AN411" s="73"/>
      <c r="AO411" s="73"/>
      <c r="AP411" s="73"/>
      <c r="AQ411" s="73"/>
      <c r="AR411" s="73"/>
      <c r="AS411" s="73"/>
      <c r="AT411" s="73"/>
      <c r="AU411" s="73"/>
      <c r="AV411" s="73"/>
      <c r="AW411" s="73"/>
      <c r="AX411" s="73"/>
      <c r="AY411" s="73"/>
      <c r="AZ411" s="77"/>
      <c r="BA411" s="84"/>
      <c r="BB411" s="76"/>
      <c r="BC411" s="76"/>
      <c r="BD411" s="76"/>
      <c r="BE411" s="76"/>
      <c r="BF411" s="76"/>
      <c r="BG411" s="76"/>
      <c r="BH411" s="76"/>
      <c r="BI411" s="76"/>
      <c r="BJ411" s="76"/>
      <c r="BK411" s="74"/>
      <c r="BL411" s="74"/>
      <c r="BM411" s="74"/>
      <c r="BN411" s="74"/>
      <c r="BO411" s="74"/>
      <c r="BP411" s="85"/>
      <c r="BQ411" s="85"/>
      <c r="BR411" s="85"/>
      <c r="BS411" s="86"/>
      <c r="BT411" s="86"/>
      <c r="BU411" s="86"/>
      <c r="BV411" s="74"/>
      <c r="BW411" s="74"/>
      <c r="BX411" s="74"/>
      <c r="BY411" s="74"/>
      <c r="BZ411" s="74"/>
      <c r="CA411" s="73"/>
      <c r="CB411" s="73"/>
      <c r="CC411" s="73"/>
      <c r="CD411" s="73"/>
      <c r="CE411" s="73"/>
      <c r="CF411" s="73"/>
      <c r="CG411" s="73"/>
      <c r="CH411" s="73"/>
      <c r="CI411" s="73"/>
      <c r="CJ411" s="73"/>
      <c r="CK411" s="73"/>
      <c r="CL411" s="73"/>
      <c r="CM411" s="73"/>
      <c r="CN411" s="73"/>
      <c r="CO411" s="73"/>
      <c r="CP411" s="73"/>
      <c r="CQ411" s="73"/>
      <c r="CR411" s="73"/>
      <c r="CS411" s="73"/>
      <c r="CT411" s="73"/>
      <c r="CU411" s="73"/>
      <c r="CV411" s="73"/>
      <c r="CW411" s="73"/>
      <c r="CX411" s="77"/>
      <c r="DA411" s="11" t="s">
        <v>443</v>
      </c>
      <c r="DB411" s="12">
        <v>0.90500000000000003</v>
      </c>
      <c r="DC411" s="11"/>
    </row>
    <row r="412" spans="1:107" ht="13.5" customHeight="1" x14ac:dyDescent="0.25">
      <c r="A412" s="3"/>
      <c r="B412" s="77"/>
      <c r="C412" s="84"/>
      <c r="D412" s="75"/>
      <c r="E412" s="75"/>
      <c r="F412" s="75"/>
      <c r="G412" s="75"/>
      <c r="H412" s="75"/>
      <c r="I412" s="75"/>
      <c r="J412" s="75"/>
      <c r="K412" s="75"/>
      <c r="L412" s="75"/>
      <c r="M412" s="74"/>
      <c r="N412" s="74"/>
      <c r="O412" s="74"/>
      <c r="P412" s="74"/>
      <c r="Q412" s="74"/>
      <c r="R412" s="85"/>
      <c r="S412" s="85"/>
      <c r="T412" s="85"/>
      <c r="U412" s="86"/>
      <c r="V412" s="86"/>
      <c r="W412" s="86"/>
      <c r="X412" s="74"/>
      <c r="Y412" s="74"/>
      <c r="Z412" s="74"/>
      <c r="AA412" s="74"/>
      <c r="AB412" s="74"/>
      <c r="AC412" s="73"/>
      <c r="AD412" s="73"/>
      <c r="AE412" s="73"/>
      <c r="AF412" s="73"/>
      <c r="AG412" s="73"/>
      <c r="AH412" s="73"/>
      <c r="AI412" s="73"/>
      <c r="AJ412" s="73"/>
      <c r="AK412" s="73"/>
      <c r="AL412" s="73"/>
      <c r="AM412" s="73"/>
      <c r="AN412" s="73"/>
      <c r="AO412" s="73"/>
      <c r="AP412" s="73"/>
      <c r="AQ412" s="73"/>
      <c r="AR412" s="73"/>
      <c r="AS412" s="73"/>
      <c r="AT412" s="73"/>
      <c r="AU412" s="73"/>
      <c r="AV412" s="73"/>
      <c r="AW412" s="73"/>
      <c r="AX412" s="73"/>
      <c r="AY412" s="73"/>
      <c r="AZ412" s="77"/>
      <c r="BA412" s="84"/>
      <c r="BB412" s="76"/>
      <c r="BC412" s="76"/>
      <c r="BD412" s="76"/>
      <c r="BE412" s="76"/>
      <c r="BF412" s="76"/>
      <c r="BG412" s="76"/>
      <c r="BH412" s="76"/>
      <c r="BI412" s="76"/>
      <c r="BJ412" s="76"/>
      <c r="BK412" s="74"/>
      <c r="BL412" s="74"/>
      <c r="BM412" s="74"/>
      <c r="BN412" s="74"/>
      <c r="BO412" s="74"/>
      <c r="BP412" s="85"/>
      <c r="BQ412" s="85"/>
      <c r="BR412" s="85"/>
      <c r="BS412" s="86"/>
      <c r="BT412" s="86"/>
      <c r="BU412" s="86"/>
      <c r="BV412" s="74"/>
      <c r="BW412" s="74"/>
      <c r="BX412" s="74"/>
      <c r="BY412" s="74"/>
      <c r="BZ412" s="74"/>
      <c r="CA412" s="73"/>
      <c r="CB412" s="73"/>
      <c r="CC412" s="73"/>
      <c r="CD412" s="73"/>
      <c r="CE412" s="73"/>
      <c r="CF412" s="73"/>
      <c r="CG412" s="73"/>
      <c r="CH412" s="73"/>
      <c r="CI412" s="73"/>
      <c r="CJ412" s="73"/>
      <c r="CK412" s="73"/>
      <c r="CL412" s="73"/>
      <c r="CM412" s="73"/>
      <c r="CN412" s="73"/>
      <c r="CO412" s="73"/>
      <c r="CP412" s="73"/>
      <c r="CQ412" s="73"/>
      <c r="CR412" s="73"/>
      <c r="CS412" s="73"/>
      <c r="CT412" s="73"/>
      <c r="CU412" s="73"/>
      <c r="CV412" s="73"/>
      <c r="CW412" s="73"/>
      <c r="CX412" s="77"/>
      <c r="DA412" s="11" t="s">
        <v>444</v>
      </c>
      <c r="DB412" s="12">
        <v>0.86799999999999999</v>
      </c>
      <c r="DC412" s="11"/>
    </row>
    <row r="413" spans="1:107" ht="13.5" customHeight="1" x14ac:dyDescent="0.2">
      <c r="A413" s="3"/>
      <c r="B413" s="77"/>
      <c r="C413" s="83"/>
      <c r="D413" s="83"/>
      <c r="E413" s="83"/>
      <c r="F413" s="83"/>
      <c r="G413" s="83"/>
      <c r="H413" s="83"/>
      <c r="I413" s="83"/>
      <c r="J413" s="83"/>
      <c r="K413" s="83"/>
      <c r="L413" s="83"/>
      <c r="M413" s="83"/>
      <c r="N413" s="83"/>
      <c r="O413" s="83"/>
      <c r="P413" s="83"/>
      <c r="Q413" s="83"/>
      <c r="R413" s="83"/>
      <c r="S413" s="83"/>
      <c r="T413" s="83"/>
      <c r="U413" s="83"/>
      <c r="V413" s="83"/>
      <c r="W413" s="83"/>
      <c r="X413" s="54"/>
      <c r="Y413" s="54"/>
      <c r="Z413" s="54"/>
      <c r="AA413" s="54"/>
      <c r="AB413" s="54"/>
      <c r="AC413" s="73"/>
      <c r="AD413" s="73"/>
      <c r="AE413" s="73"/>
      <c r="AF413" s="73"/>
      <c r="AG413" s="73"/>
      <c r="AH413" s="73"/>
      <c r="AI413" s="73"/>
      <c r="AJ413" s="73"/>
      <c r="AK413" s="73"/>
      <c r="AL413" s="73"/>
      <c r="AM413" s="73"/>
      <c r="AN413" s="73"/>
      <c r="AO413" s="73"/>
      <c r="AP413" s="73"/>
      <c r="AQ413" s="73"/>
      <c r="AR413" s="73"/>
      <c r="AS413" s="73"/>
      <c r="AT413" s="73"/>
      <c r="AU413" s="73"/>
      <c r="AV413" s="73"/>
      <c r="AW413" s="73"/>
      <c r="AX413" s="73"/>
      <c r="AY413" s="73"/>
      <c r="AZ413" s="77"/>
      <c r="BA413" s="83"/>
      <c r="BB413" s="83"/>
      <c r="BC413" s="83"/>
      <c r="BD413" s="83"/>
      <c r="BE413" s="83"/>
      <c r="BF413" s="83"/>
      <c r="BG413" s="83"/>
      <c r="BH413" s="83"/>
      <c r="BI413" s="83"/>
      <c r="BJ413" s="83"/>
      <c r="BK413" s="83"/>
      <c r="BL413" s="83"/>
      <c r="BM413" s="83"/>
      <c r="BN413" s="83"/>
      <c r="BO413" s="83"/>
      <c r="BP413" s="83"/>
      <c r="BQ413" s="83"/>
      <c r="BR413" s="83"/>
      <c r="BS413" s="83"/>
      <c r="BT413" s="83"/>
      <c r="BU413" s="83"/>
      <c r="BV413" s="54"/>
      <c r="BW413" s="54"/>
      <c r="BX413" s="54"/>
      <c r="BY413" s="54"/>
      <c r="BZ413" s="54"/>
      <c r="CA413" s="73"/>
      <c r="CB413" s="73"/>
      <c r="CC413" s="73"/>
      <c r="CD413" s="73"/>
      <c r="CE413" s="73"/>
      <c r="CF413" s="73"/>
      <c r="CG413" s="73"/>
      <c r="CH413" s="73"/>
      <c r="CI413" s="73"/>
      <c r="CJ413" s="73"/>
      <c r="CK413" s="73"/>
      <c r="CL413" s="73"/>
      <c r="CM413" s="73"/>
      <c r="CN413" s="73"/>
      <c r="CO413" s="73"/>
      <c r="CP413" s="73"/>
      <c r="CQ413" s="73"/>
      <c r="CR413" s="73"/>
      <c r="CS413" s="73"/>
      <c r="CT413" s="73"/>
      <c r="CU413" s="73"/>
      <c r="CV413" s="73"/>
      <c r="CW413" s="73"/>
      <c r="CX413" s="77"/>
      <c r="DA413" s="11" t="s">
        <v>445</v>
      </c>
      <c r="DB413" s="12">
        <v>0.85799999999999998</v>
      </c>
      <c r="DC413" s="11"/>
    </row>
    <row r="414" spans="1:107" ht="13.5" customHeight="1" x14ac:dyDescent="0.2">
      <c r="A414" s="3"/>
      <c r="B414" s="77"/>
      <c r="C414" s="83"/>
      <c r="D414" s="83"/>
      <c r="E414" s="83"/>
      <c r="F414" s="83"/>
      <c r="G414" s="83"/>
      <c r="H414" s="83"/>
      <c r="I414" s="83"/>
      <c r="J414" s="83"/>
      <c r="K414" s="83"/>
      <c r="L414" s="83"/>
      <c r="M414" s="83"/>
      <c r="N414" s="83"/>
      <c r="O414" s="83"/>
      <c r="P414" s="83"/>
      <c r="Q414" s="83"/>
      <c r="R414" s="83"/>
      <c r="S414" s="83"/>
      <c r="T414" s="83"/>
      <c r="U414" s="83"/>
      <c r="V414" s="83"/>
      <c r="W414" s="83"/>
      <c r="X414" s="54"/>
      <c r="Y414" s="54"/>
      <c r="Z414" s="54"/>
      <c r="AA414" s="54"/>
      <c r="AB414" s="54"/>
      <c r="AC414" s="73"/>
      <c r="AD414" s="73"/>
      <c r="AE414" s="73"/>
      <c r="AF414" s="73"/>
      <c r="AG414" s="73"/>
      <c r="AH414" s="73"/>
      <c r="AI414" s="73"/>
      <c r="AJ414" s="73"/>
      <c r="AK414" s="73"/>
      <c r="AL414" s="73"/>
      <c r="AM414" s="73"/>
      <c r="AN414" s="73"/>
      <c r="AO414" s="73"/>
      <c r="AP414" s="73"/>
      <c r="AQ414" s="73"/>
      <c r="AR414" s="73"/>
      <c r="AS414" s="73"/>
      <c r="AT414" s="73"/>
      <c r="AU414" s="73"/>
      <c r="AV414" s="73"/>
      <c r="AW414" s="73"/>
      <c r="AX414" s="73"/>
      <c r="AY414" s="73"/>
      <c r="AZ414" s="77"/>
      <c r="BA414" s="83"/>
      <c r="BB414" s="83"/>
      <c r="BC414" s="83"/>
      <c r="BD414" s="83"/>
      <c r="BE414" s="83"/>
      <c r="BF414" s="83"/>
      <c r="BG414" s="83"/>
      <c r="BH414" s="83"/>
      <c r="BI414" s="83"/>
      <c r="BJ414" s="83"/>
      <c r="BK414" s="83"/>
      <c r="BL414" s="83"/>
      <c r="BM414" s="83"/>
      <c r="BN414" s="83"/>
      <c r="BO414" s="83"/>
      <c r="BP414" s="83"/>
      <c r="BQ414" s="83"/>
      <c r="BR414" s="83"/>
      <c r="BS414" s="83"/>
      <c r="BT414" s="83"/>
      <c r="BU414" s="83"/>
      <c r="BV414" s="54"/>
      <c r="BW414" s="54"/>
      <c r="BX414" s="54"/>
      <c r="BY414" s="54"/>
      <c r="BZ414" s="54"/>
      <c r="CA414" s="83"/>
      <c r="CB414" s="83"/>
      <c r="CC414" s="83"/>
      <c r="CD414" s="83"/>
      <c r="CE414" s="83"/>
      <c r="CF414" s="83"/>
      <c r="CG414" s="83"/>
      <c r="CH414" s="83"/>
      <c r="CI414" s="83"/>
      <c r="CJ414" s="83"/>
      <c r="CK414" s="83"/>
      <c r="CL414" s="83"/>
      <c r="CM414" s="83"/>
      <c r="CN414" s="83"/>
      <c r="CO414" s="83"/>
      <c r="CP414" s="83"/>
      <c r="CQ414" s="83"/>
      <c r="CR414" s="83"/>
      <c r="CS414" s="83"/>
      <c r="CT414" s="83"/>
      <c r="CU414" s="83"/>
      <c r="CV414" s="83"/>
      <c r="CW414" s="83"/>
      <c r="CX414" s="77"/>
      <c r="DA414" s="11"/>
      <c r="DB414" s="12"/>
      <c r="DC414" s="11"/>
    </row>
    <row r="415" spans="1:107" ht="13.5" customHeight="1" x14ac:dyDescent="0.25">
      <c r="A415" s="3"/>
      <c r="B415" s="77"/>
      <c r="C415" s="84"/>
      <c r="D415" s="75"/>
      <c r="E415" s="75"/>
      <c r="F415" s="75"/>
      <c r="G415" s="75"/>
      <c r="H415" s="75"/>
      <c r="I415" s="75"/>
      <c r="J415" s="75"/>
      <c r="K415" s="75"/>
      <c r="L415" s="75"/>
      <c r="M415" s="74"/>
      <c r="N415" s="74"/>
      <c r="O415" s="74"/>
      <c r="P415" s="74"/>
      <c r="Q415" s="74"/>
      <c r="R415" s="85"/>
      <c r="S415" s="85"/>
      <c r="T415" s="85"/>
      <c r="U415" s="86"/>
      <c r="V415" s="86"/>
      <c r="W415" s="86"/>
      <c r="X415" s="74"/>
      <c r="Y415" s="74"/>
      <c r="Z415" s="74"/>
      <c r="AA415" s="74"/>
      <c r="AB415" s="74"/>
      <c r="AC415" s="73"/>
      <c r="AD415" s="73"/>
      <c r="AE415" s="73"/>
      <c r="AF415" s="73"/>
      <c r="AG415" s="73"/>
      <c r="AH415" s="73"/>
      <c r="AI415" s="73"/>
      <c r="AJ415" s="73"/>
      <c r="AK415" s="73"/>
      <c r="AL415" s="73"/>
      <c r="AM415" s="73"/>
      <c r="AN415" s="73"/>
      <c r="AO415" s="73"/>
      <c r="AP415" s="73"/>
      <c r="AQ415" s="73"/>
      <c r="AR415" s="73"/>
      <c r="AS415" s="73"/>
      <c r="AT415" s="73"/>
      <c r="AU415" s="73"/>
      <c r="AV415" s="73"/>
      <c r="AW415" s="73"/>
      <c r="AX415" s="73"/>
      <c r="AY415" s="73"/>
      <c r="AZ415" s="77"/>
      <c r="BA415" s="51"/>
      <c r="BB415" s="51"/>
      <c r="BC415" s="51"/>
      <c r="BD415" s="51"/>
      <c r="BE415" s="51"/>
      <c r="BF415" s="51"/>
      <c r="BG415" s="51"/>
      <c r="BH415" s="51"/>
      <c r="BI415" s="51"/>
      <c r="BJ415" s="51"/>
      <c r="BK415" s="51"/>
      <c r="BL415" s="51"/>
      <c r="BM415" s="51"/>
      <c r="BN415" s="51"/>
      <c r="BO415" s="51"/>
      <c r="BP415" s="51"/>
      <c r="BQ415" s="51"/>
      <c r="BR415" s="51"/>
      <c r="BS415" s="51"/>
      <c r="BT415" s="51"/>
      <c r="BU415" s="51"/>
      <c r="BV415" s="54"/>
      <c r="BW415" s="54"/>
      <c r="BX415" s="54"/>
      <c r="BY415" s="54"/>
      <c r="BZ415" s="54"/>
      <c r="CA415" s="87"/>
      <c r="CB415" s="52"/>
      <c r="CC415" s="52"/>
      <c r="CD415" s="52"/>
      <c r="CE415" s="52"/>
      <c r="CF415" s="52"/>
      <c r="CG415" s="52"/>
      <c r="CH415" s="52"/>
      <c r="CI415" s="52"/>
      <c r="CJ415" s="52"/>
      <c r="CK415" s="52"/>
      <c r="CL415" s="52"/>
      <c r="CM415" s="52"/>
      <c r="CN415" s="52"/>
      <c r="CO415" s="52"/>
      <c r="CP415" s="88"/>
      <c r="CQ415" s="88"/>
      <c r="CR415" s="88"/>
      <c r="CS415" s="89"/>
      <c r="CT415" s="80"/>
      <c r="CU415" s="80"/>
      <c r="CV415" s="80"/>
      <c r="CW415" s="80"/>
      <c r="CX415" s="77"/>
      <c r="DA415" s="11" t="s">
        <v>446</v>
      </c>
      <c r="DB415" s="12">
        <v>0.89900000000000002</v>
      </c>
      <c r="DC415" s="11"/>
    </row>
    <row r="416" spans="1:107" ht="13.5" customHeight="1" x14ac:dyDescent="0.25">
      <c r="A416" s="3"/>
      <c r="B416" s="77"/>
      <c r="C416" s="84"/>
      <c r="D416" s="75"/>
      <c r="E416" s="75"/>
      <c r="F416" s="75"/>
      <c r="G416" s="75"/>
      <c r="H416" s="75"/>
      <c r="I416" s="75"/>
      <c r="J416" s="75"/>
      <c r="K416" s="75"/>
      <c r="L416" s="75"/>
      <c r="M416" s="74"/>
      <c r="N416" s="74"/>
      <c r="O416" s="74"/>
      <c r="P416" s="74"/>
      <c r="Q416" s="74"/>
      <c r="R416" s="85"/>
      <c r="S416" s="85"/>
      <c r="T416" s="85"/>
      <c r="U416" s="86"/>
      <c r="V416" s="86"/>
      <c r="W416" s="86"/>
      <c r="X416" s="74"/>
      <c r="Y416" s="74"/>
      <c r="Z416" s="74"/>
      <c r="AA416" s="74"/>
      <c r="AB416" s="74"/>
      <c r="AC416" s="73"/>
      <c r="AD416" s="73"/>
      <c r="AE416" s="73"/>
      <c r="AF416" s="73"/>
      <c r="AG416" s="73"/>
      <c r="AH416" s="73"/>
      <c r="AI416" s="73"/>
      <c r="AJ416" s="73"/>
      <c r="AK416" s="73"/>
      <c r="AL416" s="73"/>
      <c r="AM416" s="73"/>
      <c r="AN416" s="73"/>
      <c r="AO416" s="73"/>
      <c r="AP416" s="73"/>
      <c r="AQ416" s="73"/>
      <c r="AR416" s="73"/>
      <c r="AS416" s="73"/>
      <c r="AT416" s="73"/>
      <c r="AU416" s="73"/>
      <c r="AV416" s="73"/>
      <c r="AW416" s="73"/>
      <c r="AX416" s="73"/>
      <c r="AY416" s="73"/>
      <c r="AZ416" s="77"/>
      <c r="BA416" s="51"/>
      <c r="BB416" s="51"/>
      <c r="BC416" s="51"/>
      <c r="BD416" s="51"/>
      <c r="BE416" s="51"/>
      <c r="BF416" s="51"/>
      <c r="BG416" s="51"/>
      <c r="BH416" s="51"/>
      <c r="BI416" s="51"/>
      <c r="BJ416" s="51"/>
      <c r="BK416" s="51"/>
      <c r="BL416" s="51"/>
      <c r="BM416" s="51"/>
      <c r="BN416" s="51"/>
      <c r="BO416" s="51"/>
      <c r="BP416" s="51"/>
      <c r="BQ416" s="51"/>
      <c r="BR416" s="51"/>
      <c r="BS416" s="90"/>
      <c r="BT416" s="90"/>
      <c r="BU416" s="90"/>
      <c r="BV416" s="54"/>
      <c r="BW416" s="54"/>
      <c r="BX416" s="54"/>
      <c r="BY416" s="54"/>
      <c r="BZ416" s="54"/>
      <c r="CA416" s="87"/>
      <c r="CB416" s="52"/>
      <c r="CC416" s="52"/>
      <c r="CD416" s="52"/>
      <c r="CE416" s="52"/>
      <c r="CF416" s="52"/>
      <c r="CG416" s="52"/>
      <c r="CH416" s="52"/>
      <c r="CI416" s="52"/>
      <c r="CJ416" s="52"/>
      <c r="CK416" s="52"/>
      <c r="CL416" s="52"/>
      <c r="CM416" s="52"/>
      <c r="CN416" s="52"/>
      <c r="CO416" s="52"/>
      <c r="CP416" s="91"/>
      <c r="CQ416" s="91"/>
      <c r="CR416" s="91"/>
      <c r="CS416" s="79"/>
      <c r="CT416" s="80"/>
      <c r="CU416" s="80"/>
      <c r="CV416" s="80"/>
      <c r="CW416" s="80"/>
      <c r="CX416" s="77"/>
      <c r="DA416" s="11" t="s">
        <v>447</v>
      </c>
      <c r="DB416" s="12">
        <v>0.95499999999999996</v>
      </c>
      <c r="DC416" s="11"/>
    </row>
    <row r="417" spans="1:107" ht="13.5" customHeight="1" x14ac:dyDescent="0.25">
      <c r="A417" s="3"/>
      <c r="B417" s="77"/>
      <c r="C417" s="84"/>
      <c r="D417" s="75"/>
      <c r="E417" s="75"/>
      <c r="F417" s="75"/>
      <c r="G417" s="75"/>
      <c r="H417" s="75"/>
      <c r="I417" s="75"/>
      <c r="J417" s="75"/>
      <c r="K417" s="75"/>
      <c r="L417" s="75"/>
      <c r="M417" s="74"/>
      <c r="N417" s="74"/>
      <c r="O417" s="74"/>
      <c r="P417" s="74"/>
      <c r="Q417" s="74"/>
      <c r="R417" s="85"/>
      <c r="S417" s="85"/>
      <c r="T417" s="85"/>
      <c r="U417" s="86"/>
      <c r="V417" s="86"/>
      <c r="W417" s="86"/>
      <c r="X417" s="74"/>
      <c r="Y417" s="74"/>
      <c r="Z417" s="74"/>
      <c r="AA417" s="74"/>
      <c r="AB417" s="74"/>
      <c r="AC417" s="73"/>
      <c r="AD417" s="73"/>
      <c r="AE417" s="73"/>
      <c r="AF417" s="73"/>
      <c r="AG417" s="73"/>
      <c r="AH417" s="73"/>
      <c r="AI417" s="73"/>
      <c r="AJ417" s="73"/>
      <c r="AK417" s="73"/>
      <c r="AL417" s="73"/>
      <c r="AM417" s="73"/>
      <c r="AN417" s="73"/>
      <c r="AO417" s="73"/>
      <c r="AP417" s="73"/>
      <c r="AQ417" s="73"/>
      <c r="AR417" s="73"/>
      <c r="AS417" s="73"/>
      <c r="AT417" s="73"/>
      <c r="AU417" s="73"/>
      <c r="AV417" s="73"/>
      <c r="AW417" s="73"/>
      <c r="AX417" s="73"/>
      <c r="AY417" s="73"/>
      <c r="AZ417" s="77"/>
      <c r="BA417" s="53"/>
      <c r="BB417" s="53"/>
      <c r="BC417" s="53"/>
      <c r="BD417" s="53"/>
      <c r="BE417" s="53"/>
      <c r="BF417" s="53"/>
      <c r="BG417" s="53"/>
      <c r="BH417" s="53"/>
      <c r="BI417" s="53"/>
      <c r="BJ417" s="53"/>
      <c r="BK417" s="53"/>
      <c r="BL417" s="53"/>
      <c r="BM417" s="53"/>
      <c r="BN417" s="53"/>
      <c r="BO417" s="53"/>
      <c r="BP417" s="53"/>
      <c r="BQ417" s="53"/>
      <c r="BR417" s="53"/>
      <c r="BS417" s="90"/>
      <c r="BT417" s="90"/>
      <c r="BU417" s="90"/>
      <c r="BV417" s="54"/>
      <c r="BW417" s="54"/>
      <c r="BX417" s="54"/>
      <c r="BY417" s="54"/>
      <c r="BZ417" s="54"/>
      <c r="CA417" s="87"/>
      <c r="CB417" s="52"/>
      <c r="CC417" s="52"/>
      <c r="CD417" s="52"/>
      <c r="CE417" s="52"/>
      <c r="CF417" s="52"/>
      <c r="CG417" s="52"/>
      <c r="CH417" s="52"/>
      <c r="CI417" s="52"/>
      <c r="CJ417" s="52"/>
      <c r="CK417" s="52"/>
      <c r="CL417" s="52"/>
      <c r="CM417" s="52"/>
      <c r="CN417" s="52"/>
      <c r="CO417" s="52"/>
      <c r="CP417" s="88"/>
      <c r="CQ417" s="88"/>
      <c r="CR417" s="88"/>
      <c r="CS417" s="89"/>
      <c r="CT417" s="80"/>
      <c r="CU417" s="80"/>
      <c r="CV417" s="80"/>
      <c r="CW417" s="80"/>
      <c r="CX417" s="77"/>
      <c r="DA417" s="11" t="s">
        <v>448</v>
      </c>
      <c r="DB417" s="12">
        <v>0.93799999999999994</v>
      </c>
      <c r="DC417" s="11"/>
    </row>
    <row r="418" spans="1:107" ht="13.5" customHeight="1" x14ac:dyDescent="0.25">
      <c r="A418" s="3"/>
      <c r="B418" s="77"/>
      <c r="C418" s="84"/>
      <c r="D418" s="75"/>
      <c r="E418" s="75"/>
      <c r="F418" s="75"/>
      <c r="G418" s="75"/>
      <c r="H418" s="75"/>
      <c r="I418" s="75"/>
      <c r="J418" s="75"/>
      <c r="K418" s="75"/>
      <c r="L418" s="75"/>
      <c r="M418" s="74"/>
      <c r="N418" s="74"/>
      <c r="O418" s="74"/>
      <c r="P418" s="74"/>
      <c r="Q418" s="74"/>
      <c r="R418" s="85"/>
      <c r="S418" s="85"/>
      <c r="T418" s="85"/>
      <c r="U418" s="86"/>
      <c r="V418" s="86"/>
      <c r="W418" s="86"/>
      <c r="X418" s="74"/>
      <c r="Y418" s="74"/>
      <c r="Z418" s="74"/>
      <c r="AA418" s="74"/>
      <c r="AB418" s="74"/>
      <c r="AC418" s="73"/>
      <c r="AD418" s="73"/>
      <c r="AE418" s="73"/>
      <c r="AF418" s="73"/>
      <c r="AG418" s="73"/>
      <c r="AH418" s="73"/>
      <c r="AI418" s="73"/>
      <c r="AJ418" s="73"/>
      <c r="AK418" s="73"/>
      <c r="AL418" s="73"/>
      <c r="AM418" s="73"/>
      <c r="AN418" s="73"/>
      <c r="AO418" s="73"/>
      <c r="AP418" s="73"/>
      <c r="AQ418" s="73"/>
      <c r="AR418" s="73"/>
      <c r="AS418" s="73"/>
      <c r="AT418" s="73"/>
      <c r="AU418" s="73"/>
      <c r="AV418" s="73"/>
      <c r="AW418" s="73"/>
      <c r="AX418" s="73"/>
      <c r="AY418" s="73"/>
      <c r="AZ418" s="77"/>
      <c r="BA418" s="51"/>
      <c r="BB418" s="51"/>
      <c r="BC418" s="51"/>
      <c r="BD418" s="51"/>
      <c r="BE418" s="51"/>
      <c r="BF418" s="51"/>
      <c r="BG418" s="51"/>
      <c r="BH418" s="51"/>
      <c r="BI418" s="51"/>
      <c r="BJ418" s="51"/>
      <c r="BK418" s="51"/>
      <c r="BL418" s="51"/>
      <c r="BM418" s="51"/>
      <c r="BN418" s="51"/>
      <c r="BO418" s="51"/>
      <c r="BP418" s="51"/>
      <c r="BQ418" s="51"/>
      <c r="BR418" s="51"/>
      <c r="BS418" s="51"/>
      <c r="BT418" s="51"/>
      <c r="BU418" s="51"/>
      <c r="BV418" s="51"/>
      <c r="BW418" s="51"/>
      <c r="BX418" s="51"/>
      <c r="BY418" s="51"/>
      <c r="BZ418" s="51"/>
      <c r="CA418" s="83"/>
      <c r="CB418" s="83"/>
      <c r="CC418" s="83"/>
      <c r="CD418" s="83"/>
      <c r="CE418" s="83"/>
      <c r="CF418" s="83"/>
      <c r="CG418" s="83"/>
      <c r="CH418" s="83"/>
      <c r="CI418" s="83"/>
      <c r="CJ418" s="83"/>
      <c r="CK418" s="83"/>
      <c r="CL418" s="83"/>
      <c r="CM418" s="83"/>
      <c r="CN418" s="83"/>
      <c r="CO418" s="83"/>
      <c r="CP418" s="83"/>
      <c r="CQ418" s="83"/>
      <c r="CR418" s="83"/>
      <c r="CS418" s="92"/>
      <c r="CT418" s="83"/>
      <c r="CU418" s="83"/>
      <c r="CV418" s="83"/>
      <c r="CW418" s="83"/>
      <c r="CX418" s="77"/>
      <c r="DA418" s="11" t="s">
        <v>449</v>
      </c>
      <c r="DB418" s="12">
        <v>0.93899999999999995</v>
      </c>
      <c r="DC418" s="11"/>
    </row>
    <row r="419" spans="1:107" ht="13.5" customHeight="1" x14ac:dyDescent="0.2">
      <c r="A419" s="3"/>
      <c r="B419" s="77"/>
      <c r="C419" s="83"/>
      <c r="D419" s="83"/>
      <c r="E419" s="83"/>
      <c r="F419" s="83"/>
      <c r="G419" s="83"/>
      <c r="H419" s="83"/>
      <c r="I419" s="83"/>
      <c r="J419" s="83"/>
      <c r="K419" s="83"/>
      <c r="L419" s="83"/>
      <c r="M419" s="83"/>
      <c r="N419" s="83"/>
      <c r="O419" s="83"/>
      <c r="P419" s="83"/>
      <c r="Q419" s="83"/>
      <c r="R419" s="83"/>
      <c r="S419" s="83"/>
      <c r="T419" s="83"/>
      <c r="U419" s="83"/>
      <c r="V419" s="83"/>
      <c r="W419" s="83"/>
      <c r="X419" s="54"/>
      <c r="Y419" s="54"/>
      <c r="Z419" s="54"/>
      <c r="AA419" s="54"/>
      <c r="AB419" s="54"/>
      <c r="AC419" s="73"/>
      <c r="AD419" s="73"/>
      <c r="AE419" s="73"/>
      <c r="AF419" s="73"/>
      <c r="AG419" s="73"/>
      <c r="AH419" s="73"/>
      <c r="AI419" s="73"/>
      <c r="AJ419" s="73"/>
      <c r="AK419" s="73"/>
      <c r="AL419" s="73"/>
      <c r="AM419" s="73"/>
      <c r="AN419" s="73"/>
      <c r="AO419" s="73"/>
      <c r="AP419" s="73"/>
      <c r="AQ419" s="73"/>
      <c r="AR419" s="73"/>
      <c r="AS419" s="73"/>
      <c r="AT419" s="73"/>
      <c r="AU419" s="73"/>
      <c r="AV419" s="73"/>
      <c r="AW419" s="73"/>
      <c r="AX419" s="73"/>
      <c r="AY419" s="73"/>
      <c r="AZ419" s="77"/>
      <c r="BA419" s="52"/>
      <c r="BB419" s="62"/>
      <c r="BC419" s="62"/>
      <c r="BD419" s="62"/>
      <c r="BE419" s="62"/>
      <c r="BF419" s="62"/>
      <c r="BG419" s="62"/>
      <c r="BH419" s="62"/>
      <c r="BI419" s="62"/>
      <c r="BJ419" s="62"/>
      <c r="BK419" s="62"/>
      <c r="BL419" s="62"/>
      <c r="BM419" s="62"/>
      <c r="BN419" s="62"/>
      <c r="BO419" s="62"/>
      <c r="BP419" s="62"/>
      <c r="BQ419" s="62"/>
      <c r="BR419" s="62"/>
      <c r="BS419" s="62"/>
      <c r="BT419" s="62"/>
      <c r="BU419" s="62"/>
      <c r="BV419" s="62"/>
      <c r="BW419" s="62"/>
      <c r="BX419" s="62"/>
      <c r="BY419" s="62"/>
      <c r="BZ419" s="52"/>
      <c r="CA419" s="83"/>
      <c r="CB419" s="83"/>
      <c r="CC419" s="83"/>
      <c r="CD419" s="83"/>
      <c r="CE419" s="83"/>
      <c r="CF419" s="83"/>
      <c r="CG419" s="83"/>
      <c r="CH419" s="83"/>
      <c r="CI419" s="83"/>
      <c r="CJ419" s="83"/>
      <c r="CK419" s="83"/>
      <c r="CL419" s="83"/>
      <c r="CM419" s="83"/>
      <c r="CN419" s="83"/>
      <c r="CO419" s="83"/>
      <c r="CP419" s="83"/>
      <c r="CQ419" s="83"/>
      <c r="CR419" s="83"/>
      <c r="CS419" s="92"/>
      <c r="CT419" s="83"/>
      <c r="CU419" s="83"/>
      <c r="CV419" s="83"/>
      <c r="CW419" s="83"/>
      <c r="CX419" s="77"/>
      <c r="DA419" s="11" t="s">
        <v>450</v>
      </c>
      <c r="DB419" s="12">
        <v>0.89</v>
      </c>
      <c r="DC419" s="11"/>
    </row>
    <row r="420" spans="1:107" ht="13.5" customHeight="1" x14ac:dyDescent="0.2">
      <c r="A420" s="3"/>
      <c r="B420" s="77"/>
      <c r="C420" s="83"/>
      <c r="D420" s="83"/>
      <c r="E420" s="83"/>
      <c r="F420" s="83"/>
      <c r="G420" s="83"/>
      <c r="H420" s="83"/>
      <c r="I420" s="83"/>
      <c r="J420" s="83"/>
      <c r="K420" s="83"/>
      <c r="L420" s="83"/>
      <c r="M420" s="83"/>
      <c r="N420" s="83"/>
      <c r="O420" s="83"/>
      <c r="P420" s="83"/>
      <c r="Q420" s="83"/>
      <c r="R420" s="83"/>
      <c r="S420" s="83"/>
      <c r="T420" s="83"/>
      <c r="U420" s="83"/>
      <c r="V420" s="83"/>
      <c r="W420" s="83"/>
      <c r="X420" s="54"/>
      <c r="Y420" s="54"/>
      <c r="Z420" s="54"/>
      <c r="AA420" s="54"/>
      <c r="AB420" s="54"/>
      <c r="AC420" s="73"/>
      <c r="AD420" s="73"/>
      <c r="AE420" s="73"/>
      <c r="AF420" s="73"/>
      <c r="AG420" s="73"/>
      <c r="AH420" s="73"/>
      <c r="AI420" s="73"/>
      <c r="AJ420" s="73"/>
      <c r="AK420" s="73"/>
      <c r="AL420" s="73"/>
      <c r="AM420" s="73"/>
      <c r="AN420" s="73"/>
      <c r="AO420" s="73"/>
      <c r="AP420" s="73"/>
      <c r="AQ420" s="73"/>
      <c r="AR420" s="73"/>
      <c r="AS420" s="73"/>
      <c r="AT420" s="73"/>
      <c r="AU420" s="73"/>
      <c r="AV420" s="73"/>
      <c r="AW420" s="73"/>
      <c r="AX420" s="73"/>
      <c r="AY420" s="73"/>
      <c r="AZ420" s="77"/>
      <c r="BA420" s="52"/>
      <c r="BB420" s="62"/>
      <c r="BC420" s="62"/>
      <c r="BD420" s="62"/>
      <c r="BE420" s="62"/>
      <c r="BF420" s="62"/>
      <c r="BG420" s="62"/>
      <c r="BH420" s="62"/>
      <c r="BI420" s="62"/>
      <c r="BJ420" s="62"/>
      <c r="BK420" s="62"/>
      <c r="BL420" s="62"/>
      <c r="BM420" s="62"/>
      <c r="BN420" s="62"/>
      <c r="BO420" s="62"/>
      <c r="BP420" s="62"/>
      <c r="BQ420" s="62"/>
      <c r="BR420" s="62"/>
      <c r="BS420" s="62"/>
      <c r="BT420" s="62"/>
      <c r="BU420" s="62"/>
      <c r="BV420" s="62"/>
      <c r="BW420" s="62"/>
      <c r="BX420" s="62"/>
      <c r="BY420" s="62"/>
      <c r="BZ420" s="52"/>
      <c r="CA420" s="87"/>
      <c r="CB420" s="52"/>
      <c r="CC420" s="52"/>
      <c r="CD420" s="52"/>
      <c r="CE420" s="52"/>
      <c r="CF420" s="52"/>
      <c r="CG420" s="52"/>
      <c r="CH420" s="52"/>
      <c r="CI420" s="52"/>
      <c r="CJ420" s="52"/>
      <c r="CK420" s="52"/>
      <c r="CL420" s="52"/>
      <c r="CM420" s="52"/>
      <c r="CN420" s="52"/>
      <c r="CO420" s="52"/>
      <c r="CP420" s="91"/>
      <c r="CQ420" s="91"/>
      <c r="CR420" s="91"/>
      <c r="CS420" s="92"/>
      <c r="CT420" s="83"/>
      <c r="CU420" s="83"/>
      <c r="CV420" s="83"/>
      <c r="CW420" s="83"/>
      <c r="CX420" s="77"/>
      <c r="DA420" s="11" t="s">
        <v>451</v>
      </c>
      <c r="DB420" s="12">
        <v>0.90700000000000003</v>
      </c>
      <c r="DC420" s="11"/>
    </row>
    <row r="421" spans="1:107" ht="13.5" customHeight="1" x14ac:dyDescent="0.25">
      <c r="A421" s="3"/>
      <c r="B421" s="77"/>
      <c r="C421" s="84"/>
      <c r="D421" s="75"/>
      <c r="E421" s="75"/>
      <c r="F421" s="75"/>
      <c r="G421" s="75"/>
      <c r="H421" s="75"/>
      <c r="I421" s="75"/>
      <c r="J421" s="75"/>
      <c r="K421" s="75"/>
      <c r="L421" s="75"/>
      <c r="M421" s="74"/>
      <c r="N421" s="74"/>
      <c r="O421" s="74"/>
      <c r="P421" s="74"/>
      <c r="Q421" s="74"/>
      <c r="R421" s="85"/>
      <c r="S421" s="85"/>
      <c r="T421" s="85"/>
      <c r="U421" s="86"/>
      <c r="V421" s="86"/>
      <c r="W421" s="86"/>
      <c r="X421" s="74"/>
      <c r="Y421" s="74"/>
      <c r="Z421" s="74"/>
      <c r="AA421" s="74"/>
      <c r="AB421" s="74"/>
      <c r="AC421" s="73"/>
      <c r="AD421" s="73"/>
      <c r="AE421" s="73"/>
      <c r="AF421" s="73"/>
      <c r="AG421" s="73"/>
      <c r="AH421" s="73"/>
      <c r="AI421" s="73"/>
      <c r="AJ421" s="73"/>
      <c r="AK421" s="73"/>
      <c r="AL421" s="73"/>
      <c r="AM421" s="73"/>
      <c r="AN421" s="73"/>
      <c r="AO421" s="73"/>
      <c r="AP421" s="73"/>
      <c r="AQ421" s="73"/>
      <c r="AR421" s="73"/>
      <c r="AS421" s="73"/>
      <c r="AT421" s="73"/>
      <c r="AU421" s="73"/>
      <c r="AV421" s="73"/>
      <c r="AW421" s="73"/>
      <c r="AX421" s="73"/>
      <c r="AY421" s="73"/>
      <c r="AZ421" s="77"/>
      <c r="BA421" s="52"/>
      <c r="BB421" s="62"/>
      <c r="BC421" s="62"/>
      <c r="BD421" s="62"/>
      <c r="BE421" s="62"/>
      <c r="BF421" s="62"/>
      <c r="BG421" s="62"/>
      <c r="BH421" s="62"/>
      <c r="BI421" s="62"/>
      <c r="BJ421" s="62"/>
      <c r="BK421" s="62"/>
      <c r="BL421" s="62"/>
      <c r="BM421" s="62"/>
      <c r="BN421" s="62"/>
      <c r="BO421" s="62"/>
      <c r="BP421" s="62"/>
      <c r="BQ421" s="62"/>
      <c r="BR421" s="62"/>
      <c r="BS421" s="62"/>
      <c r="BT421" s="62"/>
      <c r="BU421" s="62"/>
      <c r="BV421" s="62"/>
      <c r="BW421" s="62"/>
      <c r="BX421" s="62"/>
      <c r="BY421" s="62"/>
      <c r="BZ421" s="52"/>
      <c r="CA421" s="83"/>
      <c r="CB421" s="83"/>
      <c r="CC421" s="83"/>
      <c r="CD421" s="83"/>
      <c r="CE421" s="83"/>
      <c r="CF421" s="83"/>
      <c r="CG421" s="83"/>
      <c r="CH421" s="83"/>
      <c r="CI421" s="83"/>
      <c r="CJ421" s="83"/>
      <c r="CK421" s="83"/>
      <c r="CL421" s="83"/>
      <c r="CM421" s="83"/>
      <c r="CN421" s="83"/>
      <c r="CO421" s="83"/>
      <c r="CP421" s="83"/>
      <c r="CQ421" s="83"/>
      <c r="CR421" s="83"/>
      <c r="CS421" s="92"/>
      <c r="CT421" s="83"/>
      <c r="CU421" s="83"/>
      <c r="CV421" s="83"/>
      <c r="CW421" s="83"/>
      <c r="CX421" s="77"/>
      <c r="DA421" s="11" t="s">
        <v>452</v>
      </c>
      <c r="DB421" s="12">
        <v>1.232</v>
      </c>
      <c r="DC421" s="11"/>
    </row>
    <row r="422" spans="1:107" ht="13.5" customHeight="1" x14ac:dyDescent="0.25">
      <c r="A422" s="3"/>
      <c r="B422" s="77"/>
      <c r="C422" s="84"/>
      <c r="D422" s="75"/>
      <c r="E422" s="75"/>
      <c r="F422" s="75"/>
      <c r="G422" s="75"/>
      <c r="H422" s="75"/>
      <c r="I422" s="75"/>
      <c r="J422" s="75"/>
      <c r="K422" s="75"/>
      <c r="L422" s="75"/>
      <c r="M422" s="74"/>
      <c r="N422" s="74"/>
      <c r="O422" s="74"/>
      <c r="P422" s="74"/>
      <c r="Q422" s="74"/>
      <c r="R422" s="85"/>
      <c r="S422" s="85"/>
      <c r="T422" s="85"/>
      <c r="U422" s="86"/>
      <c r="V422" s="86"/>
      <c r="W422" s="86"/>
      <c r="X422" s="74"/>
      <c r="Y422" s="74"/>
      <c r="Z422" s="74"/>
      <c r="AA422" s="74"/>
      <c r="AB422" s="74"/>
      <c r="AC422" s="73"/>
      <c r="AD422" s="73"/>
      <c r="AE422" s="73"/>
      <c r="AF422" s="73"/>
      <c r="AG422" s="73"/>
      <c r="AH422" s="73"/>
      <c r="AI422" s="73"/>
      <c r="AJ422" s="73"/>
      <c r="AK422" s="73"/>
      <c r="AL422" s="73"/>
      <c r="AM422" s="73"/>
      <c r="AN422" s="73"/>
      <c r="AO422" s="73"/>
      <c r="AP422" s="73"/>
      <c r="AQ422" s="73"/>
      <c r="AR422" s="73"/>
      <c r="AS422" s="73"/>
      <c r="AT422" s="73"/>
      <c r="AU422" s="73"/>
      <c r="AV422" s="73"/>
      <c r="AW422" s="73"/>
      <c r="AX422" s="73"/>
      <c r="AY422" s="73"/>
      <c r="AZ422" s="77"/>
      <c r="BA422" s="53"/>
      <c r="BB422" s="62"/>
      <c r="BC422" s="62"/>
      <c r="BD422" s="62"/>
      <c r="BE422" s="62"/>
      <c r="BF422" s="62"/>
      <c r="BG422" s="62"/>
      <c r="BH422" s="62"/>
      <c r="BI422" s="62"/>
      <c r="BJ422" s="62"/>
      <c r="BK422" s="62"/>
      <c r="BL422" s="62"/>
      <c r="BM422" s="62"/>
      <c r="BN422" s="62"/>
      <c r="BO422" s="62"/>
      <c r="BP422" s="62"/>
      <c r="BQ422" s="62"/>
      <c r="BR422" s="62"/>
      <c r="BS422" s="62"/>
      <c r="BT422" s="62"/>
      <c r="BU422" s="62"/>
      <c r="BV422" s="62"/>
      <c r="BW422" s="62"/>
      <c r="BX422" s="62"/>
      <c r="BY422" s="62"/>
      <c r="BZ422" s="54"/>
      <c r="CA422" s="83"/>
      <c r="CB422" s="83"/>
      <c r="CC422" s="83"/>
      <c r="CD422" s="83"/>
      <c r="CE422" s="83"/>
      <c r="CF422" s="83"/>
      <c r="CG422" s="83"/>
      <c r="CH422" s="83"/>
      <c r="CI422" s="83"/>
      <c r="CJ422" s="83"/>
      <c r="CK422" s="83"/>
      <c r="CL422" s="83"/>
      <c r="CM422" s="83"/>
      <c r="CN422" s="83"/>
      <c r="CO422" s="83"/>
      <c r="CP422" s="83"/>
      <c r="CQ422" s="83"/>
      <c r="CR422" s="83"/>
      <c r="CS422" s="92"/>
      <c r="CT422" s="83"/>
      <c r="CU422" s="83"/>
      <c r="CV422" s="83"/>
      <c r="CW422" s="83"/>
      <c r="CX422" s="77"/>
      <c r="DA422" s="11" t="s">
        <v>453</v>
      </c>
      <c r="DB422" s="12">
        <v>0.88800000000000001</v>
      </c>
      <c r="DC422" s="11"/>
    </row>
    <row r="423" spans="1:107" ht="13.5" customHeight="1" x14ac:dyDescent="0.25">
      <c r="A423" s="3"/>
      <c r="B423" s="77"/>
      <c r="C423" s="84"/>
      <c r="D423" s="75"/>
      <c r="E423" s="75"/>
      <c r="F423" s="75"/>
      <c r="G423" s="75"/>
      <c r="H423" s="75"/>
      <c r="I423" s="75"/>
      <c r="J423" s="75"/>
      <c r="K423" s="75"/>
      <c r="L423" s="75"/>
      <c r="M423" s="74"/>
      <c r="N423" s="74"/>
      <c r="O423" s="74"/>
      <c r="P423" s="74"/>
      <c r="Q423" s="74"/>
      <c r="R423" s="85"/>
      <c r="S423" s="85"/>
      <c r="T423" s="85"/>
      <c r="U423" s="86"/>
      <c r="V423" s="86"/>
      <c r="W423" s="86"/>
      <c r="X423" s="74"/>
      <c r="Y423" s="74"/>
      <c r="Z423" s="74"/>
      <c r="AA423" s="74"/>
      <c r="AB423" s="74"/>
      <c r="AC423" s="73"/>
      <c r="AD423" s="73"/>
      <c r="AE423" s="73"/>
      <c r="AF423" s="73"/>
      <c r="AG423" s="73"/>
      <c r="AH423" s="73"/>
      <c r="AI423" s="73"/>
      <c r="AJ423" s="73"/>
      <c r="AK423" s="73"/>
      <c r="AL423" s="73"/>
      <c r="AM423" s="73"/>
      <c r="AN423" s="73"/>
      <c r="AO423" s="73"/>
      <c r="AP423" s="73"/>
      <c r="AQ423" s="73"/>
      <c r="AR423" s="73"/>
      <c r="AS423" s="73"/>
      <c r="AT423" s="73"/>
      <c r="AU423" s="73"/>
      <c r="AV423" s="73"/>
      <c r="AW423" s="73"/>
      <c r="AX423" s="73"/>
      <c r="AY423" s="73"/>
      <c r="AZ423" s="77"/>
      <c r="BA423" s="52"/>
      <c r="BB423" s="62"/>
      <c r="BC423" s="62"/>
      <c r="BD423" s="62"/>
      <c r="BE423" s="62"/>
      <c r="BF423" s="62"/>
      <c r="BG423" s="62"/>
      <c r="BH423" s="62"/>
      <c r="BI423" s="62"/>
      <c r="BJ423" s="62"/>
      <c r="BK423" s="62"/>
      <c r="BL423" s="62"/>
      <c r="BM423" s="62"/>
      <c r="BN423" s="62"/>
      <c r="BO423" s="62"/>
      <c r="BP423" s="62"/>
      <c r="BQ423" s="62"/>
      <c r="BR423" s="62"/>
      <c r="BS423" s="62"/>
      <c r="BT423" s="62"/>
      <c r="BU423" s="62"/>
      <c r="BV423" s="62"/>
      <c r="BW423" s="62"/>
      <c r="BX423" s="62"/>
      <c r="BY423" s="62"/>
      <c r="BZ423" s="52"/>
      <c r="CA423" s="77"/>
      <c r="CB423" s="77"/>
      <c r="CC423" s="77"/>
      <c r="CD423" s="77"/>
      <c r="CE423" s="77"/>
      <c r="CF423" s="77"/>
      <c r="CG423" s="77"/>
      <c r="CH423" s="77"/>
      <c r="CI423" s="77"/>
      <c r="CJ423" s="77"/>
      <c r="CK423" s="77"/>
      <c r="CL423" s="77"/>
      <c r="CM423" s="77"/>
      <c r="CN423" s="77"/>
      <c r="CO423" s="77"/>
      <c r="CP423" s="77"/>
      <c r="CQ423" s="77"/>
      <c r="CR423" s="77"/>
      <c r="CS423" s="77"/>
      <c r="CT423" s="77"/>
      <c r="CU423" s="77"/>
      <c r="CV423" s="77"/>
      <c r="CW423" s="77"/>
      <c r="CX423" s="77"/>
      <c r="DA423" s="11" t="s">
        <v>454</v>
      </c>
      <c r="DB423" s="12">
        <v>0.875</v>
      </c>
      <c r="DC423" s="11"/>
    </row>
    <row r="424" spans="1:107" ht="13.5" customHeight="1" x14ac:dyDescent="0.25">
      <c r="A424" s="3"/>
      <c r="B424" s="77"/>
      <c r="C424" s="84"/>
      <c r="D424" s="75"/>
      <c r="E424" s="75"/>
      <c r="F424" s="75"/>
      <c r="G424" s="75"/>
      <c r="H424" s="75"/>
      <c r="I424" s="75"/>
      <c r="J424" s="75"/>
      <c r="K424" s="75"/>
      <c r="L424" s="75"/>
      <c r="M424" s="74"/>
      <c r="N424" s="74"/>
      <c r="O424" s="74"/>
      <c r="P424" s="74"/>
      <c r="Q424" s="74"/>
      <c r="R424" s="85"/>
      <c r="S424" s="85"/>
      <c r="T424" s="85"/>
      <c r="U424" s="86"/>
      <c r="V424" s="86"/>
      <c r="W424" s="86"/>
      <c r="X424" s="74"/>
      <c r="Y424" s="74"/>
      <c r="Z424" s="74"/>
      <c r="AA424" s="74"/>
      <c r="AB424" s="74"/>
      <c r="AC424" s="73"/>
      <c r="AD424" s="73"/>
      <c r="AE424" s="73"/>
      <c r="AF424" s="73"/>
      <c r="AG424" s="73"/>
      <c r="AH424" s="73"/>
      <c r="AI424" s="73"/>
      <c r="AJ424" s="73"/>
      <c r="AK424" s="73"/>
      <c r="AL424" s="73"/>
      <c r="AM424" s="73"/>
      <c r="AN424" s="73"/>
      <c r="AO424" s="73"/>
      <c r="AP424" s="73"/>
      <c r="AQ424" s="73"/>
      <c r="AR424" s="73"/>
      <c r="AS424" s="73"/>
      <c r="AT424" s="73"/>
      <c r="AU424" s="73"/>
      <c r="AV424" s="73"/>
      <c r="AW424" s="73"/>
      <c r="AX424" s="73"/>
      <c r="AY424" s="73"/>
      <c r="AZ424" s="77"/>
      <c r="BA424" s="53"/>
      <c r="BB424" s="62"/>
      <c r="BC424" s="62"/>
      <c r="BD424" s="62"/>
      <c r="BE424" s="62"/>
      <c r="BF424" s="62"/>
      <c r="BG424" s="62"/>
      <c r="BH424" s="62"/>
      <c r="BI424" s="62"/>
      <c r="BJ424" s="62"/>
      <c r="BK424" s="62"/>
      <c r="BL424" s="62"/>
      <c r="BM424" s="62"/>
      <c r="BN424" s="62"/>
      <c r="BO424" s="62"/>
      <c r="BP424" s="62"/>
      <c r="BQ424" s="62"/>
      <c r="BR424" s="62"/>
      <c r="BS424" s="62"/>
      <c r="BT424" s="62"/>
      <c r="BU424" s="62"/>
      <c r="BV424" s="62"/>
      <c r="BW424" s="62"/>
      <c r="BX424" s="62"/>
      <c r="BY424" s="62"/>
      <c r="BZ424" s="54"/>
      <c r="CA424" s="77"/>
      <c r="CB424" s="77"/>
      <c r="CC424" s="77"/>
      <c r="CD424" s="81"/>
      <c r="CE424" s="81"/>
      <c r="CF424" s="81"/>
      <c r="CG424" s="81"/>
      <c r="CH424" s="81"/>
      <c r="CI424" s="81"/>
      <c r="CJ424" s="81"/>
      <c r="CK424" s="81"/>
      <c r="CL424" s="81"/>
      <c r="CM424" s="81"/>
      <c r="CN424" s="81"/>
      <c r="CO424" s="81"/>
      <c r="CP424" s="81"/>
      <c r="CQ424" s="81"/>
      <c r="CR424" s="81"/>
      <c r="CS424" s="81"/>
      <c r="CT424" s="81"/>
      <c r="CU424" s="77"/>
      <c r="CV424" s="77"/>
      <c r="CW424" s="77"/>
      <c r="CX424" s="77"/>
      <c r="DA424" s="11" t="s">
        <v>455</v>
      </c>
      <c r="DB424" s="12">
        <v>0.91400000000000003</v>
      </c>
      <c r="DC424" s="11"/>
    </row>
    <row r="425" spans="1:107" ht="13.5" customHeight="1" x14ac:dyDescent="0.2">
      <c r="A425" s="3"/>
      <c r="B425" s="77"/>
      <c r="C425" s="83"/>
      <c r="D425" s="83"/>
      <c r="E425" s="83"/>
      <c r="F425" s="83"/>
      <c r="G425" s="83"/>
      <c r="H425" s="83"/>
      <c r="I425" s="83"/>
      <c r="J425" s="83"/>
      <c r="K425" s="83"/>
      <c r="L425" s="83"/>
      <c r="M425" s="83"/>
      <c r="N425" s="83"/>
      <c r="O425" s="83"/>
      <c r="P425" s="83"/>
      <c r="Q425" s="83"/>
      <c r="R425" s="83"/>
      <c r="S425" s="83"/>
      <c r="T425" s="83"/>
      <c r="U425" s="83"/>
      <c r="V425" s="83"/>
      <c r="W425" s="83"/>
      <c r="X425" s="54"/>
      <c r="Y425" s="54"/>
      <c r="Z425" s="54"/>
      <c r="AA425" s="54"/>
      <c r="AB425" s="54"/>
      <c r="AC425" s="73"/>
      <c r="AD425" s="73"/>
      <c r="AE425" s="73"/>
      <c r="AF425" s="73"/>
      <c r="AG425" s="73"/>
      <c r="AH425" s="73"/>
      <c r="AI425" s="73"/>
      <c r="AJ425" s="73"/>
      <c r="AK425" s="73"/>
      <c r="AL425" s="73"/>
      <c r="AM425" s="73"/>
      <c r="AN425" s="73"/>
      <c r="AO425" s="73"/>
      <c r="AP425" s="73"/>
      <c r="AQ425" s="73"/>
      <c r="AR425" s="73"/>
      <c r="AS425" s="73"/>
      <c r="AT425" s="73"/>
      <c r="AU425" s="73"/>
      <c r="AV425" s="73"/>
      <c r="AW425" s="73"/>
      <c r="AX425" s="73"/>
      <c r="AY425" s="73"/>
      <c r="AZ425" s="77"/>
      <c r="BA425" s="53"/>
      <c r="BB425" s="62"/>
      <c r="BC425" s="62"/>
      <c r="BD425" s="62"/>
      <c r="BE425" s="62"/>
      <c r="BF425" s="62"/>
      <c r="BG425" s="62"/>
      <c r="BH425" s="62"/>
      <c r="BI425" s="62"/>
      <c r="BJ425" s="62"/>
      <c r="BK425" s="62"/>
      <c r="BL425" s="62"/>
      <c r="BM425" s="62"/>
      <c r="BN425" s="62"/>
      <c r="BO425" s="62"/>
      <c r="BP425" s="62"/>
      <c r="BQ425" s="62"/>
      <c r="BR425" s="62"/>
      <c r="BS425" s="62"/>
      <c r="BT425" s="62"/>
      <c r="BU425" s="62"/>
      <c r="BV425" s="62"/>
      <c r="BW425" s="62"/>
      <c r="BX425" s="62"/>
      <c r="BY425" s="62"/>
      <c r="BZ425" s="54"/>
      <c r="CA425" s="77"/>
      <c r="CB425" s="77"/>
      <c r="CC425" s="77"/>
      <c r="CD425" s="81"/>
      <c r="CE425" s="81"/>
      <c r="CF425" s="81"/>
      <c r="CG425" s="81"/>
      <c r="CH425" s="81"/>
      <c r="CI425" s="81"/>
      <c r="CJ425" s="81"/>
      <c r="CK425" s="81"/>
      <c r="CL425" s="81"/>
      <c r="CM425" s="81"/>
      <c r="CN425" s="81"/>
      <c r="CO425" s="81"/>
      <c r="CP425" s="81"/>
      <c r="CQ425" s="81"/>
      <c r="CR425" s="81"/>
      <c r="CS425" s="81"/>
      <c r="CT425" s="81"/>
      <c r="CU425" s="77"/>
      <c r="CV425" s="77"/>
      <c r="CW425" s="77"/>
      <c r="CX425" s="77"/>
      <c r="DA425" s="11"/>
      <c r="DB425" s="12"/>
      <c r="DC425" s="11"/>
    </row>
    <row r="426" spans="1:107" ht="13.5" customHeight="1" x14ac:dyDescent="0.2">
      <c r="A426" s="3"/>
      <c r="B426" s="77"/>
      <c r="C426" s="83"/>
      <c r="D426" s="83"/>
      <c r="E426" s="83"/>
      <c r="F426" s="83"/>
      <c r="G426" s="83"/>
      <c r="H426" s="83"/>
      <c r="I426" s="83"/>
      <c r="J426" s="83"/>
      <c r="K426" s="83"/>
      <c r="L426" s="83"/>
      <c r="M426" s="83"/>
      <c r="N426" s="83"/>
      <c r="O426" s="83"/>
      <c r="P426" s="83"/>
      <c r="Q426" s="83"/>
      <c r="R426" s="83"/>
      <c r="S426" s="83"/>
      <c r="T426" s="83"/>
      <c r="U426" s="83"/>
      <c r="V426" s="83"/>
      <c r="W426" s="83"/>
      <c r="X426" s="54"/>
      <c r="Y426" s="54"/>
      <c r="Z426" s="54"/>
      <c r="AA426" s="54"/>
      <c r="AB426" s="54"/>
      <c r="AC426" s="73"/>
      <c r="AD426" s="73"/>
      <c r="AE426" s="73"/>
      <c r="AF426" s="73"/>
      <c r="AG426" s="73"/>
      <c r="AH426" s="73"/>
      <c r="AI426" s="73"/>
      <c r="AJ426" s="73"/>
      <c r="AK426" s="73"/>
      <c r="AL426" s="73"/>
      <c r="AM426" s="73"/>
      <c r="AN426" s="73"/>
      <c r="AO426" s="73"/>
      <c r="AP426" s="73"/>
      <c r="AQ426" s="73"/>
      <c r="AR426" s="73"/>
      <c r="AS426" s="73"/>
      <c r="AT426" s="73"/>
      <c r="AU426" s="73"/>
      <c r="AV426" s="73"/>
      <c r="AW426" s="73"/>
      <c r="AX426" s="73"/>
      <c r="AY426" s="73"/>
      <c r="AZ426" s="77"/>
      <c r="BA426" s="77"/>
      <c r="BB426" s="62"/>
      <c r="BC426" s="62"/>
      <c r="BD426" s="62"/>
      <c r="BE426" s="62"/>
      <c r="BF426" s="62"/>
      <c r="BG426" s="62"/>
      <c r="BH426" s="62"/>
      <c r="BI426" s="62"/>
      <c r="BJ426" s="62"/>
      <c r="BK426" s="62"/>
      <c r="BL426" s="62"/>
      <c r="BM426" s="62"/>
      <c r="BN426" s="62"/>
      <c r="BO426" s="62"/>
      <c r="BP426" s="62"/>
      <c r="BQ426" s="62"/>
      <c r="BR426" s="62"/>
      <c r="BS426" s="62"/>
      <c r="BT426" s="62"/>
      <c r="BU426" s="62"/>
      <c r="BV426" s="62"/>
      <c r="BW426" s="62"/>
      <c r="BX426" s="62"/>
      <c r="BY426" s="62"/>
      <c r="BZ426" s="77"/>
      <c r="CA426" s="77"/>
      <c r="CB426" s="77"/>
      <c r="CC426" s="77"/>
      <c r="CD426" s="81"/>
      <c r="CE426" s="81"/>
      <c r="CF426" s="81"/>
      <c r="CG426" s="81"/>
      <c r="CH426" s="81"/>
      <c r="CI426" s="81"/>
      <c r="CJ426" s="81"/>
      <c r="CK426" s="81"/>
      <c r="CL426" s="81"/>
      <c r="CM426" s="81"/>
      <c r="CN426" s="81"/>
      <c r="CO426" s="81"/>
      <c r="CP426" s="81"/>
      <c r="CQ426" s="81"/>
      <c r="CR426" s="81"/>
      <c r="CS426" s="81"/>
      <c r="CT426" s="81"/>
      <c r="CU426" s="77"/>
      <c r="CV426" s="77"/>
      <c r="CW426" s="77"/>
      <c r="CX426" s="77"/>
      <c r="DA426" s="11" t="s">
        <v>456</v>
      </c>
      <c r="DB426" s="12">
        <v>0.89100000000000001</v>
      </c>
      <c r="DC426" s="11"/>
    </row>
    <row r="427" spans="1:107" ht="13.5" customHeight="1" x14ac:dyDescent="0.25">
      <c r="A427" s="3"/>
      <c r="B427" s="77"/>
      <c r="C427" s="84"/>
      <c r="D427" s="75"/>
      <c r="E427" s="75"/>
      <c r="F427" s="75"/>
      <c r="G427" s="75"/>
      <c r="H427" s="75"/>
      <c r="I427" s="75"/>
      <c r="J427" s="75"/>
      <c r="K427" s="75"/>
      <c r="L427" s="75"/>
      <c r="M427" s="74"/>
      <c r="N427" s="74"/>
      <c r="O427" s="74"/>
      <c r="P427" s="74"/>
      <c r="Q427" s="74"/>
      <c r="R427" s="85"/>
      <c r="S427" s="85"/>
      <c r="T427" s="85"/>
      <c r="U427" s="86"/>
      <c r="V427" s="86"/>
      <c r="W427" s="86"/>
      <c r="X427" s="74"/>
      <c r="Y427" s="74"/>
      <c r="Z427" s="74"/>
      <c r="AA427" s="74"/>
      <c r="AB427" s="74"/>
      <c r="AC427" s="73"/>
      <c r="AD427" s="73"/>
      <c r="AE427" s="73"/>
      <c r="AF427" s="73"/>
      <c r="AG427" s="73"/>
      <c r="AH427" s="73"/>
      <c r="AI427" s="73"/>
      <c r="AJ427" s="73"/>
      <c r="AK427" s="73"/>
      <c r="AL427" s="73"/>
      <c r="AM427" s="73"/>
      <c r="AN427" s="73"/>
      <c r="AO427" s="73"/>
      <c r="AP427" s="73"/>
      <c r="AQ427" s="73"/>
      <c r="AR427" s="73"/>
      <c r="AS427" s="73"/>
      <c r="AT427" s="73"/>
      <c r="AU427" s="73"/>
      <c r="AV427" s="73"/>
      <c r="AW427" s="73"/>
      <c r="AX427" s="73"/>
      <c r="AY427" s="73"/>
      <c r="AZ427" s="77"/>
      <c r="BA427" s="77"/>
      <c r="BB427" s="62"/>
      <c r="BC427" s="62"/>
      <c r="BD427" s="62"/>
      <c r="BE427" s="62"/>
      <c r="BF427" s="62"/>
      <c r="BG427" s="62"/>
      <c r="BH427" s="62"/>
      <c r="BI427" s="62"/>
      <c r="BJ427" s="62"/>
      <c r="BK427" s="62"/>
      <c r="BL427" s="62"/>
      <c r="BM427" s="62"/>
      <c r="BN427" s="62"/>
      <c r="BO427" s="62"/>
      <c r="BP427" s="62"/>
      <c r="BQ427" s="62"/>
      <c r="BR427" s="62"/>
      <c r="BS427" s="62"/>
      <c r="BT427" s="62"/>
      <c r="BU427" s="62"/>
      <c r="BV427" s="62"/>
      <c r="BW427" s="62"/>
      <c r="BX427" s="62"/>
      <c r="BY427" s="62"/>
      <c r="BZ427" s="77"/>
      <c r="CA427" s="77"/>
      <c r="CB427" s="77"/>
      <c r="CC427" s="77"/>
      <c r="CD427" s="81"/>
      <c r="CE427" s="81"/>
      <c r="CF427" s="81"/>
      <c r="CG427" s="81"/>
      <c r="CH427" s="81"/>
      <c r="CI427" s="81"/>
      <c r="CJ427" s="81"/>
      <c r="CK427" s="81"/>
      <c r="CL427" s="81"/>
      <c r="CM427" s="81"/>
      <c r="CN427" s="81"/>
      <c r="CO427" s="81"/>
      <c r="CP427" s="81"/>
      <c r="CQ427" s="81"/>
      <c r="CR427" s="81"/>
      <c r="CS427" s="81"/>
      <c r="CT427" s="81"/>
      <c r="CU427" s="77"/>
      <c r="CV427" s="77"/>
      <c r="CW427" s="77"/>
      <c r="CX427" s="77"/>
      <c r="DA427" s="11" t="s">
        <v>457</v>
      </c>
      <c r="DB427" s="12">
        <v>0.91300000000000003</v>
      </c>
      <c r="DC427" s="11"/>
    </row>
    <row r="428" spans="1:107" ht="13.5" customHeight="1" x14ac:dyDescent="0.25">
      <c r="A428" s="3"/>
      <c r="B428" s="77"/>
      <c r="C428" s="84"/>
      <c r="D428" s="75"/>
      <c r="E428" s="75"/>
      <c r="F428" s="75"/>
      <c r="G428" s="75"/>
      <c r="H428" s="75"/>
      <c r="I428" s="75"/>
      <c r="J428" s="75"/>
      <c r="K428" s="75"/>
      <c r="L428" s="75"/>
      <c r="M428" s="74"/>
      <c r="N428" s="74"/>
      <c r="O428" s="74"/>
      <c r="P428" s="74"/>
      <c r="Q428" s="74"/>
      <c r="R428" s="85"/>
      <c r="S428" s="85"/>
      <c r="T428" s="85"/>
      <c r="U428" s="86"/>
      <c r="V428" s="86"/>
      <c r="W428" s="86"/>
      <c r="X428" s="74"/>
      <c r="Y428" s="74"/>
      <c r="Z428" s="74"/>
      <c r="AA428" s="74"/>
      <c r="AB428" s="74"/>
      <c r="AC428" s="73"/>
      <c r="AD428" s="73"/>
      <c r="AE428" s="73"/>
      <c r="AF428" s="73"/>
      <c r="AG428" s="73"/>
      <c r="AH428" s="73"/>
      <c r="AI428" s="73"/>
      <c r="AJ428" s="73"/>
      <c r="AK428" s="73"/>
      <c r="AL428" s="73"/>
      <c r="AM428" s="73"/>
      <c r="AN428" s="73"/>
      <c r="AO428" s="73"/>
      <c r="AP428" s="73"/>
      <c r="AQ428" s="73"/>
      <c r="AR428" s="73"/>
      <c r="AS428" s="73"/>
      <c r="AT428" s="73"/>
      <c r="AU428" s="73"/>
      <c r="AV428" s="73"/>
      <c r="AW428" s="73"/>
      <c r="AX428" s="73"/>
      <c r="AY428" s="73"/>
      <c r="AZ428" s="77"/>
      <c r="BA428" s="77"/>
      <c r="BB428" s="62"/>
      <c r="BC428" s="62"/>
      <c r="BD428" s="62"/>
      <c r="BE428" s="62"/>
      <c r="BF428" s="62"/>
      <c r="BG428" s="62"/>
      <c r="BH428" s="62"/>
      <c r="BI428" s="62"/>
      <c r="BJ428" s="62"/>
      <c r="BK428" s="62"/>
      <c r="BL428" s="62"/>
      <c r="BM428" s="62"/>
      <c r="BN428" s="62"/>
      <c r="BO428" s="62"/>
      <c r="BP428" s="62"/>
      <c r="BQ428" s="62"/>
      <c r="BR428" s="62"/>
      <c r="BS428" s="62"/>
      <c r="BT428" s="62"/>
      <c r="BU428" s="62"/>
      <c r="BV428" s="62"/>
      <c r="BW428" s="62"/>
      <c r="BX428" s="62"/>
      <c r="BY428" s="62"/>
      <c r="BZ428" s="77"/>
      <c r="CA428" s="77"/>
      <c r="CB428" s="77"/>
      <c r="CC428" s="77"/>
      <c r="CD428" s="81"/>
      <c r="CE428" s="81"/>
      <c r="CF428" s="81"/>
      <c r="CG428" s="81"/>
      <c r="CH428" s="81"/>
      <c r="CI428" s="81"/>
      <c r="CJ428" s="81"/>
      <c r="CK428" s="81"/>
      <c r="CL428" s="81"/>
      <c r="CM428" s="81"/>
      <c r="CN428" s="81"/>
      <c r="CO428" s="81"/>
      <c r="CP428" s="81"/>
      <c r="CQ428" s="81"/>
      <c r="CR428" s="81"/>
      <c r="CS428" s="81"/>
      <c r="CT428" s="81"/>
      <c r="CU428" s="77"/>
      <c r="CV428" s="77"/>
      <c r="CW428" s="77"/>
      <c r="CX428" s="77"/>
      <c r="DA428" s="11" t="s">
        <v>458</v>
      </c>
      <c r="DB428" s="12">
        <v>1.0649999999999999</v>
      </c>
      <c r="DC428" s="11"/>
    </row>
    <row r="429" spans="1:107" ht="13.5" customHeight="1" x14ac:dyDescent="0.25">
      <c r="A429" s="3"/>
      <c r="B429" s="77"/>
      <c r="C429" s="84"/>
      <c r="D429" s="75"/>
      <c r="E429" s="75"/>
      <c r="F429" s="75"/>
      <c r="G429" s="75"/>
      <c r="H429" s="75"/>
      <c r="I429" s="75"/>
      <c r="J429" s="75"/>
      <c r="K429" s="75"/>
      <c r="L429" s="75"/>
      <c r="M429" s="74"/>
      <c r="N429" s="74"/>
      <c r="O429" s="74"/>
      <c r="P429" s="74"/>
      <c r="Q429" s="74"/>
      <c r="R429" s="85"/>
      <c r="S429" s="85"/>
      <c r="T429" s="85"/>
      <c r="U429" s="86"/>
      <c r="V429" s="86"/>
      <c r="W429" s="86"/>
      <c r="X429" s="74"/>
      <c r="Y429" s="74"/>
      <c r="Z429" s="74"/>
      <c r="AA429" s="74"/>
      <c r="AB429" s="74"/>
      <c r="AC429" s="73"/>
      <c r="AD429" s="73"/>
      <c r="AE429" s="73"/>
      <c r="AF429" s="73"/>
      <c r="AG429" s="73"/>
      <c r="AH429" s="73"/>
      <c r="AI429" s="73"/>
      <c r="AJ429" s="73"/>
      <c r="AK429" s="73"/>
      <c r="AL429" s="73"/>
      <c r="AM429" s="73"/>
      <c r="AN429" s="73"/>
      <c r="AO429" s="73"/>
      <c r="AP429" s="73"/>
      <c r="AQ429" s="73"/>
      <c r="AR429" s="73"/>
      <c r="AS429" s="73"/>
      <c r="AT429" s="73"/>
      <c r="AU429" s="73"/>
      <c r="AV429" s="73"/>
      <c r="AW429" s="73"/>
      <c r="AX429" s="73"/>
      <c r="AY429" s="73"/>
      <c r="AZ429" s="77"/>
      <c r="BA429" s="77"/>
      <c r="BB429" s="62"/>
      <c r="BC429" s="62"/>
      <c r="BD429" s="62"/>
      <c r="BE429" s="62"/>
      <c r="BF429" s="62"/>
      <c r="BG429" s="62"/>
      <c r="BH429" s="62"/>
      <c r="BI429" s="62"/>
      <c r="BJ429" s="62"/>
      <c r="BK429" s="62"/>
      <c r="BL429" s="62"/>
      <c r="BM429" s="62"/>
      <c r="BN429" s="62"/>
      <c r="BO429" s="62"/>
      <c r="BP429" s="62"/>
      <c r="BQ429" s="62"/>
      <c r="BR429" s="62"/>
      <c r="BS429" s="62"/>
      <c r="BT429" s="62"/>
      <c r="BU429" s="62"/>
      <c r="BV429" s="62"/>
      <c r="BW429" s="62"/>
      <c r="BX429" s="62"/>
      <c r="BY429" s="62"/>
      <c r="BZ429" s="77"/>
      <c r="CA429" s="77"/>
      <c r="CB429" s="77"/>
      <c r="CC429" s="77"/>
      <c r="CD429" s="81"/>
      <c r="CE429" s="81"/>
      <c r="CF429" s="81"/>
      <c r="CG429" s="81"/>
      <c r="CH429" s="81"/>
      <c r="CI429" s="81"/>
      <c r="CJ429" s="81"/>
      <c r="CK429" s="81"/>
      <c r="CL429" s="81"/>
      <c r="CM429" s="81"/>
      <c r="CN429" s="81"/>
      <c r="CO429" s="81"/>
      <c r="CP429" s="81"/>
      <c r="CQ429" s="81"/>
      <c r="CR429" s="81"/>
      <c r="CS429" s="81"/>
      <c r="CT429" s="81"/>
      <c r="CU429" s="77"/>
      <c r="CV429" s="77"/>
      <c r="CW429" s="77"/>
      <c r="CX429" s="77"/>
      <c r="DA429" s="11" t="s">
        <v>459</v>
      </c>
      <c r="DB429" s="12">
        <v>0.92800000000000005</v>
      </c>
      <c r="DC429" s="11"/>
    </row>
    <row r="430" spans="1:107" ht="13.5" customHeight="1" x14ac:dyDescent="0.25">
      <c r="A430" s="3"/>
      <c r="B430" s="77"/>
      <c r="C430" s="84"/>
      <c r="D430" s="75"/>
      <c r="E430" s="75"/>
      <c r="F430" s="75"/>
      <c r="G430" s="75"/>
      <c r="H430" s="75"/>
      <c r="I430" s="75"/>
      <c r="J430" s="75"/>
      <c r="K430" s="75"/>
      <c r="L430" s="75"/>
      <c r="M430" s="74"/>
      <c r="N430" s="74"/>
      <c r="O430" s="74"/>
      <c r="P430" s="74"/>
      <c r="Q430" s="74"/>
      <c r="R430" s="85"/>
      <c r="S430" s="85"/>
      <c r="T430" s="85"/>
      <c r="U430" s="86"/>
      <c r="V430" s="86"/>
      <c r="W430" s="86"/>
      <c r="X430" s="74"/>
      <c r="Y430" s="74"/>
      <c r="Z430" s="74"/>
      <c r="AA430" s="74"/>
      <c r="AB430" s="74"/>
      <c r="AC430" s="73"/>
      <c r="AD430" s="73"/>
      <c r="AE430" s="73"/>
      <c r="AF430" s="73"/>
      <c r="AG430" s="73"/>
      <c r="AH430" s="73"/>
      <c r="AI430" s="73"/>
      <c r="AJ430" s="73"/>
      <c r="AK430" s="73"/>
      <c r="AL430" s="73"/>
      <c r="AM430" s="73"/>
      <c r="AN430" s="73"/>
      <c r="AO430" s="73"/>
      <c r="AP430" s="73"/>
      <c r="AQ430" s="73"/>
      <c r="AR430" s="73"/>
      <c r="AS430" s="73"/>
      <c r="AT430" s="73"/>
      <c r="AU430" s="73"/>
      <c r="AV430" s="73"/>
      <c r="AW430" s="73"/>
      <c r="AX430" s="73"/>
      <c r="AY430" s="73"/>
      <c r="AZ430" s="77"/>
      <c r="BA430" s="77"/>
      <c r="BB430" s="62"/>
      <c r="BC430" s="62"/>
      <c r="BD430" s="62"/>
      <c r="BE430" s="62"/>
      <c r="BF430" s="62"/>
      <c r="BG430" s="62"/>
      <c r="BH430" s="62"/>
      <c r="BI430" s="62"/>
      <c r="BJ430" s="62"/>
      <c r="BK430" s="62"/>
      <c r="BL430" s="62"/>
      <c r="BM430" s="62"/>
      <c r="BN430" s="62"/>
      <c r="BO430" s="62"/>
      <c r="BP430" s="62"/>
      <c r="BQ430" s="62"/>
      <c r="BR430" s="62"/>
      <c r="BS430" s="62"/>
      <c r="BT430" s="62"/>
      <c r="BU430" s="62"/>
      <c r="BV430" s="62"/>
      <c r="BW430" s="62"/>
      <c r="BX430" s="62"/>
      <c r="BY430" s="62"/>
      <c r="BZ430" s="77"/>
      <c r="CA430" s="77"/>
      <c r="CB430" s="77"/>
      <c r="CC430" s="77"/>
      <c r="CD430" s="81"/>
      <c r="CE430" s="81"/>
      <c r="CF430" s="81"/>
      <c r="CG430" s="81"/>
      <c r="CH430" s="81"/>
      <c r="CI430" s="81"/>
      <c r="CJ430" s="81"/>
      <c r="CK430" s="81"/>
      <c r="CL430" s="81"/>
      <c r="CM430" s="81"/>
      <c r="CN430" s="81"/>
      <c r="CO430" s="81"/>
      <c r="CP430" s="81"/>
      <c r="CQ430" s="81"/>
      <c r="CR430" s="81"/>
      <c r="CS430" s="81"/>
      <c r="CT430" s="81"/>
      <c r="CU430" s="77"/>
      <c r="CV430" s="77"/>
      <c r="CW430" s="77"/>
      <c r="CX430" s="77"/>
      <c r="DA430" s="11" t="s">
        <v>460</v>
      </c>
      <c r="DB430" s="12">
        <v>0.91600000000000004</v>
      </c>
      <c r="DC430" s="11"/>
    </row>
    <row r="431" spans="1:107" ht="13.5" customHeight="1" x14ac:dyDescent="0.2">
      <c r="A431" s="3"/>
      <c r="B431" s="77"/>
      <c r="C431" s="83"/>
      <c r="D431" s="83"/>
      <c r="E431" s="83"/>
      <c r="F431" s="83"/>
      <c r="G431" s="83"/>
      <c r="H431" s="83"/>
      <c r="I431" s="83"/>
      <c r="J431" s="83"/>
      <c r="K431" s="83"/>
      <c r="L431" s="83"/>
      <c r="M431" s="83"/>
      <c r="N431" s="83"/>
      <c r="O431" s="83"/>
      <c r="P431" s="83"/>
      <c r="Q431" s="83"/>
      <c r="R431" s="83"/>
      <c r="S431" s="83"/>
      <c r="T431" s="83"/>
      <c r="U431" s="83"/>
      <c r="V431" s="83"/>
      <c r="W431" s="83"/>
      <c r="X431" s="54"/>
      <c r="Y431" s="54"/>
      <c r="Z431" s="54"/>
      <c r="AA431" s="54"/>
      <c r="AB431" s="54"/>
      <c r="AC431" s="73"/>
      <c r="AD431" s="73"/>
      <c r="AE431" s="73"/>
      <c r="AF431" s="73"/>
      <c r="AG431" s="73"/>
      <c r="AH431" s="73"/>
      <c r="AI431" s="73"/>
      <c r="AJ431" s="73"/>
      <c r="AK431" s="73"/>
      <c r="AL431" s="73"/>
      <c r="AM431" s="73"/>
      <c r="AN431" s="73"/>
      <c r="AO431" s="73"/>
      <c r="AP431" s="73"/>
      <c r="AQ431" s="73"/>
      <c r="AR431" s="73"/>
      <c r="AS431" s="73"/>
      <c r="AT431" s="73"/>
      <c r="AU431" s="73"/>
      <c r="AV431" s="73"/>
      <c r="AW431" s="73"/>
      <c r="AX431" s="73"/>
      <c r="AY431" s="73"/>
      <c r="AZ431" s="77"/>
      <c r="BA431" s="77"/>
      <c r="BB431" s="62"/>
      <c r="BC431" s="62"/>
      <c r="BD431" s="62"/>
      <c r="BE431" s="62"/>
      <c r="BF431" s="62"/>
      <c r="BG431" s="62"/>
      <c r="BH431" s="62"/>
      <c r="BI431" s="62"/>
      <c r="BJ431" s="62"/>
      <c r="BK431" s="62"/>
      <c r="BL431" s="62"/>
      <c r="BM431" s="62"/>
      <c r="BN431" s="62"/>
      <c r="BO431" s="62"/>
      <c r="BP431" s="62"/>
      <c r="BQ431" s="62"/>
      <c r="BR431" s="62"/>
      <c r="BS431" s="62"/>
      <c r="BT431" s="62"/>
      <c r="BU431" s="62"/>
      <c r="BV431" s="62"/>
      <c r="BW431" s="62"/>
      <c r="BX431" s="62"/>
      <c r="BY431" s="62"/>
      <c r="BZ431" s="77"/>
      <c r="CA431" s="77"/>
      <c r="CB431" s="77"/>
      <c r="CC431" s="77"/>
      <c r="CD431" s="81"/>
      <c r="CE431" s="81"/>
      <c r="CF431" s="81"/>
      <c r="CG431" s="81"/>
      <c r="CH431" s="81"/>
      <c r="CI431" s="81"/>
      <c r="CJ431" s="81"/>
      <c r="CK431" s="81"/>
      <c r="CL431" s="81"/>
      <c r="CM431" s="81"/>
      <c r="CN431" s="81"/>
      <c r="CO431" s="81"/>
      <c r="CP431" s="81"/>
      <c r="CQ431" s="81"/>
      <c r="CR431" s="81"/>
      <c r="CS431" s="81"/>
      <c r="CT431" s="81"/>
      <c r="CU431" s="77"/>
      <c r="CV431" s="77"/>
      <c r="CW431" s="77"/>
      <c r="CX431" s="77"/>
      <c r="DA431" s="11"/>
      <c r="DB431" s="12"/>
      <c r="DC431" s="11"/>
    </row>
    <row r="432" spans="1:107" ht="13.5" customHeight="1" x14ac:dyDescent="0.2">
      <c r="A432" s="3"/>
      <c r="B432" s="77"/>
      <c r="C432" s="83"/>
      <c r="D432" s="83"/>
      <c r="E432" s="83"/>
      <c r="F432" s="83"/>
      <c r="G432" s="83"/>
      <c r="H432" s="83"/>
      <c r="I432" s="83"/>
      <c r="J432" s="83"/>
      <c r="K432" s="83"/>
      <c r="L432" s="83"/>
      <c r="M432" s="83"/>
      <c r="N432" s="83"/>
      <c r="O432" s="83"/>
      <c r="P432" s="83"/>
      <c r="Q432" s="83"/>
      <c r="R432" s="83"/>
      <c r="S432" s="83"/>
      <c r="T432" s="83"/>
      <c r="U432" s="83"/>
      <c r="V432" s="83"/>
      <c r="W432" s="83"/>
      <c r="X432" s="54"/>
      <c r="Y432" s="54"/>
      <c r="Z432" s="54"/>
      <c r="AA432" s="54"/>
      <c r="AB432" s="54"/>
      <c r="AC432" s="73"/>
      <c r="AD432" s="73"/>
      <c r="AE432" s="73"/>
      <c r="AF432" s="73"/>
      <c r="AG432" s="73"/>
      <c r="AH432" s="73"/>
      <c r="AI432" s="73"/>
      <c r="AJ432" s="73"/>
      <c r="AK432" s="73"/>
      <c r="AL432" s="73"/>
      <c r="AM432" s="73"/>
      <c r="AN432" s="73"/>
      <c r="AO432" s="73"/>
      <c r="AP432" s="73"/>
      <c r="AQ432" s="73"/>
      <c r="AR432" s="73"/>
      <c r="AS432" s="73"/>
      <c r="AT432" s="73"/>
      <c r="AU432" s="73"/>
      <c r="AV432" s="73"/>
      <c r="AW432" s="73"/>
      <c r="AX432" s="73"/>
      <c r="AY432" s="73"/>
      <c r="AZ432" s="77"/>
      <c r="BA432" s="77"/>
      <c r="BB432" s="62"/>
      <c r="BC432" s="62"/>
      <c r="BD432" s="62"/>
      <c r="BE432" s="62"/>
      <c r="BF432" s="62"/>
      <c r="BG432" s="62"/>
      <c r="BH432" s="62"/>
      <c r="BI432" s="62"/>
      <c r="BJ432" s="62"/>
      <c r="BK432" s="62"/>
      <c r="BL432" s="62"/>
      <c r="BM432" s="62"/>
      <c r="BN432" s="62"/>
      <c r="BO432" s="62"/>
      <c r="BP432" s="62"/>
      <c r="BQ432" s="62"/>
      <c r="BR432" s="62"/>
      <c r="BS432" s="62"/>
      <c r="BT432" s="62"/>
      <c r="BU432" s="62"/>
      <c r="BV432" s="62"/>
      <c r="BW432" s="62"/>
      <c r="BX432" s="62"/>
      <c r="BY432" s="62"/>
      <c r="BZ432" s="77"/>
      <c r="CA432" s="77"/>
      <c r="CB432" s="77"/>
      <c r="CC432" s="77"/>
      <c r="CD432" s="81"/>
      <c r="CE432" s="81"/>
      <c r="CF432" s="81"/>
      <c r="CG432" s="81"/>
      <c r="CH432" s="81"/>
      <c r="CI432" s="81"/>
      <c r="CJ432" s="81"/>
      <c r="CK432" s="81"/>
      <c r="CL432" s="81"/>
      <c r="CM432" s="81"/>
      <c r="CN432" s="81"/>
      <c r="CO432" s="81"/>
      <c r="CP432" s="81"/>
      <c r="CQ432" s="81"/>
      <c r="CR432" s="81"/>
      <c r="CS432" s="81"/>
      <c r="CT432" s="81"/>
      <c r="CU432" s="77"/>
      <c r="CV432" s="77"/>
      <c r="CW432" s="77"/>
      <c r="CX432" s="77"/>
      <c r="DA432" s="11" t="s">
        <v>461</v>
      </c>
      <c r="DB432" s="12">
        <v>0.82</v>
      </c>
      <c r="DC432" s="11"/>
    </row>
    <row r="433" spans="1:107" ht="13.5" customHeight="1" x14ac:dyDescent="0.25">
      <c r="A433" s="3"/>
      <c r="B433" s="77"/>
      <c r="C433" s="84"/>
      <c r="D433" s="75"/>
      <c r="E433" s="75"/>
      <c r="F433" s="75"/>
      <c r="G433" s="75"/>
      <c r="H433" s="75"/>
      <c r="I433" s="75"/>
      <c r="J433" s="75"/>
      <c r="K433" s="75"/>
      <c r="L433" s="75"/>
      <c r="M433" s="74"/>
      <c r="N433" s="74"/>
      <c r="O433" s="74"/>
      <c r="P433" s="74"/>
      <c r="Q433" s="74"/>
      <c r="R433" s="85"/>
      <c r="S433" s="85"/>
      <c r="T433" s="85"/>
      <c r="U433" s="86"/>
      <c r="V433" s="86"/>
      <c r="W433" s="86"/>
      <c r="X433" s="74"/>
      <c r="Y433" s="74"/>
      <c r="Z433" s="74"/>
      <c r="AA433" s="74"/>
      <c r="AB433" s="74"/>
      <c r="AC433" s="73"/>
      <c r="AD433" s="73"/>
      <c r="AE433" s="73"/>
      <c r="AF433" s="73"/>
      <c r="AG433" s="73"/>
      <c r="AH433" s="73"/>
      <c r="AI433" s="73"/>
      <c r="AJ433" s="73"/>
      <c r="AK433" s="73"/>
      <c r="AL433" s="73"/>
      <c r="AM433" s="73"/>
      <c r="AN433" s="73"/>
      <c r="AO433" s="73"/>
      <c r="AP433" s="73"/>
      <c r="AQ433" s="73"/>
      <c r="AR433" s="73"/>
      <c r="AS433" s="73"/>
      <c r="AT433" s="73"/>
      <c r="AU433" s="73"/>
      <c r="AV433" s="73"/>
      <c r="AW433" s="73"/>
      <c r="AX433" s="73"/>
      <c r="AY433" s="73"/>
      <c r="AZ433" s="77"/>
      <c r="BA433" s="77"/>
      <c r="BB433" s="62"/>
      <c r="BC433" s="62"/>
      <c r="BD433" s="62"/>
      <c r="BE433" s="62"/>
      <c r="BF433" s="62"/>
      <c r="BG433" s="62"/>
      <c r="BH433" s="62"/>
      <c r="BI433" s="62"/>
      <c r="BJ433" s="62"/>
      <c r="BK433" s="62"/>
      <c r="BL433" s="62"/>
      <c r="BM433" s="62"/>
      <c r="BN433" s="62"/>
      <c r="BO433" s="62"/>
      <c r="BP433" s="62"/>
      <c r="BQ433" s="62"/>
      <c r="BR433" s="62"/>
      <c r="BS433" s="62"/>
      <c r="BT433" s="62"/>
      <c r="BU433" s="62"/>
      <c r="BV433" s="62"/>
      <c r="BW433" s="62"/>
      <c r="BX433" s="62"/>
      <c r="BY433" s="62"/>
      <c r="BZ433" s="77"/>
      <c r="CA433" s="77"/>
      <c r="CB433" s="77"/>
      <c r="CC433" s="77"/>
      <c r="CD433" s="81"/>
      <c r="CE433" s="81"/>
      <c r="CF433" s="81"/>
      <c r="CG433" s="81"/>
      <c r="CH433" s="81"/>
      <c r="CI433" s="81"/>
      <c r="CJ433" s="81"/>
      <c r="CK433" s="81"/>
      <c r="CL433" s="81"/>
      <c r="CM433" s="81"/>
      <c r="CN433" s="81"/>
      <c r="CO433" s="81"/>
      <c r="CP433" s="81"/>
      <c r="CQ433" s="81"/>
      <c r="CR433" s="81"/>
      <c r="CS433" s="81"/>
      <c r="CT433" s="81"/>
      <c r="CU433" s="77"/>
      <c r="CV433" s="77"/>
      <c r="CW433" s="77"/>
      <c r="CX433" s="77"/>
      <c r="DA433" s="11" t="s">
        <v>462</v>
      </c>
      <c r="DB433" s="12">
        <v>0.85</v>
      </c>
      <c r="DC433" s="11"/>
    </row>
    <row r="434" spans="1:107" ht="13.5" customHeight="1" x14ac:dyDescent="0.25">
      <c r="A434" s="3"/>
      <c r="B434" s="77"/>
      <c r="C434" s="84"/>
      <c r="D434" s="75"/>
      <c r="E434" s="75"/>
      <c r="F434" s="75"/>
      <c r="G434" s="75"/>
      <c r="H434" s="75"/>
      <c r="I434" s="75"/>
      <c r="J434" s="75"/>
      <c r="K434" s="75"/>
      <c r="L434" s="75"/>
      <c r="M434" s="74"/>
      <c r="N434" s="74"/>
      <c r="O434" s="74"/>
      <c r="P434" s="74"/>
      <c r="Q434" s="74"/>
      <c r="R434" s="85"/>
      <c r="S434" s="85"/>
      <c r="T434" s="85"/>
      <c r="U434" s="86"/>
      <c r="V434" s="86"/>
      <c r="W434" s="86"/>
      <c r="X434" s="74"/>
      <c r="Y434" s="74"/>
      <c r="Z434" s="74"/>
      <c r="AA434" s="74"/>
      <c r="AB434" s="74"/>
      <c r="AC434" s="73"/>
      <c r="AD434" s="73"/>
      <c r="AE434" s="73"/>
      <c r="AF434" s="73"/>
      <c r="AG434" s="73"/>
      <c r="AH434" s="73"/>
      <c r="AI434" s="73"/>
      <c r="AJ434" s="73"/>
      <c r="AK434" s="73"/>
      <c r="AL434" s="73"/>
      <c r="AM434" s="73"/>
      <c r="AN434" s="73"/>
      <c r="AO434" s="73"/>
      <c r="AP434" s="73"/>
      <c r="AQ434" s="73"/>
      <c r="AR434" s="73"/>
      <c r="AS434" s="73"/>
      <c r="AT434" s="73"/>
      <c r="AU434" s="73"/>
      <c r="AV434" s="73"/>
      <c r="AW434" s="73"/>
      <c r="AX434" s="73"/>
      <c r="AY434" s="73"/>
      <c r="AZ434" s="77"/>
      <c r="BA434" s="77"/>
      <c r="BB434" s="62"/>
      <c r="BC434" s="62"/>
      <c r="BD434" s="62"/>
      <c r="BE434" s="62"/>
      <c r="BF434" s="62"/>
      <c r="BG434" s="62"/>
      <c r="BH434" s="62"/>
      <c r="BI434" s="62"/>
      <c r="BJ434" s="62"/>
      <c r="BK434" s="62"/>
      <c r="BL434" s="62"/>
      <c r="BM434" s="62"/>
      <c r="BN434" s="62"/>
      <c r="BO434" s="62"/>
      <c r="BP434" s="62"/>
      <c r="BQ434" s="62"/>
      <c r="BR434" s="62"/>
      <c r="BS434" s="62"/>
      <c r="BT434" s="62"/>
      <c r="BU434" s="62"/>
      <c r="BV434" s="62"/>
      <c r="BW434" s="62"/>
      <c r="BX434" s="62"/>
      <c r="BY434" s="62"/>
      <c r="BZ434" s="77"/>
      <c r="CA434" s="77"/>
      <c r="CB434" s="77"/>
      <c r="CC434" s="77"/>
      <c r="CD434" s="81"/>
      <c r="CE434" s="81"/>
      <c r="CF434" s="81"/>
      <c r="CG434" s="81"/>
      <c r="CH434" s="81"/>
      <c r="CI434" s="81"/>
      <c r="CJ434" s="81"/>
      <c r="CK434" s="81"/>
      <c r="CL434" s="81"/>
      <c r="CM434" s="81"/>
      <c r="CN434" s="81"/>
      <c r="CO434" s="81"/>
      <c r="CP434" s="81"/>
      <c r="CQ434" s="81"/>
      <c r="CR434" s="81"/>
      <c r="CS434" s="81"/>
      <c r="CT434" s="81"/>
      <c r="CU434" s="77"/>
      <c r="CV434" s="77"/>
      <c r="CW434" s="77"/>
      <c r="CX434" s="77"/>
      <c r="DA434" s="11" t="s">
        <v>463</v>
      </c>
      <c r="DB434" s="12">
        <v>1.0109999999999999</v>
      </c>
      <c r="DC434" s="11"/>
    </row>
    <row r="435" spans="1:107" ht="13.5" customHeight="1" x14ac:dyDescent="0.25">
      <c r="A435" s="3"/>
      <c r="B435" s="77"/>
      <c r="C435" s="84"/>
      <c r="D435" s="75"/>
      <c r="E435" s="75"/>
      <c r="F435" s="75"/>
      <c r="G435" s="75"/>
      <c r="H435" s="75"/>
      <c r="I435" s="75"/>
      <c r="J435" s="75"/>
      <c r="K435" s="75"/>
      <c r="L435" s="75"/>
      <c r="M435" s="74"/>
      <c r="N435" s="74"/>
      <c r="O435" s="74"/>
      <c r="P435" s="74"/>
      <c r="Q435" s="74"/>
      <c r="R435" s="85"/>
      <c r="S435" s="85"/>
      <c r="T435" s="85"/>
      <c r="U435" s="86"/>
      <c r="V435" s="86"/>
      <c r="W435" s="86"/>
      <c r="X435" s="74"/>
      <c r="Y435" s="74"/>
      <c r="Z435" s="74"/>
      <c r="AA435" s="74"/>
      <c r="AB435" s="74"/>
      <c r="AC435" s="73"/>
      <c r="AD435" s="73"/>
      <c r="AE435" s="73"/>
      <c r="AF435" s="73"/>
      <c r="AG435" s="73"/>
      <c r="AH435" s="73"/>
      <c r="AI435" s="73"/>
      <c r="AJ435" s="73"/>
      <c r="AK435" s="73"/>
      <c r="AL435" s="73"/>
      <c r="AM435" s="73"/>
      <c r="AN435" s="73"/>
      <c r="AO435" s="73"/>
      <c r="AP435" s="73"/>
      <c r="AQ435" s="73"/>
      <c r="AR435" s="73"/>
      <c r="AS435" s="73"/>
      <c r="AT435" s="73"/>
      <c r="AU435" s="73"/>
      <c r="AV435" s="73"/>
      <c r="AW435" s="73"/>
      <c r="AX435" s="73"/>
      <c r="AY435" s="73"/>
      <c r="AZ435" s="77"/>
      <c r="BA435" s="77"/>
      <c r="BB435" s="62"/>
      <c r="BC435" s="62"/>
      <c r="BD435" s="62"/>
      <c r="BE435" s="62"/>
      <c r="BF435" s="62"/>
      <c r="BG435" s="62"/>
      <c r="BH435" s="62"/>
      <c r="BI435" s="62"/>
      <c r="BJ435" s="62"/>
      <c r="BK435" s="62"/>
      <c r="BL435" s="62"/>
      <c r="BM435" s="62"/>
      <c r="BN435" s="62"/>
      <c r="BO435" s="62"/>
      <c r="BP435" s="62"/>
      <c r="BQ435" s="62"/>
      <c r="BR435" s="62"/>
      <c r="BS435" s="62"/>
      <c r="BT435" s="62"/>
      <c r="BU435" s="62"/>
      <c r="BV435" s="62"/>
      <c r="BW435" s="62"/>
      <c r="BX435" s="62"/>
      <c r="BY435" s="62"/>
      <c r="BZ435" s="77"/>
      <c r="CA435" s="77"/>
      <c r="CB435" s="77"/>
      <c r="CC435" s="77"/>
      <c r="CD435" s="81"/>
      <c r="CE435" s="81"/>
      <c r="CF435" s="81"/>
      <c r="CG435" s="81"/>
      <c r="CH435" s="81"/>
      <c r="CI435" s="81"/>
      <c r="CJ435" s="81"/>
      <c r="CK435" s="81"/>
      <c r="CL435" s="81"/>
      <c r="CM435" s="81"/>
      <c r="CN435" s="81"/>
      <c r="CO435" s="81"/>
      <c r="CP435" s="81"/>
      <c r="CQ435" s="81"/>
      <c r="CR435" s="81"/>
      <c r="CS435" s="81"/>
      <c r="CT435" s="81"/>
      <c r="CU435" s="77"/>
      <c r="CV435" s="77"/>
      <c r="CW435" s="77"/>
      <c r="CX435" s="77"/>
      <c r="DA435" s="11" t="s">
        <v>464</v>
      </c>
      <c r="DB435" s="12">
        <v>1.1679999999999999</v>
      </c>
      <c r="DC435" s="11"/>
    </row>
    <row r="436" spans="1:107" ht="13.5" customHeight="1" x14ac:dyDescent="0.25">
      <c r="A436" s="3"/>
      <c r="B436" s="77"/>
      <c r="C436" s="84"/>
      <c r="D436" s="75"/>
      <c r="E436" s="75"/>
      <c r="F436" s="75"/>
      <c r="G436" s="75"/>
      <c r="H436" s="75"/>
      <c r="I436" s="75"/>
      <c r="J436" s="75"/>
      <c r="K436" s="75"/>
      <c r="L436" s="75"/>
      <c r="M436" s="74"/>
      <c r="N436" s="74"/>
      <c r="O436" s="74"/>
      <c r="P436" s="74"/>
      <c r="Q436" s="74"/>
      <c r="R436" s="85"/>
      <c r="S436" s="85"/>
      <c r="T436" s="85"/>
      <c r="U436" s="86"/>
      <c r="V436" s="86"/>
      <c r="W436" s="86"/>
      <c r="X436" s="74"/>
      <c r="Y436" s="74"/>
      <c r="Z436" s="74"/>
      <c r="AA436" s="74"/>
      <c r="AB436" s="74"/>
      <c r="AC436" s="73"/>
      <c r="AD436" s="73"/>
      <c r="AE436" s="73"/>
      <c r="AF436" s="73"/>
      <c r="AG436" s="73"/>
      <c r="AH436" s="73"/>
      <c r="AI436" s="73"/>
      <c r="AJ436" s="73"/>
      <c r="AK436" s="73"/>
      <c r="AL436" s="73"/>
      <c r="AM436" s="73"/>
      <c r="AN436" s="73"/>
      <c r="AO436" s="73"/>
      <c r="AP436" s="73"/>
      <c r="AQ436" s="73"/>
      <c r="AR436" s="73"/>
      <c r="AS436" s="73"/>
      <c r="AT436" s="73"/>
      <c r="AU436" s="73"/>
      <c r="AV436" s="73"/>
      <c r="AW436" s="73"/>
      <c r="AX436" s="73"/>
      <c r="AY436" s="73"/>
      <c r="AZ436" s="77"/>
      <c r="BA436" s="77"/>
      <c r="BB436" s="62"/>
      <c r="BC436" s="62"/>
      <c r="BD436" s="62"/>
      <c r="BE436" s="62"/>
      <c r="BF436" s="62"/>
      <c r="BG436" s="62"/>
      <c r="BH436" s="62"/>
      <c r="BI436" s="62"/>
      <c r="BJ436" s="62"/>
      <c r="BK436" s="62"/>
      <c r="BL436" s="62"/>
      <c r="BM436" s="62"/>
      <c r="BN436" s="62"/>
      <c r="BO436" s="62"/>
      <c r="BP436" s="62"/>
      <c r="BQ436" s="62"/>
      <c r="BR436" s="62"/>
      <c r="BS436" s="62"/>
      <c r="BT436" s="62"/>
      <c r="BU436" s="62"/>
      <c r="BV436" s="62"/>
      <c r="BW436" s="62"/>
      <c r="BX436" s="62"/>
      <c r="BY436" s="62"/>
      <c r="BZ436" s="77"/>
      <c r="CA436" s="77"/>
      <c r="CB436" s="77"/>
      <c r="CC436" s="77"/>
      <c r="CD436" s="81"/>
      <c r="CE436" s="81"/>
      <c r="CF436" s="81"/>
      <c r="CG436" s="81"/>
      <c r="CH436" s="81"/>
      <c r="CI436" s="81"/>
      <c r="CJ436" s="81"/>
      <c r="CK436" s="81"/>
      <c r="CL436" s="81"/>
      <c r="CM436" s="81"/>
      <c r="CN436" s="81"/>
      <c r="CO436" s="81"/>
      <c r="CP436" s="81"/>
      <c r="CQ436" s="81"/>
      <c r="CR436" s="81"/>
      <c r="CS436" s="81"/>
      <c r="CT436" s="81"/>
      <c r="CU436" s="77"/>
      <c r="CV436" s="77"/>
      <c r="CW436" s="77"/>
      <c r="CX436" s="77"/>
      <c r="DA436" s="11" t="s">
        <v>465</v>
      </c>
      <c r="DB436" s="12">
        <v>0.88500000000000001</v>
      </c>
      <c r="DC436" s="11"/>
    </row>
    <row r="437" spans="1:107" ht="13.5" customHeight="1" x14ac:dyDescent="0.2">
      <c r="A437" s="3"/>
      <c r="B437" s="3"/>
      <c r="C437" s="83"/>
      <c r="D437" s="83"/>
      <c r="E437" s="83"/>
      <c r="F437" s="83"/>
      <c r="G437" s="83"/>
      <c r="H437" s="83"/>
      <c r="I437" s="83"/>
      <c r="J437" s="83"/>
      <c r="K437" s="83"/>
      <c r="L437" s="83"/>
      <c r="M437" s="83"/>
      <c r="N437" s="83"/>
      <c r="O437" s="83"/>
      <c r="P437" s="83"/>
      <c r="Q437" s="83"/>
      <c r="R437" s="83"/>
      <c r="S437" s="83"/>
      <c r="T437" s="83"/>
      <c r="U437" s="83"/>
      <c r="V437" s="83"/>
      <c r="W437" s="83"/>
      <c r="X437" s="54"/>
      <c r="Y437" s="54"/>
      <c r="Z437" s="54"/>
      <c r="AA437" s="54"/>
      <c r="AB437" s="54"/>
      <c r="AC437" s="73"/>
      <c r="AD437" s="73"/>
      <c r="AE437" s="73"/>
      <c r="AF437" s="73"/>
      <c r="AG437" s="73"/>
      <c r="AH437" s="73"/>
      <c r="AI437" s="73"/>
      <c r="AJ437" s="73"/>
      <c r="AK437" s="73"/>
      <c r="AL437" s="73"/>
      <c r="AM437" s="73"/>
      <c r="AN437" s="73"/>
      <c r="AO437" s="73"/>
      <c r="AP437" s="73"/>
      <c r="AQ437" s="73"/>
      <c r="AR437" s="73"/>
      <c r="AS437" s="73"/>
      <c r="AT437" s="73"/>
      <c r="AU437" s="73"/>
      <c r="AV437" s="73"/>
      <c r="AW437" s="73"/>
      <c r="AX437" s="73"/>
      <c r="AY437" s="73"/>
      <c r="AZ437" s="77"/>
      <c r="BA437" s="77"/>
      <c r="BB437" s="77"/>
      <c r="BC437" s="77"/>
      <c r="BD437" s="77"/>
      <c r="BE437" s="77"/>
      <c r="BF437" s="77"/>
      <c r="BG437" s="77"/>
      <c r="BH437" s="77"/>
      <c r="BI437" s="77"/>
      <c r="BJ437" s="77"/>
      <c r="BK437" s="77"/>
      <c r="BL437" s="77"/>
      <c r="BM437" s="77"/>
      <c r="BN437" s="77"/>
      <c r="BO437" s="77"/>
      <c r="BP437" s="77"/>
      <c r="BQ437" s="77"/>
      <c r="BR437" s="77"/>
      <c r="BS437" s="77"/>
      <c r="BT437" s="77"/>
      <c r="BU437" s="77"/>
      <c r="BV437" s="77"/>
      <c r="BW437" s="77"/>
      <c r="BX437" s="77"/>
      <c r="BY437" s="77"/>
      <c r="BZ437" s="77"/>
      <c r="CA437" s="77"/>
      <c r="CB437" s="77"/>
      <c r="CC437" s="77"/>
      <c r="CD437" s="77"/>
      <c r="CE437" s="77"/>
      <c r="CF437" s="77"/>
      <c r="CG437" s="77"/>
      <c r="CH437" s="77"/>
      <c r="CI437" s="77"/>
      <c r="CJ437" s="77"/>
      <c r="CK437" s="77"/>
      <c r="CL437" s="77"/>
      <c r="CM437" s="77"/>
      <c r="CN437" s="77"/>
      <c r="CO437" s="77"/>
      <c r="CP437" s="77"/>
      <c r="CQ437" s="77"/>
      <c r="CR437" s="77"/>
      <c r="CS437" s="77"/>
      <c r="CT437" s="77"/>
      <c r="CU437" s="77"/>
      <c r="CV437" s="77"/>
      <c r="CW437" s="77"/>
      <c r="CX437" s="77"/>
      <c r="DA437" s="11" t="s">
        <v>466</v>
      </c>
      <c r="DB437" s="12">
        <v>0.86099999999999999</v>
      </c>
      <c r="DC437" s="11"/>
    </row>
    <row r="438" spans="1:107" ht="13.5" customHeight="1" x14ac:dyDescent="0.2">
      <c r="A438" s="3"/>
      <c r="B438" s="64"/>
      <c r="C438" s="3"/>
      <c r="D438" s="3"/>
      <c r="E438" s="3"/>
      <c r="F438" s="3"/>
      <c r="G438" s="3"/>
      <c r="H438" s="3"/>
      <c r="I438" s="3"/>
      <c r="J438" s="3"/>
      <c r="K438" s="3"/>
      <c r="L438" s="3"/>
      <c r="DA438" s="11" t="s">
        <v>467</v>
      </c>
      <c r="DB438" s="12">
        <v>0.79</v>
      </c>
      <c r="DC438" s="11"/>
    </row>
    <row r="439" spans="1:107" ht="13.5" customHeight="1" x14ac:dyDescent="0.2">
      <c r="A439" s="3"/>
      <c r="B439" s="64"/>
      <c r="C439" s="64"/>
      <c r="D439" s="64"/>
      <c r="E439" s="64"/>
      <c r="F439" s="64"/>
      <c r="G439" s="64"/>
      <c r="H439" s="64"/>
      <c r="I439" s="64"/>
      <c r="J439" s="64"/>
      <c r="K439" s="64"/>
      <c r="L439" s="64"/>
      <c r="M439" s="64"/>
      <c r="N439" s="65"/>
      <c r="O439" s="64"/>
      <c r="P439" s="64"/>
      <c r="Q439" s="64"/>
      <c r="R439" s="64"/>
      <c r="S439" s="64"/>
      <c r="T439" s="64"/>
      <c r="U439" s="64"/>
      <c r="V439" s="64"/>
      <c r="W439" s="64"/>
      <c r="X439" s="64"/>
      <c r="Y439" s="64"/>
      <c r="Z439" s="64"/>
      <c r="AA439" s="64"/>
      <c r="AB439" s="64"/>
      <c r="AC439" s="64"/>
      <c r="AD439" s="64"/>
      <c r="AE439" s="64"/>
      <c r="AF439" s="64"/>
      <c r="AG439" s="64"/>
      <c r="AH439" s="64"/>
      <c r="AI439" s="64"/>
      <c r="AJ439" s="64"/>
      <c r="AK439" s="64"/>
      <c r="AL439" s="64"/>
      <c r="AM439" s="64"/>
      <c r="AN439" s="64"/>
      <c r="AO439" s="64"/>
      <c r="AP439" s="64"/>
      <c r="AQ439" s="64"/>
      <c r="AR439" s="64"/>
      <c r="AS439" s="64"/>
      <c r="AT439" s="64"/>
      <c r="AU439" s="64"/>
      <c r="AV439" s="64"/>
      <c r="AW439" s="64"/>
      <c r="AX439" s="64"/>
      <c r="AY439" s="64"/>
      <c r="AZ439" s="64"/>
      <c r="BA439" s="64"/>
      <c r="BB439" s="64"/>
      <c r="BC439" s="64"/>
      <c r="BD439" s="64"/>
      <c r="BE439" s="64"/>
      <c r="BF439" s="64"/>
      <c r="BG439" s="64"/>
      <c r="BH439" s="64"/>
      <c r="BI439" s="64"/>
      <c r="BJ439" s="64"/>
      <c r="BK439" s="64"/>
      <c r="BL439" s="64"/>
      <c r="BM439" s="64"/>
      <c r="BN439" s="64"/>
      <c r="BO439" s="64"/>
      <c r="BP439" s="64"/>
      <c r="BQ439" s="64"/>
      <c r="BR439" s="64"/>
      <c r="BS439" s="64"/>
      <c r="BT439" s="64"/>
      <c r="BU439" s="64"/>
      <c r="BV439" s="64"/>
      <c r="BW439" s="64"/>
      <c r="BX439" s="64"/>
      <c r="BY439" s="64"/>
      <c r="BZ439" s="64"/>
      <c r="CA439" s="64"/>
      <c r="CB439" s="64"/>
      <c r="CC439" s="64"/>
      <c r="CD439" s="64"/>
      <c r="CE439" s="64"/>
      <c r="CF439" s="64"/>
      <c r="CG439" s="64"/>
      <c r="CH439" s="64"/>
      <c r="CI439" s="64"/>
      <c r="CJ439" s="64"/>
      <c r="CK439" s="64"/>
      <c r="CL439" s="64"/>
      <c r="CM439" s="64"/>
      <c r="CN439" s="64"/>
      <c r="CO439" s="64"/>
      <c r="CP439" s="64"/>
      <c r="CQ439" s="64"/>
      <c r="CR439" s="64"/>
      <c r="CS439" s="64"/>
      <c r="CT439" s="64"/>
      <c r="CU439" s="64"/>
      <c r="CV439" s="64"/>
      <c r="CW439" s="64"/>
      <c r="CX439" s="64"/>
      <c r="DA439" s="11" t="s">
        <v>468</v>
      </c>
      <c r="DB439" s="12">
        <v>1.014</v>
      </c>
      <c r="DC439" s="11"/>
    </row>
    <row r="440" spans="1:107" ht="13.5" customHeight="1" x14ac:dyDescent="0.2">
      <c r="A440" s="3"/>
      <c r="B440" s="64"/>
      <c r="C440" s="68"/>
      <c r="D440" s="68"/>
      <c r="E440" s="68"/>
      <c r="F440" s="68"/>
      <c r="G440" s="64"/>
      <c r="H440" s="64"/>
      <c r="I440" s="64"/>
      <c r="J440" s="64"/>
      <c r="K440" s="64"/>
      <c r="L440" s="65"/>
      <c r="M440" s="64"/>
      <c r="N440" s="65"/>
      <c r="O440" s="64"/>
      <c r="P440" s="64"/>
      <c r="Q440" s="64"/>
      <c r="R440" s="64"/>
      <c r="S440" s="64"/>
      <c r="T440" s="64"/>
      <c r="U440" s="64"/>
      <c r="V440" s="64"/>
      <c r="W440" s="64"/>
      <c r="X440" s="64"/>
      <c r="Y440" s="64"/>
      <c r="Z440" s="64"/>
      <c r="AA440" s="64"/>
      <c r="AB440" s="64"/>
      <c r="AC440" s="64"/>
      <c r="AD440" s="64"/>
      <c r="AE440" s="64"/>
      <c r="AF440" s="66"/>
      <c r="AG440" s="66"/>
      <c r="AH440" s="66"/>
      <c r="AI440" s="66"/>
      <c r="AJ440" s="66"/>
      <c r="AK440" s="66"/>
      <c r="AL440" s="66"/>
      <c r="AM440" s="66"/>
      <c r="AN440" s="66"/>
      <c r="AO440" s="66"/>
      <c r="AP440" s="66"/>
      <c r="AQ440" s="66"/>
      <c r="AR440" s="66"/>
      <c r="AS440" s="66"/>
      <c r="AT440" s="66"/>
      <c r="AU440" s="66"/>
      <c r="AV440" s="66"/>
      <c r="AW440" s="66"/>
      <c r="AX440" s="66"/>
      <c r="AY440" s="66"/>
      <c r="AZ440" s="66"/>
      <c r="BA440" s="66"/>
      <c r="BB440" s="66"/>
      <c r="BC440" s="66"/>
      <c r="BD440" s="66"/>
      <c r="BE440" s="66"/>
      <c r="BF440" s="66"/>
      <c r="BG440" s="66"/>
      <c r="BH440" s="66"/>
      <c r="BI440" s="66"/>
      <c r="BJ440" s="66"/>
      <c r="BK440" s="66"/>
      <c r="BL440" s="66"/>
      <c r="BM440" s="66"/>
      <c r="BN440" s="66"/>
      <c r="BO440" s="66"/>
      <c r="BP440" s="66"/>
      <c r="BQ440" s="66"/>
      <c r="BR440" s="66"/>
      <c r="BS440" s="66"/>
      <c r="BT440" s="66"/>
      <c r="BU440" s="64"/>
      <c r="BV440" s="64"/>
      <c r="BW440" s="64"/>
      <c r="BX440" s="64"/>
      <c r="BY440" s="64"/>
      <c r="BZ440" s="64"/>
      <c r="CA440" s="64"/>
      <c r="CB440" s="64"/>
      <c r="CC440" s="64"/>
      <c r="CD440" s="64"/>
      <c r="CE440" s="64"/>
      <c r="CF440" s="64"/>
      <c r="CG440" s="64"/>
      <c r="CH440" s="64"/>
      <c r="CI440" s="64"/>
      <c r="CJ440" s="64"/>
      <c r="CK440" s="64"/>
      <c r="CL440" s="64"/>
      <c r="CM440" s="64"/>
      <c r="CN440" s="64"/>
      <c r="CO440" s="64"/>
      <c r="CP440" s="64"/>
      <c r="CQ440" s="64"/>
      <c r="CR440" s="64"/>
      <c r="CS440" s="64"/>
      <c r="CT440" s="64"/>
      <c r="CU440" s="64"/>
      <c r="CV440" s="64"/>
      <c r="CW440" s="64"/>
      <c r="CX440" s="64"/>
      <c r="DA440" s="11" t="s">
        <v>469</v>
      </c>
      <c r="DB440" s="12">
        <v>0.82</v>
      </c>
      <c r="DC440" s="11"/>
    </row>
    <row r="441" spans="1:107" ht="13.5" customHeight="1" x14ac:dyDescent="0.2">
      <c r="A441" s="3"/>
      <c r="B441" s="64"/>
      <c r="C441" s="68"/>
      <c r="D441" s="68"/>
      <c r="E441" s="68"/>
      <c r="F441" s="68"/>
      <c r="G441" s="64"/>
      <c r="H441" s="64"/>
      <c r="I441" s="64"/>
      <c r="J441" s="64"/>
      <c r="K441" s="64"/>
      <c r="L441" s="64"/>
      <c r="M441" s="64"/>
      <c r="N441" s="65"/>
      <c r="O441" s="56"/>
      <c r="P441" s="56"/>
      <c r="Q441" s="56"/>
      <c r="R441" s="56"/>
      <c r="S441" s="56"/>
      <c r="T441" s="56"/>
      <c r="U441" s="56"/>
      <c r="V441" s="56"/>
      <c r="W441" s="56"/>
      <c r="X441" s="56"/>
      <c r="Y441" s="56"/>
      <c r="Z441" s="56"/>
      <c r="AA441" s="56"/>
      <c r="AB441" s="56"/>
      <c r="AC441" s="56"/>
      <c r="AD441" s="56"/>
      <c r="AE441" s="64"/>
      <c r="AF441" s="64"/>
      <c r="AG441" s="64"/>
      <c r="AH441" s="64"/>
      <c r="AI441" s="64"/>
      <c r="AJ441" s="64"/>
      <c r="AK441" s="64"/>
      <c r="AL441" s="64"/>
      <c r="AM441" s="64"/>
      <c r="AN441" s="64"/>
      <c r="AO441" s="64"/>
      <c r="AP441" s="64"/>
      <c r="AQ441" s="69"/>
      <c r="AR441" s="69"/>
      <c r="AS441" s="69"/>
      <c r="AT441" s="69"/>
      <c r="AU441" s="70"/>
      <c r="AV441" s="64"/>
      <c r="AW441" s="64"/>
      <c r="AX441" s="64"/>
      <c r="AY441" s="64"/>
      <c r="AZ441" s="64"/>
      <c r="BA441" s="70"/>
      <c r="BB441" s="64"/>
      <c r="BC441" s="64"/>
      <c r="BD441" s="64"/>
      <c r="BE441" s="64"/>
      <c r="BF441" s="64"/>
      <c r="BG441" s="64"/>
      <c r="BH441" s="70"/>
      <c r="BI441" s="64"/>
      <c r="BJ441" s="64"/>
      <c r="BK441" s="64"/>
      <c r="BL441" s="64"/>
      <c r="BM441" s="64"/>
      <c r="BN441" s="70"/>
      <c r="BO441" s="64"/>
      <c r="BP441" s="64"/>
      <c r="BQ441" s="64"/>
      <c r="BR441" s="64"/>
      <c r="BS441" s="64"/>
      <c r="BT441" s="64"/>
      <c r="BU441" s="64"/>
      <c r="BV441" s="64"/>
      <c r="BW441" s="64"/>
      <c r="BX441" s="64"/>
      <c r="BY441" s="64"/>
      <c r="BZ441" s="64"/>
      <c r="CA441" s="64"/>
      <c r="CB441" s="64"/>
      <c r="CC441" s="64"/>
      <c r="CD441" s="64"/>
      <c r="CE441" s="64"/>
      <c r="CF441" s="64"/>
      <c r="CG441" s="64"/>
      <c r="CH441" s="64"/>
      <c r="CI441" s="64"/>
      <c r="CJ441" s="64"/>
      <c r="CK441" s="64"/>
      <c r="CL441" s="64"/>
      <c r="CM441" s="64"/>
      <c r="CN441" s="64"/>
      <c r="CO441" s="64"/>
      <c r="CP441" s="64"/>
      <c r="CQ441" s="64"/>
      <c r="CR441" s="64"/>
      <c r="CS441" s="64"/>
      <c r="CT441" s="64"/>
      <c r="CU441" s="64"/>
      <c r="CV441" s="64"/>
      <c r="CW441" s="64"/>
      <c r="CX441" s="64"/>
      <c r="DA441" s="11" t="s">
        <v>470</v>
      </c>
      <c r="DB441" s="12">
        <v>0.84599999999999997</v>
      </c>
      <c r="DC441" s="11"/>
    </row>
    <row r="442" spans="1:107" ht="13.5" customHeight="1" x14ac:dyDescent="0.2">
      <c r="A442" s="3"/>
      <c r="B442" s="64"/>
      <c r="C442" s="68"/>
      <c r="D442" s="68"/>
      <c r="E442" s="68"/>
      <c r="F442" s="68"/>
      <c r="G442" s="64"/>
      <c r="H442" s="64"/>
      <c r="I442" s="64"/>
      <c r="J442" s="64"/>
      <c r="K442" s="64"/>
      <c r="L442" s="64"/>
      <c r="M442" s="64"/>
      <c r="N442" s="65"/>
      <c r="O442" s="56"/>
      <c r="P442" s="56"/>
      <c r="Q442" s="56"/>
      <c r="R442" s="56"/>
      <c r="S442" s="56"/>
      <c r="T442" s="56"/>
      <c r="U442" s="56"/>
      <c r="V442" s="56"/>
      <c r="W442" s="56"/>
      <c r="X442" s="56"/>
      <c r="Y442" s="56"/>
      <c r="Z442" s="56"/>
      <c r="AA442" s="56"/>
      <c r="AB442" s="56"/>
      <c r="AC442" s="56"/>
      <c r="AD442" s="56"/>
      <c r="AE442" s="64"/>
      <c r="AF442" s="64"/>
      <c r="AG442" s="64"/>
      <c r="AH442" s="64"/>
      <c r="AI442" s="64"/>
      <c r="AJ442" s="64"/>
      <c r="AK442" s="64"/>
      <c r="AL442" s="64"/>
      <c r="AM442" s="64"/>
      <c r="AN442" s="64"/>
      <c r="AO442" s="64"/>
      <c r="AP442" s="64"/>
      <c r="AQ442" s="64"/>
      <c r="AR442" s="64"/>
      <c r="AS442" s="64"/>
      <c r="AT442" s="64"/>
      <c r="AU442" s="64"/>
      <c r="AV442" s="64"/>
      <c r="AW442" s="64"/>
      <c r="AX442" s="64"/>
      <c r="AY442" s="64"/>
      <c r="AZ442" s="64"/>
      <c r="BA442" s="64"/>
      <c r="BB442" s="64"/>
      <c r="BC442" s="64"/>
      <c r="BD442" s="64"/>
      <c r="BE442" s="64"/>
      <c r="BF442" s="64"/>
      <c r="BG442" s="64"/>
      <c r="BH442" s="64"/>
      <c r="BI442" s="64"/>
      <c r="BJ442" s="64"/>
      <c r="BK442" s="64"/>
      <c r="BL442" s="64"/>
      <c r="BM442" s="64"/>
      <c r="BN442" s="64"/>
      <c r="BO442" s="64"/>
      <c r="BP442" s="64"/>
      <c r="BQ442" s="64"/>
      <c r="BR442" s="64"/>
      <c r="BS442" s="64"/>
      <c r="BT442" s="64"/>
      <c r="BU442" s="64"/>
      <c r="BV442" s="64"/>
      <c r="BW442" s="64"/>
      <c r="BX442" s="64"/>
      <c r="BY442" s="64"/>
      <c r="BZ442" s="64"/>
      <c r="CA442" s="64"/>
      <c r="CB442" s="64"/>
      <c r="CC442" s="64"/>
      <c r="CD442" s="64"/>
      <c r="CE442" s="64"/>
      <c r="CF442" s="64"/>
      <c r="CG442" s="64"/>
      <c r="CH442" s="64"/>
      <c r="CI442" s="64"/>
      <c r="CJ442" s="64"/>
      <c r="CK442" s="64"/>
      <c r="CL442" s="64"/>
      <c r="CM442" s="64"/>
      <c r="CN442" s="64"/>
      <c r="CO442" s="64"/>
      <c r="CP442" s="64"/>
      <c r="CQ442" s="64"/>
      <c r="CR442" s="64"/>
      <c r="CS442" s="64"/>
      <c r="CT442" s="64"/>
      <c r="CU442" s="64"/>
      <c r="CV442" s="64"/>
      <c r="CW442" s="64"/>
      <c r="CX442" s="64"/>
      <c r="DA442" s="11" t="s">
        <v>471</v>
      </c>
      <c r="DB442" s="12">
        <v>0.872</v>
      </c>
      <c r="DC442" s="11"/>
    </row>
    <row r="443" spans="1:107" ht="13.5" customHeight="1" x14ac:dyDescent="0.2">
      <c r="A443" s="3"/>
      <c r="B443" s="77"/>
      <c r="C443" s="64"/>
      <c r="D443" s="64"/>
      <c r="E443" s="64"/>
      <c r="F443" s="64"/>
      <c r="G443" s="64"/>
      <c r="H443" s="64"/>
      <c r="I443" s="64"/>
      <c r="J443" s="64"/>
      <c r="K443" s="64"/>
      <c r="L443" s="64"/>
      <c r="M443" s="64"/>
      <c r="N443" s="65"/>
      <c r="O443" s="64"/>
      <c r="P443" s="64"/>
      <c r="Q443" s="64"/>
      <c r="R443" s="64"/>
      <c r="S443" s="64"/>
      <c r="T443" s="64"/>
      <c r="U443" s="64"/>
      <c r="V443" s="64"/>
      <c r="W443" s="64"/>
      <c r="X443" s="64"/>
      <c r="Y443" s="64"/>
      <c r="Z443" s="64"/>
      <c r="AA443" s="64"/>
      <c r="AB443" s="64"/>
      <c r="AC443" s="56"/>
      <c r="AD443" s="56"/>
      <c r="AE443" s="56"/>
      <c r="AF443" s="56"/>
      <c r="AG443" s="56"/>
      <c r="AH443" s="56"/>
      <c r="AI443" s="64"/>
      <c r="AJ443" s="64"/>
      <c r="AK443" s="64"/>
      <c r="AL443" s="64"/>
      <c r="AM443" s="64"/>
      <c r="AN443" s="64"/>
      <c r="AO443" s="64"/>
      <c r="AP443" s="64"/>
      <c r="AQ443" s="64"/>
      <c r="AR443" s="64"/>
      <c r="AS443" s="64"/>
      <c r="AT443" s="64"/>
      <c r="AU443" s="64"/>
      <c r="AV443" s="64"/>
      <c r="AW443" s="64"/>
      <c r="AX443" s="64"/>
      <c r="AY443" s="64"/>
      <c r="AZ443" s="64"/>
      <c r="BA443" s="64"/>
      <c r="BB443" s="64"/>
      <c r="BC443" s="64"/>
      <c r="BD443" s="64"/>
      <c r="BE443" s="64"/>
      <c r="BF443" s="64"/>
      <c r="BG443" s="64"/>
      <c r="BH443" s="64"/>
      <c r="BI443" s="64"/>
      <c r="BJ443" s="64"/>
      <c r="BK443" s="64"/>
      <c r="BL443" s="64"/>
      <c r="BM443" s="64"/>
      <c r="BN443" s="64"/>
      <c r="BO443" s="64"/>
      <c r="BP443" s="64"/>
      <c r="BQ443" s="64"/>
      <c r="BR443" s="64"/>
      <c r="BS443" s="64"/>
      <c r="BT443" s="64"/>
      <c r="BU443" s="64"/>
      <c r="BV443" s="64"/>
      <c r="BW443" s="64"/>
      <c r="BX443" s="64"/>
      <c r="BY443" s="64"/>
      <c r="BZ443" s="64"/>
      <c r="CA443" s="64"/>
      <c r="CB443" s="64"/>
      <c r="CC443" s="64"/>
      <c r="CD443" s="64"/>
      <c r="CE443" s="64"/>
      <c r="CF443" s="64"/>
      <c r="CG443" s="64"/>
      <c r="CH443" s="64"/>
      <c r="CI443" s="64"/>
      <c r="CJ443" s="64"/>
      <c r="CK443" s="64"/>
      <c r="CL443" s="64"/>
      <c r="CM443" s="64"/>
      <c r="CN443" s="64"/>
      <c r="CO443" s="64"/>
      <c r="CP443" s="64"/>
      <c r="CQ443" s="64"/>
      <c r="CR443" s="64"/>
      <c r="CS443" s="64"/>
      <c r="CT443" s="64"/>
      <c r="CU443" s="64"/>
      <c r="CV443" s="64"/>
      <c r="CW443" s="64"/>
      <c r="CX443" s="64"/>
      <c r="DA443" s="11" t="s">
        <v>472</v>
      </c>
      <c r="DB443" s="12">
        <v>0.88</v>
      </c>
      <c r="DC443" s="11"/>
    </row>
    <row r="444" spans="1:107" ht="13.5" customHeight="1" x14ac:dyDescent="0.2">
      <c r="A444" s="3"/>
      <c r="B444" s="77"/>
      <c r="C444" s="83"/>
      <c r="D444" s="83"/>
      <c r="E444" s="83"/>
      <c r="F444" s="83"/>
      <c r="G444" s="83"/>
      <c r="H444" s="83"/>
      <c r="I444" s="83"/>
      <c r="J444" s="83"/>
      <c r="K444" s="83"/>
      <c r="L444" s="83"/>
      <c r="M444" s="83"/>
      <c r="N444" s="83"/>
      <c r="O444" s="83"/>
      <c r="P444" s="83"/>
      <c r="Q444" s="83"/>
      <c r="R444" s="54"/>
      <c r="S444" s="54"/>
      <c r="T444" s="54"/>
      <c r="U444" s="83"/>
      <c r="V444" s="83"/>
      <c r="W444" s="83"/>
      <c r="X444" s="83"/>
      <c r="Y444" s="83"/>
      <c r="Z444" s="83"/>
      <c r="AA444" s="83"/>
      <c r="AB444" s="83"/>
      <c r="AC444" s="83"/>
      <c r="AD444" s="83"/>
      <c r="AE444" s="83"/>
      <c r="AF444" s="83"/>
      <c r="AG444" s="83"/>
      <c r="AH444" s="83"/>
      <c r="AI444" s="83"/>
      <c r="AJ444" s="83"/>
      <c r="AK444" s="83"/>
      <c r="AL444" s="83"/>
      <c r="AM444" s="83"/>
      <c r="AN444" s="83"/>
      <c r="AO444" s="83"/>
      <c r="AP444" s="83"/>
      <c r="AQ444" s="83"/>
      <c r="AR444" s="83"/>
      <c r="AS444" s="83"/>
      <c r="AT444" s="83"/>
      <c r="AU444" s="83"/>
      <c r="AV444" s="83"/>
      <c r="AW444" s="83"/>
      <c r="AX444" s="83"/>
      <c r="AY444" s="83"/>
      <c r="AZ444" s="71"/>
      <c r="BA444" s="83"/>
      <c r="BB444" s="83"/>
      <c r="BC444" s="83"/>
      <c r="BD444" s="83"/>
      <c r="BE444" s="83"/>
      <c r="BF444" s="83"/>
      <c r="BG444" s="83"/>
      <c r="BH444" s="83"/>
      <c r="BI444" s="83"/>
      <c r="BJ444" s="83"/>
      <c r="BK444" s="83"/>
      <c r="BL444" s="83"/>
      <c r="BM444" s="83"/>
      <c r="BN444" s="83"/>
      <c r="BO444" s="83"/>
      <c r="BP444" s="54"/>
      <c r="BQ444" s="54"/>
      <c r="BR444" s="54"/>
      <c r="BS444" s="83"/>
      <c r="BT444" s="83"/>
      <c r="BU444" s="83"/>
      <c r="BV444" s="83"/>
      <c r="BW444" s="83"/>
      <c r="BX444" s="83"/>
      <c r="BY444" s="83"/>
      <c r="BZ444" s="83"/>
      <c r="CA444" s="83"/>
      <c r="CB444" s="83"/>
      <c r="CC444" s="83"/>
      <c r="CD444" s="83"/>
      <c r="CE444" s="83"/>
      <c r="CF444" s="83"/>
      <c r="CG444" s="83"/>
      <c r="CH444" s="83"/>
      <c r="CI444" s="83"/>
      <c r="CJ444" s="83"/>
      <c r="CK444" s="83"/>
      <c r="CL444" s="83"/>
      <c r="CM444" s="83"/>
      <c r="CN444" s="83"/>
      <c r="CO444" s="83"/>
      <c r="CP444" s="83"/>
      <c r="CQ444" s="83"/>
      <c r="CR444" s="83"/>
      <c r="CS444" s="83"/>
      <c r="CT444" s="83"/>
      <c r="CU444" s="83"/>
      <c r="CV444" s="83"/>
      <c r="CW444" s="83"/>
      <c r="CX444" s="77"/>
      <c r="DA444" s="11" t="s">
        <v>473</v>
      </c>
      <c r="DB444" s="12">
        <v>0.90900000000000003</v>
      </c>
      <c r="DC444" s="11"/>
    </row>
    <row r="445" spans="1:107" ht="13.5" customHeight="1" x14ac:dyDescent="0.2">
      <c r="A445" s="3"/>
      <c r="B445" s="77"/>
      <c r="C445" s="83"/>
      <c r="D445" s="83"/>
      <c r="E445" s="83"/>
      <c r="F445" s="83"/>
      <c r="G445" s="83"/>
      <c r="H445" s="83"/>
      <c r="I445" s="83"/>
      <c r="J445" s="83"/>
      <c r="K445" s="83"/>
      <c r="L445" s="83"/>
      <c r="M445" s="83"/>
      <c r="N445" s="83"/>
      <c r="O445" s="83"/>
      <c r="P445" s="83"/>
      <c r="Q445" s="83"/>
      <c r="R445" s="83"/>
      <c r="S445" s="83"/>
      <c r="T445" s="83"/>
      <c r="U445" s="83"/>
      <c r="V445" s="83"/>
      <c r="W445" s="83"/>
      <c r="X445" s="54"/>
      <c r="Y445" s="54"/>
      <c r="Z445" s="54"/>
      <c r="AA445" s="54"/>
      <c r="AB445" s="54"/>
      <c r="AC445" s="73"/>
      <c r="AD445" s="73"/>
      <c r="AE445" s="73"/>
      <c r="AF445" s="73"/>
      <c r="AG445" s="73"/>
      <c r="AH445" s="73"/>
      <c r="AI445" s="73"/>
      <c r="AJ445" s="73"/>
      <c r="AK445" s="73"/>
      <c r="AL445" s="73"/>
      <c r="AM445" s="73"/>
      <c r="AN445" s="73"/>
      <c r="AO445" s="73"/>
      <c r="AP445" s="73"/>
      <c r="AQ445" s="73"/>
      <c r="AR445" s="73"/>
      <c r="AS445" s="73"/>
      <c r="AT445" s="73"/>
      <c r="AU445" s="73"/>
      <c r="AV445" s="73"/>
      <c r="AW445" s="73"/>
      <c r="AX445" s="73"/>
      <c r="AY445" s="73"/>
      <c r="AZ445" s="72"/>
      <c r="BA445" s="83"/>
      <c r="BB445" s="83"/>
      <c r="BC445" s="83"/>
      <c r="BD445" s="83"/>
      <c r="BE445" s="83"/>
      <c r="BF445" s="83"/>
      <c r="BG445" s="83"/>
      <c r="BH445" s="83"/>
      <c r="BI445" s="83"/>
      <c r="BJ445" s="83"/>
      <c r="BK445" s="83"/>
      <c r="BL445" s="83"/>
      <c r="BM445" s="83"/>
      <c r="BN445" s="83"/>
      <c r="BO445" s="83"/>
      <c r="BP445" s="83"/>
      <c r="BQ445" s="83"/>
      <c r="BR445" s="83"/>
      <c r="BS445" s="83"/>
      <c r="BT445" s="83"/>
      <c r="BU445" s="83"/>
      <c r="BV445" s="54"/>
      <c r="BW445" s="54"/>
      <c r="BX445" s="54"/>
      <c r="BY445" s="54"/>
      <c r="BZ445" s="54"/>
      <c r="CA445" s="73"/>
      <c r="CB445" s="73"/>
      <c r="CC445" s="73"/>
      <c r="CD445" s="73"/>
      <c r="CE445" s="73"/>
      <c r="CF445" s="73"/>
      <c r="CG445" s="73"/>
      <c r="CH445" s="73"/>
      <c r="CI445" s="73"/>
      <c r="CJ445" s="73"/>
      <c r="CK445" s="73"/>
      <c r="CL445" s="73"/>
      <c r="CM445" s="73"/>
      <c r="CN445" s="73"/>
      <c r="CO445" s="73"/>
      <c r="CP445" s="73"/>
      <c r="CQ445" s="73"/>
      <c r="CR445" s="73"/>
      <c r="CS445" s="73"/>
      <c r="CT445" s="73"/>
      <c r="CU445" s="73"/>
      <c r="CV445" s="73"/>
      <c r="CW445" s="73"/>
      <c r="CX445" s="77"/>
      <c r="DA445" s="11" t="s">
        <v>474</v>
      </c>
      <c r="DB445" s="12">
        <v>0.86499999999999999</v>
      </c>
      <c r="DC445" s="11"/>
    </row>
    <row r="446" spans="1:107" ht="13.5" customHeight="1" x14ac:dyDescent="0.25">
      <c r="A446" s="3"/>
      <c r="B446" s="77"/>
      <c r="C446" s="84"/>
      <c r="D446" s="75"/>
      <c r="E446" s="75"/>
      <c r="F446" s="75"/>
      <c r="G446" s="75"/>
      <c r="H446" s="75"/>
      <c r="I446" s="75"/>
      <c r="J446" s="75"/>
      <c r="K446" s="75"/>
      <c r="L446" s="75"/>
      <c r="M446" s="74"/>
      <c r="N446" s="74"/>
      <c r="O446" s="74"/>
      <c r="P446" s="74"/>
      <c r="Q446" s="74"/>
      <c r="R446" s="85"/>
      <c r="S446" s="85"/>
      <c r="T446" s="85"/>
      <c r="U446" s="86"/>
      <c r="V446" s="86"/>
      <c r="W446" s="86"/>
      <c r="X446" s="74"/>
      <c r="Y446" s="74"/>
      <c r="Z446" s="74"/>
      <c r="AA446" s="74"/>
      <c r="AB446" s="74"/>
      <c r="AC446" s="73"/>
      <c r="AD446" s="73"/>
      <c r="AE446" s="73"/>
      <c r="AF446" s="73"/>
      <c r="AG446" s="73"/>
      <c r="AH446" s="73"/>
      <c r="AI446" s="73"/>
      <c r="AJ446" s="73"/>
      <c r="AK446" s="73"/>
      <c r="AL446" s="73"/>
      <c r="AM446" s="73"/>
      <c r="AN446" s="73"/>
      <c r="AO446" s="73"/>
      <c r="AP446" s="73"/>
      <c r="AQ446" s="73"/>
      <c r="AR446" s="73"/>
      <c r="AS446" s="73"/>
      <c r="AT446" s="73"/>
      <c r="AU446" s="73"/>
      <c r="AV446" s="73"/>
      <c r="AW446" s="73"/>
      <c r="AX446" s="73"/>
      <c r="AY446" s="73"/>
      <c r="AZ446" s="72"/>
      <c r="BA446" s="84"/>
      <c r="BB446" s="76"/>
      <c r="BC446" s="76"/>
      <c r="BD446" s="76"/>
      <c r="BE446" s="76"/>
      <c r="BF446" s="76"/>
      <c r="BG446" s="76"/>
      <c r="BH446" s="76"/>
      <c r="BI446" s="76"/>
      <c r="BJ446" s="76"/>
      <c r="BK446" s="74"/>
      <c r="BL446" s="74"/>
      <c r="BM446" s="74"/>
      <c r="BN446" s="74"/>
      <c r="BO446" s="74"/>
      <c r="BP446" s="85"/>
      <c r="BQ446" s="85"/>
      <c r="BR446" s="85"/>
      <c r="BS446" s="86"/>
      <c r="BT446" s="86"/>
      <c r="BU446" s="86"/>
      <c r="BV446" s="74"/>
      <c r="BW446" s="74"/>
      <c r="BX446" s="74"/>
      <c r="BY446" s="74"/>
      <c r="BZ446" s="74"/>
      <c r="CA446" s="73"/>
      <c r="CB446" s="73"/>
      <c r="CC446" s="73"/>
      <c r="CD446" s="73"/>
      <c r="CE446" s="73"/>
      <c r="CF446" s="73"/>
      <c r="CG446" s="73"/>
      <c r="CH446" s="73"/>
      <c r="CI446" s="73"/>
      <c r="CJ446" s="73"/>
      <c r="CK446" s="73"/>
      <c r="CL446" s="73"/>
      <c r="CM446" s="73"/>
      <c r="CN446" s="73"/>
      <c r="CO446" s="73"/>
      <c r="CP446" s="73"/>
      <c r="CQ446" s="73"/>
      <c r="CR446" s="73"/>
      <c r="CS446" s="73"/>
      <c r="CT446" s="73"/>
      <c r="CU446" s="73"/>
      <c r="CV446" s="73"/>
      <c r="CW446" s="73"/>
      <c r="CX446" s="77"/>
      <c r="DA446" s="11" t="s">
        <v>475</v>
      </c>
      <c r="DB446" s="12">
        <v>0.84099999999999997</v>
      </c>
      <c r="DC446" s="11"/>
    </row>
    <row r="447" spans="1:107" ht="13.5" customHeight="1" x14ac:dyDescent="0.25">
      <c r="A447" s="3"/>
      <c r="B447" s="77"/>
      <c r="C447" s="84"/>
      <c r="D447" s="75"/>
      <c r="E447" s="75"/>
      <c r="F447" s="75"/>
      <c r="G447" s="75"/>
      <c r="H447" s="75"/>
      <c r="I447" s="75"/>
      <c r="J447" s="75"/>
      <c r="K447" s="75"/>
      <c r="L447" s="75"/>
      <c r="M447" s="74"/>
      <c r="N447" s="74"/>
      <c r="O447" s="74"/>
      <c r="P447" s="74"/>
      <c r="Q447" s="74"/>
      <c r="R447" s="85"/>
      <c r="S447" s="85"/>
      <c r="T447" s="85"/>
      <c r="U447" s="86"/>
      <c r="V447" s="86"/>
      <c r="W447" s="86"/>
      <c r="X447" s="74"/>
      <c r="Y447" s="74"/>
      <c r="Z447" s="74"/>
      <c r="AA447" s="74"/>
      <c r="AB447" s="74"/>
      <c r="AC447" s="73"/>
      <c r="AD447" s="73"/>
      <c r="AE447" s="73"/>
      <c r="AF447" s="73"/>
      <c r="AG447" s="73"/>
      <c r="AH447" s="73"/>
      <c r="AI447" s="73"/>
      <c r="AJ447" s="73"/>
      <c r="AK447" s="73"/>
      <c r="AL447" s="73"/>
      <c r="AM447" s="73"/>
      <c r="AN447" s="73"/>
      <c r="AO447" s="73"/>
      <c r="AP447" s="73"/>
      <c r="AQ447" s="73"/>
      <c r="AR447" s="73"/>
      <c r="AS447" s="73"/>
      <c r="AT447" s="73"/>
      <c r="AU447" s="73"/>
      <c r="AV447" s="73"/>
      <c r="AW447" s="73"/>
      <c r="AX447" s="73"/>
      <c r="AY447" s="73"/>
      <c r="AZ447" s="72"/>
      <c r="BA447" s="84"/>
      <c r="BB447" s="76"/>
      <c r="BC447" s="76"/>
      <c r="BD447" s="76"/>
      <c r="BE447" s="76"/>
      <c r="BF447" s="76"/>
      <c r="BG447" s="76"/>
      <c r="BH447" s="76"/>
      <c r="BI447" s="76"/>
      <c r="BJ447" s="76"/>
      <c r="BK447" s="74"/>
      <c r="BL447" s="74"/>
      <c r="BM447" s="74"/>
      <c r="BN447" s="74"/>
      <c r="BO447" s="74"/>
      <c r="BP447" s="85"/>
      <c r="BQ447" s="85"/>
      <c r="BR447" s="85"/>
      <c r="BS447" s="86"/>
      <c r="BT447" s="86"/>
      <c r="BU447" s="86"/>
      <c r="BV447" s="74"/>
      <c r="BW447" s="74"/>
      <c r="BX447" s="74"/>
      <c r="BY447" s="74"/>
      <c r="BZ447" s="74"/>
      <c r="CA447" s="73"/>
      <c r="CB447" s="73"/>
      <c r="CC447" s="73"/>
      <c r="CD447" s="73"/>
      <c r="CE447" s="73"/>
      <c r="CF447" s="73"/>
      <c r="CG447" s="73"/>
      <c r="CH447" s="73"/>
      <c r="CI447" s="73"/>
      <c r="CJ447" s="73"/>
      <c r="CK447" s="73"/>
      <c r="CL447" s="73"/>
      <c r="CM447" s="73"/>
      <c r="CN447" s="73"/>
      <c r="CO447" s="73"/>
      <c r="CP447" s="73"/>
      <c r="CQ447" s="73"/>
      <c r="CR447" s="73"/>
      <c r="CS447" s="73"/>
      <c r="CT447" s="73"/>
      <c r="CU447" s="73"/>
      <c r="CV447" s="73"/>
      <c r="CW447" s="73"/>
      <c r="CX447" s="77"/>
      <c r="DA447" s="11"/>
      <c r="DB447" s="12"/>
      <c r="DC447" s="11"/>
    </row>
    <row r="448" spans="1:107" ht="13.5" customHeight="1" x14ac:dyDescent="0.25">
      <c r="A448" s="3"/>
      <c r="B448" s="77"/>
      <c r="C448" s="84"/>
      <c r="D448" s="75"/>
      <c r="E448" s="75"/>
      <c r="F448" s="75"/>
      <c r="G448" s="75"/>
      <c r="H448" s="75"/>
      <c r="I448" s="75"/>
      <c r="J448" s="75"/>
      <c r="K448" s="75"/>
      <c r="L448" s="75"/>
      <c r="M448" s="74"/>
      <c r="N448" s="74"/>
      <c r="O448" s="74"/>
      <c r="P448" s="74"/>
      <c r="Q448" s="74"/>
      <c r="R448" s="85"/>
      <c r="S448" s="85"/>
      <c r="T448" s="85"/>
      <c r="U448" s="86"/>
      <c r="V448" s="86"/>
      <c r="W448" s="86"/>
      <c r="X448" s="74"/>
      <c r="Y448" s="74"/>
      <c r="Z448" s="74"/>
      <c r="AA448" s="74"/>
      <c r="AB448" s="74"/>
      <c r="AC448" s="73"/>
      <c r="AD448" s="73"/>
      <c r="AE448" s="73"/>
      <c r="AF448" s="73"/>
      <c r="AG448" s="73"/>
      <c r="AH448" s="73"/>
      <c r="AI448" s="73"/>
      <c r="AJ448" s="73"/>
      <c r="AK448" s="73"/>
      <c r="AL448" s="73"/>
      <c r="AM448" s="73"/>
      <c r="AN448" s="73"/>
      <c r="AO448" s="73"/>
      <c r="AP448" s="73"/>
      <c r="AQ448" s="73"/>
      <c r="AR448" s="73"/>
      <c r="AS448" s="73"/>
      <c r="AT448" s="73"/>
      <c r="AU448" s="73"/>
      <c r="AV448" s="73"/>
      <c r="AW448" s="73"/>
      <c r="AX448" s="73"/>
      <c r="AY448" s="73"/>
      <c r="AZ448" s="72"/>
      <c r="BA448" s="84"/>
      <c r="BB448" s="76"/>
      <c r="BC448" s="76"/>
      <c r="BD448" s="76"/>
      <c r="BE448" s="76"/>
      <c r="BF448" s="76"/>
      <c r="BG448" s="76"/>
      <c r="BH448" s="76"/>
      <c r="BI448" s="76"/>
      <c r="BJ448" s="76"/>
      <c r="BK448" s="74"/>
      <c r="BL448" s="74"/>
      <c r="BM448" s="74"/>
      <c r="BN448" s="74"/>
      <c r="BO448" s="74"/>
      <c r="BP448" s="85"/>
      <c r="BQ448" s="85"/>
      <c r="BR448" s="85"/>
      <c r="BS448" s="86"/>
      <c r="BT448" s="86"/>
      <c r="BU448" s="86"/>
      <c r="BV448" s="74"/>
      <c r="BW448" s="74"/>
      <c r="BX448" s="74"/>
      <c r="BY448" s="74"/>
      <c r="BZ448" s="74"/>
      <c r="CA448" s="73"/>
      <c r="CB448" s="73"/>
      <c r="CC448" s="73"/>
      <c r="CD448" s="73"/>
      <c r="CE448" s="73"/>
      <c r="CF448" s="73"/>
      <c r="CG448" s="73"/>
      <c r="CH448" s="73"/>
      <c r="CI448" s="73"/>
      <c r="CJ448" s="73"/>
      <c r="CK448" s="73"/>
      <c r="CL448" s="73"/>
      <c r="CM448" s="73"/>
      <c r="CN448" s="73"/>
      <c r="CO448" s="73"/>
      <c r="CP448" s="73"/>
      <c r="CQ448" s="73"/>
      <c r="CR448" s="73"/>
      <c r="CS448" s="73"/>
      <c r="CT448" s="73"/>
      <c r="CU448" s="73"/>
      <c r="CV448" s="73"/>
      <c r="CW448" s="73"/>
      <c r="CX448" s="77"/>
      <c r="DA448" s="11" t="s">
        <v>476</v>
      </c>
      <c r="DB448" s="12">
        <v>0.84599999999999997</v>
      </c>
      <c r="DC448" s="11"/>
    </row>
    <row r="449" spans="1:107" ht="13.5" customHeight="1" x14ac:dyDescent="0.25">
      <c r="A449" s="3"/>
      <c r="B449" s="77"/>
      <c r="C449" s="84"/>
      <c r="D449" s="75"/>
      <c r="E449" s="75"/>
      <c r="F449" s="75"/>
      <c r="G449" s="75"/>
      <c r="H449" s="75"/>
      <c r="I449" s="75"/>
      <c r="J449" s="75"/>
      <c r="K449" s="75"/>
      <c r="L449" s="75"/>
      <c r="M449" s="74"/>
      <c r="N449" s="74"/>
      <c r="O449" s="74"/>
      <c r="P449" s="74"/>
      <c r="Q449" s="74"/>
      <c r="R449" s="85"/>
      <c r="S449" s="85"/>
      <c r="T449" s="85"/>
      <c r="U449" s="86"/>
      <c r="V449" s="86"/>
      <c r="W449" s="86"/>
      <c r="X449" s="74"/>
      <c r="Y449" s="74"/>
      <c r="Z449" s="74"/>
      <c r="AA449" s="74"/>
      <c r="AB449" s="74"/>
      <c r="AC449" s="73"/>
      <c r="AD449" s="73"/>
      <c r="AE449" s="73"/>
      <c r="AF449" s="73"/>
      <c r="AG449" s="73"/>
      <c r="AH449" s="73"/>
      <c r="AI449" s="73"/>
      <c r="AJ449" s="73"/>
      <c r="AK449" s="73"/>
      <c r="AL449" s="73"/>
      <c r="AM449" s="73"/>
      <c r="AN449" s="73"/>
      <c r="AO449" s="73"/>
      <c r="AP449" s="73"/>
      <c r="AQ449" s="73"/>
      <c r="AR449" s="73"/>
      <c r="AS449" s="73"/>
      <c r="AT449" s="73"/>
      <c r="AU449" s="73"/>
      <c r="AV449" s="73"/>
      <c r="AW449" s="73"/>
      <c r="AX449" s="73"/>
      <c r="AY449" s="73"/>
      <c r="AZ449" s="72"/>
      <c r="BA449" s="84"/>
      <c r="BB449" s="76"/>
      <c r="BC449" s="76"/>
      <c r="BD449" s="76"/>
      <c r="BE449" s="76"/>
      <c r="BF449" s="76"/>
      <c r="BG449" s="76"/>
      <c r="BH449" s="76"/>
      <c r="BI449" s="76"/>
      <c r="BJ449" s="76"/>
      <c r="BK449" s="74"/>
      <c r="BL449" s="74"/>
      <c r="BM449" s="74"/>
      <c r="BN449" s="74"/>
      <c r="BO449" s="74"/>
      <c r="BP449" s="85"/>
      <c r="BQ449" s="85"/>
      <c r="BR449" s="85"/>
      <c r="BS449" s="86"/>
      <c r="BT449" s="86"/>
      <c r="BU449" s="86"/>
      <c r="BV449" s="74"/>
      <c r="BW449" s="74"/>
      <c r="BX449" s="74"/>
      <c r="BY449" s="74"/>
      <c r="BZ449" s="74"/>
      <c r="CA449" s="73"/>
      <c r="CB449" s="73"/>
      <c r="CC449" s="73"/>
      <c r="CD449" s="73"/>
      <c r="CE449" s="73"/>
      <c r="CF449" s="73"/>
      <c r="CG449" s="73"/>
      <c r="CH449" s="73"/>
      <c r="CI449" s="73"/>
      <c r="CJ449" s="73"/>
      <c r="CK449" s="73"/>
      <c r="CL449" s="73"/>
      <c r="CM449" s="73"/>
      <c r="CN449" s="73"/>
      <c r="CO449" s="73"/>
      <c r="CP449" s="73"/>
      <c r="CQ449" s="73"/>
      <c r="CR449" s="73"/>
      <c r="CS449" s="73"/>
      <c r="CT449" s="73"/>
      <c r="CU449" s="73"/>
      <c r="CV449" s="73"/>
      <c r="CW449" s="73"/>
      <c r="CX449" s="77"/>
      <c r="DA449" s="11" t="s">
        <v>477</v>
      </c>
      <c r="DB449" s="12">
        <v>0.79700000000000004</v>
      </c>
      <c r="DC449" s="11"/>
    </row>
    <row r="450" spans="1:107" ht="13.5" customHeight="1" x14ac:dyDescent="0.2">
      <c r="A450" s="3"/>
      <c r="B450" s="77"/>
      <c r="C450" s="83"/>
      <c r="D450" s="83"/>
      <c r="E450" s="83"/>
      <c r="F450" s="83"/>
      <c r="G450" s="83"/>
      <c r="H450" s="83"/>
      <c r="I450" s="83"/>
      <c r="J450" s="83"/>
      <c r="K450" s="83"/>
      <c r="L450" s="83"/>
      <c r="M450" s="83"/>
      <c r="N450" s="83"/>
      <c r="O450" s="83"/>
      <c r="P450" s="83"/>
      <c r="Q450" s="83"/>
      <c r="R450" s="83"/>
      <c r="S450" s="83"/>
      <c r="T450" s="83"/>
      <c r="U450" s="83"/>
      <c r="V450" s="83"/>
      <c r="W450" s="83"/>
      <c r="X450" s="54"/>
      <c r="Y450" s="54"/>
      <c r="Z450" s="54"/>
      <c r="AA450" s="54"/>
      <c r="AB450" s="54"/>
      <c r="AC450" s="73"/>
      <c r="AD450" s="73"/>
      <c r="AE450" s="73"/>
      <c r="AF450" s="73"/>
      <c r="AG450" s="73"/>
      <c r="AH450" s="73"/>
      <c r="AI450" s="73"/>
      <c r="AJ450" s="73"/>
      <c r="AK450" s="73"/>
      <c r="AL450" s="73"/>
      <c r="AM450" s="73"/>
      <c r="AN450" s="73"/>
      <c r="AO450" s="73"/>
      <c r="AP450" s="73"/>
      <c r="AQ450" s="73"/>
      <c r="AR450" s="73"/>
      <c r="AS450" s="73"/>
      <c r="AT450" s="73"/>
      <c r="AU450" s="73"/>
      <c r="AV450" s="73"/>
      <c r="AW450" s="73"/>
      <c r="AX450" s="73"/>
      <c r="AY450" s="73"/>
      <c r="AZ450" s="72"/>
      <c r="BA450" s="83"/>
      <c r="BB450" s="83"/>
      <c r="BC450" s="83"/>
      <c r="BD450" s="83"/>
      <c r="BE450" s="83"/>
      <c r="BF450" s="83"/>
      <c r="BG450" s="83"/>
      <c r="BH450" s="83"/>
      <c r="BI450" s="83"/>
      <c r="BJ450" s="83"/>
      <c r="BK450" s="83"/>
      <c r="BL450" s="83"/>
      <c r="BM450" s="83"/>
      <c r="BN450" s="83"/>
      <c r="BO450" s="83"/>
      <c r="BP450" s="83"/>
      <c r="BQ450" s="83"/>
      <c r="BR450" s="83"/>
      <c r="BS450" s="83"/>
      <c r="BT450" s="83"/>
      <c r="BU450" s="83"/>
      <c r="BV450" s="54"/>
      <c r="BW450" s="54"/>
      <c r="BX450" s="54"/>
      <c r="BY450" s="54"/>
      <c r="BZ450" s="54"/>
      <c r="CA450" s="73"/>
      <c r="CB450" s="73"/>
      <c r="CC450" s="73"/>
      <c r="CD450" s="73"/>
      <c r="CE450" s="73"/>
      <c r="CF450" s="73"/>
      <c r="CG450" s="73"/>
      <c r="CH450" s="73"/>
      <c r="CI450" s="73"/>
      <c r="CJ450" s="73"/>
      <c r="CK450" s="73"/>
      <c r="CL450" s="73"/>
      <c r="CM450" s="73"/>
      <c r="CN450" s="73"/>
      <c r="CO450" s="73"/>
      <c r="CP450" s="73"/>
      <c r="CQ450" s="73"/>
      <c r="CR450" s="73"/>
      <c r="CS450" s="73"/>
      <c r="CT450" s="73"/>
      <c r="CU450" s="73"/>
      <c r="CV450" s="73"/>
      <c r="CW450" s="73"/>
      <c r="CX450" s="77"/>
      <c r="DA450" s="11" t="s">
        <v>478</v>
      </c>
      <c r="DB450" s="12">
        <v>0.80100000000000005</v>
      </c>
      <c r="DC450" s="11"/>
    </row>
    <row r="451" spans="1:107" ht="13.5" customHeight="1" x14ac:dyDescent="0.2">
      <c r="A451" s="3"/>
      <c r="B451" s="77"/>
      <c r="C451" s="83"/>
      <c r="D451" s="83"/>
      <c r="E451" s="83"/>
      <c r="F451" s="83"/>
      <c r="G451" s="83"/>
      <c r="H451" s="83"/>
      <c r="I451" s="83"/>
      <c r="J451" s="83"/>
      <c r="K451" s="83"/>
      <c r="L451" s="83"/>
      <c r="M451" s="83"/>
      <c r="N451" s="83"/>
      <c r="O451" s="83"/>
      <c r="P451" s="83"/>
      <c r="Q451" s="83"/>
      <c r="R451" s="83"/>
      <c r="S451" s="83"/>
      <c r="T451" s="83"/>
      <c r="U451" s="83"/>
      <c r="V451" s="83"/>
      <c r="W451" s="83"/>
      <c r="X451" s="54"/>
      <c r="Y451" s="54"/>
      <c r="Z451" s="54"/>
      <c r="AA451" s="54"/>
      <c r="AB451" s="54"/>
      <c r="AC451" s="73"/>
      <c r="AD451" s="73"/>
      <c r="AE451" s="73"/>
      <c r="AF451" s="73"/>
      <c r="AG451" s="73"/>
      <c r="AH451" s="73"/>
      <c r="AI451" s="73"/>
      <c r="AJ451" s="73"/>
      <c r="AK451" s="73"/>
      <c r="AL451" s="73"/>
      <c r="AM451" s="73"/>
      <c r="AN451" s="73"/>
      <c r="AO451" s="73"/>
      <c r="AP451" s="73"/>
      <c r="AQ451" s="73"/>
      <c r="AR451" s="73"/>
      <c r="AS451" s="73"/>
      <c r="AT451" s="73"/>
      <c r="AU451" s="73"/>
      <c r="AV451" s="73"/>
      <c r="AW451" s="73"/>
      <c r="AX451" s="73"/>
      <c r="AY451" s="73"/>
      <c r="AZ451" s="77"/>
      <c r="BA451" s="83"/>
      <c r="BB451" s="83"/>
      <c r="BC451" s="83"/>
      <c r="BD451" s="83"/>
      <c r="BE451" s="83"/>
      <c r="BF451" s="83"/>
      <c r="BG451" s="83"/>
      <c r="BH451" s="83"/>
      <c r="BI451" s="83"/>
      <c r="BJ451" s="83"/>
      <c r="BK451" s="83"/>
      <c r="BL451" s="83"/>
      <c r="BM451" s="83"/>
      <c r="BN451" s="83"/>
      <c r="BO451" s="83"/>
      <c r="BP451" s="83"/>
      <c r="BQ451" s="83"/>
      <c r="BR451" s="83"/>
      <c r="BS451" s="83"/>
      <c r="BT451" s="83"/>
      <c r="BU451" s="83"/>
      <c r="BV451" s="54"/>
      <c r="BW451" s="54"/>
      <c r="BX451" s="54"/>
      <c r="BY451" s="54"/>
      <c r="BZ451" s="54"/>
      <c r="CA451" s="73"/>
      <c r="CB451" s="73"/>
      <c r="CC451" s="73"/>
      <c r="CD451" s="73"/>
      <c r="CE451" s="73"/>
      <c r="CF451" s="73"/>
      <c r="CG451" s="73"/>
      <c r="CH451" s="73"/>
      <c r="CI451" s="73"/>
      <c r="CJ451" s="73"/>
      <c r="CK451" s="73"/>
      <c r="CL451" s="73"/>
      <c r="CM451" s="73"/>
      <c r="CN451" s="73"/>
      <c r="CO451" s="73"/>
      <c r="CP451" s="73"/>
      <c r="CQ451" s="73"/>
      <c r="CR451" s="73"/>
      <c r="CS451" s="73"/>
      <c r="CT451" s="73"/>
      <c r="CU451" s="73"/>
      <c r="CV451" s="73"/>
      <c r="CW451" s="73"/>
      <c r="CX451" s="77"/>
      <c r="DA451" s="11" t="s">
        <v>479</v>
      </c>
      <c r="DB451" s="12">
        <v>0.78500000000000003</v>
      </c>
      <c r="DC451" s="11"/>
    </row>
    <row r="452" spans="1:107" ht="13.5" customHeight="1" x14ac:dyDescent="0.25">
      <c r="A452" s="3"/>
      <c r="B452" s="77"/>
      <c r="C452" s="84"/>
      <c r="D452" s="75"/>
      <c r="E452" s="75"/>
      <c r="F452" s="75"/>
      <c r="G452" s="75"/>
      <c r="H452" s="75"/>
      <c r="I452" s="75"/>
      <c r="J452" s="75"/>
      <c r="K452" s="75"/>
      <c r="L452" s="75"/>
      <c r="M452" s="74"/>
      <c r="N452" s="74"/>
      <c r="O452" s="74"/>
      <c r="P452" s="74"/>
      <c r="Q452" s="74"/>
      <c r="R452" s="85"/>
      <c r="S452" s="85"/>
      <c r="T452" s="85"/>
      <c r="U452" s="86"/>
      <c r="V452" s="86"/>
      <c r="W452" s="86"/>
      <c r="X452" s="74"/>
      <c r="Y452" s="74"/>
      <c r="Z452" s="74"/>
      <c r="AA452" s="74"/>
      <c r="AB452" s="74"/>
      <c r="AC452" s="73"/>
      <c r="AD452" s="73"/>
      <c r="AE452" s="73"/>
      <c r="AF452" s="73"/>
      <c r="AG452" s="73"/>
      <c r="AH452" s="73"/>
      <c r="AI452" s="73"/>
      <c r="AJ452" s="73"/>
      <c r="AK452" s="73"/>
      <c r="AL452" s="73"/>
      <c r="AM452" s="73"/>
      <c r="AN452" s="73"/>
      <c r="AO452" s="73"/>
      <c r="AP452" s="73"/>
      <c r="AQ452" s="73"/>
      <c r="AR452" s="73"/>
      <c r="AS452" s="73"/>
      <c r="AT452" s="73"/>
      <c r="AU452" s="73"/>
      <c r="AV452" s="73"/>
      <c r="AW452" s="73"/>
      <c r="AX452" s="73"/>
      <c r="AY452" s="73"/>
      <c r="AZ452" s="77"/>
      <c r="BA452" s="84"/>
      <c r="BB452" s="76"/>
      <c r="BC452" s="76"/>
      <c r="BD452" s="76"/>
      <c r="BE452" s="76"/>
      <c r="BF452" s="76"/>
      <c r="BG452" s="76"/>
      <c r="BH452" s="76"/>
      <c r="BI452" s="76"/>
      <c r="BJ452" s="76"/>
      <c r="BK452" s="74"/>
      <c r="BL452" s="74"/>
      <c r="BM452" s="74"/>
      <c r="BN452" s="74"/>
      <c r="BO452" s="74"/>
      <c r="BP452" s="85"/>
      <c r="BQ452" s="85"/>
      <c r="BR452" s="85"/>
      <c r="BS452" s="86"/>
      <c r="BT452" s="86"/>
      <c r="BU452" s="86"/>
      <c r="BV452" s="74"/>
      <c r="BW452" s="74"/>
      <c r="BX452" s="74"/>
      <c r="BY452" s="74"/>
      <c r="BZ452" s="74"/>
      <c r="CA452" s="73"/>
      <c r="CB452" s="73"/>
      <c r="CC452" s="73"/>
      <c r="CD452" s="73"/>
      <c r="CE452" s="73"/>
      <c r="CF452" s="73"/>
      <c r="CG452" s="73"/>
      <c r="CH452" s="73"/>
      <c r="CI452" s="73"/>
      <c r="CJ452" s="73"/>
      <c r="CK452" s="73"/>
      <c r="CL452" s="73"/>
      <c r="CM452" s="73"/>
      <c r="CN452" s="73"/>
      <c r="CO452" s="73"/>
      <c r="CP452" s="73"/>
      <c r="CQ452" s="73"/>
      <c r="CR452" s="73"/>
      <c r="CS452" s="73"/>
      <c r="CT452" s="73"/>
      <c r="CU452" s="73"/>
      <c r="CV452" s="73"/>
      <c r="CW452" s="73"/>
      <c r="CX452" s="77"/>
      <c r="DA452" s="11" t="s">
        <v>480</v>
      </c>
      <c r="DB452" s="12">
        <v>0.71499999999999997</v>
      </c>
      <c r="DC452" s="11"/>
    </row>
    <row r="453" spans="1:107" ht="13.5" customHeight="1" x14ac:dyDescent="0.25">
      <c r="A453" s="3"/>
      <c r="B453" s="77"/>
      <c r="C453" s="84"/>
      <c r="D453" s="75"/>
      <c r="E453" s="75"/>
      <c r="F453" s="75"/>
      <c r="G453" s="75"/>
      <c r="H453" s="75"/>
      <c r="I453" s="75"/>
      <c r="J453" s="75"/>
      <c r="K453" s="75"/>
      <c r="L453" s="75"/>
      <c r="M453" s="74"/>
      <c r="N453" s="74"/>
      <c r="O453" s="74"/>
      <c r="P453" s="74"/>
      <c r="Q453" s="74"/>
      <c r="R453" s="85"/>
      <c r="S453" s="85"/>
      <c r="T453" s="85"/>
      <c r="U453" s="86"/>
      <c r="V453" s="86"/>
      <c r="W453" s="86"/>
      <c r="X453" s="74"/>
      <c r="Y453" s="74"/>
      <c r="Z453" s="74"/>
      <c r="AA453" s="74"/>
      <c r="AB453" s="74"/>
      <c r="AC453" s="73"/>
      <c r="AD453" s="73"/>
      <c r="AE453" s="73"/>
      <c r="AF453" s="73"/>
      <c r="AG453" s="73"/>
      <c r="AH453" s="73"/>
      <c r="AI453" s="73"/>
      <c r="AJ453" s="73"/>
      <c r="AK453" s="73"/>
      <c r="AL453" s="73"/>
      <c r="AM453" s="73"/>
      <c r="AN453" s="73"/>
      <c r="AO453" s="73"/>
      <c r="AP453" s="73"/>
      <c r="AQ453" s="73"/>
      <c r="AR453" s="73"/>
      <c r="AS453" s="73"/>
      <c r="AT453" s="73"/>
      <c r="AU453" s="73"/>
      <c r="AV453" s="73"/>
      <c r="AW453" s="73"/>
      <c r="AX453" s="73"/>
      <c r="AY453" s="73"/>
      <c r="AZ453" s="77"/>
      <c r="BA453" s="84"/>
      <c r="BB453" s="76"/>
      <c r="BC453" s="76"/>
      <c r="BD453" s="76"/>
      <c r="BE453" s="76"/>
      <c r="BF453" s="76"/>
      <c r="BG453" s="76"/>
      <c r="BH453" s="76"/>
      <c r="BI453" s="76"/>
      <c r="BJ453" s="76"/>
      <c r="BK453" s="74"/>
      <c r="BL453" s="74"/>
      <c r="BM453" s="74"/>
      <c r="BN453" s="74"/>
      <c r="BO453" s="74"/>
      <c r="BP453" s="85"/>
      <c r="BQ453" s="85"/>
      <c r="BR453" s="85"/>
      <c r="BS453" s="86"/>
      <c r="BT453" s="86"/>
      <c r="BU453" s="86"/>
      <c r="BV453" s="74"/>
      <c r="BW453" s="74"/>
      <c r="BX453" s="74"/>
      <c r="BY453" s="74"/>
      <c r="BZ453" s="74"/>
      <c r="CA453" s="73"/>
      <c r="CB453" s="73"/>
      <c r="CC453" s="73"/>
      <c r="CD453" s="73"/>
      <c r="CE453" s="73"/>
      <c r="CF453" s="73"/>
      <c r="CG453" s="73"/>
      <c r="CH453" s="73"/>
      <c r="CI453" s="73"/>
      <c r="CJ453" s="73"/>
      <c r="CK453" s="73"/>
      <c r="CL453" s="73"/>
      <c r="CM453" s="73"/>
      <c r="CN453" s="73"/>
      <c r="CO453" s="73"/>
      <c r="CP453" s="73"/>
      <c r="CQ453" s="73"/>
      <c r="CR453" s="73"/>
      <c r="CS453" s="73"/>
      <c r="CT453" s="73"/>
      <c r="CU453" s="73"/>
      <c r="CV453" s="73"/>
      <c r="CW453" s="73"/>
      <c r="CX453" s="77"/>
      <c r="DA453" s="11" t="s">
        <v>481</v>
      </c>
      <c r="DB453" s="12">
        <v>0.77700000000000002</v>
      </c>
      <c r="DC453" s="11"/>
    </row>
    <row r="454" spans="1:107" ht="13.5" customHeight="1" x14ac:dyDescent="0.25">
      <c r="A454" s="3"/>
      <c r="B454" s="77"/>
      <c r="C454" s="84"/>
      <c r="D454" s="75"/>
      <c r="E454" s="75"/>
      <c r="F454" s="75"/>
      <c r="G454" s="75"/>
      <c r="H454" s="75"/>
      <c r="I454" s="75"/>
      <c r="J454" s="75"/>
      <c r="K454" s="75"/>
      <c r="L454" s="75"/>
      <c r="M454" s="74"/>
      <c r="N454" s="74"/>
      <c r="O454" s="74"/>
      <c r="P454" s="74"/>
      <c r="Q454" s="74"/>
      <c r="R454" s="85"/>
      <c r="S454" s="85"/>
      <c r="T454" s="85"/>
      <c r="U454" s="86"/>
      <c r="V454" s="86"/>
      <c r="W454" s="86"/>
      <c r="X454" s="74"/>
      <c r="Y454" s="74"/>
      <c r="Z454" s="74"/>
      <c r="AA454" s="74"/>
      <c r="AB454" s="74"/>
      <c r="AC454" s="73"/>
      <c r="AD454" s="73"/>
      <c r="AE454" s="73"/>
      <c r="AF454" s="73"/>
      <c r="AG454" s="73"/>
      <c r="AH454" s="73"/>
      <c r="AI454" s="73"/>
      <c r="AJ454" s="73"/>
      <c r="AK454" s="73"/>
      <c r="AL454" s="73"/>
      <c r="AM454" s="73"/>
      <c r="AN454" s="73"/>
      <c r="AO454" s="73"/>
      <c r="AP454" s="73"/>
      <c r="AQ454" s="73"/>
      <c r="AR454" s="73"/>
      <c r="AS454" s="73"/>
      <c r="AT454" s="73"/>
      <c r="AU454" s="73"/>
      <c r="AV454" s="73"/>
      <c r="AW454" s="73"/>
      <c r="AX454" s="73"/>
      <c r="AY454" s="73"/>
      <c r="AZ454" s="77"/>
      <c r="BA454" s="84"/>
      <c r="BB454" s="76"/>
      <c r="BC454" s="76"/>
      <c r="BD454" s="76"/>
      <c r="BE454" s="76"/>
      <c r="BF454" s="76"/>
      <c r="BG454" s="76"/>
      <c r="BH454" s="76"/>
      <c r="BI454" s="76"/>
      <c r="BJ454" s="76"/>
      <c r="BK454" s="74"/>
      <c r="BL454" s="74"/>
      <c r="BM454" s="74"/>
      <c r="BN454" s="74"/>
      <c r="BO454" s="74"/>
      <c r="BP454" s="85"/>
      <c r="BQ454" s="85"/>
      <c r="BR454" s="85"/>
      <c r="BS454" s="86"/>
      <c r="BT454" s="86"/>
      <c r="BU454" s="86"/>
      <c r="BV454" s="74"/>
      <c r="BW454" s="74"/>
      <c r="BX454" s="74"/>
      <c r="BY454" s="74"/>
      <c r="BZ454" s="74"/>
      <c r="CA454" s="73"/>
      <c r="CB454" s="73"/>
      <c r="CC454" s="73"/>
      <c r="CD454" s="73"/>
      <c r="CE454" s="73"/>
      <c r="CF454" s="73"/>
      <c r="CG454" s="73"/>
      <c r="CH454" s="73"/>
      <c r="CI454" s="73"/>
      <c r="CJ454" s="73"/>
      <c r="CK454" s="73"/>
      <c r="CL454" s="73"/>
      <c r="CM454" s="73"/>
      <c r="CN454" s="73"/>
      <c r="CO454" s="73"/>
      <c r="CP454" s="73"/>
      <c r="CQ454" s="73"/>
      <c r="CR454" s="73"/>
      <c r="CS454" s="73"/>
      <c r="CT454" s="73"/>
      <c r="CU454" s="73"/>
      <c r="CV454" s="73"/>
      <c r="CW454" s="73"/>
      <c r="CX454" s="77"/>
      <c r="DA454" s="11" t="s">
        <v>482</v>
      </c>
      <c r="DB454" s="12">
        <v>0.79600000000000004</v>
      </c>
      <c r="DC454" s="11"/>
    </row>
    <row r="455" spans="1:107" ht="13.5" customHeight="1" x14ac:dyDescent="0.25">
      <c r="A455" s="3"/>
      <c r="B455" s="77"/>
      <c r="C455" s="84"/>
      <c r="D455" s="75"/>
      <c r="E455" s="75"/>
      <c r="F455" s="75"/>
      <c r="G455" s="75"/>
      <c r="H455" s="75"/>
      <c r="I455" s="75"/>
      <c r="J455" s="75"/>
      <c r="K455" s="75"/>
      <c r="L455" s="75"/>
      <c r="M455" s="74"/>
      <c r="N455" s="74"/>
      <c r="O455" s="74"/>
      <c r="P455" s="74"/>
      <c r="Q455" s="74"/>
      <c r="R455" s="85"/>
      <c r="S455" s="85"/>
      <c r="T455" s="85"/>
      <c r="U455" s="86"/>
      <c r="V455" s="86"/>
      <c r="W455" s="86"/>
      <c r="X455" s="74"/>
      <c r="Y455" s="74"/>
      <c r="Z455" s="74"/>
      <c r="AA455" s="74"/>
      <c r="AB455" s="74"/>
      <c r="AC455" s="73"/>
      <c r="AD455" s="73"/>
      <c r="AE455" s="73"/>
      <c r="AF455" s="73"/>
      <c r="AG455" s="73"/>
      <c r="AH455" s="73"/>
      <c r="AI455" s="73"/>
      <c r="AJ455" s="73"/>
      <c r="AK455" s="73"/>
      <c r="AL455" s="73"/>
      <c r="AM455" s="73"/>
      <c r="AN455" s="73"/>
      <c r="AO455" s="73"/>
      <c r="AP455" s="73"/>
      <c r="AQ455" s="73"/>
      <c r="AR455" s="73"/>
      <c r="AS455" s="73"/>
      <c r="AT455" s="73"/>
      <c r="AU455" s="73"/>
      <c r="AV455" s="73"/>
      <c r="AW455" s="73"/>
      <c r="AX455" s="73"/>
      <c r="AY455" s="73"/>
      <c r="AZ455" s="77"/>
      <c r="BA455" s="84"/>
      <c r="BB455" s="76"/>
      <c r="BC455" s="76"/>
      <c r="BD455" s="76"/>
      <c r="BE455" s="76"/>
      <c r="BF455" s="76"/>
      <c r="BG455" s="76"/>
      <c r="BH455" s="76"/>
      <c r="BI455" s="76"/>
      <c r="BJ455" s="76"/>
      <c r="BK455" s="74"/>
      <c r="BL455" s="74"/>
      <c r="BM455" s="74"/>
      <c r="BN455" s="74"/>
      <c r="BO455" s="74"/>
      <c r="BP455" s="85"/>
      <c r="BQ455" s="85"/>
      <c r="BR455" s="85"/>
      <c r="BS455" s="86"/>
      <c r="BT455" s="86"/>
      <c r="BU455" s="86"/>
      <c r="BV455" s="74"/>
      <c r="BW455" s="74"/>
      <c r="BX455" s="74"/>
      <c r="BY455" s="74"/>
      <c r="BZ455" s="74"/>
      <c r="CA455" s="73"/>
      <c r="CB455" s="73"/>
      <c r="CC455" s="73"/>
      <c r="CD455" s="73"/>
      <c r="CE455" s="73"/>
      <c r="CF455" s="73"/>
      <c r="CG455" s="73"/>
      <c r="CH455" s="73"/>
      <c r="CI455" s="73"/>
      <c r="CJ455" s="73"/>
      <c r="CK455" s="73"/>
      <c r="CL455" s="73"/>
      <c r="CM455" s="73"/>
      <c r="CN455" s="73"/>
      <c r="CO455" s="73"/>
      <c r="CP455" s="73"/>
      <c r="CQ455" s="73"/>
      <c r="CR455" s="73"/>
      <c r="CS455" s="73"/>
      <c r="CT455" s="73"/>
      <c r="CU455" s="73"/>
      <c r="CV455" s="73"/>
      <c r="CW455" s="73"/>
      <c r="CX455" s="77"/>
      <c r="DA455" s="11" t="s">
        <v>483</v>
      </c>
      <c r="DB455" s="12">
        <v>0.74299999999999999</v>
      </c>
      <c r="DC455" s="11"/>
    </row>
    <row r="456" spans="1:107" ht="13.5" customHeight="1" x14ac:dyDescent="0.2">
      <c r="A456" s="3"/>
      <c r="B456" s="77"/>
      <c r="C456" s="83"/>
      <c r="D456" s="83"/>
      <c r="E456" s="83"/>
      <c r="F456" s="83"/>
      <c r="G456" s="83"/>
      <c r="H456" s="83"/>
      <c r="I456" s="83"/>
      <c r="J456" s="83"/>
      <c r="K456" s="83"/>
      <c r="L456" s="83"/>
      <c r="M456" s="83"/>
      <c r="N456" s="83"/>
      <c r="O456" s="83"/>
      <c r="P456" s="83"/>
      <c r="Q456" s="83"/>
      <c r="R456" s="83"/>
      <c r="S456" s="83"/>
      <c r="T456" s="83"/>
      <c r="U456" s="83"/>
      <c r="V456" s="83"/>
      <c r="W456" s="83"/>
      <c r="X456" s="54"/>
      <c r="Y456" s="54"/>
      <c r="Z456" s="54"/>
      <c r="AA456" s="54"/>
      <c r="AB456" s="54"/>
      <c r="AC456" s="73"/>
      <c r="AD456" s="73"/>
      <c r="AE456" s="73"/>
      <c r="AF456" s="73"/>
      <c r="AG456" s="73"/>
      <c r="AH456" s="73"/>
      <c r="AI456" s="73"/>
      <c r="AJ456" s="73"/>
      <c r="AK456" s="73"/>
      <c r="AL456" s="73"/>
      <c r="AM456" s="73"/>
      <c r="AN456" s="73"/>
      <c r="AO456" s="73"/>
      <c r="AP456" s="73"/>
      <c r="AQ456" s="73"/>
      <c r="AR456" s="73"/>
      <c r="AS456" s="73"/>
      <c r="AT456" s="73"/>
      <c r="AU456" s="73"/>
      <c r="AV456" s="73"/>
      <c r="AW456" s="73"/>
      <c r="AX456" s="73"/>
      <c r="AY456" s="73"/>
      <c r="AZ456" s="77"/>
      <c r="BA456" s="83"/>
      <c r="BB456" s="83"/>
      <c r="BC456" s="83"/>
      <c r="BD456" s="83"/>
      <c r="BE456" s="83"/>
      <c r="BF456" s="83"/>
      <c r="BG456" s="83"/>
      <c r="BH456" s="83"/>
      <c r="BI456" s="83"/>
      <c r="BJ456" s="83"/>
      <c r="BK456" s="83"/>
      <c r="BL456" s="83"/>
      <c r="BM456" s="83"/>
      <c r="BN456" s="83"/>
      <c r="BO456" s="83"/>
      <c r="BP456" s="83"/>
      <c r="BQ456" s="83"/>
      <c r="BR456" s="83"/>
      <c r="BS456" s="83"/>
      <c r="BT456" s="83"/>
      <c r="BU456" s="83"/>
      <c r="BV456" s="54"/>
      <c r="BW456" s="54"/>
      <c r="BX456" s="54"/>
      <c r="BY456" s="54"/>
      <c r="BZ456" s="54"/>
      <c r="CA456" s="73"/>
      <c r="CB456" s="73"/>
      <c r="CC456" s="73"/>
      <c r="CD456" s="73"/>
      <c r="CE456" s="73"/>
      <c r="CF456" s="73"/>
      <c r="CG456" s="73"/>
      <c r="CH456" s="73"/>
      <c r="CI456" s="73"/>
      <c r="CJ456" s="73"/>
      <c r="CK456" s="73"/>
      <c r="CL456" s="73"/>
      <c r="CM456" s="73"/>
      <c r="CN456" s="73"/>
      <c r="CO456" s="73"/>
      <c r="CP456" s="73"/>
      <c r="CQ456" s="73"/>
      <c r="CR456" s="73"/>
      <c r="CS456" s="73"/>
      <c r="CT456" s="73"/>
      <c r="CU456" s="73"/>
      <c r="CV456" s="73"/>
      <c r="CW456" s="73"/>
      <c r="CX456" s="77"/>
      <c r="DA456" s="11" t="s">
        <v>484</v>
      </c>
      <c r="DB456" s="12">
        <v>0.78100000000000003</v>
      </c>
      <c r="DC456" s="11"/>
    </row>
    <row r="457" spans="1:107" ht="13.5" customHeight="1" x14ac:dyDescent="0.2">
      <c r="A457" s="3"/>
      <c r="B457" s="77"/>
      <c r="C457" s="83"/>
      <c r="D457" s="83"/>
      <c r="E457" s="83"/>
      <c r="F457" s="83"/>
      <c r="G457" s="83"/>
      <c r="H457" s="83"/>
      <c r="I457" s="83"/>
      <c r="J457" s="83"/>
      <c r="K457" s="83"/>
      <c r="L457" s="83"/>
      <c r="M457" s="83"/>
      <c r="N457" s="83"/>
      <c r="O457" s="83"/>
      <c r="P457" s="83"/>
      <c r="Q457" s="83"/>
      <c r="R457" s="83"/>
      <c r="S457" s="83"/>
      <c r="T457" s="83"/>
      <c r="U457" s="83"/>
      <c r="V457" s="83"/>
      <c r="W457" s="83"/>
      <c r="X457" s="54"/>
      <c r="Y457" s="54"/>
      <c r="Z457" s="54"/>
      <c r="AA457" s="54"/>
      <c r="AB457" s="54"/>
      <c r="AC457" s="73"/>
      <c r="AD457" s="73"/>
      <c r="AE457" s="73"/>
      <c r="AF457" s="73"/>
      <c r="AG457" s="73"/>
      <c r="AH457" s="73"/>
      <c r="AI457" s="73"/>
      <c r="AJ457" s="73"/>
      <c r="AK457" s="73"/>
      <c r="AL457" s="73"/>
      <c r="AM457" s="73"/>
      <c r="AN457" s="73"/>
      <c r="AO457" s="73"/>
      <c r="AP457" s="73"/>
      <c r="AQ457" s="73"/>
      <c r="AR457" s="73"/>
      <c r="AS457" s="73"/>
      <c r="AT457" s="73"/>
      <c r="AU457" s="73"/>
      <c r="AV457" s="73"/>
      <c r="AW457" s="73"/>
      <c r="AX457" s="73"/>
      <c r="AY457" s="73"/>
      <c r="AZ457" s="77"/>
      <c r="BA457" s="83"/>
      <c r="BB457" s="83"/>
      <c r="BC457" s="83"/>
      <c r="BD457" s="83"/>
      <c r="BE457" s="83"/>
      <c r="BF457" s="83"/>
      <c r="BG457" s="83"/>
      <c r="BH457" s="83"/>
      <c r="BI457" s="83"/>
      <c r="BJ457" s="83"/>
      <c r="BK457" s="83"/>
      <c r="BL457" s="83"/>
      <c r="BM457" s="83"/>
      <c r="BN457" s="83"/>
      <c r="BO457" s="83"/>
      <c r="BP457" s="83"/>
      <c r="BQ457" s="83"/>
      <c r="BR457" s="83"/>
      <c r="BS457" s="83"/>
      <c r="BT457" s="83"/>
      <c r="BU457" s="83"/>
      <c r="BV457" s="54"/>
      <c r="BW457" s="54"/>
      <c r="BX457" s="54"/>
      <c r="BY457" s="54"/>
      <c r="BZ457" s="54"/>
      <c r="CA457" s="83"/>
      <c r="CB457" s="83"/>
      <c r="CC457" s="83"/>
      <c r="CD457" s="83"/>
      <c r="CE457" s="83"/>
      <c r="CF457" s="83"/>
      <c r="CG457" s="83"/>
      <c r="CH457" s="83"/>
      <c r="CI457" s="83"/>
      <c r="CJ457" s="83"/>
      <c r="CK457" s="83"/>
      <c r="CL457" s="83"/>
      <c r="CM457" s="83"/>
      <c r="CN457" s="83"/>
      <c r="CO457" s="83"/>
      <c r="CP457" s="83"/>
      <c r="CQ457" s="83"/>
      <c r="CR457" s="83"/>
      <c r="CS457" s="83"/>
      <c r="CT457" s="83"/>
      <c r="CU457" s="83"/>
      <c r="CV457" s="83"/>
      <c r="CW457" s="83"/>
      <c r="CX457" s="77"/>
      <c r="DA457" s="11" t="s">
        <v>485</v>
      </c>
      <c r="DB457" s="12">
        <v>0.70299999999999996</v>
      </c>
      <c r="DC457" s="11"/>
    </row>
    <row r="458" spans="1:107" ht="13.5" customHeight="1" x14ac:dyDescent="0.25">
      <c r="A458" s="3"/>
      <c r="B458" s="77"/>
      <c r="C458" s="84"/>
      <c r="D458" s="75"/>
      <c r="E458" s="75"/>
      <c r="F458" s="75"/>
      <c r="G458" s="75"/>
      <c r="H458" s="75"/>
      <c r="I458" s="75"/>
      <c r="J458" s="75"/>
      <c r="K458" s="75"/>
      <c r="L458" s="75"/>
      <c r="M458" s="74"/>
      <c r="N458" s="74"/>
      <c r="O458" s="74"/>
      <c r="P458" s="74"/>
      <c r="Q458" s="74"/>
      <c r="R458" s="85"/>
      <c r="S458" s="85"/>
      <c r="T458" s="85"/>
      <c r="U458" s="86"/>
      <c r="V458" s="86"/>
      <c r="W458" s="86"/>
      <c r="X458" s="74"/>
      <c r="Y458" s="74"/>
      <c r="Z458" s="74"/>
      <c r="AA458" s="74"/>
      <c r="AB458" s="74"/>
      <c r="AC458" s="73"/>
      <c r="AD458" s="73"/>
      <c r="AE458" s="73"/>
      <c r="AF458" s="73"/>
      <c r="AG458" s="73"/>
      <c r="AH458" s="73"/>
      <c r="AI458" s="73"/>
      <c r="AJ458" s="73"/>
      <c r="AK458" s="73"/>
      <c r="AL458" s="73"/>
      <c r="AM458" s="73"/>
      <c r="AN458" s="73"/>
      <c r="AO458" s="73"/>
      <c r="AP458" s="73"/>
      <c r="AQ458" s="73"/>
      <c r="AR458" s="73"/>
      <c r="AS458" s="73"/>
      <c r="AT458" s="73"/>
      <c r="AU458" s="73"/>
      <c r="AV458" s="73"/>
      <c r="AW458" s="73"/>
      <c r="AX458" s="73"/>
      <c r="AY458" s="73"/>
      <c r="AZ458" s="77"/>
      <c r="BA458" s="51"/>
      <c r="BB458" s="51"/>
      <c r="BC458" s="51"/>
      <c r="BD458" s="51"/>
      <c r="BE458" s="51"/>
      <c r="BF458" s="51"/>
      <c r="BG458" s="51"/>
      <c r="BH458" s="51"/>
      <c r="BI458" s="51"/>
      <c r="BJ458" s="51"/>
      <c r="BK458" s="51"/>
      <c r="BL458" s="51"/>
      <c r="BM458" s="51"/>
      <c r="BN458" s="51"/>
      <c r="BO458" s="51"/>
      <c r="BP458" s="51"/>
      <c r="BQ458" s="51"/>
      <c r="BR458" s="51"/>
      <c r="BS458" s="51"/>
      <c r="BT458" s="51"/>
      <c r="BU458" s="51"/>
      <c r="BV458" s="54"/>
      <c r="BW458" s="54"/>
      <c r="BX458" s="54"/>
      <c r="BY458" s="54"/>
      <c r="BZ458" s="54"/>
      <c r="CA458" s="87"/>
      <c r="CB458" s="52"/>
      <c r="CC458" s="52"/>
      <c r="CD458" s="52"/>
      <c r="CE458" s="52"/>
      <c r="CF458" s="52"/>
      <c r="CG458" s="52"/>
      <c r="CH458" s="52"/>
      <c r="CI458" s="52"/>
      <c r="CJ458" s="52"/>
      <c r="CK458" s="52"/>
      <c r="CL458" s="52"/>
      <c r="CM458" s="52"/>
      <c r="CN458" s="52"/>
      <c r="CO458" s="52"/>
      <c r="CP458" s="88"/>
      <c r="CQ458" s="88"/>
      <c r="CR458" s="88"/>
      <c r="CS458" s="89"/>
      <c r="CT458" s="80"/>
      <c r="CU458" s="80"/>
      <c r="CV458" s="80"/>
      <c r="CW458" s="80"/>
      <c r="CX458" s="77"/>
      <c r="DA458" s="11" t="s">
        <v>486</v>
      </c>
      <c r="DB458" s="12">
        <v>0.89100000000000001</v>
      </c>
      <c r="DC458" s="11"/>
    </row>
    <row r="459" spans="1:107" ht="13.5" customHeight="1" x14ac:dyDescent="0.25">
      <c r="A459" s="3"/>
      <c r="B459" s="77"/>
      <c r="C459" s="84"/>
      <c r="D459" s="75"/>
      <c r="E459" s="75"/>
      <c r="F459" s="75"/>
      <c r="G459" s="75"/>
      <c r="H459" s="75"/>
      <c r="I459" s="75"/>
      <c r="J459" s="75"/>
      <c r="K459" s="75"/>
      <c r="L459" s="75"/>
      <c r="M459" s="74"/>
      <c r="N459" s="74"/>
      <c r="O459" s="74"/>
      <c r="P459" s="74"/>
      <c r="Q459" s="74"/>
      <c r="R459" s="85"/>
      <c r="S459" s="85"/>
      <c r="T459" s="85"/>
      <c r="U459" s="86"/>
      <c r="V459" s="86"/>
      <c r="W459" s="86"/>
      <c r="X459" s="74"/>
      <c r="Y459" s="74"/>
      <c r="Z459" s="74"/>
      <c r="AA459" s="74"/>
      <c r="AB459" s="74"/>
      <c r="AC459" s="73"/>
      <c r="AD459" s="73"/>
      <c r="AE459" s="73"/>
      <c r="AF459" s="73"/>
      <c r="AG459" s="73"/>
      <c r="AH459" s="73"/>
      <c r="AI459" s="73"/>
      <c r="AJ459" s="73"/>
      <c r="AK459" s="73"/>
      <c r="AL459" s="73"/>
      <c r="AM459" s="73"/>
      <c r="AN459" s="73"/>
      <c r="AO459" s="73"/>
      <c r="AP459" s="73"/>
      <c r="AQ459" s="73"/>
      <c r="AR459" s="73"/>
      <c r="AS459" s="73"/>
      <c r="AT459" s="73"/>
      <c r="AU459" s="73"/>
      <c r="AV459" s="73"/>
      <c r="AW459" s="73"/>
      <c r="AX459" s="73"/>
      <c r="AY459" s="73"/>
      <c r="AZ459" s="77"/>
      <c r="BA459" s="51"/>
      <c r="BB459" s="51"/>
      <c r="BC459" s="51"/>
      <c r="BD459" s="51"/>
      <c r="BE459" s="51"/>
      <c r="BF459" s="51"/>
      <c r="BG459" s="51"/>
      <c r="BH459" s="51"/>
      <c r="BI459" s="51"/>
      <c r="BJ459" s="51"/>
      <c r="BK459" s="51"/>
      <c r="BL459" s="51"/>
      <c r="BM459" s="51"/>
      <c r="BN459" s="51"/>
      <c r="BO459" s="51"/>
      <c r="BP459" s="51"/>
      <c r="BQ459" s="51"/>
      <c r="BR459" s="51"/>
      <c r="BS459" s="90"/>
      <c r="BT459" s="90"/>
      <c r="BU459" s="90"/>
      <c r="BV459" s="54"/>
      <c r="BW459" s="54"/>
      <c r="BX459" s="54"/>
      <c r="BY459" s="54"/>
      <c r="BZ459" s="54"/>
      <c r="CA459" s="87"/>
      <c r="CB459" s="52"/>
      <c r="CC459" s="52"/>
      <c r="CD459" s="52"/>
      <c r="CE459" s="52"/>
      <c r="CF459" s="52"/>
      <c r="CG459" s="52"/>
      <c r="CH459" s="52"/>
      <c r="CI459" s="52"/>
      <c r="CJ459" s="52"/>
      <c r="CK459" s="52"/>
      <c r="CL459" s="52"/>
      <c r="CM459" s="52"/>
      <c r="CN459" s="52"/>
      <c r="CO459" s="52"/>
      <c r="CP459" s="91"/>
      <c r="CQ459" s="91"/>
      <c r="CR459" s="91"/>
      <c r="CS459" s="79"/>
      <c r="CT459" s="80"/>
      <c r="CU459" s="80"/>
      <c r="CV459" s="80"/>
      <c r="CW459" s="80"/>
      <c r="CX459" s="77"/>
      <c r="DA459" s="11" t="s">
        <v>487</v>
      </c>
      <c r="DB459" s="12">
        <v>0.77800000000000002</v>
      </c>
      <c r="DC459" s="11"/>
    </row>
    <row r="460" spans="1:107" ht="13.5" customHeight="1" x14ac:dyDescent="0.25">
      <c r="A460" s="3"/>
      <c r="B460" s="77"/>
      <c r="C460" s="84"/>
      <c r="D460" s="75"/>
      <c r="E460" s="75"/>
      <c r="F460" s="75"/>
      <c r="G460" s="75"/>
      <c r="H460" s="75"/>
      <c r="I460" s="75"/>
      <c r="J460" s="75"/>
      <c r="K460" s="75"/>
      <c r="L460" s="75"/>
      <c r="M460" s="74"/>
      <c r="N460" s="74"/>
      <c r="O460" s="74"/>
      <c r="P460" s="74"/>
      <c r="Q460" s="74"/>
      <c r="R460" s="85"/>
      <c r="S460" s="85"/>
      <c r="T460" s="85"/>
      <c r="U460" s="86"/>
      <c r="V460" s="86"/>
      <c r="W460" s="86"/>
      <c r="X460" s="74"/>
      <c r="Y460" s="74"/>
      <c r="Z460" s="74"/>
      <c r="AA460" s="74"/>
      <c r="AB460" s="74"/>
      <c r="AC460" s="73"/>
      <c r="AD460" s="73"/>
      <c r="AE460" s="73"/>
      <c r="AF460" s="73"/>
      <c r="AG460" s="73"/>
      <c r="AH460" s="73"/>
      <c r="AI460" s="73"/>
      <c r="AJ460" s="73"/>
      <c r="AK460" s="73"/>
      <c r="AL460" s="73"/>
      <c r="AM460" s="73"/>
      <c r="AN460" s="73"/>
      <c r="AO460" s="73"/>
      <c r="AP460" s="73"/>
      <c r="AQ460" s="73"/>
      <c r="AR460" s="73"/>
      <c r="AS460" s="73"/>
      <c r="AT460" s="73"/>
      <c r="AU460" s="73"/>
      <c r="AV460" s="73"/>
      <c r="AW460" s="73"/>
      <c r="AX460" s="73"/>
      <c r="AY460" s="73"/>
      <c r="AZ460" s="77"/>
      <c r="BA460" s="53"/>
      <c r="BB460" s="53"/>
      <c r="BC460" s="53"/>
      <c r="BD460" s="53"/>
      <c r="BE460" s="53"/>
      <c r="BF460" s="53"/>
      <c r="BG460" s="53"/>
      <c r="BH460" s="53"/>
      <c r="BI460" s="53"/>
      <c r="BJ460" s="53"/>
      <c r="BK460" s="53"/>
      <c r="BL460" s="53"/>
      <c r="BM460" s="53"/>
      <c r="BN460" s="53"/>
      <c r="BO460" s="53"/>
      <c r="BP460" s="53"/>
      <c r="BQ460" s="53"/>
      <c r="BR460" s="53"/>
      <c r="BS460" s="90"/>
      <c r="BT460" s="90"/>
      <c r="BU460" s="90"/>
      <c r="BV460" s="54"/>
      <c r="BW460" s="54"/>
      <c r="BX460" s="54"/>
      <c r="BY460" s="54"/>
      <c r="BZ460" s="54"/>
      <c r="CA460" s="87"/>
      <c r="CB460" s="52"/>
      <c r="CC460" s="52"/>
      <c r="CD460" s="52"/>
      <c r="CE460" s="52"/>
      <c r="CF460" s="52"/>
      <c r="CG460" s="52"/>
      <c r="CH460" s="52"/>
      <c r="CI460" s="52"/>
      <c r="CJ460" s="52"/>
      <c r="CK460" s="52"/>
      <c r="CL460" s="52"/>
      <c r="CM460" s="52"/>
      <c r="CN460" s="52"/>
      <c r="CO460" s="52"/>
      <c r="CP460" s="88"/>
      <c r="CQ460" s="88"/>
      <c r="CR460" s="88"/>
      <c r="CS460" s="89"/>
      <c r="CT460" s="80"/>
      <c r="CU460" s="80"/>
      <c r="CV460" s="80"/>
      <c r="CW460" s="80"/>
      <c r="CX460" s="77"/>
      <c r="DA460" s="11" t="s">
        <v>488</v>
      </c>
      <c r="DB460" s="12">
        <v>0.70399999999999996</v>
      </c>
      <c r="DC460" s="11"/>
    </row>
    <row r="461" spans="1:107" ht="13.5" customHeight="1" x14ac:dyDescent="0.25">
      <c r="A461" s="3"/>
      <c r="B461" s="77"/>
      <c r="C461" s="84"/>
      <c r="D461" s="75"/>
      <c r="E461" s="75"/>
      <c r="F461" s="75"/>
      <c r="G461" s="75"/>
      <c r="H461" s="75"/>
      <c r="I461" s="75"/>
      <c r="J461" s="75"/>
      <c r="K461" s="75"/>
      <c r="L461" s="75"/>
      <c r="M461" s="74"/>
      <c r="N461" s="74"/>
      <c r="O461" s="74"/>
      <c r="P461" s="74"/>
      <c r="Q461" s="74"/>
      <c r="R461" s="85"/>
      <c r="S461" s="85"/>
      <c r="T461" s="85"/>
      <c r="U461" s="86"/>
      <c r="V461" s="86"/>
      <c r="W461" s="86"/>
      <c r="X461" s="74"/>
      <c r="Y461" s="74"/>
      <c r="Z461" s="74"/>
      <c r="AA461" s="74"/>
      <c r="AB461" s="74"/>
      <c r="AC461" s="73"/>
      <c r="AD461" s="73"/>
      <c r="AE461" s="73"/>
      <c r="AF461" s="73"/>
      <c r="AG461" s="73"/>
      <c r="AH461" s="73"/>
      <c r="AI461" s="73"/>
      <c r="AJ461" s="73"/>
      <c r="AK461" s="73"/>
      <c r="AL461" s="73"/>
      <c r="AM461" s="73"/>
      <c r="AN461" s="73"/>
      <c r="AO461" s="73"/>
      <c r="AP461" s="73"/>
      <c r="AQ461" s="73"/>
      <c r="AR461" s="73"/>
      <c r="AS461" s="73"/>
      <c r="AT461" s="73"/>
      <c r="AU461" s="73"/>
      <c r="AV461" s="73"/>
      <c r="AW461" s="73"/>
      <c r="AX461" s="73"/>
      <c r="AY461" s="73"/>
      <c r="AZ461" s="77"/>
      <c r="BA461" s="51"/>
      <c r="BB461" s="51"/>
      <c r="BC461" s="51"/>
      <c r="BD461" s="51"/>
      <c r="BE461" s="51"/>
      <c r="BF461" s="51"/>
      <c r="BG461" s="51"/>
      <c r="BH461" s="51"/>
      <c r="BI461" s="51"/>
      <c r="BJ461" s="51"/>
      <c r="BK461" s="51"/>
      <c r="BL461" s="51"/>
      <c r="BM461" s="51"/>
      <c r="BN461" s="51"/>
      <c r="BO461" s="51"/>
      <c r="BP461" s="51"/>
      <c r="BQ461" s="51"/>
      <c r="BR461" s="51"/>
      <c r="BS461" s="51"/>
      <c r="BT461" s="51"/>
      <c r="BU461" s="51"/>
      <c r="BV461" s="51"/>
      <c r="BW461" s="51"/>
      <c r="BX461" s="51"/>
      <c r="BY461" s="51"/>
      <c r="BZ461" s="51"/>
      <c r="CA461" s="83"/>
      <c r="CB461" s="83"/>
      <c r="CC461" s="83"/>
      <c r="CD461" s="83"/>
      <c r="CE461" s="83"/>
      <c r="CF461" s="83"/>
      <c r="CG461" s="83"/>
      <c r="CH461" s="83"/>
      <c r="CI461" s="83"/>
      <c r="CJ461" s="83"/>
      <c r="CK461" s="83"/>
      <c r="CL461" s="83"/>
      <c r="CM461" s="83"/>
      <c r="CN461" s="83"/>
      <c r="CO461" s="83"/>
      <c r="CP461" s="83"/>
      <c r="CQ461" s="83"/>
      <c r="CR461" s="83"/>
      <c r="CS461" s="92"/>
      <c r="CT461" s="83"/>
      <c r="CU461" s="83"/>
      <c r="CV461" s="83"/>
      <c r="CW461" s="83"/>
      <c r="CX461" s="77"/>
      <c r="DA461" s="11"/>
      <c r="DB461" s="12"/>
      <c r="DC461" s="11"/>
    </row>
    <row r="462" spans="1:107" ht="13.5" customHeight="1" x14ac:dyDescent="0.2">
      <c r="A462" s="3"/>
      <c r="B462" s="77"/>
      <c r="C462" s="83"/>
      <c r="D462" s="83"/>
      <c r="E462" s="83"/>
      <c r="F462" s="83"/>
      <c r="G462" s="83"/>
      <c r="H462" s="83"/>
      <c r="I462" s="83"/>
      <c r="J462" s="83"/>
      <c r="K462" s="83"/>
      <c r="L462" s="83"/>
      <c r="M462" s="83"/>
      <c r="N462" s="83"/>
      <c r="O462" s="83"/>
      <c r="P462" s="83"/>
      <c r="Q462" s="83"/>
      <c r="R462" s="83"/>
      <c r="S462" s="83"/>
      <c r="T462" s="83"/>
      <c r="U462" s="83"/>
      <c r="V462" s="83"/>
      <c r="W462" s="83"/>
      <c r="X462" s="54"/>
      <c r="Y462" s="54"/>
      <c r="Z462" s="54"/>
      <c r="AA462" s="54"/>
      <c r="AB462" s="54"/>
      <c r="AC462" s="73"/>
      <c r="AD462" s="73"/>
      <c r="AE462" s="73"/>
      <c r="AF462" s="73"/>
      <c r="AG462" s="73"/>
      <c r="AH462" s="73"/>
      <c r="AI462" s="73"/>
      <c r="AJ462" s="73"/>
      <c r="AK462" s="73"/>
      <c r="AL462" s="73"/>
      <c r="AM462" s="73"/>
      <c r="AN462" s="73"/>
      <c r="AO462" s="73"/>
      <c r="AP462" s="73"/>
      <c r="AQ462" s="73"/>
      <c r="AR462" s="73"/>
      <c r="AS462" s="73"/>
      <c r="AT462" s="73"/>
      <c r="AU462" s="73"/>
      <c r="AV462" s="73"/>
      <c r="AW462" s="73"/>
      <c r="AX462" s="73"/>
      <c r="AY462" s="73"/>
      <c r="AZ462" s="77"/>
      <c r="BA462" s="52"/>
      <c r="BB462" s="62"/>
      <c r="BC462" s="62"/>
      <c r="BD462" s="62"/>
      <c r="BE462" s="62"/>
      <c r="BF462" s="62"/>
      <c r="BG462" s="62"/>
      <c r="BH462" s="62"/>
      <c r="BI462" s="62"/>
      <c r="BJ462" s="62"/>
      <c r="BK462" s="62"/>
      <c r="BL462" s="62"/>
      <c r="BM462" s="62"/>
      <c r="BN462" s="62"/>
      <c r="BO462" s="62"/>
      <c r="BP462" s="62"/>
      <c r="BQ462" s="62"/>
      <c r="BR462" s="62"/>
      <c r="BS462" s="62"/>
      <c r="BT462" s="62"/>
      <c r="BU462" s="62"/>
      <c r="BV462" s="62"/>
      <c r="BW462" s="62"/>
      <c r="BX462" s="62"/>
      <c r="BY462" s="62"/>
      <c r="BZ462" s="52"/>
      <c r="CA462" s="83"/>
      <c r="CB462" s="83"/>
      <c r="CC462" s="83"/>
      <c r="CD462" s="83"/>
      <c r="CE462" s="83"/>
      <c r="CF462" s="83"/>
      <c r="CG462" s="83"/>
      <c r="CH462" s="83"/>
      <c r="CI462" s="83"/>
      <c r="CJ462" s="83"/>
      <c r="CK462" s="83"/>
      <c r="CL462" s="83"/>
      <c r="CM462" s="83"/>
      <c r="CN462" s="83"/>
      <c r="CO462" s="83"/>
      <c r="CP462" s="83"/>
      <c r="CQ462" s="83"/>
      <c r="CR462" s="83"/>
      <c r="CS462" s="92"/>
      <c r="CT462" s="83"/>
      <c r="CU462" s="83"/>
      <c r="CV462" s="83"/>
      <c r="CW462" s="83"/>
      <c r="CX462" s="77"/>
      <c r="DA462" s="11" t="s">
        <v>489</v>
      </c>
      <c r="DB462" s="12">
        <v>0.93200000000000005</v>
      </c>
      <c r="DC462" s="11"/>
    </row>
    <row r="463" spans="1:107" ht="13.5" customHeight="1" x14ac:dyDescent="0.2">
      <c r="A463" s="3"/>
      <c r="B463" s="77"/>
      <c r="C463" s="83"/>
      <c r="D463" s="83"/>
      <c r="E463" s="83"/>
      <c r="F463" s="83"/>
      <c r="G463" s="83"/>
      <c r="H463" s="83"/>
      <c r="I463" s="83"/>
      <c r="J463" s="83"/>
      <c r="K463" s="83"/>
      <c r="L463" s="83"/>
      <c r="M463" s="83"/>
      <c r="N463" s="83"/>
      <c r="O463" s="83"/>
      <c r="P463" s="83"/>
      <c r="Q463" s="83"/>
      <c r="R463" s="83"/>
      <c r="S463" s="83"/>
      <c r="T463" s="83"/>
      <c r="U463" s="83"/>
      <c r="V463" s="83"/>
      <c r="W463" s="83"/>
      <c r="X463" s="54"/>
      <c r="Y463" s="54"/>
      <c r="Z463" s="54"/>
      <c r="AA463" s="54"/>
      <c r="AB463" s="54"/>
      <c r="AC463" s="73"/>
      <c r="AD463" s="73"/>
      <c r="AE463" s="73"/>
      <c r="AF463" s="73"/>
      <c r="AG463" s="73"/>
      <c r="AH463" s="73"/>
      <c r="AI463" s="73"/>
      <c r="AJ463" s="73"/>
      <c r="AK463" s="73"/>
      <c r="AL463" s="73"/>
      <c r="AM463" s="73"/>
      <c r="AN463" s="73"/>
      <c r="AO463" s="73"/>
      <c r="AP463" s="73"/>
      <c r="AQ463" s="73"/>
      <c r="AR463" s="73"/>
      <c r="AS463" s="73"/>
      <c r="AT463" s="73"/>
      <c r="AU463" s="73"/>
      <c r="AV463" s="73"/>
      <c r="AW463" s="73"/>
      <c r="AX463" s="73"/>
      <c r="AY463" s="73"/>
      <c r="AZ463" s="77"/>
      <c r="BA463" s="52"/>
      <c r="BB463" s="62"/>
      <c r="BC463" s="62"/>
      <c r="BD463" s="62"/>
      <c r="BE463" s="62"/>
      <c r="BF463" s="62"/>
      <c r="BG463" s="62"/>
      <c r="BH463" s="62"/>
      <c r="BI463" s="62"/>
      <c r="BJ463" s="62"/>
      <c r="BK463" s="62"/>
      <c r="BL463" s="62"/>
      <c r="BM463" s="62"/>
      <c r="BN463" s="62"/>
      <c r="BO463" s="62"/>
      <c r="BP463" s="62"/>
      <c r="BQ463" s="62"/>
      <c r="BR463" s="62"/>
      <c r="BS463" s="62"/>
      <c r="BT463" s="62"/>
      <c r="BU463" s="62"/>
      <c r="BV463" s="62"/>
      <c r="BW463" s="62"/>
      <c r="BX463" s="62"/>
      <c r="BY463" s="62"/>
      <c r="BZ463" s="52"/>
      <c r="CA463" s="87"/>
      <c r="CB463" s="52"/>
      <c r="CC463" s="52"/>
      <c r="CD463" s="52"/>
      <c r="CE463" s="52"/>
      <c r="CF463" s="52"/>
      <c r="CG463" s="52"/>
      <c r="CH463" s="52"/>
      <c r="CI463" s="52"/>
      <c r="CJ463" s="52"/>
      <c r="CK463" s="52"/>
      <c r="CL463" s="52"/>
      <c r="CM463" s="52"/>
      <c r="CN463" s="52"/>
      <c r="CO463" s="52"/>
      <c r="CP463" s="91"/>
      <c r="CQ463" s="91"/>
      <c r="CR463" s="91"/>
      <c r="CS463" s="92"/>
      <c r="CT463" s="83"/>
      <c r="CU463" s="83"/>
      <c r="CV463" s="83"/>
      <c r="CW463" s="83"/>
      <c r="CX463" s="77"/>
      <c r="DA463" s="11" t="s">
        <v>490</v>
      </c>
      <c r="DB463" s="12">
        <v>0.78500000000000003</v>
      </c>
      <c r="DC463" s="11"/>
    </row>
    <row r="464" spans="1:107" ht="13.5" customHeight="1" x14ac:dyDescent="0.25">
      <c r="A464" s="3"/>
      <c r="B464" s="77"/>
      <c r="C464" s="84"/>
      <c r="D464" s="75"/>
      <c r="E464" s="75"/>
      <c r="F464" s="75"/>
      <c r="G464" s="75"/>
      <c r="H464" s="75"/>
      <c r="I464" s="75"/>
      <c r="J464" s="75"/>
      <c r="K464" s="75"/>
      <c r="L464" s="75"/>
      <c r="M464" s="74"/>
      <c r="N464" s="74"/>
      <c r="O464" s="74"/>
      <c r="P464" s="74"/>
      <c r="Q464" s="74"/>
      <c r="R464" s="85"/>
      <c r="S464" s="85"/>
      <c r="T464" s="85"/>
      <c r="U464" s="86"/>
      <c r="V464" s="86"/>
      <c r="W464" s="86"/>
      <c r="X464" s="74"/>
      <c r="Y464" s="74"/>
      <c r="Z464" s="74"/>
      <c r="AA464" s="74"/>
      <c r="AB464" s="74"/>
      <c r="AC464" s="73"/>
      <c r="AD464" s="73"/>
      <c r="AE464" s="73"/>
      <c r="AF464" s="73"/>
      <c r="AG464" s="73"/>
      <c r="AH464" s="73"/>
      <c r="AI464" s="73"/>
      <c r="AJ464" s="73"/>
      <c r="AK464" s="73"/>
      <c r="AL464" s="73"/>
      <c r="AM464" s="73"/>
      <c r="AN464" s="73"/>
      <c r="AO464" s="73"/>
      <c r="AP464" s="73"/>
      <c r="AQ464" s="73"/>
      <c r="AR464" s="73"/>
      <c r="AS464" s="73"/>
      <c r="AT464" s="73"/>
      <c r="AU464" s="73"/>
      <c r="AV464" s="73"/>
      <c r="AW464" s="73"/>
      <c r="AX464" s="73"/>
      <c r="AY464" s="73"/>
      <c r="AZ464" s="77"/>
      <c r="BA464" s="52"/>
      <c r="BB464" s="62"/>
      <c r="BC464" s="62"/>
      <c r="BD464" s="62"/>
      <c r="BE464" s="62"/>
      <c r="BF464" s="62"/>
      <c r="BG464" s="62"/>
      <c r="BH464" s="62"/>
      <c r="BI464" s="62"/>
      <c r="BJ464" s="62"/>
      <c r="BK464" s="62"/>
      <c r="BL464" s="62"/>
      <c r="BM464" s="62"/>
      <c r="BN464" s="62"/>
      <c r="BO464" s="62"/>
      <c r="BP464" s="62"/>
      <c r="BQ464" s="62"/>
      <c r="BR464" s="62"/>
      <c r="BS464" s="62"/>
      <c r="BT464" s="62"/>
      <c r="BU464" s="62"/>
      <c r="BV464" s="62"/>
      <c r="BW464" s="62"/>
      <c r="BX464" s="62"/>
      <c r="BY464" s="62"/>
      <c r="BZ464" s="52"/>
      <c r="CA464" s="83"/>
      <c r="CB464" s="83"/>
      <c r="CC464" s="83"/>
      <c r="CD464" s="83"/>
      <c r="CE464" s="83"/>
      <c r="CF464" s="83"/>
      <c r="CG464" s="83"/>
      <c r="CH464" s="83"/>
      <c r="CI464" s="83"/>
      <c r="CJ464" s="83"/>
      <c r="CK464" s="83"/>
      <c r="CL464" s="83"/>
      <c r="CM464" s="83"/>
      <c r="CN464" s="83"/>
      <c r="CO464" s="83"/>
      <c r="CP464" s="83"/>
      <c r="CQ464" s="83"/>
      <c r="CR464" s="83"/>
      <c r="CS464" s="92"/>
      <c r="CT464" s="83"/>
      <c r="CU464" s="83"/>
      <c r="CV464" s="83"/>
      <c r="CW464" s="83"/>
      <c r="CX464" s="77"/>
      <c r="DA464" s="11" t="s">
        <v>491</v>
      </c>
      <c r="DB464" s="12">
        <v>0.73599999999999999</v>
      </c>
      <c r="DC464" s="11"/>
    </row>
    <row r="465" spans="1:107" ht="13.5" customHeight="1" x14ac:dyDescent="0.25">
      <c r="A465" s="3"/>
      <c r="B465" s="77"/>
      <c r="C465" s="84"/>
      <c r="D465" s="75"/>
      <c r="E465" s="75"/>
      <c r="F465" s="75"/>
      <c r="G465" s="75"/>
      <c r="H465" s="75"/>
      <c r="I465" s="75"/>
      <c r="J465" s="75"/>
      <c r="K465" s="75"/>
      <c r="L465" s="75"/>
      <c r="M465" s="74"/>
      <c r="N465" s="74"/>
      <c r="O465" s="74"/>
      <c r="P465" s="74"/>
      <c r="Q465" s="74"/>
      <c r="R465" s="85"/>
      <c r="S465" s="85"/>
      <c r="T465" s="85"/>
      <c r="U465" s="86"/>
      <c r="V465" s="86"/>
      <c r="W465" s="86"/>
      <c r="X465" s="74"/>
      <c r="Y465" s="74"/>
      <c r="Z465" s="74"/>
      <c r="AA465" s="74"/>
      <c r="AB465" s="74"/>
      <c r="AC465" s="73"/>
      <c r="AD465" s="73"/>
      <c r="AE465" s="73"/>
      <c r="AF465" s="73"/>
      <c r="AG465" s="73"/>
      <c r="AH465" s="73"/>
      <c r="AI465" s="73"/>
      <c r="AJ465" s="73"/>
      <c r="AK465" s="73"/>
      <c r="AL465" s="73"/>
      <c r="AM465" s="73"/>
      <c r="AN465" s="73"/>
      <c r="AO465" s="73"/>
      <c r="AP465" s="73"/>
      <c r="AQ465" s="73"/>
      <c r="AR465" s="73"/>
      <c r="AS465" s="73"/>
      <c r="AT465" s="73"/>
      <c r="AU465" s="73"/>
      <c r="AV465" s="73"/>
      <c r="AW465" s="73"/>
      <c r="AX465" s="73"/>
      <c r="AY465" s="73"/>
      <c r="AZ465" s="77"/>
      <c r="BA465" s="53"/>
      <c r="BB465" s="62"/>
      <c r="BC465" s="62"/>
      <c r="BD465" s="62"/>
      <c r="BE465" s="62"/>
      <c r="BF465" s="62"/>
      <c r="BG465" s="62"/>
      <c r="BH465" s="62"/>
      <c r="BI465" s="62"/>
      <c r="BJ465" s="62"/>
      <c r="BK465" s="62"/>
      <c r="BL465" s="62"/>
      <c r="BM465" s="62"/>
      <c r="BN465" s="62"/>
      <c r="BO465" s="62"/>
      <c r="BP465" s="62"/>
      <c r="BQ465" s="62"/>
      <c r="BR465" s="62"/>
      <c r="BS465" s="62"/>
      <c r="BT465" s="62"/>
      <c r="BU465" s="62"/>
      <c r="BV465" s="62"/>
      <c r="BW465" s="62"/>
      <c r="BX465" s="62"/>
      <c r="BY465" s="62"/>
      <c r="BZ465" s="54"/>
      <c r="CA465" s="83"/>
      <c r="CB465" s="83"/>
      <c r="CC465" s="83"/>
      <c r="CD465" s="83"/>
      <c r="CE465" s="83"/>
      <c r="CF465" s="83"/>
      <c r="CG465" s="83"/>
      <c r="CH465" s="83"/>
      <c r="CI465" s="83"/>
      <c r="CJ465" s="83"/>
      <c r="CK465" s="83"/>
      <c r="CL465" s="83"/>
      <c r="CM465" s="83"/>
      <c r="CN465" s="83"/>
      <c r="CO465" s="83"/>
      <c r="CP465" s="83"/>
      <c r="CQ465" s="83"/>
      <c r="CR465" s="83"/>
      <c r="CS465" s="92"/>
      <c r="CT465" s="83"/>
      <c r="CU465" s="83"/>
      <c r="CV465" s="83"/>
      <c r="CW465" s="83"/>
      <c r="CX465" s="77"/>
      <c r="DA465" s="11" t="s">
        <v>492</v>
      </c>
      <c r="DB465" s="12">
        <v>0.82499999999999996</v>
      </c>
      <c r="DC465" s="11"/>
    </row>
    <row r="466" spans="1:107" ht="13.5" customHeight="1" x14ac:dyDescent="0.25">
      <c r="A466" s="3"/>
      <c r="B466" s="77"/>
      <c r="C466" s="84"/>
      <c r="D466" s="75"/>
      <c r="E466" s="75"/>
      <c r="F466" s="75"/>
      <c r="G466" s="75"/>
      <c r="H466" s="75"/>
      <c r="I466" s="75"/>
      <c r="J466" s="75"/>
      <c r="K466" s="75"/>
      <c r="L466" s="75"/>
      <c r="M466" s="74"/>
      <c r="N466" s="74"/>
      <c r="O466" s="74"/>
      <c r="P466" s="74"/>
      <c r="Q466" s="74"/>
      <c r="R466" s="85"/>
      <c r="S466" s="85"/>
      <c r="T466" s="85"/>
      <c r="U466" s="86"/>
      <c r="V466" s="86"/>
      <c r="W466" s="86"/>
      <c r="X466" s="74"/>
      <c r="Y466" s="74"/>
      <c r="Z466" s="74"/>
      <c r="AA466" s="74"/>
      <c r="AB466" s="74"/>
      <c r="AC466" s="73"/>
      <c r="AD466" s="73"/>
      <c r="AE466" s="73"/>
      <c r="AF466" s="73"/>
      <c r="AG466" s="73"/>
      <c r="AH466" s="73"/>
      <c r="AI466" s="73"/>
      <c r="AJ466" s="73"/>
      <c r="AK466" s="73"/>
      <c r="AL466" s="73"/>
      <c r="AM466" s="73"/>
      <c r="AN466" s="73"/>
      <c r="AO466" s="73"/>
      <c r="AP466" s="73"/>
      <c r="AQ466" s="73"/>
      <c r="AR466" s="73"/>
      <c r="AS466" s="73"/>
      <c r="AT466" s="73"/>
      <c r="AU466" s="73"/>
      <c r="AV466" s="73"/>
      <c r="AW466" s="73"/>
      <c r="AX466" s="73"/>
      <c r="AY466" s="73"/>
      <c r="AZ466" s="77"/>
      <c r="BA466" s="52"/>
      <c r="BB466" s="62"/>
      <c r="BC466" s="62"/>
      <c r="BD466" s="62"/>
      <c r="BE466" s="62"/>
      <c r="BF466" s="62"/>
      <c r="BG466" s="62"/>
      <c r="BH466" s="62"/>
      <c r="BI466" s="62"/>
      <c r="BJ466" s="62"/>
      <c r="BK466" s="62"/>
      <c r="BL466" s="62"/>
      <c r="BM466" s="62"/>
      <c r="BN466" s="62"/>
      <c r="BO466" s="62"/>
      <c r="BP466" s="62"/>
      <c r="BQ466" s="62"/>
      <c r="BR466" s="62"/>
      <c r="BS466" s="62"/>
      <c r="BT466" s="62"/>
      <c r="BU466" s="62"/>
      <c r="BV466" s="62"/>
      <c r="BW466" s="62"/>
      <c r="BX466" s="62"/>
      <c r="BY466" s="62"/>
      <c r="BZ466" s="52"/>
      <c r="CA466" s="77"/>
      <c r="CB466" s="77"/>
      <c r="CC466" s="77"/>
      <c r="CD466" s="77"/>
      <c r="CE466" s="77"/>
      <c r="CF466" s="77"/>
      <c r="CG466" s="77"/>
      <c r="CH466" s="77"/>
      <c r="CI466" s="77"/>
      <c r="CJ466" s="77"/>
      <c r="CK466" s="77"/>
      <c r="CL466" s="77"/>
      <c r="CM466" s="77"/>
      <c r="CN466" s="77"/>
      <c r="CO466" s="77"/>
      <c r="CP466" s="77"/>
      <c r="CQ466" s="77"/>
      <c r="CR466" s="77"/>
      <c r="CS466" s="77"/>
      <c r="CT466" s="77"/>
      <c r="CU466" s="77"/>
      <c r="CV466" s="77"/>
      <c r="CW466" s="77"/>
      <c r="CX466" s="77"/>
      <c r="DA466" s="11" t="s">
        <v>493</v>
      </c>
      <c r="DB466" s="12">
        <v>0.75600000000000001</v>
      </c>
      <c r="DC466" s="11"/>
    </row>
    <row r="467" spans="1:107" ht="13.5" customHeight="1" x14ac:dyDescent="0.25">
      <c r="A467" s="3"/>
      <c r="B467" s="77"/>
      <c r="C467" s="84"/>
      <c r="D467" s="75"/>
      <c r="E467" s="75"/>
      <c r="F467" s="75"/>
      <c r="G467" s="75"/>
      <c r="H467" s="75"/>
      <c r="I467" s="75"/>
      <c r="J467" s="75"/>
      <c r="K467" s="75"/>
      <c r="L467" s="75"/>
      <c r="M467" s="74"/>
      <c r="N467" s="74"/>
      <c r="O467" s="74"/>
      <c r="P467" s="74"/>
      <c r="Q467" s="74"/>
      <c r="R467" s="85"/>
      <c r="S467" s="85"/>
      <c r="T467" s="85"/>
      <c r="U467" s="86"/>
      <c r="V467" s="86"/>
      <c r="W467" s="86"/>
      <c r="X467" s="74"/>
      <c r="Y467" s="74"/>
      <c r="Z467" s="74"/>
      <c r="AA467" s="74"/>
      <c r="AB467" s="74"/>
      <c r="AC467" s="73"/>
      <c r="AD467" s="73"/>
      <c r="AE467" s="73"/>
      <c r="AF467" s="73"/>
      <c r="AG467" s="73"/>
      <c r="AH467" s="73"/>
      <c r="AI467" s="73"/>
      <c r="AJ467" s="73"/>
      <c r="AK467" s="73"/>
      <c r="AL467" s="73"/>
      <c r="AM467" s="73"/>
      <c r="AN467" s="73"/>
      <c r="AO467" s="73"/>
      <c r="AP467" s="73"/>
      <c r="AQ467" s="73"/>
      <c r="AR467" s="73"/>
      <c r="AS467" s="73"/>
      <c r="AT467" s="73"/>
      <c r="AU467" s="73"/>
      <c r="AV467" s="73"/>
      <c r="AW467" s="73"/>
      <c r="AX467" s="73"/>
      <c r="AY467" s="73"/>
      <c r="AZ467" s="77"/>
      <c r="BA467" s="53"/>
      <c r="BB467" s="62"/>
      <c r="BC467" s="62"/>
      <c r="BD467" s="62"/>
      <c r="BE467" s="62"/>
      <c r="BF467" s="62"/>
      <c r="BG467" s="62"/>
      <c r="BH467" s="62"/>
      <c r="BI467" s="62"/>
      <c r="BJ467" s="62"/>
      <c r="BK467" s="62"/>
      <c r="BL467" s="62"/>
      <c r="BM467" s="62"/>
      <c r="BN467" s="62"/>
      <c r="BO467" s="62"/>
      <c r="BP467" s="62"/>
      <c r="BQ467" s="62"/>
      <c r="BR467" s="62"/>
      <c r="BS467" s="62"/>
      <c r="BT467" s="62"/>
      <c r="BU467" s="62"/>
      <c r="BV467" s="62"/>
      <c r="BW467" s="62"/>
      <c r="BX467" s="62"/>
      <c r="BY467" s="62"/>
      <c r="BZ467" s="54"/>
      <c r="CA467" s="77"/>
      <c r="CB467" s="77"/>
      <c r="CC467" s="77"/>
      <c r="CD467" s="81"/>
      <c r="CE467" s="81"/>
      <c r="CF467" s="81"/>
      <c r="CG467" s="81"/>
      <c r="CH467" s="81"/>
      <c r="CI467" s="81"/>
      <c r="CJ467" s="81"/>
      <c r="CK467" s="81"/>
      <c r="CL467" s="81"/>
      <c r="CM467" s="81"/>
      <c r="CN467" s="81"/>
      <c r="CO467" s="81"/>
      <c r="CP467" s="81"/>
      <c r="CQ467" s="81"/>
      <c r="CR467" s="81"/>
      <c r="CS467" s="81"/>
      <c r="CT467" s="81"/>
      <c r="CU467" s="77"/>
      <c r="CV467" s="77"/>
      <c r="CW467" s="77"/>
      <c r="CX467" s="77"/>
      <c r="DA467" s="11" t="s">
        <v>494</v>
      </c>
      <c r="DB467" s="12">
        <v>0.75800000000000001</v>
      </c>
      <c r="DC467" s="11"/>
    </row>
    <row r="468" spans="1:107" ht="13.5" customHeight="1" x14ac:dyDescent="0.2">
      <c r="A468" s="3"/>
      <c r="B468" s="77"/>
      <c r="C468" s="83"/>
      <c r="D468" s="83"/>
      <c r="E468" s="83"/>
      <c r="F468" s="83"/>
      <c r="G468" s="83"/>
      <c r="H468" s="83"/>
      <c r="I468" s="83"/>
      <c r="J468" s="83"/>
      <c r="K468" s="83"/>
      <c r="L468" s="83"/>
      <c r="M468" s="83"/>
      <c r="N468" s="83"/>
      <c r="O468" s="83"/>
      <c r="P468" s="83"/>
      <c r="Q468" s="83"/>
      <c r="R468" s="83"/>
      <c r="S468" s="83"/>
      <c r="T468" s="83"/>
      <c r="U468" s="83"/>
      <c r="V468" s="83"/>
      <c r="W468" s="83"/>
      <c r="X468" s="54"/>
      <c r="Y468" s="54"/>
      <c r="Z468" s="54"/>
      <c r="AA468" s="54"/>
      <c r="AB468" s="54"/>
      <c r="AC468" s="73"/>
      <c r="AD468" s="73"/>
      <c r="AE468" s="73"/>
      <c r="AF468" s="73"/>
      <c r="AG468" s="73"/>
      <c r="AH468" s="73"/>
      <c r="AI468" s="73"/>
      <c r="AJ468" s="73"/>
      <c r="AK468" s="73"/>
      <c r="AL468" s="73"/>
      <c r="AM468" s="73"/>
      <c r="AN468" s="73"/>
      <c r="AO468" s="73"/>
      <c r="AP468" s="73"/>
      <c r="AQ468" s="73"/>
      <c r="AR468" s="73"/>
      <c r="AS468" s="73"/>
      <c r="AT468" s="73"/>
      <c r="AU468" s="73"/>
      <c r="AV468" s="73"/>
      <c r="AW468" s="73"/>
      <c r="AX468" s="73"/>
      <c r="AY468" s="73"/>
      <c r="AZ468" s="77"/>
      <c r="BA468" s="53"/>
      <c r="BB468" s="62"/>
      <c r="BC468" s="62"/>
      <c r="BD468" s="62"/>
      <c r="BE468" s="62"/>
      <c r="BF468" s="62"/>
      <c r="BG468" s="62"/>
      <c r="BH468" s="62"/>
      <c r="BI468" s="62"/>
      <c r="BJ468" s="62"/>
      <c r="BK468" s="62"/>
      <c r="BL468" s="62"/>
      <c r="BM468" s="62"/>
      <c r="BN468" s="62"/>
      <c r="BO468" s="62"/>
      <c r="BP468" s="62"/>
      <c r="BQ468" s="62"/>
      <c r="BR468" s="62"/>
      <c r="BS468" s="62"/>
      <c r="BT468" s="62"/>
      <c r="BU468" s="62"/>
      <c r="BV468" s="62"/>
      <c r="BW468" s="62"/>
      <c r="BX468" s="62"/>
      <c r="BY468" s="62"/>
      <c r="BZ468" s="54"/>
      <c r="CA468" s="77"/>
      <c r="CB468" s="77"/>
      <c r="CC468" s="77"/>
      <c r="CD468" s="81"/>
      <c r="CE468" s="81"/>
      <c r="CF468" s="81"/>
      <c r="CG468" s="81"/>
      <c r="CH468" s="81"/>
      <c r="CI468" s="81"/>
      <c r="CJ468" s="81"/>
      <c r="CK468" s="81"/>
      <c r="CL468" s="81"/>
      <c r="CM468" s="81"/>
      <c r="CN468" s="81"/>
      <c r="CO468" s="81"/>
      <c r="CP468" s="81"/>
      <c r="CQ468" s="81"/>
      <c r="CR468" s="81"/>
      <c r="CS468" s="81"/>
      <c r="CT468" s="81"/>
      <c r="CU468" s="77"/>
      <c r="CV468" s="77"/>
      <c r="CW468" s="77"/>
      <c r="CX468" s="77"/>
      <c r="DA468" s="11" t="s">
        <v>495</v>
      </c>
      <c r="DB468" s="12">
        <v>0.751</v>
      </c>
      <c r="DC468" s="11"/>
    </row>
    <row r="469" spans="1:107" ht="13.5" customHeight="1" x14ac:dyDescent="0.2">
      <c r="A469" s="3"/>
      <c r="B469" s="77"/>
      <c r="C469" s="83"/>
      <c r="D469" s="83"/>
      <c r="E469" s="83"/>
      <c r="F469" s="83"/>
      <c r="G469" s="83"/>
      <c r="H469" s="83"/>
      <c r="I469" s="83"/>
      <c r="J469" s="83"/>
      <c r="K469" s="83"/>
      <c r="L469" s="83"/>
      <c r="M469" s="83"/>
      <c r="N469" s="83"/>
      <c r="O469" s="83"/>
      <c r="P469" s="83"/>
      <c r="Q469" s="83"/>
      <c r="R469" s="83"/>
      <c r="S469" s="83"/>
      <c r="T469" s="83"/>
      <c r="U469" s="83"/>
      <c r="V469" s="83"/>
      <c r="W469" s="83"/>
      <c r="X469" s="54"/>
      <c r="Y469" s="54"/>
      <c r="Z469" s="54"/>
      <c r="AA469" s="54"/>
      <c r="AB469" s="54"/>
      <c r="AC469" s="73"/>
      <c r="AD469" s="73"/>
      <c r="AE469" s="73"/>
      <c r="AF469" s="73"/>
      <c r="AG469" s="73"/>
      <c r="AH469" s="73"/>
      <c r="AI469" s="73"/>
      <c r="AJ469" s="73"/>
      <c r="AK469" s="73"/>
      <c r="AL469" s="73"/>
      <c r="AM469" s="73"/>
      <c r="AN469" s="73"/>
      <c r="AO469" s="73"/>
      <c r="AP469" s="73"/>
      <c r="AQ469" s="73"/>
      <c r="AR469" s="73"/>
      <c r="AS469" s="73"/>
      <c r="AT469" s="73"/>
      <c r="AU469" s="73"/>
      <c r="AV469" s="73"/>
      <c r="AW469" s="73"/>
      <c r="AX469" s="73"/>
      <c r="AY469" s="73"/>
      <c r="AZ469" s="77"/>
      <c r="BA469" s="77"/>
      <c r="BB469" s="62"/>
      <c r="BC469" s="62"/>
      <c r="BD469" s="62"/>
      <c r="BE469" s="62"/>
      <c r="BF469" s="62"/>
      <c r="BG469" s="62"/>
      <c r="BH469" s="62"/>
      <c r="BI469" s="62"/>
      <c r="BJ469" s="62"/>
      <c r="BK469" s="62"/>
      <c r="BL469" s="62"/>
      <c r="BM469" s="62"/>
      <c r="BN469" s="62"/>
      <c r="BO469" s="62"/>
      <c r="BP469" s="62"/>
      <c r="BQ469" s="62"/>
      <c r="BR469" s="62"/>
      <c r="BS469" s="62"/>
      <c r="BT469" s="62"/>
      <c r="BU469" s="62"/>
      <c r="BV469" s="62"/>
      <c r="BW469" s="62"/>
      <c r="BX469" s="62"/>
      <c r="BY469" s="62"/>
      <c r="BZ469" s="77"/>
      <c r="CA469" s="77"/>
      <c r="CB469" s="77"/>
      <c r="CC469" s="77"/>
      <c r="CD469" s="81"/>
      <c r="CE469" s="81"/>
      <c r="CF469" s="81"/>
      <c r="CG469" s="81"/>
      <c r="CH469" s="81"/>
      <c r="CI469" s="81"/>
      <c r="CJ469" s="81"/>
      <c r="CK469" s="81"/>
      <c r="CL469" s="81"/>
      <c r="CM469" s="81"/>
      <c r="CN469" s="81"/>
      <c r="CO469" s="81"/>
      <c r="CP469" s="81"/>
      <c r="CQ469" s="81"/>
      <c r="CR469" s="81"/>
      <c r="CS469" s="81"/>
      <c r="CT469" s="81"/>
      <c r="CU469" s="77"/>
      <c r="CV469" s="77"/>
      <c r="CW469" s="77"/>
      <c r="CX469" s="77"/>
      <c r="DA469" s="11" t="s">
        <v>496</v>
      </c>
      <c r="DB469" s="12">
        <v>0.78100000000000003</v>
      </c>
      <c r="DC469" s="11"/>
    </row>
    <row r="470" spans="1:107" ht="13.5" customHeight="1" x14ac:dyDescent="0.25">
      <c r="A470" s="3"/>
      <c r="B470" s="77"/>
      <c r="C470" s="84"/>
      <c r="D470" s="75"/>
      <c r="E470" s="75"/>
      <c r="F470" s="75"/>
      <c r="G470" s="75"/>
      <c r="H470" s="75"/>
      <c r="I470" s="75"/>
      <c r="J470" s="75"/>
      <c r="K470" s="75"/>
      <c r="L470" s="75"/>
      <c r="M470" s="74"/>
      <c r="N470" s="74"/>
      <c r="O470" s="74"/>
      <c r="P470" s="74"/>
      <c r="Q470" s="74"/>
      <c r="R470" s="85"/>
      <c r="S470" s="85"/>
      <c r="T470" s="85"/>
      <c r="U470" s="86"/>
      <c r="V470" s="86"/>
      <c r="W470" s="86"/>
      <c r="X470" s="74"/>
      <c r="Y470" s="74"/>
      <c r="Z470" s="74"/>
      <c r="AA470" s="74"/>
      <c r="AB470" s="74"/>
      <c r="AC470" s="73"/>
      <c r="AD470" s="73"/>
      <c r="AE470" s="73"/>
      <c r="AF470" s="73"/>
      <c r="AG470" s="73"/>
      <c r="AH470" s="73"/>
      <c r="AI470" s="73"/>
      <c r="AJ470" s="73"/>
      <c r="AK470" s="73"/>
      <c r="AL470" s="73"/>
      <c r="AM470" s="73"/>
      <c r="AN470" s="73"/>
      <c r="AO470" s="73"/>
      <c r="AP470" s="73"/>
      <c r="AQ470" s="73"/>
      <c r="AR470" s="73"/>
      <c r="AS470" s="73"/>
      <c r="AT470" s="73"/>
      <c r="AU470" s="73"/>
      <c r="AV470" s="73"/>
      <c r="AW470" s="73"/>
      <c r="AX470" s="73"/>
      <c r="AY470" s="73"/>
      <c r="AZ470" s="77"/>
      <c r="BA470" s="77"/>
      <c r="BB470" s="62"/>
      <c r="BC470" s="62"/>
      <c r="BD470" s="62"/>
      <c r="BE470" s="62"/>
      <c r="BF470" s="62"/>
      <c r="BG470" s="62"/>
      <c r="BH470" s="62"/>
      <c r="BI470" s="62"/>
      <c r="BJ470" s="62"/>
      <c r="BK470" s="62"/>
      <c r="BL470" s="62"/>
      <c r="BM470" s="62"/>
      <c r="BN470" s="62"/>
      <c r="BO470" s="62"/>
      <c r="BP470" s="62"/>
      <c r="BQ470" s="62"/>
      <c r="BR470" s="62"/>
      <c r="BS470" s="62"/>
      <c r="BT470" s="62"/>
      <c r="BU470" s="62"/>
      <c r="BV470" s="62"/>
      <c r="BW470" s="62"/>
      <c r="BX470" s="62"/>
      <c r="BY470" s="62"/>
      <c r="BZ470" s="77"/>
      <c r="CA470" s="77"/>
      <c r="CB470" s="77"/>
      <c r="CC470" s="77"/>
      <c r="CD470" s="81"/>
      <c r="CE470" s="81"/>
      <c r="CF470" s="81"/>
      <c r="CG470" s="81"/>
      <c r="CH470" s="81"/>
      <c r="CI470" s="81"/>
      <c r="CJ470" s="81"/>
      <c r="CK470" s="81"/>
      <c r="CL470" s="81"/>
      <c r="CM470" s="81"/>
      <c r="CN470" s="81"/>
      <c r="CO470" s="81"/>
      <c r="CP470" s="81"/>
      <c r="CQ470" s="81"/>
      <c r="CR470" s="81"/>
      <c r="CS470" s="81"/>
      <c r="CT470" s="81"/>
      <c r="CU470" s="77"/>
      <c r="CV470" s="77"/>
      <c r="CW470" s="77"/>
      <c r="CX470" s="77"/>
      <c r="DA470" s="11" t="s">
        <v>497</v>
      </c>
      <c r="DB470" s="12">
        <v>0.79200000000000004</v>
      </c>
      <c r="DC470" s="11"/>
    </row>
    <row r="471" spans="1:107" ht="13.5" customHeight="1" x14ac:dyDescent="0.25">
      <c r="A471" s="3"/>
      <c r="B471" s="77"/>
      <c r="C471" s="84"/>
      <c r="D471" s="75"/>
      <c r="E471" s="75"/>
      <c r="F471" s="75"/>
      <c r="G471" s="75"/>
      <c r="H471" s="75"/>
      <c r="I471" s="75"/>
      <c r="J471" s="75"/>
      <c r="K471" s="75"/>
      <c r="L471" s="75"/>
      <c r="M471" s="74"/>
      <c r="N471" s="74"/>
      <c r="O471" s="74"/>
      <c r="P471" s="74"/>
      <c r="Q471" s="74"/>
      <c r="R471" s="85"/>
      <c r="S471" s="85"/>
      <c r="T471" s="85"/>
      <c r="U471" s="86"/>
      <c r="V471" s="86"/>
      <c r="W471" s="86"/>
      <c r="X471" s="74"/>
      <c r="Y471" s="74"/>
      <c r="Z471" s="74"/>
      <c r="AA471" s="74"/>
      <c r="AB471" s="74"/>
      <c r="AC471" s="73"/>
      <c r="AD471" s="73"/>
      <c r="AE471" s="73"/>
      <c r="AF471" s="73"/>
      <c r="AG471" s="73"/>
      <c r="AH471" s="73"/>
      <c r="AI471" s="73"/>
      <c r="AJ471" s="73"/>
      <c r="AK471" s="73"/>
      <c r="AL471" s="73"/>
      <c r="AM471" s="73"/>
      <c r="AN471" s="73"/>
      <c r="AO471" s="73"/>
      <c r="AP471" s="73"/>
      <c r="AQ471" s="73"/>
      <c r="AR471" s="73"/>
      <c r="AS471" s="73"/>
      <c r="AT471" s="73"/>
      <c r="AU471" s="73"/>
      <c r="AV471" s="73"/>
      <c r="AW471" s="73"/>
      <c r="AX471" s="73"/>
      <c r="AY471" s="73"/>
      <c r="AZ471" s="77"/>
      <c r="BA471" s="77"/>
      <c r="BB471" s="62"/>
      <c r="BC471" s="62"/>
      <c r="BD471" s="62"/>
      <c r="BE471" s="62"/>
      <c r="BF471" s="62"/>
      <c r="BG471" s="62"/>
      <c r="BH471" s="62"/>
      <c r="BI471" s="62"/>
      <c r="BJ471" s="62"/>
      <c r="BK471" s="62"/>
      <c r="BL471" s="62"/>
      <c r="BM471" s="62"/>
      <c r="BN471" s="62"/>
      <c r="BO471" s="62"/>
      <c r="BP471" s="62"/>
      <c r="BQ471" s="62"/>
      <c r="BR471" s="62"/>
      <c r="BS471" s="62"/>
      <c r="BT471" s="62"/>
      <c r="BU471" s="62"/>
      <c r="BV471" s="62"/>
      <c r="BW471" s="62"/>
      <c r="BX471" s="62"/>
      <c r="BY471" s="62"/>
      <c r="BZ471" s="77"/>
      <c r="CA471" s="77"/>
      <c r="CB471" s="77"/>
      <c r="CC471" s="77"/>
      <c r="CD471" s="81"/>
      <c r="CE471" s="81"/>
      <c r="CF471" s="81"/>
      <c r="CG471" s="81"/>
      <c r="CH471" s="81"/>
      <c r="CI471" s="81"/>
      <c r="CJ471" s="81"/>
      <c r="CK471" s="81"/>
      <c r="CL471" s="81"/>
      <c r="CM471" s="81"/>
      <c r="CN471" s="81"/>
      <c r="CO471" s="81"/>
      <c r="CP471" s="81"/>
      <c r="CQ471" s="81"/>
      <c r="CR471" s="81"/>
      <c r="CS471" s="81"/>
      <c r="CT471" s="81"/>
      <c r="CU471" s="77"/>
      <c r="CV471" s="77"/>
      <c r="CW471" s="77"/>
      <c r="CX471" s="77"/>
      <c r="DA471" s="11" t="s">
        <v>498</v>
      </c>
      <c r="DB471" s="12">
        <v>0.78900000000000003</v>
      </c>
      <c r="DC471" s="11"/>
    </row>
    <row r="472" spans="1:107" ht="13.5" customHeight="1" x14ac:dyDescent="0.25">
      <c r="A472" s="3"/>
      <c r="B472" s="77"/>
      <c r="C472" s="84"/>
      <c r="D472" s="75"/>
      <c r="E472" s="75"/>
      <c r="F472" s="75"/>
      <c r="G472" s="75"/>
      <c r="H472" s="75"/>
      <c r="I472" s="75"/>
      <c r="J472" s="75"/>
      <c r="K472" s="75"/>
      <c r="L472" s="75"/>
      <c r="M472" s="74"/>
      <c r="N472" s="74"/>
      <c r="O472" s="74"/>
      <c r="P472" s="74"/>
      <c r="Q472" s="74"/>
      <c r="R472" s="85"/>
      <c r="S472" s="85"/>
      <c r="T472" s="85"/>
      <c r="U472" s="86"/>
      <c r="V472" s="86"/>
      <c r="W472" s="86"/>
      <c r="X472" s="74"/>
      <c r="Y472" s="74"/>
      <c r="Z472" s="74"/>
      <c r="AA472" s="74"/>
      <c r="AB472" s="74"/>
      <c r="AC472" s="73"/>
      <c r="AD472" s="73"/>
      <c r="AE472" s="73"/>
      <c r="AF472" s="73"/>
      <c r="AG472" s="73"/>
      <c r="AH472" s="73"/>
      <c r="AI472" s="73"/>
      <c r="AJ472" s="73"/>
      <c r="AK472" s="73"/>
      <c r="AL472" s="73"/>
      <c r="AM472" s="73"/>
      <c r="AN472" s="73"/>
      <c r="AO472" s="73"/>
      <c r="AP472" s="73"/>
      <c r="AQ472" s="73"/>
      <c r="AR472" s="73"/>
      <c r="AS472" s="73"/>
      <c r="AT472" s="73"/>
      <c r="AU472" s="73"/>
      <c r="AV472" s="73"/>
      <c r="AW472" s="73"/>
      <c r="AX472" s="73"/>
      <c r="AY472" s="73"/>
      <c r="AZ472" s="77"/>
      <c r="BA472" s="77"/>
      <c r="BB472" s="62"/>
      <c r="BC472" s="62"/>
      <c r="BD472" s="62"/>
      <c r="BE472" s="62"/>
      <c r="BF472" s="62"/>
      <c r="BG472" s="62"/>
      <c r="BH472" s="62"/>
      <c r="BI472" s="62"/>
      <c r="BJ472" s="62"/>
      <c r="BK472" s="62"/>
      <c r="BL472" s="62"/>
      <c r="BM472" s="62"/>
      <c r="BN472" s="62"/>
      <c r="BO472" s="62"/>
      <c r="BP472" s="62"/>
      <c r="BQ472" s="62"/>
      <c r="BR472" s="62"/>
      <c r="BS472" s="62"/>
      <c r="BT472" s="62"/>
      <c r="BU472" s="62"/>
      <c r="BV472" s="62"/>
      <c r="BW472" s="62"/>
      <c r="BX472" s="62"/>
      <c r="BY472" s="62"/>
      <c r="BZ472" s="77"/>
      <c r="CA472" s="77"/>
      <c r="CB472" s="77"/>
      <c r="CC472" s="77"/>
      <c r="CD472" s="81"/>
      <c r="CE472" s="81"/>
      <c r="CF472" s="81"/>
      <c r="CG472" s="81"/>
      <c r="CH472" s="81"/>
      <c r="CI472" s="81"/>
      <c r="CJ472" s="81"/>
      <c r="CK472" s="81"/>
      <c r="CL472" s="81"/>
      <c r="CM472" s="81"/>
      <c r="CN472" s="81"/>
      <c r="CO472" s="81"/>
      <c r="CP472" s="81"/>
      <c r="CQ472" s="81"/>
      <c r="CR472" s="81"/>
      <c r="CS472" s="81"/>
      <c r="CT472" s="81"/>
      <c r="CU472" s="77"/>
      <c r="CV472" s="77"/>
      <c r="CW472" s="77"/>
      <c r="CX472" s="77"/>
      <c r="DA472" s="11" t="s">
        <v>499</v>
      </c>
      <c r="DB472" s="12">
        <v>0.80600000000000005</v>
      </c>
      <c r="DC472" s="11"/>
    </row>
    <row r="473" spans="1:107" ht="13.5" customHeight="1" x14ac:dyDescent="0.25">
      <c r="A473" s="3"/>
      <c r="B473" s="77"/>
      <c r="C473" s="84"/>
      <c r="D473" s="75"/>
      <c r="E473" s="75"/>
      <c r="F473" s="75"/>
      <c r="G473" s="75"/>
      <c r="H473" s="75"/>
      <c r="I473" s="75"/>
      <c r="J473" s="75"/>
      <c r="K473" s="75"/>
      <c r="L473" s="75"/>
      <c r="M473" s="74"/>
      <c r="N473" s="74"/>
      <c r="O473" s="74"/>
      <c r="P473" s="74"/>
      <c r="Q473" s="74"/>
      <c r="R473" s="85"/>
      <c r="S473" s="85"/>
      <c r="T473" s="85"/>
      <c r="U473" s="86"/>
      <c r="V473" s="86"/>
      <c r="W473" s="86"/>
      <c r="X473" s="74"/>
      <c r="Y473" s="74"/>
      <c r="Z473" s="74"/>
      <c r="AA473" s="74"/>
      <c r="AB473" s="74"/>
      <c r="AC473" s="73"/>
      <c r="AD473" s="73"/>
      <c r="AE473" s="73"/>
      <c r="AF473" s="73"/>
      <c r="AG473" s="73"/>
      <c r="AH473" s="73"/>
      <c r="AI473" s="73"/>
      <c r="AJ473" s="73"/>
      <c r="AK473" s="73"/>
      <c r="AL473" s="73"/>
      <c r="AM473" s="73"/>
      <c r="AN473" s="73"/>
      <c r="AO473" s="73"/>
      <c r="AP473" s="73"/>
      <c r="AQ473" s="73"/>
      <c r="AR473" s="73"/>
      <c r="AS473" s="73"/>
      <c r="AT473" s="73"/>
      <c r="AU473" s="73"/>
      <c r="AV473" s="73"/>
      <c r="AW473" s="73"/>
      <c r="AX473" s="73"/>
      <c r="AY473" s="73"/>
      <c r="AZ473" s="77"/>
      <c r="BA473" s="77"/>
      <c r="BB473" s="62"/>
      <c r="BC473" s="62"/>
      <c r="BD473" s="62"/>
      <c r="BE473" s="62"/>
      <c r="BF473" s="62"/>
      <c r="BG473" s="62"/>
      <c r="BH473" s="62"/>
      <c r="BI473" s="62"/>
      <c r="BJ473" s="62"/>
      <c r="BK473" s="62"/>
      <c r="BL473" s="62"/>
      <c r="BM473" s="62"/>
      <c r="BN473" s="62"/>
      <c r="BO473" s="62"/>
      <c r="BP473" s="62"/>
      <c r="BQ473" s="62"/>
      <c r="BR473" s="62"/>
      <c r="BS473" s="62"/>
      <c r="BT473" s="62"/>
      <c r="BU473" s="62"/>
      <c r="BV473" s="62"/>
      <c r="BW473" s="62"/>
      <c r="BX473" s="62"/>
      <c r="BY473" s="62"/>
      <c r="BZ473" s="77"/>
      <c r="CA473" s="77"/>
      <c r="CB473" s="77"/>
      <c r="CC473" s="77"/>
      <c r="CD473" s="81"/>
      <c r="CE473" s="81"/>
      <c r="CF473" s="81"/>
      <c r="CG473" s="81"/>
      <c r="CH473" s="81"/>
      <c r="CI473" s="81"/>
      <c r="CJ473" s="81"/>
      <c r="CK473" s="81"/>
      <c r="CL473" s="81"/>
      <c r="CM473" s="81"/>
      <c r="CN473" s="81"/>
      <c r="CO473" s="81"/>
      <c r="CP473" s="81"/>
      <c r="CQ473" s="81"/>
      <c r="CR473" s="81"/>
      <c r="CS473" s="81"/>
      <c r="CT473" s="81"/>
      <c r="CU473" s="77"/>
      <c r="CV473" s="77"/>
      <c r="CW473" s="77"/>
      <c r="CX473" s="77"/>
      <c r="DA473" s="11" t="s">
        <v>500</v>
      </c>
      <c r="DB473" s="12">
        <v>0.78800000000000003</v>
      </c>
      <c r="DC473" s="11"/>
    </row>
    <row r="474" spans="1:107" ht="13.5" customHeight="1" x14ac:dyDescent="0.2">
      <c r="A474" s="3"/>
      <c r="B474" s="77"/>
      <c r="C474" s="83"/>
      <c r="D474" s="83"/>
      <c r="E474" s="83"/>
      <c r="F474" s="83"/>
      <c r="G474" s="83"/>
      <c r="H474" s="83"/>
      <c r="I474" s="83"/>
      <c r="J474" s="83"/>
      <c r="K474" s="83"/>
      <c r="L474" s="83"/>
      <c r="M474" s="83"/>
      <c r="N474" s="83"/>
      <c r="O474" s="83"/>
      <c r="P474" s="83"/>
      <c r="Q474" s="83"/>
      <c r="R474" s="83"/>
      <c r="S474" s="83"/>
      <c r="T474" s="83"/>
      <c r="U474" s="83"/>
      <c r="V474" s="83"/>
      <c r="W474" s="83"/>
      <c r="X474" s="54"/>
      <c r="Y474" s="54"/>
      <c r="Z474" s="54"/>
      <c r="AA474" s="54"/>
      <c r="AB474" s="54"/>
      <c r="AC474" s="73"/>
      <c r="AD474" s="73"/>
      <c r="AE474" s="73"/>
      <c r="AF474" s="73"/>
      <c r="AG474" s="73"/>
      <c r="AH474" s="73"/>
      <c r="AI474" s="73"/>
      <c r="AJ474" s="73"/>
      <c r="AK474" s="73"/>
      <c r="AL474" s="73"/>
      <c r="AM474" s="73"/>
      <c r="AN474" s="73"/>
      <c r="AO474" s="73"/>
      <c r="AP474" s="73"/>
      <c r="AQ474" s="73"/>
      <c r="AR474" s="73"/>
      <c r="AS474" s="73"/>
      <c r="AT474" s="73"/>
      <c r="AU474" s="73"/>
      <c r="AV474" s="73"/>
      <c r="AW474" s="73"/>
      <c r="AX474" s="73"/>
      <c r="AY474" s="73"/>
      <c r="AZ474" s="77"/>
      <c r="BA474" s="77"/>
      <c r="BB474" s="62"/>
      <c r="BC474" s="62"/>
      <c r="BD474" s="62"/>
      <c r="BE474" s="62"/>
      <c r="BF474" s="62"/>
      <c r="BG474" s="62"/>
      <c r="BH474" s="62"/>
      <c r="BI474" s="62"/>
      <c r="BJ474" s="62"/>
      <c r="BK474" s="62"/>
      <c r="BL474" s="62"/>
      <c r="BM474" s="62"/>
      <c r="BN474" s="62"/>
      <c r="BO474" s="62"/>
      <c r="BP474" s="62"/>
      <c r="BQ474" s="62"/>
      <c r="BR474" s="62"/>
      <c r="BS474" s="62"/>
      <c r="BT474" s="62"/>
      <c r="BU474" s="62"/>
      <c r="BV474" s="62"/>
      <c r="BW474" s="62"/>
      <c r="BX474" s="62"/>
      <c r="BY474" s="62"/>
      <c r="BZ474" s="77"/>
      <c r="CA474" s="77"/>
      <c r="CB474" s="77"/>
      <c r="CC474" s="77"/>
      <c r="CD474" s="81"/>
      <c r="CE474" s="81"/>
      <c r="CF474" s="81"/>
      <c r="CG474" s="81"/>
      <c r="CH474" s="81"/>
      <c r="CI474" s="81"/>
      <c r="CJ474" s="81"/>
      <c r="CK474" s="81"/>
      <c r="CL474" s="81"/>
      <c r="CM474" s="81"/>
      <c r="CN474" s="81"/>
      <c r="CO474" s="81"/>
      <c r="CP474" s="81"/>
      <c r="CQ474" s="81"/>
      <c r="CR474" s="81"/>
      <c r="CS474" s="81"/>
      <c r="CT474" s="81"/>
      <c r="CU474" s="77"/>
      <c r="CV474" s="77"/>
      <c r="CW474" s="77"/>
      <c r="CX474" s="77"/>
      <c r="DA474" s="11" t="s">
        <v>501</v>
      </c>
      <c r="DB474" s="12">
        <v>0.84</v>
      </c>
      <c r="DC474" s="11"/>
    </row>
    <row r="475" spans="1:107" ht="13.5" customHeight="1" x14ac:dyDescent="0.2">
      <c r="A475" s="3"/>
      <c r="B475" s="77"/>
      <c r="C475" s="83"/>
      <c r="D475" s="83"/>
      <c r="E475" s="83"/>
      <c r="F475" s="83"/>
      <c r="G475" s="83"/>
      <c r="H475" s="83"/>
      <c r="I475" s="83"/>
      <c r="J475" s="83"/>
      <c r="K475" s="83"/>
      <c r="L475" s="83"/>
      <c r="M475" s="83"/>
      <c r="N475" s="83"/>
      <c r="O475" s="83"/>
      <c r="P475" s="83"/>
      <c r="Q475" s="83"/>
      <c r="R475" s="83"/>
      <c r="S475" s="83"/>
      <c r="T475" s="83"/>
      <c r="U475" s="83"/>
      <c r="V475" s="83"/>
      <c r="W475" s="83"/>
      <c r="X475" s="54"/>
      <c r="Y475" s="54"/>
      <c r="Z475" s="54"/>
      <c r="AA475" s="54"/>
      <c r="AB475" s="54"/>
      <c r="AC475" s="73"/>
      <c r="AD475" s="73"/>
      <c r="AE475" s="73"/>
      <c r="AF475" s="73"/>
      <c r="AG475" s="73"/>
      <c r="AH475" s="73"/>
      <c r="AI475" s="73"/>
      <c r="AJ475" s="73"/>
      <c r="AK475" s="73"/>
      <c r="AL475" s="73"/>
      <c r="AM475" s="73"/>
      <c r="AN475" s="73"/>
      <c r="AO475" s="73"/>
      <c r="AP475" s="73"/>
      <c r="AQ475" s="73"/>
      <c r="AR475" s="73"/>
      <c r="AS475" s="73"/>
      <c r="AT475" s="73"/>
      <c r="AU475" s="73"/>
      <c r="AV475" s="73"/>
      <c r="AW475" s="73"/>
      <c r="AX475" s="73"/>
      <c r="AY475" s="73"/>
      <c r="AZ475" s="77"/>
      <c r="BA475" s="77"/>
      <c r="BB475" s="62"/>
      <c r="BC475" s="62"/>
      <c r="BD475" s="62"/>
      <c r="BE475" s="62"/>
      <c r="BF475" s="62"/>
      <c r="BG475" s="62"/>
      <c r="BH475" s="62"/>
      <c r="BI475" s="62"/>
      <c r="BJ475" s="62"/>
      <c r="BK475" s="62"/>
      <c r="BL475" s="62"/>
      <c r="BM475" s="62"/>
      <c r="BN475" s="62"/>
      <c r="BO475" s="62"/>
      <c r="BP475" s="62"/>
      <c r="BQ475" s="62"/>
      <c r="BR475" s="62"/>
      <c r="BS475" s="62"/>
      <c r="BT475" s="62"/>
      <c r="BU475" s="62"/>
      <c r="BV475" s="62"/>
      <c r="BW475" s="62"/>
      <c r="BX475" s="62"/>
      <c r="BY475" s="62"/>
      <c r="BZ475" s="77"/>
      <c r="CA475" s="77"/>
      <c r="CB475" s="77"/>
      <c r="CC475" s="77"/>
      <c r="CD475" s="81"/>
      <c r="CE475" s="81"/>
      <c r="CF475" s="81"/>
      <c r="CG475" s="81"/>
      <c r="CH475" s="81"/>
      <c r="CI475" s="81"/>
      <c r="CJ475" s="81"/>
      <c r="CK475" s="81"/>
      <c r="CL475" s="81"/>
      <c r="CM475" s="81"/>
      <c r="CN475" s="81"/>
      <c r="CO475" s="81"/>
      <c r="CP475" s="81"/>
      <c r="CQ475" s="81"/>
      <c r="CR475" s="81"/>
      <c r="CS475" s="81"/>
      <c r="CT475" s="81"/>
      <c r="CU475" s="77"/>
      <c r="CV475" s="77"/>
      <c r="CW475" s="77"/>
      <c r="CX475" s="77"/>
      <c r="DA475" s="11" t="s">
        <v>502</v>
      </c>
      <c r="DB475" s="12">
        <v>0.76900000000000002</v>
      </c>
      <c r="DC475" s="11"/>
    </row>
    <row r="476" spans="1:107" ht="13.5" customHeight="1" x14ac:dyDescent="0.25">
      <c r="A476" s="3"/>
      <c r="B476" s="77"/>
      <c r="C476" s="84"/>
      <c r="D476" s="75"/>
      <c r="E476" s="75"/>
      <c r="F476" s="75"/>
      <c r="G476" s="75"/>
      <c r="H476" s="75"/>
      <c r="I476" s="75"/>
      <c r="J476" s="75"/>
      <c r="K476" s="75"/>
      <c r="L476" s="75"/>
      <c r="M476" s="74"/>
      <c r="N476" s="74"/>
      <c r="O476" s="74"/>
      <c r="P476" s="74"/>
      <c r="Q476" s="74"/>
      <c r="R476" s="85"/>
      <c r="S476" s="85"/>
      <c r="T476" s="85"/>
      <c r="U476" s="86"/>
      <c r="V476" s="86"/>
      <c r="W476" s="86"/>
      <c r="X476" s="74"/>
      <c r="Y476" s="74"/>
      <c r="Z476" s="74"/>
      <c r="AA476" s="74"/>
      <c r="AB476" s="74"/>
      <c r="AC476" s="73"/>
      <c r="AD476" s="73"/>
      <c r="AE476" s="73"/>
      <c r="AF476" s="73"/>
      <c r="AG476" s="73"/>
      <c r="AH476" s="73"/>
      <c r="AI476" s="73"/>
      <c r="AJ476" s="73"/>
      <c r="AK476" s="73"/>
      <c r="AL476" s="73"/>
      <c r="AM476" s="73"/>
      <c r="AN476" s="73"/>
      <c r="AO476" s="73"/>
      <c r="AP476" s="73"/>
      <c r="AQ476" s="73"/>
      <c r="AR476" s="73"/>
      <c r="AS476" s="73"/>
      <c r="AT476" s="73"/>
      <c r="AU476" s="73"/>
      <c r="AV476" s="73"/>
      <c r="AW476" s="73"/>
      <c r="AX476" s="73"/>
      <c r="AY476" s="73"/>
      <c r="AZ476" s="77"/>
      <c r="BA476" s="77"/>
      <c r="BB476" s="62"/>
      <c r="BC476" s="62"/>
      <c r="BD476" s="62"/>
      <c r="BE476" s="62"/>
      <c r="BF476" s="62"/>
      <c r="BG476" s="62"/>
      <c r="BH476" s="62"/>
      <c r="BI476" s="62"/>
      <c r="BJ476" s="62"/>
      <c r="BK476" s="62"/>
      <c r="BL476" s="62"/>
      <c r="BM476" s="62"/>
      <c r="BN476" s="62"/>
      <c r="BO476" s="62"/>
      <c r="BP476" s="62"/>
      <c r="BQ476" s="62"/>
      <c r="BR476" s="62"/>
      <c r="BS476" s="62"/>
      <c r="BT476" s="62"/>
      <c r="BU476" s="62"/>
      <c r="BV476" s="62"/>
      <c r="BW476" s="62"/>
      <c r="BX476" s="62"/>
      <c r="BY476" s="62"/>
      <c r="BZ476" s="77"/>
      <c r="CA476" s="77"/>
      <c r="CB476" s="77"/>
      <c r="CC476" s="77"/>
      <c r="CD476" s="81"/>
      <c r="CE476" s="81"/>
      <c r="CF476" s="81"/>
      <c r="CG476" s="81"/>
      <c r="CH476" s="81"/>
      <c r="CI476" s="81"/>
      <c r="CJ476" s="81"/>
      <c r="CK476" s="81"/>
      <c r="CL476" s="81"/>
      <c r="CM476" s="81"/>
      <c r="CN476" s="81"/>
      <c r="CO476" s="81"/>
      <c r="CP476" s="81"/>
      <c r="CQ476" s="81"/>
      <c r="CR476" s="81"/>
      <c r="CS476" s="81"/>
      <c r="CT476" s="81"/>
      <c r="CU476" s="77"/>
      <c r="CV476" s="77"/>
      <c r="CW476" s="77"/>
      <c r="CX476" s="77"/>
      <c r="DA476" s="11" t="s">
        <v>503</v>
      </c>
      <c r="DB476" s="12">
        <v>0.81399999999999995</v>
      </c>
      <c r="DC476" s="11"/>
    </row>
    <row r="477" spans="1:107" ht="13.5" customHeight="1" x14ac:dyDescent="0.25">
      <c r="A477" s="3"/>
      <c r="B477" s="77"/>
      <c r="C477" s="84"/>
      <c r="D477" s="75"/>
      <c r="E477" s="75"/>
      <c r="F477" s="75"/>
      <c r="G477" s="75"/>
      <c r="H477" s="75"/>
      <c r="I477" s="75"/>
      <c r="J477" s="75"/>
      <c r="K477" s="75"/>
      <c r="L477" s="75"/>
      <c r="M477" s="74"/>
      <c r="N477" s="74"/>
      <c r="O477" s="74"/>
      <c r="P477" s="74"/>
      <c r="Q477" s="74"/>
      <c r="R477" s="85"/>
      <c r="S477" s="85"/>
      <c r="T477" s="85"/>
      <c r="U477" s="86"/>
      <c r="V477" s="86"/>
      <c r="W477" s="86"/>
      <c r="X477" s="74"/>
      <c r="Y477" s="74"/>
      <c r="Z477" s="74"/>
      <c r="AA477" s="74"/>
      <c r="AB477" s="74"/>
      <c r="AC477" s="73"/>
      <c r="AD477" s="73"/>
      <c r="AE477" s="73"/>
      <c r="AF477" s="73"/>
      <c r="AG477" s="73"/>
      <c r="AH477" s="73"/>
      <c r="AI477" s="73"/>
      <c r="AJ477" s="73"/>
      <c r="AK477" s="73"/>
      <c r="AL477" s="73"/>
      <c r="AM477" s="73"/>
      <c r="AN477" s="73"/>
      <c r="AO477" s="73"/>
      <c r="AP477" s="73"/>
      <c r="AQ477" s="73"/>
      <c r="AR477" s="73"/>
      <c r="AS477" s="73"/>
      <c r="AT477" s="73"/>
      <c r="AU477" s="73"/>
      <c r="AV477" s="73"/>
      <c r="AW477" s="73"/>
      <c r="AX477" s="73"/>
      <c r="AY477" s="73"/>
      <c r="AZ477" s="77"/>
      <c r="BA477" s="77"/>
      <c r="BB477" s="62"/>
      <c r="BC477" s="62"/>
      <c r="BD477" s="62"/>
      <c r="BE477" s="62"/>
      <c r="BF477" s="62"/>
      <c r="BG477" s="62"/>
      <c r="BH477" s="62"/>
      <c r="BI477" s="62"/>
      <c r="BJ477" s="62"/>
      <c r="BK477" s="62"/>
      <c r="BL477" s="62"/>
      <c r="BM477" s="62"/>
      <c r="BN477" s="62"/>
      <c r="BO477" s="62"/>
      <c r="BP477" s="62"/>
      <c r="BQ477" s="62"/>
      <c r="BR477" s="62"/>
      <c r="BS477" s="62"/>
      <c r="BT477" s="62"/>
      <c r="BU477" s="62"/>
      <c r="BV477" s="62"/>
      <c r="BW477" s="62"/>
      <c r="BX477" s="62"/>
      <c r="BY477" s="62"/>
      <c r="BZ477" s="77"/>
      <c r="CA477" s="77"/>
      <c r="CB477" s="77"/>
      <c r="CC477" s="77"/>
      <c r="CD477" s="81"/>
      <c r="CE477" s="81"/>
      <c r="CF477" s="81"/>
      <c r="CG477" s="81"/>
      <c r="CH477" s="81"/>
      <c r="CI477" s="81"/>
      <c r="CJ477" s="81"/>
      <c r="CK477" s="81"/>
      <c r="CL477" s="81"/>
      <c r="CM477" s="81"/>
      <c r="CN477" s="81"/>
      <c r="CO477" s="81"/>
      <c r="CP477" s="81"/>
      <c r="CQ477" s="81"/>
      <c r="CR477" s="81"/>
      <c r="CS477" s="81"/>
      <c r="CT477" s="81"/>
      <c r="CU477" s="77"/>
      <c r="CV477" s="77"/>
      <c r="CW477" s="77"/>
      <c r="CX477" s="77"/>
      <c r="DA477" s="11" t="s">
        <v>504</v>
      </c>
      <c r="DB477" s="12">
        <v>0.876</v>
      </c>
      <c r="DC477" s="11"/>
    </row>
    <row r="478" spans="1:107" ht="13.5" customHeight="1" x14ac:dyDescent="0.25">
      <c r="A478" s="3"/>
      <c r="B478" s="77"/>
      <c r="C478" s="84"/>
      <c r="D478" s="75"/>
      <c r="E478" s="75"/>
      <c r="F478" s="75"/>
      <c r="G478" s="75"/>
      <c r="H478" s="75"/>
      <c r="I478" s="75"/>
      <c r="J478" s="75"/>
      <c r="K478" s="75"/>
      <c r="L478" s="75"/>
      <c r="M478" s="74"/>
      <c r="N478" s="74"/>
      <c r="O478" s="74"/>
      <c r="P478" s="74"/>
      <c r="Q478" s="74"/>
      <c r="R478" s="85"/>
      <c r="S478" s="85"/>
      <c r="T478" s="85"/>
      <c r="U478" s="86"/>
      <c r="V478" s="86"/>
      <c r="W478" s="86"/>
      <c r="X478" s="74"/>
      <c r="Y478" s="74"/>
      <c r="Z478" s="74"/>
      <c r="AA478" s="74"/>
      <c r="AB478" s="74"/>
      <c r="AC478" s="73"/>
      <c r="AD478" s="73"/>
      <c r="AE478" s="73"/>
      <c r="AF478" s="73"/>
      <c r="AG478" s="73"/>
      <c r="AH478" s="73"/>
      <c r="AI478" s="73"/>
      <c r="AJ478" s="73"/>
      <c r="AK478" s="73"/>
      <c r="AL478" s="73"/>
      <c r="AM478" s="73"/>
      <c r="AN478" s="73"/>
      <c r="AO478" s="73"/>
      <c r="AP478" s="73"/>
      <c r="AQ478" s="73"/>
      <c r="AR478" s="73"/>
      <c r="AS478" s="73"/>
      <c r="AT478" s="73"/>
      <c r="AU478" s="73"/>
      <c r="AV478" s="73"/>
      <c r="AW478" s="73"/>
      <c r="AX478" s="73"/>
      <c r="AY478" s="73"/>
      <c r="AZ478" s="77"/>
      <c r="BA478" s="77"/>
      <c r="BB478" s="62"/>
      <c r="BC478" s="62"/>
      <c r="BD478" s="62"/>
      <c r="BE478" s="62"/>
      <c r="BF478" s="62"/>
      <c r="BG478" s="62"/>
      <c r="BH478" s="62"/>
      <c r="BI478" s="62"/>
      <c r="BJ478" s="62"/>
      <c r="BK478" s="62"/>
      <c r="BL478" s="62"/>
      <c r="BM478" s="62"/>
      <c r="BN478" s="62"/>
      <c r="BO478" s="62"/>
      <c r="BP478" s="62"/>
      <c r="BQ478" s="62"/>
      <c r="BR478" s="62"/>
      <c r="BS478" s="62"/>
      <c r="BT478" s="62"/>
      <c r="BU478" s="62"/>
      <c r="BV478" s="62"/>
      <c r="BW478" s="62"/>
      <c r="BX478" s="62"/>
      <c r="BY478" s="62"/>
      <c r="BZ478" s="77"/>
      <c r="CA478" s="77"/>
      <c r="CB478" s="77"/>
      <c r="CC478" s="77"/>
      <c r="CD478" s="81"/>
      <c r="CE478" s="81"/>
      <c r="CF478" s="81"/>
      <c r="CG478" s="81"/>
      <c r="CH478" s="81"/>
      <c r="CI478" s="81"/>
      <c r="CJ478" s="81"/>
      <c r="CK478" s="81"/>
      <c r="CL478" s="81"/>
      <c r="CM478" s="81"/>
      <c r="CN478" s="81"/>
      <c r="CO478" s="81"/>
      <c r="CP478" s="81"/>
      <c r="CQ478" s="81"/>
      <c r="CR478" s="81"/>
      <c r="CS478" s="81"/>
      <c r="CT478" s="81"/>
      <c r="CU478" s="77"/>
      <c r="CV478" s="77"/>
      <c r="CW478" s="77"/>
      <c r="CX478" s="77"/>
      <c r="DA478" s="11" t="s">
        <v>505</v>
      </c>
      <c r="DB478" s="12">
        <v>0.874</v>
      </c>
      <c r="DC478" s="11"/>
    </row>
    <row r="479" spans="1:107" ht="13.5" customHeight="1" x14ac:dyDescent="0.25">
      <c r="A479" s="3"/>
      <c r="B479" s="77"/>
      <c r="C479" s="84"/>
      <c r="D479" s="75"/>
      <c r="E479" s="75"/>
      <c r="F479" s="75"/>
      <c r="G479" s="75"/>
      <c r="H479" s="75"/>
      <c r="I479" s="75"/>
      <c r="J479" s="75"/>
      <c r="K479" s="75"/>
      <c r="L479" s="75"/>
      <c r="M479" s="74"/>
      <c r="N479" s="74"/>
      <c r="O479" s="74"/>
      <c r="P479" s="74"/>
      <c r="Q479" s="74"/>
      <c r="R479" s="85"/>
      <c r="S479" s="85"/>
      <c r="T479" s="85"/>
      <c r="U479" s="86"/>
      <c r="V479" s="86"/>
      <c r="W479" s="86"/>
      <c r="X479" s="74"/>
      <c r="Y479" s="74"/>
      <c r="Z479" s="74"/>
      <c r="AA479" s="74"/>
      <c r="AB479" s="74"/>
      <c r="AC479" s="73"/>
      <c r="AD479" s="73"/>
      <c r="AE479" s="73"/>
      <c r="AF479" s="73"/>
      <c r="AG479" s="73"/>
      <c r="AH479" s="73"/>
      <c r="AI479" s="73"/>
      <c r="AJ479" s="73"/>
      <c r="AK479" s="73"/>
      <c r="AL479" s="73"/>
      <c r="AM479" s="73"/>
      <c r="AN479" s="73"/>
      <c r="AO479" s="73"/>
      <c r="AP479" s="73"/>
      <c r="AQ479" s="73"/>
      <c r="AR479" s="73"/>
      <c r="AS479" s="73"/>
      <c r="AT479" s="73"/>
      <c r="AU479" s="73"/>
      <c r="AV479" s="73"/>
      <c r="AW479" s="73"/>
      <c r="AX479" s="73"/>
      <c r="AY479" s="73"/>
      <c r="AZ479" s="77"/>
      <c r="BA479" s="77"/>
      <c r="BB479" s="62"/>
      <c r="BC479" s="62"/>
      <c r="BD479" s="62"/>
      <c r="BE479" s="62"/>
      <c r="BF479" s="62"/>
      <c r="BG479" s="62"/>
      <c r="BH479" s="62"/>
      <c r="BI479" s="62"/>
      <c r="BJ479" s="62"/>
      <c r="BK479" s="62"/>
      <c r="BL479" s="62"/>
      <c r="BM479" s="62"/>
      <c r="BN479" s="62"/>
      <c r="BO479" s="62"/>
      <c r="BP479" s="62"/>
      <c r="BQ479" s="62"/>
      <c r="BR479" s="62"/>
      <c r="BS479" s="62"/>
      <c r="BT479" s="62"/>
      <c r="BU479" s="62"/>
      <c r="BV479" s="62"/>
      <c r="BW479" s="62"/>
      <c r="BX479" s="62"/>
      <c r="BY479" s="62"/>
      <c r="BZ479" s="77"/>
      <c r="CA479" s="77"/>
      <c r="CB479" s="77"/>
      <c r="CC479" s="77"/>
      <c r="CD479" s="81"/>
      <c r="CE479" s="81"/>
      <c r="CF479" s="81"/>
      <c r="CG479" s="81"/>
      <c r="CH479" s="81"/>
      <c r="CI479" s="81"/>
      <c r="CJ479" s="81"/>
      <c r="CK479" s="81"/>
      <c r="CL479" s="81"/>
      <c r="CM479" s="81"/>
      <c r="CN479" s="81"/>
      <c r="CO479" s="81"/>
      <c r="CP479" s="81"/>
      <c r="CQ479" s="81"/>
      <c r="CR479" s="81"/>
      <c r="CS479" s="81"/>
      <c r="CT479" s="81"/>
      <c r="CU479" s="77"/>
      <c r="CV479" s="77"/>
      <c r="CW479" s="77"/>
      <c r="CX479" s="77"/>
      <c r="DA479" s="11" t="s">
        <v>506</v>
      </c>
      <c r="DB479" s="12">
        <v>0.879</v>
      </c>
      <c r="DC479" s="11"/>
    </row>
    <row r="480" spans="1:107" ht="13.5" customHeight="1" x14ac:dyDescent="0.2">
      <c r="A480" s="3"/>
      <c r="B480" s="3"/>
      <c r="C480" s="83"/>
      <c r="D480" s="83"/>
      <c r="E480" s="83"/>
      <c r="F480" s="83"/>
      <c r="G480" s="83"/>
      <c r="H480" s="83"/>
      <c r="I480" s="83"/>
      <c r="J480" s="83"/>
      <c r="K480" s="83"/>
      <c r="L480" s="83"/>
      <c r="M480" s="83"/>
      <c r="N480" s="83"/>
      <c r="O480" s="83"/>
      <c r="P480" s="83"/>
      <c r="Q480" s="83"/>
      <c r="R480" s="83"/>
      <c r="S480" s="83"/>
      <c r="T480" s="83"/>
      <c r="U480" s="83"/>
      <c r="V480" s="83"/>
      <c r="W480" s="83"/>
      <c r="X480" s="54"/>
      <c r="Y480" s="54"/>
      <c r="Z480" s="54"/>
      <c r="AA480" s="54"/>
      <c r="AB480" s="54"/>
      <c r="AC480" s="73"/>
      <c r="AD480" s="73"/>
      <c r="AE480" s="73"/>
      <c r="AF480" s="73"/>
      <c r="AG480" s="73"/>
      <c r="AH480" s="73"/>
      <c r="AI480" s="73"/>
      <c r="AJ480" s="73"/>
      <c r="AK480" s="73"/>
      <c r="AL480" s="73"/>
      <c r="AM480" s="73"/>
      <c r="AN480" s="73"/>
      <c r="AO480" s="73"/>
      <c r="AP480" s="73"/>
      <c r="AQ480" s="73"/>
      <c r="AR480" s="73"/>
      <c r="AS480" s="73"/>
      <c r="AT480" s="73"/>
      <c r="AU480" s="73"/>
      <c r="AV480" s="73"/>
      <c r="AW480" s="73"/>
      <c r="AX480" s="73"/>
      <c r="AY480" s="73"/>
      <c r="AZ480" s="77"/>
      <c r="BA480" s="77"/>
      <c r="BB480" s="77"/>
      <c r="BC480" s="77"/>
      <c r="BD480" s="77"/>
      <c r="BE480" s="77"/>
      <c r="BF480" s="77"/>
      <c r="BG480" s="77"/>
      <c r="BH480" s="77"/>
      <c r="BI480" s="77"/>
      <c r="BJ480" s="77"/>
      <c r="BK480" s="77"/>
      <c r="BL480" s="77"/>
      <c r="BM480" s="77"/>
      <c r="BN480" s="77"/>
      <c r="BO480" s="77"/>
      <c r="BP480" s="77"/>
      <c r="BQ480" s="77"/>
      <c r="BR480" s="77"/>
      <c r="BS480" s="77"/>
      <c r="BT480" s="77"/>
      <c r="BU480" s="77"/>
      <c r="BV480" s="77"/>
      <c r="BW480" s="77"/>
      <c r="BX480" s="77"/>
      <c r="BY480" s="77"/>
      <c r="BZ480" s="77"/>
      <c r="CA480" s="77"/>
      <c r="CB480" s="77"/>
      <c r="CC480" s="77"/>
      <c r="CD480" s="77"/>
      <c r="CE480" s="77"/>
      <c r="CF480" s="77"/>
      <c r="CG480" s="77"/>
      <c r="CH480" s="77"/>
      <c r="CI480" s="77"/>
      <c r="CJ480" s="77"/>
      <c r="CK480" s="77"/>
      <c r="CL480" s="77"/>
      <c r="CM480" s="77"/>
      <c r="CN480" s="77"/>
      <c r="CO480" s="77"/>
      <c r="CP480" s="77"/>
      <c r="CQ480" s="77"/>
      <c r="CR480" s="77"/>
      <c r="CS480" s="77"/>
      <c r="CT480" s="77"/>
      <c r="CU480" s="77"/>
      <c r="CV480" s="77"/>
      <c r="CW480" s="77"/>
      <c r="CX480" s="77"/>
      <c r="DA480" s="11" t="s">
        <v>507</v>
      </c>
      <c r="DB480" s="12">
        <v>0.84499999999999997</v>
      </c>
      <c r="DC480" s="11"/>
    </row>
    <row r="481" spans="1:107" ht="13.5" customHeight="1" x14ac:dyDescent="0.2">
      <c r="A481" s="3"/>
      <c r="B481" s="64"/>
      <c r="C481" s="3"/>
      <c r="D481" s="3"/>
      <c r="E481" s="3"/>
      <c r="F481" s="3"/>
      <c r="G481" s="3"/>
      <c r="H481" s="3"/>
      <c r="I481" s="3"/>
      <c r="J481" s="3"/>
      <c r="K481" s="3"/>
      <c r="L481" s="3"/>
      <c r="DA481" s="11" t="s">
        <v>508</v>
      </c>
      <c r="DB481" s="12">
        <v>0.80100000000000005</v>
      </c>
      <c r="DC481" s="11"/>
    </row>
    <row r="482" spans="1:107" ht="13.5" customHeight="1" x14ac:dyDescent="0.2">
      <c r="A482" s="3"/>
      <c r="B482" s="64"/>
      <c r="C482" s="64"/>
      <c r="D482" s="64"/>
      <c r="E482" s="64"/>
      <c r="F482" s="64"/>
      <c r="G482" s="64"/>
      <c r="H482" s="64"/>
      <c r="I482" s="64"/>
      <c r="J482" s="64"/>
      <c r="K482" s="64"/>
      <c r="L482" s="64"/>
      <c r="M482" s="64"/>
      <c r="N482" s="65"/>
      <c r="O482" s="64"/>
      <c r="P482" s="64"/>
      <c r="Q482" s="64"/>
      <c r="R482" s="64"/>
      <c r="S482" s="64"/>
      <c r="T482" s="64"/>
      <c r="U482" s="64"/>
      <c r="V482" s="64"/>
      <c r="W482" s="64"/>
      <c r="X482" s="64"/>
      <c r="Y482" s="64"/>
      <c r="Z482" s="64"/>
      <c r="AA482" s="64"/>
      <c r="AB482" s="64"/>
      <c r="AC482" s="64"/>
      <c r="AD482" s="64"/>
      <c r="AE482" s="64"/>
      <c r="AF482" s="64"/>
      <c r="AG482" s="64"/>
      <c r="AH482" s="64"/>
      <c r="AI482" s="64"/>
      <c r="AJ482" s="64"/>
      <c r="AK482" s="64"/>
      <c r="AL482" s="64"/>
      <c r="AM482" s="64"/>
      <c r="AN482" s="64"/>
      <c r="AO482" s="64"/>
      <c r="AP482" s="64"/>
      <c r="AQ482" s="64"/>
      <c r="AR482" s="64"/>
      <c r="AS482" s="64"/>
      <c r="AT482" s="64"/>
      <c r="AU482" s="64"/>
      <c r="AV482" s="64"/>
      <c r="AW482" s="64"/>
      <c r="AX482" s="64"/>
      <c r="AY482" s="64"/>
      <c r="AZ482" s="64"/>
      <c r="BA482" s="64"/>
      <c r="BB482" s="64"/>
      <c r="BC482" s="64"/>
      <c r="BD482" s="64"/>
      <c r="BE482" s="64"/>
      <c r="BF482" s="64"/>
      <c r="BG482" s="64"/>
      <c r="BH482" s="64"/>
      <c r="BI482" s="64"/>
      <c r="BJ482" s="64"/>
      <c r="BK482" s="64"/>
      <c r="BL482" s="64"/>
      <c r="BM482" s="64"/>
      <c r="BN482" s="64"/>
      <c r="BO482" s="64"/>
      <c r="BP482" s="64"/>
      <c r="BQ482" s="64"/>
      <c r="BR482" s="64"/>
      <c r="BS482" s="64"/>
      <c r="BT482" s="64"/>
      <c r="BU482" s="64"/>
      <c r="BV482" s="64"/>
      <c r="BW482" s="64"/>
      <c r="BX482" s="64"/>
      <c r="BY482" s="64"/>
      <c r="BZ482" s="64"/>
      <c r="CA482" s="64"/>
      <c r="CB482" s="64"/>
      <c r="CC482" s="64"/>
      <c r="CD482" s="64"/>
      <c r="CE482" s="64"/>
      <c r="CF482" s="64"/>
      <c r="CG482" s="64"/>
      <c r="CH482" s="64"/>
      <c r="CI482" s="64"/>
      <c r="CJ482" s="64"/>
      <c r="CK482" s="64"/>
      <c r="CL482" s="64"/>
      <c r="CM482" s="64"/>
      <c r="CN482" s="64"/>
      <c r="CO482" s="64"/>
      <c r="CP482" s="64"/>
      <c r="CQ482" s="64"/>
      <c r="CR482" s="64"/>
      <c r="CS482" s="64"/>
      <c r="CT482" s="64"/>
      <c r="CU482" s="64"/>
      <c r="CV482" s="64"/>
      <c r="CW482" s="64"/>
      <c r="CX482" s="64"/>
      <c r="DA482" s="11" t="s">
        <v>509</v>
      </c>
      <c r="DB482" s="12">
        <v>0.89600000000000002</v>
      </c>
      <c r="DC482" s="11"/>
    </row>
    <row r="483" spans="1:107" ht="13.5" customHeight="1" x14ac:dyDescent="0.2">
      <c r="A483" s="3"/>
      <c r="B483" s="64"/>
      <c r="C483" s="68"/>
      <c r="D483" s="68"/>
      <c r="E483" s="68"/>
      <c r="F483" s="68"/>
      <c r="G483" s="64"/>
      <c r="H483" s="64"/>
      <c r="I483" s="64"/>
      <c r="J483" s="64"/>
      <c r="K483" s="64"/>
      <c r="L483" s="65"/>
      <c r="M483" s="64"/>
      <c r="N483" s="65"/>
      <c r="O483" s="64"/>
      <c r="P483" s="64"/>
      <c r="Q483" s="64"/>
      <c r="R483" s="64"/>
      <c r="S483" s="64"/>
      <c r="T483" s="64"/>
      <c r="U483" s="64"/>
      <c r="V483" s="64"/>
      <c r="W483" s="64"/>
      <c r="X483" s="64"/>
      <c r="Y483" s="64"/>
      <c r="Z483" s="64"/>
      <c r="AA483" s="64"/>
      <c r="AB483" s="64"/>
      <c r="AC483" s="64"/>
      <c r="AD483" s="64"/>
      <c r="AE483" s="64"/>
      <c r="AF483" s="66"/>
      <c r="AG483" s="66"/>
      <c r="AH483" s="66"/>
      <c r="AI483" s="66"/>
      <c r="AJ483" s="66"/>
      <c r="AK483" s="66"/>
      <c r="AL483" s="66"/>
      <c r="AM483" s="66"/>
      <c r="AN483" s="66"/>
      <c r="AO483" s="66"/>
      <c r="AP483" s="66"/>
      <c r="AQ483" s="66"/>
      <c r="AR483" s="66"/>
      <c r="AS483" s="66"/>
      <c r="AT483" s="66"/>
      <c r="AU483" s="66"/>
      <c r="AV483" s="66"/>
      <c r="AW483" s="66"/>
      <c r="AX483" s="66"/>
      <c r="AY483" s="66"/>
      <c r="AZ483" s="66"/>
      <c r="BA483" s="66"/>
      <c r="BB483" s="66"/>
      <c r="BC483" s="66"/>
      <c r="BD483" s="66"/>
      <c r="BE483" s="66"/>
      <c r="BF483" s="66"/>
      <c r="BG483" s="66"/>
      <c r="BH483" s="66"/>
      <c r="BI483" s="66"/>
      <c r="BJ483" s="66"/>
      <c r="BK483" s="66"/>
      <c r="BL483" s="66"/>
      <c r="BM483" s="66"/>
      <c r="BN483" s="66"/>
      <c r="BO483" s="66"/>
      <c r="BP483" s="66"/>
      <c r="BQ483" s="66"/>
      <c r="BR483" s="66"/>
      <c r="BS483" s="66"/>
      <c r="BT483" s="66"/>
      <c r="BU483" s="64"/>
      <c r="BV483" s="64"/>
      <c r="BW483" s="64"/>
      <c r="BX483" s="64"/>
      <c r="BY483" s="64"/>
      <c r="BZ483" s="64"/>
      <c r="CA483" s="64"/>
      <c r="CB483" s="64"/>
      <c r="CC483" s="64"/>
      <c r="CD483" s="64"/>
      <c r="CE483" s="64"/>
      <c r="CF483" s="64"/>
      <c r="CG483" s="64"/>
      <c r="CH483" s="64"/>
      <c r="CI483" s="64"/>
      <c r="CJ483" s="64"/>
      <c r="CK483" s="64"/>
      <c r="CL483" s="64"/>
      <c r="CM483" s="64"/>
      <c r="CN483" s="64"/>
      <c r="CO483" s="64"/>
      <c r="CP483" s="64"/>
      <c r="CQ483" s="64"/>
      <c r="CR483" s="64"/>
      <c r="CS483" s="64"/>
      <c r="CT483" s="64"/>
      <c r="CU483" s="64"/>
      <c r="CV483" s="64"/>
      <c r="CW483" s="64"/>
      <c r="CX483" s="64"/>
      <c r="DA483" s="11" t="s">
        <v>510</v>
      </c>
      <c r="DB483" s="12">
        <v>0.81899999999999995</v>
      </c>
      <c r="DC483" s="11"/>
    </row>
    <row r="484" spans="1:107" ht="13.5" customHeight="1" x14ac:dyDescent="0.2">
      <c r="A484" s="3"/>
      <c r="B484" s="64"/>
      <c r="C484" s="68"/>
      <c r="D484" s="68"/>
      <c r="E484" s="68"/>
      <c r="F484" s="68"/>
      <c r="G484" s="64"/>
      <c r="H484" s="64"/>
      <c r="I484" s="64"/>
      <c r="J484" s="64"/>
      <c r="K484" s="64"/>
      <c r="L484" s="64"/>
      <c r="M484" s="64"/>
      <c r="N484" s="65"/>
      <c r="O484" s="56"/>
      <c r="P484" s="56"/>
      <c r="Q484" s="56"/>
      <c r="R484" s="56"/>
      <c r="S484" s="56"/>
      <c r="T484" s="56"/>
      <c r="U484" s="56"/>
      <c r="V484" s="56"/>
      <c r="W484" s="56"/>
      <c r="X484" s="56"/>
      <c r="Y484" s="56"/>
      <c r="Z484" s="56"/>
      <c r="AA484" s="56"/>
      <c r="AB484" s="56"/>
      <c r="AC484" s="56"/>
      <c r="AD484" s="56"/>
      <c r="AE484" s="64"/>
      <c r="AF484" s="64"/>
      <c r="AG484" s="64"/>
      <c r="AH484" s="64"/>
      <c r="AI484" s="64"/>
      <c r="AJ484" s="64"/>
      <c r="AK484" s="64"/>
      <c r="AL484" s="64"/>
      <c r="AM484" s="64"/>
      <c r="AN484" s="64"/>
      <c r="AO484" s="64"/>
      <c r="AP484" s="64"/>
      <c r="AQ484" s="69"/>
      <c r="AR484" s="69"/>
      <c r="AS484" s="69"/>
      <c r="AT484" s="69"/>
      <c r="AU484" s="70"/>
      <c r="AV484" s="64"/>
      <c r="AW484" s="64"/>
      <c r="AX484" s="64"/>
      <c r="AY484" s="64"/>
      <c r="AZ484" s="64"/>
      <c r="BA484" s="70"/>
      <c r="BB484" s="64"/>
      <c r="BC484" s="64"/>
      <c r="BD484" s="64"/>
      <c r="BE484" s="64"/>
      <c r="BF484" s="64"/>
      <c r="BG484" s="64"/>
      <c r="BH484" s="70"/>
      <c r="BI484" s="64"/>
      <c r="BJ484" s="64"/>
      <c r="BK484" s="64"/>
      <c r="BL484" s="64"/>
      <c r="BM484" s="64"/>
      <c r="BN484" s="70"/>
      <c r="BO484" s="64"/>
      <c r="BP484" s="64"/>
      <c r="BQ484" s="64"/>
      <c r="BR484" s="64"/>
      <c r="BS484" s="64"/>
      <c r="BT484" s="64"/>
      <c r="BU484" s="64"/>
      <c r="BV484" s="64"/>
      <c r="BW484" s="64"/>
      <c r="BX484" s="64"/>
      <c r="BY484" s="64"/>
      <c r="BZ484" s="64"/>
      <c r="CA484" s="64"/>
      <c r="CB484" s="64"/>
      <c r="CC484" s="64"/>
      <c r="CD484" s="64"/>
      <c r="CE484" s="64"/>
      <c r="CF484" s="64"/>
      <c r="CG484" s="64"/>
      <c r="CH484" s="64"/>
      <c r="CI484" s="64"/>
      <c r="CJ484" s="64"/>
      <c r="CK484" s="64"/>
      <c r="CL484" s="64"/>
      <c r="CM484" s="64"/>
      <c r="CN484" s="64"/>
      <c r="CO484" s="64"/>
      <c r="CP484" s="64"/>
      <c r="CQ484" s="64"/>
      <c r="CR484" s="64"/>
      <c r="CS484" s="64"/>
      <c r="CT484" s="64"/>
      <c r="CU484" s="64"/>
      <c r="CV484" s="64"/>
      <c r="CW484" s="64"/>
      <c r="CX484" s="64"/>
      <c r="DA484" s="11" t="s">
        <v>511</v>
      </c>
      <c r="DB484" s="12">
        <v>0.80200000000000005</v>
      </c>
      <c r="DC484" s="11"/>
    </row>
    <row r="485" spans="1:107" ht="13.5" customHeight="1" x14ac:dyDescent="0.2">
      <c r="A485" s="3"/>
      <c r="B485" s="64"/>
      <c r="C485" s="68"/>
      <c r="D485" s="68"/>
      <c r="E485" s="68"/>
      <c r="F485" s="68"/>
      <c r="G485" s="64"/>
      <c r="H485" s="64"/>
      <c r="I485" s="64"/>
      <c r="J485" s="64"/>
      <c r="K485" s="64"/>
      <c r="L485" s="64"/>
      <c r="M485" s="64"/>
      <c r="N485" s="65"/>
      <c r="O485" s="56"/>
      <c r="P485" s="56"/>
      <c r="Q485" s="56"/>
      <c r="R485" s="56"/>
      <c r="S485" s="56"/>
      <c r="T485" s="56"/>
      <c r="U485" s="56"/>
      <c r="V485" s="56"/>
      <c r="W485" s="56"/>
      <c r="X485" s="56"/>
      <c r="Y485" s="56"/>
      <c r="Z485" s="56"/>
      <c r="AA485" s="56"/>
      <c r="AB485" s="56"/>
      <c r="AC485" s="56"/>
      <c r="AD485" s="56"/>
      <c r="AE485" s="64"/>
      <c r="AF485" s="64"/>
      <c r="AG485" s="64"/>
      <c r="AH485" s="64"/>
      <c r="AI485" s="64"/>
      <c r="AJ485" s="64"/>
      <c r="AK485" s="64"/>
      <c r="AL485" s="64"/>
      <c r="AM485" s="64"/>
      <c r="AN485" s="64"/>
      <c r="AO485" s="64"/>
      <c r="AP485" s="64"/>
      <c r="AQ485" s="64"/>
      <c r="AR485" s="64"/>
      <c r="AS485" s="64"/>
      <c r="AT485" s="64"/>
      <c r="AU485" s="64"/>
      <c r="AV485" s="64"/>
      <c r="AW485" s="64"/>
      <c r="AX485" s="64"/>
      <c r="AY485" s="64"/>
      <c r="AZ485" s="64"/>
      <c r="BA485" s="64"/>
      <c r="BB485" s="64"/>
      <c r="BC485" s="64"/>
      <c r="BD485" s="64"/>
      <c r="BE485" s="64"/>
      <c r="BF485" s="64"/>
      <c r="BG485" s="64"/>
      <c r="BH485" s="64"/>
      <c r="BI485" s="64"/>
      <c r="BJ485" s="64"/>
      <c r="BK485" s="64"/>
      <c r="BL485" s="64"/>
      <c r="BM485" s="64"/>
      <c r="BN485" s="64"/>
      <c r="BO485" s="64"/>
      <c r="BP485" s="64"/>
      <c r="BQ485" s="64"/>
      <c r="BR485" s="64"/>
      <c r="BS485" s="64"/>
      <c r="BT485" s="64"/>
      <c r="BU485" s="64"/>
      <c r="BV485" s="64"/>
      <c r="BW485" s="64"/>
      <c r="BX485" s="64"/>
      <c r="BY485" s="64"/>
      <c r="BZ485" s="64"/>
      <c r="CA485" s="64"/>
      <c r="CB485" s="64"/>
      <c r="CC485" s="64"/>
      <c r="CD485" s="64"/>
      <c r="CE485" s="64"/>
      <c r="CF485" s="64"/>
      <c r="CG485" s="64"/>
      <c r="CH485" s="64"/>
      <c r="CI485" s="64"/>
      <c r="CJ485" s="64"/>
      <c r="CK485" s="64"/>
      <c r="CL485" s="64"/>
      <c r="CM485" s="64"/>
      <c r="CN485" s="64"/>
      <c r="CO485" s="64"/>
      <c r="CP485" s="64"/>
      <c r="CQ485" s="64"/>
      <c r="CR485" s="64"/>
      <c r="CS485" s="64"/>
      <c r="CT485" s="64"/>
      <c r="CU485" s="64"/>
      <c r="CV485" s="64"/>
      <c r="CW485" s="64"/>
      <c r="CX485" s="64"/>
      <c r="DA485" s="11" t="s">
        <v>512</v>
      </c>
      <c r="DB485" s="12">
        <v>0.85399999999999998</v>
      </c>
      <c r="DC485" s="11"/>
    </row>
    <row r="486" spans="1:107" ht="13.5" customHeight="1" x14ac:dyDescent="0.2">
      <c r="A486" s="3"/>
      <c r="B486" s="77"/>
      <c r="C486" s="64"/>
      <c r="D486" s="64"/>
      <c r="E486" s="64"/>
      <c r="F486" s="64"/>
      <c r="G486" s="64"/>
      <c r="H486" s="64"/>
      <c r="I486" s="64"/>
      <c r="J486" s="64"/>
      <c r="K486" s="64"/>
      <c r="L486" s="64"/>
      <c r="M486" s="64"/>
      <c r="N486" s="65"/>
      <c r="O486" s="64"/>
      <c r="P486" s="64"/>
      <c r="Q486" s="64"/>
      <c r="R486" s="64"/>
      <c r="S486" s="64"/>
      <c r="T486" s="64"/>
      <c r="U486" s="64"/>
      <c r="V486" s="64"/>
      <c r="W486" s="64"/>
      <c r="X486" s="64"/>
      <c r="Y486" s="64"/>
      <c r="Z486" s="64"/>
      <c r="AA486" s="64"/>
      <c r="AB486" s="64"/>
      <c r="AC486" s="56"/>
      <c r="AD486" s="56"/>
      <c r="AE486" s="56"/>
      <c r="AF486" s="56"/>
      <c r="AG486" s="56"/>
      <c r="AH486" s="56"/>
      <c r="AI486" s="64"/>
      <c r="AJ486" s="64"/>
      <c r="AK486" s="64"/>
      <c r="AL486" s="64"/>
      <c r="AM486" s="64"/>
      <c r="AN486" s="64"/>
      <c r="AO486" s="64"/>
      <c r="AP486" s="64"/>
      <c r="AQ486" s="64"/>
      <c r="AR486" s="64"/>
      <c r="AS486" s="64"/>
      <c r="AT486" s="64"/>
      <c r="AU486" s="64"/>
      <c r="AV486" s="64"/>
      <c r="AW486" s="64"/>
      <c r="AX486" s="64"/>
      <c r="AY486" s="64"/>
      <c r="AZ486" s="64"/>
      <c r="BA486" s="64"/>
      <c r="BB486" s="64"/>
      <c r="BC486" s="64"/>
      <c r="BD486" s="64"/>
      <c r="BE486" s="64"/>
      <c r="BF486" s="64"/>
      <c r="BG486" s="64"/>
      <c r="BH486" s="64"/>
      <c r="BI486" s="64"/>
      <c r="BJ486" s="64"/>
      <c r="BK486" s="64"/>
      <c r="BL486" s="64"/>
      <c r="BM486" s="64"/>
      <c r="BN486" s="64"/>
      <c r="BO486" s="64"/>
      <c r="BP486" s="64"/>
      <c r="BQ486" s="64"/>
      <c r="BR486" s="64"/>
      <c r="BS486" s="64"/>
      <c r="BT486" s="64"/>
      <c r="BU486" s="64"/>
      <c r="BV486" s="64"/>
      <c r="BW486" s="64"/>
      <c r="BX486" s="64"/>
      <c r="BY486" s="64"/>
      <c r="BZ486" s="64"/>
      <c r="CA486" s="64"/>
      <c r="CB486" s="64"/>
      <c r="CC486" s="64"/>
      <c r="CD486" s="64"/>
      <c r="CE486" s="64"/>
      <c r="CF486" s="64"/>
      <c r="CG486" s="64"/>
      <c r="CH486" s="64"/>
      <c r="CI486" s="64"/>
      <c r="CJ486" s="64"/>
      <c r="CK486" s="64"/>
      <c r="CL486" s="64"/>
      <c r="CM486" s="64"/>
      <c r="CN486" s="64"/>
      <c r="CO486" s="64"/>
      <c r="CP486" s="64"/>
      <c r="CQ486" s="64"/>
      <c r="CR486" s="64"/>
      <c r="CS486" s="64"/>
      <c r="CT486" s="64"/>
      <c r="CU486" s="64"/>
      <c r="CV486" s="64"/>
      <c r="CW486" s="64"/>
      <c r="CX486" s="64"/>
      <c r="DA486" s="11"/>
      <c r="DB486" s="12"/>
      <c r="DC486" s="11"/>
    </row>
    <row r="487" spans="1:107" ht="13.5" customHeight="1" x14ac:dyDescent="0.2">
      <c r="A487" s="3"/>
      <c r="B487" s="77"/>
      <c r="C487" s="83"/>
      <c r="D487" s="83"/>
      <c r="E487" s="83"/>
      <c r="F487" s="83"/>
      <c r="G487" s="83"/>
      <c r="H487" s="83"/>
      <c r="I487" s="83"/>
      <c r="J487" s="83"/>
      <c r="K487" s="83"/>
      <c r="L487" s="83"/>
      <c r="M487" s="83"/>
      <c r="N487" s="83"/>
      <c r="O487" s="83"/>
      <c r="P487" s="83"/>
      <c r="Q487" s="83"/>
      <c r="R487" s="54"/>
      <c r="S487" s="54"/>
      <c r="T487" s="54"/>
      <c r="U487" s="83"/>
      <c r="V487" s="83"/>
      <c r="W487" s="83"/>
      <c r="X487" s="83"/>
      <c r="Y487" s="83"/>
      <c r="Z487" s="83"/>
      <c r="AA487" s="83"/>
      <c r="AB487" s="83"/>
      <c r="AC487" s="83"/>
      <c r="AD487" s="83"/>
      <c r="AE487" s="83"/>
      <c r="AF487" s="83"/>
      <c r="AG487" s="83"/>
      <c r="AH487" s="83"/>
      <c r="AI487" s="83"/>
      <c r="AJ487" s="83"/>
      <c r="AK487" s="83"/>
      <c r="AL487" s="83"/>
      <c r="AM487" s="83"/>
      <c r="AN487" s="83"/>
      <c r="AO487" s="83"/>
      <c r="AP487" s="83"/>
      <c r="AQ487" s="83"/>
      <c r="AR487" s="83"/>
      <c r="AS487" s="83"/>
      <c r="AT487" s="83"/>
      <c r="AU487" s="83"/>
      <c r="AV487" s="83"/>
      <c r="AW487" s="83"/>
      <c r="AX487" s="83"/>
      <c r="AY487" s="83"/>
      <c r="AZ487" s="71"/>
      <c r="BA487" s="83"/>
      <c r="BB487" s="83"/>
      <c r="BC487" s="83"/>
      <c r="BD487" s="83"/>
      <c r="BE487" s="83"/>
      <c r="BF487" s="83"/>
      <c r="BG487" s="83"/>
      <c r="BH487" s="83"/>
      <c r="BI487" s="83"/>
      <c r="BJ487" s="83"/>
      <c r="BK487" s="83"/>
      <c r="BL487" s="83"/>
      <c r="BM487" s="83"/>
      <c r="BN487" s="83"/>
      <c r="BO487" s="83"/>
      <c r="BP487" s="54"/>
      <c r="BQ487" s="54"/>
      <c r="BR487" s="54"/>
      <c r="BS487" s="83"/>
      <c r="BT487" s="83"/>
      <c r="BU487" s="83"/>
      <c r="BV487" s="83"/>
      <c r="BW487" s="83"/>
      <c r="BX487" s="83"/>
      <c r="BY487" s="83"/>
      <c r="BZ487" s="83"/>
      <c r="CA487" s="83"/>
      <c r="CB487" s="83"/>
      <c r="CC487" s="83"/>
      <c r="CD487" s="83"/>
      <c r="CE487" s="83"/>
      <c r="CF487" s="83"/>
      <c r="CG487" s="83"/>
      <c r="CH487" s="83"/>
      <c r="CI487" s="83"/>
      <c r="CJ487" s="83"/>
      <c r="CK487" s="83"/>
      <c r="CL487" s="83"/>
      <c r="CM487" s="83"/>
      <c r="CN487" s="83"/>
      <c r="CO487" s="83"/>
      <c r="CP487" s="83"/>
      <c r="CQ487" s="83"/>
      <c r="CR487" s="83"/>
      <c r="CS487" s="83"/>
      <c r="CT487" s="83"/>
      <c r="CU487" s="83"/>
      <c r="CV487" s="83"/>
      <c r="CW487" s="83"/>
      <c r="CX487" s="77"/>
      <c r="DA487" s="11" t="s">
        <v>513</v>
      </c>
      <c r="DB487" s="12">
        <v>0.90900000000000003</v>
      </c>
      <c r="DC487" s="11"/>
    </row>
    <row r="488" spans="1:107" ht="13.5" customHeight="1" x14ac:dyDescent="0.2">
      <c r="A488" s="3"/>
      <c r="B488" s="77"/>
      <c r="C488" s="83"/>
      <c r="D488" s="83"/>
      <c r="E488" s="83"/>
      <c r="F488" s="83"/>
      <c r="G488" s="83"/>
      <c r="H488" s="83"/>
      <c r="I488" s="83"/>
      <c r="J488" s="83"/>
      <c r="K488" s="83"/>
      <c r="L488" s="83"/>
      <c r="M488" s="83"/>
      <c r="N488" s="83"/>
      <c r="O488" s="83"/>
      <c r="P488" s="83"/>
      <c r="Q488" s="83"/>
      <c r="R488" s="83"/>
      <c r="S488" s="83"/>
      <c r="T488" s="83"/>
      <c r="U488" s="83"/>
      <c r="V488" s="83"/>
      <c r="W488" s="83"/>
      <c r="X488" s="54"/>
      <c r="Y488" s="54"/>
      <c r="Z488" s="54"/>
      <c r="AA488" s="54"/>
      <c r="AB488" s="54"/>
      <c r="AC488" s="73"/>
      <c r="AD488" s="73"/>
      <c r="AE488" s="73"/>
      <c r="AF488" s="73"/>
      <c r="AG488" s="73"/>
      <c r="AH488" s="73"/>
      <c r="AI488" s="73"/>
      <c r="AJ488" s="73"/>
      <c r="AK488" s="73"/>
      <c r="AL488" s="73"/>
      <c r="AM488" s="73"/>
      <c r="AN488" s="73"/>
      <c r="AO488" s="73"/>
      <c r="AP488" s="73"/>
      <c r="AQ488" s="73"/>
      <c r="AR488" s="73"/>
      <c r="AS488" s="73"/>
      <c r="AT488" s="73"/>
      <c r="AU488" s="73"/>
      <c r="AV488" s="73"/>
      <c r="AW488" s="73"/>
      <c r="AX488" s="73"/>
      <c r="AY488" s="73"/>
      <c r="AZ488" s="72"/>
      <c r="BA488" s="83"/>
      <c r="BB488" s="83"/>
      <c r="BC488" s="83"/>
      <c r="BD488" s="83"/>
      <c r="BE488" s="83"/>
      <c r="BF488" s="83"/>
      <c r="BG488" s="83"/>
      <c r="BH488" s="83"/>
      <c r="BI488" s="83"/>
      <c r="BJ488" s="83"/>
      <c r="BK488" s="83"/>
      <c r="BL488" s="83"/>
      <c r="BM488" s="83"/>
      <c r="BN488" s="83"/>
      <c r="BO488" s="83"/>
      <c r="BP488" s="83"/>
      <c r="BQ488" s="83"/>
      <c r="BR488" s="83"/>
      <c r="BS488" s="83"/>
      <c r="BT488" s="83"/>
      <c r="BU488" s="83"/>
      <c r="BV488" s="54"/>
      <c r="BW488" s="54"/>
      <c r="BX488" s="54"/>
      <c r="BY488" s="54"/>
      <c r="BZ488" s="54"/>
      <c r="CA488" s="73"/>
      <c r="CB488" s="73"/>
      <c r="CC488" s="73"/>
      <c r="CD488" s="73"/>
      <c r="CE488" s="73"/>
      <c r="CF488" s="73"/>
      <c r="CG488" s="73"/>
      <c r="CH488" s="73"/>
      <c r="CI488" s="73"/>
      <c r="CJ488" s="73"/>
      <c r="CK488" s="73"/>
      <c r="CL488" s="73"/>
      <c r="CM488" s="73"/>
      <c r="CN488" s="73"/>
      <c r="CO488" s="73"/>
      <c r="CP488" s="73"/>
      <c r="CQ488" s="73"/>
      <c r="CR488" s="73"/>
      <c r="CS488" s="73"/>
      <c r="CT488" s="73"/>
      <c r="CU488" s="73"/>
      <c r="CV488" s="73"/>
      <c r="CW488" s="73"/>
      <c r="CX488" s="77"/>
      <c r="DA488" s="11" t="s">
        <v>514</v>
      </c>
      <c r="DB488" s="12">
        <v>0.90300000000000002</v>
      </c>
      <c r="DC488" s="11"/>
    </row>
    <row r="489" spans="1:107" ht="13.5" customHeight="1" x14ac:dyDescent="0.25">
      <c r="A489" s="3"/>
      <c r="B489" s="77"/>
      <c r="C489" s="84"/>
      <c r="D489" s="75"/>
      <c r="E489" s="75"/>
      <c r="F489" s="75"/>
      <c r="G489" s="75"/>
      <c r="H489" s="75"/>
      <c r="I489" s="75"/>
      <c r="J489" s="75"/>
      <c r="K489" s="75"/>
      <c r="L489" s="75"/>
      <c r="M489" s="74"/>
      <c r="N489" s="74"/>
      <c r="O489" s="74"/>
      <c r="P489" s="74"/>
      <c r="Q489" s="74"/>
      <c r="R489" s="85"/>
      <c r="S489" s="85"/>
      <c r="T489" s="85"/>
      <c r="U489" s="86"/>
      <c r="V489" s="86"/>
      <c r="W489" s="86"/>
      <c r="X489" s="74"/>
      <c r="Y489" s="74"/>
      <c r="Z489" s="74"/>
      <c r="AA489" s="74"/>
      <c r="AB489" s="74"/>
      <c r="AC489" s="73"/>
      <c r="AD489" s="73"/>
      <c r="AE489" s="73"/>
      <c r="AF489" s="73"/>
      <c r="AG489" s="73"/>
      <c r="AH489" s="73"/>
      <c r="AI489" s="73"/>
      <c r="AJ489" s="73"/>
      <c r="AK489" s="73"/>
      <c r="AL489" s="73"/>
      <c r="AM489" s="73"/>
      <c r="AN489" s="73"/>
      <c r="AO489" s="73"/>
      <c r="AP489" s="73"/>
      <c r="AQ489" s="73"/>
      <c r="AR489" s="73"/>
      <c r="AS489" s="73"/>
      <c r="AT489" s="73"/>
      <c r="AU489" s="73"/>
      <c r="AV489" s="73"/>
      <c r="AW489" s="73"/>
      <c r="AX489" s="73"/>
      <c r="AY489" s="73"/>
      <c r="AZ489" s="72"/>
      <c r="BA489" s="84"/>
      <c r="BB489" s="76"/>
      <c r="BC489" s="76"/>
      <c r="BD489" s="76"/>
      <c r="BE489" s="76"/>
      <c r="BF489" s="76"/>
      <c r="BG489" s="76"/>
      <c r="BH489" s="76"/>
      <c r="BI489" s="76"/>
      <c r="BJ489" s="76"/>
      <c r="BK489" s="74"/>
      <c r="BL489" s="74"/>
      <c r="BM489" s="74"/>
      <c r="BN489" s="74"/>
      <c r="BO489" s="74"/>
      <c r="BP489" s="85"/>
      <c r="BQ489" s="85"/>
      <c r="BR489" s="85"/>
      <c r="BS489" s="86"/>
      <c r="BT489" s="86"/>
      <c r="BU489" s="86"/>
      <c r="BV489" s="74"/>
      <c r="BW489" s="74"/>
      <c r="BX489" s="74"/>
      <c r="BY489" s="74"/>
      <c r="BZ489" s="74"/>
      <c r="CA489" s="73"/>
      <c r="CB489" s="73"/>
      <c r="CC489" s="73"/>
      <c r="CD489" s="73"/>
      <c r="CE489" s="73"/>
      <c r="CF489" s="73"/>
      <c r="CG489" s="73"/>
      <c r="CH489" s="73"/>
      <c r="CI489" s="73"/>
      <c r="CJ489" s="73"/>
      <c r="CK489" s="73"/>
      <c r="CL489" s="73"/>
      <c r="CM489" s="73"/>
      <c r="CN489" s="73"/>
      <c r="CO489" s="73"/>
      <c r="CP489" s="73"/>
      <c r="CQ489" s="73"/>
      <c r="CR489" s="73"/>
      <c r="CS489" s="73"/>
      <c r="CT489" s="73"/>
      <c r="CU489" s="73"/>
      <c r="CV489" s="73"/>
      <c r="CW489" s="73"/>
      <c r="CX489" s="77"/>
      <c r="DA489" s="11" t="s">
        <v>515</v>
      </c>
      <c r="DB489" s="12">
        <v>0.83099999999999996</v>
      </c>
      <c r="DC489" s="11"/>
    </row>
    <row r="490" spans="1:107" ht="13.5" customHeight="1" x14ac:dyDescent="0.25">
      <c r="A490" s="3"/>
      <c r="B490" s="77"/>
      <c r="C490" s="84"/>
      <c r="D490" s="75"/>
      <c r="E490" s="75"/>
      <c r="F490" s="75"/>
      <c r="G490" s="75"/>
      <c r="H490" s="75"/>
      <c r="I490" s="75"/>
      <c r="J490" s="75"/>
      <c r="K490" s="75"/>
      <c r="L490" s="75"/>
      <c r="M490" s="74"/>
      <c r="N490" s="74"/>
      <c r="O490" s="74"/>
      <c r="P490" s="74"/>
      <c r="Q490" s="74"/>
      <c r="R490" s="85"/>
      <c r="S490" s="85"/>
      <c r="T490" s="85"/>
      <c r="U490" s="86"/>
      <c r="V490" s="86"/>
      <c r="W490" s="86"/>
      <c r="X490" s="74"/>
      <c r="Y490" s="74"/>
      <c r="Z490" s="74"/>
      <c r="AA490" s="74"/>
      <c r="AB490" s="74"/>
      <c r="AC490" s="73"/>
      <c r="AD490" s="73"/>
      <c r="AE490" s="73"/>
      <c r="AF490" s="73"/>
      <c r="AG490" s="73"/>
      <c r="AH490" s="73"/>
      <c r="AI490" s="73"/>
      <c r="AJ490" s="73"/>
      <c r="AK490" s="73"/>
      <c r="AL490" s="73"/>
      <c r="AM490" s="73"/>
      <c r="AN490" s="73"/>
      <c r="AO490" s="73"/>
      <c r="AP490" s="73"/>
      <c r="AQ490" s="73"/>
      <c r="AR490" s="73"/>
      <c r="AS490" s="73"/>
      <c r="AT490" s="73"/>
      <c r="AU490" s="73"/>
      <c r="AV490" s="73"/>
      <c r="AW490" s="73"/>
      <c r="AX490" s="73"/>
      <c r="AY490" s="73"/>
      <c r="AZ490" s="72"/>
      <c r="BA490" s="84"/>
      <c r="BB490" s="76"/>
      <c r="BC490" s="76"/>
      <c r="BD490" s="76"/>
      <c r="BE490" s="76"/>
      <c r="BF490" s="76"/>
      <c r="BG490" s="76"/>
      <c r="BH490" s="76"/>
      <c r="BI490" s="76"/>
      <c r="BJ490" s="76"/>
      <c r="BK490" s="74"/>
      <c r="BL490" s="74"/>
      <c r="BM490" s="74"/>
      <c r="BN490" s="74"/>
      <c r="BO490" s="74"/>
      <c r="BP490" s="85"/>
      <c r="BQ490" s="85"/>
      <c r="BR490" s="85"/>
      <c r="BS490" s="86"/>
      <c r="BT490" s="86"/>
      <c r="BU490" s="86"/>
      <c r="BV490" s="74"/>
      <c r="BW490" s="74"/>
      <c r="BX490" s="74"/>
      <c r="BY490" s="74"/>
      <c r="BZ490" s="74"/>
      <c r="CA490" s="73"/>
      <c r="CB490" s="73"/>
      <c r="CC490" s="73"/>
      <c r="CD490" s="73"/>
      <c r="CE490" s="73"/>
      <c r="CF490" s="73"/>
      <c r="CG490" s="73"/>
      <c r="CH490" s="73"/>
      <c r="CI490" s="73"/>
      <c r="CJ490" s="73"/>
      <c r="CK490" s="73"/>
      <c r="CL490" s="73"/>
      <c r="CM490" s="73"/>
      <c r="CN490" s="73"/>
      <c r="CO490" s="73"/>
      <c r="CP490" s="73"/>
      <c r="CQ490" s="73"/>
      <c r="CR490" s="73"/>
      <c r="CS490" s="73"/>
      <c r="CT490" s="73"/>
      <c r="CU490" s="73"/>
      <c r="CV490" s="73"/>
      <c r="CW490" s="73"/>
      <c r="CX490" s="77"/>
      <c r="DA490" s="11" t="s">
        <v>516</v>
      </c>
      <c r="DB490" s="12">
        <v>0.80200000000000005</v>
      </c>
      <c r="DC490" s="11"/>
    </row>
    <row r="491" spans="1:107" ht="13.5" customHeight="1" x14ac:dyDescent="0.25">
      <c r="A491" s="3"/>
      <c r="B491" s="77"/>
      <c r="C491" s="84"/>
      <c r="D491" s="75"/>
      <c r="E491" s="75"/>
      <c r="F491" s="75"/>
      <c r="G491" s="75"/>
      <c r="H491" s="75"/>
      <c r="I491" s="75"/>
      <c r="J491" s="75"/>
      <c r="K491" s="75"/>
      <c r="L491" s="75"/>
      <c r="M491" s="74"/>
      <c r="N491" s="74"/>
      <c r="O491" s="74"/>
      <c r="P491" s="74"/>
      <c r="Q491" s="74"/>
      <c r="R491" s="85"/>
      <c r="S491" s="85"/>
      <c r="T491" s="85"/>
      <c r="U491" s="86"/>
      <c r="V491" s="86"/>
      <c r="W491" s="86"/>
      <c r="X491" s="74"/>
      <c r="Y491" s="74"/>
      <c r="Z491" s="74"/>
      <c r="AA491" s="74"/>
      <c r="AB491" s="74"/>
      <c r="AC491" s="73"/>
      <c r="AD491" s="73"/>
      <c r="AE491" s="73"/>
      <c r="AF491" s="73"/>
      <c r="AG491" s="73"/>
      <c r="AH491" s="73"/>
      <c r="AI491" s="73"/>
      <c r="AJ491" s="73"/>
      <c r="AK491" s="73"/>
      <c r="AL491" s="73"/>
      <c r="AM491" s="73"/>
      <c r="AN491" s="73"/>
      <c r="AO491" s="73"/>
      <c r="AP491" s="73"/>
      <c r="AQ491" s="73"/>
      <c r="AR491" s="73"/>
      <c r="AS491" s="73"/>
      <c r="AT491" s="73"/>
      <c r="AU491" s="73"/>
      <c r="AV491" s="73"/>
      <c r="AW491" s="73"/>
      <c r="AX491" s="73"/>
      <c r="AY491" s="73"/>
      <c r="AZ491" s="72"/>
      <c r="BA491" s="84"/>
      <c r="BB491" s="76"/>
      <c r="BC491" s="76"/>
      <c r="BD491" s="76"/>
      <c r="BE491" s="76"/>
      <c r="BF491" s="76"/>
      <c r="BG491" s="76"/>
      <c r="BH491" s="76"/>
      <c r="BI491" s="76"/>
      <c r="BJ491" s="76"/>
      <c r="BK491" s="74"/>
      <c r="BL491" s="74"/>
      <c r="BM491" s="74"/>
      <c r="BN491" s="74"/>
      <c r="BO491" s="74"/>
      <c r="BP491" s="85"/>
      <c r="BQ491" s="85"/>
      <c r="BR491" s="85"/>
      <c r="BS491" s="86"/>
      <c r="BT491" s="86"/>
      <c r="BU491" s="86"/>
      <c r="BV491" s="74"/>
      <c r="BW491" s="74"/>
      <c r="BX491" s="74"/>
      <c r="BY491" s="74"/>
      <c r="BZ491" s="74"/>
      <c r="CA491" s="73"/>
      <c r="CB491" s="73"/>
      <c r="CC491" s="73"/>
      <c r="CD491" s="73"/>
      <c r="CE491" s="73"/>
      <c r="CF491" s="73"/>
      <c r="CG491" s="73"/>
      <c r="CH491" s="73"/>
      <c r="CI491" s="73"/>
      <c r="CJ491" s="73"/>
      <c r="CK491" s="73"/>
      <c r="CL491" s="73"/>
      <c r="CM491" s="73"/>
      <c r="CN491" s="73"/>
      <c r="CO491" s="73"/>
      <c r="CP491" s="73"/>
      <c r="CQ491" s="73"/>
      <c r="CR491" s="73"/>
      <c r="CS491" s="73"/>
      <c r="CT491" s="73"/>
      <c r="CU491" s="73"/>
      <c r="CV491" s="73"/>
      <c r="CW491" s="73"/>
      <c r="CX491" s="77"/>
      <c r="DA491" s="11" t="s">
        <v>517</v>
      </c>
      <c r="DB491" s="12">
        <v>0.79200000000000004</v>
      </c>
      <c r="DC491" s="11"/>
    </row>
    <row r="492" spans="1:107" ht="13.5" customHeight="1" x14ac:dyDescent="0.25">
      <c r="A492" s="3"/>
      <c r="B492" s="77"/>
      <c r="C492" s="84"/>
      <c r="D492" s="75"/>
      <c r="E492" s="75"/>
      <c r="F492" s="75"/>
      <c r="G492" s="75"/>
      <c r="H492" s="75"/>
      <c r="I492" s="75"/>
      <c r="J492" s="75"/>
      <c r="K492" s="75"/>
      <c r="L492" s="75"/>
      <c r="M492" s="74"/>
      <c r="N492" s="74"/>
      <c r="O492" s="74"/>
      <c r="P492" s="74"/>
      <c r="Q492" s="74"/>
      <c r="R492" s="85"/>
      <c r="S492" s="85"/>
      <c r="T492" s="85"/>
      <c r="U492" s="86"/>
      <c r="V492" s="86"/>
      <c r="W492" s="86"/>
      <c r="X492" s="74"/>
      <c r="Y492" s="74"/>
      <c r="Z492" s="74"/>
      <c r="AA492" s="74"/>
      <c r="AB492" s="74"/>
      <c r="AC492" s="73"/>
      <c r="AD492" s="73"/>
      <c r="AE492" s="73"/>
      <c r="AF492" s="73"/>
      <c r="AG492" s="73"/>
      <c r="AH492" s="73"/>
      <c r="AI492" s="73"/>
      <c r="AJ492" s="73"/>
      <c r="AK492" s="73"/>
      <c r="AL492" s="73"/>
      <c r="AM492" s="73"/>
      <c r="AN492" s="73"/>
      <c r="AO492" s="73"/>
      <c r="AP492" s="73"/>
      <c r="AQ492" s="73"/>
      <c r="AR492" s="73"/>
      <c r="AS492" s="73"/>
      <c r="AT492" s="73"/>
      <c r="AU492" s="73"/>
      <c r="AV492" s="73"/>
      <c r="AW492" s="73"/>
      <c r="AX492" s="73"/>
      <c r="AY492" s="73"/>
      <c r="AZ492" s="72"/>
      <c r="BA492" s="84"/>
      <c r="BB492" s="76"/>
      <c r="BC492" s="76"/>
      <c r="BD492" s="76"/>
      <c r="BE492" s="76"/>
      <c r="BF492" s="76"/>
      <c r="BG492" s="76"/>
      <c r="BH492" s="76"/>
      <c r="BI492" s="76"/>
      <c r="BJ492" s="76"/>
      <c r="BK492" s="74"/>
      <c r="BL492" s="74"/>
      <c r="BM492" s="74"/>
      <c r="BN492" s="74"/>
      <c r="BO492" s="74"/>
      <c r="BP492" s="85"/>
      <c r="BQ492" s="85"/>
      <c r="BR492" s="85"/>
      <c r="BS492" s="86"/>
      <c r="BT492" s="86"/>
      <c r="BU492" s="86"/>
      <c r="BV492" s="74"/>
      <c r="BW492" s="74"/>
      <c r="BX492" s="74"/>
      <c r="BY492" s="74"/>
      <c r="BZ492" s="74"/>
      <c r="CA492" s="73"/>
      <c r="CB492" s="73"/>
      <c r="CC492" s="73"/>
      <c r="CD492" s="73"/>
      <c r="CE492" s="73"/>
      <c r="CF492" s="73"/>
      <c r="CG492" s="73"/>
      <c r="CH492" s="73"/>
      <c r="CI492" s="73"/>
      <c r="CJ492" s="73"/>
      <c r="CK492" s="73"/>
      <c r="CL492" s="73"/>
      <c r="CM492" s="73"/>
      <c r="CN492" s="73"/>
      <c r="CO492" s="73"/>
      <c r="CP492" s="73"/>
      <c r="CQ492" s="73"/>
      <c r="CR492" s="73"/>
      <c r="CS492" s="73"/>
      <c r="CT492" s="73"/>
      <c r="CU492" s="73"/>
      <c r="CV492" s="73"/>
      <c r="CW492" s="73"/>
      <c r="CX492" s="77"/>
      <c r="DA492" s="11" t="s">
        <v>518</v>
      </c>
      <c r="DB492" s="12">
        <v>0.82699999999999996</v>
      </c>
      <c r="DC492" s="11"/>
    </row>
    <row r="493" spans="1:107" ht="13.5" customHeight="1" x14ac:dyDescent="0.2">
      <c r="A493" s="3"/>
      <c r="B493" s="77"/>
      <c r="C493" s="83"/>
      <c r="D493" s="83"/>
      <c r="E493" s="83"/>
      <c r="F493" s="83"/>
      <c r="G493" s="83"/>
      <c r="H493" s="83"/>
      <c r="I493" s="83"/>
      <c r="J493" s="83"/>
      <c r="K493" s="83"/>
      <c r="L493" s="83"/>
      <c r="M493" s="83"/>
      <c r="N493" s="83"/>
      <c r="O493" s="83"/>
      <c r="P493" s="83"/>
      <c r="Q493" s="83"/>
      <c r="R493" s="83"/>
      <c r="S493" s="83"/>
      <c r="T493" s="83"/>
      <c r="U493" s="83"/>
      <c r="V493" s="83"/>
      <c r="W493" s="83"/>
      <c r="X493" s="54"/>
      <c r="Y493" s="54"/>
      <c r="Z493" s="54"/>
      <c r="AA493" s="54"/>
      <c r="AB493" s="54"/>
      <c r="AC493" s="73"/>
      <c r="AD493" s="73"/>
      <c r="AE493" s="73"/>
      <c r="AF493" s="73"/>
      <c r="AG493" s="73"/>
      <c r="AH493" s="73"/>
      <c r="AI493" s="73"/>
      <c r="AJ493" s="73"/>
      <c r="AK493" s="73"/>
      <c r="AL493" s="73"/>
      <c r="AM493" s="73"/>
      <c r="AN493" s="73"/>
      <c r="AO493" s="73"/>
      <c r="AP493" s="73"/>
      <c r="AQ493" s="73"/>
      <c r="AR493" s="73"/>
      <c r="AS493" s="73"/>
      <c r="AT493" s="73"/>
      <c r="AU493" s="73"/>
      <c r="AV493" s="73"/>
      <c r="AW493" s="73"/>
      <c r="AX493" s="73"/>
      <c r="AY493" s="73"/>
      <c r="AZ493" s="72"/>
      <c r="BA493" s="83"/>
      <c r="BB493" s="83"/>
      <c r="BC493" s="83"/>
      <c r="BD493" s="83"/>
      <c r="BE493" s="83"/>
      <c r="BF493" s="83"/>
      <c r="BG493" s="83"/>
      <c r="BH493" s="83"/>
      <c r="BI493" s="83"/>
      <c r="BJ493" s="83"/>
      <c r="BK493" s="83"/>
      <c r="BL493" s="83"/>
      <c r="BM493" s="83"/>
      <c r="BN493" s="83"/>
      <c r="BO493" s="83"/>
      <c r="BP493" s="83"/>
      <c r="BQ493" s="83"/>
      <c r="BR493" s="83"/>
      <c r="BS493" s="83"/>
      <c r="BT493" s="83"/>
      <c r="BU493" s="83"/>
      <c r="BV493" s="54"/>
      <c r="BW493" s="54"/>
      <c r="BX493" s="54"/>
      <c r="BY493" s="54"/>
      <c r="BZ493" s="54"/>
      <c r="CA493" s="73"/>
      <c r="CB493" s="73"/>
      <c r="CC493" s="73"/>
      <c r="CD493" s="73"/>
      <c r="CE493" s="73"/>
      <c r="CF493" s="73"/>
      <c r="CG493" s="73"/>
      <c r="CH493" s="73"/>
      <c r="CI493" s="73"/>
      <c r="CJ493" s="73"/>
      <c r="CK493" s="73"/>
      <c r="CL493" s="73"/>
      <c r="CM493" s="73"/>
      <c r="CN493" s="73"/>
      <c r="CO493" s="73"/>
      <c r="CP493" s="73"/>
      <c r="CQ493" s="73"/>
      <c r="CR493" s="73"/>
      <c r="CS493" s="73"/>
      <c r="CT493" s="73"/>
      <c r="CU493" s="73"/>
      <c r="CV493" s="73"/>
      <c r="CW493" s="73"/>
      <c r="CX493" s="77"/>
      <c r="DA493" s="11" t="s">
        <v>519</v>
      </c>
      <c r="DB493" s="12">
        <v>0.92600000000000005</v>
      </c>
      <c r="DC493" s="11"/>
    </row>
    <row r="494" spans="1:107" ht="13.5" customHeight="1" x14ac:dyDescent="0.2">
      <c r="A494" s="3"/>
      <c r="B494" s="77"/>
      <c r="C494" s="83"/>
      <c r="D494" s="83"/>
      <c r="E494" s="83"/>
      <c r="F494" s="83"/>
      <c r="G494" s="83"/>
      <c r="H494" s="83"/>
      <c r="I494" s="83"/>
      <c r="J494" s="83"/>
      <c r="K494" s="83"/>
      <c r="L494" s="83"/>
      <c r="M494" s="83"/>
      <c r="N494" s="83"/>
      <c r="O494" s="83"/>
      <c r="P494" s="83"/>
      <c r="Q494" s="83"/>
      <c r="R494" s="83"/>
      <c r="S494" s="83"/>
      <c r="T494" s="83"/>
      <c r="U494" s="83"/>
      <c r="V494" s="83"/>
      <c r="W494" s="83"/>
      <c r="X494" s="54"/>
      <c r="Y494" s="54"/>
      <c r="Z494" s="54"/>
      <c r="AA494" s="54"/>
      <c r="AB494" s="54"/>
      <c r="AC494" s="73"/>
      <c r="AD494" s="73"/>
      <c r="AE494" s="73"/>
      <c r="AF494" s="73"/>
      <c r="AG494" s="73"/>
      <c r="AH494" s="73"/>
      <c r="AI494" s="73"/>
      <c r="AJ494" s="73"/>
      <c r="AK494" s="73"/>
      <c r="AL494" s="73"/>
      <c r="AM494" s="73"/>
      <c r="AN494" s="73"/>
      <c r="AO494" s="73"/>
      <c r="AP494" s="73"/>
      <c r="AQ494" s="73"/>
      <c r="AR494" s="73"/>
      <c r="AS494" s="73"/>
      <c r="AT494" s="73"/>
      <c r="AU494" s="73"/>
      <c r="AV494" s="73"/>
      <c r="AW494" s="73"/>
      <c r="AX494" s="73"/>
      <c r="AY494" s="73"/>
      <c r="AZ494" s="77"/>
      <c r="BA494" s="83"/>
      <c r="BB494" s="83"/>
      <c r="BC494" s="83"/>
      <c r="BD494" s="83"/>
      <c r="BE494" s="83"/>
      <c r="BF494" s="83"/>
      <c r="BG494" s="83"/>
      <c r="BH494" s="83"/>
      <c r="BI494" s="83"/>
      <c r="BJ494" s="83"/>
      <c r="BK494" s="83"/>
      <c r="BL494" s="83"/>
      <c r="BM494" s="83"/>
      <c r="BN494" s="83"/>
      <c r="BO494" s="83"/>
      <c r="BP494" s="83"/>
      <c r="BQ494" s="83"/>
      <c r="BR494" s="83"/>
      <c r="BS494" s="83"/>
      <c r="BT494" s="83"/>
      <c r="BU494" s="83"/>
      <c r="BV494" s="54"/>
      <c r="BW494" s="54"/>
      <c r="BX494" s="54"/>
      <c r="BY494" s="54"/>
      <c r="BZ494" s="54"/>
      <c r="CA494" s="73"/>
      <c r="CB494" s="73"/>
      <c r="CC494" s="73"/>
      <c r="CD494" s="73"/>
      <c r="CE494" s="73"/>
      <c r="CF494" s="73"/>
      <c r="CG494" s="73"/>
      <c r="CH494" s="73"/>
      <c r="CI494" s="73"/>
      <c r="CJ494" s="73"/>
      <c r="CK494" s="73"/>
      <c r="CL494" s="73"/>
      <c r="CM494" s="73"/>
      <c r="CN494" s="73"/>
      <c r="CO494" s="73"/>
      <c r="CP494" s="73"/>
      <c r="CQ494" s="73"/>
      <c r="CR494" s="73"/>
      <c r="CS494" s="73"/>
      <c r="CT494" s="73"/>
      <c r="CU494" s="73"/>
      <c r="CV494" s="73"/>
      <c r="CW494" s="73"/>
      <c r="CX494" s="77"/>
      <c r="DA494" s="11" t="s">
        <v>520</v>
      </c>
      <c r="DB494" s="12">
        <v>0.83699999999999997</v>
      </c>
      <c r="DC494" s="11"/>
    </row>
    <row r="495" spans="1:107" ht="13.5" customHeight="1" x14ac:dyDescent="0.25">
      <c r="A495" s="3"/>
      <c r="B495" s="77"/>
      <c r="C495" s="84"/>
      <c r="D495" s="75"/>
      <c r="E495" s="75"/>
      <c r="F495" s="75"/>
      <c r="G495" s="75"/>
      <c r="H495" s="75"/>
      <c r="I495" s="75"/>
      <c r="J495" s="75"/>
      <c r="K495" s="75"/>
      <c r="L495" s="75"/>
      <c r="M495" s="74"/>
      <c r="N495" s="74"/>
      <c r="O495" s="74"/>
      <c r="P495" s="74"/>
      <c r="Q495" s="74"/>
      <c r="R495" s="85"/>
      <c r="S495" s="85"/>
      <c r="T495" s="85"/>
      <c r="U495" s="86"/>
      <c r="V495" s="86"/>
      <c r="W495" s="86"/>
      <c r="X495" s="74"/>
      <c r="Y495" s="74"/>
      <c r="Z495" s="74"/>
      <c r="AA495" s="74"/>
      <c r="AB495" s="74"/>
      <c r="AC495" s="73"/>
      <c r="AD495" s="73"/>
      <c r="AE495" s="73"/>
      <c r="AF495" s="73"/>
      <c r="AG495" s="73"/>
      <c r="AH495" s="73"/>
      <c r="AI495" s="73"/>
      <c r="AJ495" s="73"/>
      <c r="AK495" s="73"/>
      <c r="AL495" s="73"/>
      <c r="AM495" s="73"/>
      <c r="AN495" s="73"/>
      <c r="AO495" s="73"/>
      <c r="AP495" s="73"/>
      <c r="AQ495" s="73"/>
      <c r="AR495" s="73"/>
      <c r="AS495" s="73"/>
      <c r="AT495" s="73"/>
      <c r="AU495" s="73"/>
      <c r="AV495" s="73"/>
      <c r="AW495" s="73"/>
      <c r="AX495" s="73"/>
      <c r="AY495" s="73"/>
      <c r="AZ495" s="77"/>
      <c r="BA495" s="84"/>
      <c r="BB495" s="76"/>
      <c r="BC495" s="76"/>
      <c r="BD495" s="76"/>
      <c r="BE495" s="76"/>
      <c r="BF495" s="76"/>
      <c r="BG495" s="76"/>
      <c r="BH495" s="76"/>
      <c r="BI495" s="76"/>
      <c r="BJ495" s="76"/>
      <c r="BK495" s="74"/>
      <c r="BL495" s="74"/>
      <c r="BM495" s="74"/>
      <c r="BN495" s="74"/>
      <c r="BO495" s="74"/>
      <c r="BP495" s="85"/>
      <c r="BQ495" s="85"/>
      <c r="BR495" s="85"/>
      <c r="BS495" s="86"/>
      <c r="BT495" s="86"/>
      <c r="BU495" s="86"/>
      <c r="BV495" s="74"/>
      <c r="BW495" s="74"/>
      <c r="BX495" s="74"/>
      <c r="BY495" s="74"/>
      <c r="BZ495" s="74"/>
      <c r="CA495" s="73"/>
      <c r="CB495" s="73"/>
      <c r="CC495" s="73"/>
      <c r="CD495" s="73"/>
      <c r="CE495" s="73"/>
      <c r="CF495" s="73"/>
      <c r="CG495" s="73"/>
      <c r="CH495" s="73"/>
      <c r="CI495" s="73"/>
      <c r="CJ495" s="73"/>
      <c r="CK495" s="73"/>
      <c r="CL495" s="73"/>
      <c r="CM495" s="73"/>
      <c r="CN495" s="73"/>
      <c r="CO495" s="73"/>
      <c r="CP495" s="73"/>
      <c r="CQ495" s="73"/>
      <c r="CR495" s="73"/>
      <c r="CS495" s="73"/>
      <c r="CT495" s="73"/>
      <c r="CU495" s="73"/>
      <c r="CV495" s="73"/>
      <c r="CW495" s="73"/>
      <c r="CX495" s="77"/>
      <c r="DA495" s="11" t="s">
        <v>521</v>
      </c>
      <c r="DB495" s="12">
        <v>0.93100000000000005</v>
      </c>
      <c r="DC495" s="11"/>
    </row>
    <row r="496" spans="1:107" ht="13.5" customHeight="1" x14ac:dyDescent="0.25">
      <c r="A496" s="3"/>
      <c r="B496" s="77"/>
      <c r="C496" s="84"/>
      <c r="D496" s="75"/>
      <c r="E496" s="75"/>
      <c r="F496" s="75"/>
      <c r="G496" s="75"/>
      <c r="H496" s="75"/>
      <c r="I496" s="75"/>
      <c r="J496" s="75"/>
      <c r="K496" s="75"/>
      <c r="L496" s="75"/>
      <c r="M496" s="74"/>
      <c r="N496" s="74"/>
      <c r="O496" s="74"/>
      <c r="P496" s="74"/>
      <c r="Q496" s="74"/>
      <c r="R496" s="85"/>
      <c r="S496" s="85"/>
      <c r="T496" s="85"/>
      <c r="U496" s="86"/>
      <c r="V496" s="86"/>
      <c r="W496" s="86"/>
      <c r="X496" s="74"/>
      <c r="Y496" s="74"/>
      <c r="Z496" s="74"/>
      <c r="AA496" s="74"/>
      <c r="AB496" s="74"/>
      <c r="AC496" s="73"/>
      <c r="AD496" s="73"/>
      <c r="AE496" s="73"/>
      <c r="AF496" s="73"/>
      <c r="AG496" s="73"/>
      <c r="AH496" s="73"/>
      <c r="AI496" s="73"/>
      <c r="AJ496" s="73"/>
      <c r="AK496" s="73"/>
      <c r="AL496" s="73"/>
      <c r="AM496" s="73"/>
      <c r="AN496" s="73"/>
      <c r="AO496" s="73"/>
      <c r="AP496" s="73"/>
      <c r="AQ496" s="73"/>
      <c r="AR496" s="73"/>
      <c r="AS496" s="73"/>
      <c r="AT496" s="73"/>
      <c r="AU496" s="73"/>
      <c r="AV496" s="73"/>
      <c r="AW496" s="73"/>
      <c r="AX496" s="73"/>
      <c r="AY496" s="73"/>
      <c r="AZ496" s="77"/>
      <c r="BA496" s="84"/>
      <c r="BB496" s="76"/>
      <c r="BC496" s="76"/>
      <c r="BD496" s="76"/>
      <c r="BE496" s="76"/>
      <c r="BF496" s="76"/>
      <c r="BG496" s="76"/>
      <c r="BH496" s="76"/>
      <c r="BI496" s="76"/>
      <c r="BJ496" s="76"/>
      <c r="BK496" s="74"/>
      <c r="BL496" s="74"/>
      <c r="BM496" s="74"/>
      <c r="BN496" s="74"/>
      <c r="BO496" s="74"/>
      <c r="BP496" s="85"/>
      <c r="BQ496" s="85"/>
      <c r="BR496" s="85"/>
      <c r="BS496" s="86"/>
      <c r="BT496" s="86"/>
      <c r="BU496" s="86"/>
      <c r="BV496" s="74"/>
      <c r="BW496" s="74"/>
      <c r="BX496" s="74"/>
      <c r="BY496" s="74"/>
      <c r="BZ496" s="74"/>
      <c r="CA496" s="73"/>
      <c r="CB496" s="73"/>
      <c r="CC496" s="73"/>
      <c r="CD496" s="73"/>
      <c r="CE496" s="73"/>
      <c r="CF496" s="73"/>
      <c r="CG496" s="73"/>
      <c r="CH496" s="73"/>
      <c r="CI496" s="73"/>
      <c r="CJ496" s="73"/>
      <c r="CK496" s="73"/>
      <c r="CL496" s="73"/>
      <c r="CM496" s="73"/>
      <c r="CN496" s="73"/>
      <c r="CO496" s="73"/>
      <c r="CP496" s="73"/>
      <c r="CQ496" s="73"/>
      <c r="CR496" s="73"/>
      <c r="CS496" s="73"/>
      <c r="CT496" s="73"/>
      <c r="CU496" s="73"/>
      <c r="CV496" s="73"/>
      <c r="CW496" s="73"/>
      <c r="CX496" s="77"/>
      <c r="DA496" s="11" t="s">
        <v>522</v>
      </c>
      <c r="DB496" s="12">
        <v>0.83</v>
      </c>
      <c r="DC496" s="11"/>
    </row>
    <row r="497" spans="1:107" ht="13.5" customHeight="1" x14ac:dyDescent="0.25">
      <c r="A497" s="3"/>
      <c r="B497" s="77"/>
      <c r="C497" s="84"/>
      <c r="D497" s="75"/>
      <c r="E497" s="75"/>
      <c r="F497" s="75"/>
      <c r="G497" s="75"/>
      <c r="H497" s="75"/>
      <c r="I497" s="75"/>
      <c r="J497" s="75"/>
      <c r="K497" s="75"/>
      <c r="L497" s="75"/>
      <c r="M497" s="74"/>
      <c r="N497" s="74"/>
      <c r="O497" s="74"/>
      <c r="P497" s="74"/>
      <c r="Q497" s="74"/>
      <c r="R497" s="85"/>
      <c r="S497" s="85"/>
      <c r="T497" s="85"/>
      <c r="U497" s="86"/>
      <c r="V497" s="86"/>
      <c r="W497" s="86"/>
      <c r="X497" s="74"/>
      <c r="Y497" s="74"/>
      <c r="Z497" s="74"/>
      <c r="AA497" s="74"/>
      <c r="AB497" s="74"/>
      <c r="AC497" s="73"/>
      <c r="AD497" s="73"/>
      <c r="AE497" s="73"/>
      <c r="AF497" s="73"/>
      <c r="AG497" s="73"/>
      <c r="AH497" s="73"/>
      <c r="AI497" s="73"/>
      <c r="AJ497" s="73"/>
      <c r="AK497" s="73"/>
      <c r="AL497" s="73"/>
      <c r="AM497" s="73"/>
      <c r="AN497" s="73"/>
      <c r="AO497" s="73"/>
      <c r="AP497" s="73"/>
      <c r="AQ497" s="73"/>
      <c r="AR497" s="73"/>
      <c r="AS497" s="73"/>
      <c r="AT497" s="73"/>
      <c r="AU497" s="73"/>
      <c r="AV497" s="73"/>
      <c r="AW497" s="73"/>
      <c r="AX497" s="73"/>
      <c r="AY497" s="73"/>
      <c r="AZ497" s="77"/>
      <c r="BA497" s="84"/>
      <c r="BB497" s="76"/>
      <c r="BC497" s="76"/>
      <c r="BD497" s="76"/>
      <c r="BE497" s="76"/>
      <c r="BF497" s="76"/>
      <c r="BG497" s="76"/>
      <c r="BH497" s="76"/>
      <c r="BI497" s="76"/>
      <c r="BJ497" s="76"/>
      <c r="BK497" s="74"/>
      <c r="BL497" s="74"/>
      <c r="BM497" s="74"/>
      <c r="BN497" s="74"/>
      <c r="BO497" s="74"/>
      <c r="BP497" s="85"/>
      <c r="BQ497" s="85"/>
      <c r="BR497" s="85"/>
      <c r="BS497" s="86"/>
      <c r="BT497" s="86"/>
      <c r="BU497" s="86"/>
      <c r="BV497" s="74"/>
      <c r="BW497" s="74"/>
      <c r="BX497" s="74"/>
      <c r="BY497" s="74"/>
      <c r="BZ497" s="74"/>
      <c r="CA497" s="73"/>
      <c r="CB497" s="73"/>
      <c r="CC497" s="73"/>
      <c r="CD497" s="73"/>
      <c r="CE497" s="73"/>
      <c r="CF497" s="73"/>
      <c r="CG497" s="73"/>
      <c r="CH497" s="73"/>
      <c r="CI497" s="73"/>
      <c r="CJ497" s="73"/>
      <c r="CK497" s="73"/>
      <c r="CL497" s="73"/>
      <c r="CM497" s="73"/>
      <c r="CN497" s="73"/>
      <c r="CO497" s="73"/>
      <c r="CP497" s="73"/>
      <c r="CQ497" s="73"/>
      <c r="CR497" s="73"/>
      <c r="CS497" s="73"/>
      <c r="CT497" s="73"/>
      <c r="CU497" s="73"/>
      <c r="CV497" s="73"/>
      <c r="CW497" s="73"/>
      <c r="CX497" s="77"/>
      <c r="DA497" s="11" t="s">
        <v>523</v>
      </c>
      <c r="DB497" s="12">
        <v>0.86899999999999999</v>
      </c>
      <c r="DC497" s="11"/>
    </row>
    <row r="498" spans="1:107" ht="13.5" customHeight="1" x14ac:dyDescent="0.25">
      <c r="A498" s="3"/>
      <c r="B498" s="77"/>
      <c r="C498" s="84"/>
      <c r="D498" s="75"/>
      <c r="E498" s="75"/>
      <c r="F498" s="75"/>
      <c r="G498" s="75"/>
      <c r="H498" s="75"/>
      <c r="I498" s="75"/>
      <c r="J498" s="75"/>
      <c r="K498" s="75"/>
      <c r="L498" s="75"/>
      <c r="M498" s="74"/>
      <c r="N498" s="74"/>
      <c r="O498" s="74"/>
      <c r="P498" s="74"/>
      <c r="Q498" s="74"/>
      <c r="R498" s="85"/>
      <c r="S498" s="85"/>
      <c r="T498" s="85"/>
      <c r="U498" s="86"/>
      <c r="V498" s="86"/>
      <c r="W498" s="86"/>
      <c r="X498" s="74"/>
      <c r="Y498" s="74"/>
      <c r="Z498" s="74"/>
      <c r="AA498" s="74"/>
      <c r="AB498" s="74"/>
      <c r="AC498" s="73"/>
      <c r="AD498" s="73"/>
      <c r="AE498" s="73"/>
      <c r="AF498" s="73"/>
      <c r="AG498" s="73"/>
      <c r="AH498" s="73"/>
      <c r="AI498" s="73"/>
      <c r="AJ498" s="73"/>
      <c r="AK498" s="73"/>
      <c r="AL498" s="73"/>
      <c r="AM498" s="73"/>
      <c r="AN498" s="73"/>
      <c r="AO498" s="73"/>
      <c r="AP498" s="73"/>
      <c r="AQ498" s="73"/>
      <c r="AR498" s="73"/>
      <c r="AS498" s="73"/>
      <c r="AT498" s="73"/>
      <c r="AU498" s="73"/>
      <c r="AV498" s="73"/>
      <c r="AW498" s="73"/>
      <c r="AX498" s="73"/>
      <c r="AY498" s="73"/>
      <c r="AZ498" s="77"/>
      <c r="BA498" s="84"/>
      <c r="BB498" s="76"/>
      <c r="BC498" s="76"/>
      <c r="BD498" s="76"/>
      <c r="BE498" s="76"/>
      <c r="BF498" s="76"/>
      <c r="BG498" s="76"/>
      <c r="BH498" s="76"/>
      <c r="BI498" s="76"/>
      <c r="BJ498" s="76"/>
      <c r="BK498" s="74"/>
      <c r="BL498" s="74"/>
      <c r="BM498" s="74"/>
      <c r="BN498" s="74"/>
      <c r="BO498" s="74"/>
      <c r="BP498" s="85"/>
      <c r="BQ498" s="85"/>
      <c r="BR498" s="85"/>
      <c r="BS498" s="86"/>
      <c r="BT498" s="86"/>
      <c r="BU498" s="86"/>
      <c r="BV498" s="74"/>
      <c r="BW498" s="74"/>
      <c r="BX498" s="74"/>
      <c r="BY498" s="74"/>
      <c r="BZ498" s="74"/>
      <c r="CA498" s="73"/>
      <c r="CB498" s="73"/>
      <c r="CC498" s="73"/>
      <c r="CD498" s="73"/>
      <c r="CE498" s="73"/>
      <c r="CF498" s="73"/>
      <c r="CG498" s="73"/>
      <c r="CH498" s="73"/>
      <c r="CI498" s="73"/>
      <c r="CJ498" s="73"/>
      <c r="CK498" s="73"/>
      <c r="CL498" s="73"/>
      <c r="CM498" s="73"/>
      <c r="CN498" s="73"/>
      <c r="CO498" s="73"/>
      <c r="CP498" s="73"/>
      <c r="CQ498" s="73"/>
      <c r="CR498" s="73"/>
      <c r="CS498" s="73"/>
      <c r="CT498" s="73"/>
      <c r="CU498" s="73"/>
      <c r="CV498" s="73"/>
      <c r="CW498" s="73"/>
      <c r="CX498" s="77"/>
      <c r="DA498" s="11" t="s">
        <v>524</v>
      </c>
      <c r="DB498" s="12">
        <v>0.77800000000000002</v>
      </c>
      <c r="DC498" s="11"/>
    </row>
    <row r="499" spans="1:107" ht="13.5" customHeight="1" x14ac:dyDescent="0.2">
      <c r="A499" s="3"/>
      <c r="B499" s="77"/>
      <c r="C499" s="83"/>
      <c r="D499" s="83"/>
      <c r="E499" s="83"/>
      <c r="F499" s="83"/>
      <c r="G499" s="83"/>
      <c r="H499" s="83"/>
      <c r="I499" s="83"/>
      <c r="J499" s="83"/>
      <c r="K499" s="83"/>
      <c r="L499" s="83"/>
      <c r="M499" s="83"/>
      <c r="N499" s="83"/>
      <c r="O499" s="83"/>
      <c r="P499" s="83"/>
      <c r="Q499" s="83"/>
      <c r="R499" s="83"/>
      <c r="S499" s="83"/>
      <c r="T499" s="83"/>
      <c r="U499" s="83"/>
      <c r="V499" s="83"/>
      <c r="W499" s="83"/>
      <c r="X499" s="54"/>
      <c r="Y499" s="54"/>
      <c r="Z499" s="54"/>
      <c r="AA499" s="54"/>
      <c r="AB499" s="54"/>
      <c r="AC499" s="73"/>
      <c r="AD499" s="73"/>
      <c r="AE499" s="73"/>
      <c r="AF499" s="73"/>
      <c r="AG499" s="73"/>
      <c r="AH499" s="73"/>
      <c r="AI499" s="73"/>
      <c r="AJ499" s="73"/>
      <c r="AK499" s="73"/>
      <c r="AL499" s="73"/>
      <c r="AM499" s="73"/>
      <c r="AN499" s="73"/>
      <c r="AO499" s="73"/>
      <c r="AP499" s="73"/>
      <c r="AQ499" s="73"/>
      <c r="AR499" s="73"/>
      <c r="AS499" s="73"/>
      <c r="AT499" s="73"/>
      <c r="AU499" s="73"/>
      <c r="AV499" s="73"/>
      <c r="AW499" s="73"/>
      <c r="AX499" s="73"/>
      <c r="AY499" s="73"/>
      <c r="AZ499" s="77"/>
      <c r="BA499" s="83"/>
      <c r="BB499" s="83"/>
      <c r="BC499" s="83"/>
      <c r="BD499" s="83"/>
      <c r="BE499" s="83"/>
      <c r="BF499" s="83"/>
      <c r="BG499" s="83"/>
      <c r="BH499" s="83"/>
      <c r="BI499" s="83"/>
      <c r="BJ499" s="83"/>
      <c r="BK499" s="83"/>
      <c r="BL499" s="83"/>
      <c r="BM499" s="83"/>
      <c r="BN499" s="83"/>
      <c r="BO499" s="83"/>
      <c r="BP499" s="83"/>
      <c r="BQ499" s="83"/>
      <c r="BR499" s="83"/>
      <c r="BS499" s="83"/>
      <c r="BT499" s="83"/>
      <c r="BU499" s="83"/>
      <c r="BV499" s="54"/>
      <c r="BW499" s="54"/>
      <c r="BX499" s="54"/>
      <c r="BY499" s="54"/>
      <c r="BZ499" s="54"/>
      <c r="CA499" s="73"/>
      <c r="CB499" s="73"/>
      <c r="CC499" s="73"/>
      <c r="CD499" s="73"/>
      <c r="CE499" s="73"/>
      <c r="CF499" s="73"/>
      <c r="CG499" s="73"/>
      <c r="CH499" s="73"/>
      <c r="CI499" s="73"/>
      <c r="CJ499" s="73"/>
      <c r="CK499" s="73"/>
      <c r="CL499" s="73"/>
      <c r="CM499" s="73"/>
      <c r="CN499" s="73"/>
      <c r="CO499" s="73"/>
      <c r="CP499" s="73"/>
      <c r="CQ499" s="73"/>
      <c r="CR499" s="73"/>
      <c r="CS499" s="73"/>
      <c r="CT499" s="73"/>
      <c r="CU499" s="73"/>
      <c r="CV499" s="73"/>
      <c r="CW499" s="73"/>
      <c r="CX499" s="77"/>
      <c r="DA499" s="11" t="s">
        <v>525</v>
      </c>
      <c r="DB499" s="12">
        <v>0.93300000000000005</v>
      </c>
      <c r="DC499" s="11"/>
    </row>
    <row r="500" spans="1:107" ht="13.5" customHeight="1" x14ac:dyDescent="0.2">
      <c r="A500" s="3"/>
      <c r="B500" s="77"/>
      <c r="C500" s="83"/>
      <c r="D500" s="83"/>
      <c r="E500" s="83"/>
      <c r="F500" s="83"/>
      <c r="G500" s="83"/>
      <c r="H500" s="83"/>
      <c r="I500" s="83"/>
      <c r="J500" s="83"/>
      <c r="K500" s="83"/>
      <c r="L500" s="83"/>
      <c r="M500" s="83"/>
      <c r="N500" s="83"/>
      <c r="O500" s="83"/>
      <c r="P500" s="83"/>
      <c r="Q500" s="83"/>
      <c r="R500" s="83"/>
      <c r="S500" s="83"/>
      <c r="T500" s="83"/>
      <c r="U500" s="83"/>
      <c r="V500" s="83"/>
      <c r="W500" s="83"/>
      <c r="X500" s="54"/>
      <c r="Y500" s="54"/>
      <c r="Z500" s="54"/>
      <c r="AA500" s="54"/>
      <c r="AB500" s="54"/>
      <c r="AC500" s="73"/>
      <c r="AD500" s="73"/>
      <c r="AE500" s="73"/>
      <c r="AF500" s="73"/>
      <c r="AG500" s="73"/>
      <c r="AH500" s="73"/>
      <c r="AI500" s="73"/>
      <c r="AJ500" s="73"/>
      <c r="AK500" s="73"/>
      <c r="AL500" s="73"/>
      <c r="AM500" s="73"/>
      <c r="AN500" s="73"/>
      <c r="AO500" s="73"/>
      <c r="AP500" s="73"/>
      <c r="AQ500" s="73"/>
      <c r="AR500" s="73"/>
      <c r="AS500" s="73"/>
      <c r="AT500" s="73"/>
      <c r="AU500" s="73"/>
      <c r="AV500" s="73"/>
      <c r="AW500" s="73"/>
      <c r="AX500" s="73"/>
      <c r="AY500" s="73"/>
      <c r="AZ500" s="77"/>
      <c r="BA500" s="83"/>
      <c r="BB500" s="83"/>
      <c r="BC500" s="83"/>
      <c r="BD500" s="83"/>
      <c r="BE500" s="83"/>
      <c r="BF500" s="83"/>
      <c r="BG500" s="83"/>
      <c r="BH500" s="83"/>
      <c r="BI500" s="83"/>
      <c r="BJ500" s="83"/>
      <c r="BK500" s="83"/>
      <c r="BL500" s="83"/>
      <c r="BM500" s="83"/>
      <c r="BN500" s="83"/>
      <c r="BO500" s="83"/>
      <c r="BP500" s="83"/>
      <c r="BQ500" s="83"/>
      <c r="BR500" s="83"/>
      <c r="BS500" s="83"/>
      <c r="BT500" s="83"/>
      <c r="BU500" s="83"/>
      <c r="BV500" s="54"/>
      <c r="BW500" s="54"/>
      <c r="BX500" s="54"/>
      <c r="BY500" s="54"/>
      <c r="BZ500" s="54"/>
      <c r="CA500" s="83"/>
      <c r="CB500" s="83"/>
      <c r="CC500" s="83"/>
      <c r="CD500" s="83"/>
      <c r="CE500" s="83"/>
      <c r="CF500" s="83"/>
      <c r="CG500" s="83"/>
      <c r="CH500" s="83"/>
      <c r="CI500" s="83"/>
      <c r="CJ500" s="83"/>
      <c r="CK500" s="83"/>
      <c r="CL500" s="83"/>
      <c r="CM500" s="83"/>
      <c r="CN500" s="83"/>
      <c r="CO500" s="83"/>
      <c r="CP500" s="83"/>
      <c r="CQ500" s="83"/>
      <c r="CR500" s="83"/>
      <c r="CS500" s="83"/>
      <c r="CT500" s="83"/>
      <c r="CU500" s="83"/>
      <c r="CV500" s="83"/>
      <c r="CW500" s="83"/>
      <c r="CX500" s="77"/>
      <c r="DA500" s="11" t="s">
        <v>526</v>
      </c>
      <c r="DB500" s="12">
        <v>0.92</v>
      </c>
      <c r="DC500" s="11"/>
    </row>
    <row r="501" spans="1:107" ht="13.5" customHeight="1" x14ac:dyDescent="0.25">
      <c r="A501" s="3"/>
      <c r="B501" s="77"/>
      <c r="C501" s="84"/>
      <c r="D501" s="75"/>
      <c r="E501" s="75"/>
      <c r="F501" s="75"/>
      <c r="G501" s="75"/>
      <c r="H501" s="75"/>
      <c r="I501" s="75"/>
      <c r="J501" s="75"/>
      <c r="K501" s="75"/>
      <c r="L501" s="75"/>
      <c r="M501" s="74"/>
      <c r="N501" s="74"/>
      <c r="O501" s="74"/>
      <c r="P501" s="74"/>
      <c r="Q501" s="74"/>
      <c r="R501" s="85"/>
      <c r="S501" s="85"/>
      <c r="T501" s="85"/>
      <c r="U501" s="86"/>
      <c r="V501" s="86"/>
      <c r="W501" s="86"/>
      <c r="X501" s="74"/>
      <c r="Y501" s="74"/>
      <c r="Z501" s="74"/>
      <c r="AA501" s="74"/>
      <c r="AB501" s="74"/>
      <c r="AC501" s="73"/>
      <c r="AD501" s="73"/>
      <c r="AE501" s="73"/>
      <c r="AF501" s="73"/>
      <c r="AG501" s="73"/>
      <c r="AH501" s="73"/>
      <c r="AI501" s="73"/>
      <c r="AJ501" s="73"/>
      <c r="AK501" s="73"/>
      <c r="AL501" s="73"/>
      <c r="AM501" s="73"/>
      <c r="AN501" s="73"/>
      <c r="AO501" s="73"/>
      <c r="AP501" s="73"/>
      <c r="AQ501" s="73"/>
      <c r="AR501" s="73"/>
      <c r="AS501" s="73"/>
      <c r="AT501" s="73"/>
      <c r="AU501" s="73"/>
      <c r="AV501" s="73"/>
      <c r="AW501" s="73"/>
      <c r="AX501" s="73"/>
      <c r="AY501" s="73"/>
      <c r="AZ501" s="77"/>
      <c r="BA501" s="51"/>
      <c r="BB501" s="51"/>
      <c r="BC501" s="51"/>
      <c r="BD501" s="51"/>
      <c r="BE501" s="51"/>
      <c r="BF501" s="51"/>
      <c r="BG501" s="51"/>
      <c r="BH501" s="51"/>
      <c r="BI501" s="51"/>
      <c r="BJ501" s="51"/>
      <c r="BK501" s="51"/>
      <c r="BL501" s="51"/>
      <c r="BM501" s="51"/>
      <c r="BN501" s="51"/>
      <c r="BO501" s="51"/>
      <c r="BP501" s="51"/>
      <c r="BQ501" s="51"/>
      <c r="BR501" s="51"/>
      <c r="BS501" s="51"/>
      <c r="BT501" s="51"/>
      <c r="BU501" s="51"/>
      <c r="BV501" s="54"/>
      <c r="BW501" s="54"/>
      <c r="BX501" s="54"/>
      <c r="BY501" s="54"/>
      <c r="BZ501" s="54"/>
      <c r="CA501" s="87"/>
      <c r="CB501" s="52"/>
      <c r="CC501" s="52"/>
      <c r="CD501" s="52"/>
      <c r="CE501" s="52"/>
      <c r="CF501" s="52"/>
      <c r="CG501" s="52"/>
      <c r="CH501" s="52"/>
      <c r="CI501" s="52"/>
      <c r="CJ501" s="52"/>
      <c r="CK501" s="52"/>
      <c r="CL501" s="52"/>
      <c r="CM501" s="52"/>
      <c r="CN501" s="52"/>
      <c r="CO501" s="52"/>
      <c r="CP501" s="88"/>
      <c r="CQ501" s="88"/>
      <c r="CR501" s="88"/>
      <c r="CS501" s="89"/>
      <c r="CT501" s="80"/>
      <c r="CU501" s="80"/>
      <c r="CV501" s="80"/>
      <c r="CW501" s="80"/>
      <c r="CX501" s="77"/>
      <c r="DA501" s="11" t="s">
        <v>527</v>
      </c>
      <c r="DB501" s="12">
        <v>0.96699999999999997</v>
      </c>
      <c r="DC501" s="11"/>
    </row>
    <row r="502" spans="1:107" ht="13.5" customHeight="1" x14ac:dyDescent="0.25">
      <c r="A502" s="3"/>
      <c r="B502" s="77"/>
      <c r="C502" s="84"/>
      <c r="D502" s="75"/>
      <c r="E502" s="75"/>
      <c r="F502" s="75"/>
      <c r="G502" s="75"/>
      <c r="H502" s="75"/>
      <c r="I502" s="75"/>
      <c r="J502" s="75"/>
      <c r="K502" s="75"/>
      <c r="L502" s="75"/>
      <c r="M502" s="74"/>
      <c r="N502" s="74"/>
      <c r="O502" s="74"/>
      <c r="P502" s="74"/>
      <c r="Q502" s="74"/>
      <c r="R502" s="85"/>
      <c r="S502" s="85"/>
      <c r="T502" s="85"/>
      <c r="U502" s="86"/>
      <c r="V502" s="86"/>
      <c r="W502" s="86"/>
      <c r="X502" s="74"/>
      <c r="Y502" s="74"/>
      <c r="Z502" s="74"/>
      <c r="AA502" s="74"/>
      <c r="AB502" s="74"/>
      <c r="AC502" s="73"/>
      <c r="AD502" s="73"/>
      <c r="AE502" s="73"/>
      <c r="AF502" s="73"/>
      <c r="AG502" s="73"/>
      <c r="AH502" s="73"/>
      <c r="AI502" s="73"/>
      <c r="AJ502" s="73"/>
      <c r="AK502" s="73"/>
      <c r="AL502" s="73"/>
      <c r="AM502" s="73"/>
      <c r="AN502" s="73"/>
      <c r="AO502" s="73"/>
      <c r="AP502" s="73"/>
      <c r="AQ502" s="73"/>
      <c r="AR502" s="73"/>
      <c r="AS502" s="73"/>
      <c r="AT502" s="73"/>
      <c r="AU502" s="73"/>
      <c r="AV502" s="73"/>
      <c r="AW502" s="73"/>
      <c r="AX502" s="73"/>
      <c r="AY502" s="73"/>
      <c r="AZ502" s="77"/>
      <c r="BA502" s="51"/>
      <c r="BB502" s="51"/>
      <c r="BC502" s="51"/>
      <c r="BD502" s="51"/>
      <c r="BE502" s="51"/>
      <c r="BF502" s="51"/>
      <c r="BG502" s="51"/>
      <c r="BH502" s="51"/>
      <c r="BI502" s="51"/>
      <c r="BJ502" s="51"/>
      <c r="BK502" s="51"/>
      <c r="BL502" s="51"/>
      <c r="BM502" s="51"/>
      <c r="BN502" s="51"/>
      <c r="BO502" s="51"/>
      <c r="BP502" s="51"/>
      <c r="BQ502" s="51"/>
      <c r="BR502" s="51"/>
      <c r="BS502" s="90"/>
      <c r="BT502" s="90"/>
      <c r="BU502" s="90"/>
      <c r="BV502" s="54"/>
      <c r="BW502" s="54"/>
      <c r="BX502" s="54"/>
      <c r="BY502" s="54"/>
      <c r="BZ502" s="54"/>
      <c r="CA502" s="87"/>
      <c r="CB502" s="52"/>
      <c r="CC502" s="52"/>
      <c r="CD502" s="52"/>
      <c r="CE502" s="52"/>
      <c r="CF502" s="52"/>
      <c r="CG502" s="52"/>
      <c r="CH502" s="52"/>
      <c r="CI502" s="52"/>
      <c r="CJ502" s="52"/>
      <c r="CK502" s="52"/>
      <c r="CL502" s="52"/>
      <c r="CM502" s="52"/>
      <c r="CN502" s="52"/>
      <c r="CO502" s="52"/>
      <c r="CP502" s="91"/>
      <c r="CQ502" s="91"/>
      <c r="CR502" s="91"/>
      <c r="CS502" s="79"/>
      <c r="CT502" s="80"/>
      <c r="CU502" s="80"/>
      <c r="CV502" s="80"/>
      <c r="CW502" s="80"/>
      <c r="CX502" s="77"/>
      <c r="DA502" s="11" t="s">
        <v>528</v>
      </c>
      <c r="DB502" s="12">
        <v>0.77200000000000002</v>
      </c>
      <c r="DC502" s="11"/>
    </row>
    <row r="503" spans="1:107" ht="13.5" customHeight="1" x14ac:dyDescent="0.25">
      <c r="A503" s="3"/>
      <c r="B503" s="77"/>
      <c r="C503" s="84"/>
      <c r="D503" s="75"/>
      <c r="E503" s="75"/>
      <c r="F503" s="75"/>
      <c r="G503" s="75"/>
      <c r="H503" s="75"/>
      <c r="I503" s="75"/>
      <c r="J503" s="75"/>
      <c r="K503" s="75"/>
      <c r="L503" s="75"/>
      <c r="M503" s="74"/>
      <c r="N503" s="74"/>
      <c r="O503" s="74"/>
      <c r="P503" s="74"/>
      <c r="Q503" s="74"/>
      <c r="R503" s="85"/>
      <c r="S503" s="85"/>
      <c r="T503" s="85"/>
      <c r="U503" s="86"/>
      <c r="V503" s="86"/>
      <c r="W503" s="86"/>
      <c r="X503" s="74"/>
      <c r="Y503" s="74"/>
      <c r="Z503" s="74"/>
      <c r="AA503" s="74"/>
      <c r="AB503" s="74"/>
      <c r="AC503" s="73"/>
      <c r="AD503" s="73"/>
      <c r="AE503" s="73"/>
      <c r="AF503" s="73"/>
      <c r="AG503" s="73"/>
      <c r="AH503" s="73"/>
      <c r="AI503" s="73"/>
      <c r="AJ503" s="73"/>
      <c r="AK503" s="73"/>
      <c r="AL503" s="73"/>
      <c r="AM503" s="73"/>
      <c r="AN503" s="73"/>
      <c r="AO503" s="73"/>
      <c r="AP503" s="73"/>
      <c r="AQ503" s="73"/>
      <c r="AR503" s="73"/>
      <c r="AS503" s="73"/>
      <c r="AT503" s="73"/>
      <c r="AU503" s="73"/>
      <c r="AV503" s="73"/>
      <c r="AW503" s="73"/>
      <c r="AX503" s="73"/>
      <c r="AY503" s="73"/>
      <c r="AZ503" s="77"/>
      <c r="BA503" s="53"/>
      <c r="BB503" s="53"/>
      <c r="BC503" s="53"/>
      <c r="BD503" s="53"/>
      <c r="BE503" s="53"/>
      <c r="BF503" s="53"/>
      <c r="BG503" s="53"/>
      <c r="BH503" s="53"/>
      <c r="BI503" s="53"/>
      <c r="BJ503" s="53"/>
      <c r="BK503" s="53"/>
      <c r="BL503" s="53"/>
      <c r="BM503" s="53"/>
      <c r="BN503" s="53"/>
      <c r="BO503" s="53"/>
      <c r="BP503" s="53"/>
      <c r="BQ503" s="53"/>
      <c r="BR503" s="53"/>
      <c r="BS503" s="90"/>
      <c r="BT503" s="90"/>
      <c r="BU503" s="90"/>
      <c r="BV503" s="54"/>
      <c r="BW503" s="54"/>
      <c r="BX503" s="54"/>
      <c r="BY503" s="54"/>
      <c r="BZ503" s="54"/>
      <c r="CA503" s="87"/>
      <c r="CB503" s="52"/>
      <c r="CC503" s="52"/>
      <c r="CD503" s="52"/>
      <c r="CE503" s="52"/>
      <c r="CF503" s="52"/>
      <c r="CG503" s="52"/>
      <c r="CH503" s="52"/>
      <c r="CI503" s="52"/>
      <c r="CJ503" s="52"/>
      <c r="CK503" s="52"/>
      <c r="CL503" s="52"/>
      <c r="CM503" s="52"/>
      <c r="CN503" s="52"/>
      <c r="CO503" s="52"/>
      <c r="CP503" s="88"/>
      <c r="CQ503" s="88"/>
      <c r="CR503" s="88"/>
      <c r="CS503" s="89"/>
      <c r="CT503" s="80"/>
      <c r="CU503" s="80"/>
      <c r="CV503" s="80"/>
      <c r="CW503" s="80"/>
      <c r="CX503" s="77"/>
      <c r="DA503" s="11" t="s">
        <v>529</v>
      </c>
      <c r="DB503" s="12">
        <v>0.91800000000000004</v>
      </c>
      <c r="DC503" s="11"/>
    </row>
    <row r="504" spans="1:107" ht="13.5" customHeight="1" x14ac:dyDescent="0.25">
      <c r="A504" s="3"/>
      <c r="B504" s="77"/>
      <c r="C504" s="84"/>
      <c r="D504" s="75"/>
      <c r="E504" s="75"/>
      <c r="F504" s="75"/>
      <c r="G504" s="75"/>
      <c r="H504" s="75"/>
      <c r="I504" s="75"/>
      <c r="J504" s="75"/>
      <c r="K504" s="75"/>
      <c r="L504" s="75"/>
      <c r="M504" s="74"/>
      <c r="N504" s="74"/>
      <c r="O504" s="74"/>
      <c r="P504" s="74"/>
      <c r="Q504" s="74"/>
      <c r="R504" s="85"/>
      <c r="S504" s="85"/>
      <c r="T504" s="85"/>
      <c r="U504" s="86"/>
      <c r="V504" s="86"/>
      <c r="W504" s="86"/>
      <c r="X504" s="74"/>
      <c r="Y504" s="74"/>
      <c r="Z504" s="74"/>
      <c r="AA504" s="74"/>
      <c r="AB504" s="74"/>
      <c r="AC504" s="73"/>
      <c r="AD504" s="73"/>
      <c r="AE504" s="73"/>
      <c r="AF504" s="73"/>
      <c r="AG504" s="73"/>
      <c r="AH504" s="73"/>
      <c r="AI504" s="73"/>
      <c r="AJ504" s="73"/>
      <c r="AK504" s="73"/>
      <c r="AL504" s="73"/>
      <c r="AM504" s="73"/>
      <c r="AN504" s="73"/>
      <c r="AO504" s="73"/>
      <c r="AP504" s="73"/>
      <c r="AQ504" s="73"/>
      <c r="AR504" s="73"/>
      <c r="AS504" s="73"/>
      <c r="AT504" s="73"/>
      <c r="AU504" s="73"/>
      <c r="AV504" s="73"/>
      <c r="AW504" s="73"/>
      <c r="AX504" s="73"/>
      <c r="AY504" s="73"/>
      <c r="AZ504" s="77"/>
      <c r="BA504" s="51"/>
      <c r="BB504" s="51"/>
      <c r="BC504" s="51"/>
      <c r="BD504" s="51"/>
      <c r="BE504" s="51"/>
      <c r="BF504" s="51"/>
      <c r="BG504" s="51"/>
      <c r="BH504" s="51"/>
      <c r="BI504" s="51"/>
      <c r="BJ504" s="51"/>
      <c r="BK504" s="51"/>
      <c r="BL504" s="51"/>
      <c r="BM504" s="51"/>
      <c r="BN504" s="51"/>
      <c r="BO504" s="51"/>
      <c r="BP504" s="51"/>
      <c r="BQ504" s="51"/>
      <c r="BR504" s="51"/>
      <c r="BS504" s="51"/>
      <c r="BT504" s="51"/>
      <c r="BU504" s="51"/>
      <c r="BV504" s="51"/>
      <c r="BW504" s="51"/>
      <c r="BX504" s="51"/>
      <c r="BY504" s="51"/>
      <c r="BZ504" s="51"/>
      <c r="CA504" s="83"/>
      <c r="CB504" s="83"/>
      <c r="CC504" s="83"/>
      <c r="CD504" s="83"/>
      <c r="CE504" s="83"/>
      <c r="CF504" s="83"/>
      <c r="CG504" s="83"/>
      <c r="CH504" s="83"/>
      <c r="CI504" s="83"/>
      <c r="CJ504" s="83"/>
      <c r="CK504" s="83"/>
      <c r="CL504" s="83"/>
      <c r="CM504" s="83"/>
      <c r="CN504" s="83"/>
      <c r="CO504" s="83"/>
      <c r="CP504" s="83"/>
      <c r="CQ504" s="83"/>
      <c r="CR504" s="83"/>
      <c r="CS504" s="92"/>
      <c r="CT504" s="83"/>
      <c r="CU504" s="83"/>
      <c r="CV504" s="83"/>
      <c r="CW504" s="83"/>
      <c r="CX504" s="77"/>
      <c r="DA504" s="11"/>
      <c r="DB504" s="12"/>
      <c r="DC504" s="11"/>
    </row>
    <row r="505" spans="1:107" ht="13.5" customHeight="1" x14ac:dyDescent="0.2">
      <c r="A505" s="3"/>
      <c r="B505" s="77"/>
      <c r="C505" s="83"/>
      <c r="D505" s="83"/>
      <c r="E505" s="83"/>
      <c r="F505" s="83"/>
      <c r="G505" s="83"/>
      <c r="H505" s="83"/>
      <c r="I505" s="83"/>
      <c r="J505" s="83"/>
      <c r="K505" s="83"/>
      <c r="L505" s="83"/>
      <c r="M505" s="83"/>
      <c r="N505" s="83"/>
      <c r="O505" s="83"/>
      <c r="P505" s="83"/>
      <c r="Q505" s="83"/>
      <c r="R505" s="83"/>
      <c r="S505" s="83"/>
      <c r="T505" s="83"/>
      <c r="U505" s="83"/>
      <c r="V505" s="83"/>
      <c r="W505" s="83"/>
      <c r="X505" s="54"/>
      <c r="Y505" s="54"/>
      <c r="Z505" s="54"/>
      <c r="AA505" s="54"/>
      <c r="AB505" s="54"/>
      <c r="AC505" s="73"/>
      <c r="AD505" s="73"/>
      <c r="AE505" s="73"/>
      <c r="AF505" s="73"/>
      <c r="AG505" s="73"/>
      <c r="AH505" s="73"/>
      <c r="AI505" s="73"/>
      <c r="AJ505" s="73"/>
      <c r="AK505" s="73"/>
      <c r="AL505" s="73"/>
      <c r="AM505" s="73"/>
      <c r="AN505" s="73"/>
      <c r="AO505" s="73"/>
      <c r="AP505" s="73"/>
      <c r="AQ505" s="73"/>
      <c r="AR505" s="73"/>
      <c r="AS505" s="73"/>
      <c r="AT505" s="73"/>
      <c r="AU505" s="73"/>
      <c r="AV505" s="73"/>
      <c r="AW505" s="73"/>
      <c r="AX505" s="73"/>
      <c r="AY505" s="73"/>
      <c r="AZ505" s="77"/>
      <c r="BA505" s="52"/>
      <c r="BB505" s="62"/>
      <c r="BC505" s="62"/>
      <c r="BD505" s="62"/>
      <c r="BE505" s="62"/>
      <c r="BF505" s="62"/>
      <c r="BG505" s="62"/>
      <c r="BH505" s="62"/>
      <c r="BI505" s="62"/>
      <c r="BJ505" s="62"/>
      <c r="BK505" s="62"/>
      <c r="BL505" s="62"/>
      <c r="BM505" s="62"/>
      <c r="BN505" s="62"/>
      <c r="BO505" s="62"/>
      <c r="BP505" s="62"/>
      <c r="BQ505" s="62"/>
      <c r="BR505" s="62"/>
      <c r="BS505" s="62"/>
      <c r="BT505" s="62"/>
      <c r="BU505" s="62"/>
      <c r="BV505" s="62"/>
      <c r="BW505" s="62"/>
      <c r="BX505" s="62"/>
      <c r="BY505" s="62"/>
      <c r="BZ505" s="52"/>
      <c r="CA505" s="83"/>
      <c r="CB505" s="83"/>
      <c r="CC505" s="83"/>
      <c r="CD505" s="83"/>
      <c r="CE505" s="83"/>
      <c r="CF505" s="83"/>
      <c r="CG505" s="83"/>
      <c r="CH505" s="83"/>
      <c r="CI505" s="83"/>
      <c r="CJ505" s="83"/>
      <c r="CK505" s="83"/>
      <c r="CL505" s="83"/>
      <c r="CM505" s="83"/>
      <c r="CN505" s="83"/>
      <c r="CO505" s="83"/>
      <c r="CP505" s="83"/>
      <c r="CQ505" s="83"/>
      <c r="CR505" s="83"/>
      <c r="CS505" s="92"/>
      <c r="CT505" s="83"/>
      <c r="CU505" s="83"/>
      <c r="CV505" s="83"/>
      <c r="CW505" s="83"/>
      <c r="CX505" s="77"/>
      <c r="DA505" s="11" t="s">
        <v>530</v>
      </c>
      <c r="DB505" s="12">
        <v>0.83</v>
      </c>
      <c r="DC505" s="11"/>
    </row>
    <row r="506" spans="1:107" ht="13.5" customHeight="1" x14ac:dyDescent="0.2">
      <c r="A506" s="3"/>
      <c r="B506" s="77"/>
      <c r="C506" s="83"/>
      <c r="D506" s="83"/>
      <c r="E506" s="83"/>
      <c r="F506" s="83"/>
      <c r="G506" s="83"/>
      <c r="H506" s="83"/>
      <c r="I506" s="83"/>
      <c r="J506" s="83"/>
      <c r="K506" s="83"/>
      <c r="L506" s="83"/>
      <c r="M506" s="83"/>
      <c r="N506" s="83"/>
      <c r="O506" s="83"/>
      <c r="P506" s="83"/>
      <c r="Q506" s="83"/>
      <c r="R506" s="83"/>
      <c r="S506" s="83"/>
      <c r="T506" s="83"/>
      <c r="U506" s="83"/>
      <c r="V506" s="83"/>
      <c r="W506" s="83"/>
      <c r="X506" s="54"/>
      <c r="Y506" s="54"/>
      <c r="Z506" s="54"/>
      <c r="AA506" s="54"/>
      <c r="AB506" s="54"/>
      <c r="AC506" s="73"/>
      <c r="AD506" s="73"/>
      <c r="AE506" s="73"/>
      <c r="AF506" s="73"/>
      <c r="AG506" s="73"/>
      <c r="AH506" s="73"/>
      <c r="AI506" s="73"/>
      <c r="AJ506" s="73"/>
      <c r="AK506" s="73"/>
      <c r="AL506" s="73"/>
      <c r="AM506" s="73"/>
      <c r="AN506" s="73"/>
      <c r="AO506" s="73"/>
      <c r="AP506" s="73"/>
      <c r="AQ506" s="73"/>
      <c r="AR506" s="73"/>
      <c r="AS506" s="73"/>
      <c r="AT506" s="73"/>
      <c r="AU506" s="73"/>
      <c r="AV506" s="73"/>
      <c r="AW506" s="73"/>
      <c r="AX506" s="73"/>
      <c r="AY506" s="73"/>
      <c r="AZ506" s="77"/>
      <c r="BA506" s="52"/>
      <c r="BB506" s="62"/>
      <c r="BC506" s="62"/>
      <c r="BD506" s="62"/>
      <c r="BE506" s="62"/>
      <c r="BF506" s="62"/>
      <c r="BG506" s="62"/>
      <c r="BH506" s="62"/>
      <c r="BI506" s="62"/>
      <c r="BJ506" s="62"/>
      <c r="BK506" s="62"/>
      <c r="BL506" s="62"/>
      <c r="BM506" s="62"/>
      <c r="BN506" s="62"/>
      <c r="BO506" s="62"/>
      <c r="BP506" s="62"/>
      <c r="BQ506" s="62"/>
      <c r="BR506" s="62"/>
      <c r="BS506" s="62"/>
      <c r="BT506" s="62"/>
      <c r="BU506" s="62"/>
      <c r="BV506" s="62"/>
      <c r="BW506" s="62"/>
      <c r="BX506" s="62"/>
      <c r="BY506" s="62"/>
      <c r="BZ506" s="52"/>
      <c r="CA506" s="87"/>
      <c r="CB506" s="52"/>
      <c r="CC506" s="52"/>
      <c r="CD506" s="52"/>
      <c r="CE506" s="52"/>
      <c r="CF506" s="52"/>
      <c r="CG506" s="52"/>
      <c r="CH506" s="52"/>
      <c r="CI506" s="52"/>
      <c r="CJ506" s="52"/>
      <c r="CK506" s="52"/>
      <c r="CL506" s="52"/>
      <c r="CM506" s="52"/>
      <c r="CN506" s="52"/>
      <c r="CO506" s="52"/>
      <c r="CP506" s="91"/>
      <c r="CQ506" s="91"/>
      <c r="CR506" s="91"/>
      <c r="CS506" s="92"/>
      <c r="CT506" s="83"/>
      <c r="CU506" s="83"/>
      <c r="CV506" s="83"/>
      <c r="CW506" s="83"/>
      <c r="CX506" s="77"/>
      <c r="DA506" s="11" t="s">
        <v>531</v>
      </c>
      <c r="DB506" s="12">
        <v>0.79300000000000004</v>
      </c>
      <c r="DC506" s="11"/>
    </row>
    <row r="507" spans="1:107" ht="13.5" customHeight="1" x14ac:dyDescent="0.25">
      <c r="A507" s="3"/>
      <c r="B507" s="77"/>
      <c r="C507" s="84"/>
      <c r="D507" s="75"/>
      <c r="E507" s="75"/>
      <c r="F507" s="75"/>
      <c r="G507" s="75"/>
      <c r="H507" s="75"/>
      <c r="I507" s="75"/>
      <c r="J507" s="75"/>
      <c r="K507" s="75"/>
      <c r="L507" s="75"/>
      <c r="M507" s="74"/>
      <c r="N507" s="74"/>
      <c r="O507" s="74"/>
      <c r="P507" s="74"/>
      <c r="Q507" s="74"/>
      <c r="R507" s="85"/>
      <c r="S507" s="85"/>
      <c r="T507" s="85"/>
      <c r="U507" s="86"/>
      <c r="V507" s="86"/>
      <c r="W507" s="86"/>
      <c r="X507" s="74"/>
      <c r="Y507" s="74"/>
      <c r="Z507" s="74"/>
      <c r="AA507" s="74"/>
      <c r="AB507" s="74"/>
      <c r="AC507" s="73"/>
      <c r="AD507" s="73"/>
      <c r="AE507" s="73"/>
      <c r="AF507" s="73"/>
      <c r="AG507" s="73"/>
      <c r="AH507" s="73"/>
      <c r="AI507" s="73"/>
      <c r="AJ507" s="73"/>
      <c r="AK507" s="73"/>
      <c r="AL507" s="73"/>
      <c r="AM507" s="73"/>
      <c r="AN507" s="73"/>
      <c r="AO507" s="73"/>
      <c r="AP507" s="73"/>
      <c r="AQ507" s="73"/>
      <c r="AR507" s="73"/>
      <c r="AS507" s="73"/>
      <c r="AT507" s="73"/>
      <c r="AU507" s="73"/>
      <c r="AV507" s="73"/>
      <c r="AW507" s="73"/>
      <c r="AX507" s="73"/>
      <c r="AY507" s="73"/>
      <c r="AZ507" s="77"/>
      <c r="BA507" s="52"/>
      <c r="BB507" s="62"/>
      <c r="BC507" s="62"/>
      <c r="BD507" s="62"/>
      <c r="BE507" s="62"/>
      <c r="BF507" s="62"/>
      <c r="BG507" s="62"/>
      <c r="BH507" s="62"/>
      <c r="BI507" s="62"/>
      <c r="BJ507" s="62"/>
      <c r="BK507" s="62"/>
      <c r="BL507" s="62"/>
      <c r="BM507" s="62"/>
      <c r="BN507" s="62"/>
      <c r="BO507" s="62"/>
      <c r="BP507" s="62"/>
      <c r="BQ507" s="62"/>
      <c r="BR507" s="62"/>
      <c r="BS507" s="62"/>
      <c r="BT507" s="62"/>
      <c r="BU507" s="62"/>
      <c r="BV507" s="62"/>
      <c r="BW507" s="62"/>
      <c r="BX507" s="62"/>
      <c r="BY507" s="62"/>
      <c r="BZ507" s="52"/>
      <c r="CA507" s="83"/>
      <c r="CB507" s="83"/>
      <c r="CC507" s="83"/>
      <c r="CD507" s="83"/>
      <c r="CE507" s="83"/>
      <c r="CF507" s="83"/>
      <c r="CG507" s="83"/>
      <c r="CH507" s="83"/>
      <c r="CI507" s="83"/>
      <c r="CJ507" s="83"/>
      <c r="CK507" s="83"/>
      <c r="CL507" s="83"/>
      <c r="CM507" s="83"/>
      <c r="CN507" s="83"/>
      <c r="CO507" s="83"/>
      <c r="CP507" s="83"/>
      <c r="CQ507" s="83"/>
      <c r="CR507" s="83"/>
      <c r="CS507" s="92"/>
      <c r="CT507" s="83"/>
      <c r="CU507" s="83"/>
      <c r="CV507" s="83"/>
      <c r="CW507" s="83"/>
      <c r="CX507" s="77"/>
      <c r="DA507" s="11" t="s">
        <v>532</v>
      </c>
      <c r="DB507" s="12">
        <v>0.80700000000000005</v>
      </c>
      <c r="DC507" s="11"/>
    </row>
    <row r="508" spans="1:107" ht="13.5" customHeight="1" x14ac:dyDescent="0.25">
      <c r="A508" s="3"/>
      <c r="B508" s="77"/>
      <c r="C508" s="84"/>
      <c r="D508" s="75"/>
      <c r="E508" s="75"/>
      <c r="F508" s="75"/>
      <c r="G508" s="75"/>
      <c r="H508" s="75"/>
      <c r="I508" s="75"/>
      <c r="J508" s="75"/>
      <c r="K508" s="75"/>
      <c r="L508" s="75"/>
      <c r="M508" s="74"/>
      <c r="N508" s="74"/>
      <c r="O508" s="74"/>
      <c r="P508" s="74"/>
      <c r="Q508" s="74"/>
      <c r="R508" s="85"/>
      <c r="S508" s="85"/>
      <c r="T508" s="85"/>
      <c r="U508" s="86"/>
      <c r="V508" s="86"/>
      <c r="W508" s="86"/>
      <c r="X508" s="74"/>
      <c r="Y508" s="74"/>
      <c r="Z508" s="74"/>
      <c r="AA508" s="74"/>
      <c r="AB508" s="74"/>
      <c r="AC508" s="73"/>
      <c r="AD508" s="73"/>
      <c r="AE508" s="73"/>
      <c r="AF508" s="73"/>
      <c r="AG508" s="73"/>
      <c r="AH508" s="73"/>
      <c r="AI508" s="73"/>
      <c r="AJ508" s="73"/>
      <c r="AK508" s="73"/>
      <c r="AL508" s="73"/>
      <c r="AM508" s="73"/>
      <c r="AN508" s="73"/>
      <c r="AO508" s="73"/>
      <c r="AP508" s="73"/>
      <c r="AQ508" s="73"/>
      <c r="AR508" s="73"/>
      <c r="AS508" s="73"/>
      <c r="AT508" s="73"/>
      <c r="AU508" s="73"/>
      <c r="AV508" s="73"/>
      <c r="AW508" s="73"/>
      <c r="AX508" s="73"/>
      <c r="AY508" s="73"/>
      <c r="AZ508" s="77"/>
      <c r="BA508" s="53"/>
      <c r="BB508" s="62"/>
      <c r="BC508" s="62"/>
      <c r="BD508" s="62"/>
      <c r="BE508" s="62"/>
      <c r="BF508" s="62"/>
      <c r="BG508" s="62"/>
      <c r="BH508" s="62"/>
      <c r="BI508" s="62"/>
      <c r="BJ508" s="62"/>
      <c r="BK508" s="62"/>
      <c r="BL508" s="62"/>
      <c r="BM508" s="62"/>
      <c r="BN508" s="62"/>
      <c r="BO508" s="62"/>
      <c r="BP508" s="62"/>
      <c r="BQ508" s="62"/>
      <c r="BR508" s="62"/>
      <c r="BS508" s="62"/>
      <c r="BT508" s="62"/>
      <c r="BU508" s="62"/>
      <c r="BV508" s="62"/>
      <c r="BW508" s="62"/>
      <c r="BX508" s="62"/>
      <c r="BY508" s="62"/>
      <c r="BZ508" s="54"/>
      <c r="CA508" s="83"/>
      <c r="CB508" s="83"/>
      <c r="CC508" s="83"/>
      <c r="CD508" s="83"/>
      <c r="CE508" s="83"/>
      <c r="CF508" s="83"/>
      <c r="CG508" s="83"/>
      <c r="CH508" s="83"/>
      <c r="CI508" s="83"/>
      <c r="CJ508" s="83"/>
      <c r="CK508" s="83"/>
      <c r="CL508" s="83"/>
      <c r="CM508" s="83"/>
      <c r="CN508" s="83"/>
      <c r="CO508" s="83"/>
      <c r="CP508" s="83"/>
      <c r="CQ508" s="83"/>
      <c r="CR508" s="83"/>
      <c r="CS508" s="92"/>
      <c r="CT508" s="83"/>
      <c r="CU508" s="83"/>
      <c r="CV508" s="83"/>
      <c r="CW508" s="83"/>
      <c r="CX508" s="77"/>
      <c r="DA508" s="11" t="s">
        <v>533</v>
      </c>
      <c r="DB508" s="12">
        <v>0.80900000000000005</v>
      </c>
      <c r="DC508" s="11"/>
    </row>
    <row r="509" spans="1:107" ht="13.5" customHeight="1" x14ac:dyDescent="0.25">
      <c r="A509" s="3"/>
      <c r="B509" s="77"/>
      <c r="C509" s="84"/>
      <c r="D509" s="75"/>
      <c r="E509" s="75"/>
      <c r="F509" s="75"/>
      <c r="G509" s="75"/>
      <c r="H509" s="75"/>
      <c r="I509" s="75"/>
      <c r="J509" s="75"/>
      <c r="K509" s="75"/>
      <c r="L509" s="75"/>
      <c r="M509" s="74"/>
      <c r="N509" s="74"/>
      <c r="O509" s="74"/>
      <c r="P509" s="74"/>
      <c r="Q509" s="74"/>
      <c r="R509" s="85"/>
      <c r="S509" s="85"/>
      <c r="T509" s="85"/>
      <c r="U509" s="86"/>
      <c r="V509" s="86"/>
      <c r="W509" s="86"/>
      <c r="X509" s="74"/>
      <c r="Y509" s="74"/>
      <c r="Z509" s="74"/>
      <c r="AA509" s="74"/>
      <c r="AB509" s="74"/>
      <c r="AC509" s="73"/>
      <c r="AD509" s="73"/>
      <c r="AE509" s="73"/>
      <c r="AF509" s="73"/>
      <c r="AG509" s="73"/>
      <c r="AH509" s="73"/>
      <c r="AI509" s="73"/>
      <c r="AJ509" s="73"/>
      <c r="AK509" s="73"/>
      <c r="AL509" s="73"/>
      <c r="AM509" s="73"/>
      <c r="AN509" s="73"/>
      <c r="AO509" s="73"/>
      <c r="AP509" s="73"/>
      <c r="AQ509" s="73"/>
      <c r="AR509" s="73"/>
      <c r="AS509" s="73"/>
      <c r="AT509" s="73"/>
      <c r="AU509" s="73"/>
      <c r="AV509" s="73"/>
      <c r="AW509" s="73"/>
      <c r="AX509" s="73"/>
      <c r="AY509" s="73"/>
      <c r="AZ509" s="77"/>
      <c r="BA509" s="52"/>
      <c r="BB509" s="62"/>
      <c r="BC509" s="62"/>
      <c r="BD509" s="62"/>
      <c r="BE509" s="62"/>
      <c r="BF509" s="62"/>
      <c r="BG509" s="62"/>
      <c r="BH509" s="62"/>
      <c r="BI509" s="62"/>
      <c r="BJ509" s="62"/>
      <c r="BK509" s="62"/>
      <c r="BL509" s="62"/>
      <c r="BM509" s="62"/>
      <c r="BN509" s="62"/>
      <c r="BO509" s="62"/>
      <c r="BP509" s="62"/>
      <c r="BQ509" s="62"/>
      <c r="BR509" s="62"/>
      <c r="BS509" s="62"/>
      <c r="BT509" s="62"/>
      <c r="BU509" s="62"/>
      <c r="BV509" s="62"/>
      <c r="BW509" s="62"/>
      <c r="BX509" s="62"/>
      <c r="BY509" s="62"/>
      <c r="BZ509" s="52"/>
      <c r="CA509" s="77"/>
      <c r="CB509" s="77"/>
      <c r="CC509" s="77"/>
      <c r="CD509" s="77"/>
      <c r="CE509" s="77"/>
      <c r="CF509" s="77"/>
      <c r="CG509" s="77"/>
      <c r="CH509" s="77"/>
      <c r="CI509" s="77"/>
      <c r="CJ509" s="77"/>
      <c r="CK509" s="77"/>
      <c r="CL509" s="77"/>
      <c r="CM509" s="77"/>
      <c r="CN509" s="77"/>
      <c r="CO509" s="77"/>
      <c r="CP509" s="77"/>
      <c r="CQ509" s="77"/>
      <c r="CR509" s="77"/>
      <c r="CS509" s="77"/>
      <c r="CT509" s="77"/>
      <c r="CU509" s="77"/>
      <c r="CV509" s="77"/>
      <c r="CW509" s="77"/>
      <c r="CX509" s="77"/>
      <c r="DA509" s="11" t="s">
        <v>534</v>
      </c>
      <c r="DB509" s="12">
        <v>0.81100000000000005</v>
      </c>
      <c r="DC509" s="11"/>
    </row>
    <row r="510" spans="1:107" ht="13.5" customHeight="1" x14ac:dyDescent="0.25">
      <c r="A510" s="3"/>
      <c r="B510" s="77"/>
      <c r="C510" s="84"/>
      <c r="D510" s="75"/>
      <c r="E510" s="75"/>
      <c r="F510" s="75"/>
      <c r="G510" s="75"/>
      <c r="H510" s="75"/>
      <c r="I510" s="75"/>
      <c r="J510" s="75"/>
      <c r="K510" s="75"/>
      <c r="L510" s="75"/>
      <c r="M510" s="74"/>
      <c r="N510" s="74"/>
      <c r="O510" s="74"/>
      <c r="P510" s="74"/>
      <c r="Q510" s="74"/>
      <c r="R510" s="85"/>
      <c r="S510" s="85"/>
      <c r="T510" s="85"/>
      <c r="U510" s="86"/>
      <c r="V510" s="86"/>
      <c r="W510" s="86"/>
      <c r="X510" s="74"/>
      <c r="Y510" s="74"/>
      <c r="Z510" s="74"/>
      <c r="AA510" s="74"/>
      <c r="AB510" s="74"/>
      <c r="AC510" s="73"/>
      <c r="AD510" s="73"/>
      <c r="AE510" s="73"/>
      <c r="AF510" s="73"/>
      <c r="AG510" s="73"/>
      <c r="AH510" s="73"/>
      <c r="AI510" s="73"/>
      <c r="AJ510" s="73"/>
      <c r="AK510" s="73"/>
      <c r="AL510" s="73"/>
      <c r="AM510" s="73"/>
      <c r="AN510" s="73"/>
      <c r="AO510" s="73"/>
      <c r="AP510" s="73"/>
      <c r="AQ510" s="73"/>
      <c r="AR510" s="73"/>
      <c r="AS510" s="73"/>
      <c r="AT510" s="73"/>
      <c r="AU510" s="73"/>
      <c r="AV510" s="73"/>
      <c r="AW510" s="73"/>
      <c r="AX510" s="73"/>
      <c r="AY510" s="73"/>
      <c r="AZ510" s="77"/>
      <c r="BA510" s="53"/>
      <c r="BB510" s="62"/>
      <c r="BC510" s="62"/>
      <c r="BD510" s="62"/>
      <c r="BE510" s="62"/>
      <c r="BF510" s="62"/>
      <c r="BG510" s="62"/>
      <c r="BH510" s="62"/>
      <c r="BI510" s="62"/>
      <c r="BJ510" s="62"/>
      <c r="BK510" s="62"/>
      <c r="BL510" s="62"/>
      <c r="BM510" s="62"/>
      <c r="BN510" s="62"/>
      <c r="BO510" s="62"/>
      <c r="BP510" s="62"/>
      <c r="BQ510" s="62"/>
      <c r="BR510" s="62"/>
      <c r="BS510" s="62"/>
      <c r="BT510" s="62"/>
      <c r="BU510" s="62"/>
      <c r="BV510" s="62"/>
      <c r="BW510" s="62"/>
      <c r="BX510" s="62"/>
      <c r="BY510" s="62"/>
      <c r="BZ510" s="54"/>
      <c r="CA510" s="77"/>
      <c r="CB510" s="77"/>
      <c r="CC510" s="77"/>
      <c r="CD510" s="81"/>
      <c r="CE510" s="81"/>
      <c r="CF510" s="81"/>
      <c r="CG510" s="81"/>
      <c r="CH510" s="81"/>
      <c r="CI510" s="81"/>
      <c r="CJ510" s="81"/>
      <c r="CK510" s="81"/>
      <c r="CL510" s="81"/>
      <c r="CM510" s="81"/>
      <c r="CN510" s="81"/>
      <c r="CO510" s="81"/>
      <c r="CP510" s="81"/>
      <c r="CQ510" s="81"/>
      <c r="CR510" s="81"/>
      <c r="CS510" s="81"/>
      <c r="CT510" s="81"/>
      <c r="CU510" s="77"/>
      <c r="CV510" s="77"/>
      <c r="CW510" s="77"/>
      <c r="CX510" s="77"/>
      <c r="DA510" s="11" t="s">
        <v>535</v>
      </c>
      <c r="DB510" s="12">
        <v>0.78300000000000003</v>
      </c>
      <c r="DC510" s="11"/>
    </row>
    <row r="511" spans="1:107" ht="13.5" customHeight="1" x14ac:dyDescent="0.2">
      <c r="A511" s="3"/>
      <c r="B511" s="77"/>
      <c r="C511" s="83"/>
      <c r="D511" s="83"/>
      <c r="E511" s="83"/>
      <c r="F511" s="83"/>
      <c r="G511" s="83"/>
      <c r="H511" s="83"/>
      <c r="I511" s="83"/>
      <c r="J511" s="83"/>
      <c r="K511" s="83"/>
      <c r="L511" s="83"/>
      <c r="M511" s="83"/>
      <c r="N511" s="83"/>
      <c r="O511" s="83"/>
      <c r="P511" s="83"/>
      <c r="Q511" s="83"/>
      <c r="R511" s="83"/>
      <c r="S511" s="83"/>
      <c r="T511" s="83"/>
      <c r="U511" s="83"/>
      <c r="V511" s="83"/>
      <c r="W511" s="83"/>
      <c r="X511" s="54"/>
      <c r="Y511" s="54"/>
      <c r="Z511" s="54"/>
      <c r="AA511" s="54"/>
      <c r="AB511" s="54"/>
      <c r="AC511" s="73"/>
      <c r="AD511" s="73"/>
      <c r="AE511" s="73"/>
      <c r="AF511" s="73"/>
      <c r="AG511" s="73"/>
      <c r="AH511" s="73"/>
      <c r="AI511" s="73"/>
      <c r="AJ511" s="73"/>
      <c r="AK511" s="73"/>
      <c r="AL511" s="73"/>
      <c r="AM511" s="73"/>
      <c r="AN511" s="73"/>
      <c r="AO511" s="73"/>
      <c r="AP511" s="73"/>
      <c r="AQ511" s="73"/>
      <c r="AR511" s="73"/>
      <c r="AS511" s="73"/>
      <c r="AT511" s="73"/>
      <c r="AU511" s="73"/>
      <c r="AV511" s="73"/>
      <c r="AW511" s="73"/>
      <c r="AX511" s="73"/>
      <c r="AY511" s="73"/>
      <c r="AZ511" s="77"/>
      <c r="BA511" s="53"/>
      <c r="BB511" s="62"/>
      <c r="BC511" s="62"/>
      <c r="BD511" s="62"/>
      <c r="BE511" s="62"/>
      <c r="BF511" s="62"/>
      <c r="BG511" s="62"/>
      <c r="BH511" s="62"/>
      <c r="BI511" s="62"/>
      <c r="BJ511" s="62"/>
      <c r="BK511" s="62"/>
      <c r="BL511" s="62"/>
      <c r="BM511" s="62"/>
      <c r="BN511" s="62"/>
      <c r="BO511" s="62"/>
      <c r="BP511" s="62"/>
      <c r="BQ511" s="62"/>
      <c r="BR511" s="62"/>
      <c r="BS511" s="62"/>
      <c r="BT511" s="62"/>
      <c r="BU511" s="62"/>
      <c r="BV511" s="62"/>
      <c r="BW511" s="62"/>
      <c r="BX511" s="62"/>
      <c r="BY511" s="62"/>
      <c r="BZ511" s="54"/>
      <c r="CA511" s="77"/>
      <c r="CB511" s="77"/>
      <c r="CC511" s="77"/>
      <c r="CD511" s="81"/>
      <c r="CE511" s="81"/>
      <c r="CF511" s="81"/>
      <c r="CG511" s="81"/>
      <c r="CH511" s="81"/>
      <c r="CI511" s="81"/>
      <c r="CJ511" s="81"/>
      <c r="CK511" s="81"/>
      <c r="CL511" s="81"/>
      <c r="CM511" s="81"/>
      <c r="CN511" s="81"/>
      <c r="CO511" s="81"/>
      <c r="CP511" s="81"/>
      <c r="CQ511" s="81"/>
      <c r="CR511" s="81"/>
      <c r="CS511" s="81"/>
      <c r="CT511" s="81"/>
      <c r="CU511" s="77"/>
      <c r="CV511" s="77"/>
      <c r="CW511" s="77"/>
      <c r="CX511" s="77"/>
      <c r="DA511" s="11"/>
      <c r="DB511" s="12"/>
      <c r="DC511" s="11"/>
    </row>
    <row r="512" spans="1:107" ht="13.5" customHeight="1" x14ac:dyDescent="0.2">
      <c r="A512" s="3"/>
      <c r="B512" s="77"/>
      <c r="C512" s="83"/>
      <c r="D512" s="83"/>
      <c r="E512" s="83"/>
      <c r="F512" s="83"/>
      <c r="G512" s="83"/>
      <c r="H512" s="83"/>
      <c r="I512" s="83"/>
      <c r="J512" s="83"/>
      <c r="K512" s="83"/>
      <c r="L512" s="83"/>
      <c r="M512" s="83"/>
      <c r="N512" s="83"/>
      <c r="O512" s="83"/>
      <c r="P512" s="83"/>
      <c r="Q512" s="83"/>
      <c r="R512" s="83"/>
      <c r="S512" s="83"/>
      <c r="T512" s="83"/>
      <c r="U512" s="83"/>
      <c r="V512" s="83"/>
      <c r="W512" s="83"/>
      <c r="X512" s="54"/>
      <c r="Y512" s="54"/>
      <c r="Z512" s="54"/>
      <c r="AA512" s="54"/>
      <c r="AB512" s="54"/>
      <c r="AC512" s="73"/>
      <c r="AD512" s="73"/>
      <c r="AE512" s="73"/>
      <c r="AF512" s="73"/>
      <c r="AG512" s="73"/>
      <c r="AH512" s="73"/>
      <c r="AI512" s="73"/>
      <c r="AJ512" s="73"/>
      <c r="AK512" s="73"/>
      <c r="AL512" s="73"/>
      <c r="AM512" s="73"/>
      <c r="AN512" s="73"/>
      <c r="AO512" s="73"/>
      <c r="AP512" s="73"/>
      <c r="AQ512" s="73"/>
      <c r="AR512" s="73"/>
      <c r="AS512" s="73"/>
      <c r="AT512" s="73"/>
      <c r="AU512" s="73"/>
      <c r="AV512" s="73"/>
      <c r="AW512" s="73"/>
      <c r="AX512" s="73"/>
      <c r="AY512" s="73"/>
      <c r="AZ512" s="77"/>
      <c r="BA512" s="77"/>
      <c r="BB512" s="62"/>
      <c r="BC512" s="62"/>
      <c r="BD512" s="62"/>
      <c r="BE512" s="62"/>
      <c r="BF512" s="62"/>
      <c r="BG512" s="62"/>
      <c r="BH512" s="62"/>
      <c r="BI512" s="62"/>
      <c r="BJ512" s="62"/>
      <c r="BK512" s="62"/>
      <c r="BL512" s="62"/>
      <c r="BM512" s="62"/>
      <c r="BN512" s="62"/>
      <c r="BO512" s="62"/>
      <c r="BP512" s="62"/>
      <c r="BQ512" s="62"/>
      <c r="BR512" s="62"/>
      <c r="BS512" s="62"/>
      <c r="BT512" s="62"/>
      <c r="BU512" s="62"/>
      <c r="BV512" s="62"/>
      <c r="BW512" s="62"/>
      <c r="BX512" s="62"/>
      <c r="BY512" s="62"/>
      <c r="BZ512" s="77"/>
      <c r="CA512" s="77"/>
      <c r="CB512" s="77"/>
      <c r="CC512" s="77"/>
      <c r="CD512" s="81"/>
      <c r="CE512" s="81"/>
      <c r="CF512" s="81"/>
      <c r="CG512" s="81"/>
      <c r="CH512" s="81"/>
      <c r="CI512" s="81"/>
      <c r="CJ512" s="81"/>
      <c r="CK512" s="81"/>
      <c r="CL512" s="81"/>
      <c r="CM512" s="81"/>
      <c r="CN512" s="81"/>
      <c r="CO512" s="81"/>
      <c r="CP512" s="81"/>
      <c r="CQ512" s="81"/>
      <c r="CR512" s="81"/>
      <c r="CS512" s="81"/>
      <c r="CT512" s="81"/>
      <c r="CU512" s="77"/>
      <c r="CV512" s="77"/>
      <c r="CW512" s="77"/>
      <c r="CX512" s="77"/>
      <c r="DA512" s="11" t="s">
        <v>536</v>
      </c>
      <c r="DB512" s="12">
        <v>0.74</v>
      </c>
      <c r="DC512" s="11"/>
    </row>
    <row r="513" spans="1:107" ht="13.5" customHeight="1" x14ac:dyDescent="0.25">
      <c r="A513" s="3"/>
      <c r="B513" s="77"/>
      <c r="C513" s="84"/>
      <c r="D513" s="75"/>
      <c r="E513" s="75"/>
      <c r="F513" s="75"/>
      <c r="G513" s="75"/>
      <c r="H513" s="75"/>
      <c r="I513" s="75"/>
      <c r="J513" s="75"/>
      <c r="K513" s="75"/>
      <c r="L513" s="75"/>
      <c r="M513" s="74"/>
      <c r="N513" s="74"/>
      <c r="O513" s="74"/>
      <c r="P513" s="74"/>
      <c r="Q513" s="74"/>
      <c r="R513" s="85"/>
      <c r="S513" s="85"/>
      <c r="T513" s="85"/>
      <c r="U513" s="86"/>
      <c r="V513" s="86"/>
      <c r="W513" s="86"/>
      <c r="X513" s="74"/>
      <c r="Y513" s="74"/>
      <c r="Z513" s="74"/>
      <c r="AA513" s="74"/>
      <c r="AB513" s="74"/>
      <c r="AC513" s="73"/>
      <c r="AD513" s="73"/>
      <c r="AE513" s="73"/>
      <c r="AF513" s="73"/>
      <c r="AG513" s="73"/>
      <c r="AH513" s="73"/>
      <c r="AI513" s="73"/>
      <c r="AJ513" s="73"/>
      <c r="AK513" s="73"/>
      <c r="AL513" s="73"/>
      <c r="AM513" s="73"/>
      <c r="AN513" s="73"/>
      <c r="AO513" s="73"/>
      <c r="AP513" s="73"/>
      <c r="AQ513" s="73"/>
      <c r="AR513" s="73"/>
      <c r="AS513" s="73"/>
      <c r="AT513" s="73"/>
      <c r="AU513" s="73"/>
      <c r="AV513" s="73"/>
      <c r="AW513" s="73"/>
      <c r="AX513" s="73"/>
      <c r="AY513" s="73"/>
      <c r="AZ513" s="77"/>
      <c r="BA513" s="77"/>
      <c r="BB513" s="62"/>
      <c r="BC513" s="62"/>
      <c r="BD513" s="62"/>
      <c r="BE513" s="62"/>
      <c r="BF513" s="62"/>
      <c r="BG513" s="62"/>
      <c r="BH513" s="62"/>
      <c r="BI513" s="62"/>
      <c r="BJ513" s="62"/>
      <c r="BK513" s="62"/>
      <c r="BL513" s="62"/>
      <c r="BM513" s="62"/>
      <c r="BN513" s="62"/>
      <c r="BO513" s="62"/>
      <c r="BP513" s="62"/>
      <c r="BQ513" s="62"/>
      <c r="BR513" s="62"/>
      <c r="BS513" s="62"/>
      <c r="BT513" s="62"/>
      <c r="BU513" s="62"/>
      <c r="BV513" s="62"/>
      <c r="BW513" s="62"/>
      <c r="BX513" s="62"/>
      <c r="BY513" s="62"/>
      <c r="BZ513" s="77"/>
      <c r="CA513" s="77"/>
      <c r="CB513" s="77"/>
      <c r="CC513" s="77"/>
      <c r="CD513" s="81"/>
      <c r="CE513" s="81"/>
      <c r="CF513" s="81"/>
      <c r="CG513" s="81"/>
      <c r="CH513" s="81"/>
      <c r="CI513" s="81"/>
      <c r="CJ513" s="81"/>
      <c r="CK513" s="81"/>
      <c r="CL513" s="81"/>
      <c r="CM513" s="81"/>
      <c r="CN513" s="81"/>
      <c r="CO513" s="81"/>
      <c r="CP513" s="81"/>
      <c r="CQ513" s="81"/>
      <c r="CR513" s="81"/>
      <c r="CS513" s="81"/>
      <c r="CT513" s="81"/>
      <c r="CU513" s="77"/>
      <c r="CV513" s="77"/>
      <c r="CW513" s="77"/>
      <c r="CX513" s="77"/>
      <c r="DA513" s="11" t="s">
        <v>537</v>
      </c>
      <c r="DB513" s="12">
        <v>0.70699999999999996</v>
      </c>
      <c r="DC513" s="11"/>
    </row>
    <row r="514" spans="1:107" ht="13.5" customHeight="1" x14ac:dyDescent="0.25">
      <c r="A514" s="3"/>
      <c r="B514" s="77"/>
      <c r="C514" s="84"/>
      <c r="D514" s="75"/>
      <c r="E514" s="75"/>
      <c r="F514" s="75"/>
      <c r="G514" s="75"/>
      <c r="H514" s="75"/>
      <c r="I514" s="75"/>
      <c r="J514" s="75"/>
      <c r="K514" s="75"/>
      <c r="L514" s="75"/>
      <c r="M514" s="74"/>
      <c r="N514" s="74"/>
      <c r="O514" s="74"/>
      <c r="P514" s="74"/>
      <c r="Q514" s="74"/>
      <c r="R514" s="85"/>
      <c r="S514" s="85"/>
      <c r="T514" s="85"/>
      <c r="U514" s="86"/>
      <c r="V514" s="86"/>
      <c r="W514" s="86"/>
      <c r="X514" s="74"/>
      <c r="Y514" s="74"/>
      <c r="Z514" s="74"/>
      <c r="AA514" s="74"/>
      <c r="AB514" s="74"/>
      <c r="AC514" s="73"/>
      <c r="AD514" s="73"/>
      <c r="AE514" s="73"/>
      <c r="AF514" s="73"/>
      <c r="AG514" s="73"/>
      <c r="AH514" s="73"/>
      <c r="AI514" s="73"/>
      <c r="AJ514" s="73"/>
      <c r="AK514" s="73"/>
      <c r="AL514" s="73"/>
      <c r="AM514" s="73"/>
      <c r="AN514" s="73"/>
      <c r="AO514" s="73"/>
      <c r="AP514" s="73"/>
      <c r="AQ514" s="73"/>
      <c r="AR514" s="73"/>
      <c r="AS514" s="73"/>
      <c r="AT514" s="73"/>
      <c r="AU514" s="73"/>
      <c r="AV514" s="73"/>
      <c r="AW514" s="73"/>
      <c r="AX514" s="73"/>
      <c r="AY514" s="73"/>
      <c r="AZ514" s="77"/>
      <c r="BA514" s="77"/>
      <c r="BB514" s="62"/>
      <c r="BC514" s="62"/>
      <c r="BD514" s="62"/>
      <c r="BE514" s="62"/>
      <c r="BF514" s="62"/>
      <c r="BG514" s="62"/>
      <c r="BH514" s="62"/>
      <c r="BI514" s="62"/>
      <c r="BJ514" s="62"/>
      <c r="BK514" s="62"/>
      <c r="BL514" s="62"/>
      <c r="BM514" s="62"/>
      <c r="BN514" s="62"/>
      <c r="BO514" s="62"/>
      <c r="BP514" s="62"/>
      <c r="BQ514" s="62"/>
      <c r="BR514" s="62"/>
      <c r="BS514" s="62"/>
      <c r="BT514" s="62"/>
      <c r="BU514" s="62"/>
      <c r="BV514" s="62"/>
      <c r="BW514" s="62"/>
      <c r="BX514" s="62"/>
      <c r="BY514" s="62"/>
      <c r="BZ514" s="77"/>
      <c r="CA514" s="77"/>
      <c r="CB514" s="77"/>
      <c r="CC514" s="77"/>
      <c r="CD514" s="81"/>
      <c r="CE514" s="81"/>
      <c r="CF514" s="81"/>
      <c r="CG514" s="81"/>
      <c r="CH514" s="81"/>
      <c r="CI514" s="81"/>
      <c r="CJ514" s="81"/>
      <c r="CK514" s="81"/>
      <c r="CL514" s="81"/>
      <c r="CM514" s="81"/>
      <c r="CN514" s="81"/>
      <c r="CO514" s="81"/>
      <c r="CP514" s="81"/>
      <c r="CQ514" s="81"/>
      <c r="CR514" s="81"/>
      <c r="CS514" s="81"/>
      <c r="CT514" s="81"/>
      <c r="CU514" s="77"/>
      <c r="CV514" s="77"/>
      <c r="CW514" s="77"/>
      <c r="CX514" s="77"/>
      <c r="DA514" s="11" t="s">
        <v>538</v>
      </c>
      <c r="DB514" s="12">
        <v>0.876</v>
      </c>
      <c r="DC514" s="11"/>
    </row>
    <row r="515" spans="1:107" ht="13.5" customHeight="1" x14ac:dyDescent="0.25">
      <c r="A515" s="3"/>
      <c r="B515" s="77"/>
      <c r="C515" s="84"/>
      <c r="D515" s="75"/>
      <c r="E515" s="75"/>
      <c r="F515" s="75"/>
      <c r="G515" s="75"/>
      <c r="H515" s="75"/>
      <c r="I515" s="75"/>
      <c r="J515" s="75"/>
      <c r="K515" s="75"/>
      <c r="L515" s="75"/>
      <c r="M515" s="74"/>
      <c r="N515" s="74"/>
      <c r="O515" s="74"/>
      <c r="P515" s="74"/>
      <c r="Q515" s="74"/>
      <c r="R515" s="85"/>
      <c r="S515" s="85"/>
      <c r="T515" s="85"/>
      <c r="U515" s="86"/>
      <c r="V515" s="86"/>
      <c r="W515" s="86"/>
      <c r="X515" s="74"/>
      <c r="Y515" s="74"/>
      <c r="Z515" s="74"/>
      <c r="AA515" s="74"/>
      <c r="AB515" s="74"/>
      <c r="AC515" s="73"/>
      <c r="AD515" s="73"/>
      <c r="AE515" s="73"/>
      <c r="AF515" s="73"/>
      <c r="AG515" s="73"/>
      <c r="AH515" s="73"/>
      <c r="AI515" s="73"/>
      <c r="AJ515" s="73"/>
      <c r="AK515" s="73"/>
      <c r="AL515" s="73"/>
      <c r="AM515" s="73"/>
      <c r="AN515" s="73"/>
      <c r="AO515" s="73"/>
      <c r="AP515" s="73"/>
      <c r="AQ515" s="73"/>
      <c r="AR515" s="73"/>
      <c r="AS515" s="73"/>
      <c r="AT515" s="73"/>
      <c r="AU515" s="73"/>
      <c r="AV515" s="73"/>
      <c r="AW515" s="73"/>
      <c r="AX515" s="73"/>
      <c r="AY515" s="73"/>
      <c r="AZ515" s="77"/>
      <c r="BA515" s="77"/>
      <c r="BB515" s="62"/>
      <c r="BC515" s="62"/>
      <c r="BD515" s="62"/>
      <c r="BE515" s="62"/>
      <c r="BF515" s="62"/>
      <c r="BG515" s="62"/>
      <c r="BH515" s="62"/>
      <c r="BI515" s="62"/>
      <c r="BJ515" s="62"/>
      <c r="BK515" s="62"/>
      <c r="BL515" s="62"/>
      <c r="BM515" s="62"/>
      <c r="BN515" s="62"/>
      <c r="BO515" s="62"/>
      <c r="BP515" s="62"/>
      <c r="BQ515" s="62"/>
      <c r="BR515" s="62"/>
      <c r="BS515" s="62"/>
      <c r="BT515" s="62"/>
      <c r="BU515" s="62"/>
      <c r="BV515" s="62"/>
      <c r="BW515" s="62"/>
      <c r="BX515" s="62"/>
      <c r="BY515" s="62"/>
      <c r="BZ515" s="77"/>
      <c r="CA515" s="77"/>
      <c r="CB515" s="77"/>
      <c r="CC515" s="77"/>
      <c r="CD515" s="81"/>
      <c r="CE515" s="81"/>
      <c r="CF515" s="81"/>
      <c r="CG515" s="81"/>
      <c r="CH515" s="81"/>
      <c r="CI515" s="81"/>
      <c r="CJ515" s="81"/>
      <c r="CK515" s="81"/>
      <c r="CL515" s="81"/>
      <c r="CM515" s="81"/>
      <c r="CN515" s="81"/>
      <c r="CO515" s="81"/>
      <c r="CP515" s="81"/>
      <c r="CQ515" s="81"/>
      <c r="CR515" s="81"/>
      <c r="CS515" s="81"/>
      <c r="CT515" s="81"/>
      <c r="CU515" s="77"/>
      <c r="CV515" s="77"/>
      <c r="CW515" s="77"/>
      <c r="CX515" s="77"/>
      <c r="DA515" s="11" t="s">
        <v>539</v>
      </c>
      <c r="DB515" s="12">
        <v>0.749</v>
      </c>
      <c r="DC515" s="11"/>
    </row>
    <row r="516" spans="1:107" ht="13.5" customHeight="1" x14ac:dyDescent="0.25">
      <c r="A516" s="3"/>
      <c r="B516" s="77"/>
      <c r="C516" s="84"/>
      <c r="D516" s="75"/>
      <c r="E516" s="75"/>
      <c r="F516" s="75"/>
      <c r="G516" s="75"/>
      <c r="H516" s="75"/>
      <c r="I516" s="75"/>
      <c r="J516" s="75"/>
      <c r="K516" s="75"/>
      <c r="L516" s="75"/>
      <c r="M516" s="74"/>
      <c r="N516" s="74"/>
      <c r="O516" s="74"/>
      <c r="P516" s="74"/>
      <c r="Q516" s="74"/>
      <c r="R516" s="85"/>
      <c r="S516" s="85"/>
      <c r="T516" s="85"/>
      <c r="U516" s="86"/>
      <c r="V516" s="86"/>
      <c r="W516" s="86"/>
      <c r="X516" s="74"/>
      <c r="Y516" s="74"/>
      <c r="Z516" s="74"/>
      <c r="AA516" s="74"/>
      <c r="AB516" s="74"/>
      <c r="AC516" s="73"/>
      <c r="AD516" s="73"/>
      <c r="AE516" s="73"/>
      <c r="AF516" s="73"/>
      <c r="AG516" s="73"/>
      <c r="AH516" s="73"/>
      <c r="AI516" s="73"/>
      <c r="AJ516" s="73"/>
      <c r="AK516" s="73"/>
      <c r="AL516" s="73"/>
      <c r="AM516" s="73"/>
      <c r="AN516" s="73"/>
      <c r="AO516" s="73"/>
      <c r="AP516" s="73"/>
      <c r="AQ516" s="73"/>
      <c r="AR516" s="73"/>
      <c r="AS516" s="73"/>
      <c r="AT516" s="73"/>
      <c r="AU516" s="73"/>
      <c r="AV516" s="73"/>
      <c r="AW516" s="73"/>
      <c r="AX516" s="73"/>
      <c r="AY516" s="73"/>
      <c r="AZ516" s="77"/>
      <c r="BA516" s="77"/>
      <c r="BB516" s="62"/>
      <c r="BC516" s="62"/>
      <c r="BD516" s="62"/>
      <c r="BE516" s="62"/>
      <c r="BF516" s="62"/>
      <c r="BG516" s="62"/>
      <c r="BH516" s="62"/>
      <c r="BI516" s="62"/>
      <c r="BJ516" s="62"/>
      <c r="BK516" s="62"/>
      <c r="BL516" s="62"/>
      <c r="BM516" s="62"/>
      <c r="BN516" s="62"/>
      <c r="BO516" s="62"/>
      <c r="BP516" s="62"/>
      <c r="BQ516" s="62"/>
      <c r="BR516" s="62"/>
      <c r="BS516" s="62"/>
      <c r="BT516" s="62"/>
      <c r="BU516" s="62"/>
      <c r="BV516" s="62"/>
      <c r="BW516" s="62"/>
      <c r="BX516" s="62"/>
      <c r="BY516" s="62"/>
      <c r="BZ516" s="77"/>
      <c r="CA516" s="77"/>
      <c r="CB516" s="77"/>
      <c r="CC516" s="77"/>
      <c r="CD516" s="81"/>
      <c r="CE516" s="81"/>
      <c r="CF516" s="81"/>
      <c r="CG516" s="81"/>
      <c r="CH516" s="81"/>
      <c r="CI516" s="81"/>
      <c r="CJ516" s="81"/>
      <c r="CK516" s="81"/>
      <c r="CL516" s="81"/>
      <c r="CM516" s="81"/>
      <c r="CN516" s="81"/>
      <c r="CO516" s="81"/>
      <c r="CP516" s="81"/>
      <c r="CQ516" s="81"/>
      <c r="CR516" s="81"/>
      <c r="CS516" s="81"/>
      <c r="CT516" s="81"/>
      <c r="CU516" s="77"/>
      <c r="CV516" s="77"/>
      <c r="CW516" s="77"/>
      <c r="CX516" s="77"/>
      <c r="DA516" s="11" t="s">
        <v>540</v>
      </c>
      <c r="DB516" s="12">
        <v>0.79400000000000004</v>
      </c>
      <c r="DC516" s="11"/>
    </row>
    <row r="517" spans="1:107" ht="13.5" customHeight="1" x14ac:dyDescent="0.2">
      <c r="A517" s="3"/>
      <c r="B517" s="77"/>
      <c r="C517" s="83"/>
      <c r="D517" s="83"/>
      <c r="E517" s="83"/>
      <c r="F517" s="83"/>
      <c r="G517" s="83"/>
      <c r="H517" s="83"/>
      <c r="I517" s="83"/>
      <c r="J517" s="83"/>
      <c r="K517" s="83"/>
      <c r="L517" s="83"/>
      <c r="M517" s="83"/>
      <c r="N517" s="83"/>
      <c r="O517" s="83"/>
      <c r="P517" s="83"/>
      <c r="Q517" s="83"/>
      <c r="R517" s="83"/>
      <c r="S517" s="83"/>
      <c r="T517" s="83"/>
      <c r="U517" s="83"/>
      <c r="V517" s="83"/>
      <c r="W517" s="83"/>
      <c r="X517" s="54"/>
      <c r="Y517" s="54"/>
      <c r="Z517" s="54"/>
      <c r="AA517" s="54"/>
      <c r="AB517" s="54"/>
      <c r="AC517" s="73"/>
      <c r="AD517" s="73"/>
      <c r="AE517" s="73"/>
      <c r="AF517" s="73"/>
      <c r="AG517" s="73"/>
      <c r="AH517" s="73"/>
      <c r="AI517" s="73"/>
      <c r="AJ517" s="73"/>
      <c r="AK517" s="73"/>
      <c r="AL517" s="73"/>
      <c r="AM517" s="73"/>
      <c r="AN517" s="73"/>
      <c r="AO517" s="73"/>
      <c r="AP517" s="73"/>
      <c r="AQ517" s="73"/>
      <c r="AR517" s="73"/>
      <c r="AS517" s="73"/>
      <c r="AT517" s="73"/>
      <c r="AU517" s="73"/>
      <c r="AV517" s="73"/>
      <c r="AW517" s="73"/>
      <c r="AX517" s="73"/>
      <c r="AY517" s="73"/>
      <c r="AZ517" s="77"/>
      <c r="BA517" s="77"/>
      <c r="BB517" s="62"/>
      <c r="BC517" s="62"/>
      <c r="BD517" s="62"/>
      <c r="BE517" s="62"/>
      <c r="BF517" s="62"/>
      <c r="BG517" s="62"/>
      <c r="BH517" s="62"/>
      <c r="BI517" s="62"/>
      <c r="BJ517" s="62"/>
      <c r="BK517" s="62"/>
      <c r="BL517" s="62"/>
      <c r="BM517" s="62"/>
      <c r="BN517" s="62"/>
      <c r="BO517" s="62"/>
      <c r="BP517" s="62"/>
      <c r="BQ517" s="62"/>
      <c r="BR517" s="62"/>
      <c r="BS517" s="62"/>
      <c r="BT517" s="62"/>
      <c r="BU517" s="62"/>
      <c r="BV517" s="62"/>
      <c r="BW517" s="62"/>
      <c r="BX517" s="62"/>
      <c r="BY517" s="62"/>
      <c r="BZ517" s="77"/>
      <c r="CA517" s="77"/>
      <c r="CB517" s="77"/>
      <c r="CC517" s="77"/>
      <c r="CD517" s="81"/>
      <c r="CE517" s="81"/>
      <c r="CF517" s="81"/>
      <c r="CG517" s="81"/>
      <c r="CH517" s="81"/>
      <c r="CI517" s="81"/>
      <c r="CJ517" s="81"/>
      <c r="CK517" s="81"/>
      <c r="CL517" s="81"/>
      <c r="CM517" s="81"/>
      <c r="CN517" s="81"/>
      <c r="CO517" s="81"/>
      <c r="CP517" s="81"/>
      <c r="CQ517" s="81"/>
      <c r="CR517" s="81"/>
      <c r="CS517" s="81"/>
      <c r="CT517" s="81"/>
      <c r="CU517" s="77"/>
      <c r="CV517" s="77"/>
      <c r="CW517" s="77"/>
      <c r="CX517" s="77"/>
      <c r="DA517" s="11" t="s">
        <v>541</v>
      </c>
      <c r="DB517" s="12">
        <v>0.74</v>
      </c>
      <c r="DC517" s="11"/>
    </row>
    <row r="518" spans="1:107" ht="13.5" customHeight="1" x14ac:dyDescent="0.2">
      <c r="A518" s="3"/>
      <c r="B518" s="77"/>
      <c r="C518" s="83"/>
      <c r="D518" s="83"/>
      <c r="E518" s="83"/>
      <c r="F518" s="83"/>
      <c r="G518" s="83"/>
      <c r="H518" s="83"/>
      <c r="I518" s="83"/>
      <c r="J518" s="83"/>
      <c r="K518" s="83"/>
      <c r="L518" s="83"/>
      <c r="M518" s="83"/>
      <c r="N518" s="83"/>
      <c r="O518" s="83"/>
      <c r="P518" s="83"/>
      <c r="Q518" s="83"/>
      <c r="R518" s="83"/>
      <c r="S518" s="83"/>
      <c r="T518" s="83"/>
      <c r="U518" s="83"/>
      <c r="V518" s="83"/>
      <c r="W518" s="83"/>
      <c r="X518" s="54"/>
      <c r="Y518" s="54"/>
      <c r="Z518" s="54"/>
      <c r="AA518" s="54"/>
      <c r="AB518" s="54"/>
      <c r="AC518" s="73"/>
      <c r="AD518" s="73"/>
      <c r="AE518" s="73"/>
      <c r="AF518" s="73"/>
      <c r="AG518" s="73"/>
      <c r="AH518" s="73"/>
      <c r="AI518" s="73"/>
      <c r="AJ518" s="73"/>
      <c r="AK518" s="73"/>
      <c r="AL518" s="73"/>
      <c r="AM518" s="73"/>
      <c r="AN518" s="73"/>
      <c r="AO518" s="73"/>
      <c r="AP518" s="73"/>
      <c r="AQ518" s="73"/>
      <c r="AR518" s="73"/>
      <c r="AS518" s="73"/>
      <c r="AT518" s="73"/>
      <c r="AU518" s="73"/>
      <c r="AV518" s="73"/>
      <c r="AW518" s="73"/>
      <c r="AX518" s="73"/>
      <c r="AY518" s="73"/>
      <c r="AZ518" s="77"/>
      <c r="BA518" s="77"/>
      <c r="BB518" s="62"/>
      <c r="BC518" s="62"/>
      <c r="BD518" s="62"/>
      <c r="BE518" s="62"/>
      <c r="BF518" s="62"/>
      <c r="BG518" s="62"/>
      <c r="BH518" s="62"/>
      <c r="BI518" s="62"/>
      <c r="BJ518" s="62"/>
      <c r="BK518" s="62"/>
      <c r="BL518" s="62"/>
      <c r="BM518" s="62"/>
      <c r="BN518" s="62"/>
      <c r="BO518" s="62"/>
      <c r="BP518" s="62"/>
      <c r="BQ518" s="62"/>
      <c r="BR518" s="62"/>
      <c r="BS518" s="62"/>
      <c r="BT518" s="62"/>
      <c r="BU518" s="62"/>
      <c r="BV518" s="62"/>
      <c r="BW518" s="62"/>
      <c r="BX518" s="62"/>
      <c r="BY518" s="62"/>
      <c r="BZ518" s="77"/>
      <c r="CA518" s="77"/>
      <c r="CB518" s="77"/>
      <c r="CC518" s="77"/>
      <c r="CD518" s="81"/>
      <c r="CE518" s="81"/>
      <c r="CF518" s="81"/>
      <c r="CG518" s="81"/>
      <c r="CH518" s="81"/>
      <c r="CI518" s="81"/>
      <c r="CJ518" s="81"/>
      <c r="CK518" s="81"/>
      <c r="CL518" s="81"/>
      <c r="CM518" s="81"/>
      <c r="CN518" s="81"/>
      <c r="CO518" s="81"/>
      <c r="CP518" s="81"/>
      <c r="CQ518" s="81"/>
      <c r="CR518" s="81"/>
      <c r="CS518" s="81"/>
      <c r="CT518" s="81"/>
      <c r="CU518" s="77"/>
      <c r="CV518" s="77"/>
      <c r="CW518" s="77"/>
      <c r="CX518" s="77"/>
      <c r="DA518" s="11"/>
      <c r="DB518" s="12"/>
      <c r="DC518" s="11"/>
    </row>
    <row r="519" spans="1:107" ht="13.5" customHeight="1" x14ac:dyDescent="0.25">
      <c r="A519" s="3"/>
      <c r="B519" s="77"/>
      <c r="C519" s="84"/>
      <c r="D519" s="75"/>
      <c r="E519" s="75"/>
      <c r="F519" s="75"/>
      <c r="G519" s="75"/>
      <c r="H519" s="75"/>
      <c r="I519" s="75"/>
      <c r="J519" s="75"/>
      <c r="K519" s="75"/>
      <c r="L519" s="75"/>
      <c r="M519" s="74"/>
      <c r="N519" s="74"/>
      <c r="O519" s="74"/>
      <c r="P519" s="74"/>
      <c r="Q519" s="74"/>
      <c r="R519" s="85"/>
      <c r="S519" s="85"/>
      <c r="T519" s="85"/>
      <c r="U519" s="86"/>
      <c r="V519" s="86"/>
      <c r="W519" s="86"/>
      <c r="X519" s="74"/>
      <c r="Y519" s="74"/>
      <c r="Z519" s="74"/>
      <c r="AA519" s="74"/>
      <c r="AB519" s="74"/>
      <c r="AC519" s="73"/>
      <c r="AD519" s="73"/>
      <c r="AE519" s="73"/>
      <c r="AF519" s="73"/>
      <c r="AG519" s="73"/>
      <c r="AH519" s="73"/>
      <c r="AI519" s="73"/>
      <c r="AJ519" s="73"/>
      <c r="AK519" s="73"/>
      <c r="AL519" s="73"/>
      <c r="AM519" s="73"/>
      <c r="AN519" s="73"/>
      <c r="AO519" s="73"/>
      <c r="AP519" s="73"/>
      <c r="AQ519" s="73"/>
      <c r="AR519" s="73"/>
      <c r="AS519" s="73"/>
      <c r="AT519" s="73"/>
      <c r="AU519" s="73"/>
      <c r="AV519" s="73"/>
      <c r="AW519" s="73"/>
      <c r="AX519" s="73"/>
      <c r="AY519" s="73"/>
      <c r="AZ519" s="77"/>
      <c r="BA519" s="77"/>
      <c r="BB519" s="62"/>
      <c r="BC519" s="62"/>
      <c r="BD519" s="62"/>
      <c r="BE519" s="62"/>
      <c r="BF519" s="62"/>
      <c r="BG519" s="62"/>
      <c r="BH519" s="62"/>
      <c r="BI519" s="62"/>
      <c r="BJ519" s="62"/>
      <c r="BK519" s="62"/>
      <c r="BL519" s="62"/>
      <c r="BM519" s="62"/>
      <c r="BN519" s="62"/>
      <c r="BO519" s="62"/>
      <c r="BP519" s="62"/>
      <c r="BQ519" s="62"/>
      <c r="BR519" s="62"/>
      <c r="BS519" s="62"/>
      <c r="BT519" s="62"/>
      <c r="BU519" s="62"/>
      <c r="BV519" s="62"/>
      <c r="BW519" s="62"/>
      <c r="BX519" s="62"/>
      <c r="BY519" s="62"/>
      <c r="BZ519" s="77"/>
      <c r="CA519" s="77"/>
      <c r="CB519" s="77"/>
      <c r="CC519" s="77"/>
      <c r="CD519" s="81"/>
      <c r="CE519" s="81"/>
      <c r="CF519" s="81"/>
      <c r="CG519" s="81"/>
      <c r="CH519" s="81"/>
      <c r="CI519" s="81"/>
      <c r="CJ519" s="81"/>
      <c r="CK519" s="81"/>
      <c r="CL519" s="81"/>
      <c r="CM519" s="81"/>
      <c r="CN519" s="81"/>
      <c r="CO519" s="81"/>
      <c r="CP519" s="81"/>
      <c r="CQ519" s="81"/>
      <c r="CR519" s="81"/>
      <c r="CS519" s="81"/>
      <c r="CT519" s="81"/>
      <c r="CU519" s="77"/>
      <c r="CV519" s="77"/>
      <c r="CW519" s="77"/>
      <c r="CX519" s="77"/>
      <c r="DA519" s="11" t="s">
        <v>542</v>
      </c>
      <c r="DB519" s="12">
        <v>1.123</v>
      </c>
      <c r="DC519" s="11"/>
    </row>
    <row r="520" spans="1:107" ht="13.5" customHeight="1" x14ac:dyDescent="0.25">
      <c r="A520" s="3"/>
      <c r="B520" s="77"/>
      <c r="C520" s="84"/>
      <c r="D520" s="75"/>
      <c r="E520" s="75"/>
      <c r="F520" s="75"/>
      <c r="G520" s="75"/>
      <c r="H520" s="75"/>
      <c r="I520" s="75"/>
      <c r="J520" s="75"/>
      <c r="K520" s="75"/>
      <c r="L520" s="75"/>
      <c r="M520" s="74"/>
      <c r="N520" s="74"/>
      <c r="O520" s="74"/>
      <c r="P520" s="74"/>
      <c r="Q520" s="74"/>
      <c r="R520" s="85"/>
      <c r="S520" s="85"/>
      <c r="T520" s="85"/>
      <c r="U520" s="86"/>
      <c r="V520" s="86"/>
      <c r="W520" s="86"/>
      <c r="X520" s="74"/>
      <c r="Y520" s="74"/>
      <c r="Z520" s="74"/>
      <c r="AA520" s="74"/>
      <c r="AB520" s="74"/>
      <c r="AC520" s="73"/>
      <c r="AD520" s="73"/>
      <c r="AE520" s="73"/>
      <c r="AF520" s="73"/>
      <c r="AG520" s="73"/>
      <c r="AH520" s="73"/>
      <c r="AI520" s="73"/>
      <c r="AJ520" s="73"/>
      <c r="AK520" s="73"/>
      <c r="AL520" s="73"/>
      <c r="AM520" s="73"/>
      <c r="AN520" s="73"/>
      <c r="AO520" s="73"/>
      <c r="AP520" s="73"/>
      <c r="AQ520" s="73"/>
      <c r="AR520" s="73"/>
      <c r="AS520" s="73"/>
      <c r="AT520" s="73"/>
      <c r="AU520" s="73"/>
      <c r="AV520" s="73"/>
      <c r="AW520" s="73"/>
      <c r="AX520" s="73"/>
      <c r="AY520" s="73"/>
      <c r="AZ520" s="77"/>
      <c r="BA520" s="77"/>
      <c r="BB520" s="62"/>
      <c r="BC520" s="62"/>
      <c r="BD520" s="62"/>
      <c r="BE520" s="62"/>
      <c r="BF520" s="62"/>
      <c r="BG520" s="62"/>
      <c r="BH520" s="62"/>
      <c r="BI520" s="62"/>
      <c r="BJ520" s="62"/>
      <c r="BK520" s="62"/>
      <c r="BL520" s="62"/>
      <c r="BM520" s="62"/>
      <c r="BN520" s="62"/>
      <c r="BO520" s="62"/>
      <c r="BP520" s="62"/>
      <c r="BQ520" s="62"/>
      <c r="BR520" s="62"/>
      <c r="BS520" s="62"/>
      <c r="BT520" s="62"/>
      <c r="BU520" s="62"/>
      <c r="BV520" s="62"/>
      <c r="BW520" s="62"/>
      <c r="BX520" s="62"/>
      <c r="BY520" s="62"/>
      <c r="BZ520" s="77"/>
      <c r="CA520" s="77"/>
      <c r="CB520" s="77"/>
      <c r="CC520" s="77"/>
      <c r="CD520" s="81"/>
      <c r="CE520" s="81"/>
      <c r="CF520" s="81"/>
      <c r="CG520" s="81"/>
      <c r="CH520" s="81"/>
      <c r="CI520" s="81"/>
      <c r="CJ520" s="81"/>
      <c r="CK520" s="81"/>
      <c r="CL520" s="81"/>
      <c r="CM520" s="81"/>
      <c r="CN520" s="81"/>
      <c r="CO520" s="81"/>
      <c r="CP520" s="81"/>
      <c r="CQ520" s="81"/>
      <c r="CR520" s="81"/>
      <c r="CS520" s="81"/>
      <c r="CT520" s="81"/>
      <c r="CU520" s="77"/>
      <c r="CV520" s="77"/>
      <c r="CW520" s="77"/>
      <c r="CX520" s="77"/>
      <c r="DA520" s="11" t="s">
        <v>543</v>
      </c>
      <c r="DB520" s="12">
        <v>1.1020000000000001</v>
      </c>
      <c r="DC520" s="11"/>
    </row>
    <row r="521" spans="1:107" ht="13.5" customHeight="1" x14ac:dyDescent="0.25">
      <c r="A521" s="3"/>
      <c r="B521" s="77"/>
      <c r="C521" s="84"/>
      <c r="D521" s="75"/>
      <c r="E521" s="75"/>
      <c r="F521" s="75"/>
      <c r="G521" s="75"/>
      <c r="H521" s="75"/>
      <c r="I521" s="75"/>
      <c r="J521" s="75"/>
      <c r="K521" s="75"/>
      <c r="L521" s="75"/>
      <c r="M521" s="74"/>
      <c r="N521" s="74"/>
      <c r="O521" s="74"/>
      <c r="P521" s="74"/>
      <c r="Q521" s="74"/>
      <c r="R521" s="85"/>
      <c r="S521" s="85"/>
      <c r="T521" s="85"/>
      <c r="U521" s="86"/>
      <c r="V521" s="86"/>
      <c r="W521" s="86"/>
      <c r="X521" s="74"/>
      <c r="Y521" s="74"/>
      <c r="Z521" s="74"/>
      <c r="AA521" s="74"/>
      <c r="AB521" s="74"/>
      <c r="AC521" s="73"/>
      <c r="AD521" s="73"/>
      <c r="AE521" s="73"/>
      <c r="AF521" s="73"/>
      <c r="AG521" s="73"/>
      <c r="AH521" s="73"/>
      <c r="AI521" s="73"/>
      <c r="AJ521" s="73"/>
      <c r="AK521" s="73"/>
      <c r="AL521" s="73"/>
      <c r="AM521" s="73"/>
      <c r="AN521" s="73"/>
      <c r="AO521" s="73"/>
      <c r="AP521" s="73"/>
      <c r="AQ521" s="73"/>
      <c r="AR521" s="73"/>
      <c r="AS521" s="73"/>
      <c r="AT521" s="73"/>
      <c r="AU521" s="73"/>
      <c r="AV521" s="73"/>
      <c r="AW521" s="73"/>
      <c r="AX521" s="73"/>
      <c r="AY521" s="73"/>
      <c r="AZ521" s="77"/>
      <c r="BA521" s="77"/>
      <c r="BB521" s="62"/>
      <c r="BC521" s="62"/>
      <c r="BD521" s="62"/>
      <c r="BE521" s="62"/>
      <c r="BF521" s="62"/>
      <c r="BG521" s="62"/>
      <c r="BH521" s="62"/>
      <c r="BI521" s="62"/>
      <c r="BJ521" s="62"/>
      <c r="BK521" s="62"/>
      <c r="BL521" s="62"/>
      <c r="BM521" s="62"/>
      <c r="BN521" s="62"/>
      <c r="BO521" s="62"/>
      <c r="BP521" s="62"/>
      <c r="BQ521" s="62"/>
      <c r="BR521" s="62"/>
      <c r="BS521" s="62"/>
      <c r="BT521" s="62"/>
      <c r="BU521" s="62"/>
      <c r="BV521" s="62"/>
      <c r="BW521" s="62"/>
      <c r="BX521" s="62"/>
      <c r="BY521" s="62"/>
      <c r="BZ521" s="77"/>
      <c r="CA521" s="77"/>
      <c r="CB521" s="77"/>
      <c r="CC521" s="77"/>
      <c r="CD521" s="81"/>
      <c r="CE521" s="81"/>
      <c r="CF521" s="81"/>
      <c r="CG521" s="81"/>
      <c r="CH521" s="81"/>
      <c r="CI521" s="81"/>
      <c r="CJ521" s="81"/>
      <c r="CK521" s="81"/>
      <c r="CL521" s="81"/>
      <c r="CM521" s="81"/>
      <c r="CN521" s="81"/>
      <c r="CO521" s="81"/>
      <c r="CP521" s="81"/>
      <c r="CQ521" s="81"/>
      <c r="CR521" s="81"/>
      <c r="CS521" s="81"/>
      <c r="CT521" s="81"/>
      <c r="CU521" s="77"/>
      <c r="CV521" s="77"/>
      <c r="CW521" s="77"/>
      <c r="CX521" s="77"/>
      <c r="DA521" s="11" t="s">
        <v>544</v>
      </c>
      <c r="DB521" s="12">
        <v>0.98699999999999999</v>
      </c>
      <c r="DC521" s="11"/>
    </row>
    <row r="522" spans="1:107" ht="13.5" customHeight="1" x14ac:dyDescent="0.25">
      <c r="A522" s="3"/>
      <c r="B522" s="77"/>
      <c r="C522" s="84"/>
      <c r="D522" s="75"/>
      <c r="E522" s="75"/>
      <c r="F522" s="75"/>
      <c r="G522" s="75"/>
      <c r="H522" s="75"/>
      <c r="I522" s="75"/>
      <c r="J522" s="75"/>
      <c r="K522" s="75"/>
      <c r="L522" s="75"/>
      <c r="M522" s="74"/>
      <c r="N522" s="74"/>
      <c r="O522" s="74"/>
      <c r="P522" s="74"/>
      <c r="Q522" s="74"/>
      <c r="R522" s="85"/>
      <c r="S522" s="85"/>
      <c r="T522" s="85"/>
      <c r="U522" s="86"/>
      <c r="V522" s="86"/>
      <c r="W522" s="86"/>
      <c r="X522" s="74"/>
      <c r="Y522" s="74"/>
      <c r="Z522" s="74"/>
      <c r="AA522" s="74"/>
      <c r="AB522" s="74"/>
      <c r="AC522" s="73"/>
      <c r="AD522" s="73"/>
      <c r="AE522" s="73"/>
      <c r="AF522" s="73"/>
      <c r="AG522" s="73"/>
      <c r="AH522" s="73"/>
      <c r="AI522" s="73"/>
      <c r="AJ522" s="73"/>
      <c r="AK522" s="73"/>
      <c r="AL522" s="73"/>
      <c r="AM522" s="73"/>
      <c r="AN522" s="73"/>
      <c r="AO522" s="73"/>
      <c r="AP522" s="73"/>
      <c r="AQ522" s="73"/>
      <c r="AR522" s="73"/>
      <c r="AS522" s="73"/>
      <c r="AT522" s="73"/>
      <c r="AU522" s="73"/>
      <c r="AV522" s="73"/>
      <c r="AW522" s="73"/>
      <c r="AX522" s="73"/>
      <c r="AY522" s="73"/>
      <c r="AZ522" s="77"/>
      <c r="BA522" s="77"/>
      <c r="BB522" s="62"/>
      <c r="BC522" s="62"/>
      <c r="BD522" s="62"/>
      <c r="BE522" s="62"/>
      <c r="BF522" s="62"/>
      <c r="BG522" s="62"/>
      <c r="BH522" s="62"/>
      <c r="BI522" s="62"/>
      <c r="BJ522" s="62"/>
      <c r="BK522" s="62"/>
      <c r="BL522" s="62"/>
      <c r="BM522" s="62"/>
      <c r="BN522" s="62"/>
      <c r="BO522" s="62"/>
      <c r="BP522" s="62"/>
      <c r="BQ522" s="62"/>
      <c r="BR522" s="62"/>
      <c r="BS522" s="62"/>
      <c r="BT522" s="62"/>
      <c r="BU522" s="62"/>
      <c r="BV522" s="62"/>
      <c r="BW522" s="62"/>
      <c r="BX522" s="62"/>
      <c r="BY522" s="62"/>
      <c r="BZ522" s="77"/>
      <c r="CA522" s="77"/>
      <c r="CB522" s="77"/>
      <c r="CC522" s="77"/>
      <c r="CD522" s="81"/>
      <c r="CE522" s="81"/>
      <c r="CF522" s="81"/>
      <c r="CG522" s="81"/>
      <c r="CH522" s="81"/>
      <c r="CI522" s="81"/>
      <c r="CJ522" s="81"/>
      <c r="CK522" s="81"/>
      <c r="CL522" s="81"/>
      <c r="CM522" s="81"/>
      <c r="CN522" s="81"/>
      <c r="CO522" s="81"/>
      <c r="CP522" s="81"/>
      <c r="CQ522" s="81"/>
      <c r="CR522" s="81"/>
      <c r="CS522" s="81"/>
      <c r="CT522" s="81"/>
      <c r="CU522" s="77"/>
      <c r="CV522" s="77"/>
      <c r="CW522" s="77"/>
      <c r="CX522" s="77"/>
      <c r="DA522" s="11" t="s">
        <v>545</v>
      </c>
      <c r="DB522" s="12">
        <v>1.125</v>
      </c>
      <c r="DC522" s="11"/>
    </row>
    <row r="523" spans="1:107" ht="13.5" customHeight="1" x14ac:dyDescent="0.2">
      <c r="A523" s="3"/>
      <c r="B523" s="3"/>
      <c r="C523" s="83"/>
      <c r="D523" s="83"/>
      <c r="E523" s="83"/>
      <c r="F523" s="83"/>
      <c r="G523" s="83"/>
      <c r="H523" s="83"/>
      <c r="I523" s="83"/>
      <c r="J523" s="83"/>
      <c r="K523" s="83"/>
      <c r="L523" s="83"/>
      <c r="M523" s="83"/>
      <c r="N523" s="83"/>
      <c r="O523" s="83"/>
      <c r="P523" s="83"/>
      <c r="Q523" s="83"/>
      <c r="R523" s="83"/>
      <c r="S523" s="83"/>
      <c r="T523" s="83"/>
      <c r="U523" s="83"/>
      <c r="V523" s="83"/>
      <c r="W523" s="83"/>
      <c r="X523" s="54"/>
      <c r="Y523" s="54"/>
      <c r="Z523" s="54"/>
      <c r="AA523" s="54"/>
      <c r="AB523" s="54"/>
      <c r="AC523" s="73"/>
      <c r="AD523" s="73"/>
      <c r="AE523" s="73"/>
      <c r="AF523" s="73"/>
      <c r="AG523" s="73"/>
      <c r="AH523" s="73"/>
      <c r="AI523" s="73"/>
      <c r="AJ523" s="73"/>
      <c r="AK523" s="73"/>
      <c r="AL523" s="73"/>
      <c r="AM523" s="73"/>
      <c r="AN523" s="73"/>
      <c r="AO523" s="73"/>
      <c r="AP523" s="73"/>
      <c r="AQ523" s="73"/>
      <c r="AR523" s="73"/>
      <c r="AS523" s="73"/>
      <c r="AT523" s="73"/>
      <c r="AU523" s="73"/>
      <c r="AV523" s="73"/>
      <c r="AW523" s="73"/>
      <c r="AX523" s="73"/>
      <c r="AY523" s="73"/>
      <c r="AZ523" s="77"/>
      <c r="BA523" s="77"/>
      <c r="BB523" s="77"/>
      <c r="BC523" s="77"/>
      <c r="BD523" s="77"/>
      <c r="BE523" s="77"/>
      <c r="BF523" s="77"/>
      <c r="BG523" s="77"/>
      <c r="BH523" s="77"/>
      <c r="BI523" s="77"/>
      <c r="BJ523" s="77"/>
      <c r="BK523" s="77"/>
      <c r="BL523" s="77"/>
      <c r="BM523" s="77"/>
      <c r="BN523" s="77"/>
      <c r="BO523" s="77"/>
      <c r="BP523" s="77"/>
      <c r="BQ523" s="77"/>
      <c r="BR523" s="77"/>
      <c r="BS523" s="77"/>
      <c r="BT523" s="77"/>
      <c r="BU523" s="77"/>
      <c r="BV523" s="77"/>
      <c r="BW523" s="77"/>
      <c r="BX523" s="77"/>
      <c r="BY523" s="77"/>
      <c r="BZ523" s="77"/>
      <c r="CA523" s="77"/>
      <c r="CB523" s="77"/>
      <c r="CC523" s="77"/>
      <c r="CD523" s="77"/>
      <c r="CE523" s="77"/>
      <c r="CF523" s="77"/>
      <c r="CG523" s="77"/>
      <c r="CH523" s="77"/>
      <c r="CI523" s="77"/>
      <c r="CJ523" s="77"/>
      <c r="CK523" s="77"/>
      <c r="CL523" s="77"/>
      <c r="CM523" s="77"/>
      <c r="CN523" s="77"/>
      <c r="CO523" s="77"/>
      <c r="CP523" s="77"/>
      <c r="CQ523" s="77"/>
      <c r="CR523" s="77"/>
      <c r="CS523" s="77"/>
      <c r="CT523" s="77"/>
      <c r="CU523" s="77"/>
      <c r="CV523" s="77"/>
      <c r="CW523" s="77"/>
      <c r="CX523" s="77"/>
      <c r="DA523" s="11" t="s">
        <v>546</v>
      </c>
      <c r="DB523" s="12">
        <v>1.119</v>
      </c>
      <c r="DC523" s="11"/>
    </row>
    <row r="524" spans="1:107" ht="13.5" customHeight="1" x14ac:dyDescent="0.2">
      <c r="A524" s="3"/>
      <c r="B524" s="64"/>
      <c r="C524" s="3"/>
      <c r="D524" s="3"/>
      <c r="E524" s="3"/>
      <c r="F524" s="3"/>
      <c r="G524" s="3"/>
      <c r="H524" s="3"/>
      <c r="I524" s="3"/>
      <c r="J524" s="3"/>
      <c r="K524" s="3"/>
      <c r="L524" s="3"/>
      <c r="DA524" s="11" t="s">
        <v>547</v>
      </c>
      <c r="DB524" s="12">
        <v>0.95799999999999996</v>
      </c>
      <c r="DC524" s="11"/>
    </row>
    <row r="525" spans="1:107" ht="13.5" customHeight="1" x14ac:dyDescent="0.2">
      <c r="A525" s="3"/>
      <c r="B525" s="64"/>
      <c r="C525" s="64"/>
      <c r="D525" s="64"/>
      <c r="E525" s="64"/>
      <c r="F525" s="64"/>
      <c r="G525" s="64"/>
      <c r="H525" s="64"/>
      <c r="I525" s="64"/>
      <c r="J525" s="64"/>
      <c r="K525" s="64"/>
      <c r="L525" s="64"/>
      <c r="M525" s="64"/>
      <c r="N525" s="65"/>
      <c r="O525" s="64"/>
      <c r="P525" s="64"/>
      <c r="Q525" s="64"/>
      <c r="R525" s="64"/>
      <c r="S525" s="64"/>
      <c r="T525" s="64"/>
      <c r="U525" s="64"/>
      <c r="V525" s="64"/>
      <c r="W525" s="64"/>
      <c r="X525" s="64"/>
      <c r="Y525" s="64"/>
      <c r="Z525" s="64"/>
      <c r="AA525" s="64"/>
      <c r="AB525" s="64"/>
      <c r="AC525" s="64"/>
      <c r="AD525" s="64"/>
      <c r="AE525" s="64"/>
      <c r="AF525" s="64"/>
      <c r="AG525" s="64"/>
      <c r="AH525" s="64"/>
      <c r="AI525" s="64"/>
      <c r="AJ525" s="64"/>
      <c r="AK525" s="64"/>
      <c r="AL525" s="64"/>
      <c r="AM525" s="64"/>
      <c r="AN525" s="64"/>
      <c r="AO525" s="64"/>
      <c r="AP525" s="64"/>
      <c r="AQ525" s="64"/>
      <c r="AR525" s="64"/>
      <c r="AS525" s="64"/>
      <c r="AT525" s="64"/>
      <c r="AU525" s="64"/>
      <c r="AV525" s="64"/>
      <c r="AW525" s="64"/>
      <c r="AX525" s="64"/>
      <c r="AY525" s="64"/>
      <c r="AZ525" s="64"/>
      <c r="BA525" s="64"/>
      <c r="BB525" s="64"/>
      <c r="BC525" s="64"/>
      <c r="BD525" s="64"/>
      <c r="BE525" s="64"/>
      <c r="BF525" s="64"/>
      <c r="BG525" s="64"/>
      <c r="BH525" s="64"/>
      <c r="BI525" s="64"/>
      <c r="BJ525" s="64"/>
      <c r="BK525" s="64"/>
      <c r="BL525" s="64"/>
      <c r="BM525" s="64"/>
      <c r="BN525" s="64"/>
      <c r="BO525" s="64"/>
      <c r="BP525" s="64"/>
      <c r="BQ525" s="64"/>
      <c r="BR525" s="64"/>
      <c r="BS525" s="64"/>
      <c r="BT525" s="64"/>
      <c r="BU525" s="64"/>
      <c r="BV525" s="64"/>
      <c r="BW525" s="64"/>
      <c r="BX525" s="64"/>
      <c r="BY525" s="64"/>
      <c r="BZ525" s="64"/>
      <c r="CA525" s="64"/>
      <c r="CB525" s="64"/>
      <c r="CC525" s="64"/>
      <c r="CD525" s="64"/>
      <c r="CE525" s="64"/>
      <c r="CF525" s="64"/>
      <c r="CG525" s="64"/>
      <c r="CH525" s="64"/>
      <c r="CI525" s="64"/>
      <c r="CJ525" s="64"/>
      <c r="CK525" s="64"/>
      <c r="CL525" s="64"/>
      <c r="CM525" s="64"/>
      <c r="CN525" s="64"/>
      <c r="CO525" s="64"/>
      <c r="CP525" s="64"/>
      <c r="CQ525" s="64"/>
      <c r="CR525" s="64"/>
      <c r="CS525" s="64"/>
      <c r="CT525" s="64"/>
      <c r="CU525" s="64"/>
      <c r="CV525" s="64"/>
      <c r="CW525" s="64"/>
      <c r="CX525" s="64"/>
      <c r="DA525" s="11" t="s">
        <v>548</v>
      </c>
      <c r="DB525" s="12">
        <v>0.98699999999999999</v>
      </c>
      <c r="DC525" s="11"/>
    </row>
    <row r="526" spans="1:107" ht="13.5" customHeight="1" x14ac:dyDescent="0.2">
      <c r="A526" s="3"/>
      <c r="B526" s="64"/>
      <c r="C526" s="68"/>
      <c r="D526" s="68"/>
      <c r="E526" s="68"/>
      <c r="F526" s="68"/>
      <c r="G526" s="64"/>
      <c r="H526" s="64"/>
      <c r="I526" s="64"/>
      <c r="J526" s="64"/>
      <c r="K526" s="64"/>
      <c r="L526" s="65"/>
      <c r="M526" s="64"/>
      <c r="N526" s="65"/>
      <c r="O526" s="64"/>
      <c r="P526" s="64"/>
      <c r="Q526" s="64"/>
      <c r="R526" s="64"/>
      <c r="S526" s="64"/>
      <c r="T526" s="64"/>
      <c r="U526" s="64"/>
      <c r="V526" s="64"/>
      <c r="W526" s="64"/>
      <c r="X526" s="64"/>
      <c r="Y526" s="64"/>
      <c r="Z526" s="64"/>
      <c r="AA526" s="64"/>
      <c r="AB526" s="64"/>
      <c r="AC526" s="64"/>
      <c r="AD526" s="64"/>
      <c r="AE526" s="64"/>
      <c r="AF526" s="66"/>
      <c r="AG526" s="66"/>
      <c r="AH526" s="66"/>
      <c r="AI526" s="66"/>
      <c r="AJ526" s="66"/>
      <c r="AK526" s="66"/>
      <c r="AL526" s="66"/>
      <c r="AM526" s="66"/>
      <c r="AN526" s="66"/>
      <c r="AO526" s="66"/>
      <c r="AP526" s="66"/>
      <c r="AQ526" s="66"/>
      <c r="AR526" s="66"/>
      <c r="AS526" s="66"/>
      <c r="AT526" s="66"/>
      <c r="AU526" s="66"/>
      <c r="AV526" s="66"/>
      <c r="AW526" s="66"/>
      <c r="AX526" s="66"/>
      <c r="AY526" s="66"/>
      <c r="AZ526" s="66"/>
      <c r="BA526" s="66"/>
      <c r="BB526" s="66"/>
      <c r="BC526" s="66"/>
      <c r="BD526" s="66"/>
      <c r="BE526" s="66"/>
      <c r="BF526" s="66"/>
      <c r="BG526" s="66"/>
      <c r="BH526" s="66"/>
      <c r="BI526" s="66"/>
      <c r="BJ526" s="66"/>
      <c r="BK526" s="66"/>
      <c r="BL526" s="66"/>
      <c r="BM526" s="66"/>
      <c r="BN526" s="66"/>
      <c r="BO526" s="66"/>
      <c r="BP526" s="66"/>
      <c r="BQ526" s="66"/>
      <c r="BR526" s="66"/>
      <c r="BS526" s="66"/>
      <c r="BT526" s="66"/>
      <c r="BU526" s="64"/>
      <c r="BV526" s="64"/>
      <c r="BW526" s="64"/>
      <c r="BX526" s="64"/>
      <c r="BY526" s="64"/>
      <c r="BZ526" s="64"/>
      <c r="CA526" s="64"/>
      <c r="CB526" s="64"/>
      <c r="CC526" s="64"/>
      <c r="CD526" s="64"/>
      <c r="CE526" s="64"/>
      <c r="CF526" s="64"/>
      <c r="CG526" s="64"/>
      <c r="CH526" s="64"/>
      <c r="CI526" s="64"/>
      <c r="CJ526" s="64"/>
      <c r="CK526" s="64"/>
      <c r="CL526" s="64"/>
      <c r="CM526" s="64"/>
      <c r="CN526" s="64"/>
      <c r="CO526" s="64"/>
      <c r="CP526" s="64"/>
      <c r="CQ526" s="64"/>
      <c r="CR526" s="64"/>
      <c r="CS526" s="64"/>
      <c r="CT526" s="64"/>
      <c r="CU526" s="64"/>
      <c r="CV526" s="64"/>
      <c r="CW526" s="64"/>
      <c r="CX526" s="64"/>
      <c r="DA526" s="11" t="s">
        <v>549</v>
      </c>
      <c r="DB526" s="12">
        <v>1.1399999999999999</v>
      </c>
      <c r="DC526" s="11"/>
    </row>
    <row r="527" spans="1:107" ht="13.5" customHeight="1" x14ac:dyDescent="0.2">
      <c r="A527" s="3"/>
      <c r="B527" s="64"/>
      <c r="C527" s="68"/>
      <c r="D527" s="68"/>
      <c r="E527" s="68"/>
      <c r="F527" s="68"/>
      <c r="G527" s="64"/>
      <c r="H527" s="64"/>
      <c r="I527" s="64"/>
      <c r="J527" s="64"/>
      <c r="K527" s="64"/>
      <c r="L527" s="64"/>
      <c r="M527" s="64"/>
      <c r="N527" s="65"/>
      <c r="O527" s="56"/>
      <c r="P527" s="56"/>
      <c r="Q527" s="56"/>
      <c r="R527" s="56"/>
      <c r="S527" s="56"/>
      <c r="T527" s="56"/>
      <c r="U527" s="56"/>
      <c r="V527" s="56"/>
      <c r="W527" s="56"/>
      <c r="X527" s="56"/>
      <c r="Y527" s="56"/>
      <c r="Z527" s="56"/>
      <c r="AA527" s="56"/>
      <c r="AB527" s="56"/>
      <c r="AC527" s="56"/>
      <c r="AD527" s="56"/>
      <c r="AE527" s="64"/>
      <c r="AF527" s="64"/>
      <c r="AG527" s="64"/>
      <c r="AH527" s="64"/>
      <c r="AI527" s="64"/>
      <c r="AJ527" s="64"/>
      <c r="AK527" s="64"/>
      <c r="AL527" s="64"/>
      <c r="AM527" s="64"/>
      <c r="AN527" s="64"/>
      <c r="AO527" s="64"/>
      <c r="AP527" s="64"/>
      <c r="AQ527" s="69"/>
      <c r="AR527" s="69"/>
      <c r="AS527" s="69"/>
      <c r="AT527" s="69"/>
      <c r="AU527" s="70"/>
      <c r="AV527" s="64"/>
      <c r="AW527" s="64"/>
      <c r="AX527" s="64"/>
      <c r="AY527" s="64"/>
      <c r="AZ527" s="64"/>
      <c r="BA527" s="70"/>
      <c r="BB527" s="64"/>
      <c r="BC527" s="64"/>
      <c r="BD527" s="64"/>
      <c r="BE527" s="64"/>
      <c r="BF527" s="64"/>
      <c r="BG527" s="64"/>
      <c r="BH527" s="70"/>
      <c r="BI527" s="64"/>
      <c r="BJ527" s="64"/>
      <c r="BK527" s="64"/>
      <c r="BL527" s="64"/>
      <c r="BM527" s="64"/>
      <c r="BN527" s="70"/>
      <c r="BO527" s="64"/>
      <c r="BP527" s="64"/>
      <c r="BQ527" s="64"/>
      <c r="BR527" s="64"/>
      <c r="BS527" s="64"/>
      <c r="BT527" s="64"/>
      <c r="BU527" s="64"/>
      <c r="BV527" s="64"/>
      <c r="BW527" s="64"/>
      <c r="BX527" s="64"/>
      <c r="BY527" s="64"/>
      <c r="BZ527" s="64"/>
      <c r="CA527" s="64"/>
      <c r="CB527" s="64"/>
      <c r="CC527" s="64"/>
      <c r="CD527" s="64"/>
      <c r="CE527" s="64"/>
      <c r="CF527" s="64"/>
      <c r="CG527" s="64"/>
      <c r="CH527" s="64"/>
      <c r="CI527" s="64"/>
      <c r="CJ527" s="64"/>
      <c r="CK527" s="64"/>
      <c r="CL527" s="64"/>
      <c r="CM527" s="64"/>
      <c r="CN527" s="64"/>
      <c r="CO527" s="64"/>
      <c r="CP527" s="64"/>
      <c r="CQ527" s="64"/>
      <c r="CR527" s="64"/>
      <c r="CS527" s="64"/>
      <c r="CT527" s="64"/>
      <c r="CU527" s="64"/>
      <c r="CV527" s="64"/>
      <c r="CW527" s="64"/>
      <c r="CX527" s="64"/>
      <c r="DA527" s="11" t="s">
        <v>550</v>
      </c>
      <c r="DB527" s="12">
        <v>1.1220000000000001</v>
      </c>
      <c r="DC527" s="11"/>
    </row>
    <row r="528" spans="1:107" ht="13.5" customHeight="1" x14ac:dyDescent="0.2">
      <c r="A528" s="3"/>
      <c r="B528" s="64"/>
      <c r="C528" s="68"/>
      <c r="D528" s="68"/>
      <c r="E528" s="68"/>
      <c r="F528" s="68"/>
      <c r="G528" s="64"/>
      <c r="H528" s="64"/>
      <c r="I528" s="64"/>
      <c r="J528" s="64"/>
      <c r="K528" s="64"/>
      <c r="L528" s="64"/>
      <c r="M528" s="64"/>
      <c r="N528" s="65"/>
      <c r="O528" s="56"/>
      <c r="P528" s="56"/>
      <c r="Q528" s="56"/>
      <c r="R528" s="56"/>
      <c r="S528" s="56"/>
      <c r="T528" s="56"/>
      <c r="U528" s="56"/>
      <c r="V528" s="56"/>
      <c r="W528" s="56"/>
      <c r="X528" s="56"/>
      <c r="Y528" s="56"/>
      <c r="Z528" s="56"/>
      <c r="AA528" s="56"/>
      <c r="AB528" s="56"/>
      <c r="AC528" s="56"/>
      <c r="AD528" s="56"/>
      <c r="AE528" s="64"/>
      <c r="AF528" s="64"/>
      <c r="AG528" s="64"/>
      <c r="AH528" s="64"/>
      <c r="AI528" s="64"/>
      <c r="AJ528" s="64"/>
      <c r="AK528" s="64"/>
      <c r="AL528" s="64"/>
      <c r="AM528" s="64"/>
      <c r="AN528" s="64"/>
      <c r="AO528" s="64"/>
      <c r="AP528" s="64"/>
      <c r="AQ528" s="64"/>
      <c r="AR528" s="64"/>
      <c r="AS528" s="64"/>
      <c r="AT528" s="64"/>
      <c r="AU528" s="64"/>
      <c r="AV528" s="64"/>
      <c r="AW528" s="64"/>
      <c r="AX528" s="64"/>
      <c r="AY528" s="64"/>
      <c r="AZ528" s="64"/>
      <c r="BA528" s="64"/>
      <c r="BB528" s="64"/>
      <c r="BC528" s="64"/>
      <c r="BD528" s="64"/>
      <c r="BE528" s="64"/>
      <c r="BF528" s="64"/>
      <c r="BG528" s="64"/>
      <c r="BH528" s="64"/>
      <c r="BI528" s="64"/>
      <c r="BJ528" s="64"/>
      <c r="BK528" s="64"/>
      <c r="BL528" s="64"/>
      <c r="BM528" s="64"/>
      <c r="BN528" s="64"/>
      <c r="BO528" s="64"/>
      <c r="BP528" s="64"/>
      <c r="BQ528" s="64"/>
      <c r="BR528" s="64"/>
      <c r="BS528" s="64"/>
      <c r="BT528" s="64"/>
      <c r="BU528" s="64"/>
      <c r="BV528" s="64"/>
      <c r="BW528" s="64"/>
      <c r="BX528" s="64"/>
      <c r="BY528" s="64"/>
      <c r="BZ528" s="64"/>
      <c r="CA528" s="64"/>
      <c r="CB528" s="64"/>
      <c r="CC528" s="64"/>
      <c r="CD528" s="64"/>
      <c r="CE528" s="64"/>
      <c r="CF528" s="64"/>
      <c r="CG528" s="64"/>
      <c r="CH528" s="64"/>
      <c r="CI528" s="64"/>
      <c r="CJ528" s="64"/>
      <c r="CK528" s="64"/>
      <c r="CL528" s="64"/>
      <c r="CM528" s="64"/>
      <c r="CN528" s="64"/>
      <c r="CO528" s="64"/>
      <c r="CP528" s="64"/>
      <c r="CQ528" s="64"/>
      <c r="CR528" s="64"/>
      <c r="CS528" s="64"/>
      <c r="CT528" s="64"/>
      <c r="CU528" s="64"/>
      <c r="CV528" s="64"/>
      <c r="CW528" s="64"/>
      <c r="CX528" s="64"/>
      <c r="DA528" s="11" t="s">
        <v>551</v>
      </c>
      <c r="DB528" s="12">
        <v>0.94299999999999995</v>
      </c>
      <c r="DC528" s="11"/>
    </row>
    <row r="529" spans="1:107" ht="13.5" customHeight="1" x14ac:dyDescent="0.2">
      <c r="A529" s="3"/>
      <c r="B529" s="77"/>
      <c r="C529" s="64"/>
      <c r="D529" s="64"/>
      <c r="E529" s="64"/>
      <c r="F529" s="64"/>
      <c r="G529" s="64"/>
      <c r="H529" s="64"/>
      <c r="I529" s="64"/>
      <c r="J529" s="64"/>
      <c r="K529" s="64"/>
      <c r="L529" s="64"/>
      <c r="M529" s="64"/>
      <c r="N529" s="65"/>
      <c r="O529" s="64"/>
      <c r="P529" s="64"/>
      <c r="Q529" s="64"/>
      <c r="R529" s="64"/>
      <c r="S529" s="64"/>
      <c r="T529" s="64"/>
      <c r="U529" s="64"/>
      <c r="V529" s="64"/>
      <c r="W529" s="64"/>
      <c r="X529" s="64"/>
      <c r="Y529" s="64"/>
      <c r="Z529" s="64"/>
      <c r="AA529" s="64"/>
      <c r="AB529" s="64"/>
      <c r="AC529" s="56"/>
      <c r="AD529" s="56"/>
      <c r="AE529" s="56"/>
      <c r="AF529" s="56"/>
      <c r="AG529" s="56"/>
      <c r="AH529" s="56"/>
      <c r="AI529" s="64"/>
      <c r="AJ529" s="64"/>
      <c r="AK529" s="64"/>
      <c r="AL529" s="64"/>
      <c r="AM529" s="64"/>
      <c r="AN529" s="64"/>
      <c r="AO529" s="64"/>
      <c r="AP529" s="64"/>
      <c r="AQ529" s="64"/>
      <c r="AR529" s="64"/>
      <c r="AS529" s="64"/>
      <c r="AT529" s="64"/>
      <c r="AU529" s="64"/>
      <c r="AV529" s="64"/>
      <c r="AW529" s="64"/>
      <c r="AX529" s="64"/>
      <c r="AY529" s="64"/>
      <c r="AZ529" s="64"/>
      <c r="BA529" s="64"/>
      <c r="BB529" s="64"/>
      <c r="BC529" s="64"/>
      <c r="BD529" s="64"/>
      <c r="BE529" s="64"/>
      <c r="BF529" s="64"/>
      <c r="BG529" s="64"/>
      <c r="BH529" s="64"/>
      <c r="BI529" s="64"/>
      <c r="BJ529" s="64"/>
      <c r="BK529" s="64"/>
      <c r="BL529" s="64"/>
      <c r="BM529" s="64"/>
      <c r="BN529" s="64"/>
      <c r="BO529" s="64"/>
      <c r="BP529" s="64"/>
      <c r="BQ529" s="64"/>
      <c r="BR529" s="64"/>
      <c r="BS529" s="64"/>
      <c r="BT529" s="64"/>
      <c r="BU529" s="64"/>
      <c r="BV529" s="64"/>
      <c r="BW529" s="64"/>
      <c r="BX529" s="64"/>
      <c r="BY529" s="64"/>
      <c r="BZ529" s="64"/>
      <c r="CA529" s="64"/>
      <c r="CB529" s="64"/>
      <c r="CC529" s="64"/>
      <c r="CD529" s="64"/>
      <c r="CE529" s="64"/>
      <c r="CF529" s="64"/>
      <c r="CG529" s="64"/>
      <c r="CH529" s="64"/>
      <c r="CI529" s="64"/>
      <c r="CJ529" s="64"/>
      <c r="CK529" s="64"/>
      <c r="CL529" s="64"/>
      <c r="CM529" s="64"/>
      <c r="CN529" s="64"/>
      <c r="CO529" s="64"/>
      <c r="CP529" s="64"/>
      <c r="CQ529" s="64"/>
      <c r="CR529" s="64"/>
      <c r="CS529" s="64"/>
      <c r="CT529" s="64"/>
      <c r="CU529" s="64"/>
      <c r="CV529" s="64"/>
      <c r="CW529" s="64"/>
      <c r="CX529" s="64"/>
      <c r="DA529" s="11" t="s">
        <v>552</v>
      </c>
      <c r="DB529" s="12">
        <v>1.135</v>
      </c>
      <c r="DC529" s="11"/>
    </row>
    <row r="530" spans="1:107" ht="13.5" customHeight="1" x14ac:dyDescent="0.2">
      <c r="A530" s="3"/>
      <c r="B530" s="77"/>
      <c r="C530" s="83"/>
      <c r="D530" s="83"/>
      <c r="E530" s="83"/>
      <c r="F530" s="83"/>
      <c r="G530" s="83"/>
      <c r="H530" s="83"/>
      <c r="I530" s="83"/>
      <c r="J530" s="83"/>
      <c r="K530" s="83"/>
      <c r="L530" s="83"/>
      <c r="M530" s="83"/>
      <c r="N530" s="83"/>
      <c r="O530" s="83"/>
      <c r="P530" s="83"/>
      <c r="Q530" s="83"/>
      <c r="R530" s="54"/>
      <c r="S530" s="54"/>
      <c r="T530" s="54"/>
      <c r="U530" s="83"/>
      <c r="V530" s="83"/>
      <c r="W530" s="83"/>
      <c r="X530" s="83"/>
      <c r="Y530" s="83"/>
      <c r="Z530" s="83"/>
      <c r="AA530" s="83"/>
      <c r="AB530" s="83"/>
      <c r="AC530" s="83"/>
      <c r="AD530" s="83"/>
      <c r="AE530" s="83"/>
      <c r="AF530" s="83"/>
      <c r="AG530" s="83"/>
      <c r="AH530" s="83"/>
      <c r="AI530" s="83"/>
      <c r="AJ530" s="83"/>
      <c r="AK530" s="83"/>
      <c r="AL530" s="83"/>
      <c r="AM530" s="83"/>
      <c r="AN530" s="83"/>
      <c r="AO530" s="83"/>
      <c r="AP530" s="83"/>
      <c r="AQ530" s="83"/>
      <c r="AR530" s="83"/>
      <c r="AS530" s="83"/>
      <c r="AT530" s="83"/>
      <c r="AU530" s="83"/>
      <c r="AV530" s="83"/>
      <c r="AW530" s="83"/>
      <c r="AX530" s="83"/>
      <c r="AY530" s="83"/>
      <c r="AZ530" s="71"/>
      <c r="BA530" s="83"/>
      <c r="BB530" s="83"/>
      <c r="BC530" s="83"/>
      <c r="BD530" s="83"/>
      <c r="BE530" s="83"/>
      <c r="BF530" s="83"/>
      <c r="BG530" s="83"/>
      <c r="BH530" s="83"/>
      <c r="BI530" s="83"/>
      <c r="BJ530" s="83"/>
      <c r="BK530" s="83"/>
      <c r="BL530" s="83"/>
      <c r="BM530" s="83"/>
      <c r="BN530" s="83"/>
      <c r="BO530" s="83"/>
      <c r="BP530" s="54"/>
      <c r="BQ530" s="54"/>
      <c r="BR530" s="54"/>
      <c r="BS530" s="83"/>
      <c r="BT530" s="83"/>
      <c r="BU530" s="83"/>
      <c r="BV530" s="83"/>
      <c r="BW530" s="83"/>
      <c r="BX530" s="83"/>
      <c r="BY530" s="83"/>
      <c r="BZ530" s="83"/>
      <c r="CA530" s="83"/>
      <c r="CB530" s="83"/>
      <c r="CC530" s="83"/>
      <c r="CD530" s="83"/>
      <c r="CE530" s="83"/>
      <c r="CF530" s="83"/>
      <c r="CG530" s="83"/>
      <c r="CH530" s="83"/>
      <c r="CI530" s="83"/>
      <c r="CJ530" s="83"/>
      <c r="CK530" s="83"/>
      <c r="CL530" s="83"/>
      <c r="CM530" s="83"/>
      <c r="CN530" s="83"/>
      <c r="CO530" s="83"/>
      <c r="CP530" s="83"/>
      <c r="CQ530" s="83"/>
      <c r="CR530" s="83"/>
      <c r="CS530" s="83"/>
      <c r="CT530" s="83"/>
      <c r="CU530" s="83"/>
      <c r="CV530" s="83"/>
      <c r="CW530" s="83"/>
      <c r="CX530" s="77"/>
      <c r="DA530" s="11"/>
      <c r="DB530" s="12"/>
      <c r="DC530" s="11"/>
    </row>
    <row r="531" spans="1:107" ht="13.5" customHeight="1" x14ac:dyDescent="0.2">
      <c r="A531" s="3"/>
      <c r="B531" s="77"/>
      <c r="C531" s="83"/>
      <c r="D531" s="83"/>
      <c r="E531" s="83"/>
      <c r="F531" s="83"/>
      <c r="G531" s="83"/>
      <c r="H531" s="83"/>
      <c r="I531" s="83"/>
      <c r="J531" s="83"/>
      <c r="K531" s="83"/>
      <c r="L531" s="83"/>
      <c r="M531" s="83"/>
      <c r="N531" s="83"/>
      <c r="O531" s="83"/>
      <c r="P531" s="83"/>
      <c r="Q531" s="83"/>
      <c r="R531" s="83"/>
      <c r="S531" s="83"/>
      <c r="T531" s="83"/>
      <c r="U531" s="83"/>
      <c r="V531" s="83"/>
      <c r="W531" s="83"/>
      <c r="X531" s="54"/>
      <c r="Y531" s="54"/>
      <c r="Z531" s="54"/>
      <c r="AA531" s="54"/>
      <c r="AB531" s="54"/>
      <c r="AC531" s="73"/>
      <c r="AD531" s="73"/>
      <c r="AE531" s="73"/>
      <c r="AF531" s="73"/>
      <c r="AG531" s="73"/>
      <c r="AH531" s="73"/>
      <c r="AI531" s="73"/>
      <c r="AJ531" s="73"/>
      <c r="AK531" s="73"/>
      <c r="AL531" s="73"/>
      <c r="AM531" s="73"/>
      <c r="AN531" s="73"/>
      <c r="AO531" s="73"/>
      <c r="AP531" s="73"/>
      <c r="AQ531" s="73"/>
      <c r="AR531" s="73"/>
      <c r="AS531" s="73"/>
      <c r="AT531" s="73"/>
      <c r="AU531" s="73"/>
      <c r="AV531" s="73"/>
      <c r="AW531" s="73"/>
      <c r="AX531" s="73"/>
      <c r="AY531" s="73"/>
      <c r="AZ531" s="72"/>
      <c r="BA531" s="83"/>
      <c r="BB531" s="83"/>
      <c r="BC531" s="83"/>
      <c r="BD531" s="83"/>
      <c r="BE531" s="83"/>
      <c r="BF531" s="83"/>
      <c r="BG531" s="83"/>
      <c r="BH531" s="83"/>
      <c r="BI531" s="83"/>
      <c r="BJ531" s="83"/>
      <c r="BK531" s="83"/>
      <c r="BL531" s="83"/>
      <c r="BM531" s="83"/>
      <c r="BN531" s="83"/>
      <c r="BO531" s="83"/>
      <c r="BP531" s="83"/>
      <c r="BQ531" s="83"/>
      <c r="BR531" s="83"/>
      <c r="BS531" s="83"/>
      <c r="BT531" s="83"/>
      <c r="BU531" s="83"/>
      <c r="BV531" s="54"/>
      <c r="BW531" s="54"/>
      <c r="BX531" s="54"/>
      <c r="BY531" s="54"/>
      <c r="BZ531" s="54"/>
      <c r="CA531" s="73"/>
      <c r="CB531" s="73"/>
      <c r="CC531" s="73"/>
      <c r="CD531" s="73"/>
      <c r="CE531" s="73"/>
      <c r="CF531" s="73"/>
      <c r="CG531" s="73"/>
      <c r="CH531" s="73"/>
      <c r="CI531" s="73"/>
      <c r="CJ531" s="73"/>
      <c r="CK531" s="73"/>
      <c r="CL531" s="73"/>
      <c r="CM531" s="73"/>
      <c r="CN531" s="73"/>
      <c r="CO531" s="73"/>
      <c r="CP531" s="73"/>
      <c r="CQ531" s="73"/>
      <c r="CR531" s="73"/>
      <c r="CS531" s="73"/>
      <c r="CT531" s="73"/>
      <c r="CU531" s="73"/>
      <c r="CV531" s="73"/>
      <c r="CW531" s="73"/>
      <c r="CX531" s="77"/>
      <c r="DA531" s="11" t="s">
        <v>553</v>
      </c>
      <c r="DB531" s="12">
        <v>0.97499999999999998</v>
      </c>
      <c r="DC531" s="11"/>
    </row>
    <row r="532" spans="1:107" ht="13.5" customHeight="1" x14ac:dyDescent="0.25">
      <c r="A532" s="3"/>
      <c r="B532" s="77"/>
      <c r="C532" s="84"/>
      <c r="D532" s="75"/>
      <c r="E532" s="75"/>
      <c r="F532" s="75"/>
      <c r="G532" s="75"/>
      <c r="H532" s="75"/>
      <c r="I532" s="75"/>
      <c r="J532" s="75"/>
      <c r="K532" s="75"/>
      <c r="L532" s="75"/>
      <c r="M532" s="74"/>
      <c r="N532" s="74"/>
      <c r="O532" s="74"/>
      <c r="P532" s="74"/>
      <c r="Q532" s="74"/>
      <c r="R532" s="85"/>
      <c r="S532" s="85"/>
      <c r="T532" s="85"/>
      <c r="U532" s="86"/>
      <c r="V532" s="86"/>
      <c r="W532" s="86"/>
      <c r="X532" s="74"/>
      <c r="Y532" s="74"/>
      <c r="Z532" s="74"/>
      <c r="AA532" s="74"/>
      <c r="AB532" s="74"/>
      <c r="AC532" s="73"/>
      <c r="AD532" s="73"/>
      <c r="AE532" s="73"/>
      <c r="AF532" s="73"/>
      <c r="AG532" s="73"/>
      <c r="AH532" s="73"/>
      <c r="AI532" s="73"/>
      <c r="AJ532" s="73"/>
      <c r="AK532" s="73"/>
      <c r="AL532" s="73"/>
      <c r="AM532" s="73"/>
      <c r="AN532" s="73"/>
      <c r="AO532" s="73"/>
      <c r="AP532" s="73"/>
      <c r="AQ532" s="73"/>
      <c r="AR532" s="73"/>
      <c r="AS532" s="73"/>
      <c r="AT532" s="73"/>
      <c r="AU532" s="73"/>
      <c r="AV532" s="73"/>
      <c r="AW532" s="73"/>
      <c r="AX532" s="73"/>
      <c r="AY532" s="73"/>
      <c r="AZ532" s="72"/>
      <c r="BA532" s="84"/>
      <c r="BB532" s="76"/>
      <c r="BC532" s="76"/>
      <c r="BD532" s="76"/>
      <c r="BE532" s="76"/>
      <c r="BF532" s="76"/>
      <c r="BG532" s="76"/>
      <c r="BH532" s="76"/>
      <c r="BI532" s="76"/>
      <c r="BJ532" s="76"/>
      <c r="BK532" s="74"/>
      <c r="BL532" s="74"/>
      <c r="BM532" s="74"/>
      <c r="BN532" s="74"/>
      <c r="BO532" s="74"/>
      <c r="BP532" s="85"/>
      <c r="BQ532" s="85"/>
      <c r="BR532" s="85"/>
      <c r="BS532" s="86"/>
      <c r="BT532" s="86"/>
      <c r="BU532" s="86"/>
      <c r="BV532" s="74"/>
      <c r="BW532" s="74"/>
      <c r="BX532" s="74"/>
      <c r="BY532" s="74"/>
      <c r="BZ532" s="74"/>
      <c r="CA532" s="73"/>
      <c r="CB532" s="73"/>
      <c r="CC532" s="73"/>
      <c r="CD532" s="73"/>
      <c r="CE532" s="73"/>
      <c r="CF532" s="73"/>
      <c r="CG532" s="73"/>
      <c r="CH532" s="73"/>
      <c r="CI532" s="73"/>
      <c r="CJ532" s="73"/>
      <c r="CK532" s="73"/>
      <c r="CL532" s="73"/>
      <c r="CM532" s="73"/>
      <c r="CN532" s="73"/>
      <c r="CO532" s="73"/>
      <c r="CP532" s="73"/>
      <c r="CQ532" s="73"/>
      <c r="CR532" s="73"/>
      <c r="CS532" s="73"/>
      <c r="CT532" s="73"/>
      <c r="CU532" s="73"/>
      <c r="CV532" s="73"/>
      <c r="CW532" s="73"/>
      <c r="CX532" s="77"/>
      <c r="DA532" s="11" t="s">
        <v>554</v>
      </c>
      <c r="DB532" s="12">
        <v>1.151</v>
      </c>
      <c r="DC532" s="11"/>
    </row>
    <row r="533" spans="1:107" ht="13.5" customHeight="1" x14ac:dyDescent="0.25">
      <c r="A533" s="3"/>
      <c r="B533" s="77"/>
      <c r="C533" s="84"/>
      <c r="D533" s="75"/>
      <c r="E533" s="75"/>
      <c r="F533" s="75"/>
      <c r="G533" s="75"/>
      <c r="H533" s="75"/>
      <c r="I533" s="75"/>
      <c r="J533" s="75"/>
      <c r="K533" s="75"/>
      <c r="L533" s="75"/>
      <c r="M533" s="74"/>
      <c r="N533" s="74"/>
      <c r="O533" s="74"/>
      <c r="P533" s="74"/>
      <c r="Q533" s="74"/>
      <c r="R533" s="85"/>
      <c r="S533" s="85"/>
      <c r="T533" s="85"/>
      <c r="U533" s="86"/>
      <c r="V533" s="86"/>
      <c r="W533" s="86"/>
      <c r="X533" s="74"/>
      <c r="Y533" s="74"/>
      <c r="Z533" s="74"/>
      <c r="AA533" s="74"/>
      <c r="AB533" s="74"/>
      <c r="AC533" s="73"/>
      <c r="AD533" s="73"/>
      <c r="AE533" s="73"/>
      <c r="AF533" s="73"/>
      <c r="AG533" s="73"/>
      <c r="AH533" s="73"/>
      <c r="AI533" s="73"/>
      <c r="AJ533" s="73"/>
      <c r="AK533" s="73"/>
      <c r="AL533" s="73"/>
      <c r="AM533" s="73"/>
      <c r="AN533" s="73"/>
      <c r="AO533" s="73"/>
      <c r="AP533" s="73"/>
      <c r="AQ533" s="73"/>
      <c r="AR533" s="73"/>
      <c r="AS533" s="73"/>
      <c r="AT533" s="73"/>
      <c r="AU533" s="73"/>
      <c r="AV533" s="73"/>
      <c r="AW533" s="73"/>
      <c r="AX533" s="73"/>
      <c r="AY533" s="73"/>
      <c r="AZ533" s="72"/>
      <c r="BA533" s="84"/>
      <c r="BB533" s="76"/>
      <c r="BC533" s="76"/>
      <c r="BD533" s="76"/>
      <c r="BE533" s="76"/>
      <c r="BF533" s="76"/>
      <c r="BG533" s="76"/>
      <c r="BH533" s="76"/>
      <c r="BI533" s="76"/>
      <c r="BJ533" s="76"/>
      <c r="BK533" s="74"/>
      <c r="BL533" s="74"/>
      <c r="BM533" s="74"/>
      <c r="BN533" s="74"/>
      <c r="BO533" s="74"/>
      <c r="BP533" s="85"/>
      <c r="BQ533" s="85"/>
      <c r="BR533" s="85"/>
      <c r="BS533" s="86"/>
      <c r="BT533" s="86"/>
      <c r="BU533" s="86"/>
      <c r="BV533" s="74"/>
      <c r="BW533" s="74"/>
      <c r="BX533" s="74"/>
      <c r="BY533" s="74"/>
      <c r="BZ533" s="74"/>
      <c r="CA533" s="73"/>
      <c r="CB533" s="73"/>
      <c r="CC533" s="73"/>
      <c r="CD533" s="73"/>
      <c r="CE533" s="73"/>
      <c r="CF533" s="73"/>
      <c r="CG533" s="73"/>
      <c r="CH533" s="73"/>
      <c r="CI533" s="73"/>
      <c r="CJ533" s="73"/>
      <c r="CK533" s="73"/>
      <c r="CL533" s="73"/>
      <c r="CM533" s="73"/>
      <c r="CN533" s="73"/>
      <c r="CO533" s="73"/>
      <c r="CP533" s="73"/>
      <c r="CQ533" s="73"/>
      <c r="CR533" s="73"/>
      <c r="CS533" s="73"/>
      <c r="CT533" s="73"/>
      <c r="CU533" s="73"/>
      <c r="CV533" s="73"/>
      <c r="CW533" s="73"/>
      <c r="CX533" s="77"/>
      <c r="DA533" s="11" t="s">
        <v>555</v>
      </c>
      <c r="DB533" s="12">
        <v>1.105</v>
      </c>
      <c r="DC533" s="11"/>
    </row>
    <row r="534" spans="1:107" ht="13.5" customHeight="1" x14ac:dyDescent="0.25">
      <c r="A534" s="3"/>
      <c r="B534" s="77"/>
      <c r="C534" s="84"/>
      <c r="D534" s="75"/>
      <c r="E534" s="75"/>
      <c r="F534" s="75"/>
      <c r="G534" s="75"/>
      <c r="H534" s="75"/>
      <c r="I534" s="75"/>
      <c r="J534" s="75"/>
      <c r="K534" s="75"/>
      <c r="L534" s="75"/>
      <c r="M534" s="74"/>
      <c r="N534" s="74"/>
      <c r="O534" s="74"/>
      <c r="P534" s="74"/>
      <c r="Q534" s="74"/>
      <c r="R534" s="85"/>
      <c r="S534" s="85"/>
      <c r="T534" s="85"/>
      <c r="U534" s="86"/>
      <c r="V534" s="86"/>
      <c r="W534" s="86"/>
      <c r="X534" s="74"/>
      <c r="Y534" s="74"/>
      <c r="Z534" s="74"/>
      <c r="AA534" s="74"/>
      <c r="AB534" s="74"/>
      <c r="AC534" s="73"/>
      <c r="AD534" s="73"/>
      <c r="AE534" s="73"/>
      <c r="AF534" s="73"/>
      <c r="AG534" s="73"/>
      <c r="AH534" s="73"/>
      <c r="AI534" s="73"/>
      <c r="AJ534" s="73"/>
      <c r="AK534" s="73"/>
      <c r="AL534" s="73"/>
      <c r="AM534" s="73"/>
      <c r="AN534" s="73"/>
      <c r="AO534" s="73"/>
      <c r="AP534" s="73"/>
      <c r="AQ534" s="73"/>
      <c r="AR534" s="73"/>
      <c r="AS534" s="73"/>
      <c r="AT534" s="73"/>
      <c r="AU534" s="73"/>
      <c r="AV534" s="73"/>
      <c r="AW534" s="73"/>
      <c r="AX534" s="73"/>
      <c r="AY534" s="73"/>
      <c r="AZ534" s="72"/>
      <c r="BA534" s="84"/>
      <c r="BB534" s="76"/>
      <c r="BC534" s="76"/>
      <c r="BD534" s="76"/>
      <c r="BE534" s="76"/>
      <c r="BF534" s="76"/>
      <c r="BG534" s="76"/>
      <c r="BH534" s="76"/>
      <c r="BI534" s="76"/>
      <c r="BJ534" s="76"/>
      <c r="BK534" s="74"/>
      <c r="BL534" s="74"/>
      <c r="BM534" s="74"/>
      <c r="BN534" s="74"/>
      <c r="BO534" s="74"/>
      <c r="BP534" s="85"/>
      <c r="BQ534" s="85"/>
      <c r="BR534" s="85"/>
      <c r="BS534" s="86"/>
      <c r="BT534" s="86"/>
      <c r="BU534" s="86"/>
      <c r="BV534" s="74"/>
      <c r="BW534" s="74"/>
      <c r="BX534" s="74"/>
      <c r="BY534" s="74"/>
      <c r="BZ534" s="74"/>
      <c r="CA534" s="73"/>
      <c r="CB534" s="73"/>
      <c r="CC534" s="73"/>
      <c r="CD534" s="73"/>
      <c r="CE534" s="73"/>
      <c r="CF534" s="73"/>
      <c r="CG534" s="73"/>
      <c r="CH534" s="73"/>
      <c r="CI534" s="73"/>
      <c r="CJ534" s="73"/>
      <c r="CK534" s="73"/>
      <c r="CL534" s="73"/>
      <c r="CM534" s="73"/>
      <c r="CN534" s="73"/>
      <c r="CO534" s="73"/>
      <c r="CP534" s="73"/>
      <c r="CQ534" s="73"/>
      <c r="CR534" s="73"/>
      <c r="CS534" s="73"/>
      <c r="CT534" s="73"/>
      <c r="CU534" s="73"/>
      <c r="CV534" s="73"/>
      <c r="CW534" s="73"/>
      <c r="CX534" s="77"/>
      <c r="DA534" s="11" t="s">
        <v>556</v>
      </c>
      <c r="DB534" s="12">
        <v>0.98099999999999998</v>
      </c>
      <c r="DC534" s="11"/>
    </row>
    <row r="535" spans="1:107" ht="13.5" customHeight="1" x14ac:dyDescent="0.25">
      <c r="A535" s="3"/>
      <c r="B535" s="77"/>
      <c r="C535" s="84"/>
      <c r="D535" s="75"/>
      <c r="E535" s="75"/>
      <c r="F535" s="75"/>
      <c r="G535" s="75"/>
      <c r="H535" s="75"/>
      <c r="I535" s="75"/>
      <c r="J535" s="75"/>
      <c r="K535" s="75"/>
      <c r="L535" s="75"/>
      <c r="M535" s="74"/>
      <c r="N535" s="74"/>
      <c r="O535" s="74"/>
      <c r="P535" s="74"/>
      <c r="Q535" s="74"/>
      <c r="R535" s="85"/>
      <c r="S535" s="85"/>
      <c r="T535" s="85"/>
      <c r="U535" s="86"/>
      <c r="V535" s="86"/>
      <c r="W535" s="86"/>
      <c r="X535" s="74"/>
      <c r="Y535" s="74"/>
      <c r="Z535" s="74"/>
      <c r="AA535" s="74"/>
      <c r="AB535" s="74"/>
      <c r="AC535" s="73"/>
      <c r="AD535" s="73"/>
      <c r="AE535" s="73"/>
      <c r="AF535" s="73"/>
      <c r="AG535" s="73"/>
      <c r="AH535" s="73"/>
      <c r="AI535" s="73"/>
      <c r="AJ535" s="73"/>
      <c r="AK535" s="73"/>
      <c r="AL535" s="73"/>
      <c r="AM535" s="73"/>
      <c r="AN535" s="73"/>
      <c r="AO535" s="73"/>
      <c r="AP535" s="73"/>
      <c r="AQ535" s="73"/>
      <c r="AR535" s="73"/>
      <c r="AS535" s="73"/>
      <c r="AT535" s="73"/>
      <c r="AU535" s="73"/>
      <c r="AV535" s="73"/>
      <c r="AW535" s="73"/>
      <c r="AX535" s="73"/>
      <c r="AY535" s="73"/>
      <c r="AZ535" s="72"/>
      <c r="BA535" s="84"/>
      <c r="BB535" s="76"/>
      <c r="BC535" s="76"/>
      <c r="BD535" s="76"/>
      <c r="BE535" s="76"/>
      <c r="BF535" s="76"/>
      <c r="BG535" s="76"/>
      <c r="BH535" s="76"/>
      <c r="BI535" s="76"/>
      <c r="BJ535" s="76"/>
      <c r="BK535" s="74"/>
      <c r="BL535" s="74"/>
      <c r="BM535" s="74"/>
      <c r="BN535" s="74"/>
      <c r="BO535" s="74"/>
      <c r="BP535" s="85"/>
      <c r="BQ535" s="85"/>
      <c r="BR535" s="85"/>
      <c r="BS535" s="86"/>
      <c r="BT535" s="86"/>
      <c r="BU535" s="86"/>
      <c r="BV535" s="74"/>
      <c r="BW535" s="74"/>
      <c r="BX535" s="74"/>
      <c r="BY535" s="74"/>
      <c r="BZ535" s="74"/>
      <c r="CA535" s="73"/>
      <c r="CB535" s="73"/>
      <c r="CC535" s="73"/>
      <c r="CD535" s="73"/>
      <c r="CE535" s="73"/>
      <c r="CF535" s="73"/>
      <c r="CG535" s="73"/>
      <c r="CH535" s="73"/>
      <c r="CI535" s="73"/>
      <c r="CJ535" s="73"/>
      <c r="CK535" s="73"/>
      <c r="CL535" s="73"/>
      <c r="CM535" s="73"/>
      <c r="CN535" s="73"/>
      <c r="CO535" s="73"/>
      <c r="CP535" s="73"/>
      <c r="CQ535" s="73"/>
      <c r="CR535" s="73"/>
      <c r="CS535" s="73"/>
      <c r="CT535" s="73"/>
      <c r="CU535" s="73"/>
      <c r="CV535" s="73"/>
      <c r="CW535" s="73"/>
      <c r="CX535" s="77"/>
      <c r="DA535" s="11" t="s">
        <v>557</v>
      </c>
      <c r="DB535" s="12">
        <v>0.94699999999999995</v>
      </c>
      <c r="DC535" s="11"/>
    </row>
    <row r="536" spans="1:107" ht="13.5" customHeight="1" x14ac:dyDescent="0.2">
      <c r="A536" s="3"/>
      <c r="B536" s="77"/>
      <c r="C536" s="83"/>
      <c r="D536" s="83"/>
      <c r="E536" s="83"/>
      <c r="F536" s="83"/>
      <c r="G536" s="83"/>
      <c r="H536" s="83"/>
      <c r="I536" s="83"/>
      <c r="J536" s="83"/>
      <c r="K536" s="83"/>
      <c r="L536" s="83"/>
      <c r="M536" s="83"/>
      <c r="N536" s="83"/>
      <c r="O536" s="83"/>
      <c r="P536" s="83"/>
      <c r="Q536" s="83"/>
      <c r="R536" s="83"/>
      <c r="S536" s="83"/>
      <c r="T536" s="83"/>
      <c r="U536" s="83"/>
      <c r="V536" s="83"/>
      <c r="W536" s="83"/>
      <c r="X536" s="54"/>
      <c r="Y536" s="54"/>
      <c r="Z536" s="54"/>
      <c r="AA536" s="54"/>
      <c r="AB536" s="54"/>
      <c r="AC536" s="73"/>
      <c r="AD536" s="73"/>
      <c r="AE536" s="73"/>
      <c r="AF536" s="73"/>
      <c r="AG536" s="73"/>
      <c r="AH536" s="73"/>
      <c r="AI536" s="73"/>
      <c r="AJ536" s="73"/>
      <c r="AK536" s="73"/>
      <c r="AL536" s="73"/>
      <c r="AM536" s="73"/>
      <c r="AN536" s="73"/>
      <c r="AO536" s="73"/>
      <c r="AP536" s="73"/>
      <c r="AQ536" s="73"/>
      <c r="AR536" s="73"/>
      <c r="AS536" s="73"/>
      <c r="AT536" s="73"/>
      <c r="AU536" s="73"/>
      <c r="AV536" s="73"/>
      <c r="AW536" s="73"/>
      <c r="AX536" s="73"/>
      <c r="AY536" s="73"/>
      <c r="AZ536" s="72"/>
      <c r="BA536" s="83"/>
      <c r="BB536" s="83"/>
      <c r="BC536" s="83"/>
      <c r="BD536" s="83"/>
      <c r="BE536" s="83"/>
      <c r="BF536" s="83"/>
      <c r="BG536" s="83"/>
      <c r="BH536" s="83"/>
      <c r="BI536" s="83"/>
      <c r="BJ536" s="83"/>
      <c r="BK536" s="83"/>
      <c r="BL536" s="83"/>
      <c r="BM536" s="83"/>
      <c r="BN536" s="83"/>
      <c r="BO536" s="83"/>
      <c r="BP536" s="83"/>
      <c r="BQ536" s="83"/>
      <c r="BR536" s="83"/>
      <c r="BS536" s="83"/>
      <c r="BT536" s="83"/>
      <c r="BU536" s="83"/>
      <c r="BV536" s="54"/>
      <c r="BW536" s="54"/>
      <c r="BX536" s="54"/>
      <c r="BY536" s="54"/>
      <c r="BZ536" s="54"/>
      <c r="CA536" s="73"/>
      <c r="CB536" s="73"/>
      <c r="CC536" s="73"/>
      <c r="CD536" s="73"/>
      <c r="CE536" s="73"/>
      <c r="CF536" s="73"/>
      <c r="CG536" s="73"/>
      <c r="CH536" s="73"/>
      <c r="CI536" s="73"/>
      <c r="CJ536" s="73"/>
      <c r="CK536" s="73"/>
      <c r="CL536" s="73"/>
      <c r="CM536" s="73"/>
      <c r="CN536" s="73"/>
      <c r="CO536" s="73"/>
      <c r="CP536" s="73"/>
      <c r="CQ536" s="73"/>
      <c r="CR536" s="73"/>
      <c r="CS536" s="73"/>
      <c r="CT536" s="73"/>
      <c r="CU536" s="73"/>
      <c r="CV536" s="73"/>
      <c r="CW536" s="73"/>
      <c r="CX536" s="77"/>
      <c r="DA536" s="11" t="s">
        <v>558</v>
      </c>
      <c r="DB536" s="12">
        <v>1.022</v>
      </c>
      <c r="DC536" s="11"/>
    </row>
    <row r="537" spans="1:107" ht="13.5" customHeight="1" x14ac:dyDescent="0.2">
      <c r="A537" s="3"/>
      <c r="B537" s="77"/>
      <c r="C537" s="83"/>
      <c r="D537" s="83"/>
      <c r="E537" s="83"/>
      <c r="F537" s="83"/>
      <c r="G537" s="83"/>
      <c r="H537" s="83"/>
      <c r="I537" s="83"/>
      <c r="J537" s="83"/>
      <c r="K537" s="83"/>
      <c r="L537" s="83"/>
      <c r="M537" s="83"/>
      <c r="N537" s="83"/>
      <c r="O537" s="83"/>
      <c r="P537" s="83"/>
      <c r="Q537" s="83"/>
      <c r="R537" s="83"/>
      <c r="S537" s="83"/>
      <c r="T537" s="83"/>
      <c r="U537" s="83"/>
      <c r="V537" s="83"/>
      <c r="W537" s="83"/>
      <c r="X537" s="54"/>
      <c r="Y537" s="54"/>
      <c r="Z537" s="54"/>
      <c r="AA537" s="54"/>
      <c r="AB537" s="54"/>
      <c r="AC537" s="73"/>
      <c r="AD537" s="73"/>
      <c r="AE537" s="73"/>
      <c r="AF537" s="73"/>
      <c r="AG537" s="73"/>
      <c r="AH537" s="73"/>
      <c r="AI537" s="73"/>
      <c r="AJ537" s="73"/>
      <c r="AK537" s="73"/>
      <c r="AL537" s="73"/>
      <c r="AM537" s="73"/>
      <c r="AN537" s="73"/>
      <c r="AO537" s="73"/>
      <c r="AP537" s="73"/>
      <c r="AQ537" s="73"/>
      <c r="AR537" s="73"/>
      <c r="AS537" s="73"/>
      <c r="AT537" s="73"/>
      <c r="AU537" s="73"/>
      <c r="AV537" s="73"/>
      <c r="AW537" s="73"/>
      <c r="AX537" s="73"/>
      <c r="AY537" s="73"/>
      <c r="AZ537" s="77"/>
      <c r="BA537" s="83"/>
      <c r="BB537" s="83"/>
      <c r="BC537" s="83"/>
      <c r="BD537" s="83"/>
      <c r="BE537" s="83"/>
      <c r="BF537" s="83"/>
      <c r="BG537" s="83"/>
      <c r="BH537" s="83"/>
      <c r="BI537" s="83"/>
      <c r="BJ537" s="83"/>
      <c r="BK537" s="83"/>
      <c r="BL537" s="83"/>
      <c r="BM537" s="83"/>
      <c r="BN537" s="83"/>
      <c r="BO537" s="83"/>
      <c r="BP537" s="83"/>
      <c r="BQ537" s="83"/>
      <c r="BR537" s="83"/>
      <c r="BS537" s="83"/>
      <c r="BT537" s="83"/>
      <c r="BU537" s="83"/>
      <c r="BV537" s="54"/>
      <c r="BW537" s="54"/>
      <c r="BX537" s="54"/>
      <c r="BY537" s="54"/>
      <c r="BZ537" s="54"/>
      <c r="CA537" s="73"/>
      <c r="CB537" s="73"/>
      <c r="CC537" s="73"/>
      <c r="CD537" s="73"/>
      <c r="CE537" s="73"/>
      <c r="CF537" s="73"/>
      <c r="CG537" s="73"/>
      <c r="CH537" s="73"/>
      <c r="CI537" s="73"/>
      <c r="CJ537" s="73"/>
      <c r="CK537" s="73"/>
      <c r="CL537" s="73"/>
      <c r="CM537" s="73"/>
      <c r="CN537" s="73"/>
      <c r="CO537" s="73"/>
      <c r="CP537" s="73"/>
      <c r="CQ537" s="73"/>
      <c r="CR537" s="73"/>
      <c r="CS537" s="73"/>
      <c r="CT537" s="73"/>
      <c r="CU537" s="73"/>
      <c r="CV537" s="73"/>
      <c r="CW537" s="73"/>
      <c r="CX537" s="77"/>
      <c r="DA537" s="11" t="s">
        <v>559</v>
      </c>
      <c r="DB537" s="12">
        <v>0.97799999999999998</v>
      </c>
      <c r="DC537" s="11"/>
    </row>
    <row r="538" spans="1:107" ht="13.5" customHeight="1" x14ac:dyDescent="0.25">
      <c r="A538" s="3"/>
      <c r="B538" s="77"/>
      <c r="C538" s="84"/>
      <c r="D538" s="75"/>
      <c r="E538" s="75"/>
      <c r="F538" s="75"/>
      <c r="G538" s="75"/>
      <c r="H538" s="75"/>
      <c r="I538" s="75"/>
      <c r="J538" s="75"/>
      <c r="K538" s="75"/>
      <c r="L538" s="75"/>
      <c r="M538" s="74"/>
      <c r="N538" s="74"/>
      <c r="O538" s="74"/>
      <c r="P538" s="74"/>
      <c r="Q538" s="74"/>
      <c r="R538" s="85"/>
      <c r="S538" s="85"/>
      <c r="T538" s="85"/>
      <c r="U538" s="86"/>
      <c r="V538" s="86"/>
      <c r="W538" s="86"/>
      <c r="X538" s="74"/>
      <c r="Y538" s="74"/>
      <c r="Z538" s="74"/>
      <c r="AA538" s="74"/>
      <c r="AB538" s="74"/>
      <c r="AC538" s="73"/>
      <c r="AD538" s="73"/>
      <c r="AE538" s="73"/>
      <c r="AF538" s="73"/>
      <c r="AG538" s="73"/>
      <c r="AH538" s="73"/>
      <c r="AI538" s="73"/>
      <c r="AJ538" s="73"/>
      <c r="AK538" s="73"/>
      <c r="AL538" s="73"/>
      <c r="AM538" s="73"/>
      <c r="AN538" s="73"/>
      <c r="AO538" s="73"/>
      <c r="AP538" s="73"/>
      <c r="AQ538" s="73"/>
      <c r="AR538" s="73"/>
      <c r="AS538" s="73"/>
      <c r="AT538" s="73"/>
      <c r="AU538" s="73"/>
      <c r="AV538" s="73"/>
      <c r="AW538" s="73"/>
      <c r="AX538" s="73"/>
      <c r="AY538" s="73"/>
      <c r="AZ538" s="77"/>
      <c r="BA538" s="84"/>
      <c r="BB538" s="76"/>
      <c r="BC538" s="76"/>
      <c r="BD538" s="76"/>
      <c r="BE538" s="76"/>
      <c r="BF538" s="76"/>
      <c r="BG538" s="76"/>
      <c r="BH538" s="76"/>
      <c r="BI538" s="76"/>
      <c r="BJ538" s="76"/>
      <c r="BK538" s="74"/>
      <c r="BL538" s="74"/>
      <c r="BM538" s="74"/>
      <c r="BN538" s="74"/>
      <c r="BO538" s="74"/>
      <c r="BP538" s="85"/>
      <c r="BQ538" s="85"/>
      <c r="BR538" s="85"/>
      <c r="BS538" s="86"/>
      <c r="BT538" s="86"/>
      <c r="BU538" s="86"/>
      <c r="BV538" s="74"/>
      <c r="BW538" s="74"/>
      <c r="BX538" s="74"/>
      <c r="BY538" s="74"/>
      <c r="BZ538" s="74"/>
      <c r="CA538" s="73"/>
      <c r="CB538" s="73"/>
      <c r="CC538" s="73"/>
      <c r="CD538" s="73"/>
      <c r="CE538" s="73"/>
      <c r="CF538" s="73"/>
      <c r="CG538" s="73"/>
      <c r="CH538" s="73"/>
      <c r="CI538" s="73"/>
      <c r="CJ538" s="73"/>
      <c r="CK538" s="73"/>
      <c r="CL538" s="73"/>
      <c r="CM538" s="73"/>
      <c r="CN538" s="73"/>
      <c r="CO538" s="73"/>
      <c r="CP538" s="73"/>
      <c r="CQ538" s="73"/>
      <c r="CR538" s="73"/>
      <c r="CS538" s="73"/>
      <c r="CT538" s="73"/>
      <c r="CU538" s="73"/>
      <c r="CV538" s="73"/>
      <c r="CW538" s="73"/>
      <c r="CX538" s="77"/>
      <c r="DA538" s="11" t="s">
        <v>560</v>
      </c>
      <c r="DB538" s="12">
        <v>1.1200000000000001</v>
      </c>
      <c r="DC538" s="11"/>
    </row>
    <row r="539" spans="1:107" ht="13.5" customHeight="1" x14ac:dyDescent="0.25">
      <c r="A539" s="3"/>
      <c r="B539" s="77"/>
      <c r="C539" s="84"/>
      <c r="D539" s="75"/>
      <c r="E539" s="75"/>
      <c r="F539" s="75"/>
      <c r="G539" s="75"/>
      <c r="H539" s="75"/>
      <c r="I539" s="75"/>
      <c r="J539" s="75"/>
      <c r="K539" s="75"/>
      <c r="L539" s="75"/>
      <c r="M539" s="74"/>
      <c r="N539" s="74"/>
      <c r="O539" s="74"/>
      <c r="P539" s="74"/>
      <c r="Q539" s="74"/>
      <c r="R539" s="85"/>
      <c r="S539" s="85"/>
      <c r="T539" s="85"/>
      <c r="U539" s="86"/>
      <c r="V539" s="86"/>
      <c r="W539" s="86"/>
      <c r="X539" s="74"/>
      <c r="Y539" s="74"/>
      <c r="Z539" s="74"/>
      <c r="AA539" s="74"/>
      <c r="AB539" s="74"/>
      <c r="AC539" s="73"/>
      <c r="AD539" s="73"/>
      <c r="AE539" s="73"/>
      <c r="AF539" s="73"/>
      <c r="AG539" s="73"/>
      <c r="AH539" s="73"/>
      <c r="AI539" s="73"/>
      <c r="AJ539" s="73"/>
      <c r="AK539" s="73"/>
      <c r="AL539" s="73"/>
      <c r="AM539" s="73"/>
      <c r="AN539" s="73"/>
      <c r="AO539" s="73"/>
      <c r="AP539" s="73"/>
      <c r="AQ539" s="73"/>
      <c r="AR539" s="73"/>
      <c r="AS539" s="73"/>
      <c r="AT539" s="73"/>
      <c r="AU539" s="73"/>
      <c r="AV539" s="73"/>
      <c r="AW539" s="73"/>
      <c r="AX539" s="73"/>
      <c r="AY539" s="73"/>
      <c r="AZ539" s="77"/>
      <c r="BA539" s="84"/>
      <c r="BB539" s="76"/>
      <c r="BC539" s="76"/>
      <c r="BD539" s="76"/>
      <c r="BE539" s="76"/>
      <c r="BF539" s="76"/>
      <c r="BG539" s="76"/>
      <c r="BH539" s="76"/>
      <c r="BI539" s="76"/>
      <c r="BJ539" s="76"/>
      <c r="BK539" s="74"/>
      <c r="BL539" s="74"/>
      <c r="BM539" s="74"/>
      <c r="BN539" s="74"/>
      <c r="BO539" s="74"/>
      <c r="BP539" s="85"/>
      <c r="BQ539" s="85"/>
      <c r="BR539" s="85"/>
      <c r="BS539" s="86"/>
      <c r="BT539" s="86"/>
      <c r="BU539" s="86"/>
      <c r="BV539" s="74"/>
      <c r="BW539" s="74"/>
      <c r="BX539" s="74"/>
      <c r="BY539" s="74"/>
      <c r="BZ539" s="74"/>
      <c r="CA539" s="73"/>
      <c r="CB539" s="73"/>
      <c r="CC539" s="73"/>
      <c r="CD539" s="73"/>
      <c r="CE539" s="73"/>
      <c r="CF539" s="73"/>
      <c r="CG539" s="73"/>
      <c r="CH539" s="73"/>
      <c r="CI539" s="73"/>
      <c r="CJ539" s="73"/>
      <c r="CK539" s="73"/>
      <c r="CL539" s="73"/>
      <c r="CM539" s="73"/>
      <c r="CN539" s="73"/>
      <c r="CO539" s="73"/>
      <c r="CP539" s="73"/>
      <c r="CQ539" s="73"/>
      <c r="CR539" s="73"/>
      <c r="CS539" s="73"/>
      <c r="CT539" s="73"/>
      <c r="CU539" s="73"/>
      <c r="CV539" s="73"/>
      <c r="CW539" s="73"/>
      <c r="CX539" s="77"/>
      <c r="DA539" s="11" t="s">
        <v>561</v>
      </c>
      <c r="DB539" s="12">
        <v>1.042</v>
      </c>
      <c r="DC539" s="11"/>
    </row>
    <row r="540" spans="1:107" ht="13.5" customHeight="1" x14ac:dyDescent="0.25">
      <c r="A540" s="3"/>
      <c r="B540" s="77"/>
      <c r="C540" s="84"/>
      <c r="D540" s="75"/>
      <c r="E540" s="75"/>
      <c r="F540" s="75"/>
      <c r="G540" s="75"/>
      <c r="H540" s="75"/>
      <c r="I540" s="75"/>
      <c r="J540" s="75"/>
      <c r="K540" s="75"/>
      <c r="L540" s="75"/>
      <c r="M540" s="74"/>
      <c r="N540" s="74"/>
      <c r="O540" s="74"/>
      <c r="P540" s="74"/>
      <c r="Q540" s="74"/>
      <c r="R540" s="85"/>
      <c r="S540" s="85"/>
      <c r="T540" s="85"/>
      <c r="U540" s="86"/>
      <c r="V540" s="86"/>
      <c r="W540" s="86"/>
      <c r="X540" s="74"/>
      <c r="Y540" s="74"/>
      <c r="Z540" s="74"/>
      <c r="AA540" s="74"/>
      <c r="AB540" s="74"/>
      <c r="AC540" s="73"/>
      <c r="AD540" s="73"/>
      <c r="AE540" s="73"/>
      <c r="AF540" s="73"/>
      <c r="AG540" s="73"/>
      <c r="AH540" s="73"/>
      <c r="AI540" s="73"/>
      <c r="AJ540" s="73"/>
      <c r="AK540" s="73"/>
      <c r="AL540" s="73"/>
      <c r="AM540" s="73"/>
      <c r="AN540" s="73"/>
      <c r="AO540" s="73"/>
      <c r="AP540" s="73"/>
      <c r="AQ540" s="73"/>
      <c r="AR540" s="73"/>
      <c r="AS540" s="73"/>
      <c r="AT540" s="73"/>
      <c r="AU540" s="73"/>
      <c r="AV540" s="73"/>
      <c r="AW540" s="73"/>
      <c r="AX540" s="73"/>
      <c r="AY540" s="73"/>
      <c r="AZ540" s="77"/>
      <c r="BA540" s="84"/>
      <c r="BB540" s="76"/>
      <c r="BC540" s="76"/>
      <c r="BD540" s="76"/>
      <c r="BE540" s="76"/>
      <c r="BF540" s="76"/>
      <c r="BG540" s="76"/>
      <c r="BH540" s="76"/>
      <c r="BI540" s="76"/>
      <c r="BJ540" s="76"/>
      <c r="BK540" s="74"/>
      <c r="BL540" s="74"/>
      <c r="BM540" s="74"/>
      <c r="BN540" s="74"/>
      <c r="BO540" s="74"/>
      <c r="BP540" s="85"/>
      <c r="BQ540" s="85"/>
      <c r="BR540" s="85"/>
      <c r="BS540" s="86"/>
      <c r="BT540" s="86"/>
      <c r="BU540" s="86"/>
      <c r="BV540" s="74"/>
      <c r="BW540" s="74"/>
      <c r="BX540" s="74"/>
      <c r="BY540" s="74"/>
      <c r="BZ540" s="74"/>
      <c r="CA540" s="73"/>
      <c r="CB540" s="73"/>
      <c r="CC540" s="73"/>
      <c r="CD540" s="73"/>
      <c r="CE540" s="73"/>
      <c r="CF540" s="73"/>
      <c r="CG540" s="73"/>
      <c r="CH540" s="73"/>
      <c r="CI540" s="73"/>
      <c r="CJ540" s="73"/>
      <c r="CK540" s="73"/>
      <c r="CL540" s="73"/>
      <c r="CM540" s="73"/>
      <c r="CN540" s="73"/>
      <c r="CO540" s="73"/>
      <c r="CP540" s="73"/>
      <c r="CQ540" s="73"/>
      <c r="CR540" s="73"/>
      <c r="CS540" s="73"/>
      <c r="CT540" s="73"/>
      <c r="CU540" s="73"/>
      <c r="CV540" s="73"/>
      <c r="CW540" s="73"/>
      <c r="CX540" s="77"/>
      <c r="DA540" s="11" t="s">
        <v>562</v>
      </c>
      <c r="DB540" s="12">
        <v>1.0149999999999999</v>
      </c>
      <c r="DC540" s="11"/>
    </row>
    <row r="541" spans="1:107" ht="13.5" customHeight="1" x14ac:dyDescent="0.25">
      <c r="A541" s="3"/>
      <c r="B541" s="77"/>
      <c r="C541" s="84"/>
      <c r="D541" s="75"/>
      <c r="E541" s="75"/>
      <c r="F541" s="75"/>
      <c r="G541" s="75"/>
      <c r="H541" s="75"/>
      <c r="I541" s="75"/>
      <c r="J541" s="75"/>
      <c r="K541" s="75"/>
      <c r="L541" s="75"/>
      <c r="M541" s="74"/>
      <c r="N541" s="74"/>
      <c r="O541" s="74"/>
      <c r="P541" s="74"/>
      <c r="Q541" s="74"/>
      <c r="R541" s="85"/>
      <c r="S541" s="85"/>
      <c r="T541" s="85"/>
      <c r="U541" s="86"/>
      <c r="V541" s="86"/>
      <c r="W541" s="86"/>
      <c r="X541" s="74"/>
      <c r="Y541" s="74"/>
      <c r="Z541" s="74"/>
      <c r="AA541" s="74"/>
      <c r="AB541" s="74"/>
      <c r="AC541" s="73"/>
      <c r="AD541" s="73"/>
      <c r="AE541" s="73"/>
      <c r="AF541" s="73"/>
      <c r="AG541" s="73"/>
      <c r="AH541" s="73"/>
      <c r="AI541" s="73"/>
      <c r="AJ541" s="73"/>
      <c r="AK541" s="73"/>
      <c r="AL541" s="73"/>
      <c r="AM541" s="73"/>
      <c r="AN541" s="73"/>
      <c r="AO541" s="73"/>
      <c r="AP541" s="73"/>
      <c r="AQ541" s="73"/>
      <c r="AR541" s="73"/>
      <c r="AS541" s="73"/>
      <c r="AT541" s="73"/>
      <c r="AU541" s="73"/>
      <c r="AV541" s="73"/>
      <c r="AW541" s="73"/>
      <c r="AX541" s="73"/>
      <c r="AY541" s="73"/>
      <c r="AZ541" s="77"/>
      <c r="BA541" s="84"/>
      <c r="BB541" s="76"/>
      <c r="BC541" s="76"/>
      <c r="BD541" s="76"/>
      <c r="BE541" s="76"/>
      <c r="BF541" s="76"/>
      <c r="BG541" s="76"/>
      <c r="BH541" s="76"/>
      <c r="BI541" s="76"/>
      <c r="BJ541" s="76"/>
      <c r="BK541" s="74"/>
      <c r="BL541" s="74"/>
      <c r="BM541" s="74"/>
      <c r="BN541" s="74"/>
      <c r="BO541" s="74"/>
      <c r="BP541" s="85"/>
      <c r="BQ541" s="85"/>
      <c r="BR541" s="85"/>
      <c r="BS541" s="86"/>
      <c r="BT541" s="86"/>
      <c r="BU541" s="86"/>
      <c r="BV541" s="74"/>
      <c r="BW541" s="74"/>
      <c r="BX541" s="74"/>
      <c r="BY541" s="74"/>
      <c r="BZ541" s="74"/>
      <c r="CA541" s="73"/>
      <c r="CB541" s="73"/>
      <c r="CC541" s="73"/>
      <c r="CD541" s="73"/>
      <c r="CE541" s="73"/>
      <c r="CF541" s="73"/>
      <c r="CG541" s="73"/>
      <c r="CH541" s="73"/>
      <c r="CI541" s="73"/>
      <c r="CJ541" s="73"/>
      <c r="CK541" s="73"/>
      <c r="CL541" s="73"/>
      <c r="CM541" s="73"/>
      <c r="CN541" s="73"/>
      <c r="CO541" s="73"/>
      <c r="CP541" s="73"/>
      <c r="CQ541" s="73"/>
      <c r="CR541" s="73"/>
      <c r="CS541" s="73"/>
      <c r="CT541" s="73"/>
      <c r="CU541" s="73"/>
      <c r="CV541" s="73"/>
      <c r="CW541" s="73"/>
      <c r="CX541" s="77"/>
      <c r="DA541" s="11"/>
      <c r="DB541" s="12"/>
      <c r="DC541" s="11"/>
    </row>
    <row r="542" spans="1:107" ht="13.5" customHeight="1" x14ac:dyDescent="0.2">
      <c r="A542" s="3"/>
      <c r="B542" s="77"/>
      <c r="C542" s="83"/>
      <c r="D542" s="83"/>
      <c r="E542" s="83"/>
      <c r="F542" s="83"/>
      <c r="G542" s="83"/>
      <c r="H542" s="83"/>
      <c r="I542" s="83"/>
      <c r="J542" s="83"/>
      <c r="K542" s="83"/>
      <c r="L542" s="83"/>
      <c r="M542" s="83"/>
      <c r="N542" s="83"/>
      <c r="O542" s="83"/>
      <c r="P542" s="83"/>
      <c r="Q542" s="83"/>
      <c r="R542" s="83"/>
      <c r="S542" s="83"/>
      <c r="T542" s="83"/>
      <c r="U542" s="83"/>
      <c r="V542" s="83"/>
      <c r="W542" s="83"/>
      <c r="X542" s="54"/>
      <c r="Y542" s="54"/>
      <c r="Z542" s="54"/>
      <c r="AA542" s="54"/>
      <c r="AB542" s="54"/>
      <c r="AC542" s="73"/>
      <c r="AD542" s="73"/>
      <c r="AE542" s="73"/>
      <c r="AF542" s="73"/>
      <c r="AG542" s="73"/>
      <c r="AH542" s="73"/>
      <c r="AI542" s="73"/>
      <c r="AJ542" s="73"/>
      <c r="AK542" s="73"/>
      <c r="AL542" s="73"/>
      <c r="AM542" s="73"/>
      <c r="AN542" s="73"/>
      <c r="AO542" s="73"/>
      <c r="AP542" s="73"/>
      <c r="AQ542" s="73"/>
      <c r="AR542" s="73"/>
      <c r="AS542" s="73"/>
      <c r="AT542" s="73"/>
      <c r="AU542" s="73"/>
      <c r="AV542" s="73"/>
      <c r="AW542" s="73"/>
      <c r="AX542" s="73"/>
      <c r="AY542" s="73"/>
      <c r="AZ542" s="77"/>
      <c r="BA542" s="83"/>
      <c r="BB542" s="83"/>
      <c r="BC542" s="83"/>
      <c r="BD542" s="83"/>
      <c r="BE542" s="83"/>
      <c r="BF542" s="83"/>
      <c r="BG542" s="83"/>
      <c r="BH542" s="83"/>
      <c r="BI542" s="83"/>
      <c r="BJ542" s="83"/>
      <c r="BK542" s="83"/>
      <c r="BL542" s="83"/>
      <c r="BM542" s="83"/>
      <c r="BN542" s="83"/>
      <c r="BO542" s="83"/>
      <c r="BP542" s="83"/>
      <c r="BQ542" s="83"/>
      <c r="BR542" s="83"/>
      <c r="BS542" s="83"/>
      <c r="BT542" s="83"/>
      <c r="BU542" s="83"/>
      <c r="BV542" s="54"/>
      <c r="BW542" s="54"/>
      <c r="BX542" s="54"/>
      <c r="BY542" s="54"/>
      <c r="BZ542" s="54"/>
      <c r="CA542" s="73"/>
      <c r="CB542" s="73"/>
      <c r="CC542" s="73"/>
      <c r="CD542" s="73"/>
      <c r="CE542" s="73"/>
      <c r="CF542" s="73"/>
      <c r="CG542" s="73"/>
      <c r="CH542" s="73"/>
      <c r="CI542" s="73"/>
      <c r="CJ542" s="73"/>
      <c r="CK542" s="73"/>
      <c r="CL542" s="73"/>
      <c r="CM542" s="73"/>
      <c r="CN542" s="73"/>
      <c r="CO542" s="73"/>
      <c r="CP542" s="73"/>
      <c r="CQ542" s="73"/>
      <c r="CR542" s="73"/>
      <c r="CS542" s="73"/>
      <c r="CT542" s="73"/>
      <c r="CU542" s="73"/>
      <c r="CV542" s="73"/>
      <c r="CW542" s="73"/>
      <c r="CX542" s="77"/>
      <c r="DA542" s="11" t="s">
        <v>563</v>
      </c>
      <c r="DB542" s="12">
        <v>1.081</v>
      </c>
      <c r="DC542" s="11"/>
    </row>
    <row r="543" spans="1:107" ht="13.5" customHeight="1" x14ac:dyDescent="0.2">
      <c r="A543" s="3"/>
      <c r="B543" s="77"/>
      <c r="C543" s="83"/>
      <c r="D543" s="83"/>
      <c r="E543" s="83"/>
      <c r="F543" s="83"/>
      <c r="G543" s="83"/>
      <c r="H543" s="83"/>
      <c r="I543" s="83"/>
      <c r="J543" s="83"/>
      <c r="K543" s="83"/>
      <c r="L543" s="83"/>
      <c r="M543" s="83"/>
      <c r="N543" s="83"/>
      <c r="O543" s="83"/>
      <c r="P543" s="83"/>
      <c r="Q543" s="83"/>
      <c r="R543" s="83"/>
      <c r="S543" s="83"/>
      <c r="T543" s="83"/>
      <c r="U543" s="83"/>
      <c r="V543" s="83"/>
      <c r="W543" s="83"/>
      <c r="X543" s="54"/>
      <c r="Y543" s="54"/>
      <c r="Z543" s="54"/>
      <c r="AA543" s="54"/>
      <c r="AB543" s="54"/>
      <c r="AC543" s="73"/>
      <c r="AD543" s="73"/>
      <c r="AE543" s="73"/>
      <c r="AF543" s="73"/>
      <c r="AG543" s="73"/>
      <c r="AH543" s="73"/>
      <c r="AI543" s="73"/>
      <c r="AJ543" s="73"/>
      <c r="AK543" s="73"/>
      <c r="AL543" s="73"/>
      <c r="AM543" s="73"/>
      <c r="AN543" s="73"/>
      <c r="AO543" s="73"/>
      <c r="AP543" s="73"/>
      <c r="AQ543" s="73"/>
      <c r="AR543" s="73"/>
      <c r="AS543" s="73"/>
      <c r="AT543" s="73"/>
      <c r="AU543" s="73"/>
      <c r="AV543" s="73"/>
      <c r="AW543" s="73"/>
      <c r="AX543" s="73"/>
      <c r="AY543" s="73"/>
      <c r="AZ543" s="77"/>
      <c r="BA543" s="83"/>
      <c r="BB543" s="83"/>
      <c r="BC543" s="83"/>
      <c r="BD543" s="83"/>
      <c r="BE543" s="83"/>
      <c r="BF543" s="83"/>
      <c r="BG543" s="83"/>
      <c r="BH543" s="83"/>
      <c r="BI543" s="83"/>
      <c r="BJ543" s="83"/>
      <c r="BK543" s="83"/>
      <c r="BL543" s="83"/>
      <c r="BM543" s="83"/>
      <c r="BN543" s="83"/>
      <c r="BO543" s="83"/>
      <c r="BP543" s="83"/>
      <c r="BQ543" s="83"/>
      <c r="BR543" s="83"/>
      <c r="BS543" s="83"/>
      <c r="BT543" s="83"/>
      <c r="BU543" s="83"/>
      <c r="BV543" s="54"/>
      <c r="BW543" s="54"/>
      <c r="BX543" s="54"/>
      <c r="BY543" s="54"/>
      <c r="BZ543" s="54"/>
      <c r="CA543" s="83"/>
      <c r="CB543" s="83"/>
      <c r="CC543" s="83"/>
      <c r="CD543" s="83"/>
      <c r="CE543" s="83"/>
      <c r="CF543" s="83"/>
      <c r="CG543" s="83"/>
      <c r="CH543" s="83"/>
      <c r="CI543" s="83"/>
      <c r="CJ543" s="83"/>
      <c r="CK543" s="83"/>
      <c r="CL543" s="83"/>
      <c r="CM543" s="83"/>
      <c r="CN543" s="83"/>
      <c r="CO543" s="83"/>
      <c r="CP543" s="83"/>
      <c r="CQ543" s="83"/>
      <c r="CR543" s="83"/>
      <c r="CS543" s="83"/>
      <c r="CT543" s="83"/>
      <c r="CU543" s="83"/>
      <c r="CV543" s="83"/>
      <c r="CW543" s="83"/>
      <c r="CX543" s="77"/>
      <c r="DA543" s="11" t="s">
        <v>564</v>
      </c>
      <c r="DB543" s="12">
        <v>1.0569999999999999</v>
      </c>
      <c r="DC543" s="11"/>
    </row>
    <row r="544" spans="1:107" ht="13.5" customHeight="1" x14ac:dyDescent="0.25">
      <c r="A544" s="3"/>
      <c r="B544" s="77"/>
      <c r="C544" s="84"/>
      <c r="D544" s="75"/>
      <c r="E544" s="75"/>
      <c r="F544" s="75"/>
      <c r="G544" s="75"/>
      <c r="H544" s="75"/>
      <c r="I544" s="75"/>
      <c r="J544" s="75"/>
      <c r="K544" s="75"/>
      <c r="L544" s="75"/>
      <c r="M544" s="74"/>
      <c r="N544" s="74"/>
      <c r="O544" s="74"/>
      <c r="P544" s="74"/>
      <c r="Q544" s="74"/>
      <c r="R544" s="85"/>
      <c r="S544" s="85"/>
      <c r="T544" s="85"/>
      <c r="U544" s="86"/>
      <c r="V544" s="86"/>
      <c r="W544" s="86"/>
      <c r="X544" s="74"/>
      <c r="Y544" s="74"/>
      <c r="Z544" s="74"/>
      <c r="AA544" s="74"/>
      <c r="AB544" s="74"/>
      <c r="AC544" s="73"/>
      <c r="AD544" s="73"/>
      <c r="AE544" s="73"/>
      <c r="AF544" s="73"/>
      <c r="AG544" s="73"/>
      <c r="AH544" s="73"/>
      <c r="AI544" s="73"/>
      <c r="AJ544" s="73"/>
      <c r="AK544" s="73"/>
      <c r="AL544" s="73"/>
      <c r="AM544" s="73"/>
      <c r="AN544" s="73"/>
      <c r="AO544" s="73"/>
      <c r="AP544" s="73"/>
      <c r="AQ544" s="73"/>
      <c r="AR544" s="73"/>
      <c r="AS544" s="73"/>
      <c r="AT544" s="73"/>
      <c r="AU544" s="73"/>
      <c r="AV544" s="73"/>
      <c r="AW544" s="73"/>
      <c r="AX544" s="73"/>
      <c r="AY544" s="73"/>
      <c r="AZ544" s="77"/>
      <c r="BA544" s="51"/>
      <c r="BB544" s="51"/>
      <c r="BC544" s="51"/>
      <c r="BD544" s="51"/>
      <c r="BE544" s="51"/>
      <c r="BF544" s="51"/>
      <c r="BG544" s="51"/>
      <c r="BH544" s="51"/>
      <c r="BI544" s="51"/>
      <c r="BJ544" s="51"/>
      <c r="BK544" s="51"/>
      <c r="BL544" s="51"/>
      <c r="BM544" s="51"/>
      <c r="BN544" s="51"/>
      <c r="BO544" s="51"/>
      <c r="BP544" s="51"/>
      <c r="BQ544" s="51"/>
      <c r="BR544" s="51"/>
      <c r="BS544" s="51"/>
      <c r="BT544" s="51"/>
      <c r="BU544" s="51"/>
      <c r="BV544" s="54"/>
      <c r="BW544" s="54"/>
      <c r="BX544" s="54"/>
      <c r="BY544" s="54"/>
      <c r="BZ544" s="54"/>
      <c r="CA544" s="87"/>
      <c r="CB544" s="52"/>
      <c r="CC544" s="52"/>
      <c r="CD544" s="52"/>
      <c r="CE544" s="52"/>
      <c r="CF544" s="52"/>
      <c r="CG544" s="52"/>
      <c r="CH544" s="52"/>
      <c r="CI544" s="52"/>
      <c r="CJ544" s="52"/>
      <c r="CK544" s="52"/>
      <c r="CL544" s="52"/>
      <c r="CM544" s="52"/>
      <c r="CN544" s="52"/>
      <c r="CO544" s="52"/>
      <c r="CP544" s="88"/>
      <c r="CQ544" s="88"/>
      <c r="CR544" s="88"/>
      <c r="CS544" s="89"/>
      <c r="CT544" s="80"/>
      <c r="CU544" s="80"/>
      <c r="CV544" s="80"/>
      <c r="CW544" s="80"/>
      <c r="CX544" s="77"/>
      <c r="DA544" s="11" t="s">
        <v>565</v>
      </c>
      <c r="DB544" s="12">
        <v>1.093</v>
      </c>
      <c r="DC544" s="11"/>
    </row>
    <row r="545" spans="1:107" ht="13.5" customHeight="1" x14ac:dyDescent="0.25">
      <c r="A545" s="3"/>
      <c r="B545" s="77"/>
      <c r="C545" s="84"/>
      <c r="D545" s="75"/>
      <c r="E545" s="75"/>
      <c r="F545" s="75"/>
      <c r="G545" s="75"/>
      <c r="H545" s="75"/>
      <c r="I545" s="75"/>
      <c r="J545" s="75"/>
      <c r="K545" s="75"/>
      <c r="L545" s="75"/>
      <c r="M545" s="74"/>
      <c r="N545" s="74"/>
      <c r="O545" s="74"/>
      <c r="P545" s="74"/>
      <c r="Q545" s="74"/>
      <c r="R545" s="85"/>
      <c r="S545" s="85"/>
      <c r="T545" s="85"/>
      <c r="U545" s="86"/>
      <c r="V545" s="86"/>
      <c r="W545" s="86"/>
      <c r="X545" s="74"/>
      <c r="Y545" s="74"/>
      <c r="Z545" s="74"/>
      <c r="AA545" s="74"/>
      <c r="AB545" s="74"/>
      <c r="AC545" s="73"/>
      <c r="AD545" s="73"/>
      <c r="AE545" s="73"/>
      <c r="AF545" s="73"/>
      <c r="AG545" s="73"/>
      <c r="AH545" s="73"/>
      <c r="AI545" s="73"/>
      <c r="AJ545" s="73"/>
      <c r="AK545" s="73"/>
      <c r="AL545" s="73"/>
      <c r="AM545" s="73"/>
      <c r="AN545" s="73"/>
      <c r="AO545" s="73"/>
      <c r="AP545" s="73"/>
      <c r="AQ545" s="73"/>
      <c r="AR545" s="73"/>
      <c r="AS545" s="73"/>
      <c r="AT545" s="73"/>
      <c r="AU545" s="73"/>
      <c r="AV545" s="73"/>
      <c r="AW545" s="73"/>
      <c r="AX545" s="73"/>
      <c r="AY545" s="73"/>
      <c r="AZ545" s="77"/>
      <c r="BA545" s="51"/>
      <c r="BB545" s="51"/>
      <c r="BC545" s="51"/>
      <c r="BD545" s="51"/>
      <c r="BE545" s="51"/>
      <c r="BF545" s="51"/>
      <c r="BG545" s="51"/>
      <c r="BH545" s="51"/>
      <c r="BI545" s="51"/>
      <c r="BJ545" s="51"/>
      <c r="BK545" s="51"/>
      <c r="BL545" s="51"/>
      <c r="BM545" s="51"/>
      <c r="BN545" s="51"/>
      <c r="BO545" s="51"/>
      <c r="BP545" s="51"/>
      <c r="BQ545" s="51"/>
      <c r="BR545" s="51"/>
      <c r="BS545" s="90"/>
      <c r="BT545" s="90"/>
      <c r="BU545" s="90"/>
      <c r="BV545" s="54"/>
      <c r="BW545" s="54"/>
      <c r="BX545" s="54"/>
      <c r="BY545" s="54"/>
      <c r="BZ545" s="54"/>
      <c r="CA545" s="87"/>
      <c r="CB545" s="52"/>
      <c r="CC545" s="52"/>
      <c r="CD545" s="52"/>
      <c r="CE545" s="52"/>
      <c r="CF545" s="52"/>
      <c r="CG545" s="52"/>
      <c r="CH545" s="52"/>
      <c r="CI545" s="52"/>
      <c r="CJ545" s="52"/>
      <c r="CK545" s="52"/>
      <c r="CL545" s="52"/>
      <c r="CM545" s="52"/>
      <c r="CN545" s="52"/>
      <c r="CO545" s="52"/>
      <c r="CP545" s="91"/>
      <c r="CQ545" s="91"/>
      <c r="CR545" s="91"/>
      <c r="CS545" s="79"/>
      <c r="CT545" s="80"/>
      <c r="CU545" s="80"/>
      <c r="CV545" s="80"/>
      <c r="CW545" s="80"/>
      <c r="CX545" s="77"/>
      <c r="DA545" s="11" t="s">
        <v>566</v>
      </c>
      <c r="DB545" s="12">
        <v>1.1919999999999999</v>
      </c>
      <c r="DC545" s="11"/>
    </row>
    <row r="546" spans="1:107" ht="13.5" customHeight="1" x14ac:dyDescent="0.25">
      <c r="A546" s="3"/>
      <c r="B546" s="77"/>
      <c r="C546" s="84"/>
      <c r="D546" s="75"/>
      <c r="E546" s="75"/>
      <c r="F546" s="75"/>
      <c r="G546" s="75"/>
      <c r="H546" s="75"/>
      <c r="I546" s="75"/>
      <c r="J546" s="75"/>
      <c r="K546" s="75"/>
      <c r="L546" s="75"/>
      <c r="M546" s="74"/>
      <c r="N546" s="74"/>
      <c r="O546" s="74"/>
      <c r="P546" s="74"/>
      <c r="Q546" s="74"/>
      <c r="R546" s="85"/>
      <c r="S546" s="85"/>
      <c r="T546" s="85"/>
      <c r="U546" s="86"/>
      <c r="V546" s="86"/>
      <c r="W546" s="86"/>
      <c r="X546" s="74"/>
      <c r="Y546" s="74"/>
      <c r="Z546" s="74"/>
      <c r="AA546" s="74"/>
      <c r="AB546" s="74"/>
      <c r="AC546" s="73"/>
      <c r="AD546" s="73"/>
      <c r="AE546" s="73"/>
      <c r="AF546" s="73"/>
      <c r="AG546" s="73"/>
      <c r="AH546" s="73"/>
      <c r="AI546" s="73"/>
      <c r="AJ546" s="73"/>
      <c r="AK546" s="73"/>
      <c r="AL546" s="73"/>
      <c r="AM546" s="73"/>
      <c r="AN546" s="73"/>
      <c r="AO546" s="73"/>
      <c r="AP546" s="73"/>
      <c r="AQ546" s="73"/>
      <c r="AR546" s="73"/>
      <c r="AS546" s="73"/>
      <c r="AT546" s="73"/>
      <c r="AU546" s="73"/>
      <c r="AV546" s="73"/>
      <c r="AW546" s="73"/>
      <c r="AX546" s="73"/>
      <c r="AY546" s="73"/>
      <c r="AZ546" s="77"/>
      <c r="BA546" s="53"/>
      <c r="BB546" s="53"/>
      <c r="BC546" s="53"/>
      <c r="BD546" s="53"/>
      <c r="BE546" s="53"/>
      <c r="BF546" s="53"/>
      <c r="BG546" s="53"/>
      <c r="BH546" s="53"/>
      <c r="BI546" s="53"/>
      <c r="BJ546" s="53"/>
      <c r="BK546" s="53"/>
      <c r="BL546" s="53"/>
      <c r="BM546" s="53"/>
      <c r="BN546" s="53"/>
      <c r="BO546" s="53"/>
      <c r="BP546" s="53"/>
      <c r="BQ546" s="53"/>
      <c r="BR546" s="53"/>
      <c r="BS546" s="90"/>
      <c r="BT546" s="90"/>
      <c r="BU546" s="90"/>
      <c r="BV546" s="54"/>
      <c r="BW546" s="54"/>
      <c r="BX546" s="54"/>
      <c r="BY546" s="54"/>
      <c r="BZ546" s="54"/>
      <c r="CA546" s="87"/>
      <c r="CB546" s="52"/>
      <c r="CC546" s="52"/>
      <c r="CD546" s="52"/>
      <c r="CE546" s="52"/>
      <c r="CF546" s="52"/>
      <c r="CG546" s="52"/>
      <c r="CH546" s="52"/>
      <c r="CI546" s="52"/>
      <c r="CJ546" s="52"/>
      <c r="CK546" s="52"/>
      <c r="CL546" s="52"/>
      <c r="CM546" s="52"/>
      <c r="CN546" s="52"/>
      <c r="CO546" s="52"/>
      <c r="CP546" s="88"/>
      <c r="CQ546" s="88"/>
      <c r="CR546" s="88"/>
      <c r="CS546" s="89"/>
      <c r="CT546" s="80"/>
      <c r="CU546" s="80"/>
      <c r="CV546" s="80"/>
      <c r="CW546" s="80"/>
      <c r="CX546" s="77"/>
      <c r="DA546" s="11" t="s">
        <v>567</v>
      </c>
      <c r="DB546" s="12">
        <v>1.0349999999999999</v>
      </c>
      <c r="DC546" s="11"/>
    </row>
    <row r="547" spans="1:107" ht="13.5" customHeight="1" x14ac:dyDescent="0.25">
      <c r="A547" s="3"/>
      <c r="B547" s="77"/>
      <c r="C547" s="84"/>
      <c r="D547" s="75"/>
      <c r="E547" s="75"/>
      <c r="F547" s="75"/>
      <c r="G547" s="75"/>
      <c r="H547" s="75"/>
      <c r="I547" s="75"/>
      <c r="J547" s="75"/>
      <c r="K547" s="75"/>
      <c r="L547" s="75"/>
      <c r="M547" s="74"/>
      <c r="N547" s="74"/>
      <c r="O547" s="74"/>
      <c r="P547" s="74"/>
      <c r="Q547" s="74"/>
      <c r="R547" s="85"/>
      <c r="S547" s="85"/>
      <c r="T547" s="85"/>
      <c r="U547" s="86"/>
      <c r="V547" s="86"/>
      <c r="W547" s="86"/>
      <c r="X547" s="74"/>
      <c r="Y547" s="74"/>
      <c r="Z547" s="74"/>
      <c r="AA547" s="74"/>
      <c r="AB547" s="74"/>
      <c r="AC547" s="73"/>
      <c r="AD547" s="73"/>
      <c r="AE547" s="73"/>
      <c r="AF547" s="73"/>
      <c r="AG547" s="73"/>
      <c r="AH547" s="73"/>
      <c r="AI547" s="73"/>
      <c r="AJ547" s="73"/>
      <c r="AK547" s="73"/>
      <c r="AL547" s="73"/>
      <c r="AM547" s="73"/>
      <c r="AN547" s="73"/>
      <c r="AO547" s="73"/>
      <c r="AP547" s="73"/>
      <c r="AQ547" s="73"/>
      <c r="AR547" s="73"/>
      <c r="AS547" s="73"/>
      <c r="AT547" s="73"/>
      <c r="AU547" s="73"/>
      <c r="AV547" s="73"/>
      <c r="AW547" s="73"/>
      <c r="AX547" s="73"/>
      <c r="AY547" s="73"/>
      <c r="AZ547" s="77"/>
      <c r="BA547" s="51"/>
      <c r="BB547" s="51"/>
      <c r="BC547" s="51"/>
      <c r="BD547" s="51"/>
      <c r="BE547" s="51"/>
      <c r="BF547" s="51"/>
      <c r="BG547" s="51"/>
      <c r="BH547" s="51"/>
      <c r="BI547" s="51"/>
      <c r="BJ547" s="51"/>
      <c r="BK547" s="51"/>
      <c r="BL547" s="51"/>
      <c r="BM547" s="51"/>
      <c r="BN547" s="51"/>
      <c r="BO547" s="51"/>
      <c r="BP547" s="51"/>
      <c r="BQ547" s="51"/>
      <c r="BR547" s="51"/>
      <c r="BS547" s="51"/>
      <c r="BT547" s="51"/>
      <c r="BU547" s="51"/>
      <c r="BV547" s="51"/>
      <c r="BW547" s="51"/>
      <c r="BX547" s="51"/>
      <c r="BY547" s="51"/>
      <c r="BZ547" s="51"/>
      <c r="CA547" s="83"/>
      <c r="CB547" s="83"/>
      <c r="CC547" s="83"/>
      <c r="CD547" s="83"/>
      <c r="CE547" s="83"/>
      <c r="CF547" s="83"/>
      <c r="CG547" s="83"/>
      <c r="CH547" s="83"/>
      <c r="CI547" s="83"/>
      <c r="CJ547" s="83"/>
      <c r="CK547" s="83"/>
      <c r="CL547" s="83"/>
      <c r="CM547" s="83"/>
      <c r="CN547" s="83"/>
      <c r="CO547" s="83"/>
      <c r="CP547" s="83"/>
      <c r="CQ547" s="83"/>
      <c r="CR547" s="83"/>
      <c r="CS547" s="92"/>
      <c r="CT547" s="83"/>
      <c r="CU547" s="83"/>
      <c r="CV547" s="83"/>
      <c r="CW547" s="83"/>
      <c r="CX547" s="77"/>
      <c r="DA547" s="11" t="s">
        <v>568</v>
      </c>
      <c r="DB547" s="12">
        <v>1.099</v>
      </c>
      <c r="DC547" s="11"/>
    </row>
    <row r="548" spans="1:107" ht="13.5" customHeight="1" x14ac:dyDescent="0.2">
      <c r="A548" s="3"/>
      <c r="B548" s="77"/>
      <c r="C548" s="83"/>
      <c r="D548" s="83"/>
      <c r="E548" s="83"/>
      <c r="F548" s="83"/>
      <c r="G548" s="83"/>
      <c r="H548" s="83"/>
      <c r="I548" s="83"/>
      <c r="J548" s="83"/>
      <c r="K548" s="83"/>
      <c r="L548" s="83"/>
      <c r="M548" s="83"/>
      <c r="N548" s="83"/>
      <c r="O548" s="83"/>
      <c r="P548" s="83"/>
      <c r="Q548" s="83"/>
      <c r="R548" s="83"/>
      <c r="S548" s="83"/>
      <c r="T548" s="83"/>
      <c r="U548" s="83"/>
      <c r="V548" s="83"/>
      <c r="W548" s="83"/>
      <c r="X548" s="54"/>
      <c r="Y548" s="54"/>
      <c r="Z548" s="54"/>
      <c r="AA548" s="54"/>
      <c r="AB548" s="54"/>
      <c r="AC548" s="73"/>
      <c r="AD548" s="73"/>
      <c r="AE548" s="73"/>
      <c r="AF548" s="73"/>
      <c r="AG548" s="73"/>
      <c r="AH548" s="73"/>
      <c r="AI548" s="73"/>
      <c r="AJ548" s="73"/>
      <c r="AK548" s="73"/>
      <c r="AL548" s="73"/>
      <c r="AM548" s="73"/>
      <c r="AN548" s="73"/>
      <c r="AO548" s="73"/>
      <c r="AP548" s="73"/>
      <c r="AQ548" s="73"/>
      <c r="AR548" s="73"/>
      <c r="AS548" s="73"/>
      <c r="AT548" s="73"/>
      <c r="AU548" s="73"/>
      <c r="AV548" s="73"/>
      <c r="AW548" s="73"/>
      <c r="AX548" s="73"/>
      <c r="AY548" s="73"/>
      <c r="AZ548" s="77"/>
      <c r="BA548" s="52"/>
      <c r="BB548" s="62"/>
      <c r="BC548" s="62"/>
      <c r="BD548" s="62"/>
      <c r="BE548" s="62"/>
      <c r="BF548" s="62"/>
      <c r="BG548" s="62"/>
      <c r="BH548" s="62"/>
      <c r="BI548" s="62"/>
      <c r="BJ548" s="62"/>
      <c r="BK548" s="62"/>
      <c r="BL548" s="62"/>
      <c r="BM548" s="62"/>
      <c r="BN548" s="62"/>
      <c r="BO548" s="62"/>
      <c r="BP548" s="62"/>
      <c r="BQ548" s="62"/>
      <c r="BR548" s="62"/>
      <c r="BS548" s="62"/>
      <c r="BT548" s="62"/>
      <c r="BU548" s="62"/>
      <c r="BV548" s="62"/>
      <c r="BW548" s="62"/>
      <c r="BX548" s="62"/>
      <c r="BY548" s="62"/>
      <c r="BZ548" s="52"/>
      <c r="CA548" s="83"/>
      <c r="CB548" s="83"/>
      <c r="CC548" s="83"/>
      <c r="CD548" s="83"/>
      <c r="CE548" s="83"/>
      <c r="CF548" s="83"/>
      <c r="CG548" s="83"/>
      <c r="CH548" s="83"/>
      <c r="CI548" s="83"/>
      <c r="CJ548" s="83"/>
      <c r="CK548" s="83"/>
      <c r="CL548" s="83"/>
      <c r="CM548" s="83"/>
      <c r="CN548" s="83"/>
      <c r="CO548" s="83"/>
      <c r="CP548" s="83"/>
      <c r="CQ548" s="83"/>
      <c r="CR548" s="83"/>
      <c r="CS548" s="92"/>
      <c r="CT548" s="83"/>
      <c r="CU548" s="83"/>
      <c r="CV548" s="83"/>
      <c r="CW548" s="83"/>
      <c r="CX548" s="77"/>
      <c r="DA548" s="11" t="s">
        <v>569</v>
      </c>
      <c r="DB548" s="12">
        <v>1.026</v>
      </c>
      <c r="DC548" s="11"/>
    </row>
    <row r="549" spans="1:107" ht="13.5" customHeight="1" x14ac:dyDescent="0.2">
      <c r="A549" s="3"/>
      <c r="B549" s="77"/>
      <c r="C549" s="83"/>
      <c r="D549" s="83"/>
      <c r="E549" s="83"/>
      <c r="F549" s="83"/>
      <c r="G549" s="83"/>
      <c r="H549" s="83"/>
      <c r="I549" s="83"/>
      <c r="J549" s="83"/>
      <c r="K549" s="83"/>
      <c r="L549" s="83"/>
      <c r="M549" s="83"/>
      <c r="N549" s="83"/>
      <c r="O549" s="83"/>
      <c r="P549" s="83"/>
      <c r="Q549" s="83"/>
      <c r="R549" s="83"/>
      <c r="S549" s="83"/>
      <c r="T549" s="83"/>
      <c r="U549" s="83"/>
      <c r="V549" s="83"/>
      <c r="W549" s="83"/>
      <c r="X549" s="54"/>
      <c r="Y549" s="54"/>
      <c r="Z549" s="54"/>
      <c r="AA549" s="54"/>
      <c r="AB549" s="54"/>
      <c r="AC549" s="73"/>
      <c r="AD549" s="73"/>
      <c r="AE549" s="73"/>
      <c r="AF549" s="73"/>
      <c r="AG549" s="73"/>
      <c r="AH549" s="73"/>
      <c r="AI549" s="73"/>
      <c r="AJ549" s="73"/>
      <c r="AK549" s="73"/>
      <c r="AL549" s="73"/>
      <c r="AM549" s="73"/>
      <c r="AN549" s="73"/>
      <c r="AO549" s="73"/>
      <c r="AP549" s="73"/>
      <c r="AQ549" s="73"/>
      <c r="AR549" s="73"/>
      <c r="AS549" s="73"/>
      <c r="AT549" s="73"/>
      <c r="AU549" s="73"/>
      <c r="AV549" s="73"/>
      <c r="AW549" s="73"/>
      <c r="AX549" s="73"/>
      <c r="AY549" s="73"/>
      <c r="AZ549" s="77"/>
      <c r="BA549" s="52"/>
      <c r="BB549" s="62"/>
      <c r="BC549" s="62"/>
      <c r="BD549" s="62"/>
      <c r="BE549" s="62"/>
      <c r="BF549" s="62"/>
      <c r="BG549" s="62"/>
      <c r="BH549" s="62"/>
      <c r="BI549" s="62"/>
      <c r="BJ549" s="62"/>
      <c r="BK549" s="62"/>
      <c r="BL549" s="62"/>
      <c r="BM549" s="62"/>
      <c r="BN549" s="62"/>
      <c r="BO549" s="62"/>
      <c r="BP549" s="62"/>
      <c r="BQ549" s="62"/>
      <c r="BR549" s="62"/>
      <c r="BS549" s="62"/>
      <c r="BT549" s="62"/>
      <c r="BU549" s="62"/>
      <c r="BV549" s="62"/>
      <c r="BW549" s="62"/>
      <c r="BX549" s="62"/>
      <c r="BY549" s="62"/>
      <c r="BZ549" s="52"/>
      <c r="CA549" s="87"/>
      <c r="CB549" s="52"/>
      <c r="CC549" s="52"/>
      <c r="CD549" s="52"/>
      <c r="CE549" s="52"/>
      <c r="CF549" s="52"/>
      <c r="CG549" s="52"/>
      <c r="CH549" s="52"/>
      <c r="CI549" s="52"/>
      <c r="CJ549" s="52"/>
      <c r="CK549" s="52"/>
      <c r="CL549" s="52"/>
      <c r="CM549" s="52"/>
      <c r="CN549" s="52"/>
      <c r="CO549" s="52"/>
      <c r="CP549" s="91"/>
      <c r="CQ549" s="91"/>
      <c r="CR549" s="91"/>
      <c r="CS549" s="92"/>
      <c r="CT549" s="83"/>
      <c r="CU549" s="83"/>
      <c r="CV549" s="83"/>
      <c r="CW549" s="83"/>
      <c r="CX549" s="77"/>
      <c r="DA549" s="11" t="s">
        <v>570</v>
      </c>
      <c r="DB549" s="12">
        <v>1.0720000000000001</v>
      </c>
      <c r="DC549" s="11"/>
    </row>
    <row r="550" spans="1:107" ht="13.5" customHeight="1" x14ac:dyDescent="0.25">
      <c r="A550" s="3"/>
      <c r="B550" s="77"/>
      <c r="C550" s="84"/>
      <c r="D550" s="75"/>
      <c r="E550" s="75"/>
      <c r="F550" s="75"/>
      <c r="G550" s="75"/>
      <c r="H550" s="75"/>
      <c r="I550" s="75"/>
      <c r="J550" s="75"/>
      <c r="K550" s="75"/>
      <c r="L550" s="75"/>
      <c r="M550" s="74"/>
      <c r="N550" s="74"/>
      <c r="O550" s="74"/>
      <c r="P550" s="74"/>
      <c r="Q550" s="74"/>
      <c r="R550" s="85"/>
      <c r="S550" s="85"/>
      <c r="T550" s="85"/>
      <c r="U550" s="86"/>
      <c r="V550" s="86"/>
      <c r="W550" s="86"/>
      <c r="X550" s="74"/>
      <c r="Y550" s="74"/>
      <c r="Z550" s="74"/>
      <c r="AA550" s="74"/>
      <c r="AB550" s="74"/>
      <c r="AC550" s="73"/>
      <c r="AD550" s="73"/>
      <c r="AE550" s="73"/>
      <c r="AF550" s="73"/>
      <c r="AG550" s="73"/>
      <c r="AH550" s="73"/>
      <c r="AI550" s="73"/>
      <c r="AJ550" s="73"/>
      <c r="AK550" s="73"/>
      <c r="AL550" s="73"/>
      <c r="AM550" s="73"/>
      <c r="AN550" s="73"/>
      <c r="AO550" s="73"/>
      <c r="AP550" s="73"/>
      <c r="AQ550" s="73"/>
      <c r="AR550" s="73"/>
      <c r="AS550" s="73"/>
      <c r="AT550" s="73"/>
      <c r="AU550" s="73"/>
      <c r="AV550" s="73"/>
      <c r="AW550" s="73"/>
      <c r="AX550" s="73"/>
      <c r="AY550" s="73"/>
      <c r="AZ550" s="77"/>
      <c r="BA550" s="52"/>
      <c r="BB550" s="62"/>
      <c r="BC550" s="62"/>
      <c r="BD550" s="62"/>
      <c r="BE550" s="62"/>
      <c r="BF550" s="62"/>
      <c r="BG550" s="62"/>
      <c r="BH550" s="62"/>
      <c r="BI550" s="62"/>
      <c r="BJ550" s="62"/>
      <c r="BK550" s="62"/>
      <c r="BL550" s="62"/>
      <c r="BM550" s="62"/>
      <c r="BN550" s="62"/>
      <c r="BO550" s="62"/>
      <c r="BP550" s="62"/>
      <c r="BQ550" s="62"/>
      <c r="BR550" s="62"/>
      <c r="BS550" s="62"/>
      <c r="BT550" s="62"/>
      <c r="BU550" s="62"/>
      <c r="BV550" s="62"/>
      <c r="BW550" s="62"/>
      <c r="BX550" s="62"/>
      <c r="BY550" s="62"/>
      <c r="BZ550" s="52"/>
      <c r="CA550" s="83"/>
      <c r="CB550" s="83"/>
      <c r="CC550" s="83"/>
      <c r="CD550" s="83"/>
      <c r="CE550" s="83"/>
      <c r="CF550" s="83"/>
      <c r="CG550" s="83"/>
      <c r="CH550" s="83"/>
      <c r="CI550" s="83"/>
      <c r="CJ550" s="83"/>
      <c r="CK550" s="83"/>
      <c r="CL550" s="83"/>
      <c r="CM550" s="83"/>
      <c r="CN550" s="83"/>
      <c r="CO550" s="83"/>
      <c r="CP550" s="83"/>
      <c r="CQ550" s="83"/>
      <c r="CR550" s="83"/>
      <c r="CS550" s="92"/>
      <c r="CT550" s="83"/>
      <c r="CU550" s="83"/>
      <c r="CV550" s="83"/>
      <c r="CW550" s="83"/>
      <c r="CX550" s="77"/>
      <c r="DA550" s="11" t="s">
        <v>571</v>
      </c>
      <c r="DB550" s="12">
        <v>1.165</v>
      </c>
      <c r="DC550" s="11"/>
    </row>
    <row r="551" spans="1:107" ht="13.5" customHeight="1" x14ac:dyDescent="0.25">
      <c r="A551" s="3"/>
      <c r="B551" s="77"/>
      <c r="C551" s="84"/>
      <c r="D551" s="75"/>
      <c r="E551" s="75"/>
      <c r="F551" s="75"/>
      <c r="G551" s="75"/>
      <c r="H551" s="75"/>
      <c r="I551" s="75"/>
      <c r="J551" s="75"/>
      <c r="K551" s="75"/>
      <c r="L551" s="75"/>
      <c r="M551" s="74"/>
      <c r="N551" s="74"/>
      <c r="O551" s="74"/>
      <c r="P551" s="74"/>
      <c r="Q551" s="74"/>
      <c r="R551" s="85"/>
      <c r="S551" s="85"/>
      <c r="T551" s="85"/>
      <c r="U551" s="86"/>
      <c r="V551" s="86"/>
      <c r="W551" s="86"/>
      <c r="X551" s="74"/>
      <c r="Y551" s="74"/>
      <c r="Z551" s="74"/>
      <c r="AA551" s="74"/>
      <c r="AB551" s="74"/>
      <c r="AC551" s="73"/>
      <c r="AD551" s="73"/>
      <c r="AE551" s="73"/>
      <c r="AF551" s="73"/>
      <c r="AG551" s="73"/>
      <c r="AH551" s="73"/>
      <c r="AI551" s="73"/>
      <c r="AJ551" s="73"/>
      <c r="AK551" s="73"/>
      <c r="AL551" s="73"/>
      <c r="AM551" s="73"/>
      <c r="AN551" s="73"/>
      <c r="AO551" s="73"/>
      <c r="AP551" s="73"/>
      <c r="AQ551" s="73"/>
      <c r="AR551" s="73"/>
      <c r="AS551" s="73"/>
      <c r="AT551" s="73"/>
      <c r="AU551" s="73"/>
      <c r="AV551" s="73"/>
      <c r="AW551" s="73"/>
      <c r="AX551" s="73"/>
      <c r="AY551" s="73"/>
      <c r="AZ551" s="77"/>
      <c r="BA551" s="53"/>
      <c r="BB551" s="62"/>
      <c r="BC551" s="62"/>
      <c r="BD551" s="62"/>
      <c r="BE551" s="62"/>
      <c r="BF551" s="62"/>
      <c r="BG551" s="62"/>
      <c r="BH551" s="62"/>
      <c r="BI551" s="62"/>
      <c r="BJ551" s="62"/>
      <c r="BK551" s="62"/>
      <c r="BL551" s="62"/>
      <c r="BM551" s="62"/>
      <c r="BN551" s="62"/>
      <c r="BO551" s="62"/>
      <c r="BP551" s="62"/>
      <c r="BQ551" s="62"/>
      <c r="BR551" s="62"/>
      <c r="BS551" s="62"/>
      <c r="BT551" s="62"/>
      <c r="BU551" s="62"/>
      <c r="BV551" s="62"/>
      <c r="BW551" s="62"/>
      <c r="BX551" s="62"/>
      <c r="BY551" s="62"/>
      <c r="BZ551" s="54"/>
      <c r="CA551" s="83"/>
      <c r="CB551" s="83"/>
      <c r="CC551" s="83"/>
      <c r="CD551" s="83"/>
      <c r="CE551" s="83"/>
      <c r="CF551" s="83"/>
      <c r="CG551" s="83"/>
      <c r="CH551" s="83"/>
      <c r="CI551" s="83"/>
      <c r="CJ551" s="83"/>
      <c r="CK551" s="83"/>
      <c r="CL551" s="83"/>
      <c r="CM551" s="83"/>
      <c r="CN551" s="83"/>
      <c r="CO551" s="83"/>
      <c r="CP551" s="83"/>
      <c r="CQ551" s="83"/>
      <c r="CR551" s="83"/>
      <c r="CS551" s="92"/>
      <c r="CT551" s="83"/>
      <c r="CU551" s="83"/>
      <c r="CV551" s="83"/>
      <c r="CW551" s="83"/>
      <c r="CX551" s="77"/>
      <c r="DA551" s="11" t="s">
        <v>572</v>
      </c>
      <c r="DB551" s="12">
        <v>1.103</v>
      </c>
      <c r="DC551" s="11"/>
    </row>
    <row r="552" spans="1:107" ht="13.5" customHeight="1" x14ac:dyDescent="0.25">
      <c r="A552" s="3"/>
      <c r="B552" s="77"/>
      <c r="C552" s="84"/>
      <c r="D552" s="75"/>
      <c r="E552" s="75"/>
      <c r="F552" s="75"/>
      <c r="G552" s="75"/>
      <c r="H552" s="75"/>
      <c r="I552" s="75"/>
      <c r="J552" s="75"/>
      <c r="K552" s="75"/>
      <c r="L552" s="75"/>
      <c r="M552" s="74"/>
      <c r="N552" s="74"/>
      <c r="O552" s="74"/>
      <c r="P552" s="74"/>
      <c r="Q552" s="74"/>
      <c r="R552" s="85"/>
      <c r="S552" s="85"/>
      <c r="T552" s="85"/>
      <c r="U552" s="86"/>
      <c r="V552" s="86"/>
      <c r="W552" s="86"/>
      <c r="X552" s="74"/>
      <c r="Y552" s="74"/>
      <c r="Z552" s="74"/>
      <c r="AA552" s="74"/>
      <c r="AB552" s="74"/>
      <c r="AC552" s="73"/>
      <c r="AD552" s="73"/>
      <c r="AE552" s="73"/>
      <c r="AF552" s="73"/>
      <c r="AG552" s="73"/>
      <c r="AH552" s="73"/>
      <c r="AI552" s="73"/>
      <c r="AJ552" s="73"/>
      <c r="AK552" s="73"/>
      <c r="AL552" s="73"/>
      <c r="AM552" s="73"/>
      <c r="AN552" s="73"/>
      <c r="AO552" s="73"/>
      <c r="AP552" s="73"/>
      <c r="AQ552" s="73"/>
      <c r="AR552" s="73"/>
      <c r="AS552" s="73"/>
      <c r="AT552" s="73"/>
      <c r="AU552" s="73"/>
      <c r="AV552" s="73"/>
      <c r="AW552" s="73"/>
      <c r="AX552" s="73"/>
      <c r="AY552" s="73"/>
      <c r="AZ552" s="77"/>
      <c r="BA552" s="52"/>
      <c r="BB552" s="62"/>
      <c r="BC552" s="62"/>
      <c r="BD552" s="62"/>
      <c r="BE552" s="62"/>
      <c r="BF552" s="62"/>
      <c r="BG552" s="62"/>
      <c r="BH552" s="62"/>
      <c r="BI552" s="62"/>
      <c r="BJ552" s="62"/>
      <c r="BK552" s="62"/>
      <c r="BL552" s="62"/>
      <c r="BM552" s="62"/>
      <c r="BN552" s="62"/>
      <c r="BO552" s="62"/>
      <c r="BP552" s="62"/>
      <c r="BQ552" s="62"/>
      <c r="BR552" s="62"/>
      <c r="BS552" s="62"/>
      <c r="BT552" s="62"/>
      <c r="BU552" s="62"/>
      <c r="BV552" s="62"/>
      <c r="BW552" s="62"/>
      <c r="BX552" s="62"/>
      <c r="BY552" s="62"/>
      <c r="BZ552" s="52"/>
      <c r="CA552" s="77"/>
      <c r="CB552" s="77"/>
      <c r="CC552" s="77"/>
      <c r="CD552" s="77"/>
      <c r="CE552" s="77"/>
      <c r="CF552" s="77"/>
      <c r="CG552" s="77"/>
      <c r="CH552" s="77"/>
      <c r="CI552" s="77"/>
      <c r="CJ552" s="77"/>
      <c r="CK552" s="77"/>
      <c r="CL552" s="77"/>
      <c r="CM552" s="77"/>
      <c r="CN552" s="77"/>
      <c r="CO552" s="77"/>
      <c r="CP552" s="77"/>
      <c r="CQ552" s="77"/>
      <c r="CR552" s="77"/>
      <c r="CS552" s="77"/>
      <c r="CT552" s="77"/>
      <c r="CU552" s="77"/>
      <c r="CV552" s="77"/>
      <c r="CW552" s="77"/>
      <c r="CX552" s="77"/>
      <c r="DA552" s="11" t="s">
        <v>573</v>
      </c>
      <c r="DB552" s="12">
        <v>1.119</v>
      </c>
      <c r="DC552" s="11"/>
    </row>
    <row r="553" spans="1:107" ht="13.5" customHeight="1" x14ac:dyDescent="0.25">
      <c r="A553" s="3"/>
      <c r="B553" s="77"/>
      <c r="C553" s="84"/>
      <c r="D553" s="75"/>
      <c r="E553" s="75"/>
      <c r="F553" s="75"/>
      <c r="G553" s="75"/>
      <c r="H553" s="75"/>
      <c r="I553" s="75"/>
      <c r="J553" s="75"/>
      <c r="K553" s="75"/>
      <c r="L553" s="75"/>
      <c r="M553" s="74"/>
      <c r="N553" s="74"/>
      <c r="O553" s="74"/>
      <c r="P553" s="74"/>
      <c r="Q553" s="74"/>
      <c r="R553" s="85"/>
      <c r="S553" s="85"/>
      <c r="T553" s="85"/>
      <c r="U553" s="86"/>
      <c r="V553" s="86"/>
      <c r="W553" s="86"/>
      <c r="X553" s="74"/>
      <c r="Y553" s="74"/>
      <c r="Z553" s="74"/>
      <c r="AA553" s="74"/>
      <c r="AB553" s="74"/>
      <c r="AC553" s="73"/>
      <c r="AD553" s="73"/>
      <c r="AE553" s="73"/>
      <c r="AF553" s="73"/>
      <c r="AG553" s="73"/>
      <c r="AH553" s="73"/>
      <c r="AI553" s="73"/>
      <c r="AJ553" s="73"/>
      <c r="AK553" s="73"/>
      <c r="AL553" s="73"/>
      <c r="AM553" s="73"/>
      <c r="AN553" s="73"/>
      <c r="AO553" s="73"/>
      <c r="AP553" s="73"/>
      <c r="AQ553" s="73"/>
      <c r="AR553" s="73"/>
      <c r="AS553" s="73"/>
      <c r="AT553" s="73"/>
      <c r="AU553" s="73"/>
      <c r="AV553" s="73"/>
      <c r="AW553" s="73"/>
      <c r="AX553" s="73"/>
      <c r="AY553" s="73"/>
      <c r="AZ553" s="77"/>
      <c r="BA553" s="53"/>
      <c r="BB553" s="62"/>
      <c r="BC553" s="62"/>
      <c r="BD553" s="62"/>
      <c r="BE553" s="62"/>
      <c r="BF553" s="62"/>
      <c r="BG553" s="62"/>
      <c r="BH553" s="62"/>
      <c r="BI553" s="62"/>
      <c r="BJ553" s="62"/>
      <c r="BK553" s="62"/>
      <c r="BL553" s="62"/>
      <c r="BM553" s="62"/>
      <c r="BN553" s="62"/>
      <c r="BO553" s="62"/>
      <c r="BP553" s="62"/>
      <c r="BQ553" s="62"/>
      <c r="BR553" s="62"/>
      <c r="BS553" s="62"/>
      <c r="BT553" s="62"/>
      <c r="BU553" s="62"/>
      <c r="BV553" s="62"/>
      <c r="BW553" s="62"/>
      <c r="BX553" s="62"/>
      <c r="BY553" s="62"/>
      <c r="BZ553" s="54"/>
      <c r="CA553" s="77"/>
      <c r="CB553" s="77"/>
      <c r="CC553" s="77"/>
      <c r="CD553" s="81"/>
      <c r="CE553" s="81"/>
      <c r="CF553" s="81"/>
      <c r="CG553" s="81"/>
      <c r="CH553" s="81"/>
      <c r="CI553" s="81"/>
      <c r="CJ553" s="81"/>
      <c r="CK553" s="81"/>
      <c r="CL553" s="81"/>
      <c r="CM553" s="81"/>
      <c r="CN553" s="81"/>
      <c r="CO553" s="81"/>
      <c r="CP553" s="81"/>
      <c r="CQ553" s="81"/>
      <c r="CR553" s="81"/>
      <c r="CS553" s="81"/>
      <c r="CT553" s="81"/>
      <c r="CU553" s="77"/>
      <c r="CV553" s="77"/>
      <c r="CW553" s="77"/>
      <c r="CX553" s="77"/>
      <c r="DA553" s="11" t="s">
        <v>574</v>
      </c>
      <c r="DB553" s="12">
        <v>1.589</v>
      </c>
      <c r="DC553" s="11"/>
    </row>
    <row r="554" spans="1:107" ht="13.5" customHeight="1" x14ac:dyDescent="0.2">
      <c r="A554" s="3"/>
      <c r="B554" s="77"/>
      <c r="C554" s="83"/>
      <c r="D554" s="83"/>
      <c r="E554" s="83"/>
      <c r="F554" s="83"/>
      <c r="G554" s="83"/>
      <c r="H554" s="83"/>
      <c r="I554" s="83"/>
      <c r="J554" s="83"/>
      <c r="K554" s="83"/>
      <c r="L554" s="83"/>
      <c r="M554" s="83"/>
      <c r="N554" s="83"/>
      <c r="O554" s="83"/>
      <c r="P554" s="83"/>
      <c r="Q554" s="83"/>
      <c r="R554" s="83"/>
      <c r="S554" s="83"/>
      <c r="T554" s="83"/>
      <c r="U554" s="83"/>
      <c r="V554" s="83"/>
      <c r="W554" s="83"/>
      <c r="X554" s="54"/>
      <c r="Y554" s="54"/>
      <c r="Z554" s="54"/>
      <c r="AA554" s="54"/>
      <c r="AB554" s="54"/>
      <c r="AC554" s="73"/>
      <c r="AD554" s="73"/>
      <c r="AE554" s="73"/>
      <c r="AF554" s="73"/>
      <c r="AG554" s="73"/>
      <c r="AH554" s="73"/>
      <c r="AI554" s="73"/>
      <c r="AJ554" s="73"/>
      <c r="AK554" s="73"/>
      <c r="AL554" s="73"/>
      <c r="AM554" s="73"/>
      <c r="AN554" s="73"/>
      <c r="AO554" s="73"/>
      <c r="AP554" s="73"/>
      <c r="AQ554" s="73"/>
      <c r="AR554" s="73"/>
      <c r="AS554" s="73"/>
      <c r="AT554" s="73"/>
      <c r="AU554" s="73"/>
      <c r="AV554" s="73"/>
      <c r="AW554" s="73"/>
      <c r="AX554" s="73"/>
      <c r="AY554" s="73"/>
      <c r="AZ554" s="77"/>
      <c r="BA554" s="53"/>
      <c r="BB554" s="62"/>
      <c r="BC554" s="62"/>
      <c r="BD554" s="62"/>
      <c r="BE554" s="62"/>
      <c r="BF554" s="62"/>
      <c r="BG554" s="62"/>
      <c r="BH554" s="62"/>
      <c r="BI554" s="62"/>
      <c r="BJ554" s="62"/>
      <c r="BK554" s="62"/>
      <c r="BL554" s="62"/>
      <c r="BM554" s="62"/>
      <c r="BN554" s="62"/>
      <c r="BO554" s="62"/>
      <c r="BP554" s="62"/>
      <c r="BQ554" s="62"/>
      <c r="BR554" s="62"/>
      <c r="BS554" s="62"/>
      <c r="BT554" s="62"/>
      <c r="BU554" s="62"/>
      <c r="BV554" s="62"/>
      <c r="BW554" s="62"/>
      <c r="BX554" s="62"/>
      <c r="BY554" s="62"/>
      <c r="BZ554" s="54"/>
      <c r="CA554" s="77"/>
      <c r="CB554" s="77"/>
      <c r="CC554" s="77"/>
      <c r="CD554" s="81"/>
      <c r="CE554" s="81"/>
      <c r="CF554" s="81"/>
      <c r="CG554" s="81"/>
      <c r="CH554" s="81"/>
      <c r="CI554" s="81"/>
      <c r="CJ554" s="81"/>
      <c r="CK554" s="81"/>
      <c r="CL554" s="81"/>
      <c r="CM554" s="81"/>
      <c r="CN554" s="81"/>
      <c r="CO554" s="81"/>
      <c r="CP554" s="81"/>
      <c r="CQ554" s="81"/>
      <c r="CR554" s="81"/>
      <c r="CS554" s="81"/>
      <c r="CT554" s="81"/>
      <c r="CU554" s="77"/>
      <c r="CV554" s="77"/>
      <c r="CW554" s="77"/>
      <c r="CX554" s="77"/>
      <c r="DA554" s="11" t="s">
        <v>575</v>
      </c>
      <c r="DB554" s="12">
        <v>0.93500000000000005</v>
      </c>
      <c r="DC554" s="11"/>
    </row>
    <row r="555" spans="1:107" ht="13.5" customHeight="1" x14ac:dyDescent="0.2">
      <c r="A555" s="3"/>
      <c r="B555" s="77"/>
      <c r="C555" s="83"/>
      <c r="D555" s="83"/>
      <c r="E555" s="83"/>
      <c r="F555" s="83"/>
      <c r="G555" s="83"/>
      <c r="H555" s="83"/>
      <c r="I555" s="83"/>
      <c r="J555" s="83"/>
      <c r="K555" s="83"/>
      <c r="L555" s="83"/>
      <c r="M555" s="83"/>
      <c r="N555" s="83"/>
      <c r="O555" s="83"/>
      <c r="P555" s="83"/>
      <c r="Q555" s="83"/>
      <c r="R555" s="83"/>
      <c r="S555" s="83"/>
      <c r="T555" s="83"/>
      <c r="U555" s="83"/>
      <c r="V555" s="83"/>
      <c r="W555" s="83"/>
      <c r="X555" s="54"/>
      <c r="Y555" s="54"/>
      <c r="Z555" s="54"/>
      <c r="AA555" s="54"/>
      <c r="AB555" s="54"/>
      <c r="AC555" s="73"/>
      <c r="AD555" s="73"/>
      <c r="AE555" s="73"/>
      <c r="AF555" s="73"/>
      <c r="AG555" s="73"/>
      <c r="AH555" s="73"/>
      <c r="AI555" s="73"/>
      <c r="AJ555" s="73"/>
      <c r="AK555" s="73"/>
      <c r="AL555" s="73"/>
      <c r="AM555" s="73"/>
      <c r="AN555" s="73"/>
      <c r="AO555" s="73"/>
      <c r="AP555" s="73"/>
      <c r="AQ555" s="73"/>
      <c r="AR555" s="73"/>
      <c r="AS555" s="73"/>
      <c r="AT555" s="73"/>
      <c r="AU555" s="73"/>
      <c r="AV555" s="73"/>
      <c r="AW555" s="73"/>
      <c r="AX555" s="73"/>
      <c r="AY555" s="73"/>
      <c r="AZ555" s="77"/>
      <c r="BA555" s="77"/>
      <c r="BB555" s="62"/>
      <c r="BC555" s="62"/>
      <c r="BD555" s="62"/>
      <c r="BE555" s="62"/>
      <c r="BF555" s="62"/>
      <c r="BG555" s="62"/>
      <c r="BH555" s="62"/>
      <c r="BI555" s="62"/>
      <c r="BJ555" s="62"/>
      <c r="BK555" s="62"/>
      <c r="BL555" s="62"/>
      <c r="BM555" s="62"/>
      <c r="BN555" s="62"/>
      <c r="BO555" s="62"/>
      <c r="BP555" s="62"/>
      <c r="BQ555" s="62"/>
      <c r="BR555" s="62"/>
      <c r="BS555" s="62"/>
      <c r="BT555" s="62"/>
      <c r="BU555" s="62"/>
      <c r="BV555" s="62"/>
      <c r="BW555" s="62"/>
      <c r="BX555" s="62"/>
      <c r="BY555" s="62"/>
      <c r="BZ555" s="77"/>
      <c r="CA555" s="77"/>
      <c r="CB555" s="77"/>
      <c r="CC555" s="77"/>
      <c r="CD555" s="81"/>
      <c r="CE555" s="81"/>
      <c r="CF555" s="81"/>
      <c r="CG555" s="81"/>
      <c r="CH555" s="81"/>
      <c r="CI555" s="81"/>
      <c r="CJ555" s="81"/>
      <c r="CK555" s="81"/>
      <c r="CL555" s="81"/>
      <c r="CM555" s="81"/>
      <c r="CN555" s="81"/>
      <c r="CO555" s="81"/>
      <c r="CP555" s="81"/>
      <c r="CQ555" s="81"/>
      <c r="CR555" s="81"/>
      <c r="CS555" s="81"/>
      <c r="CT555" s="81"/>
      <c r="CU555" s="77"/>
      <c r="CV555" s="77"/>
      <c r="CW555" s="77"/>
      <c r="CX555" s="77"/>
      <c r="DA555" s="11"/>
      <c r="DB555" s="12"/>
      <c r="DC555" s="11"/>
    </row>
    <row r="556" spans="1:107" ht="13.5" customHeight="1" x14ac:dyDescent="0.25">
      <c r="A556" s="3"/>
      <c r="B556" s="77"/>
      <c r="C556" s="84"/>
      <c r="D556" s="75"/>
      <c r="E556" s="75"/>
      <c r="F556" s="75"/>
      <c r="G556" s="75"/>
      <c r="H556" s="75"/>
      <c r="I556" s="75"/>
      <c r="J556" s="75"/>
      <c r="K556" s="75"/>
      <c r="L556" s="75"/>
      <c r="M556" s="74"/>
      <c r="N556" s="74"/>
      <c r="O556" s="74"/>
      <c r="P556" s="74"/>
      <c r="Q556" s="74"/>
      <c r="R556" s="85"/>
      <c r="S556" s="85"/>
      <c r="T556" s="85"/>
      <c r="U556" s="86"/>
      <c r="V556" s="86"/>
      <c r="W556" s="86"/>
      <c r="X556" s="74"/>
      <c r="Y556" s="74"/>
      <c r="Z556" s="74"/>
      <c r="AA556" s="74"/>
      <c r="AB556" s="74"/>
      <c r="AC556" s="73"/>
      <c r="AD556" s="73"/>
      <c r="AE556" s="73"/>
      <c r="AF556" s="73"/>
      <c r="AG556" s="73"/>
      <c r="AH556" s="73"/>
      <c r="AI556" s="73"/>
      <c r="AJ556" s="73"/>
      <c r="AK556" s="73"/>
      <c r="AL556" s="73"/>
      <c r="AM556" s="73"/>
      <c r="AN556" s="73"/>
      <c r="AO556" s="73"/>
      <c r="AP556" s="73"/>
      <c r="AQ556" s="73"/>
      <c r="AR556" s="73"/>
      <c r="AS556" s="73"/>
      <c r="AT556" s="73"/>
      <c r="AU556" s="73"/>
      <c r="AV556" s="73"/>
      <c r="AW556" s="73"/>
      <c r="AX556" s="73"/>
      <c r="AY556" s="73"/>
      <c r="AZ556" s="77"/>
      <c r="BA556" s="77"/>
      <c r="BB556" s="62"/>
      <c r="BC556" s="62"/>
      <c r="BD556" s="62"/>
      <c r="BE556" s="62"/>
      <c r="BF556" s="62"/>
      <c r="BG556" s="62"/>
      <c r="BH556" s="62"/>
      <c r="BI556" s="62"/>
      <c r="BJ556" s="62"/>
      <c r="BK556" s="62"/>
      <c r="BL556" s="62"/>
      <c r="BM556" s="62"/>
      <c r="BN556" s="62"/>
      <c r="BO556" s="62"/>
      <c r="BP556" s="62"/>
      <c r="BQ556" s="62"/>
      <c r="BR556" s="62"/>
      <c r="BS556" s="62"/>
      <c r="BT556" s="62"/>
      <c r="BU556" s="62"/>
      <c r="BV556" s="62"/>
      <c r="BW556" s="62"/>
      <c r="BX556" s="62"/>
      <c r="BY556" s="62"/>
      <c r="BZ556" s="77"/>
      <c r="CA556" s="77"/>
      <c r="CB556" s="77"/>
      <c r="CC556" s="77"/>
      <c r="CD556" s="81"/>
      <c r="CE556" s="81"/>
      <c r="CF556" s="81"/>
      <c r="CG556" s="81"/>
      <c r="CH556" s="81"/>
      <c r="CI556" s="81"/>
      <c r="CJ556" s="81"/>
      <c r="CK556" s="81"/>
      <c r="CL556" s="81"/>
      <c r="CM556" s="81"/>
      <c r="CN556" s="81"/>
      <c r="CO556" s="81"/>
      <c r="CP556" s="81"/>
      <c r="CQ556" s="81"/>
      <c r="CR556" s="81"/>
      <c r="CS556" s="81"/>
      <c r="CT556" s="81"/>
      <c r="CU556" s="77"/>
      <c r="CV556" s="77"/>
      <c r="CW556" s="77"/>
      <c r="CX556" s="77"/>
      <c r="DA556" s="11" t="s">
        <v>576</v>
      </c>
      <c r="DB556" s="12">
        <v>1.292</v>
      </c>
      <c r="DC556" s="11"/>
    </row>
    <row r="557" spans="1:107" ht="13.5" customHeight="1" x14ac:dyDescent="0.25">
      <c r="A557" s="3"/>
      <c r="B557" s="77"/>
      <c r="C557" s="84"/>
      <c r="D557" s="75"/>
      <c r="E557" s="75"/>
      <c r="F557" s="75"/>
      <c r="G557" s="75"/>
      <c r="H557" s="75"/>
      <c r="I557" s="75"/>
      <c r="J557" s="75"/>
      <c r="K557" s="75"/>
      <c r="L557" s="75"/>
      <c r="M557" s="74"/>
      <c r="N557" s="74"/>
      <c r="O557" s="74"/>
      <c r="P557" s="74"/>
      <c r="Q557" s="74"/>
      <c r="R557" s="85"/>
      <c r="S557" s="85"/>
      <c r="T557" s="85"/>
      <c r="U557" s="86"/>
      <c r="V557" s="86"/>
      <c r="W557" s="86"/>
      <c r="X557" s="74"/>
      <c r="Y557" s="74"/>
      <c r="Z557" s="74"/>
      <c r="AA557" s="74"/>
      <c r="AB557" s="74"/>
      <c r="AC557" s="73"/>
      <c r="AD557" s="73"/>
      <c r="AE557" s="73"/>
      <c r="AF557" s="73"/>
      <c r="AG557" s="73"/>
      <c r="AH557" s="73"/>
      <c r="AI557" s="73"/>
      <c r="AJ557" s="73"/>
      <c r="AK557" s="73"/>
      <c r="AL557" s="73"/>
      <c r="AM557" s="73"/>
      <c r="AN557" s="73"/>
      <c r="AO557" s="73"/>
      <c r="AP557" s="73"/>
      <c r="AQ557" s="73"/>
      <c r="AR557" s="73"/>
      <c r="AS557" s="73"/>
      <c r="AT557" s="73"/>
      <c r="AU557" s="73"/>
      <c r="AV557" s="73"/>
      <c r="AW557" s="73"/>
      <c r="AX557" s="73"/>
      <c r="AY557" s="73"/>
      <c r="AZ557" s="77"/>
      <c r="BA557" s="77"/>
      <c r="BB557" s="62"/>
      <c r="BC557" s="62"/>
      <c r="BD557" s="62"/>
      <c r="BE557" s="62"/>
      <c r="BF557" s="62"/>
      <c r="BG557" s="62"/>
      <c r="BH557" s="62"/>
      <c r="BI557" s="62"/>
      <c r="BJ557" s="62"/>
      <c r="BK557" s="62"/>
      <c r="BL557" s="62"/>
      <c r="BM557" s="62"/>
      <c r="BN557" s="62"/>
      <c r="BO557" s="62"/>
      <c r="BP557" s="62"/>
      <c r="BQ557" s="62"/>
      <c r="BR557" s="62"/>
      <c r="BS557" s="62"/>
      <c r="BT557" s="62"/>
      <c r="BU557" s="62"/>
      <c r="BV557" s="62"/>
      <c r="BW557" s="62"/>
      <c r="BX557" s="62"/>
      <c r="BY557" s="62"/>
      <c r="BZ557" s="77"/>
      <c r="CA557" s="77"/>
      <c r="CB557" s="77"/>
      <c r="CC557" s="77"/>
      <c r="CD557" s="81"/>
      <c r="CE557" s="81"/>
      <c r="CF557" s="81"/>
      <c r="CG557" s="81"/>
      <c r="CH557" s="81"/>
      <c r="CI557" s="81"/>
      <c r="CJ557" s="81"/>
      <c r="CK557" s="81"/>
      <c r="CL557" s="81"/>
      <c r="CM557" s="81"/>
      <c r="CN557" s="81"/>
      <c r="CO557" s="81"/>
      <c r="CP557" s="81"/>
      <c r="CQ557" s="81"/>
      <c r="CR557" s="81"/>
      <c r="CS557" s="81"/>
      <c r="CT557" s="81"/>
      <c r="CU557" s="77"/>
      <c r="CV557" s="77"/>
      <c r="CW557" s="77"/>
      <c r="CX557" s="77"/>
      <c r="DA557" s="11" t="s">
        <v>577</v>
      </c>
      <c r="DB557" s="12">
        <v>2.5249999999999999</v>
      </c>
      <c r="DC557" s="11"/>
    </row>
    <row r="558" spans="1:107" ht="13.5" customHeight="1" x14ac:dyDescent="0.25">
      <c r="A558" s="3"/>
      <c r="B558" s="77"/>
      <c r="C558" s="84"/>
      <c r="D558" s="75"/>
      <c r="E558" s="75"/>
      <c r="F558" s="75"/>
      <c r="G558" s="75"/>
      <c r="H558" s="75"/>
      <c r="I558" s="75"/>
      <c r="J558" s="75"/>
      <c r="K558" s="75"/>
      <c r="L558" s="75"/>
      <c r="M558" s="74"/>
      <c r="N558" s="74"/>
      <c r="O558" s="74"/>
      <c r="P558" s="74"/>
      <c r="Q558" s="74"/>
      <c r="R558" s="85"/>
      <c r="S558" s="85"/>
      <c r="T558" s="85"/>
      <c r="U558" s="86"/>
      <c r="V558" s="86"/>
      <c r="W558" s="86"/>
      <c r="X558" s="74"/>
      <c r="Y558" s="74"/>
      <c r="Z558" s="74"/>
      <c r="AA558" s="74"/>
      <c r="AB558" s="74"/>
      <c r="AC558" s="73"/>
      <c r="AD558" s="73"/>
      <c r="AE558" s="73"/>
      <c r="AF558" s="73"/>
      <c r="AG558" s="73"/>
      <c r="AH558" s="73"/>
      <c r="AI558" s="73"/>
      <c r="AJ558" s="73"/>
      <c r="AK558" s="73"/>
      <c r="AL558" s="73"/>
      <c r="AM558" s="73"/>
      <c r="AN558" s="73"/>
      <c r="AO558" s="73"/>
      <c r="AP558" s="73"/>
      <c r="AQ558" s="73"/>
      <c r="AR558" s="73"/>
      <c r="AS558" s="73"/>
      <c r="AT558" s="73"/>
      <c r="AU558" s="73"/>
      <c r="AV558" s="73"/>
      <c r="AW558" s="73"/>
      <c r="AX558" s="73"/>
      <c r="AY558" s="73"/>
      <c r="AZ558" s="77"/>
      <c r="BA558" s="77"/>
      <c r="BB558" s="62"/>
      <c r="BC558" s="62"/>
      <c r="BD558" s="62"/>
      <c r="BE558" s="62"/>
      <c r="BF558" s="62"/>
      <c r="BG558" s="62"/>
      <c r="BH558" s="62"/>
      <c r="BI558" s="62"/>
      <c r="BJ558" s="62"/>
      <c r="BK558" s="62"/>
      <c r="BL558" s="62"/>
      <c r="BM558" s="62"/>
      <c r="BN558" s="62"/>
      <c r="BO558" s="62"/>
      <c r="BP558" s="62"/>
      <c r="BQ558" s="62"/>
      <c r="BR558" s="62"/>
      <c r="BS558" s="62"/>
      <c r="BT558" s="62"/>
      <c r="BU558" s="62"/>
      <c r="BV558" s="62"/>
      <c r="BW558" s="62"/>
      <c r="BX558" s="62"/>
      <c r="BY558" s="62"/>
      <c r="BZ558" s="77"/>
      <c r="CA558" s="77"/>
      <c r="CB558" s="77"/>
      <c r="CC558" s="77"/>
      <c r="CD558" s="81"/>
      <c r="CE558" s="81"/>
      <c r="CF558" s="81"/>
      <c r="CG558" s="81"/>
      <c r="CH558" s="81"/>
      <c r="CI558" s="81"/>
      <c r="CJ558" s="81"/>
      <c r="CK558" s="81"/>
      <c r="CL558" s="81"/>
      <c r="CM558" s="81"/>
      <c r="CN558" s="81"/>
      <c r="CO558" s="81"/>
      <c r="CP558" s="81"/>
      <c r="CQ558" s="81"/>
      <c r="CR558" s="81"/>
      <c r="CS558" s="81"/>
      <c r="CT558" s="81"/>
      <c r="CU558" s="77"/>
      <c r="CV558" s="77"/>
      <c r="CW558" s="77"/>
      <c r="CX558" s="77"/>
      <c r="DA558" s="11" t="s">
        <v>578</v>
      </c>
      <c r="DB558" s="12">
        <v>1.034</v>
      </c>
      <c r="DC558" s="11"/>
    </row>
    <row r="559" spans="1:107" ht="13.5" customHeight="1" x14ac:dyDescent="0.25">
      <c r="A559" s="3"/>
      <c r="B559" s="77"/>
      <c r="C559" s="84"/>
      <c r="D559" s="75"/>
      <c r="E559" s="75"/>
      <c r="F559" s="75"/>
      <c r="G559" s="75"/>
      <c r="H559" s="75"/>
      <c r="I559" s="75"/>
      <c r="J559" s="75"/>
      <c r="K559" s="75"/>
      <c r="L559" s="75"/>
      <c r="M559" s="74"/>
      <c r="N559" s="74"/>
      <c r="O559" s="74"/>
      <c r="P559" s="74"/>
      <c r="Q559" s="74"/>
      <c r="R559" s="85"/>
      <c r="S559" s="85"/>
      <c r="T559" s="85"/>
      <c r="U559" s="86"/>
      <c r="V559" s="86"/>
      <c r="W559" s="86"/>
      <c r="X559" s="74"/>
      <c r="Y559" s="74"/>
      <c r="Z559" s="74"/>
      <c r="AA559" s="74"/>
      <c r="AB559" s="74"/>
      <c r="AC559" s="73"/>
      <c r="AD559" s="73"/>
      <c r="AE559" s="73"/>
      <c r="AF559" s="73"/>
      <c r="AG559" s="73"/>
      <c r="AH559" s="73"/>
      <c r="AI559" s="73"/>
      <c r="AJ559" s="73"/>
      <c r="AK559" s="73"/>
      <c r="AL559" s="73"/>
      <c r="AM559" s="73"/>
      <c r="AN559" s="73"/>
      <c r="AO559" s="73"/>
      <c r="AP559" s="73"/>
      <c r="AQ559" s="73"/>
      <c r="AR559" s="73"/>
      <c r="AS559" s="73"/>
      <c r="AT559" s="73"/>
      <c r="AU559" s="73"/>
      <c r="AV559" s="73"/>
      <c r="AW559" s="73"/>
      <c r="AX559" s="73"/>
      <c r="AY559" s="73"/>
      <c r="AZ559" s="77"/>
      <c r="BA559" s="77"/>
      <c r="BB559" s="62"/>
      <c r="BC559" s="62"/>
      <c r="BD559" s="62"/>
      <c r="BE559" s="62"/>
      <c r="BF559" s="62"/>
      <c r="BG559" s="62"/>
      <c r="BH559" s="62"/>
      <c r="BI559" s="62"/>
      <c r="BJ559" s="62"/>
      <c r="BK559" s="62"/>
      <c r="BL559" s="62"/>
      <c r="BM559" s="62"/>
      <c r="BN559" s="62"/>
      <c r="BO559" s="62"/>
      <c r="BP559" s="62"/>
      <c r="BQ559" s="62"/>
      <c r="BR559" s="62"/>
      <c r="BS559" s="62"/>
      <c r="BT559" s="62"/>
      <c r="BU559" s="62"/>
      <c r="BV559" s="62"/>
      <c r="BW559" s="62"/>
      <c r="BX559" s="62"/>
      <c r="BY559" s="62"/>
      <c r="BZ559" s="77"/>
      <c r="CA559" s="77"/>
      <c r="CB559" s="77"/>
      <c r="CC559" s="77"/>
      <c r="CD559" s="81"/>
      <c r="CE559" s="81"/>
      <c r="CF559" s="81"/>
      <c r="CG559" s="81"/>
      <c r="CH559" s="81"/>
      <c r="CI559" s="81"/>
      <c r="CJ559" s="81"/>
      <c r="CK559" s="81"/>
      <c r="CL559" s="81"/>
      <c r="CM559" s="81"/>
      <c r="CN559" s="81"/>
      <c r="CO559" s="81"/>
      <c r="CP559" s="81"/>
      <c r="CQ559" s="81"/>
      <c r="CR559" s="81"/>
      <c r="CS559" s="81"/>
      <c r="CT559" s="81"/>
      <c r="CU559" s="77"/>
      <c r="CV559" s="77"/>
      <c r="CW559" s="77"/>
      <c r="CX559" s="77"/>
      <c r="DA559" s="11" t="s">
        <v>579</v>
      </c>
      <c r="DB559" s="12">
        <v>1.1870000000000001</v>
      </c>
      <c r="DC559" s="11"/>
    </row>
    <row r="560" spans="1:107" ht="13.5" customHeight="1" x14ac:dyDescent="0.2">
      <c r="A560" s="3"/>
      <c r="B560" s="77"/>
      <c r="C560" s="83"/>
      <c r="D560" s="83"/>
      <c r="E560" s="83"/>
      <c r="F560" s="83"/>
      <c r="G560" s="83"/>
      <c r="H560" s="83"/>
      <c r="I560" s="83"/>
      <c r="J560" s="83"/>
      <c r="K560" s="83"/>
      <c r="L560" s="83"/>
      <c r="M560" s="83"/>
      <c r="N560" s="83"/>
      <c r="O560" s="83"/>
      <c r="P560" s="83"/>
      <c r="Q560" s="83"/>
      <c r="R560" s="83"/>
      <c r="S560" s="83"/>
      <c r="T560" s="83"/>
      <c r="U560" s="83"/>
      <c r="V560" s="83"/>
      <c r="W560" s="83"/>
      <c r="X560" s="54"/>
      <c r="Y560" s="54"/>
      <c r="Z560" s="54"/>
      <c r="AA560" s="54"/>
      <c r="AB560" s="54"/>
      <c r="AC560" s="73"/>
      <c r="AD560" s="73"/>
      <c r="AE560" s="73"/>
      <c r="AF560" s="73"/>
      <c r="AG560" s="73"/>
      <c r="AH560" s="73"/>
      <c r="AI560" s="73"/>
      <c r="AJ560" s="73"/>
      <c r="AK560" s="73"/>
      <c r="AL560" s="73"/>
      <c r="AM560" s="73"/>
      <c r="AN560" s="73"/>
      <c r="AO560" s="73"/>
      <c r="AP560" s="73"/>
      <c r="AQ560" s="73"/>
      <c r="AR560" s="73"/>
      <c r="AS560" s="73"/>
      <c r="AT560" s="73"/>
      <c r="AU560" s="73"/>
      <c r="AV560" s="73"/>
      <c r="AW560" s="73"/>
      <c r="AX560" s="73"/>
      <c r="AY560" s="73"/>
      <c r="AZ560" s="77"/>
      <c r="BA560" s="77"/>
      <c r="BB560" s="62"/>
      <c r="BC560" s="62"/>
      <c r="BD560" s="62"/>
      <c r="BE560" s="62"/>
      <c r="BF560" s="62"/>
      <c r="BG560" s="62"/>
      <c r="BH560" s="62"/>
      <c r="BI560" s="62"/>
      <c r="BJ560" s="62"/>
      <c r="BK560" s="62"/>
      <c r="BL560" s="62"/>
      <c r="BM560" s="62"/>
      <c r="BN560" s="62"/>
      <c r="BO560" s="62"/>
      <c r="BP560" s="62"/>
      <c r="BQ560" s="62"/>
      <c r="BR560" s="62"/>
      <c r="BS560" s="62"/>
      <c r="BT560" s="62"/>
      <c r="BU560" s="62"/>
      <c r="BV560" s="62"/>
      <c r="BW560" s="62"/>
      <c r="BX560" s="62"/>
      <c r="BY560" s="62"/>
      <c r="BZ560" s="77"/>
      <c r="CA560" s="77"/>
      <c r="CB560" s="77"/>
      <c r="CC560" s="77"/>
      <c r="CD560" s="81"/>
      <c r="CE560" s="81"/>
      <c r="CF560" s="81"/>
      <c r="CG560" s="81"/>
      <c r="CH560" s="81"/>
      <c r="CI560" s="81"/>
      <c r="CJ560" s="81"/>
      <c r="CK560" s="81"/>
      <c r="CL560" s="81"/>
      <c r="CM560" s="81"/>
      <c r="CN560" s="81"/>
      <c r="CO560" s="81"/>
      <c r="CP560" s="81"/>
      <c r="CQ560" s="81"/>
      <c r="CR560" s="81"/>
      <c r="CS560" s="81"/>
      <c r="CT560" s="81"/>
      <c r="CU560" s="77"/>
      <c r="CV560" s="77"/>
      <c r="CW560" s="77"/>
      <c r="CX560" s="77"/>
      <c r="DA560" s="11" t="s">
        <v>580</v>
      </c>
      <c r="DB560" s="12">
        <v>1.22</v>
      </c>
      <c r="DC560" s="11"/>
    </row>
    <row r="561" spans="1:107" ht="13.5" customHeight="1" x14ac:dyDescent="0.2">
      <c r="A561" s="3"/>
      <c r="B561" s="77"/>
      <c r="C561" s="83"/>
      <c r="D561" s="83"/>
      <c r="E561" s="83"/>
      <c r="F561" s="83"/>
      <c r="G561" s="83"/>
      <c r="H561" s="83"/>
      <c r="I561" s="83"/>
      <c r="J561" s="83"/>
      <c r="K561" s="83"/>
      <c r="L561" s="83"/>
      <c r="M561" s="83"/>
      <c r="N561" s="83"/>
      <c r="O561" s="83"/>
      <c r="P561" s="83"/>
      <c r="Q561" s="83"/>
      <c r="R561" s="83"/>
      <c r="S561" s="83"/>
      <c r="T561" s="83"/>
      <c r="U561" s="83"/>
      <c r="V561" s="83"/>
      <c r="W561" s="83"/>
      <c r="X561" s="54"/>
      <c r="Y561" s="54"/>
      <c r="Z561" s="54"/>
      <c r="AA561" s="54"/>
      <c r="AB561" s="54"/>
      <c r="AC561" s="73"/>
      <c r="AD561" s="73"/>
      <c r="AE561" s="73"/>
      <c r="AF561" s="73"/>
      <c r="AG561" s="73"/>
      <c r="AH561" s="73"/>
      <c r="AI561" s="73"/>
      <c r="AJ561" s="73"/>
      <c r="AK561" s="73"/>
      <c r="AL561" s="73"/>
      <c r="AM561" s="73"/>
      <c r="AN561" s="73"/>
      <c r="AO561" s="73"/>
      <c r="AP561" s="73"/>
      <c r="AQ561" s="73"/>
      <c r="AR561" s="73"/>
      <c r="AS561" s="73"/>
      <c r="AT561" s="73"/>
      <c r="AU561" s="73"/>
      <c r="AV561" s="73"/>
      <c r="AW561" s="73"/>
      <c r="AX561" s="73"/>
      <c r="AY561" s="73"/>
      <c r="AZ561" s="77"/>
      <c r="BA561" s="77"/>
      <c r="BB561" s="62"/>
      <c r="BC561" s="62"/>
      <c r="BD561" s="62"/>
      <c r="BE561" s="62"/>
      <c r="BF561" s="62"/>
      <c r="BG561" s="62"/>
      <c r="BH561" s="62"/>
      <c r="BI561" s="62"/>
      <c r="BJ561" s="62"/>
      <c r="BK561" s="62"/>
      <c r="BL561" s="62"/>
      <c r="BM561" s="62"/>
      <c r="BN561" s="62"/>
      <c r="BO561" s="62"/>
      <c r="BP561" s="62"/>
      <c r="BQ561" s="62"/>
      <c r="BR561" s="62"/>
      <c r="BS561" s="62"/>
      <c r="BT561" s="62"/>
      <c r="BU561" s="62"/>
      <c r="BV561" s="62"/>
      <c r="BW561" s="62"/>
      <c r="BX561" s="62"/>
      <c r="BY561" s="62"/>
      <c r="BZ561" s="77"/>
      <c r="CA561" s="77"/>
      <c r="CB561" s="77"/>
      <c r="CC561" s="77"/>
      <c r="CD561" s="81"/>
      <c r="CE561" s="81"/>
      <c r="CF561" s="81"/>
      <c r="CG561" s="81"/>
      <c r="CH561" s="81"/>
      <c r="CI561" s="81"/>
      <c r="CJ561" s="81"/>
      <c r="CK561" s="81"/>
      <c r="CL561" s="81"/>
      <c r="CM561" s="81"/>
      <c r="CN561" s="81"/>
      <c r="CO561" s="81"/>
      <c r="CP561" s="81"/>
      <c r="CQ561" s="81"/>
      <c r="CR561" s="81"/>
      <c r="CS561" s="81"/>
      <c r="CT561" s="81"/>
      <c r="CU561" s="77"/>
      <c r="CV561" s="77"/>
      <c r="CW561" s="77"/>
      <c r="CX561" s="77"/>
      <c r="DA561" s="11" t="s">
        <v>581</v>
      </c>
      <c r="DB561" s="12">
        <v>1.0569999999999999</v>
      </c>
      <c r="DC561" s="11"/>
    </row>
    <row r="562" spans="1:107" ht="13.5" customHeight="1" x14ac:dyDescent="0.25">
      <c r="A562" s="3"/>
      <c r="B562" s="77"/>
      <c r="C562" s="84"/>
      <c r="D562" s="75"/>
      <c r="E562" s="75"/>
      <c r="F562" s="75"/>
      <c r="G562" s="75"/>
      <c r="H562" s="75"/>
      <c r="I562" s="75"/>
      <c r="J562" s="75"/>
      <c r="K562" s="75"/>
      <c r="L562" s="75"/>
      <c r="M562" s="74"/>
      <c r="N562" s="74"/>
      <c r="O562" s="74"/>
      <c r="P562" s="74"/>
      <c r="Q562" s="74"/>
      <c r="R562" s="85"/>
      <c r="S562" s="85"/>
      <c r="T562" s="85"/>
      <c r="U562" s="86"/>
      <c r="V562" s="86"/>
      <c r="W562" s="86"/>
      <c r="X562" s="74"/>
      <c r="Y562" s="74"/>
      <c r="Z562" s="74"/>
      <c r="AA562" s="74"/>
      <c r="AB562" s="74"/>
      <c r="AC562" s="73"/>
      <c r="AD562" s="73"/>
      <c r="AE562" s="73"/>
      <c r="AF562" s="73"/>
      <c r="AG562" s="73"/>
      <c r="AH562" s="73"/>
      <c r="AI562" s="73"/>
      <c r="AJ562" s="73"/>
      <c r="AK562" s="73"/>
      <c r="AL562" s="73"/>
      <c r="AM562" s="73"/>
      <c r="AN562" s="73"/>
      <c r="AO562" s="73"/>
      <c r="AP562" s="73"/>
      <c r="AQ562" s="73"/>
      <c r="AR562" s="73"/>
      <c r="AS562" s="73"/>
      <c r="AT562" s="73"/>
      <c r="AU562" s="73"/>
      <c r="AV562" s="73"/>
      <c r="AW562" s="73"/>
      <c r="AX562" s="73"/>
      <c r="AY562" s="73"/>
      <c r="AZ562" s="77"/>
      <c r="BA562" s="77"/>
      <c r="BB562" s="62"/>
      <c r="BC562" s="62"/>
      <c r="BD562" s="62"/>
      <c r="BE562" s="62"/>
      <c r="BF562" s="62"/>
      <c r="BG562" s="62"/>
      <c r="BH562" s="62"/>
      <c r="BI562" s="62"/>
      <c r="BJ562" s="62"/>
      <c r="BK562" s="62"/>
      <c r="BL562" s="62"/>
      <c r="BM562" s="62"/>
      <c r="BN562" s="62"/>
      <c r="BO562" s="62"/>
      <c r="BP562" s="62"/>
      <c r="BQ562" s="62"/>
      <c r="BR562" s="62"/>
      <c r="BS562" s="62"/>
      <c r="BT562" s="62"/>
      <c r="BU562" s="62"/>
      <c r="BV562" s="62"/>
      <c r="BW562" s="62"/>
      <c r="BX562" s="62"/>
      <c r="BY562" s="62"/>
      <c r="BZ562" s="77"/>
      <c r="CA562" s="77"/>
      <c r="CB562" s="77"/>
      <c r="CC562" s="77"/>
      <c r="CD562" s="81"/>
      <c r="CE562" s="81"/>
      <c r="CF562" s="81"/>
      <c r="CG562" s="81"/>
      <c r="CH562" s="81"/>
      <c r="CI562" s="81"/>
      <c r="CJ562" s="81"/>
      <c r="CK562" s="81"/>
      <c r="CL562" s="81"/>
      <c r="CM562" s="81"/>
      <c r="CN562" s="81"/>
      <c r="CO562" s="81"/>
      <c r="CP562" s="81"/>
      <c r="CQ562" s="81"/>
      <c r="CR562" s="81"/>
      <c r="CS562" s="81"/>
      <c r="CT562" s="81"/>
      <c r="CU562" s="77"/>
      <c r="CV562" s="77"/>
      <c r="CW562" s="77"/>
      <c r="CX562" s="77"/>
      <c r="DA562" s="11" t="s">
        <v>582</v>
      </c>
      <c r="DB562" s="12">
        <v>1.964</v>
      </c>
      <c r="DC562" s="11"/>
    </row>
    <row r="563" spans="1:107" ht="13.5" customHeight="1" x14ac:dyDescent="0.25">
      <c r="A563" s="3"/>
      <c r="B563" s="77"/>
      <c r="C563" s="84"/>
      <c r="D563" s="75"/>
      <c r="E563" s="75"/>
      <c r="F563" s="75"/>
      <c r="G563" s="75"/>
      <c r="H563" s="75"/>
      <c r="I563" s="75"/>
      <c r="J563" s="75"/>
      <c r="K563" s="75"/>
      <c r="L563" s="75"/>
      <c r="M563" s="74"/>
      <c r="N563" s="74"/>
      <c r="O563" s="74"/>
      <c r="P563" s="74"/>
      <c r="Q563" s="74"/>
      <c r="R563" s="85"/>
      <c r="S563" s="85"/>
      <c r="T563" s="85"/>
      <c r="U563" s="86"/>
      <c r="V563" s="86"/>
      <c r="W563" s="86"/>
      <c r="X563" s="74"/>
      <c r="Y563" s="74"/>
      <c r="Z563" s="74"/>
      <c r="AA563" s="74"/>
      <c r="AB563" s="74"/>
      <c r="AC563" s="73"/>
      <c r="AD563" s="73"/>
      <c r="AE563" s="73"/>
      <c r="AF563" s="73"/>
      <c r="AG563" s="73"/>
      <c r="AH563" s="73"/>
      <c r="AI563" s="73"/>
      <c r="AJ563" s="73"/>
      <c r="AK563" s="73"/>
      <c r="AL563" s="73"/>
      <c r="AM563" s="73"/>
      <c r="AN563" s="73"/>
      <c r="AO563" s="73"/>
      <c r="AP563" s="73"/>
      <c r="AQ563" s="73"/>
      <c r="AR563" s="73"/>
      <c r="AS563" s="73"/>
      <c r="AT563" s="73"/>
      <c r="AU563" s="73"/>
      <c r="AV563" s="73"/>
      <c r="AW563" s="73"/>
      <c r="AX563" s="73"/>
      <c r="AY563" s="73"/>
      <c r="AZ563" s="77"/>
      <c r="BA563" s="77"/>
      <c r="BB563" s="62"/>
      <c r="BC563" s="62"/>
      <c r="BD563" s="62"/>
      <c r="BE563" s="62"/>
      <c r="BF563" s="62"/>
      <c r="BG563" s="62"/>
      <c r="BH563" s="62"/>
      <c r="BI563" s="62"/>
      <c r="BJ563" s="62"/>
      <c r="BK563" s="62"/>
      <c r="BL563" s="62"/>
      <c r="BM563" s="62"/>
      <c r="BN563" s="62"/>
      <c r="BO563" s="62"/>
      <c r="BP563" s="62"/>
      <c r="BQ563" s="62"/>
      <c r="BR563" s="62"/>
      <c r="BS563" s="62"/>
      <c r="BT563" s="62"/>
      <c r="BU563" s="62"/>
      <c r="BV563" s="62"/>
      <c r="BW563" s="62"/>
      <c r="BX563" s="62"/>
      <c r="BY563" s="62"/>
      <c r="BZ563" s="77"/>
      <c r="CA563" s="77"/>
      <c r="CB563" s="77"/>
      <c r="CC563" s="77"/>
      <c r="CD563" s="81"/>
      <c r="CE563" s="81"/>
      <c r="CF563" s="81"/>
      <c r="CG563" s="81"/>
      <c r="CH563" s="81"/>
      <c r="CI563" s="81"/>
      <c r="CJ563" s="81"/>
      <c r="CK563" s="81"/>
      <c r="CL563" s="81"/>
      <c r="CM563" s="81"/>
      <c r="CN563" s="81"/>
      <c r="CO563" s="81"/>
      <c r="CP563" s="81"/>
      <c r="CQ563" s="81"/>
      <c r="CR563" s="81"/>
      <c r="CS563" s="81"/>
      <c r="CT563" s="81"/>
      <c r="CU563" s="77"/>
      <c r="CV563" s="77"/>
      <c r="CW563" s="77"/>
      <c r="CX563" s="77"/>
      <c r="DA563" s="11" t="s">
        <v>583</v>
      </c>
      <c r="DB563" s="12">
        <v>3.847</v>
      </c>
      <c r="DC563" s="11"/>
    </row>
    <row r="564" spans="1:107" ht="13.5" customHeight="1" x14ac:dyDescent="0.25">
      <c r="A564" s="3"/>
      <c r="B564" s="77"/>
      <c r="C564" s="84"/>
      <c r="D564" s="75"/>
      <c r="E564" s="75"/>
      <c r="F564" s="75"/>
      <c r="G564" s="75"/>
      <c r="H564" s="75"/>
      <c r="I564" s="75"/>
      <c r="J564" s="75"/>
      <c r="K564" s="75"/>
      <c r="L564" s="75"/>
      <c r="M564" s="74"/>
      <c r="N564" s="74"/>
      <c r="O564" s="74"/>
      <c r="P564" s="74"/>
      <c r="Q564" s="74"/>
      <c r="R564" s="85"/>
      <c r="S564" s="85"/>
      <c r="T564" s="85"/>
      <c r="U564" s="86"/>
      <c r="V564" s="86"/>
      <c r="W564" s="86"/>
      <c r="X564" s="74"/>
      <c r="Y564" s="74"/>
      <c r="Z564" s="74"/>
      <c r="AA564" s="74"/>
      <c r="AB564" s="74"/>
      <c r="AC564" s="73"/>
      <c r="AD564" s="73"/>
      <c r="AE564" s="73"/>
      <c r="AF564" s="73"/>
      <c r="AG564" s="73"/>
      <c r="AH564" s="73"/>
      <c r="AI564" s="73"/>
      <c r="AJ564" s="73"/>
      <c r="AK564" s="73"/>
      <c r="AL564" s="73"/>
      <c r="AM564" s="73"/>
      <c r="AN564" s="73"/>
      <c r="AO564" s="73"/>
      <c r="AP564" s="73"/>
      <c r="AQ564" s="73"/>
      <c r="AR564" s="73"/>
      <c r="AS564" s="73"/>
      <c r="AT564" s="73"/>
      <c r="AU564" s="73"/>
      <c r="AV564" s="73"/>
      <c r="AW564" s="73"/>
      <c r="AX564" s="73"/>
      <c r="AY564" s="73"/>
      <c r="AZ564" s="77"/>
      <c r="BA564" s="77"/>
      <c r="BB564" s="62"/>
      <c r="BC564" s="62"/>
      <c r="BD564" s="62"/>
      <c r="BE564" s="62"/>
      <c r="BF564" s="62"/>
      <c r="BG564" s="62"/>
      <c r="BH564" s="62"/>
      <c r="BI564" s="62"/>
      <c r="BJ564" s="62"/>
      <c r="BK564" s="62"/>
      <c r="BL564" s="62"/>
      <c r="BM564" s="62"/>
      <c r="BN564" s="62"/>
      <c r="BO564" s="62"/>
      <c r="BP564" s="62"/>
      <c r="BQ564" s="62"/>
      <c r="BR564" s="62"/>
      <c r="BS564" s="62"/>
      <c r="BT564" s="62"/>
      <c r="BU564" s="62"/>
      <c r="BV564" s="62"/>
      <c r="BW564" s="62"/>
      <c r="BX564" s="62"/>
      <c r="BY564" s="62"/>
      <c r="BZ564" s="77"/>
      <c r="CA564" s="77"/>
      <c r="CB564" s="77"/>
      <c r="CC564" s="77"/>
      <c r="CD564" s="81"/>
      <c r="CE564" s="81"/>
      <c r="CF564" s="81"/>
      <c r="CG564" s="81"/>
      <c r="CH564" s="81"/>
      <c r="CI564" s="81"/>
      <c r="CJ564" s="81"/>
      <c r="CK564" s="81"/>
      <c r="CL564" s="81"/>
      <c r="CM564" s="81"/>
      <c r="CN564" s="81"/>
      <c r="CO564" s="81"/>
      <c r="CP564" s="81"/>
      <c r="CQ564" s="81"/>
      <c r="CR564" s="81"/>
      <c r="CS564" s="81"/>
      <c r="CT564" s="81"/>
      <c r="CU564" s="77"/>
      <c r="CV564" s="77"/>
      <c r="CW564" s="77"/>
      <c r="CX564" s="77"/>
      <c r="DA564" s="11" t="s">
        <v>584</v>
      </c>
      <c r="DB564" s="12">
        <v>1.0780000000000001</v>
      </c>
      <c r="DC564" s="11"/>
    </row>
    <row r="565" spans="1:107" ht="13.5" customHeight="1" x14ac:dyDescent="0.25">
      <c r="A565" s="3"/>
      <c r="B565" s="77"/>
      <c r="C565" s="84"/>
      <c r="D565" s="75"/>
      <c r="E565" s="75"/>
      <c r="F565" s="75"/>
      <c r="G565" s="75"/>
      <c r="H565" s="75"/>
      <c r="I565" s="75"/>
      <c r="J565" s="75"/>
      <c r="K565" s="75"/>
      <c r="L565" s="75"/>
      <c r="M565" s="74"/>
      <c r="N565" s="74"/>
      <c r="O565" s="74"/>
      <c r="P565" s="74"/>
      <c r="Q565" s="74"/>
      <c r="R565" s="85"/>
      <c r="S565" s="85"/>
      <c r="T565" s="85"/>
      <c r="U565" s="86"/>
      <c r="V565" s="86"/>
      <c r="W565" s="86"/>
      <c r="X565" s="74"/>
      <c r="Y565" s="74"/>
      <c r="Z565" s="74"/>
      <c r="AA565" s="74"/>
      <c r="AB565" s="74"/>
      <c r="AC565" s="73"/>
      <c r="AD565" s="73"/>
      <c r="AE565" s="73"/>
      <c r="AF565" s="73"/>
      <c r="AG565" s="73"/>
      <c r="AH565" s="73"/>
      <c r="AI565" s="73"/>
      <c r="AJ565" s="73"/>
      <c r="AK565" s="73"/>
      <c r="AL565" s="73"/>
      <c r="AM565" s="73"/>
      <c r="AN565" s="73"/>
      <c r="AO565" s="73"/>
      <c r="AP565" s="73"/>
      <c r="AQ565" s="73"/>
      <c r="AR565" s="73"/>
      <c r="AS565" s="73"/>
      <c r="AT565" s="73"/>
      <c r="AU565" s="73"/>
      <c r="AV565" s="73"/>
      <c r="AW565" s="73"/>
      <c r="AX565" s="73"/>
      <c r="AY565" s="73"/>
      <c r="AZ565" s="77"/>
      <c r="BA565" s="77"/>
      <c r="BB565" s="62"/>
      <c r="BC565" s="62"/>
      <c r="BD565" s="62"/>
      <c r="BE565" s="62"/>
      <c r="BF565" s="62"/>
      <c r="BG565" s="62"/>
      <c r="BH565" s="62"/>
      <c r="BI565" s="62"/>
      <c r="BJ565" s="62"/>
      <c r="BK565" s="62"/>
      <c r="BL565" s="62"/>
      <c r="BM565" s="62"/>
      <c r="BN565" s="62"/>
      <c r="BO565" s="62"/>
      <c r="BP565" s="62"/>
      <c r="BQ565" s="62"/>
      <c r="BR565" s="62"/>
      <c r="BS565" s="62"/>
      <c r="BT565" s="62"/>
      <c r="BU565" s="62"/>
      <c r="BV565" s="62"/>
      <c r="BW565" s="62"/>
      <c r="BX565" s="62"/>
      <c r="BY565" s="62"/>
      <c r="BZ565" s="77"/>
      <c r="CA565" s="77"/>
      <c r="CB565" s="77"/>
      <c r="CC565" s="77"/>
      <c r="CD565" s="81"/>
      <c r="CE565" s="81"/>
      <c r="CF565" s="81"/>
      <c r="CG565" s="81"/>
      <c r="CH565" s="81"/>
      <c r="CI565" s="81"/>
      <c r="CJ565" s="81"/>
      <c r="CK565" s="81"/>
      <c r="CL565" s="81"/>
      <c r="CM565" s="81"/>
      <c r="CN565" s="81"/>
      <c r="CO565" s="81"/>
      <c r="CP565" s="81"/>
      <c r="CQ565" s="81"/>
      <c r="CR565" s="81"/>
      <c r="CS565" s="81"/>
      <c r="CT565" s="81"/>
      <c r="CU565" s="77"/>
      <c r="CV565" s="77"/>
      <c r="CW565" s="77"/>
      <c r="CX565" s="77"/>
      <c r="DA565" s="11" t="s">
        <v>585</v>
      </c>
      <c r="DB565" s="12">
        <v>1.3680000000000001</v>
      </c>
      <c r="DC565" s="11"/>
    </row>
    <row r="566" spans="1:107" ht="13.5" customHeight="1" x14ac:dyDescent="0.2">
      <c r="A566" s="3"/>
      <c r="B566" s="3"/>
      <c r="C566" s="83"/>
      <c r="D566" s="83"/>
      <c r="E566" s="83"/>
      <c r="F566" s="83"/>
      <c r="G566" s="83"/>
      <c r="H566" s="83"/>
      <c r="I566" s="83"/>
      <c r="J566" s="83"/>
      <c r="K566" s="83"/>
      <c r="L566" s="83"/>
      <c r="M566" s="83"/>
      <c r="N566" s="83"/>
      <c r="O566" s="83"/>
      <c r="P566" s="83"/>
      <c r="Q566" s="83"/>
      <c r="R566" s="83"/>
      <c r="S566" s="83"/>
      <c r="T566" s="83"/>
      <c r="U566" s="83"/>
      <c r="V566" s="83"/>
      <c r="W566" s="83"/>
      <c r="X566" s="54"/>
      <c r="Y566" s="54"/>
      <c r="Z566" s="54"/>
      <c r="AA566" s="54"/>
      <c r="AB566" s="54"/>
      <c r="AC566" s="73"/>
      <c r="AD566" s="73"/>
      <c r="AE566" s="73"/>
      <c r="AF566" s="73"/>
      <c r="AG566" s="73"/>
      <c r="AH566" s="73"/>
      <c r="AI566" s="73"/>
      <c r="AJ566" s="73"/>
      <c r="AK566" s="73"/>
      <c r="AL566" s="73"/>
      <c r="AM566" s="73"/>
      <c r="AN566" s="73"/>
      <c r="AO566" s="73"/>
      <c r="AP566" s="73"/>
      <c r="AQ566" s="73"/>
      <c r="AR566" s="73"/>
      <c r="AS566" s="73"/>
      <c r="AT566" s="73"/>
      <c r="AU566" s="73"/>
      <c r="AV566" s="73"/>
      <c r="AW566" s="73"/>
      <c r="AX566" s="73"/>
      <c r="AY566" s="73"/>
      <c r="AZ566" s="77"/>
      <c r="BA566" s="77"/>
      <c r="BB566" s="77"/>
      <c r="BC566" s="77"/>
      <c r="BD566" s="77"/>
      <c r="BE566" s="77"/>
      <c r="BF566" s="77"/>
      <c r="BG566" s="77"/>
      <c r="BH566" s="77"/>
      <c r="BI566" s="77"/>
      <c r="BJ566" s="77"/>
      <c r="BK566" s="77"/>
      <c r="BL566" s="77"/>
      <c r="BM566" s="77"/>
      <c r="BN566" s="77"/>
      <c r="BO566" s="77"/>
      <c r="BP566" s="77"/>
      <c r="BQ566" s="77"/>
      <c r="BR566" s="77"/>
      <c r="BS566" s="77"/>
      <c r="BT566" s="77"/>
      <c r="BU566" s="77"/>
      <c r="BV566" s="77"/>
      <c r="BW566" s="77"/>
      <c r="BX566" s="77"/>
      <c r="BY566" s="77"/>
      <c r="BZ566" s="77"/>
      <c r="CA566" s="77"/>
      <c r="CB566" s="77"/>
      <c r="CC566" s="77"/>
      <c r="CD566" s="77"/>
      <c r="CE566" s="77"/>
      <c r="CF566" s="77"/>
      <c r="CG566" s="77"/>
      <c r="CH566" s="77"/>
      <c r="CI566" s="77"/>
      <c r="CJ566" s="77"/>
      <c r="CK566" s="77"/>
      <c r="CL566" s="77"/>
      <c r="CM566" s="77"/>
      <c r="CN566" s="77"/>
      <c r="CO566" s="77"/>
      <c r="CP566" s="77"/>
      <c r="CQ566" s="77"/>
      <c r="CR566" s="77"/>
      <c r="CS566" s="77"/>
      <c r="CT566" s="77"/>
      <c r="CU566" s="77"/>
      <c r="CV566" s="77"/>
      <c r="CW566" s="77"/>
      <c r="CX566" s="77"/>
      <c r="DA566" s="11" t="s">
        <v>586</v>
      </c>
      <c r="DB566" s="12">
        <v>1.3009999999999999</v>
      </c>
      <c r="DC566" s="11"/>
    </row>
    <row r="567" spans="1:107" ht="13.5" customHeight="1" x14ac:dyDescent="0.2">
      <c r="A567" s="3"/>
      <c r="B567" s="64"/>
      <c r="C567" s="3"/>
      <c r="D567" s="3"/>
      <c r="E567" s="3"/>
      <c r="F567" s="3"/>
      <c r="G567" s="3"/>
      <c r="H567" s="3"/>
      <c r="I567" s="3"/>
      <c r="J567" s="3"/>
      <c r="K567" s="3"/>
      <c r="L567" s="3"/>
      <c r="DA567" s="11" t="s">
        <v>587</v>
      </c>
      <c r="DB567" s="12">
        <v>1.663</v>
      </c>
      <c r="DC567" s="11"/>
    </row>
    <row r="568" spans="1:107" ht="13.5" customHeight="1" x14ac:dyDescent="0.2">
      <c r="A568" s="3"/>
      <c r="B568" s="64"/>
      <c r="C568" s="64"/>
      <c r="D568" s="64"/>
      <c r="E568" s="64"/>
      <c r="F568" s="64"/>
      <c r="G568" s="64"/>
      <c r="H568" s="64"/>
      <c r="I568" s="64"/>
      <c r="J568" s="64"/>
      <c r="K568" s="64"/>
      <c r="L568" s="64"/>
      <c r="M568" s="64"/>
      <c r="N568" s="65"/>
      <c r="O568" s="64"/>
      <c r="P568" s="64"/>
      <c r="Q568" s="64"/>
      <c r="R568" s="64"/>
      <c r="S568" s="64"/>
      <c r="T568" s="64"/>
      <c r="U568" s="64"/>
      <c r="V568" s="64"/>
      <c r="W568" s="64"/>
      <c r="X568" s="64"/>
      <c r="Y568" s="64"/>
      <c r="Z568" s="64"/>
      <c r="AA568" s="64"/>
      <c r="AB568" s="64"/>
      <c r="AC568" s="64"/>
      <c r="AD568" s="64"/>
      <c r="AE568" s="64"/>
      <c r="AF568" s="64"/>
      <c r="AG568" s="64"/>
      <c r="AH568" s="64"/>
      <c r="AI568" s="64"/>
      <c r="AJ568" s="64"/>
      <c r="AK568" s="64"/>
      <c r="AL568" s="64"/>
      <c r="AM568" s="64"/>
      <c r="AN568" s="64"/>
      <c r="AO568" s="64"/>
      <c r="AP568" s="64"/>
      <c r="AQ568" s="64"/>
      <c r="AR568" s="64"/>
      <c r="AS568" s="64"/>
      <c r="AT568" s="64"/>
      <c r="AU568" s="64"/>
      <c r="AV568" s="64"/>
      <c r="AW568" s="64"/>
      <c r="AX568" s="64"/>
      <c r="AY568" s="64"/>
      <c r="AZ568" s="64"/>
      <c r="BA568" s="64"/>
      <c r="BB568" s="64"/>
      <c r="BC568" s="64"/>
      <c r="BD568" s="64"/>
      <c r="BE568" s="64"/>
      <c r="BF568" s="64"/>
      <c r="BG568" s="64"/>
      <c r="BH568" s="64"/>
      <c r="BI568" s="64"/>
      <c r="BJ568" s="64"/>
      <c r="BK568" s="64"/>
      <c r="BL568" s="64"/>
      <c r="BM568" s="64"/>
      <c r="BN568" s="64"/>
      <c r="BO568" s="64"/>
      <c r="BP568" s="64"/>
      <c r="BQ568" s="64"/>
      <c r="BR568" s="64"/>
      <c r="BS568" s="64"/>
      <c r="BT568" s="64"/>
      <c r="BU568" s="64"/>
      <c r="BV568" s="64"/>
      <c r="BW568" s="64"/>
      <c r="BX568" s="64"/>
      <c r="BY568" s="64"/>
      <c r="BZ568" s="64"/>
      <c r="CA568" s="64"/>
      <c r="CB568" s="64"/>
      <c r="CC568" s="64"/>
      <c r="CD568" s="64"/>
      <c r="CE568" s="64"/>
      <c r="CF568" s="64"/>
      <c r="CG568" s="64"/>
      <c r="CH568" s="64"/>
      <c r="CI568" s="64"/>
      <c r="CJ568" s="64"/>
      <c r="CK568" s="64"/>
      <c r="CL568" s="64"/>
      <c r="CM568" s="64"/>
      <c r="CN568" s="64"/>
      <c r="CO568" s="64"/>
      <c r="CP568" s="64"/>
      <c r="CQ568" s="64"/>
      <c r="CR568" s="64"/>
      <c r="CS568" s="64"/>
      <c r="CT568" s="64"/>
      <c r="CU568" s="64"/>
      <c r="CV568" s="64"/>
      <c r="CW568" s="64"/>
      <c r="CX568" s="64"/>
      <c r="DA568" s="11" t="s">
        <v>588</v>
      </c>
      <c r="DB568" s="12">
        <v>1.746</v>
      </c>
      <c r="DC568" s="11"/>
    </row>
    <row r="569" spans="1:107" ht="13.5" customHeight="1" x14ac:dyDescent="0.2">
      <c r="A569" s="3"/>
      <c r="B569" s="64"/>
      <c r="C569" s="68"/>
      <c r="D569" s="68"/>
      <c r="E569" s="68"/>
      <c r="F569" s="68"/>
      <c r="G569" s="64"/>
      <c r="H569" s="64"/>
      <c r="I569" s="64"/>
      <c r="J569" s="64"/>
      <c r="K569" s="64"/>
      <c r="L569" s="65"/>
      <c r="M569" s="64"/>
      <c r="N569" s="65"/>
      <c r="O569" s="64"/>
      <c r="P569" s="64"/>
      <c r="Q569" s="64"/>
      <c r="R569" s="64"/>
      <c r="S569" s="64"/>
      <c r="T569" s="64"/>
      <c r="U569" s="64"/>
      <c r="V569" s="64"/>
      <c r="W569" s="64"/>
      <c r="X569" s="64"/>
      <c r="Y569" s="64"/>
      <c r="Z569" s="64"/>
      <c r="AA569" s="64"/>
      <c r="AB569" s="64"/>
      <c r="AC569" s="64"/>
      <c r="AD569" s="64"/>
      <c r="AE569" s="64"/>
      <c r="AF569" s="66"/>
      <c r="AG569" s="66"/>
      <c r="AH569" s="66"/>
      <c r="AI569" s="66"/>
      <c r="AJ569" s="66"/>
      <c r="AK569" s="66"/>
      <c r="AL569" s="66"/>
      <c r="AM569" s="66"/>
      <c r="AN569" s="66"/>
      <c r="AO569" s="66"/>
      <c r="AP569" s="66"/>
      <c r="AQ569" s="66"/>
      <c r="AR569" s="66"/>
      <c r="AS569" s="66"/>
      <c r="AT569" s="66"/>
      <c r="AU569" s="66"/>
      <c r="AV569" s="66"/>
      <c r="AW569" s="66"/>
      <c r="AX569" s="66"/>
      <c r="AY569" s="66"/>
      <c r="AZ569" s="66"/>
      <c r="BA569" s="66"/>
      <c r="BB569" s="66"/>
      <c r="BC569" s="66"/>
      <c r="BD569" s="66"/>
      <c r="BE569" s="66"/>
      <c r="BF569" s="66"/>
      <c r="BG569" s="66"/>
      <c r="BH569" s="66"/>
      <c r="BI569" s="66"/>
      <c r="BJ569" s="66"/>
      <c r="BK569" s="66"/>
      <c r="BL569" s="66"/>
      <c r="BM569" s="66"/>
      <c r="BN569" s="66"/>
      <c r="BO569" s="66"/>
      <c r="BP569" s="66"/>
      <c r="BQ569" s="66"/>
      <c r="BR569" s="66"/>
      <c r="BS569" s="66"/>
      <c r="BT569" s="66"/>
      <c r="BU569" s="64"/>
      <c r="BV569" s="64"/>
      <c r="BW569" s="64"/>
      <c r="BX569" s="64"/>
      <c r="BY569" s="64"/>
      <c r="BZ569" s="64"/>
      <c r="CA569" s="64"/>
      <c r="CB569" s="64"/>
      <c r="CC569" s="64"/>
      <c r="CD569" s="64"/>
      <c r="CE569" s="64"/>
      <c r="CF569" s="64"/>
      <c r="CG569" s="64"/>
      <c r="CH569" s="64"/>
      <c r="CI569" s="64"/>
      <c r="CJ569" s="64"/>
      <c r="CK569" s="64"/>
      <c r="CL569" s="64"/>
      <c r="CM569" s="64"/>
      <c r="CN569" s="64"/>
      <c r="CO569" s="64"/>
      <c r="CP569" s="64"/>
      <c r="CQ569" s="64"/>
      <c r="CR569" s="64"/>
      <c r="CS569" s="64"/>
      <c r="CT569" s="64"/>
      <c r="CU569" s="64"/>
      <c r="CV569" s="64"/>
      <c r="CW569" s="64"/>
      <c r="CX569" s="64"/>
      <c r="DA569" s="11" t="s">
        <v>589</v>
      </c>
      <c r="DB569" s="12">
        <v>3.0470000000000002</v>
      </c>
      <c r="DC569" s="11"/>
    </row>
    <row r="570" spans="1:107" ht="13.5" customHeight="1" x14ac:dyDescent="0.2">
      <c r="A570" s="3"/>
      <c r="B570" s="64"/>
      <c r="C570" s="68"/>
      <c r="D570" s="68"/>
      <c r="E570" s="68"/>
      <c r="F570" s="68"/>
      <c r="G570" s="64"/>
      <c r="H570" s="64"/>
      <c r="I570" s="64"/>
      <c r="J570" s="64"/>
      <c r="K570" s="64"/>
      <c r="L570" s="64"/>
      <c r="M570" s="64"/>
      <c r="N570" s="65"/>
      <c r="O570" s="56"/>
      <c r="P570" s="56"/>
      <c r="Q570" s="56"/>
      <c r="R570" s="56"/>
      <c r="S570" s="56"/>
      <c r="T570" s="56"/>
      <c r="U570" s="56"/>
      <c r="V570" s="56"/>
      <c r="W570" s="56"/>
      <c r="X570" s="56"/>
      <c r="Y570" s="56"/>
      <c r="Z570" s="56"/>
      <c r="AA570" s="56"/>
      <c r="AB570" s="56"/>
      <c r="AC570" s="56"/>
      <c r="AD570" s="56"/>
      <c r="AE570" s="64"/>
      <c r="AF570" s="64"/>
      <c r="AG570" s="64"/>
      <c r="AH570" s="64"/>
      <c r="AI570" s="64"/>
      <c r="AJ570" s="64"/>
      <c r="AK570" s="64"/>
      <c r="AL570" s="64"/>
      <c r="AM570" s="64"/>
      <c r="AN570" s="64"/>
      <c r="AO570" s="64"/>
      <c r="AP570" s="64"/>
      <c r="AQ570" s="69"/>
      <c r="AR570" s="69"/>
      <c r="AS570" s="69"/>
      <c r="AT570" s="69"/>
      <c r="AU570" s="70"/>
      <c r="AV570" s="64"/>
      <c r="AW570" s="64"/>
      <c r="AX570" s="64"/>
      <c r="AY570" s="64"/>
      <c r="AZ570" s="64"/>
      <c r="BA570" s="70"/>
      <c r="BB570" s="64"/>
      <c r="BC570" s="64"/>
      <c r="BD570" s="64"/>
      <c r="BE570" s="64"/>
      <c r="BF570" s="64"/>
      <c r="BG570" s="64"/>
      <c r="BH570" s="70"/>
      <c r="BI570" s="64"/>
      <c r="BJ570" s="64"/>
      <c r="BK570" s="64"/>
      <c r="BL570" s="64"/>
      <c r="BM570" s="64"/>
      <c r="BN570" s="70"/>
      <c r="BO570" s="64"/>
      <c r="BP570" s="64"/>
      <c r="BQ570" s="64"/>
      <c r="BR570" s="64"/>
      <c r="BS570" s="64"/>
      <c r="BT570" s="64"/>
      <c r="BU570" s="64"/>
      <c r="BV570" s="64"/>
      <c r="BW570" s="64"/>
      <c r="BX570" s="64"/>
      <c r="BY570" s="64"/>
      <c r="BZ570" s="64"/>
      <c r="CA570" s="64"/>
      <c r="CB570" s="64"/>
      <c r="CC570" s="64"/>
      <c r="CD570" s="64"/>
      <c r="CE570" s="64"/>
      <c r="CF570" s="64"/>
      <c r="CG570" s="64"/>
      <c r="CH570" s="64"/>
      <c r="CI570" s="64"/>
      <c r="CJ570" s="64"/>
      <c r="CK570" s="64"/>
      <c r="CL570" s="64"/>
      <c r="CM570" s="64"/>
      <c r="CN570" s="64"/>
      <c r="CO570" s="64"/>
      <c r="CP570" s="64"/>
      <c r="CQ570" s="64"/>
      <c r="CR570" s="64"/>
      <c r="CS570" s="64"/>
      <c r="CT570" s="64"/>
      <c r="CU570" s="64"/>
      <c r="CV570" s="64"/>
      <c r="CW570" s="64"/>
      <c r="CX570" s="64"/>
      <c r="DA570" s="11" t="s">
        <v>590</v>
      </c>
      <c r="DB570" s="12">
        <v>2.879</v>
      </c>
      <c r="DC570" s="11"/>
    </row>
    <row r="571" spans="1:107" ht="13.5" customHeight="1" x14ac:dyDescent="0.2">
      <c r="A571" s="3"/>
      <c r="B571" s="64"/>
      <c r="C571" s="68"/>
      <c r="D571" s="68"/>
      <c r="E571" s="68"/>
      <c r="F571" s="68"/>
      <c r="G571" s="64"/>
      <c r="H571" s="64"/>
      <c r="I571" s="64"/>
      <c r="J571" s="64"/>
      <c r="K571" s="64"/>
      <c r="L571" s="64"/>
      <c r="M571" s="64"/>
      <c r="N571" s="65"/>
      <c r="O571" s="56"/>
      <c r="P571" s="56"/>
      <c r="Q571" s="56"/>
      <c r="R571" s="56"/>
      <c r="S571" s="56"/>
      <c r="T571" s="56"/>
      <c r="U571" s="56"/>
      <c r="V571" s="56"/>
      <c r="W571" s="56"/>
      <c r="X571" s="56"/>
      <c r="Y571" s="56"/>
      <c r="Z571" s="56"/>
      <c r="AA571" s="56"/>
      <c r="AB571" s="56"/>
      <c r="AC571" s="56"/>
      <c r="AD571" s="56"/>
      <c r="AE571" s="64"/>
      <c r="AF571" s="64"/>
      <c r="AG571" s="64"/>
      <c r="AH571" s="64"/>
      <c r="AI571" s="64"/>
      <c r="AJ571" s="64"/>
      <c r="AK571" s="64"/>
      <c r="AL571" s="64"/>
      <c r="AM571" s="64"/>
      <c r="AN571" s="64"/>
      <c r="AO571" s="64"/>
      <c r="AP571" s="64"/>
      <c r="AQ571" s="64"/>
      <c r="AR571" s="64"/>
      <c r="AS571" s="64"/>
      <c r="AT571" s="64"/>
      <c r="AU571" s="64"/>
      <c r="AV571" s="64"/>
      <c r="AW571" s="64"/>
      <c r="AX571" s="64"/>
      <c r="AY571" s="64"/>
      <c r="AZ571" s="64"/>
      <c r="BA571" s="64"/>
      <c r="BB571" s="64"/>
      <c r="BC571" s="64"/>
      <c r="BD571" s="64"/>
      <c r="BE571" s="64"/>
      <c r="BF571" s="64"/>
      <c r="BG571" s="64"/>
      <c r="BH571" s="64"/>
      <c r="BI571" s="64"/>
      <c r="BJ571" s="64"/>
      <c r="BK571" s="64"/>
      <c r="BL571" s="64"/>
      <c r="BM571" s="64"/>
      <c r="BN571" s="64"/>
      <c r="BO571" s="64"/>
      <c r="BP571" s="64"/>
      <c r="BQ571" s="64"/>
      <c r="BR571" s="64"/>
      <c r="BS571" s="64"/>
      <c r="BT571" s="64"/>
      <c r="BU571" s="64"/>
      <c r="BV571" s="64"/>
      <c r="BW571" s="64"/>
      <c r="BX571" s="64"/>
      <c r="BY571" s="64"/>
      <c r="BZ571" s="64"/>
      <c r="CA571" s="64"/>
      <c r="CB571" s="64"/>
      <c r="CC571" s="64"/>
      <c r="CD571" s="64"/>
      <c r="CE571" s="64"/>
      <c r="CF571" s="64"/>
      <c r="CG571" s="64"/>
      <c r="CH571" s="64"/>
      <c r="CI571" s="64"/>
      <c r="CJ571" s="64"/>
      <c r="CK571" s="64"/>
      <c r="CL571" s="64"/>
      <c r="CM571" s="64"/>
      <c r="CN571" s="64"/>
      <c r="CO571" s="64"/>
      <c r="CP571" s="64"/>
      <c r="CQ571" s="64"/>
      <c r="CR571" s="64"/>
      <c r="CS571" s="64"/>
      <c r="CT571" s="64"/>
      <c r="CU571" s="64"/>
      <c r="CV571" s="64"/>
      <c r="CW571" s="64"/>
      <c r="CX571" s="64"/>
      <c r="DA571" s="11" t="s">
        <v>591</v>
      </c>
      <c r="DB571" s="12">
        <v>1.3580000000000001</v>
      </c>
      <c r="DC571" s="11"/>
    </row>
    <row r="572" spans="1:107" ht="13.5" customHeight="1" x14ac:dyDescent="0.2">
      <c r="A572" s="3"/>
      <c r="B572" s="77"/>
      <c r="C572" s="64"/>
      <c r="D572" s="64"/>
      <c r="E572" s="64"/>
      <c r="F572" s="64"/>
      <c r="G572" s="64"/>
      <c r="H572" s="64"/>
      <c r="I572" s="64"/>
      <c r="J572" s="64"/>
      <c r="K572" s="64"/>
      <c r="L572" s="64"/>
      <c r="M572" s="64"/>
      <c r="N572" s="65"/>
      <c r="O572" s="64"/>
      <c r="P572" s="64"/>
      <c r="Q572" s="64"/>
      <c r="R572" s="64"/>
      <c r="S572" s="64"/>
      <c r="T572" s="64"/>
      <c r="U572" s="64"/>
      <c r="V572" s="64"/>
      <c r="W572" s="64"/>
      <c r="X572" s="64"/>
      <c r="Y572" s="64"/>
      <c r="Z572" s="64"/>
      <c r="AA572" s="64"/>
      <c r="AB572" s="64"/>
      <c r="AC572" s="56"/>
      <c r="AD572" s="56"/>
      <c r="AE572" s="56"/>
      <c r="AF572" s="56"/>
      <c r="AG572" s="56"/>
      <c r="AH572" s="56"/>
      <c r="AI572" s="64"/>
      <c r="AJ572" s="64"/>
      <c r="AK572" s="64"/>
      <c r="AL572" s="64"/>
      <c r="AM572" s="64"/>
      <c r="AN572" s="64"/>
      <c r="AO572" s="64"/>
      <c r="AP572" s="64"/>
      <c r="AQ572" s="64"/>
      <c r="AR572" s="64"/>
      <c r="AS572" s="64"/>
      <c r="AT572" s="64"/>
      <c r="AU572" s="64"/>
      <c r="AV572" s="64"/>
      <c r="AW572" s="64"/>
      <c r="AX572" s="64"/>
      <c r="AY572" s="64"/>
      <c r="AZ572" s="64"/>
      <c r="BA572" s="64"/>
      <c r="BB572" s="64"/>
      <c r="BC572" s="64"/>
      <c r="BD572" s="64"/>
      <c r="BE572" s="64"/>
      <c r="BF572" s="64"/>
      <c r="BG572" s="64"/>
      <c r="BH572" s="64"/>
      <c r="BI572" s="64"/>
      <c r="BJ572" s="64"/>
      <c r="BK572" s="64"/>
      <c r="BL572" s="64"/>
      <c r="BM572" s="64"/>
      <c r="BN572" s="64"/>
      <c r="BO572" s="64"/>
      <c r="BP572" s="64"/>
      <c r="BQ572" s="64"/>
      <c r="BR572" s="64"/>
      <c r="BS572" s="64"/>
      <c r="BT572" s="64"/>
      <c r="BU572" s="64"/>
      <c r="BV572" s="64"/>
      <c r="BW572" s="64"/>
      <c r="BX572" s="64"/>
      <c r="BY572" s="64"/>
      <c r="BZ572" s="64"/>
      <c r="CA572" s="64"/>
      <c r="CB572" s="64"/>
      <c r="CC572" s="64"/>
      <c r="CD572" s="64"/>
      <c r="CE572" s="64"/>
      <c r="CF572" s="64"/>
      <c r="CG572" s="64"/>
      <c r="CH572" s="64"/>
      <c r="CI572" s="64"/>
      <c r="CJ572" s="64"/>
      <c r="CK572" s="64"/>
      <c r="CL572" s="64"/>
      <c r="CM572" s="64"/>
      <c r="CN572" s="64"/>
      <c r="CO572" s="64"/>
      <c r="CP572" s="64"/>
      <c r="CQ572" s="64"/>
      <c r="CR572" s="64"/>
      <c r="CS572" s="64"/>
      <c r="CT572" s="64"/>
      <c r="CU572" s="64"/>
      <c r="CV572" s="64"/>
      <c r="CW572" s="64"/>
      <c r="CX572" s="64"/>
      <c r="DA572" s="11" t="s">
        <v>592</v>
      </c>
      <c r="DB572" s="12">
        <v>1.157</v>
      </c>
      <c r="DC572" s="11"/>
    </row>
    <row r="573" spans="1:107" ht="13.5" customHeight="1" x14ac:dyDescent="0.2">
      <c r="A573" s="3"/>
      <c r="B573" s="77"/>
      <c r="C573" s="83"/>
      <c r="D573" s="83"/>
      <c r="E573" s="83"/>
      <c r="F573" s="83"/>
      <c r="G573" s="83"/>
      <c r="H573" s="83"/>
      <c r="I573" s="83"/>
      <c r="J573" s="83"/>
      <c r="K573" s="83"/>
      <c r="L573" s="83"/>
      <c r="M573" s="83"/>
      <c r="N573" s="83"/>
      <c r="O573" s="83"/>
      <c r="P573" s="83"/>
      <c r="Q573" s="83"/>
      <c r="R573" s="54"/>
      <c r="S573" s="54"/>
      <c r="T573" s="54"/>
      <c r="U573" s="83"/>
      <c r="V573" s="83"/>
      <c r="W573" s="83"/>
      <c r="X573" s="83"/>
      <c r="Y573" s="83"/>
      <c r="Z573" s="83"/>
      <c r="AA573" s="83"/>
      <c r="AB573" s="83"/>
      <c r="AC573" s="83"/>
      <c r="AD573" s="83"/>
      <c r="AE573" s="83"/>
      <c r="AF573" s="83"/>
      <c r="AG573" s="83"/>
      <c r="AH573" s="83"/>
      <c r="AI573" s="83"/>
      <c r="AJ573" s="83"/>
      <c r="AK573" s="83"/>
      <c r="AL573" s="83"/>
      <c r="AM573" s="83"/>
      <c r="AN573" s="83"/>
      <c r="AO573" s="83"/>
      <c r="AP573" s="83"/>
      <c r="AQ573" s="83"/>
      <c r="AR573" s="83"/>
      <c r="AS573" s="83"/>
      <c r="AT573" s="83"/>
      <c r="AU573" s="83"/>
      <c r="AV573" s="83"/>
      <c r="AW573" s="83"/>
      <c r="AX573" s="83"/>
      <c r="AY573" s="83"/>
      <c r="AZ573" s="71"/>
      <c r="BA573" s="83"/>
      <c r="BB573" s="83"/>
      <c r="BC573" s="83"/>
      <c r="BD573" s="83"/>
      <c r="BE573" s="83"/>
      <c r="BF573" s="83"/>
      <c r="BG573" s="83"/>
      <c r="BH573" s="83"/>
      <c r="BI573" s="83"/>
      <c r="BJ573" s="83"/>
      <c r="BK573" s="83"/>
      <c r="BL573" s="83"/>
      <c r="BM573" s="83"/>
      <c r="BN573" s="83"/>
      <c r="BO573" s="83"/>
      <c r="BP573" s="54"/>
      <c r="BQ573" s="54"/>
      <c r="BR573" s="54"/>
      <c r="BS573" s="83"/>
      <c r="BT573" s="83"/>
      <c r="BU573" s="83"/>
      <c r="BV573" s="83"/>
      <c r="BW573" s="83"/>
      <c r="BX573" s="83"/>
      <c r="BY573" s="83"/>
      <c r="BZ573" s="83"/>
      <c r="CA573" s="83"/>
      <c r="CB573" s="83"/>
      <c r="CC573" s="83"/>
      <c r="CD573" s="83"/>
      <c r="CE573" s="83"/>
      <c r="CF573" s="83"/>
      <c r="CG573" s="83"/>
      <c r="CH573" s="83"/>
      <c r="CI573" s="83"/>
      <c r="CJ573" s="83"/>
      <c r="CK573" s="83"/>
      <c r="CL573" s="83"/>
      <c r="CM573" s="83"/>
      <c r="CN573" s="83"/>
      <c r="CO573" s="83"/>
      <c r="CP573" s="83"/>
      <c r="CQ573" s="83"/>
      <c r="CR573" s="83"/>
      <c r="CS573" s="83"/>
      <c r="CT573" s="83"/>
      <c r="CU573" s="83"/>
      <c r="CV573" s="83"/>
      <c r="CW573" s="83"/>
      <c r="CX573" s="77"/>
      <c r="DA573" s="11" t="s">
        <v>593</v>
      </c>
      <c r="DB573" s="12">
        <v>1.226</v>
      </c>
      <c r="DC573" s="11"/>
    </row>
    <row r="574" spans="1:107" ht="13.5" customHeight="1" x14ac:dyDescent="0.2">
      <c r="A574" s="3"/>
      <c r="B574" s="77"/>
      <c r="C574" s="83"/>
      <c r="D574" s="83"/>
      <c r="E574" s="83"/>
      <c r="F574" s="83"/>
      <c r="G574" s="83"/>
      <c r="H574" s="83"/>
      <c r="I574" s="83"/>
      <c r="J574" s="83"/>
      <c r="K574" s="83"/>
      <c r="L574" s="83"/>
      <c r="M574" s="83"/>
      <c r="N574" s="83"/>
      <c r="O574" s="83"/>
      <c r="P574" s="83"/>
      <c r="Q574" s="83"/>
      <c r="R574" s="83"/>
      <c r="S574" s="83"/>
      <c r="T574" s="83"/>
      <c r="U574" s="83"/>
      <c r="V574" s="83"/>
      <c r="W574" s="83"/>
      <c r="X574" s="54"/>
      <c r="Y574" s="54"/>
      <c r="Z574" s="54"/>
      <c r="AA574" s="54"/>
      <c r="AB574" s="54"/>
      <c r="AC574" s="73"/>
      <c r="AD574" s="73"/>
      <c r="AE574" s="73"/>
      <c r="AF574" s="73"/>
      <c r="AG574" s="73"/>
      <c r="AH574" s="73"/>
      <c r="AI574" s="73"/>
      <c r="AJ574" s="73"/>
      <c r="AK574" s="73"/>
      <c r="AL574" s="73"/>
      <c r="AM574" s="73"/>
      <c r="AN574" s="73"/>
      <c r="AO574" s="73"/>
      <c r="AP574" s="73"/>
      <c r="AQ574" s="73"/>
      <c r="AR574" s="73"/>
      <c r="AS574" s="73"/>
      <c r="AT574" s="73"/>
      <c r="AU574" s="73"/>
      <c r="AV574" s="73"/>
      <c r="AW574" s="73"/>
      <c r="AX574" s="73"/>
      <c r="AY574" s="73"/>
      <c r="AZ574" s="72"/>
      <c r="BA574" s="83"/>
      <c r="BB574" s="83"/>
      <c r="BC574" s="83"/>
      <c r="BD574" s="83"/>
      <c r="BE574" s="83"/>
      <c r="BF574" s="83"/>
      <c r="BG574" s="83"/>
      <c r="BH574" s="83"/>
      <c r="BI574" s="83"/>
      <c r="BJ574" s="83"/>
      <c r="BK574" s="83"/>
      <c r="BL574" s="83"/>
      <c r="BM574" s="83"/>
      <c r="BN574" s="83"/>
      <c r="BO574" s="83"/>
      <c r="BP574" s="83"/>
      <c r="BQ574" s="83"/>
      <c r="BR574" s="83"/>
      <c r="BS574" s="83"/>
      <c r="BT574" s="83"/>
      <c r="BU574" s="83"/>
      <c r="BV574" s="54"/>
      <c r="BW574" s="54"/>
      <c r="BX574" s="54"/>
      <c r="BY574" s="54"/>
      <c r="BZ574" s="54"/>
      <c r="CA574" s="73"/>
      <c r="CB574" s="73"/>
      <c r="CC574" s="73"/>
      <c r="CD574" s="73"/>
      <c r="CE574" s="73"/>
      <c r="CF574" s="73"/>
      <c r="CG574" s="73"/>
      <c r="CH574" s="73"/>
      <c r="CI574" s="73"/>
      <c r="CJ574" s="73"/>
      <c r="CK574" s="73"/>
      <c r="CL574" s="73"/>
      <c r="CM574" s="73"/>
      <c r="CN574" s="73"/>
      <c r="CO574" s="73"/>
      <c r="CP574" s="73"/>
      <c r="CQ574" s="73"/>
      <c r="CR574" s="73"/>
      <c r="CS574" s="73"/>
      <c r="CT574" s="73"/>
      <c r="CU574" s="73"/>
      <c r="CV574" s="73"/>
      <c r="CW574" s="73"/>
      <c r="CX574" s="77"/>
      <c r="DA574" s="11" t="s">
        <v>594</v>
      </c>
      <c r="DB574" s="12">
        <v>1.1160000000000001</v>
      </c>
      <c r="DC574" s="11"/>
    </row>
    <row r="575" spans="1:107" ht="13.5" customHeight="1" x14ac:dyDescent="0.25">
      <c r="A575" s="3"/>
      <c r="B575" s="77"/>
      <c r="C575" s="84"/>
      <c r="D575" s="75"/>
      <c r="E575" s="75"/>
      <c r="F575" s="75"/>
      <c r="G575" s="75"/>
      <c r="H575" s="75"/>
      <c r="I575" s="75"/>
      <c r="J575" s="75"/>
      <c r="K575" s="75"/>
      <c r="L575" s="75"/>
      <c r="M575" s="74"/>
      <c r="N575" s="74"/>
      <c r="O575" s="74"/>
      <c r="P575" s="74"/>
      <c r="Q575" s="74"/>
      <c r="R575" s="85"/>
      <c r="S575" s="85"/>
      <c r="T575" s="85"/>
      <c r="U575" s="86"/>
      <c r="V575" s="86"/>
      <c r="W575" s="86"/>
      <c r="X575" s="74"/>
      <c r="Y575" s="74"/>
      <c r="Z575" s="74"/>
      <c r="AA575" s="74"/>
      <c r="AB575" s="74"/>
      <c r="AC575" s="73"/>
      <c r="AD575" s="73"/>
      <c r="AE575" s="73"/>
      <c r="AF575" s="73"/>
      <c r="AG575" s="73"/>
      <c r="AH575" s="73"/>
      <c r="AI575" s="73"/>
      <c r="AJ575" s="73"/>
      <c r="AK575" s="73"/>
      <c r="AL575" s="73"/>
      <c r="AM575" s="73"/>
      <c r="AN575" s="73"/>
      <c r="AO575" s="73"/>
      <c r="AP575" s="73"/>
      <c r="AQ575" s="73"/>
      <c r="AR575" s="73"/>
      <c r="AS575" s="73"/>
      <c r="AT575" s="73"/>
      <c r="AU575" s="73"/>
      <c r="AV575" s="73"/>
      <c r="AW575" s="73"/>
      <c r="AX575" s="73"/>
      <c r="AY575" s="73"/>
      <c r="AZ575" s="72"/>
      <c r="BA575" s="84"/>
      <c r="BB575" s="76"/>
      <c r="BC575" s="76"/>
      <c r="BD575" s="76"/>
      <c r="BE575" s="76"/>
      <c r="BF575" s="76"/>
      <c r="BG575" s="76"/>
      <c r="BH575" s="76"/>
      <c r="BI575" s="76"/>
      <c r="BJ575" s="76"/>
      <c r="BK575" s="74"/>
      <c r="BL575" s="74"/>
      <c r="BM575" s="74"/>
      <c r="BN575" s="74"/>
      <c r="BO575" s="74"/>
      <c r="BP575" s="85"/>
      <c r="BQ575" s="85"/>
      <c r="BR575" s="85"/>
      <c r="BS575" s="86"/>
      <c r="BT575" s="86"/>
      <c r="BU575" s="86"/>
      <c r="BV575" s="74"/>
      <c r="BW575" s="74"/>
      <c r="BX575" s="74"/>
      <c r="BY575" s="74"/>
      <c r="BZ575" s="74"/>
      <c r="CA575" s="73"/>
      <c r="CB575" s="73"/>
      <c r="CC575" s="73"/>
      <c r="CD575" s="73"/>
      <c r="CE575" s="73"/>
      <c r="CF575" s="73"/>
      <c r="CG575" s="73"/>
      <c r="CH575" s="73"/>
      <c r="CI575" s="73"/>
      <c r="CJ575" s="73"/>
      <c r="CK575" s="73"/>
      <c r="CL575" s="73"/>
      <c r="CM575" s="73"/>
      <c r="CN575" s="73"/>
      <c r="CO575" s="73"/>
      <c r="CP575" s="73"/>
      <c r="CQ575" s="73"/>
      <c r="CR575" s="73"/>
      <c r="CS575" s="73"/>
      <c r="CT575" s="73"/>
      <c r="CU575" s="73"/>
      <c r="CV575" s="73"/>
      <c r="CW575" s="73"/>
      <c r="CX575" s="77"/>
      <c r="DA575" s="11" t="s">
        <v>595</v>
      </c>
      <c r="DB575" s="12">
        <v>1.577</v>
      </c>
      <c r="DC575" s="11"/>
    </row>
    <row r="576" spans="1:107" ht="13.5" customHeight="1" x14ac:dyDescent="0.25">
      <c r="A576" s="3"/>
      <c r="B576" s="77"/>
      <c r="C576" s="84"/>
      <c r="D576" s="75"/>
      <c r="E576" s="75"/>
      <c r="F576" s="75"/>
      <c r="G576" s="75"/>
      <c r="H576" s="75"/>
      <c r="I576" s="75"/>
      <c r="J576" s="75"/>
      <c r="K576" s="75"/>
      <c r="L576" s="75"/>
      <c r="M576" s="74"/>
      <c r="N576" s="74"/>
      <c r="O576" s="74"/>
      <c r="P576" s="74"/>
      <c r="Q576" s="74"/>
      <c r="R576" s="85"/>
      <c r="S576" s="85"/>
      <c r="T576" s="85"/>
      <c r="U576" s="86"/>
      <c r="V576" s="86"/>
      <c r="W576" s="86"/>
      <c r="X576" s="74"/>
      <c r="Y576" s="74"/>
      <c r="Z576" s="74"/>
      <c r="AA576" s="74"/>
      <c r="AB576" s="74"/>
      <c r="AC576" s="73"/>
      <c r="AD576" s="73"/>
      <c r="AE576" s="73"/>
      <c r="AF576" s="73"/>
      <c r="AG576" s="73"/>
      <c r="AH576" s="73"/>
      <c r="AI576" s="73"/>
      <c r="AJ576" s="73"/>
      <c r="AK576" s="73"/>
      <c r="AL576" s="73"/>
      <c r="AM576" s="73"/>
      <c r="AN576" s="73"/>
      <c r="AO576" s="73"/>
      <c r="AP576" s="73"/>
      <c r="AQ576" s="73"/>
      <c r="AR576" s="73"/>
      <c r="AS576" s="73"/>
      <c r="AT576" s="73"/>
      <c r="AU576" s="73"/>
      <c r="AV576" s="73"/>
      <c r="AW576" s="73"/>
      <c r="AX576" s="73"/>
      <c r="AY576" s="73"/>
      <c r="AZ576" s="72"/>
      <c r="BA576" s="84"/>
      <c r="BB576" s="76"/>
      <c r="BC576" s="76"/>
      <c r="BD576" s="76"/>
      <c r="BE576" s="76"/>
      <c r="BF576" s="76"/>
      <c r="BG576" s="76"/>
      <c r="BH576" s="76"/>
      <c r="BI576" s="76"/>
      <c r="BJ576" s="76"/>
      <c r="BK576" s="74"/>
      <c r="BL576" s="74"/>
      <c r="BM576" s="74"/>
      <c r="BN576" s="74"/>
      <c r="BO576" s="74"/>
      <c r="BP576" s="85"/>
      <c r="BQ576" s="85"/>
      <c r="BR576" s="85"/>
      <c r="BS576" s="86"/>
      <c r="BT576" s="86"/>
      <c r="BU576" s="86"/>
      <c r="BV576" s="74"/>
      <c r="BW576" s="74"/>
      <c r="BX576" s="74"/>
      <c r="BY576" s="74"/>
      <c r="BZ576" s="74"/>
      <c r="CA576" s="73"/>
      <c r="CB576" s="73"/>
      <c r="CC576" s="73"/>
      <c r="CD576" s="73"/>
      <c r="CE576" s="73"/>
      <c r="CF576" s="73"/>
      <c r="CG576" s="73"/>
      <c r="CH576" s="73"/>
      <c r="CI576" s="73"/>
      <c r="CJ576" s="73"/>
      <c r="CK576" s="73"/>
      <c r="CL576" s="73"/>
      <c r="CM576" s="73"/>
      <c r="CN576" s="73"/>
      <c r="CO576" s="73"/>
      <c r="CP576" s="73"/>
      <c r="CQ576" s="73"/>
      <c r="CR576" s="73"/>
      <c r="CS576" s="73"/>
      <c r="CT576" s="73"/>
      <c r="CU576" s="73"/>
      <c r="CV576" s="73"/>
      <c r="CW576" s="73"/>
      <c r="CX576" s="77"/>
      <c r="DA576" s="11" t="s">
        <v>596</v>
      </c>
      <c r="DB576" s="12">
        <v>2.5459999999999998</v>
      </c>
      <c r="DC576" s="11"/>
    </row>
    <row r="577" spans="1:107" ht="13.5" customHeight="1" x14ac:dyDescent="0.25">
      <c r="A577" s="3"/>
      <c r="B577" s="77"/>
      <c r="C577" s="84"/>
      <c r="D577" s="75"/>
      <c r="E577" s="75"/>
      <c r="F577" s="75"/>
      <c r="G577" s="75"/>
      <c r="H577" s="75"/>
      <c r="I577" s="75"/>
      <c r="J577" s="75"/>
      <c r="K577" s="75"/>
      <c r="L577" s="75"/>
      <c r="M577" s="74"/>
      <c r="N577" s="74"/>
      <c r="O577" s="74"/>
      <c r="P577" s="74"/>
      <c r="Q577" s="74"/>
      <c r="R577" s="85"/>
      <c r="S577" s="85"/>
      <c r="T577" s="85"/>
      <c r="U577" s="86"/>
      <c r="V577" s="86"/>
      <c r="W577" s="86"/>
      <c r="X577" s="74"/>
      <c r="Y577" s="74"/>
      <c r="Z577" s="74"/>
      <c r="AA577" s="74"/>
      <c r="AB577" s="74"/>
      <c r="AC577" s="73"/>
      <c r="AD577" s="73"/>
      <c r="AE577" s="73"/>
      <c r="AF577" s="73"/>
      <c r="AG577" s="73"/>
      <c r="AH577" s="73"/>
      <c r="AI577" s="73"/>
      <c r="AJ577" s="73"/>
      <c r="AK577" s="73"/>
      <c r="AL577" s="73"/>
      <c r="AM577" s="73"/>
      <c r="AN577" s="73"/>
      <c r="AO577" s="73"/>
      <c r="AP577" s="73"/>
      <c r="AQ577" s="73"/>
      <c r="AR577" s="73"/>
      <c r="AS577" s="73"/>
      <c r="AT577" s="73"/>
      <c r="AU577" s="73"/>
      <c r="AV577" s="73"/>
      <c r="AW577" s="73"/>
      <c r="AX577" s="73"/>
      <c r="AY577" s="73"/>
      <c r="AZ577" s="72"/>
      <c r="BA577" s="84"/>
      <c r="BB577" s="76"/>
      <c r="BC577" s="76"/>
      <c r="BD577" s="76"/>
      <c r="BE577" s="76"/>
      <c r="BF577" s="76"/>
      <c r="BG577" s="76"/>
      <c r="BH577" s="76"/>
      <c r="BI577" s="76"/>
      <c r="BJ577" s="76"/>
      <c r="BK577" s="74"/>
      <c r="BL577" s="74"/>
      <c r="BM577" s="74"/>
      <c r="BN577" s="74"/>
      <c r="BO577" s="74"/>
      <c r="BP577" s="85"/>
      <c r="BQ577" s="85"/>
      <c r="BR577" s="85"/>
      <c r="BS577" s="86"/>
      <c r="BT577" s="86"/>
      <c r="BU577" s="86"/>
      <c r="BV577" s="74"/>
      <c r="BW577" s="74"/>
      <c r="BX577" s="74"/>
      <c r="BY577" s="74"/>
      <c r="BZ577" s="74"/>
      <c r="CA577" s="73"/>
      <c r="CB577" s="73"/>
      <c r="CC577" s="73"/>
      <c r="CD577" s="73"/>
      <c r="CE577" s="73"/>
      <c r="CF577" s="73"/>
      <c r="CG577" s="73"/>
      <c r="CH577" s="73"/>
      <c r="CI577" s="73"/>
      <c r="CJ577" s="73"/>
      <c r="CK577" s="73"/>
      <c r="CL577" s="73"/>
      <c r="CM577" s="73"/>
      <c r="CN577" s="73"/>
      <c r="CO577" s="73"/>
      <c r="CP577" s="73"/>
      <c r="CQ577" s="73"/>
      <c r="CR577" s="73"/>
      <c r="CS577" s="73"/>
      <c r="CT577" s="73"/>
      <c r="CU577" s="73"/>
      <c r="CV577" s="73"/>
      <c r="CW577" s="73"/>
      <c r="CX577" s="77"/>
      <c r="DA577" s="11" t="s">
        <v>597</v>
      </c>
      <c r="DB577" s="12">
        <v>2.7149999999999999</v>
      </c>
      <c r="DC577" s="11"/>
    </row>
    <row r="578" spans="1:107" ht="13.5" customHeight="1" x14ac:dyDescent="0.25">
      <c r="A578" s="3"/>
      <c r="B578" s="77"/>
      <c r="C578" s="84"/>
      <c r="D578" s="75"/>
      <c r="E578" s="75"/>
      <c r="F578" s="75"/>
      <c r="G578" s="75"/>
      <c r="H578" s="75"/>
      <c r="I578" s="75"/>
      <c r="J578" s="75"/>
      <c r="K578" s="75"/>
      <c r="L578" s="75"/>
      <c r="M578" s="74"/>
      <c r="N578" s="74"/>
      <c r="O578" s="74"/>
      <c r="P578" s="74"/>
      <c r="Q578" s="74"/>
      <c r="R578" s="85"/>
      <c r="S578" s="85"/>
      <c r="T578" s="85"/>
      <c r="U578" s="86"/>
      <c r="V578" s="86"/>
      <c r="W578" s="86"/>
      <c r="X578" s="74"/>
      <c r="Y578" s="74"/>
      <c r="Z578" s="74"/>
      <c r="AA578" s="74"/>
      <c r="AB578" s="74"/>
      <c r="AC578" s="73"/>
      <c r="AD578" s="73"/>
      <c r="AE578" s="73"/>
      <c r="AF578" s="73"/>
      <c r="AG578" s="73"/>
      <c r="AH578" s="73"/>
      <c r="AI578" s="73"/>
      <c r="AJ578" s="73"/>
      <c r="AK578" s="73"/>
      <c r="AL578" s="73"/>
      <c r="AM578" s="73"/>
      <c r="AN578" s="73"/>
      <c r="AO578" s="73"/>
      <c r="AP578" s="73"/>
      <c r="AQ578" s="73"/>
      <c r="AR578" s="73"/>
      <c r="AS578" s="73"/>
      <c r="AT578" s="73"/>
      <c r="AU578" s="73"/>
      <c r="AV578" s="73"/>
      <c r="AW578" s="73"/>
      <c r="AX578" s="73"/>
      <c r="AY578" s="73"/>
      <c r="AZ578" s="72"/>
      <c r="BA578" s="84"/>
      <c r="BB578" s="76"/>
      <c r="BC578" s="76"/>
      <c r="BD578" s="76"/>
      <c r="BE578" s="76"/>
      <c r="BF578" s="76"/>
      <c r="BG578" s="76"/>
      <c r="BH578" s="76"/>
      <c r="BI578" s="76"/>
      <c r="BJ578" s="76"/>
      <c r="BK578" s="74"/>
      <c r="BL578" s="74"/>
      <c r="BM578" s="74"/>
      <c r="BN578" s="74"/>
      <c r="BO578" s="74"/>
      <c r="BP578" s="85"/>
      <c r="BQ578" s="85"/>
      <c r="BR578" s="85"/>
      <c r="BS578" s="86"/>
      <c r="BT578" s="86"/>
      <c r="BU578" s="86"/>
      <c r="BV578" s="74"/>
      <c r="BW578" s="74"/>
      <c r="BX578" s="74"/>
      <c r="BY578" s="74"/>
      <c r="BZ578" s="74"/>
      <c r="CA578" s="73"/>
      <c r="CB578" s="73"/>
      <c r="CC578" s="73"/>
      <c r="CD578" s="73"/>
      <c r="CE578" s="73"/>
      <c r="CF578" s="73"/>
      <c r="CG578" s="73"/>
      <c r="CH578" s="73"/>
      <c r="CI578" s="73"/>
      <c r="CJ578" s="73"/>
      <c r="CK578" s="73"/>
      <c r="CL578" s="73"/>
      <c r="CM578" s="73"/>
      <c r="CN578" s="73"/>
      <c r="CO578" s="73"/>
      <c r="CP578" s="73"/>
      <c r="CQ578" s="73"/>
      <c r="CR578" s="73"/>
      <c r="CS578" s="73"/>
      <c r="CT578" s="73"/>
      <c r="CU578" s="73"/>
      <c r="CV578" s="73"/>
      <c r="CW578" s="73"/>
      <c r="CX578" s="77"/>
      <c r="DA578" s="11" t="s">
        <v>598</v>
      </c>
      <c r="DB578" s="12">
        <v>3.3530000000000002</v>
      </c>
      <c r="DC578" s="11"/>
    </row>
    <row r="579" spans="1:107" ht="13.5" customHeight="1" x14ac:dyDescent="0.2">
      <c r="A579" s="3"/>
      <c r="B579" s="77"/>
      <c r="C579" s="83"/>
      <c r="D579" s="83"/>
      <c r="E579" s="83"/>
      <c r="F579" s="83"/>
      <c r="G579" s="83"/>
      <c r="H579" s="83"/>
      <c r="I579" s="83"/>
      <c r="J579" s="83"/>
      <c r="K579" s="83"/>
      <c r="L579" s="83"/>
      <c r="M579" s="83"/>
      <c r="N579" s="83"/>
      <c r="O579" s="83"/>
      <c r="P579" s="83"/>
      <c r="Q579" s="83"/>
      <c r="R579" s="83"/>
      <c r="S579" s="83"/>
      <c r="T579" s="83"/>
      <c r="U579" s="83"/>
      <c r="V579" s="83"/>
      <c r="W579" s="83"/>
      <c r="X579" s="54"/>
      <c r="Y579" s="54"/>
      <c r="Z579" s="54"/>
      <c r="AA579" s="54"/>
      <c r="AB579" s="54"/>
      <c r="AC579" s="73"/>
      <c r="AD579" s="73"/>
      <c r="AE579" s="73"/>
      <c r="AF579" s="73"/>
      <c r="AG579" s="73"/>
      <c r="AH579" s="73"/>
      <c r="AI579" s="73"/>
      <c r="AJ579" s="73"/>
      <c r="AK579" s="73"/>
      <c r="AL579" s="73"/>
      <c r="AM579" s="73"/>
      <c r="AN579" s="73"/>
      <c r="AO579" s="73"/>
      <c r="AP579" s="73"/>
      <c r="AQ579" s="73"/>
      <c r="AR579" s="73"/>
      <c r="AS579" s="73"/>
      <c r="AT579" s="73"/>
      <c r="AU579" s="73"/>
      <c r="AV579" s="73"/>
      <c r="AW579" s="73"/>
      <c r="AX579" s="73"/>
      <c r="AY579" s="73"/>
      <c r="AZ579" s="72"/>
      <c r="BA579" s="83"/>
      <c r="BB579" s="83"/>
      <c r="BC579" s="83"/>
      <c r="BD579" s="83"/>
      <c r="BE579" s="83"/>
      <c r="BF579" s="83"/>
      <c r="BG579" s="83"/>
      <c r="BH579" s="83"/>
      <c r="BI579" s="83"/>
      <c r="BJ579" s="83"/>
      <c r="BK579" s="83"/>
      <c r="BL579" s="83"/>
      <c r="BM579" s="83"/>
      <c r="BN579" s="83"/>
      <c r="BO579" s="83"/>
      <c r="BP579" s="83"/>
      <c r="BQ579" s="83"/>
      <c r="BR579" s="83"/>
      <c r="BS579" s="83"/>
      <c r="BT579" s="83"/>
      <c r="BU579" s="83"/>
      <c r="BV579" s="54"/>
      <c r="BW579" s="54"/>
      <c r="BX579" s="54"/>
      <c r="BY579" s="54"/>
      <c r="BZ579" s="54"/>
      <c r="CA579" s="73"/>
      <c r="CB579" s="73"/>
      <c r="CC579" s="73"/>
      <c r="CD579" s="73"/>
      <c r="CE579" s="73"/>
      <c r="CF579" s="73"/>
      <c r="CG579" s="73"/>
      <c r="CH579" s="73"/>
      <c r="CI579" s="73"/>
      <c r="CJ579" s="73"/>
      <c r="CK579" s="73"/>
      <c r="CL579" s="73"/>
      <c r="CM579" s="73"/>
      <c r="CN579" s="73"/>
      <c r="CO579" s="73"/>
      <c r="CP579" s="73"/>
      <c r="CQ579" s="73"/>
      <c r="CR579" s="73"/>
      <c r="CS579" s="73"/>
      <c r="CT579" s="73"/>
      <c r="CU579" s="73"/>
      <c r="CV579" s="73"/>
      <c r="CW579" s="73"/>
      <c r="CX579" s="77"/>
      <c r="DA579" s="11" t="s">
        <v>599</v>
      </c>
      <c r="DB579" s="12">
        <v>2.9889999999999999</v>
      </c>
      <c r="DC579" s="11"/>
    </row>
    <row r="580" spans="1:107" ht="13.5" customHeight="1" x14ac:dyDescent="0.2">
      <c r="A580" s="3"/>
      <c r="B580" s="77"/>
      <c r="C580" s="83"/>
      <c r="D580" s="83"/>
      <c r="E580" s="83"/>
      <c r="F580" s="83"/>
      <c r="G580" s="83"/>
      <c r="H580" s="83"/>
      <c r="I580" s="83"/>
      <c r="J580" s="83"/>
      <c r="K580" s="83"/>
      <c r="L580" s="83"/>
      <c r="M580" s="83"/>
      <c r="N580" s="83"/>
      <c r="O580" s="83"/>
      <c r="P580" s="83"/>
      <c r="Q580" s="83"/>
      <c r="R580" s="83"/>
      <c r="S580" s="83"/>
      <c r="T580" s="83"/>
      <c r="U580" s="83"/>
      <c r="V580" s="83"/>
      <c r="W580" s="83"/>
      <c r="X580" s="54"/>
      <c r="Y580" s="54"/>
      <c r="Z580" s="54"/>
      <c r="AA580" s="54"/>
      <c r="AB580" s="54"/>
      <c r="AC580" s="73"/>
      <c r="AD580" s="73"/>
      <c r="AE580" s="73"/>
      <c r="AF580" s="73"/>
      <c r="AG580" s="73"/>
      <c r="AH580" s="73"/>
      <c r="AI580" s="73"/>
      <c r="AJ580" s="73"/>
      <c r="AK580" s="73"/>
      <c r="AL580" s="73"/>
      <c r="AM580" s="73"/>
      <c r="AN580" s="73"/>
      <c r="AO580" s="73"/>
      <c r="AP580" s="73"/>
      <c r="AQ580" s="73"/>
      <c r="AR580" s="73"/>
      <c r="AS580" s="73"/>
      <c r="AT580" s="73"/>
      <c r="AU580" s="73"/>
      <c r="AV580" s="73"/>
      <c r="AW580" s="73"/>
      <c r="AX580" s="73"/>
      <c r="AY580" s="73"/>
      <c r="AZ580" s="77"/>
      <c r="BA580" s="83"/>
      <c r="BB580" s="83"/>
      <c r="BC580" s="83"/>
      <c r="BD580" s="83"/>
      <c r="BE580" s="83"/>
      <c r="BF580" s="83"/>
      <c r="BG580" s="83"/>
      <c r="BH580" s="83"/>
      <c r="BI580" s="83"/>
      <c r="BJ580" s="83"/>
      <c r="BK580" s="83"/>
      <c r="BL580" s="83"/>
      <c r="BM580" s="83"/>
      <c r="BN580" s="83"/>
      <c r="BO580" s="83"/>
      <c r="BP580" s="83"/>
      <c r="BQ580" s="83"/>
      <c r="BR580" s="83"/>
      <c r="BS580" s="83"/>
      <c r="BT580" s="83"/>
      <c r="BU580" s="83"/>
      <c r="BV580" s="54"/>
      <c r="BW580" s="54"/>
      <c r="BX580" s="54"/>
      <c r="BY580" s="54"/>
      <c r="BZ580" s="54"/>
      <c r="CA580" s="73"/>
      <c r="CB580" s="73"/>
      <c r="CC580" s="73"/>
      <c r="CD580" s="73"/>
      <c r="CE580" s="73"/>
      <c r="CF580" s="73"/>
      <c r="CG580" s="73"/>
      <c r="CH580" s="73"/>
      <c r="CI580" s="73"/>
      <c r="CJ580" s="73"/>
      <c r="CK580" s="73"/>
      <c r="CL580" s="73"/>
      <c r="CM580" s="73"/>
      <c r="CN580" s="73"/>
      <c r="CO580" s="73"/>
      <c r="CP580" s="73"/>
      <c r="CQ580" s="73"/>
      <c r="CR580" s="73"/>
      <c r="CS580" s="73"/>
      <c r="CT580" s="73"/>
      <c r="CU580" s="73"/>
      <c r="CV580" s="73"/>
      <c r="CW580" s="73"/>
      <c r="CX580" s="77"/>
      <c r="DA580" s="11" t="s">
        <v>600</v>
      </c>
      <c r="DB580" s="12">
        <v>4.2160000000000002</v>
      </c>
      <c r="DC580" s="11"/>
    </row>
    <row r="581" spans="1:107" ht="13.5" customHeight="1" x14ac:dyDescent="0.25">
      <c r="A581" s="3"/>
      <c r="B581" s="77"/>
      <c r="C581" s="84"/>
      <c r="D581" s="75"/>
      <c r="E581" s="75"/>
      <c r="F581" s="75"/>
      <c r="G581" s="75"/>
      <c r="H581" s="75"/>
      <c r="I581" s="75"/>
      <c r="J581" s="75"/>
      <c r="K581" s="75"/>
      <c r="L581" s="75"/>
      <c r="M581" s="74"/>
      <c r="N581" s="74"/>
      <c r="O581" s="74"/>
      <c r="P581" s="74"/>
      <c r="Q581" s="74"/>
      <c r="R581" s="85"/>
      <c r="S581" s="85"/>
      <c r="T581" s="85"/>
      <c r="U581" s="86"/>
      <c r="V581" s="86"/>
      <c r="W581" s="86"/>
      <c r="X581" s="74"/>
      <c r="Y581" s="74"/>
      <c r="Z581" s="74"/>
      <c r="AA581" s="74"/>
      <c r="AB581" s="74"/>
      <c r="AC581" s="73"/>
      <c r="AD581" s="73"/>
      <c r="AE581" s="73"/>
      <c r="AF581" s="73"/>
      <c r="AG581" s="73"/>
      <c r="AH581" s="73"/>
      <c r="AI581" s="73"/>
      <c r="AJ581" s="73"/>
      <c r="AK581" s="73"/>
      <c r="AL581" s="73"/>
      <c r="AM581" s="73"/>
      <c r="AN581" s="73"/>
      <c r="AO581" s="73"/>
      <c r="AP581" s="73"/>
      <c r="AQ581" s="73"/>
      <c r="AR581" s="73"/>
      <c r="AS581" s="73"/>
      <c r="AT581" s="73"/>
      <c r="AU581" s="73"/>
      <c r="AV581" s="73"/>
      <c r="AW581" s="73"/>
      <c r="AX581" s="73"/>
      <c r="AY581" s="73"/>
      <c r="AZ581" s="77"/>
      <c r="BA581" s="84"/>
      <c r="BB581" s="76"/>
      <c r="BC581" s="76"/>
      <c r="BD581" s="76"/>
      <c r="BE581" s="76"/>
      <c r="BF581" s="76"/>
      <c r="BG581" s="76"/>
      <c r="BH581" s="76"/>
      <c r="BI581" s="76"/>
      <c r="BJ581" s="76"/>
      <c r="BK581" s="74"/>
      <c r="BL581" s="74"/>
      <c r="BM581" s="74"/>
      <c r="BN581" s="74"/>
      <c r="BO581" s="74"/>
      <c r="BP581" s="85"/>
      <c r="BQ581" s="85"/>
      <c r="BR581" s="85"/>
      <c r="BS581" s="86"/>
      <c r="BT581" s="86"/>
      <c r="BU581" s="86"/>
      <c r="BV581" s="74"/>
      <c r="BW581" s="74"/>
      <c r="BX581" s="74"/>
      <c r="BY581" s="74"/>
      <c r="BZ581" s="74"/>
      <c r="CA581" s="73"/>
      <c r="CB581" s="73"/>
      <c r="CC581" s="73"/>
      <c r="CD581" s="73"/>
      <c r="CE581" s="73"/>
      <c r="CF581" s="73"/>
      <c r="CG581" s="73"/>
      <c r="CH581" s="73"/>
      <c r="CI581" s="73"/>
      <c r="CJ581" s="73"/>
      <c r="CK581" s="73"/>
      <c r="CL581" s="73"/>
      <c r="CM581" s="73"/>
      <c r="CN581" s="73"/>
      <c r="CO581" s="73"/>
      <c r="CP581" s="73"/>
      <c r="CQ581" s="73"/>
      <c r="CR581" s="73"/>
      <c r="CS581" s="73"/>
      <c r="CT581" s="73"/>
      <c r="CU581" s="73"/>
      <c r="CV581" s="73"/>
      <c r="CW581" s="73"/>
      <c r="CX581" s="77"/>
      <c r="DA581" s="11" t="s">
        <v>601</v>
      </c>
      <c r="DB581" s="12">
        <v>1.827</v>
      </c>
      <c r="DC581" s="11"/>
    </row>
    <row r="582" spans="1:107" ht="13.5" customHeight="1" x14ac:dyDescent="0.25">
      <c r="A582" s="3"/>
      <c r="B582" s="77"/>
      <c r="C582" s="84"/>
      <c r="D582" s="75"/>
      <c r="E582" s="75"/>
      <c r="F582" s="75"/>
      <c r="G582" s="75"/>
      <c r="H582" s="75"/>
      <c r="I582" s="75"/>
      <c r="J582" s="75"/>
      <c r="K582" s="75"/>
      <c r="L582" s="75"/>
      <c r="M582" s="74"/>
      <c r="N582" s="74"/>
      <c r="O582" s="74"/>
      <c r="P582" s="74"/>
      <c r="Q582" s="74"/>
      <c r="R582" s="85"/>
      <c r="S582" s="85"/>
      <c r="T582" s="85"/>
      <c r="U582" s="86"/>
      <c r="V582" s="86"/>
      <c r="W582" s="86"/>
      <c r="X582" s="74"/>
      <c r="Y582" s="74"/>
      <c r="Z582" s="74"/>
      <c r="AA582" s="74"/>
      <c r="AB582" s="74"/>
      <c r="AC582" s="73"/>
      <c r="AD582" s="73"/>
      <c r="AE582" s="73"/>
      <c r="AF582" s="73"/>
      <c r="AG582" s="73"/>
      <c r="AH582" s="73"/>
      <c r="AI582" s="73"/>
      <c r="AJ582" s="73"/>
      <c r="AK582" s="73"/>
      <c r="AL582" s="73"/>
      <c r="AM582" s="73"/>
      <c r="AN582" s="73"/>
      <c r="AO582" s="73"/>
      <c r="AP582" s="73"/>
      <c r="AQ582" s="73"/>
      <c r="AR582" s="73"/>
      <c r="AS582" s="73"/>
      <c r="AT582" s="73"/>
      <c r="AU582" s="73"/>
      <c r="AV582" s="73"/>
      <c r="AW582" s="73"/>
      <c r="AX582" s="73"/>
      <c r="AY582" s="73"/>
      <c r="AZ582" s="77"/>
      <c r="BA582" s="84"/>
      <c r="BB582" s="76"/>
      <c r="BC582" s="76"/>
      <c r="BD582" s="76"/>
      <c r="BE582" s="76"/>
      <c r="BF582" s="76"/>
      <c r="BG582" s="76"/>
      <c r="BH582" s="76"/>
      <c r="BI582" s="76"/>
      <c r="BJ582" s="76"/>
      <c r="BK582" s="74"/>
      <c r="BL582" s="74"/>
      <c r="BM582" s="74"/>
      <c r="BN582" s="74"/>
      <c r="BO582" s="74"/>
      <c r="BP582" s="85"/>
      <c r="BQ582" s="85"/>
      <c r="BR582" s="85"/>
      <c r="BS582" s="86"/>
      <c r="BT582" s="86"/>
      <c r="BU582" s="86"/>
      <c r="BV582" s="74"/>
      <c r="BW582" s="74"/>
      <c r="BX582" s="74"/>
      <c r="BY582" s="74"/>
      <c r="BZ582" s="74"/>
      <c r="CA582" s="73"/>
      <c r="CB582" s="73"/>
      <c r="CC582" s="73"/>
      <c r="CD582" s="73"/>
      <c r="CE582" s="73"/>
      <c r="CF582" s="73"/>
      <c r="CG582" s="73"/>
      <c r="CH582" s="73"/>
      <c r="CI582" s="73"/>
      <c r="CJ582" s="73"/>
      <c r="CK582" s="73"/>
      <c r="CL582" s="73"/>
      <c r="CM582" s="73"/>
      <c r="CN582" s="73"/>
      <c r="CO582" s="73"/>
      <c r="CP582" s="73"/>
      <c r="CQ582" s="73"/>
      <c r="CR582" s="73"/>
      <c r="CS582" s="73"/>
      <c r="CT582" s="73"/>
      <c r="CU582" s="73"/>
      <c r="CV582" s="73"/>
      <c r="CW582" s="73"/>
      <c r="CX582" s="77"/>
      <c r="DA582" s="11" t="s">
        <v>602</v>
      </c>
      <c r="DB582" s="12">
        <v>3.7519999999999998</v>
      </c>
      <c r="DC582" s="11"/>
    </row>
    <row r="583" spans="1:107" ht="13.5" customHeight="1" x14ac:dyDescent="0.25">
      <c r="A583" s="3"/>
      <c r="B583" s="77"/>
      <c r="C583" s="84"/>
      <c r="D583" s="75"/>
      <c r="E583" s="75"/>
      <c r="F583" s="75"/>
      <c r="G583" s="75"/>
      <c r="H583" s="75"/>
      <c r="I583" s="75"/>
      <c r="J583" s="75"/>
      <c r="K583" s="75"/>
      <c r="L583" s="75"/>
      <c r="M583" s="74"/>
      <c r="N583" s="74"/>
      <c r="O583" s="74"/>
      <c r="P583" s="74"/>
      <c r="Q583" s="74"/>
      <c r="R583" s="85"/>
      <c r="S583" s="85"/>
      <c r="T583" s="85"/>
      <c r="U583" s="86"/>
      <c r="V583" s="86"/>
      <c r="W583" s="86"/>
      <c r="X583" s="74"/>
      <c r="Y583" s="74"/>
      <c r="Z583" s="74"/>
      <c r="AA583" s="74"/>
      <c r="AB583" s="74"/>
      <c r="AC583" s="73"/>
      <c r="AD583" s="73"/>
      <c r="AE583" s="73"/>
      <c r="AF583" s="73"/>
      <c r="AG583" s="73"/>
      <c r="AH583" s="73"/>
      <c r="AI583" s="73"/>
      <c r="AJ583" s="73"/>
      <c r="AK583" s="73"/>
      <c r="AL583" s="73"/>
      <c r="AM583" s="73"/>
      <c r="AN583" s="73"/>
      <c r="AO583" s="73"/>
      <c r="AP583" s="73"/>
      <c r="AQ583" s="73"/>
      <c r="AR583" s="73"/>
      <c r="AS583" s="73"/>
      <c r="AT583" s="73"/>
      <c r="AU583" s="73"/>
      <c r="AV583" s="73"/>
      <c r="AW583" s="73"/>
      <c r="AX583" s="73"/>
      <c r="AY583" s="73"/>
      <c r="AZ583" s="77"/>
      <c r="BA583" s="84"/>
      <c r="BB583" s="76"/>
      <c r="BC583" s="76"/>
      <c r="BD583" s="76"/>
      <c r="BE583" s="76"/>
      <c r="BF583" s="76"/>
      <c r="BG583" s="76"/>
      <c r="BH583" s="76"/>
      <c r="BI583" s="76"/>
      <c r="BJ583" s="76"/>
      <c r="BK583" s="74"/>
      <c r="BL583" s="74"/>
      <c r="BM583" s="74"/>
      <c r="BN583" s="74"/>
      <c r="BO583" s="74"/>
      <c r="BP583" s="85"/>
      <c r="BQ583" s="85"/>
      <c r="BR583" s="85"/>
      <c r="BS583" s="86"/>
      <c r="BT583" s="86"/>
      <c r="BU583" s="86"/>
      <c r="BV583" s="74"/>
      <c r="BW583" s="74"/>
      <c r="BX583" s="74"/>
      <c r="BY583" s="74"/>
      <c r="BZ583" s="74"/>
      <c r="CA583" s="73"/>
      <c r="CB583" s="73"/>
      <c r="CC583" s="73"/>
      <c r="CD583" s="73"/>
      <c r="CE583" s="73"/>
      <c r="CF583" s="73"/>
      <c r="CG583" s="73"/>
      <c r="CH583" s="73"/>
      <c r="CI583" s="73"/>
      <c r="CJ583" s="73"/>
      <c r="CK583" s="73"/>
      <c r="CL583" s="73"/>
      <c r="CM583" s="73"/>
      <c r="CN583" s="73"/>
      <c r="CO583" s="73"/>
      <c r="CP583" s="73"/>
      <c r="CQ583" s="73"/>
      <c r="CR583" s="73"/>
      <c r="CS583" s="73"/>
      <c r="CT583" s="73"/>
      <c r="CU583" s="73"/>
      <c r="CV583" s="73"/>
      <c r="CW583" s="73"/>
      <c r="CX583" s="77"/>
      <c r="DA583" s="11" t="s">
        <v>603</v>
      </c>
      <c r="DB583" s="12">
        <v>1.96</v>
      </c>
      <c r="DC583" s="11"/>
    </row>
    <row r="584" spans="1:107" ht="13.5" customHeight="1" x14ac:dyDescent="0.25">
      <c r="A584" s="3"/>
      <c r="B584" s="77"/>
      <c r="C584" s="84"/>
      <c r="D584" s="75"/>
      <c r="E584" s="75"/>
      <c r="F584" s="75"/>
      <c r="G584" s="75"/>
      <c r="H584" s="75"/>
      <c r="I584" s="75"/>
      <c r="J584" s="75"/>
      <c r="K584" s="75"/>
      <c r="L584" s="75"/>
      <c r="M584" s="74"/>
      <c r="N584" s="74"/>
      <c r="O584" s="74"/>
      <c r="P584" s="74"/>
      <c r="Q584" s="74"/>
      <c r="R584" s="85"/>
      <c r="S584" s="85"/>
      <c r="T584" s="85"/>
      <c r="U584" s="86"/>
      <c r="V584" s="86"/>
      <c r="W584" s="86"/>
      <c r="X584" s="74"/>
      <c r="Y584" s="74"/>
      <c r="Z584" s="74"/>
      <c r="AA584" s="74"/>
      <c r="AB584" s="74"/>
      <c r="AC584" s="73"/>
      <c r="AD584" s="73"/>
      <c r="AE584" s="73"/>
      <c r="AF584" s="73"/>
      <c r="AG584" s="73"/>
      <c r="AH584" s="73"/>
      <c r="AI584" s="73"/>
      <c r="AJ584" s="73"/>
      <c r="AK584" s="73"/>
      <c r="AL584" s="73"/>
      <c r="AM584" s="73"/>
      <c r="AN584" s="73"/>
      <c r="AO584" s="73"/>
      <c r="AP584" s="73"/>
      <c r="AQ584" s="73"/>
      <c r="AR584" s="73"/>
      <c r="AS584" s="73"/>
      <c r="AT584" s="73"/>
      <c r="AU584" s="73"/>
      <c r="AV584" s="73"/>
      <c r="AW584" s="73"/>
      <c r="AX584" s="73"/>
      <c r="AY584" s="73"/>
      <c r="AZ584" s="77"/>
      <c r="BA584" s="84"/>
      <c r="BB584" s="76"/>
      <c r="BC584" s="76"/>
      <c r="BD584" s="76"/>
      <c r="BE584" s="76"/>
      <c r="BF584" s="76"/>
      <c r="BG584" s="76"/>
      <c r="BH584" s="76"/>
      <c r="BI584" s="76"/>
      <c r="BJ584" s="76"/>
      <c r="BK584" s="74"/>
      <c r="BL584" s="74"/>
      <c r="BM584" s="74"/>
      <c r="BN584" s="74"/>
      <c r="BO584" s="74"/>
      <c r="BP584" s="85"/>
      <c r="BQ584" s="85"/>
      <c r="BR584" s="85"/>
      <c r="BS584" s="86"/>
      <c r="BT584" s="86"/>
      <c r="BU584" s="86"/>
      <c r="BV584" s="74"/>
      <c r="BW584" s="74"/>
      <c r="BX584" s="74"/>
      <c r="BY584" s="74"/>
      <c r="BZ584" s="74"/>
      <c r="CA584" s="73"/>
      <c r="CB584" s="73"/>
      <c r="CC584" s="73"/>
      <c r="CD584" s="73"/>
      <c r="CE584" s="73"/>
      <c r="CF584" s="73"/>
      <c r="CG584" s="73"/>
      <c r="CH584" s="73"/>
      <c r="CI584" s="73"/>
      <c r="CJ584" s="73"/>
      <c r="CK584" s="73"/>
      <c r="CL584" s="73"/>
      <c r="CM584" s="73"/>
      <c r="CN584" s="73"/>
      <c r="CO584" s="73"/>
      <c r="CP584" s="73"/>
      <c r="CQ584" s="73"/>
      <c r="CR584" s="73"/>
      <c r="CS584" s="73"/>
      <c r="CT584" s="73"/>
      <c r="CU584" s="73"/>
      <c r="CV584" s="73"/>
      <c r="CW584" s="73"/>
      <c r="CX584" s="77"/>
      <c r="DA584" s="11" t="s">
        <v>604</v>
      </c>
      <c r="DB584" s="12">
        <v>1.0569999999999999</v>
      </c>
      <c r="DC584" s="11"/>
    </row>
    <row r="585" spans="1:107" ht="13.5" customHeight="1" x14ac:dyDescent="0.2">
      <c r="A585" s="3"/>
      <c r="B585" s="77"/>
      <c r="C585" s="83"/>
      <c r="D585" s="83"/>
      <c r="E585" s="83"/>
      <c r="F585" s="83"/>
      <c r="G585" s="83"/>
      <c r="H585" s="83"/>
      <c r="I585" s="83"/>
      <c r="J585" s="83"/>
      <c r="K585" s="83"/>
      <c r="L585" s="83"/>
      <c r="M585" s="83"/>
      <c r="N585" s="83"/>
      <c r="O585" s="83"/>
      <c r="P585" s="83"/>
      <c r="Q585" s="83"/>
      <c r="R585" s="83"/>
      <c r="S585" s="83"/>
      <c r="T585" s="83"/>
      <c r="U585" s="83"/>
      <c r="V585" s="83"/>
      <c r="W585" s="83"/>
      <c r="X585" s="54"/>
      <c r="Y585" s="54"/>
      <c r="Z585" s="54"/>
      <c r="AA585" s="54"/>
      <c r="AB585" s="54"/>
      <c r="AC585" s="73"/>
      <c r="AD585" s="73"/>
      <c r="AE585" s="73"/>
      <c r="AF585" s="73"/>
      <c r="AG585" s="73"/>
      <c r="AH585" s="73"/>
      <c r="AI585" s="73"/>
      <c r="AJ585" s="73"/>
      <c r="AK585" s="73"/>
      <c r="AL585" s="73"/>
      <c r="AM585" s="73"/>
      <c r="AN585" s="73"/>
      <c r="AO585" s="73"/>
      <c r="AP585" s="73"/>
      <c r="AQ585" s="73"/>
      <c r="AR585" s="73"/>
      <c r="AS585" s="73"/>
      <c r="AT585" s="73"/>
      <c r="AU585" s="73"/>
      <c r="AV585" s="73"/>
      <c r="AW585" s="73"/>
      <c r="AX585" s="73"/>
      <c r="AY585" s="73"/>
      <c r="AZ585" s="77"/>
      <c r="BA585" s="83"/>
      <c r="BB585" s="83"/>
      <c r="BC585" s="83"/>
      <c r="BD585" s="83"/>
      <c r="BE585" s="83"/>
      <c r="BF585" s="83"/>
      <c r="BG585" s="83"/>
      <c r="BH585" s="83"/>
      <c r="BI585" s="83"/>
      <c r="BJ585" s="83"/>
      <c r="BK585" s="83"/>
      <c r="BL585" s="83"/>
      <c r="BM585" s="83"/>
      <c r="BN585" s="83"/>
      <c r="BO585" s="83"/>
      <c r="BP585" s="83"/>
      <c r="BQ585" s="83"/>
      <c r="BR585" s="83"/>
      <c r="BS585" s="83"/>
      <c r="BT585" s="83"/>
      <c r="BU585" s="83"/>
      <c r="BV585" s="54"/>
      <c r="BW585" s="54"/>
      <c r="BX585" s="54"/>
      <c r="BY585" s="54"/>
      <c r="BZ585" s="54"/>
      <c r="CA585" s="73"/>
      <c r="CB585" s="73"/>
      <c r="CC585" s="73"/>
      <c r="CD585" s="73"/>
      <c r="CE585" s="73"/>
      <c r="CF585" s="73"/>
      <c r="CG585" s="73"/>
      <c r="CH585" s="73"/>
      <c r="CI585" s="73"/>
      <c r="CJ585" s="73"/>
      <c r="CK585" s="73"/>
      <c r="CL585" s="73"/>
      <c r="CM585" s="73"/>
      <c r="CN585" s="73"/>
      <c r="CO585" s="73"/>
      <c r="CP585" s="73"/>
      <c r="CQ585" s="73"/>
      <c r="CR585" s="73"/>
      <c r="CS585" s="73"/>
      <c r="CT585" s="73"/>
      <c r="CU585" s="73"/>
      <c r="CV585" s="73"/>
      <c r="CW585" s="73"/>
      <c r="CX585" s="77"/>
    </row>
    <row r="586" spans="1:107" ht="13.5" customHeight="1" x14ac:dyDescent="0.2">
      <c r="A586" s="3"/>
      <c r="B586" s="77"/>
      <c r="C586" s="83"/>
      <c r="D586" s="83"/>
      <c r="E586" s="83"/>
      <c r="F586" s="83"/>
      <c r="G586" s="83"/>
      <c r="H586" s="83"/>
      <c r="I586" s="83"/>
      <c r="J586" s="83"/>
      <c r="K586" s="83"/>
      <c r="L586" s="83"/>
      <c r="M586" s="83"/>
      <c r="N586" s="83"/>
      <c r="O586" s="83"/>
      <c r="P586" s="83"/>
      <c r="Q586" s="83"/>
      <c r="R586" s="83"/>
      <c r="S586" s="83"/>
      <c r="T586" s="83"/>
      <c r="U586" s="83"/>
      <c r="V586" s="83"/>
      <c r="W586" s="83"/>
      <c r="X586" s="54"/>
      <c r="Y586" s="54"/>
      <c r="Z586" s="54"/>
      <c r="AA586" s="54"/>
      <c r="AB586" s="54"/>
      <c r="AC586" s="73"/>
      <c r="AD586" s="73"/>
      <c r="AE586" s="73"/>
      <c r="AF586" s="73"/>
      <c r="AG586" s="73"/>
      <c r="AH586" s="73"/>
      <c r="AI586" s="73"/>
      <c r="AJ586" s="73"/>
      <c r="AK586" s="73"/>
      <c r="AL586" s="73"/>
      <c r="AM586" s="73"/>
      <c r="AN586" s="73"/>
      <c r="AO586" s="73"/>
      <c r="AP586" s="73"/>
      <c r="AQ586" s="73"/>
      <c r="AR586" s="73"/>
      <c r="AS586" s="73"/>
      <c r="AT586" s="73"/>
      <c r="AU586" s="73"/>
      <c r="AV586" s="73"/>
      <c r="AW586" s="73"/>
      <c r="AX586" s="73"/>
      <c r="AY586" s="73"/>
      <c r="AZ586" s="77"/>
      <c r="BA586" s="83"/>
      <c r="BB586" s="83"/>
      <c r="BC586" s="83"/>
      <c r="BD586" s="83"/>
      <c r="BE586" s="83"/>
      <c r="BF586" s="83"/>
      <c r="BG586" s="83"/>
      <c r="BH586" s="83"/>
      <c r="BI586" s="83"/>
      <c r="BJ586" s="83"/>
      <c r="BK586" s="83"/>
      <c r="BL586" s="83"/>
      <c r="BM586" s="83"/>
      <c r="BN586" s="83"/>
      <c r="BO586" s="83"/>
      <c r="BP586" s="83"/>
      <c r="BQ586" s="83"/>
      <c r="BR586" s="83"/>
      <c r="BS586" s="83"/>
      <c r="BT586" s="83"/>
      <c r="BU586" s="83"/>
      <c r="BV586" s="54"/>
      <c r="BW586" s="54"/>
      <c r="BX586" s="54"/>
      <c r="BY586" s="54"/>
      <c r="BZ586" s="54"/>
      <c r="CA586" s="83"/>
      <c r="CB586" s="83"/>
      <c r="CC586" s="83"/>
      <c r="CD586" s="83"/>
      <c r="CE586" s="83"/>
      <c r="CF586" s="83"/>
      <c r="CG586" s="83"/>
      <c r="CH586" s="83"/>
      <c r="CI586" s="83"/>
      <c r="CJ586" s="83"/>
      <c r="CK586" s="83"/>
      <c r="CL586" s="83"/>
      <c r="CM586" s="83"/>
      <c r="CN586" s="83"/>
      <c r="CO586" s="83"/>
      <c r="CP586" s="83"/>
      <c r="CQ586" s="83"/>
      <c r="CR586" s="83"/>
      <c r="CS586" s="83"/>
      <c r="CT586" s="83"/>
      <c r="CU586" s="83"/>
      <c r="CV586" s="83"/>
      <c r="CW586" s="83"/>
      <c r="CX586" s="77"/>
    </row>
    <row r="587" spans="1:107" ht="13.5" customHeight="1" x14ac:dyDescent="0.25">
      <c r="A587" s="3"/>
      <c r="B587" s="77"/>
      <c r="C587" s="84"/>
      <c r="D587" s="75"/>
      <c r="E587" s="75"/>
      <c r="F587" s="75"/>
      <c r="G587" s="75"/>
      <c r="H587" s="75"/>
      <c r="I587" s="75"/>
      <c r="J587" s="75"/>
      <c r="K587" s="75"/>
      <c r="L587" s="75"/>
      <c r="M587" s="74"/>
      <c r="N587" s="74"/>
      <c r="O587" s="74"/>
      <c r="P587" s="74"/>
      <c r="Q587" s="74"/>
      <c r="R587" s="85"/>
      <c r="S587" s="85"/>
      <c r="T587" s="85"/>
      <c r="U587" s="86"/>
      <c r="V587" s="86"/>
      <c r="W587" s="86"/>
      <c r="X587" s="74"/>
      <c r="Y587" s="74"/>
      <c r="Z587" s="74"/>
      <c r="AA587" s="74"/>
      <c r="AB587" s="74"/>
      <c r="AC587" s="73"/>
      <c r="AD587" s="73"/>
      <c r="AE587" s="73"/>
      <c r="AF587" s="73"/>
      <c r="AG587" s="73"/>
      <c r="AH587" s="73"/>
      <c r="AI587" s="73"/>
      <c r="AJ587" s="73"/>
      <c r="AK587" s="73"/>
      <c r="AL587" s="73"/>
      <c r="AM587" s="73"/>
      <c r="AN587" s="73"/>
      <c r="AO587" s="73"/>
      <c r="AP587" s="73"/>
      <c r="AQ587" s="73"/>
      <c r="AR587" s="73"/>
      <c r="AS587" s="73"/>
      <c r="AT587" s="73"/>
      <c r="AU587" s="73"/>
      <c r="AV587" s="73"/>
      <c r="AW587" s="73"/>
      <c r="AX587" s="73"/>
      <c r="AY587" s="73"/>
      <c r="AZ587" s="77"/>
      <c r="BA587" s="51"/>
      <c r="BB587" s="51"/>
      <c r="BC587" s="51"/>
      <c r="BD587" s="51"/>
      <c r="BE587" s="51"/>
      <c r="BF587" s="51"/>
      <c r="BG587" s="51"/>
      <c r="BH587" s="51"/>
      <c r="BI587" s="51"/>
      <c r="BJ587" s="51"/>
      <c r="BK587" s="51"/>
      <c r="BL587" s="51"/>
      <c r="BM587" s="51"/>
      <c r="BN587" s="51"/>
      <c r="BO587" s="51"/>
      <c r="BP587" s="51"/>
      <c r="BQ587" s="51"/>
      <c r="BR587" s="51"/>
      <c r="BS587" s="51"/>
      <c r="BT587" s="51"/>
      <c r="BU587" s="51"/>
      <c r="BV587" s="54"/>
      <c r="BW587" s="54"/>
      <c r="BX587" s="54"/>
      <c r="BY587" s="54"/>
      <c r="BZ587" s="54"/>
      <c r="CA587" s="87"/>
      <c r="CB587" s="52"/>
      <c r="CC587" s="52"/>
      <c r="CD587" s="52"/>
      <c r="CE587" s="52"/>
      <c r="CF587" s="52"/>
      <c r="CG587" s="52"/>
      <c r="CH587" s="52"/>
      <c r="CI587" s="52"/>
      <c r="CJ587" s="52"/>
      <c r="CK587" s="52"/>
      <c r="CL587" s="52"/>
      <c r="CM587" s="52"/>
      <c r="CN587" s="52"/>
      <c r="CO587" s="52"/>
      <c r="CP587" s="88"/>
      <c r="CQ587" s="88"/>
      <c r="CR587" s="88"/>
      <c r="CS587" s="89"/>
      <c r="CT587" s="80"/>
      <c r="CU587" s="80"/>
      <c r="CV587" s="80"/>
      <c r="CW587" s="80"/>
      <c r="CX587" s="77"/>
    </row>
    <row r="588" spans="1:107" ht="13.5" customHeight="1" x14ac:dyDescent="0.25">
      <c r="A588" s="3"/>
      <c r="B588" s="77"/>
      <c r="C588" s="84"/>
      <c r="D588" s="75"/>
      <c r="E588" s="75"/>
      <c r="F588" s="75"/>
      <c r="G588" s="75"/>
      <c r="H588" s="75"/>
      <c r="I588" s="75"/>
      <c r="J588" s="75"/>
      <c r="K588" s="75"/>
      <c r="L588" s="75"/>
      <c r="M588" s="74"/>
      <c r="N588" s="74"/>
      <c r="O588" s="74"/>
      <c r="P588" s="74"/>
      <c r="Q588" s="74"/>
      <c r="R588" s="85"/>
      <c r="S588" s="85"/>
      <c r="T588" s="85"/>
      <c r="U588" s="86"/>
      <c r="V588" s="86"/>
      <c r="W588" s="86"/>
      <c r="X588" s="74"/>
      <c r="Y588" s="74"/>
      <c r="Z588" s="74"/>
      <c r="AA588" s="74"/>
      <c r="AB588" s="74"/>
      <c r="AC588" s="73"/>
      <c r="AD588" s="73"/>
      <c r="AE588" s="73"/>
      <c r="AF588" s="73"/>
      <c r="AG588" s="73"/>
      <c r="AH588" s="73"/>
      <c r="AI588" s="73"/>
      <c r="AJ588" s="73"/>
      <c r="AK588" s="73"/>
      <c r="AL588" s="73"/>
      <c r="AM588" s="73"/>
      <c r="AN588" s="73"/>
      <c r="AO588" s="73"/>
      <c r="AP588" s="73"/>
      <c r="AQ588" s="73"/>
      <c r="AR588" s="73"/>
      <c r="AS588" s="73"/>
      <c r="AT588" s="73"/>
      <c r="AU588" s="73"/>
      <c r="AV588" s="73"/>
      <c r="AW588" s="73"/>
      <c r="AX588" s="73"/>
      <c r="AY588" s="73"/>
      <c r="AZ588" s="77"/>
      <c r="BA588" s="51"/>
      <c r="BB588" s="51"/>
      <c r="BC588" s="51"/>
      <c r="BD588" s="51"/>
      <c r="BE588" s="51"/>
      <c r="BF588" s="51"/>
      <c r="BG588" s="51"/>
      <c r="BH588" s="51"/>
      <c r="BI588" s="51"/>
      <c r="BJ588" s="51"/>
      <c r="BK588" s="51"/>
      <c r="BL588" s="51"/>
      <c r="BM588" s="51"/>
      <c r="BN588" s="51"/>
      <c r="BO588" s="51"/>
      <c r="BP588" s="51"/>
      <c r="BQ588" s="51"/>
      <c r="BR588" s="51"/>
      <c r="BS588" s="90"/>
      <c r="BT588" s="90"/>
      <c r="BU588" s="90"/>
      <c r="BV588" s="54"/>
      <c r="BW588" s="54"/>
      <c r="BX588" s="54"/>
      <c r="BY588" s="54"/>
      <c r="BZ588" s="54"/>
      <c r="CA588" s="87"/>
      <c r="CB588" s="52"/>
      <c r="CC588" s="52"/>
      <c r="CD588" s="52"/>
      <c r="CE588" s="52"/>
      <c r="CF588" s="52"/>
      <c r="CG588" s="52"/>
      <c r="CH588" s="52"/>
      <c r="CI588" s="52"/>
      <c r="CJ588" s="52"/>
      <c r="CK588" s="52"/>
      <c r="CL588" s="52"/>
      <c r="CM588" s="52"/>
      <c r="CN588" s="52"/>
      <c r="CO588" s="52"/>
      <c r="CP588" s="91"/>
      <c r="CQ588" s="91"/>
      <c r="CR588" s="91"/>
      <c r="CS588" s="79"/>
      <c r="CT588" s="80"/>
      <c r="CU588" s="80"/>
      <c r="CV588" s="80"/>
      <c r="CW588" s="80"/>
      <c r="CX588" s="77"/>
    </row>
    <row r="589" spans="1:107" ht="13.5" customHeight="1" x14ac:dyDescent="0.25">
      <c r="A589" s="3"/>
      <c r="B589" s="77"/>
      <c r="C589" s="84"/>
      <c r="D589" s="75"/>
      <c r="E589" s="75"/>
      <c r="F589" s="75"/>
      <c r="G589" s="75"/>
      <c r="H589" s="75"/>
      <c r="I589" s="75"/>
      <c r="J589" s="75"/>
      <c r="K589" s="75"/>
      <c r="L589" s="75"/>
      <c r="M589" s="74"/>
      <c r="N589" s="74"/>
      <c r="O589" s="74"/>
      <c r="P589" s="74"/>
      <c r="Q589" s="74"/>
      <c r="R589" s="85"/>
      <c r="S589" s="85"/>
      <c r="T589" s="85"/>
      <c r="U589" s="86"/>
      <c r="V589" s="86"/>
      <c r="W589" s="86"/>
      <c r="X589" s="74"/>
      <c r="Y589" s="74"/>
      <c r="Z589" s="74"/>
      <c r="AA589" s="74"/>
      <c r="AB589" s="74"/>
      <c r="AC589" s="73"/>
      <c r="AD589" s="73"/>
      <c r="AE589" s="73"/>
      <c r="AF589" s="73"/>
      <c r="AG589" s="73"/>
      <c r="AH589" s="73"/>
      <c r="AI589" s="73"/>
      <c r="AJ589" s="73"/>
      <c r="AK589" s="73"/>
      <c r="AL589" s="73"/>
      <c r="AM589" s="73"/>
      <c r="AN589" s="73"/>
      <c r="AO589" s="73"/>
      <c r="AP589" s="73"/>
      <c r="AQ589" s="73"/>
      <c r="AR589" s="73"/>
      <c r="AS589" s="73"/>
      <c r="AT589" s="73"/>
      <c r="AU589" s="73"/>
      <c r="AV589" s="73"/>
      <c r="AW589" s="73"/>
      <c r="AX589" s="73"/>
      <c r="AY589" s="73"/>
      <c r="AZ589" s="77"/>
      <c r="BA589" s="53"/>
      <c r="BB589" s="53"/>
      <c r="BC589" s="53"/>
      <c r="BD589" s="53"/>
      <c r="BE589" s="53"/>
      <c r="BF589" s="53"/>
      <c r="BG589" s="53"/>
      <c r="BH589" s="53"/>
      <c r="BI589" s="53"/>
      <c r="BJ589" s="53"/>
      <c r="BK589" s="53"/>
      <c r="BL589" s="53"/>
      <c r="BM589" s="53"/>
      <c r="BN589" s="53"/>
      <c r="BO589" s="53"/>
      <c r="BP589" s="53"/>
      <c r="BQ589" s="53"/>
      <c r="BR589" s="53"/>
      <c r="BS589" s="90"/>
      <c r="BT589" s="90"/>
      <c r="BU589" s="90"/>
      <c r="BV589" s="54"/>
      <c r="BW589" s="54"/>
      <c r="BX589" s="54"/>
      <c r="BY589" s="54"/>
      <c r="BZ589" s="54"/>
      <c r="CA589" s="87"/>
      <c r="CB589" s="52"/>
      <c r="CC589" s="52"/>
      <c r="CD589" s="52"/>
      <c r="CE589" s="52"/>
      <c r="CF589" s="52"/>
      <c r="CG589" s="52"/>
      <c r="CH589" s="52"/>
      <c r="CI589" s="52"/>
      <c r="CJ589" s="52"/>
      <c r="CK589" s="52"/>
      <c r="CL589" s="52"/>
      <c r="CM589" s="52"/>
      <c r="CN589" s="52"/>
      <c r="CO589" s="52"/>
      <c r="CP589" s="88"/>
      <c r="CQ589" s="88"/>
      <c r="CR589" s="88"/>
      <c r="CS589" s="89"/>
      <c r="CT589" s="80"/>
      <c r="CU589" s="80"/>
      <c r="CV589" s="80"/>
      <c r="CW589" s="80"/>
      <c r="CX589" s="77"/>
    </row>
    <row r="590" spans="1:107" ht="13.5" customHeight="1" x14ac:dyDescent="0.25">
      <c r="A590" s="3"/>
      <c r="B590" s="77"/>
      <c r="C590" s="84"/>
      <c r="D590" s="75"/>
      <c r="E590" s="75"/>
      <c r="F590" s="75"/>
      <c r="G590" s="75"/>
      <c r="H590" s="75"/>
      <c r="I590" s="75"/>
      <c r="J590" s="75"/>
      <c r="K590" s="75"/>
      <c r="L590" s="75"/>
      <c r="M590" s="74"/>
      <c r="N590" s="74"/>
      <c r="O590" s="74"/>
      <c r="P590" s="74"/>
      <c r="Q590" s="74"/>
      <c r="R590" s="85"/>
      <c r="S590" s="85"/>
      <c r="T590" s="85"/>
      <c r="U590" s="86"/>
      <c r="V590" s="86"/>
      <c r="W590" s="86"/>
      <c r="X590" s="74"/>
      <c r="Y590" s="74"/>
      <c r="Z590" s="74"/>
      <c r="AA590" s="74"/>
      <c r="AB590" s="74"/>
      <c r="AC590" s="73"/>
      <c r="AD590" s="73"/>
      <c r="AE590" s="73"/>
      <c r="AF590" s="73"/>
      <c r="AG590" s="73"/>
      <c r="AH590" s="73"/>
      <c r="AI590" s="73"/>
      <c r="AJ590" s="73"/>
      <c r="AK590" s="73"/>
      <c r="AL590" s="73"/>
      <c r="AM590" s="73"/>
      <c r="AN590" s="73"/>
      <c r="AO590" s="73"/>
      <c r="AP590" s="73"/>
      <c r="AQ590" s="73"/>
      <c r="AR590" s="73"/>
      <c r="AS590" s="73"/>
      <c r="AT590" s="73"/>
      <c r="AU590" s="73"/>
      <c r="AV590" s="73"/>
      <c r="AW590" s="73"/>
      <c r="AX590" s="73"/>
      <c r="AY590" s="73"/>
      <c r="AZ590" s="77"/>
      <c r="BA590" s="51"/>
      <c r="BB590" s="51"/>
      <c r="BC590" s="51"/>
      <c r="BD590" s="51"/>
      <c r="BE590" s="51"/>
      <c r="BF590" s="51"/>
      <c r="BG590" s="51"/>
      <c r="BH590" s="51"/>
      <c r="BI590" s="51"/>
      <c r="BJ590" s="51"/>
      <c r="BK590" s="51"/>
      <c r="BL590" s="51"/>
      <c r="BM590" s="51"/>
      <c r="BN590" s="51"/>
      <c r="BO590" s="51"/>
      <c r="BP590" s="51"/>
      <c r="BQ590" s="51"/>
      <c r="BR590" s="51"/>
      <c r="BS590" s="51"/>
      <c r="BT590" s="51"/>
      <c r="BU590" s="51"/>
      <c r="BV590" s="51"/>
      <c r="BW590" s="51"/>
      <c r="BX590" s="51"/>
      <c r="BY590" s="51"/>
      <c r="BZ590" s="51"/>
      <c r="CA590" s="83"/>
      <c r="CB590" s="83"/>
      <c r="CC590" s="83"/>
      <c r="CD590" s="83"/>
      <c r="CE590" s="83"/>
      <c r="CF590" s="83"/>
      <c r="CG590" s="83"/>
      <c r="CH590" s="83"/>
      <c r="CI590" s="83"/>
      <c r="CJ590" s="83"/>
      <c r="CK590" s="83"/>
      <c r="CL590" s="83"/>
      <c r="CM590" s="83"/>
      <c r="CN590" s="83"/>
      <c r="CO590" s="83"/>
      <c r="CP590" s="83"/>
      <c r="CQ590" s="83"/>
      <c r="CR590" s="83"/>
      <c r="CS590" s="92"/>
      <c r="CT590" s="83"/>
      <c r="CU590" s="83"/>
      <c r="CV590" s="83"/>
      <c r="CW590" s="83"/>
      <c r="CX590" s="77"/>
    </row>
    <row r="591" spans="1:107" ht="13.5" customHeight="1" x14ac:dyDescent="0.2">
      <c r="A591" s="3"/>
      <c r="B591" s="77"/>
      <c r="C591" s="83"/>
      <c r="D591" s="83"/>
      <c r="E591" s="83"/>
      <c r="F591" s="83"/>
      <c r="G591" s="83"/>
      <c r="H591" s="83"/>
      <c r="I591" s="83"/>
      <c r="J591" s="83"/>
      <c r="K591" s="83"/>
      <c r="L591" s="83"/>
      <c r="M591" s="83"/>
      <c r="N591" s="83"/>
      <c r="O591" s="83"/>
      <c r="P591" s="83"/>
      <c r="Q591" s="83"/>
      <c r="R591" s="83"/>
      <c r="S591" s="83"/>
      <c r="T591" s="83"/>
      <c r="U591" s="83"/>
      <c r="V591" s="83"/>
      <c r="W591" s="83"/>
      <c r="X591" s="54"/>
      <c r="Y591" s="54"/>
      <c r="Z591" s="54"/>
      <c r="AA591" s="54"/>
      <c r="AB591" s="54"/>
      <c r="AC591" s="73"/>
      <c r="AD591" s="73"/>
      <c r="AE591" s="73"/>
      <c r="AF591" s="73"/>
      <c r="AG591" s="73"/>
      <c r="AH591" s="73"/>
      <c r="AI591" s="73"/>
      <c r="AJ591" s="73"/>
      <c r="AK591" s="73"/>
      <c r="AL591" s="73"/>
      <c r="AM591" s="73"/>
      <c r="AN591" s="73"/>
      <c r="AO591" s="73"/>
      <c r="AP591" s="73"/>
      <c r="AQ591" s="73"/>
      <c r="AR591" s="73"/>
      <c r="AS591" s="73"/>
      <c r="AT591" s="73"/>
      <c r="AU591" s="73"/>
      <c r="AV591" s="73"/>
      <c r="AW591" s="73"/>
      <c r="AX591" s="73"/>
      <c r="AY591" s="73"/>
      <c r="AZ591" s="77"/>
      <c r="BA591" s="52"/>
      <c r="BB591" s="62"/>
      <c r="BC591" s="62"/>
      <c r="BD591" s="62"/>
      <c r="BE591" s="62"/>
      <c r="BF591" s="62"/>
      <c r="BG591" s="62"/>
      <c r="BH591" s="62"/>
      <c r="BI591" s="62"/>
      <c r="BJ591" s="62"/>
      <c r="BK591" s="62"/>
      <c r="BL591" s="62"/>
      <c r="BM591" s="62"/>
      <c r="BN591" s="62"/>
      <c r="BO591" s="62"/>
      <c r="BP591" s="62"/>
      <c r="BQ591" s="62"/>
      <c r="BR591" s="62"/>
      <c r="BS591" s="62"/>
      <c r="BT591" s="62"/>
      <c r="BU591" s="62"/>
      <c r="BV591" s="62"/>
      <c r="BW591" s="62"/>
      <c r="BX591" s="62"/>
      <c r="BY591" s="62"/>
      <c r="BZ591" s="52"/>
      <c r="CA591" s="83"/>
      <c r="CB591" s="83"/>
      <c r="CC591" s="83"/>
      <c r="CD591" s="83"/>
      <c r="CE591" s="83"/>
      <c r="CF591" s="83"/>
      <c r="CG591" s="83"/>
      <c r="CH591" s="83"/>
      <c r="CI591" s="83"/>
      <c r="CJ591" s="83"/>
      <c r="CK591" s="83"/>
      <c r="CL591" s="83"/>
      <c r="CM591" s="83"/>
      <c r="CN591" s="83"/>
      <c r="CO591" s="83"/>
      <c r="CP591" s="83"/>
      <c r="CQ591" s="83"/>
      <c r="CR591" s="83"/>
      <c r="CS591" s="92"/>
      <c r="CT591" s="83"/>
      <c r="CU591" s="83"/>
      <c r="CV591" s="83"/>
      <c r="CW591" s="83"/>
      <c r="CX591" s="77"/>
    </row>
    <row r="592" spans="1:107" ht="13.5" customHeight="1" x14ac:dyDescent="0.2">
      <c r="A592" s="3"/>
      <c r="B592" s="77"/>
      <c r="C592" s="83"/>
      <c r="D592" s="83"/>
      <c r="E592" s="83"/>
      <c r="F592" s="83"/>
      <c r="G592" s="83"/>
      <c r="H592" s="83"/>
      <c r="I592" s="83"/>
      <c r="J592" s="83"/>
      <c r="K592" s="83"/>
      <c r="L592" s="83"/>
      <c r="M592" s="83"/>
      <c r="N592" s="83"/>
      <c r="O592" s="83"/>
      <c r="P592" s="83"/>
      <c r="Q592" s="83"/>
      <c r="R592" s="83"/>
      <c r="S592" s="83"/>
      <c r="T592" s="83"/>
      <c r="U592" s="83"/>
      <c r="V592" s="83"/>
      <c r="W592" s="83"/>
      <c r="X592" s="54"/>
      <c r="Y592" s="54"/>
      <c r="Z592" s="54"/>
      <c r="AA592" s="54"/>
      <c r="AB592" s="54"/>
      <c r="AC592" s="73"/>
      <c r="AD592" s="73"/>
      <c r="AE592" s="73"/>
      <c r="AF592" s="73"/>
      <c r="AG592" s="73"/>
      <c r="AH592" s="73"/>
      <c r="AI592" s="73"/>
      <c r="AJ592" s="73"/>
      <c r="AK592" s="73"/>
      <c r="AL592" s="73"/>
      <c r="AM592" s="73"/>
      <c r="AN592" s="73"/>
      <c r="AO592" s="73"/>
      <c r="AP592" s="73"/>
      <c r="AQ592" s="73"/>
      <c r="AR592" s="73"/>
      <c r="AS592" s="73"/>
      <c r="AT592" s="73"/>
      <c r="AU592" s="73"/>
      <c r="AV592" s="73"/>
      <c r="AW592" s="73"/>
      <c r="AX592" s="73"/>
      <c r="AY592" s="73"/>
      <c r="AZ592" s="77"/>
      <c r="BA592" s="52"/>
      <c r="BB592" s="62"/>
      <c r="BC592" s="62"/>
      <c r="BD592" s="62"/>
      <c r="BE592" s="62"/>
      <c r="BF592" s="62"/>
      <c r="BG592" s="62"/>
      <c r="BH592" s="62"/>
      <c r="BI592" s="62"/>
      <c r="BJ592" s="62"/>
      <c r="BK592" s="62"/>
      <c r="BL592" s="62"/>
      <c r="BM592" s="62"/>
      <c r="BN592" s="62"/>
      <c r="BO592" s="62"/>
      <c r="BP592" s="62"/>
      <c r="BQ592" s="62"/>
      <c r="BR592" s="62"/>
      <c r="BS592" s="62"/>
      <c r="BT592" s="62"/>
      <c r="BU592" s="62"/>
      <c r="BV592" s="62"/>
      <c r="BW592" s="62"/>
      <c r="BX592" s="62"/>
      <c r="BY592" s="62"/>
      <c r="BZ592" s="52"/>
      <c r="CA592" s="87"/>
      <c r="CB592" s="52"/>
      <c r="CC592" s="52"/>
      <c r="CD592" s="52"/>
      <c r="CE592" s="52"/>
      <c r="CF592" s="52"/>
      <c r="CG592" s="52"/>
      <c r="CH592" s="52"/>
      <c r="CI592" s="52"/>
      <c r="CJ592" s="52"/>
      <c r="CK592" s="52"/>
      <c r="CL592" s="52"/>
      <c r="CM592" s="52"/>
      <c r="CN592" s="52"/>
      <c r="CO592" s="52"/>
      <c r="CP592" s="91"/>
      <c r="CQ592" s="91"/>
      <c r="CR592" s="91"/>
      <c r="CS592" s="92"/>
      <c r="CT592" s="83"/>
      <c r="CU592" s="83"/>
      <c r="CV592" s="83"/>
      <c r="CW592" s="83"/>
      <c r="CX592" s="77"/>
    </row>
    <row r="593" spans="1:102" ht="13.5" customHeight="1" x14ac:dyDescent="0.25">
      <c r="A593" s="3"/>
      <c r="B593" s="77"/>
      <c r="C593" s="84"/>
      <c r="D593" s="75"/>
      <c r="E593" s="75"/>
      <c r="F593" s="75"/>
      <c r="G593" s="75"/>
      <c r="H593" s="75"/>
      <c r="I593" s="75"/>
      <c r="J593" s="75"/>
      <c r="K593" s="75"/>
      <c r="L593" s="75"/>
      <c r="M593" s="74"/>
      <c r="N593" s="74"/>
      <c r="O593" s="74"/>
      <c r="P593" s="74"/>
      <c r="Q593" s="74"/>
      <c r="R593" s="85"/>
      <c r="S593" s="85"/>
      <c r="T593" s="85"/>
      <c r="U593" s="86"/>
      <c r="V593" s="86"/>
      <c r="W593" s="86"/>
      <c r="X593" s="74"/>
      <c r="Y593" s="74"/>
      <c r="Z593" s="74"/>
      <c r="AA593" s="74"/>
      <c r="AB593" s="74"/>
      <c r="AC593" s="73"/>
      <c r="AD593" s="73"/>
      <c r="AE593" s="73"/>
      <c r="AF593" s="73"/>
      <c r="AG593" s="73"/>
      <c r="AH593" s="73"/>
      <c r="AI593" s="73"/>
      <c r="AJ593" s="73"/>
      <c r="AK593" s="73"/>
      <c r="AL593" s="73"/>
      <c r="AM593" s="73"/>
      <c r="AN593" s="73"/>
      <c r="AO593" s="73"/>
      <c r="AP593" s="73"/>
      <c r="AQ593" s="73"/>
      <c r="AR593" s="73"/>
      <c r="AS593" s="73"/>
      <c r="AT593" s="73"/>
      <c r="AU593" s="73"/>
      <c r="AV593" s="73"/>
      <c r="AW593" s="73"/>
      <c r="AX593" s="73"/>
      <c r="AY593" s="73"/>
      <c r="AZ593" s="77"/>
      <c r="BA593" s="52"/>
      <c r="BB593" s="62"/>
      <c r="BC593" s="62"/>
      <c r="BD593" s="62"/>
      <c r="BE593" s="62"/>
      <c r="BF593" s="62"/>
      <c r="BG593" s="62"/>
      <c r="BH593" s="62"/>
      <c r="BI593" s="62"/>
      <c r="BJ593" s="62"/>
      <c r="BK593" s="62"/>
      <c r="BL593" s="62"/>
      <c r="BM593" s="62"/>
      <c r="BN593" s="62"/>
      <c r="BO593" s="62"/>
      <c r="BP593" s="62"/>
      <c r="BQ593" s="62"/>
      <c r="BR593" s="62"/>
      <c r="BS593" s="62"/>
      <c r="BT593" s="62"/>
      <c r="BU593" s="62"/>
      <c r="BV593" s="62"/>
      <c r="BW593" s="62"/>
      <c r="BX593" s="62"/>
      <c r="BY593" s="62"/>
      <c r="BZ593" s="52"/>
      <c r="CA593" s="83"/>
      <c r="CB593" s="83"/>
      <c r="CC593" s="83"/>
      <c r="CD593" s="83"/>
      <c r="CE593" s="83"/>
      <c r="CF593" s="83"/>
      <c r="CG593" s="83"/>
      <c r="CH593" s="83"/>
      <c r="CI593" s="83"/>
      <c r="CJ593" s="83"/>
      <c r="CK593" s="83"/>
      <c r="CL593" s="83"/>
      <c r="CM593" s="83"/>
      <c r="CN593" s="83"/>
      <c r="CO593" s="83"/>
      <c r="CP593" s="83"/>
      <c r="CQ593" s="83"/>
      <c r="CR593" s="83"/>
      <c r="CS593" s="92"/>
      <c r="CT593" s="83"/>
      <c r="CU593" s="83"/>
      <c r="CV593" s="83"/>
      <c r="CW593" s="83"/>
      <c r="CX593" s="77"/>
    </row>
    <row r="594" spans="1:102" ht="13.5" customHeight="1" x14ac:dyDescent="0.25">
      <c r="A594" s="3"/>
      <c r="B594" s="77"/>
      <c r="C594" s="84"/>
      <c r="D594" s="75"/>
      <c r="E594" s="75"/>
      <c r="F594" s="75"/>
      <c r="G594" s="75"/>
      <c r="H594" s="75"/>
      <c r="I594" s="75"/>
      <c r="J594" s="75"/>
      <c r="K594" s="75"/>
      <c r="L594" s="75"/>
      <c r="M594" s="74"/>
      <c r="N594" s="74"/>
      <c r="O594" s="74"/>
      <c r="P594" s="74"/>
      <c r="Q594" s="74"/>
      <c r="R594" s="85"/>
      <c r="S594" s="85"/>
      <c r="T594" s="85"/>
      <c r="U594" s="86"/>
      <c r="V594" s="86"/>
      <c r="W594" s="86"/>
      <c r="X594" s="74"/>
      <c r="Y594" s="74"/>
      <c r="Z594" s="74"/>
      <c r="AA594" s="74"/>
      <c r="AB594" s="74"/>
      <c r="AC594" s="73"/>
      <c r="AD594" s="73"/>
      <c r="AE594" s="73"/>
      <c r="AF594" s="73"/>
      <c r="AG594" s="73"/>
      <c r="AH594" s="73"/>
      <c r="AI594" s="73"/>
      <c r="AJ594" s="73"/>
      <c r="AK594" s="73"/>
      <c r="AL594" s="73"/>
      <c r="AM594" s="73"/>
      <c r="AN594" s="73"/>
      <c r="AO594" s="73"/>
      <c r="AP594" s="73"/>
      <c r="AQ594" s="73"/>
      <c r="AR594" s="73"/>
      <c r="AS594" s="73"/>
      <c r="AT594" s="73"/>
      <c r="AU594" s="73"/>
      <c r="AV594" s="73"/>
      <c r="AW594" s="73"/>
      <c r="AX594" s="73"/>
      <c r="AY594" s="73"/>
      <c r="AZ594" s="77"/>
      <c r="BA594" s="53"/>
      <c r="BB594" s="62"/>
      <c r="BC594" s="62"/>
      <c r="BD594" s="62"/>
      <c r="BE594" s="62"/>
      <c r="BF594" s="62"/>
      <c r="BG594" s="62"/>
      <c r="BH594" s="62"/>
      <c r="BI594" s="62"/>
      <c r="BJ594" s="62"/>
      <c r="BK594" s="62"/>
      <c r="BL594" s="62"/>
      <c r="BM594" s="62"/>
      <c r="BN594" s="62"/>
      <c r="BO594" s="62"/>
      <c r="BP594" s="62"/>
      <c r="BQ594" s="62"/>
      <c r="BR594" s="62"/>
      <c r="BS594" s="62"/>
      <c r="BT594" s="62"/>
      <c r="BU594" s="62"/>
      <c r="BV594" s="62"/>
      <c r="BW594" s="62"/>
      <c r="BX594" s="62"/>
      <c r="BY594" s="62"/>
      <c r="BZ594" s="54"/>
      <c r="CA594" s="83"/>
      <c r="CB594" s="83"/>
      <c r="CC594" s="83"/>
      <c r="CD594" s="83"/>
      <c r="CE594" s="83"/>
      <c r="CF594" s="83"/>
      <c r="CG594" s="83"/>
      <c r="CH594" s="83"/>
      <c r="CI594" s="83"/>
      <c r="CJ594" s="83"/>
      <c r="CK594" s="83"/>
      <c r="CL594" s="83"/>
      <c r="CM594" s="83"/>
      <c r="CN594" s="83"/>
      <c r="CO594" s="83"/>
      <c r="CP594" s="83"/>
      <c r="CQ594" s="83"/>
      <c r="CR594" s="83"/>
      <c r="CS594" s="92"/>
      <c r="CT594" s="83"/>
      <c r="CU594" s="83"/>
      <c r="CV594" s="83"/>
      <c r="CW594" s="83"/>
      <c r="CX594" s="77"/>
    </row>
    <row r="595" spans="1:102" ht="13.5" customHeight="1" x14ac:dyDescent="0.25">
      <c r="A595" s="3"/>
      <c r="B595" s="77"/>
      <c r="C595" s="84"/>
      <c r="D595" s="75"/>
      <c r="E595" s="75"/>
      <c r="F595" s="75"/>
      <c r="G595" s="75"/>
      <c r="H595" s="75"/>
      <c r="I595" s="75"/>
      <c r="J595" s="75"/>
      <c r="K595" s="75"/>
      <c r="L595" s="75"/>
      <c r="M595" s="74"/>
      <c r="N595" s="74"/>
      <c r="O595" s="74"/>
      <c r="P595" s="74"/>
      <c r="Q595" s="74"/>
      <c r="R595" s="85"/>
      <c r="S595" s="85"/>
      <c r="T595" s="85"/>
      <c r="U595" s="86"/>
      <c r="V595" s="86"/>
      <c r="W595" s="86"/>
      <c r="X595" s="74"/>
      <c r="Y595" s="74"/>
      <c r="Z595" s="74"/>
      <c r="AA595" s="74"/>
      <c r="AB595" s="74"/>
      <c r="AC595" s="73"/>
      <c r="AD595" s="73"/>
      <c r="AE595" s="73"/>
      <c r="AF595" s="73"/>
      <c r="AG595" s="73"/>
      <c r="AH595" s="73"/>
      <c r="AI595" s="73"/>
      <c r="AJ595" s="73"/>
      <c r="AK595" s="73"/>
      <c r="AL595" s="73"/>
      <c r="AM595" s="73"/>
      <c r="AN595" s="73"/>
      <c r="AO595" s="73"/>
      <c r="AP595" s="73"/>
      <c r="AQ595" s="73"/>
      <c r="AR595" s="73"/>
      <c r="AS595" s="73"/>
      <c r="AT595" s="73"/>
      <c r="AU595" s="73"/>
      <c r="AV595" s="73"/>
      <c r="AW595" s="73"/>
      <c r="AX595" s="73"/>
      <c r="AY595" s="73"/>
      <c r="AZ595" s="77"/>
      <c r="BA595" s="52"/>
      <c r="BB595" s="62"/>
      <c r="BC595" s="62"/>
      <c r="BD595" s="62"/>
      <c r="BE595" s="62"/>
      <c r="BF595" s="62"/>
      <c r="BG595" s="62"/>
      <c r="BH595" s="62"/>
      <c r="BI595" s="62"/>
      <c r="BJ595" s="62"/>
      <c r="BK595" s="62"/>
      <c r="BL595" s="62"/>
      <c r="BM595" s="62"/>
      <c r="BN595" s="62"/>
      <c r="BO595" s="62"/>
      <c r="BP595" s="62"/>
      <c r="BQ595" s="62"/>
      <c r="BR595" s="62"/>
      <c r="BS595" s="62"/>
      <c r="BT595" s="62"/>
      <c r="BU595" s="62"/>
      <c r="BV595" s="62"/>
      <c r="BW595" s="62"/>
      <c r="BX595" s="62"/>
      <c r="BY595" s="62"/>
      <c r="BZ595" s="52"/>
      <c r="CA595" s="77"/>
      <c r="CB595" s="77"/>
      <c r="CC595" s="77"/>
      <c r="CD595" s="77"/>
      <c r="CE595" s="77"/>
      <c r="CF595" s="77"/>
      <c r="CG595" s="77"/>
      <c r="CH595" s="77"/>
      <c r="CI595" s="77"/>
      <c r="CJ595" s="77"/>
      <c r="CK595" s="77"/>
      <c r="CL595" s="77"/>
      <c r="CM595" s="77"/>
      <c r="CN595" s="77"/>
      <c r="CO595" s="77"/>
      <c r="CP595" s="77"/>
      <c r="CQ595" s="77"/>
      <c r="CR595" s="77"/>
      <c r="CS595" s="77"/>
      <c r="CT595" s="77"/>
      <c r="CU595" s="77"/>
      <c r="CV595" s="77"/>
      <c r="CW595" s="77"/>
      <c r="CX595" s="77"/>
    </row>
    <row r="596" spans="1:102" ht="13.5" customHeight="1" x14ac:dyDescent="0.25">
      <c r="A596" s="3"/>
      <c r="B596" s="77"/>
      <c r="C596" s="84"/>
      <c r="D596" s="75"/>
      <c r="E596" s="75"/>
      <c r="F596" s="75"/>
      <c r="G596" s="75"/>
      <c r="H596" s="75"/>
      <c r="I596" s="75"/>
      <c r="J596" s="75"/>
      <c r="K596" s="75"/>
      <c r="L596" s="75"/>
      <c r="M596" s="74"/>
      <c r="N596" s="74"/>
      <c r="O596" s="74"/>
      <c r="P596" s="74"/>
      <c r="Q596" s="74"/>
      <c r="R596" s="85"/>
      <c r="S596" s="85"/>
      <c r="T596" s="85"/>
      <c r="U596" s="86"/>
      <c r="V596" s="86"/>
      <c r="W596" s="86"/>
      <c r="X596" s="74"/>
      <c r="Y596" s="74"/>
      <c r="Z596" s="74"/>
      <c r="AA596" s="74"/>
      <c r="AB596" s="74"/>
      <c r="AC596" s="73"/>
      <c r="AD596" s="73"/>
      <c r="AE596" s="73"/>
      <c r="AF596" s="73"/>
      <c r="AG596" s="73"/>
      <c r="AH596" s="73"/>
      <c r="AI596" s="73"/>
      <c r="AJ596" s="73"/>
      <c r="AK596" s="73"/>
      <c r="AL596" s="73"/>
      <c r="AM596" s="73"/>
      <c r="AN596" s="73"/>
      <c r="AO596" s="73"/>
      <c r="AP596" s="73"/>
      <c r="AQ596" s="73"/>
      <c r="AR596" s="73"/>
      <c r="AS596" s="73"/>
      <c r="AT596" s="73"/>
      <c r="AU596" s="73"/>
      <c r="AV596" s="73"/>
      <c r="AW596" s="73"/>
      <c r="AX596" s="73"/>
      <c r="AY596" s="73"/>
      <c r="AZ596" s="77"/>
      <c r="BA596" s="53"/>
      <c r="BB596" s="62"/>
      <c r="BC596" s="62"/>
      <c r="BD596" s="62"/>
      <c r="BE596" s="62"/>
      <c r="BF596" s="62"/>
      <c r="BG596" s="62"/>
      <c r="BH596" s="62"/>
      <c r="BI596" s="62"/>
      <c r="BJ596" s="62"/>
      <c r="BK596" s="62"/>
      <c r="BL596" s="62"/>
      <c r="BM596" s="62"/>
      <c r="BN596" s="62"/>
      <c r="BO596" s="62"/>
      <c r="BP596" s="62"/>
      <c r="BQ596" s="62"/>
      <c r="BR596" s="62"/>
      <c r="BS596" s="62"/>
      <c r="BT596" s="62"/>
      <c r="BU596" s="62"/>
      <c r="BV596" s="62"/>
      <c r="BW596" s="62"/>
      <c r="BX596" s="62"/>
      <c r="BY596" s="62"/>
      <c r="BZ596" s="54"/>
      <c r="CA596" s="77"/>
      <c r="CB596" s="77"/>
      <c r="CC596" s="77"/>
      <c r="CD596" s="81"/>
      <c r="CE596" s="81"/>
      <c r="CF596" s="81"/>
      <c r="CG596" s="81"/>
      <c r="CH596" s="81"/>
      <c r="CI596" s="81"/>
      <c r="CJ596" s="81"/>
      <c r="CK596" s="81"/>
      <c r="CL596" s="81"/>
      <c r="CM596" s="81"/>
      <c r="CN596" s="81"/>
      <c r="CO596" s="81"/>
      <c r="CP596" s="81"/>
      <c r="CQ596" s="81"/>
      <c r="CR596" s="81"/>
      <c r="CS596" s="81"/>
      <c r="CT596" s="81"/>
      <c r="CU596" s="77"/>
      <c r="CV596" s="77"/>
      <c r="CW596" s="77"/>
      <c r="CX596" s="77"/>
    </row>
    <row r="597" spans="1:102" ht="13.5" customHeight="1" x14ac:dyDescent="0.2">
      <c r="A597" s="3"/>
      <c r="B597" s="77"/>
      <c r="C597" s="83"/>
      <c r="D597" s="83"/>
      <c r="E597" s="83"/>
      <c r="F597" s="83"/>
      <c r="G597" s="83"/>
      <c r="H597" s="83"/>
      <c r="I597" s="83"/>
      <c r="J597" s="83"/>
      <c r="K597" s="83"/>
      <c r="L597" s="83"/>
      <c r="M597" s="83"/>
      <c r="N597" s="83"/>
      <c r="O597" s="83"/>
      <c r="P597" s="83"/>
      <c r="Q597" s="83"/>
      <c r="R597" s="83"/>
      <c r="S597" s="83"/>
      <c r="T597" s="83"/>
      <c r="U597" s="83"/>
      <c r="V597" s="83"/>
      <c r="W597" s="83"/>
      <c r="X597" s="54"/>
      <c r="Y597" s="54"/>
      <c r="Z597" s="54"/>
      <c r="AA597" s="54"/>
      <c r="AB597" s="54"/>
      <c r="AC597" s="73"/>
      <c r="AD597" s="73"/>
      <c r="AE597" s="73"/>
      <c r="AF597" s="73"/>
      <c r="AG597" s="73"/>
      <c r="AH597" s="73"/>
      <c r="AI597" s="73"/>
      <c r="AJ597" s="73"/>
      <c r="AK597" s="73"/>
      <c r="AL597" s="73"/>
      <c r="AM597" s="73"/>
      <c r="AN597" s="73"/>
      <c r="AO597" s="73"/>
      <c r="AP597" s="73"/>
      <c r="AQ597" s="73"/>
      <c r="AR597" s="73"/>
      <c r="AS597" s="73"/>
      <c r="AT597" s="73"/>
      <c r="AU597" s="73"/>
      <c r="AV597" s="73"/>
      <c r="AW597" s="73"/>
      <c r="AX597" s="73"/>
      <c r="AY597" s="73"/>
      <c r="AZ597" s="77"/>
      <c r="BA597" s="53"/>
      <c r="BB597" s="62"/>
      <c r="BC597" s="62"/>
      <c r="BD597" s="62"/>
      <c r="BE597" s="62"/>
      <c r="BF597" s="62"/>
      <c r="BG597" s="62"/>
      <c r="BH597" s="62"/>
      <c r="BI597" s="62"/>
      <c r="BJ597" s="62"/>
      <c r="BK597" s="62"/>
      <c r="BL597" s="62"/>
      <c r="BM597" s="62"/>
      <c r="BN597" s="62"/>
      <c r="BO597" s="62"/>
      <c r="BP597" s="62"/>
      <c r="BQ597" s="62"/>
      <c r="BR597" s="62"/>
      <c r="BS597" s="62"/>
      <c r="BT597" s="62"/>
      <c r="BU597" s="62"/>
      <c r="BV597" s="62"/>
      <c r="BW597" s="62"/>
      <c r="BX597" s="62"/>
      <c r="BY597" s="62"/>
      <c r="BZ597" s="54"/>
      <c r="CA597" s="77"/>
      <c r="CB597" s="77"/>
      <c r="CC597" s="77"/>
      <c r="CD597" s="81"/>
      <c r="CE597" s="81"/>
      <c r="CF597" s="81"/>
      <c r="CG597" s="81"/>
      <c r="CH597" s="81"/>
      <c r="CI597" s="81"/>
      <c r="CJ597" s="81"/>
      <c r="CK597" s="81"/>
      <c r="CL597" s="81"/>
      <c r="CM597" s="81"/>
      <c r="CN597" s="81"/>
      <c r="CO597" s="81"/>
      <c r="CP597" s="81"/>
      <c r="CQ597" s="81"/>
      <c r="CR597" s="81"/>
      <c r="CS597" s="81"/>
      <c r="CT597" s="81"/>
      <c r="CU597" s="77"/>
      <c r="CV597" s="77"/>
      <c r="CW597" s="77"/>
      <c r="CX597" s="77"/>
    </row>
    <row r="598" spans="1:102" ht="13.5" customHeight="1" x14ac:dyDescent="0.2">
      <c r="A598" s="3"/>
      <c r="B598" s="77"/>
      <c r="C598" s="83"/>
      <c r="D598" s="83"/>
      <c r="E598" s="83"/>
      <c r="F598" s="83"/>
      <c r="G598" s="83"/>
      <c r="H598" s="83"/>
      <c r="I598" s="83"/>
      <c r="J598" s="83"/>
      <c r="K598" s="83"/>
      <c r="L598" s="83"/>
      <c r="M598" s="83"/>
      <c r="N598" s="83"/>
      <c r="O598" s="83"/>
      <c r="P598" s="83"/>
      <c r="Q598" s="83"/>
      <c r="R598" s="83"/>
      <c r="S598" s="83"/>
      <c r="T598" s="83"/>
      <c r="U598" s="83"/>
      <c r="V598" s="83"/>
      <c r="W598" s="83"/>
      <c r="X598" s="54"/>
      <c r="Y598" s="54"/>
      <c r="Z598" s="54"/>
      <c r="AA598" s="54"/>
      <c r="AB598" s="54"/>
      <c r="AC598" s="73"/>
      <c r="AD598" s="73"/>
      <c r="AE598" s="73"/>
      <c r="AF598" s="73"/>
      <c r="AG598" s="73"/>
      <c r="AH598" s="73"/>
      <c r="AI598" s="73"/>
      <c r="AJ598" s="73"/>
      <c r="AK598" s="73"/>
      <c r="AL598" s="73"/>
      <c r="AM598" s="73"/>
      <c r="AN598" s="73"/>
      <c r="AO598" s="73"/>
      <c r="AP598" s="73"/>
      <c r="AQ598" s="73"/>
      <c r="AR598" s="73"/>
      <c r="AS598" s="73"/>
      <c r="AT598" s="73"/>
      <c r="AU598" s="73"/>
      <c r="AV598" s="73"/>
      <c r="AW598" s="73"/>
      <c r="AX598" s="73"/>
      <c r="AY598" s="73"/>
      <c r="AZ598" s="77"/>
      <c r="BA598" s="77"/>
      <c r="BB598" s="62"/>
      <c r="BC598" s="62"/>
      <c r="BD598" s="62"/>
      <c r="BE598" s="62"/>
      <c r="BF598" s="62"/>
      <c r="BG598" s="62"/>
      <c r="BH598" s="62"/>
      <c r="BI598" s="62"/>
      <c r="BJ598" s="62"/>
      <c r="BK598" s="62"/>
      <c r="BL598" s="62"/>
      <c r="BM598" s="62"/>
      <c r="BN598" s="62"/>
      <c r="BO598" s="62"/>
      <c r="BP598" s="62"/>
      <c r="BQ598" s="62"/>
      <c r="BR598" s="62"/>
      <c r="BS598" s="62"/>
      <c r="BT598" s="62"/>
      <c r="BU598" s="62"/>
      <c r="BV598" s="62"/>
      <c r="BW598" s="62"/>
      <c r="BX598" s="62"/>
      <c r="BY598" s="62"/>
      <c r="BZ598" s="77"/>
      <c r="CA598" s="77"/>
      <c r="CB598" s="77"/>
      <c r="CC598" s="77"/>
      <c r="CD598" s="81"/>
      <c r="CE598" s="81"/>
      <c r="CF598" s="81"/>
      <c r="CG598" s="81"/>
      <c r="CH598" s="81"/>
      <c r="CI598" s="81"/>
      <c r="CJ598" s="81"/>
      <c r="CK598" s="81"/>
      <c r="CL598" s="81"/>
      <c r="CM598" s="81"/>
      <c r="CN598" s="81"/>
      <c r="CO598" s="81"/>
      <c r="CP598" s="81"/>
      <c r="CQ598" s="81"/>
      <c r="CR598" s="81"/>
      <c r="CS598" s="81"/>
      <c r="CT598" s="81"/>
      <c r="CU598" s="77"/>
      <c r="CV598" s="77"/>
      <c r="CW598" s="77"/>
      <c r="CX598" s="77"/>
    </row>
    <row r="599" spans="1:102" ht="13.5" customHeight="1" x14ac:dyDescent="0.25">
      <c r="A599" s="3"/>
      <c r="B599" s="77"/>
      <c r="C599" s="84"/>
      <c r="D599" s="75"/>
      <c r="E599" s="75"/>
      <c r="F599" s="75"/>
      <c r="G599" s="75"/>
      <c r="H599" s="75"/>
      <c r="I599" s="75"/>
      <c r="J599" s="75"/>
      <c r="K599" s="75"/>
      <c r="L599" s="75"/>
      <c r="M599" s="74"/>
      <c r="N599" s="74"/>
      <c r="O599" s="74"/>
      <c r="P599" s="74"/>
      <c r="Q599" s="74"/>
      <c r="R599" s="85"/>
      <c r="S599" s="85"/>
      <c r="T599" s="85"/>
      <c r="U599" s="86"/>
      <c r="V599" s="86"/>
      <c r="W599" s="86"/>
      <c r="X599" s="74"/>
      <c r="Y599" s="74"/>
      <c r="Z599" s="74"/>
      <c r="AA599" s="74"/>
      <c r="AB599" s="74"/>
      <c r="AC599" s="73"/>
      <c r="AD599" s="73"/>
      <c r="AE599" s="73"/>
      <c r="AF599" s="73"/>
      <c r="AG599" s="73"/>
      <c r="AH599" s="73"/>
      <c r="AI599" s="73"/>
      <c r="AJ599" s="73"/>
      <c r="AK599" s="73"/>
      <c r="AL599" s="73"/>
      <c r="AM599" s="73"/>
      <c r="AN599" s="73"/>
      <c r="AO599" s="73"/>
      <c r="AP599" s="73"/>
      <c r="AQ599" s="73"/>
      <c r="AR599" s="73"/>
      <c r="AS599" s="73"/>
      <c r="AT599" s="73"/>
      <c r="AU599" s="73"/>
      <c r="AV599" s="73"/>
      <c r="AW599" s="73"/>
      <c r="AX599" s="73"/>
      <c r="AY599" s="73"/>
      <c r="AZ599" s="77"/>
      <c r="BA599" s="77"/>
      <c r="BB599" s="62"/>
      <c r="BC599" s="62"/>
      <c r="BD599" s="62"/>
      <c r="BE599" s="62"/>
      <c r="BF599" s="62"/>
      <c r="BG599" s="62"/>
      <c r="BH599" s="62"/>
      <c r="BI599" s="62"/>
      <c r="BJ599" s="62"/>
      <c r="BK599" s="62"/>
      <c r="BL599" s="62"/>
      <c r="BM599" s="62"/>
      <c r="BN599" s="62"/>
      <c r="BO599" s="62"/>
      <c r="BP599" s="62"/>
      <c r="BQ599" s="62"/>
      <c r="BR599" s="62"/>
      <c r="BS599" s="62"/>
      <c r="BT599" s="62"/>
      <c r="BU599" s="62"/>
      <c r="BV599" s="62"/>
      <c r="BW599" s="62"/>
      <c r="BX599" s="62"/>
      <c r="BY599" s="62"/>
      <c r="BZ599" s="77"/>
      <c r="CA599" s="77"/>
      <c r="CB599" s="77"/>
      <c r="CC599" s="77"/>
      <c r="CD599" s="81"/>
      <c r="CE599" s="81"/>
      <c r="CF599" s="81"/>
      <c r="CG599" s="81"/>
      <c r="CH599" s="81"/>
      <c r="CI599" s="81"/>
      <c r="CJ599" s="81"/>
      <c r="CK599" s="81"/>
      <c r="CL599" s="81"/>
      <c r="CM599" s="81"/>
      <c r="CN599" s="81"/>
      <c r="CO599" s="81"/>
      <c r="CP599" s="81"/>
      <c r="CQ599" s="81"/>
      <c r="CR599" s="81"/>
      <c r="CS599" s="81"/>
      <c r="CT599" s="81"/>
      <c r="CU599" s="77"/>
      <c r="CV599" s="77"/>
      <c r="CW599" s="77"/>
      <c r="CX599" s="77"/>
    </row>
    <row r="600" spans="1:102" ht="13.5" customHeight="1" x14ac:dyDescent="0.25">
      <c r="A600" s="3"/>
      <c r="B600" s="77"/>
      <c r="C600" s="84"/>
      <c r="D600" s="75"/>
      <c r="E600" s="75"/>
      <c r="F600" s="75"/>
      <c r="G600" s="75"/>
      <c r="H600" s="75"/>
      <c r="I600" s="75"/>
      <c r="J600" s="75"/>
      <c r="K600" s="75"/>
      <c r="L600" s="75"/>
      <c r="M600" s="74"/>
      <c r="N600" s="74"/>
      <c r="O600" s="74"/>
      <c r="P600" s="74"/>
      <c r="Q600" s="74"/>
      <c r="R600" s="85"/>
      <c r="S600" s="85"/>
      <c r="T600" s="85"/>
      <c r="U600" s="86"/>
      <c r="V600" s="86"/>
      <c r="W600" s="86"/>
      <c r="X600" s="74"/>
      <c r="Y600" s="74"/>
      <c r="Z600" s="74"/>
      <c r="AA600" s="74"/>
      <c r="AB600" s="74"/>
      <c r="AC600" s="73"/>
      <c r="AD600" s="73"/>
      <c r="AE600" s="73"/>
      <c r="AF600" s="73"/>
      <c r="AG600" s="73"/>
      <c r="AH600" s="73"/>
      <c r="AI600" s="73"/>
      <c r="AJ600" s="73"/>
      <c r="AK600" s="73"/>
      <c r="AL600" s="73"/>
      <c r="AM600" s="73"/>
      <c r="AN600" s="73"/>
      <c r="AO600" s="73"/>
      <c r="AP600" s="73"/>
      <c r="AQ600" s="73"/>
      <c r="AR600" s="73"/>
      <c r="AS600" s="73"/>
      <c r="AT600" s="73"/>
      <c r="AU600" s="73"/>
      <c r="AV600" s="73"/>
      <c r="AW600" s="73"/>
      <c r="AX600" s="73"/>
      <c r="AY600" s="73"/>
      <c r="AZ600" s="77"/>
      <c r="BA600" s="77"/>
      <c r="BB600" s="62"/>
      <c r="BC600" s="62"/>
      <c r="BD600" s="62"/>
      <c r="BE600" s="62"/>
      <c r="BF600" s="62"/>
      <c r="BG600" s="62"/>
      <c r="BH600" s="62"/>
      <c r="BI600" s="62"/>
      <c r="BJ600" s="62"/>
      <c r="BK600" s="62"/>
      <c r="BL600" s="62"/>
      <c r="BM600" s="62"/>
      <c r="BN600" s="62"/>
      <c r="BO600" s="62"/>
      <c r="BP600" s="62"/>
      <c r="BQ600" s="62"/>
      <c r="BR600" s="62"/>
      <c r="BS600" s="62"/>
      <c r="BT600" s="62"/>
      <c r="BU600" s="62"/>
      <c r="BV600" s="62"/>
      <c r="BW600" s="62"/>
      <c r="BX600" s="62"/>
      <c r="BY600" s="62"/>
      <c r="BZ600" s="77"/>
      <c r="CA600" s="77"/>
      <c r="CB600" s="77"/>
      <c r="CC600" s="77"/>
      <c r="CD600" s="81"/>
      <c r="CE600" s="81"/>
      <c r="CF600" s="81"/>
      <c r="CG600" s="81"/>
      <c r="CH600" s="81"/>
      <c r="CI600" s="81"/>
      <c r="CJ600" s="81"/>
      <c r="CK600" s="81"/>
      <c r="CL600" s="81"/>
      <c r="CM600" s="81"/>
      <c r="CN600" s="81"/>
      <c r="CO600" s="81"/>
      <c r="CP600" s="81"/>
      <c r="CQ600" s="81"/>
      <c r="CR600" s="81"/>
      <c r="CS600" s="81"/>
      <c r="CT600" s="81"/>
      <c r="CU600" s="77"/>
      <c r="CV600" s="77"/>
      <c r="CW600" s="77"/>
      <c r="CX600" s="77"/>
    </row>
    <row r="601" spans="1:102" ht="13.5" customHeight="1" x14ac:dyDescent="0.25">
      <c r="A601" s="3"/>
      <c r="B601" s="77"/>
      <c r="C601" s="84"/>
      <c r="D601" s="75"/>
      <c r="E601" s="75"/>
      <c r="F601" s="75"/>
      <c r="G601" s="75"/>
      <c r="H601" s="75"/>
      <c r="I601" s="75"/>
      <c r="J601" s="75"/>
      <c r="K601" s="75"/>
      <c r="L601" s="75"/>
      <c r="M601" s="74"/>
      <c r="N601" s="74"/>
      <c r="O601" s="74"/>
      <c r="P601" s="74"/>
      <c r="Q601" s="74"/>
      <c r="R601" s="85"/>
      <c r="S601" s="85"/>
      <c r="T601" s="85"/>
      <c r="U601" s="86"/>
      <c r="V601" s="86"/>
      <c r="W601" s="86"/>
      <c r="X601" s="74"/>
      <c r="Y601" s="74"/>
      <c r="Z601" s="74"/>
      <c r="AA601" s="74"/>
      <c r="AB601" s="74"/>
      <c r="AC601" s="73"/>
      <c r="AD601" s="73"/>
      <c r="AE601" s="73"/>
      <c r="AF601" s="73"/>
      <c r="AG601" s="73"/>
      <c r="AH601" s="73"/>
      <c r="AI601" s="73"/>
      <c r="AJ601" s="73"/>
      <c r="AK601" s="73"/>
      <c r="AL601" s="73"/>
      <c r="AM601" s="73"/>
      <c r="AN601" s="73"/>
      <c r="AO601" s="73"/>
      <c r="AP601" s="73"/>
      <c r="AQ601" s="73"/>
      <c r="AR601" s="73"/>
      <c r="AS601" s="73"/>
      <c r="AT601" s="73"/>
      <c r="AU601" s="73"/>
      <c r="AV601" s="73"/>
      <c r="AW601" s="73"/>
      <c r="AX601" s="73"/>
      <c r="AY601" s="73"/>
      <c r="AZ601" s="77"/>
      <c r="BA601" s="77"/>
      <c r="BB601" s="62"/>
      <c r="BC601" s="62"/>
      <c r="BD601" s="62"/>
      <c r="BE601" s="62"/>
      <c r="BF601" s="62"/>
      <c r="BG601" s="62"/>
      <c r="BH601" s="62"/>
      <c r="BI601" s="62"/>
      <c r="BJ601" s="62"/>
      <c r="BK601" s="62"/>
      <c r="BL601" s="62"/>
      <c r="BM601" s="62"/>
      <c r="BN601" s="62"/>
      <c r="BO601" s="62"/>
      <c r="BP601" s="62"/>
      <c r="BQ601" s="62"/>
      <c r="BR601" s="62"/>
      <c r="BS601" s="62"/>
      <c r="BT601" s="62"/>
      <c r="BU601" s="62"/>
      <c r="BV601" s="62"/>
      <c r="BW601" s="62"/>
      <c r="BX601" s="62"/>
      <c r="BY601" s="62"/>
      <c r="BZ601" s="77"/>
      <c r="CA601" s="77"/>
      <c r="CB601" s="77"/>
      <c r="CC601" s="77"/>
      <c r="CD601" s="81"/>
      <c r="CE601" s="81"/>
      <c r="CF601" s="81"/>
      <c r="CG601" s="81"/>
      <c r="CH601" s="81"/>
      <c r="CI601" s="81"/>
      <c r="CJ601" s="81"/>
      <c r="CK601" s="81"/>
      <c r="CL601" s="81"/>
      <c r="CM601" s="81"/>
      <c r="CN601" s="81"/>
      <c r="CO601" s="81"/>
      <c r="CP601" s="81"/>
      <c r="CQ601" s="81"/>
      <c r="CR601" s="81"/>
      <c r="CS601" s="81"/>
      <c r="CT601" s="81"/>
      <c r="CU601" s="77"/>
      <c r="CV601" s="77"/>
      <c r="CW601" s="77"/>
      <c r="CX601" s="77"/>
    </row>
    <row r="602" spans="1:102" ht="13.5" customHeight="1" x14ac:dyDescent="0.25">
      <c r="A602" s="3"/>
      <c r="B602" s="77"/>
      <c r="C602" s="84"/>
      <c r="D602" s="75"/>
      <c r="E602" s="75"/>
      <c r="F602" s="75"/>
      <c r="G602" s="75"/>
      <c r="H602" s="75"/>
      <c r="I602" s="75"/>
      <c r="J602" s="75"/>
      <c r="K602" s="75"/>
      <c r="L602" s="75"/>
      <c r="M602" s="74"/>
      <c r="N602" s="74"/>
      <c r="O602" s="74"/>
      <c r="P602" s="74"/>
      <c r="Q602" s="74"/>
      <c r="R602" s="85"/>
      <c r="S602" s="85"/>
      <c r="T602" s="85"/>
      <c r="U602" s="86"/>
      <c r="V602" s="86"/>
      <c r="W602" s="86"/>
      <c r="X602" s="74"/>
      <c r="Y602" s="74"/>
      <c r="Z602" s="74"/>
      <c r="AA602" s="74"/>
      <c r="AB602" s="74"/>
      <c r="AC602" s="73"/>
      <c r="AD602" s="73"/>
      <c r="AE602" s="73"/>
      <c r="AF602" s="73"/>
      <c r="AG602" s="73"/>
      <c r="AH602" s="73"/>
      <c r="AI602" s="73"/>
      <c r="AJ602" s="73"/>
      <c r="AK602" s="73"/>
      <c r="AL602" s="73"/>
      <c r="AM602" s="73"/>
      <c r="AN602" s="73"/>
      <c r="AO602" s="73"/>
      <c r="AP602" s="73"/>
      <c r="AQ602" s="73"/>
      <c r="AR602" s="73"/>
      <c r="AS602" s="73"/>
      <c r="AT602" s="73"/>
      <c r="AU602" s="73"/>
      <c r="AV602" s="73"/>
      <c r="AW602" s="73"/>
      <c r="AX602" s="73"/>
      <c r="AY602" s="73"/>
      <c r="AZ602" s="77"/>
      <c r="BA602" s="77"/>
      <c r="BB602" s="62"/>
      <c r="BC602" s="62"/>
      <c r="BD602" s="62"/>
      <c r="BE602" s="62"/>
      <c r="BF602" s="62"/>
      <c r="BG602" s="62"/>
      <c r="BH602" s="62"/>
      <c r="BI602" s="62"/>
      <c r="BJ602" s="62"/>
      <c r="BK602" s="62"/>
      <c r="BL602" s="62"/>
      <c r="BM602" s="62"/>
      <c r="BN602" s="62"/>
      <c r="BO602" s="62"/>
      <c r="BP602" s="62"/>
      <c r="BQ602" s="62"/>
      <c r="BR602" s="62"/>
      <c r="BS602" s="62"/>
      <c r="BT602" s="62"/>
      <c r="BU602" s="62"/>
      <c r="BV602" s="62"/>
      <c r="BW602" s="62"/>
      <c r="BX602" s="62"/>
      <c r="BY602" s="62"/>
      <c r="BZ602" s="77"/>
      <c r="CA602" s="77"/>
      <c r="CB602" s="77"/>
      <c r="CC602" s="77"/>
      <c r="CD602" s="81"/>
      <c r="CE602" s="81"/>
      <c r="CF602" s="81"/>
      <c r="CG602" s="81"/>
      <c r="CH602" s="81"/>
      <c r="CI602" s="81"/>
      <c r="CJ602" s="81"/>
      <c r="CK602" s="81"/>
      <c r="CL602" s="81"/>
      <c r="CM602" s="81"/>
      <c r="CN602" s="81"/>
      <c r="CO602" s="81"/>
      <c r="CP602" s="81"/>
      <c r="CQ602" s="81"/>
      <c r="CR602" s="81"/>
      <c r="CS602" s="81"/>
      <c r="CT602" s="81"/>
      <c r="CU602" s="77"/>
      <c r="CV602" s="77"/>
      <c r="CW602" s="77"/>
      <c r="CX602" s="77"/>
    </row>
    <row r="603" spans="1:102" ht="13.5" customHeight="1" x14ac:dyDescent="0.2">
      <c r="A603" s="3"/>
      <c r="B603" s="77"/>
      <c r="C603" s="83"/>
      <c r="D603" s="83"/>
      <c r="E603" s="83"/>
      <c r="F603" s="83"/>
      <c r="G603" s="83"/>
      <c r="H603" s="83"/>
      <c r="I603" s="83"/>
      <c r="J603" s="83"/>
      <c r="K603" s="83"/>
      <c r="L603" s="83"/>
      <c r="M603" s="83"/>
      <c r="N603" s="83"/>
      <c r="O603" s="83"/>
      <c r="P603" s="83"/>
      <c r="Q603" s="83"/>
      <c r="R603" s="83"/>
      <c r="S603" s="83"/>
      <c r="T603" s="83"/>
      <c r="U603" s="83"/>
      <c r="V603" s="83"/>
      <c r="W603" s="83"/>
      <c r="X603" s="54"/>
      <c r="Y603" s="54"/>
      <c r="Z603" s="54"/>
      <c r="AA603" s="54"/>
      <c r="AB603" s="54"/>
      <c r="AC603" s="73"/>
      <c r="AD603" s="73"/>
      <c r="AE603" s="73"/>
      <c r="AF603" s="73"/>
      <c r="AG603" s="73"/>
      <c r="AH603" s="73"/>
      <c r="AI603" s="73"/>
      <c r="AJ603" s="73"/>
      <c r="AK603" s="73"/>
      <c r="AL603" s="73"/>
      <c r="AM603" s="73"/>
      <c r="AN603" s="73"/>
      <c r="AO603" s="73"/>
      <c r="AP603" s="73"/>
      <c r="AQ603" s="73"/>
      <c r="AR603" s="73"/>
      <c r="AS603" s="73"/>
      <c r="AT603" s="73"/>
      <c r="AU603" s="73"/>
      <c r="AV603" s="73"/>
      <c r="AW603" s="73"/>
      <c r="AX603" s="73"/>
      <c r="AY603" s="73"/>
      <c r="AZ603" s="77"/>
      <c r="BA603" s="77"/>
      <c r="BB603" s="62"/>
      <c r="BC603" s="62"/>
      <c r="BD603" s="62"/>
      <c r="BE603" s="62"/>
      <c r="BF603" s="62"/>
      <c r="BG603" s="62"/>
      <c r="BH603" s="62"/>
      <c r="BI603" s="62"/>
      <c r="BJ603" s="62"/>
      <c r="BK603" s="62"/>
      <c r="BL603" s="62"/>
      <c r="BM603" s="62"/>
      <c r="BN603" s="62"/>
      <c r="BO603" s="62"/>
      <c r="BP603" s="62"/>
      <c r="BQ603" s="62"/>
      <c r="BR603" s="62"/>
      <c r="BS603" s="62"/>
      <c r="BT603" s="62"/>
      <c r="BU603" s="62"/>
      <c r="BV603" s="62"/>
      <c r="BW603" s="62"/>
      <c r="BX603" s="62"/>
      <c r="BY603" s="62"/>
      <c r="BZ603" s="77"/>
      <c r="CA603" s="77"/>
      <c r="CB603" s="77"/>
      <c r="CC603" s="77"/>
      <c r="CD603" s="81"/>
      <c r="CE603" s="81"/>
      <c r="CF603" s="81"/>
      <c r="CG603" s="81"/>
      <c r="CH603" s="81"/>
      <c r="CI603" s="81"/>
      <c r="CJ603" s="81"/>
      <c r="CK603" s="81"/>
      <c r="CL603" s="81"/>
      <c r="CM603" s="81"/>
      <c r="CN603" s="81"/>
      <c r="CO603" s="81"/>
      <c r="CP603" s="81"/>
      <c r="CQ603" s="81"/>
      <c r="CR603" s="81"/>
      <c r="CS603" s="81"/>
      <c r="CT603" s="81"/>
      <c r="CU603" s="77"/>
      <c r="CV603" s="77"/>
      <c r="CW603" s="77"/>
      <c r="CX603" s="77"/>
    </row>
    <row r="604" spans="1:102" ht="13.5" customHeight="1" x14ac:dyDescent="0.2">
      <c r="A604" s="3"/>
      <c r="B604" s="77"/>
      <c r="C604" s="83"/>
      <c r="D604" s="83"/>
      <c r="E604" s="83"/>
      <c r="F604" s="83"/>
      <c r="G604" s="83"/>
      <c r="H604" s="83"/>
      <c r="I604" s="83"/>
      <c r="J604" s="83"/>
      <c r="K604" s="83"/>
      <c r="L604" s="83"/>
      <c r="M604" s="83"/>
      <c r="N604" s="83"/>
      <c r="O604" s="83"/>
      <c r="P604" s="83"/>
      <c r="Q604" s="83"/>
      <c r="R604" s="83"/>
      <c r="S604" s="83"/>
      <c r="T604" s="83"/>
      <c r="U604" s="83"/>
      <c r="V604" s="83"/>
      <c r="W604" s="83"/>
      <c r="X604" s="54"/>
      <c r="Y604" s="54"/>
      <c r="Z604" s="54"/>
      <c r="AA604" s="54"/>
      <c r="AB604" s="54"/>
      <c r="AC604" s="73"/>
      <c r="AD604" s="73"/>
      <c r="AE604" s="73"/>
      <c r="AF604" s="73"/>
      <c r="AG604" s="73"/>
      <c r="AH604" s="73"/>
      <c r="AI604" s="73"/>
      <c r="AJ604" s="73"/>
      <c r="AK604" s="73"/>
      <c r="AL604" s="73"/>
      <c r="AM604" s="73"/>
      <c r="AN604" s="73"/>
      <c r="AO604" s="73"/>
      <c r="AP604" s="73"/>
      <c r="AQ604" s="73"/>
      <c r="AR604" s="73"/>
      <c r="AS604" s="73"/>
      <c r="AT604" s="73"/>
      <c r="AU604" s="73"/>
      <c r="AV604" s="73"/>
      <c r="AW604" s="73"/>
      <c r="AX604" s="73"/>
      <c r="AY604" s="73"/>
      <c r="AZ604" s="77"/>
      <c r="BA604" s="77"/>
      <c r="BB604" s="62"/>
      <c r="BC604" s="62"/>
      <c r="BD604" s="62"/>
      <c r="BE604" s="62"/>
      <c r="BF604" s="62"/>
      <c r="BG604" s="62"/>
      <c r="BH604" s="62"/>
      <c r="BI604" s="62"/>
      <c r="BJ604" s="62"/>
      <c r="BK604" s="62"/>
      <c r="BL604" s="62"/>
      <c r="BM604" s="62"/>
      <c r="BN604" s="62"/>
      <c r="BO604" s="62"/>
      <c r="BP604" s="62"/>
      <c r="BQ604" s="62"/>
      <c r="BR604" s="62"/>
      <c r="BS604" s="62"/>
      <c r="BT604" s="62"/>
      <c r="BU604" s="62"/>
      <c r="BV604" s="62"/>
      <c r="BW604" s="62"/>
      <c r="BX604" s="62"/>
      <c r="BY604" s="62"/>
      <c r="BZ604" s="77"/>
      <c r="CA604" s="77"/>
      <c r="CB604" s="77"/>
      <c r="CC604" s="77"/>
      <c r="CD604" s="81"/>
      <c r="CE604" s="81"/>
      <c r="CF604" s="81"/>
      <c r="CG604" s="81"/>
      <c r="CH604" s="81"/>
      <c r="CI604" s="81"/>
      <c r="CJ604" s="81"/>
      <c r="CK604" s="81"/>
      <c r="CL604" s="81"/>
      <c r="CM604" s="81"/>
      <c r="CN604" s="81"/>
      <c r="CO604" s="81"/>
      <c r="CP604" s="81"/>
      <c r="CQ604" s="81"/>
      <c r="CR604" s="81"/>
      <c r="CS604" s="81"/>
      <c r="CT604" s="81"/>
      <c r="CU604" s="77"/>
      <c r="CV604" s="77"/>
      <c r="CW604" s="77"/>
      <c r="CX604" s="77"/>
    </row>
    <row r="605" spans="1:102" ht="13.5" customHeight="1" x14ac:dyDescent="0.25">
      <c r="A605" s="3"/>
      <c r="B605" s="77"/>
      <c r="C605" s="84"/>
      <c r="D605" s="75"/>
      <c r="E605" s="75"/>
      <c r="F605" s="75"/>
      <c r="G605" s="75"/>
      <c r="H605" s="75"/>
      <c r="I605" s="75"/>
      <c r="J605" s="75"/>
      <c r="K605" s="75"/>
      <c r="L605" s="75"/>
      <c r="M605" s="74"/>
      <c r="N605" s="74"/>
      <c r="O605" s="74"/>
      <c r="P605" s="74"/>
      <c r="Q605" s="74"/>
      <c r="R605" s="85"/>
      <c r="S605" s="85"/>
      <c r="T605" s="85"/>
      <c r="U605" s="86"/>
      <c r="V605" s="86"/>
      <c r="W605" s="86"/>
      <c r="X605" s="74"/>
      <c r="Y605" s="74"/>
      <c r="Z605" s="74"/>
      <c r="AA605" s="74"/>
      <c r="AB605" s="74"/>
      <c r="AC605" s="73"/>
      <c r="AD605" s="73"/>
      <c r="AE605" s="73"/>
      <c r="AF605" s="73"/>
      <c r="AG605" s="73"/>
      <c r="AH605" s="73"/>
      <c r="AI605" s="73"/>
      <c r="AJ605" s="73"/>
      <c r="AK605" s="73"/>
      <c r="AL605" s="73"/>
      <c r="AM605" s="73"/>
      <c r="AN605" s="73"/>
      <c r="AO605" s="73"/>
      <c r="AP605" s="73"/>
      <c r="AQ605" s="73"/>
      <c r="AR605" s="73"/>
      <c r="AS605" s="73"/>
      <c r="AT605" s="73"/>
      <c r="AU605" s="73"/>
      <c r="AV605" s="73"/>
      <c r="AW605" s="73"/>
      <c r="AX605" s="73"/>
      <c r="AY605" s="73"/>
      <c r="AZ605" s="77"/>
      <c r="BA605" s="77"/>
      <c r="BB605" s="62"/>
      <c r="BC605" s="62"/>
      <c r="BD605" s="62"/>
      <c r="BE605" s="62"/>
      <c r="BF605" s="62"/>
      <c r="BG605" s="62"/>
      <c r="BH605" s="62"/>
      <c r="BI605" s="62"/>
      <c r="BJ605" s="62"/>
      <c r="BK605" s="62"/>
      <c r="BL605" s="62"/>
      <c r="BM605" s="62"/>
      <c r="BN605" s="62"/>
      <c r="BO605" s="62"/>
      <c r="BP605" s="62"/>
      <c r="BQ605" s="62"/>
      <c r="BR605" s="62"/>
      <c r="BS605" s="62"/>
      <c r="BT605" s="62"/>
      <c r="BU605" s="62"/>
      <c r="BV605" s="62"/>
      <c r="BW605" s="62"/>
      <c r="BX605" s="62"/>
      <c r="BY605" s="62"/>
      <c r="BZ605" s="77"/>
      <c r="CA605" s="77"/>
      <c r="CB605" s="77"/>
      <c r="CC605" s="77"/>
      <c r="CD605" s="81"/>
      <c r="CE605" s="81"/>
      <c r="CF605" s="81"/>
      <c r="CG605" s="81"/>
      <c r="CH605" s="81"/>
      <c r="CI605" s="81"/>
      <c r="CJ605" s="81"/>
      <c r="CK605" s="81"/>
      <c r="CL605" s="81"/>
      <c r="CM605" s="81"/>
      <c r="CN605" s="81"/>
      <c r="CO605" s="81"/>
      <c r="CP605" s="81"/>
      <c r="CQ605" s="81"/>
      <c r="CR605" s="81"/>
      <c r="CS605" s="81"/>
      <c r="CT605" s="81"/>
      <c r="CU605" s="77"/>
      <c r="CV605" s="77"/>
      <c r="CW605" s="77"/>
      <c r="CX605" s="77"/>
    </row>
    <row r="606" spans="1:102" ht="13.5" customHeight="1" x14ac:dyDescent="0.25">
      <c r="A606" s="3"/>
      <c r="B606" s="77"/>
      <c r="C606" s="84"/>
      <c r="D606" s="75"/>
      <c r="E606" s="75"/>
      <c r="F606" s="75"/>
      <c r="G606" s="75"/>
      <c r="H606" s="75"/>
      <c r="I606" s="75"/>
      <c r="J606" s="75"/>
      <c r="K606" s="75"/>
      <c r="L606" s="75"/>
      <c r="M606" s="74"/>
      <c r="N606" s="74"/>
      <c r="O606" s="74"/>
      <c r="P606" s="74"/>
      <c r="Q606" s="74"/>
      <c r="R606" s="85"/>
      <c r="S606" s="85"/>
      <c r="T606" s="85"/>
      <c r="U606" s="86"/>
      <c r="V606" s="86"/>
      <c r="W606" s="86"/>
      <c r="X606" s="74"/>
      <c r="Y606" s="74"/>
      <c r="Z606" s="74"/>
      <c r="AA606" s="74"/>
      <c r="AB606" s="74"/>
      <c r="AC606" s="73"/>
      <c r="AD606" s="73"/>
      <c r="AE606" s="73"/>
      <c r="AF606" s="73"/>
      <c r="AG606" s="73"/>
      <c r="AH606" s="73"/>
      <c r="AI606" s="73"/>
      <c r="AJ606" s="73"/>
      <c r="AK606" s="73"/>
      <c r="AL606" s="73"/>
      <c r="AM606" s="73"/>
      <c r="AN606" s="73"/>
      <c r="AO606" s="73"/>
      <c r="AP606" s="73"/>
      <c r="AQ606" s="73"/>
      <c r="AR606" s="73"/>
      <c r="AS606" s="73"/>
      <c r="AT606" s="73"/>
      <c r="AU606" s="73"/>
      <c r="AV606" s="73"/>
      <c r="AW606" s="73"/>
      <c r="AX606" s="73"/>
      <c r="AY606" s="73"/>
      <c r="AZ606" s="77"/>
      <c r="BA606" s="77"/>
      <c r="BB606" s="62"/>
      <c r="BC606" s="62"/>
      <c r="BD606" s="62"/>
      <c r="BE606" s="62"/>
      <c r="BF606" s="62"/>
      <c r="BG606" s="62"/>
      <c r="BH606" s="62"/>
      <c r="BI606" s="62"/>
      <c r="BJ606" s="62"/>
      <c r="BK606" s="62"/>
      <c r="BL606" s="62"/>
      <c r="BM606" s="62"/>
      <c r="BN606" s="62"/>
      <c r="BO606" s="62"/>
      <c r="BP606" s="62"/>
      <c r="BQ606" s="62"/>
      <c r="BR606" s="62"/>
      <c r="BS606" s="62"/>
      <c r="BT606" s="62"/>
      <c r="BU606" s="62"/>
      <c r="BV606" s="62"/>
      <c r="BW606" s="62"/>
      <c r="BX606" s="62"/>
      <c r="BY606" s="62"/>
      <c r="BZ606" s="77"/>
      <c r="CA606" s="77"/>
      <c r="CB606" s="77"/>
      <c r="CC606" s="77"/>
      <c r="CD606" s="81"/>
      <c r="CE606" s="81"/>
      <c r="CF606" s="81"/>
      <c r="CG606" s="81"/>
      <c r="CH606" s="81"/>
      <c r="CI606" s="81"/>
      <c r="CJ606" s="81"/>
      <c r="CK606" s="81"/>
      <c r="CL606" s="81"/>
      <c r="CM606" s="81"/>
      <c r="CN606" s="81"/>
      <c r="CO606" s="81"/>
      <c r="CP606" s="81"/>
      <c r="CQ606" s="81"/>
      <c r="CR606" s="81"/>
      <c r="CS606" s="81"/>
      <c r="CT606" s="81"/>
      <c r="CU606" s="77"/>
      <c r="CV606" s="77"/>
      <c r="CW606" s="77"/>
      <c r="CX606" s="77"/>
    </row>
    <row r="607" spans="1:102" ht="13.5" customHeight="1" x14ac:dyDescent="0.25">
      <c r="A607" s="3"/>
      <c r="B607" s="77"/>
      <c r="C607" s="84"/>
      <c r="D607" s="75"/>
      <c r="E607" s="75"/>
      <c r="F607" s="75"/>
      <c r="G607" s="75"/>
      <c r="H607" s="75"/>
      <c r="I607" s="75"/>
      <c r="J607" s="75"/>
      <c r="K607" s="75"/>
      <c r="L607" s="75"/>
      <c r="M607" s="74"/>
      <c r="N607" s="74"/>
      <c r="O607" s="74"/>
      <c r="P607" s="74"/>
      <c r="Q607" s="74"/>
      <c r="R607" s="85"/>
      <c r="S607" s="85"/>
      <c r="T607" s="85"/>
      <c r="U607" s="86"/>
      <c r="V607" s="86"/>
      <c r="W607" s="86"/>
      <c r="X607" s="74"/>
      <c r="Y607" s="74"/>
      <c r="Z607" s="74"/>
      <c r="AA607" s="74"/>
      <c r="AB607" s="74"/>
      <c r="AC607" s="73"/>
      <c r="AD607" s="73"/>
      <c r="AE607" s="73"/>
      <c r="AF607" s="73"/>
      <c r="AG607" s="73"/>
      <c r="AH607" s="73"/>
      <c r="AI607" s="73"/>
      <c r="AJ607" s="73"/>
      <c r="AK607" s="73"/>
      <c r="AL607" s="73"/>
      <c r="AM607" s="73"/>
      <c r="AN607" s="73"/>
      <c r="AO607" s="73"/>
      <c r="AP607" s="73"/>
      <c r="AQ607" s="73"/>
      <c r="AR607" s="73"/>
      <c r="AS607" s="73"/>
      <c r="AT607" s="73"/>
      <c r="AU607" s="73"/>
      <c r="AV607" s="73"/>
      <c r="AW607" s="73"/>
      <c r="AX607" s="73"/>
      <c r="AY607" s="73"/>
      <c r="AZ607" s="77"/>
      <c r="BA607" s="77"/>
      <c r="BB607" s="62"/>
      <c r="BC607" s="62"/>
      <c r="BD607" s="62"/>
      <c r="BE607" s="62"/>
      <c r="BF607" s="62"/>
      <c r="BG607" s="62"/>
      <c r="BH607" s="62"/>
      <c r="BI607" s="62"/>
      <c r="BJ607" s="62"/>
      <c r="BK607" s="62"/>
      <c r="BL607" s="62"/>
      <c r="BM607" s="62"/>
      <c r="BN607" s="62"/>
      <c r="BO607" s="62"/>
      <c r="BP607" s="62"/>
      <c r="BQ607" s="62"/>
      <c r="BR607" s="62"/>
      <c r="BS607" s="62"/>
      <c r="BT607" s="62"/>
      <c r="BU607" s="62"/>
      <c r="BV607" s="62"/>
      <c r="BW607" s="62"/>
      <c r="BX607" s="62"/>
      <c r="BY607" s="62"/>
      <c r="BZ607" s="77"/>
      <c r="CA607" s="77"/>
      <c r="CB607" s="77"/>
      <c r="CC607" s="77"/>
      <c r="CD607" s="81"/>
      <c r="CE607" s="81"/>
      <c r="CF607" s="81"/>
      <c r="CG607" s="81"/>
      <c r="CH607" s="81"/>
      <c r="CI607" s="81"/>
      <c r="CJ607" s="81"/>
      <c r="CK607" s="81"/>
      <c r="CL607" s="81"/>
      <c r="CM607" s="81"/>
      <c r="CN607" s="81"/>
      <c r="CO607" s="81"/>
      <c r="CP607" s="81"/>
      <c r="CQ607" s="81"/>
      <c r="CR607" s="81"/>
      <c r="CS607" s="81"/>
      <c r="CT607" s="81"/>
      <c r="CU607" s="77"/>
      <c r="CV607" s="77"/>
      <c r="CW607" s="77"/>
      <c r="CX607" s="77"/>
    </row>
    <row r="608" spans="1:102" ht="13.5" customHeight="1" x14ac:dyDescent="0.25">
      <c r="A608" s="3"/>
      <c r="B608" s="77"/>
      <c r="C608" s="84"/>
      <c r="D608" s="75"/>
      <c r="E608" s="75"/>
      <c r="F608" s="75"/>
      <c r="G608" s="75"/>
      <c r="H608" s="75"/>
      <c r="I608" s="75"/>
      <c r="J608" s="75"/>
      <c r="K608" s="75"/>
      <c r="L608" s="75"/>
      <c r="M608" s="74"/>
      <c r="N608" s="74"/>
      <c r="O608" s="74"/>
      <c r="P608" s="74"/>
      <c r="Q608" s="74"/>
      <c r="R608" s="85"/>
      <c r="S608" s="85"/>
      <c r="T608" s="85"/>
      <c r="U608" s="86"/>
      <c r="V608" s="86"/>
      <c r="W608" s="86"/>
      <c r="X608" s="74"/>
      <c r="Y608" s="74"/>
      <c r="Z608" s="74"/>
      <c r="AA608" s="74"/>
      <c r="AB608" s="74"/>
      <c r="AC608" s="73"/>
      <c r="AD608" s="73"/>
      <c r="AE608" s="73"/>
      <c r="AF608" s="73"/>
      <c r="AG608" s="73"/>
      <c r="AH608" s="73"/>
      <c r="AI608" s="73"/>
      <c r="AJ608" s="73"/>
      <c r="AK608" s="73"/>
      <c r="AL608" s="73"/>
      <c r="AM608" s="73"/>
      <c r="AN608" s="73"/>
      <c r="AO608" s="73"/>
      <c r="AP608" s="73"/>
      <c r="AQ608" s="73"/>
      <c r="AR608" s="73"/>
      <c r="AS608" s="73"/>
      <c r="AT608" s="73"/>
      <c r="AU608" s="73"/>
      <c r="AV608" s="73"/>
      <c r="AW608" s="73"/>
      <c r="AX608" s="73"/>
      <c r="AY608" s="73"/>
      <c r="AZ608" s="77"/>
      <c r="BA608" s="77"/>
      <c r="BB608" s="62"/>
      <c r="BC608" s="62"/>
      <c r="BD608" s="62"/>
      <c r="BE608" s="62"/>
      <c r="BF608" s="62"/>
      <c r="BG608" s="62"/>
      <c r="BH608" s="62"/>
      <c r="BI608" s="62"/>
      <c r="BJ608" s="62"/>
      <c r="BK608" s="62"/>
      <c r="BL608" s="62"/>
      <c r="BM608" s="62"/>
      <c r="BN608" s="62"/>
      <c r="BO608" s="62"/>
      <c r="BP608" s="62"/>
      <c r="BQ608" s="62"/>
      <c r="BR608" s="62"/>
      <c r="BS608" s="62"/>
      <c r="BT608" s="62"/>
      <c r="BU608" s="62"/>
      <c r="BV608" s="62"/>
      <c r="BW608" s="62"/>
      <c r="BX608" s="62"/>
      <c r="BY608" s="62"/>
      <c r="BZ608" s="77"/>
      <c r="CA608" s="77"/>
      <c r="CB608" s="77"/>
      <c r="CC608" s="77"/>
      <c r="CD608" s="81"/>
      <c r="CE608" s="81"/>
      <c r="CF608" s="81"/>
      <c r="CG608" s="81"/>
      <c r="CH608" s="81"/>
      <c r="CI608" s="81"/>
      <c r="CJ608" s="81"/>
      <c r="CK608" s="81"/>
      <c r="CL608" s="81"/>
      <c r="CM608" s="81"/>
      <c r="CN608" s="81"/>
      <c r="CO608" s="81"/>
      <c r="CP608" s="81"/>
      <c r="CQ608" s="81"/>
      <c r="CR608" s="81"/>
      <c r="CS608" s="81"/>
      <c r="CT608" s="81"/>
      <c r="CU608" s="77"/>
      <c r="CV608" s="77"/>
      <c r="CW608" s="77"/>
      <c r="CX608" s="77"/>
    </row>
    <row r="609" spans="1:102" ht="13.5" customHeight="1" x14ac:dyDescent="0.2">
      <c r="A609" s="3"/>
      <c r="B609" s="3"/>
      <c r="C609" s="83"/>
      <c r="D609" s="83"/>
      <c r="E609" s="83"/>
      <c r="F609" s="83"/>
      <c r="G609" s="83"/>
      <c r="H609" s="83"/>
      <c r="I609" s="83"/>
      <c r="J609" s="83"/>
      <c r="K609" s="83"/>
      <c r="L609" s="83"/>
      <c r="M609" s="83"/>
      <c r="N609" s="83"/>
      <c r="O609" s="83"/>
      <c r="P609" s="83"/>
      <c r="Q609" s="83"/>
      <c r="R609" s="83"/>
      <c r="S609" s="83"/>
      <c r="T609" s="83"/>
      <c r="U609" s="83"/>
      <c r="V609" s="83"/>
      <c r="W609" s="83"/>
      <c r="X609" s="54"/>
      <c r="Y609" s="54"/>
      <c r="Z609" s="54"/>
      <c r="AA609" s="54"/>
      <c r="AB609" s="54"/>
      <c r="AC609" s="73"/>
      <c r="AD609" s="73"/>
      <c r="AE609" s="73"/>
      <c r="AF609" s="73"/>
      <c r="AG609" s="73"/>
      <c r="AH609" s="73"/>
      <c r="AI609" s="73"/>
      <c r="AJ609" s="73"/>
      <c r="AK609" s="73"/>
      <c r="AL609" s="73"/>
      <c r="AM609" s="73"/>
      <c r="AN609" s="73"/>
      <c r="AO609" s="73"/>
      <c r="AP609" s="73"/>
      <c r="AQ609" s="73"/>
      <c r="AR609" s="73"/>
      <c r="AS609" s="73"/>
      <c r="AT609" s="73"/>
      <c r="AU609" s="73"/>
      <c r="AV609" s="73"/>
      <c r="AW609" s="73"/>
      <c r="AX609" s="73"/>
      <c r="AY609" s="73"/>
      <c r="AZ609" s="77"/>
      <c r="BA609" s="77"/>
      <c r="BB609" s="77"/>
      <c r="BC609" s="77"/>
      <c r="BD609" s="77"/>
      <c r="BE609" s="77"/>
      <c r="BF609" s="77"/>
      <c r="BG609" s="77"/>
      <c r="BH609" s="77"/>
      <c r="BI609" s="77"/>
      <c r="BJ609" s="77"/>
      <c r="BK609" s="77"/>
      <c r="BL609" s="77"/>
      <c r="BM609" s="77"/>
      <c r="BN609" s="77"/>
      <c r="BO609" s="77"/>
      <c r="BP609" s="77"/>
      <c r="BQ609" s="77"/>
      <c r="BR609" s="77"/>
      <c r="BS609" s="77"/>
      <c r="BT609" s="77"/>
      <c r="BU609" s="77"/>
      <c r="BV609" s="77"/>
      <c r="BW609" s="77"/>
      <c r="BX609" s="77"/>
      <c r="BY609" s="77"/>
      <c r="BZ609" s="77"/>
      <c r="CA609" s="77"/>
      <c r="CB609" s="77"/>
      <c r="CC609" s="77"/>
      <c r="CD609" s="77"/>
      <c r="CE609" s="77"/>
      <c r="CF609" s="77"/>
      <c r="CG609" s="77"/>
      <c r="CH609" s="77"/>
      <c r="CI609" s="77"/>
      <c r="CJ609" s="77"/>
      <c r="CK609" s="77"/>
      <c r="CL609" s="77"/>
      <c r="CM609" s="77"/>
      <c r="CN609" s="77"/>
      <c r="CO609" s="77"/>
      <c r="CP609" s="77"/>
      <c r="CQ609" s="77"/>
      <c r="CR609" s="77"/>
      <c r="CS609" s="77"/>
      <c r="CT609" s="77"/>
      <c r="CU609" s="77"/>
      <c r="CV609" s="77"/>
      <c r="CW609" s="77"/>
      <c r="CX609" s="77"/>
    </row>
    <row r="610" spans="1:102" ht="13.5" customHeight="1" x14ac:dyDescent="0.2">
      <c r="A610" s="3"/>
      <c r="B610" s="64"/>
      <c r="C610" s="3"/>
      <c r="D610" s="3"/>
      <c r="E610" s="3"/>
      <c r="F610" s="3"/>
      <c r="G610" s="3"/>
      <c r="H610" s="3"/>
      <c r="I610" s="3"/>
      <c r="J610" s="3"/>
      <c r="K610" s="3"/>
      <c r="L610" s="3"/>
    </row>
    <row r="611" spans="1:102" ht="13.5" customHeight="1" x14ac:dyDescent="0.2">
      <c r="A611" s="3"/>
      <c r="B611" s="64"/>
      <c r="C611" s="64"/>
      <c r="D611" s="64"/>
      <c r="E611" s="64"/>
      <c r="F611" s="64"/>
      <c r="G611" s="64"/>
      <c r="H611" s="64"/>
      <c r="I611" s="64"/>
      <c r="J611" s="64"/>
      <c r="K611" s="64"/>
      <c r="L611" s="64"/>
      <c r="M611" s="64"/>
      <c r="N611" s="65"/>
      <c r="O611" s="64"/>
      <c r="P611" s="64"/>
      <c r="Q611" s="64"/>
      <c r="R611" s="64"/>
      <c r="S611" s="64"/>
      <c r="T611" s="64"/>
      <c r="U611" s="64"/>
      <c r="V611" s="64"/>
      <c r="W611" s="64"/>
      <c r="X611" s="64"/>
      <c r="Y611" s="64"/>
      <c r="Z611" s="64"/>
      <c r="AA611" s="64"/>
      <c r="AB611" s="64"/>
      <c r="AC611" s="64"/>
      <c r="AD611" s="64"/>
      <c r="AE611" s="64"/>
      <c r="AF611" s="64"/>
      <c r="AG611" s="64"/>
      <c r="AH611" s="64"/>
      <c r="AI611" s="64"/>
      <c r="AJ611" s="64"/>
      <c r="AK611" s="64"/>
      <c r="AL611" s="64"/>
      <c r="AM611" s="64"/>
      <c r="AN611" s="64"/>
      <c r="AO611" s="64"/>
      <c r="AP611" s="64"/>
      <c r="AQ611" s="64"/>
      <c r="AR611" s="64"/>
      <c r="AS611" s="64"/>
      <c r="AT611" s="64"/>
      <c r="AU611" s="64"/>
      <c r="AV611" s="64"/>
      <c r="AW611" s="64"/>
      <c r="AX611" s="64"/>
      <c r="AY611" s="64"/>
      <c r="AZ611" s="64"/>
      <c r="BA611" s="64"/>
      <c r="BB611" s="64"/>
      <c r="BC611" s="64"/>
      <c r="BD611" s="64"/>
      <c r="BE611" s="64"/>
      <c r="BF611" s="64"/>
      <c r="BG611" s="64"/>
      <c r="BH611" s="64"/>
      <c r="BI611" s="64"/>
      <c r="BJ611" s="64"/>
      <c r="BK611" s="64"/>
      <c r="BL611" s="64"/>
      <c r="BM611" s="64"/>
      <c r="BN611" s="64"/>
      <c r="BO611" s="64"/>
      <c r="BP611" s="64"/>
      <c r="BQ611" s="64"/>
      <c r="BR611" s="64"/>
      <c r="BS611" s="64"/>
      <c r="BT611" s="64"/>
      <c r="BU611" s="64"/>
      <c r="BV611" s="64"/>
      <c r="BW611" s="64"/>
      <c r="BX611" s="64"/>
      <c r="BY611" s="64"/>
      <c r="BZ611" s="64"/>
      <c r="CA611" s="64"/>
      <c r="CB611" s="64"/>
      <c r="CC611" s="64"/>
      <c r="CD611" s="64"/>
      <c r="CE611" s="64"/>
      <c r="CF611" s="64"/>
      <c r="CG611" s="64"/>
      <c r="CH611" s="64"/>
      <c r="CI611" s="64"/>
      <c r="CJ611" s="64"/>
      <c r="CK611" s="64"/>
      <c r="CL611" s="64"/>
      <c r="CM611" s="64"/>
      <c r="CN611" s="64"/>
      <c r="CO611" s="64"/>
      <c r="CP611" s="64"/>
      <c r="CQ611" s="64"/>
      <c r="CR611" s="64"/>
      <c r="CS611" s="64"/>
      <c r="CT611" s="64"/>
      <c r="CU611" s="64"/>
      <c r="CV611" s="64"/>
      <c r="CW611" s="64"/>
      <c r="CX611" s="64"/>
    </row>
    <row r="612" spans="1:102" ht="13.5" customHeight="1" x14ac:dyDescent="0.2">
      <c r="A612" s="3"/>
      <c r="B612" s="64"/>
      <c r="C612" s="68"/>
      <c r="D612" s="68"/>
      <c r="E612" s="68"/>
      <c r="F612" s="68"/>
      <c r="G612" s="64"/>
      <c r="H612" s="64"/>
      <c r="I612" s="64"/>
      <c r="J612" s="64"/>
      <c r="K612" s="64"/>
      <c r="L612" s="65"/>
      <c r="M612" s="64"/>
      <c r="N612" s="65"/>
      <c r="O612" s="64"/>
      <c r="P612" s="64"/>
      <c r="Q612" s="64"/>
      <c r="R612" s="64"/>
      <c r="S612" s="64"/>
      <c r="T612" s="64"/>
      <c r="U612" s="64"/>
      <c r="V612" s="64"/>
      <c r="W612" s="64"/>
      <c r="X612" s="64"/>
      <c r="Y612" s="64"/>
      <c r="Z612" s="64"/>
      <c r="AA612" s="64"/>
      <c r="AB612" s="64"/>
      <c r="AC612" s="64"/>
      <c r="AD612" s="64"/>
      <c r="AE612" s="64"/>
      <c r="AF612" s="66"/>
      <c r="AG612" s="66"/>
      <c r="AH612" s="66"/>
      <c r="AI612" s="66"/>
      <c r="AJ612" s="66"/>
      <c r="AK612" s="66"/>
      <c r="AL612" s="66"/>
      <c r="AM612" s="66"/>
      <c r="AN612" s="66"/>
      <c r="AO612" s="66"/>
      <c r="AP612" s="66"/>
      <c r="AQ612" s="66"/>
      <c r="AR612" s="66"/>
      <c r="AS612" s="66"/>
      <c r="AT612" s="66"/>
      <c r="AU612" s="66"/>
      <c r="AV612" s="66"/>
      <c r="AW612" s="66"/>
      <c r="AX612" s="66"/>
      <c r="AY612" s="66"/>
      <c r="AZ612" s="66"/>
      <c r="BA612" s="66"/>
      <c r="BB612" s="66"/>
      <c r="BC612" s="66"/>
      <c r="BD612" s="66"/>
      <c r="BE612" s="66"/>
      <c r="BF612" s="66"/>
      <c r="BG612" s="66"/>
      <c r="BH612" s="66"/>
      <c r="BI612" s="66"/>
      <c r="BJ612" s="66"/>
      <c r="BK612" s="66"/>
      <c r="BL612" s="66"/>
      <c r="BM612" s="66"/>
      <c r="BN612" s="66"/>
      <c r="BO612" s="66"/>
      <c r="BP612" s="66"/>
      <c r="BQ612" s="66"/>
      <c r="BR612" s="66"/>
      <c r="BS612" s="66"/>
      <c r="BT612" s="66"/>
      <c r="BU612" s="64"/>
      <c r="BV612" s="64"/>
      <c r="BW612" s="64"/>
      <c r="BX612" s="64"/>
      <c r="BY612" s="64"/>
      <c r="BZ612" s="64"/>
      <c r="CA612" s="64"/>
      <c r="CB612" s="64"/>
      <c r="CC612" s="64"/>
      <c r="CD612" s="64"/>
      <c r="CE612" s="64"/>
      <c r="CF612" s="64"/>
      <c r="CG612" s="64"/>
      <c r="CH612" s="64"/>
      <c r="CI612" s="64"/>
      <c r="CJ612" s="64"/>
      <c r="CK612" s="64"/>
      <c r="CL612" s="64"/>
      <c r="CM612" s="64"/>
      <c r="CN612" s="64"/>
      <c r="CO612" s="64"/>
      <c r="CP612" s="64"/>
      <c r="CQ612" s="64"/>
      <c r="CR612" s="64"/>
      <c r="CS612" s="64"/>
      <c r="CT612" s="64"/>
      <c r="CU612" s="64"/>
      <c r="CV612" s="64"/>
      <c r="CW612" s="64"/>
      <c r="CX612" s="64"/>
    </row>
    <row r="613" spans="1:102" ht="13.5" customHeight="1" x14ac:dyDescent="0.2">
      <c r="A613" s="3"/>
      <c r="B613" s="64"/>
      <c r="C613" s="68"/>
      <c r="D613" s="68"/>
      <c r="E613" s="68"/>
      <c r="F613" s="68"/>
      <c r="G613" s="64"/>
      <c r="H613" s="64"/>
      <c r="I613" s="64"/>
      <c r="J613" s="64"/>
      <c r="K613" s="64"/>
      <c r="L613" s="64"/>
      <c r="M613" s="64"/>
      <c r="N613" s="65"/>
      <c r="O613" s="56"/>
      <c r="P613" s="56"/>
      <c r="Q613" s="56"/>
      <c r="R613" s="56"/>
      <c r="S613" s="56"/>
      <c r="T613" s="56"/>
      <c r="U613" s="56"/>
      <c r="V613" s="56"/>
      <c r="W613" s="56"/>
      <c r="X613" s="56"/>
      <c r="Y613" s="56"/>
      <c r="Z613" s="56"/>
      <c r="AA613" s="56"/>
      <c r="AB613" s="56"/>
      <c r="AC613" s="56"/>
      <c r="AD613" s="56"/>
      <c r="AE613" s="64"/>
      <c r="AF613" s="64"/>
      <c r="AG613" s="64"/>
      <c r="AH613" s="64"/>
      <c r="AI613" s="64"/>
      <c r="AJ613" s="64"/>
      <c r="AK613" s="64"/>
      <c r="AL613" s="64"/>
      <c r="AM613" s="64"/>
      <c r="AN613" s="64"/>
      <c r="AO613" s="64"/>
      <c r="AP613" s="64"/>
      <c r="AQ613" s="69"/>
      <c r="AR613" s="69"/>
      <c r="AS613" s="69"/>
      <c r="AT613" s="69"/>
      <c r="AU613" s="70"/>
      <c r="AV613" s="64"/>
      <c r="AW613" s="64"/>
      <c r="AX613" s="64"/>
      <c r="AY613" s="64"/>
      <c r="AZ613" s="64"/>
      <c r="BA613" s="70"/>
      <c r="BB613" s="64"/>
      <c r="BC613" s="64"/>
      <c r="BD613" s="64"/>
      <c r="BE613" s="64"/>
      <c r="BF613" s="64"/>
      <c r="BG613" s="64"/>
      <c r="BH613" s="70"/>
      <c r="BI613" s="64"/>
      <c r="BJ613" s="64"/>
      <c r="BK613" s="64"/>
      <c r="BL613" s="64"/>
      <c r="BM613" s="64"/>
      <c r="BN613" s="70"/>
      <c r="BO613" s="64"/>
      <c r="BP613" s="64"/>
      <c r="BQ613" s="64"/>
      <c r="BR613" s="64"/>
      <c r="BS613" s="64"/>
      <c r="BT613" s="64"/>
      <c r="BU613" s="64"/>
      <c r="BV613" s="64"/>
      <c r="BW613" s="64"/>
      <c r="BX613" s="64"/>
      <c r="BY613" s="64"/>
      <c r="BZ613" s="64"/>
      <c r="CA613" s="64"/>
      <c r="CB613" s="64"/>
      <c r="CC613" s="64"/>
      <c r="CD613" s="64"/>
      <c r="CE613" s="64"/>
      <c r="CF613" s="64"/>
      <c r="CG613" s="64"/>
      <c r="CH613" s="64"/>
      <c r="CI613" s="64"/>
      <c r="CJ613" s="64"/>
      <c r="CK613" s="64"/>
      <c r="CL613" s="64"/>
      <c r="CM613" s="64"/>
      <c r="CN613" s="64"/>
      <c r="CO613" s="64"/>
      <c r="CP613" s="64"/>
      <c r="CQ613" s="64"/>
      <c r="CR613" s="64"/>
      <c r="CS613" s="64"/>
      <c r="CT613" s="64"/>
      <c r="CU613" s="64"/>
      <c r="CV613" s="64"/>
      <c r="CW613" s="64"/>
      <c r="CX613" s="64"/>
    </row>
    <row r="614" spans="1:102" ht="13.5" customHeight="1" x14ac:dyDescent="0.2">
      <c r="A614" s="3"/>
      <c r="B614" s="64"/>
      <c r="C614" s="68"/>
      <c r="D614" s="68"/>
      <c r="E614" s="68"/>
      <c r="F614" s="68"/>
      <c r="G614" s="64"/>
      <c r="H614" s="64"/>
      <c r="I614" s="64"/>
      <c r="J614" s="64"/>
      <c r="K614" s="64"/>
      <c r="L614" s="64"/>
      <c r="M614" s="64"/>
      <c r="N614" s="65"/>
      <c r="O614" s="56"/>
      <c r="P614" s="56"/>
      <c r="Q614" s="56"/>
      <c r="R614" s="56"/>
      <c r="S614" s="56"/>
      <c r="T614" s="56"/>
      <c r="U614" s="56"/>
      <c r="V614" s="56"/>
      <c r="W614" s="56"/>
      <c r="X614" s="56"/>
      <c r="Y614" s="56"/>
      <c r="Z614" s="56"/>
      <c r="AA614" s="56"/>
      <c r="AB614" s="56"/>
      <c r="AC614" s="56"/>
      <c r="AD614" s="56"/>
      <c r="AE614" s="64"/>
      <c r="AF614" s="64"/>
      <c r="AG614" s="64"/>
      <c r="AH614" s="64"/>
      <c r="AI614" s="64"/>
      <c r="AJ614" s="64"/>
      <c r="AK614" s="64"/>
      <c r="AL614" s="64"/>
      <c r="AM614" s="64"/>
      <c r="AN614" s="64"/>
      <c r="AO614" s="64"/>
      <c r="AP614" s="64"/>
      <c r="AQ614" s="64"/>
      <c r="AR614" s="64"/>
      <c r="AS614" s="64"/>
      <c r="AT614" s="64"/>
      <c r="AU614" s="64"/>
      <c r="AV614" s="64"/>
      <c r="AW614" s="64"/>
      <c r="AX614" s="64"/>
      <c r="AY614" s="64"/>
      <c r="AZ614" s="64"/>
      <c r="BA614" s="64"/>
      <c r="BB614" s="64"/>
      <c r="BC614" s="64"/>
      <c r="BD614" s="64"/>
      <c r="BE614" s="64"/>
      <c r="BF614" s="64"/>
      <c r="BG614" s="64"/>
      <c r="BH614" s="64"/>
      <c r="BI614" s="64"/>
      <c r="BJ614" s="64"/>
      <c r="BK614" s="64"/>
      <c r="BL614" s="64"/>
      <c r="BM614" s="64"/>
      <c r="BN614" s="64"/>
      <c r="BO614" s="64"/>
      <c r="BP614" s="64"/>
      <c r="BQ614" s="64"/>
      <c r="BR614" s="64"/>
      <c r="BS614" s="64"/>
      <c r="BT614" s="64"/>
      <c r="BU614" s="64"/>
      <c r="BV614" s="64"/>
      <c r="BW614" s="64"/>
      <c r="BX614" s="64"/>
      <c r="BY614" s="64"/>
      <c r="BZ614" s="64"/>
      <c r="CA614" s="64"/>
      <c r="CB614" s="64"/>
      <c r="CC614" s="64"/>
      <c r="CD614" s="64"/>
      <c r="CE614" s="64"/>
      <c r="CF614" s="64"/>
      <c r="CG614" s="64"/>
      <c r="CH614" s="64"/>
      <c r="CI614" s="64"/>
      <c r="CJ614" s="64"/>
      <c r="CK614" s="64"/>
      <c r="CL614" s="64"/>
      <c r="CM614" s="64"/>
      <c r="CN614" s="64"/>
      <c r="CO614" s="64"/>
      <c r="CP614" s="64"/>
      <c r="CQ614" s="64"/>
      <c r="CR614" s="64"/>
      <c r="CS614" s="64"/>
      <c r="CT614" s="64"/>
      <c r="CU614" s="64"/>
      <c r="CV614" s="64"/>
      <c r="CW614" s="64"/>
      <c r="CX614" s="64"/>
    </row>
    <row r="615" spans="1:102" ht="13.5" customHeight="1" x14ac:dyDescent="0.2">
      <c r="A615" s="3"/>
      <c r="B615" s="77"/>
      <c r="C615" s="64"/>
      <c r="D615" s="64"/>
      <c r="E615" s="64"/>
      <c r="F615" s="64"/>
      <c r="G615" s="64"/>
      <c r="H615" s="64"/>
      <c r="I615" s="64"/>
      <c r="J615" s="64"/>
      <c r="K615" s="64"/>
      <c r="L615" s="64"/>
      <c r="M615" s="64"/>
      <c r="N615" s="65"/>
      <c r="O615" s="64"/>
      <c r="P615" s="64"/>
      <c r="Q615" s="64"/>
      <c r="R615" s="64"/>
      <c r="S615" s="64"/>
      <c r="T615" s="64"/>
      <c r="U615" s="64"/>
      <c r="V615" s="64"/>
      <c r="W615" s="64"/>
      <c r="X615" s="64"/>
      <c r="Y615" s="64"/>
      <c r="Z615" s="64"/>
      <c r="AA615" s="64"/>
      <c r="AB615" s="64"/>
      <c r="AC615" s="56"/>
      <c r="AD615" s="56"/>
      <c r="AE615" s="56"/>
      <c r="AF615" s="56"/>
      <c r="AG615" s="56"/>
      <c r="AH615" s="56"/>
      <c r="AI615" s="64"/>
      <c r="AJ615" s="64"/>
      <c r="AK615" s="64"/>
      <c r="AL615" s="64"/>
      <c r="AM615" s="64"/>
      <c r="AN615" s="64"/>
      <c r="AO615" s="64"/>
      <c r="AP615" s="64"/>
      <c r="AQ615" s="64"/>
      <c r="AR615" s="64"/>
      <c r="AS615" s="64"/>
      <c r="AT615" s="64"/>
      <c r="AU615" s="64"/>
      <c r="AV615" s="64"/>
      <c r="AW615" s="64"/>
      <c r="AX615" s="64"/>
      <c r="AY615" s="64"/>
      <c r="AZ615" s="64"/>
      <c r="BA615" s="64"/>
      <c r="BB615" s="64"/>
      <c r="BC615" s="64"/>
      <c r="BD615" s="64"/>
      <c r="BE615" s="64"/>
      <c r="BF615" s="64"/>
      <c r="BG615" s="64"/>
      <c r="BH615" s="64"/>
      <c r="BI615" s="64"/>
      <c r="BJ615" s="64"/>
      <c r="BK615" s="64"/>
      <c r="BL615" s="64"/>
      <c r="BM615" s="64"/>
      <c r="BN615" s="64"/>
      <c r="BO615" s="64"/>
      <c r="BP615" s="64"/>
      <c r="BQ615" s="64"/>
      <c r="BR615" s="64"/>
      <c r="BS615" s="64"/>
      <c r="BT615" s="64"/>
      <c r="BU615" s="64"/>
      <c r="BV615" s="64"/>
      <c r="BW615" s="64"/>
      <c r="BX615" s="64"/>
      <c r="BY615" s="64"/>
      <c r="BZ615" s="64"/>
      <c r="CA615" s="64"/>
      <c r="CB615" s="64"/>
      <c r="CC615" s="64"/>
      <c r="CD615" s="64"/>
      <c r="CE615" s="64"/>
      <c r="CF615" s="64"/>
      <c r="CG615" s="64"/>
      <c r="CH615" s="64"/>
      <c r="CI615" s="64"/>
      <c r="CJ615" s="64"/>
      <c r="CK615" s="64"/>
      <c r="CL615" s="64"/>
      <c r="CM615" s="64"/>
      <c r="CN615" s="64"/>
      <c r="CO615" s="64"/>
      <c r="CP615" s="64"/>
      <c r="CQ615" s="64"/>
      <c r="CR615" s="64"/>
      <c r="CS615" s="64"/>
      <c r="CT615" s="64"/>
      <c r="CU615" s="64"/>
      <c r="CV615" s="64"/>
      <c r="CW615" s="64"/>
      <c r="CX615" s="64"/>
    </row>
    <row r="616" spans="1:102" ht="13.5" customHeight="1" x14ac:dyDescent="0.2">
      <c r="A616" s="3"/>
      <c r="B616" s="77"/>
      <c r="C616" s="83"/>
      <c r="D616" s="83"/>
      <c r="E616" s="83"/>
      <c r="F616" s="83"/>
      <c r="G616" s="83"/>
      <c r="H616" s="83"/>
      <c r="I616" s="83"/>
      <c r="J616" s="83"/>
      <c r="K616" s="83"/>
      <c r="L616" s="83"/>
      <c r="M616" s="83"/>
      <c r="N616" s="83"/>
      <c r="O616" s="83"/>
      <c r="P616" s="83"/>
      <c r="Q616" s="83"/>
      <c r="R616" s="54"/>
      <c r="S616" s="54"/>
      <c r="T616" s="54"/>
      <c r="U616" s="83"/>
      <c r="V616" s="83"/>
      <c r="W616" s="83"/>
      <c r="X616" s="83"/>
      <c r="Y616" s="83"/>
      <c r="Z616" s="83"/>
      <c r="AA616" s="83"/>
      <c r="AB616" s="83"/>
      <c r="AC616" s="83"/>
      <c r="AD616" s="83"/>
      <c r="AE616" s="83"/>
      <c r="AF616" s="83"/>
      <c r="AG616" s="83"/>
      <c r="AH616" s="83"/>
      <c r="AI616" s="83"/>
      <c r="AJ616" s="83"/>
      <c r="AK616" s="83"/>
      <c r="AL616" s="83"/>
      <c r="AM616" s="83"/>
      <c r="AN616" s="83"/>
      <c r="AO616" s="83"/>
      <c r="AP616" s="83"/>
      <c r="AQ616" s="83"/>
      <c r="AR616" s="83"/>
      <c r="AS616" s="83"/>
      <c r="AT616" s="83"/>
      <c r="AU616" s="83"/>
      <c r="AV616" s="83"/>
      <c r="AW616" s="83"/>
      <c r="AX616" s="83"/>
      <c r="AY616" s="83"/>
      <c r="AZ616" s="71"/>
      <c r="BA616" s="83"/>
      <c r="BB616" s="83"/>
      <c r="BC616" s="83"/>
      <c r="BD616" s="83"/>
      <c r="BE616" s="83"/>
      <c r="BF616" s="83"/>
      <c r="BG616" s="83"/>
      <c r="BH616" s="83"/>
      <c r="BI616" s="83"/>
      <c r="BJ616" s="83"/>
      <c r="BK616" s="83"/>
      <c r="BL616" s="83"/>
      <c r="BM616" s="83"/>
      <c r="BN616" s="83"/>
      <c r="BO616" s="83"/>
      <c r="BP616" s="54"/>
      <c r="BQ616" s="54"/>
      <c r="BR616" s="54"/>
      <c r="BS616" s="83"/>
      <c r="BT616" s="83"/>
      <c r="BU616" s="83"/>
      <c r="BV616" s="83"/>
      <c r="BW616" s="83"/>
      <c r="BX616" s="83"/>
      <c r="BY616" s="83"/>
      <c r="BZ616" s="83"/>
      <c r="CA616" s="83"/>
      <c r="CB616" s="83"/>
      <c r="CC616" s="83"/>
      <c r="CD616" s="83"/>
      <c r="CE616" s="83"/>
      <c r="CF616" s="83"/>
      <c r="CG616" s="83"/>
      <c r="CH616" s="83"/>
      <c r="CI616" s="83"/>
      <c r="CJ616" s="83"/>
      <c r="CK616" s="83"/>
      <c r="CL616" s="83"/>
      <c r="CM616" s="83"/>
      <c r="CN616" s="83"/>
      <c r="CO616" s="83"/>
      <c r="CP616" s="83"/>
      <c r="CQ616" s="83"/>
      <c r="CR616" s="83"/>
      <c r="CS616" s="83"/>
      <c r="CT616" s="83"/>
      <c r="CU616" s="83"/>
      <c r="CV616" s="83"/>
      <c r="CW616" s="83"/>
      <c r="CX616" s="77"/>
    </row>
    <row r="617" spans="1:102" ht="13.5" customHeight="1" x14ac:dyDescent="0.2">
      <c r="A617" s="3"/>
      <c r="B617" s="77"/>
      <c r="C617" s="83"/>
      <c r="D617" s="83"/>
      <c r="E617" s="83"/>
      <c r="F617" s="83"/>
      <c r="G617" s="83"/>
      <c r="H617" s="83"/>
      <c r="I617" s="83"/>
      <c r="J617" s="83"/>
      <c r="K617" s="83"/>
      <c r="L617" s="83"/>
      <c r="M617" s="83"/>
      <c r="N617" s="83"/>
      <c r="O617" s="83"/>
      <c r="P617" s="83"/>
      <c r="Q617" s="83"/>
      <c r="R617" s="83"/>
      <c r="S617" s="83"/>
      <c r="T617" s="83"/>
      <c r="U617" s="83"/>
      <c r="V617" s="83"/>
      <c r="W617" s="83"/>
      <c r="X617" s="54"/>
      <c r="Y617" s="54"/>
      <c r="Z617" s="54"/>
      <c r="AA617" s="54"/>
      <c r="AB617" s="54"/>
      <c r="AC617" s="73"/>
      <c r="AD617" s="73"/>
      <c r="AE617" s="73"/>
      <c r="AF617" s="73"/>
      <c r="AG617" s="73"/>
      <c r="AH617" s="73"/>
      <c r="AI617" s="73"/>
      <c r="AJ617" s="73"/>
      <c r="AK617" s="73"/>
      <c r="AL617" s="73"/>
      <c r="AM617" s="73"/>
      <c r="AN617" s="73"/>
      <c r="AO617" s="73"/>
      <c r="AP617" s="73"/>
      <c r="AQ617" s="73"/>
      <c r="AR617" s="73"/>
      <c r="AS617" s="73"/>
      <c r="AT617" s="73"/>
      <c r="AU617" s="73"/>
      <c r="AV617" s="73"/>
      <c r="AW617" s="73"/>
      <c r="AX617" s="73"/>
      <c r="AY617" s="73"/>
      <c r="AZ617" s="72"/>
      <c r="BA617" s="83"/>
      <c r="BB617" s="83"/>
      <c r="BC617" s="83"/>
      <c r="BD617" s="83"/>
      <c r="BE617" s="83"/>
      <c r="BF617" s="83"/>
      <c r="BG617" s="83"/>
      <c r="BH617" s="83"/>
      <c r="BI617" s="83"/>
      <c r="BJ617" s="83"/>
      <c r="BK617" s="83"/>
      <c r="BL617" s="83"/>
      <c r="BM617" s="83"/>
      <c r="BN617" s="83"/>
      <c r="BO617" s="83"/>
      <c r="BP617" s="83"/>
      <c r="BQ617" s="83"/>
      <c r="BR617" s="83"/>
      <c r="BS617" s="83"/>
      <c r="BT617" s="83"/>
      <c r="BU617" s="83"/>
      <c r="BV617" s="54"/>
      <c r="BW617" s="54"/>
      <c r="BX617" s="54"/>
      <c r="BY617" s="54"/>
      <c r="BZ617" s="54"/>
      <c r="CA617" s="73"/>
      <c r="CB617" s="73"/>
      <c r="CC617" s="73"/>
      <c r="CD617" s="73"/>
      <c r="CE617" s="73"/>
      <c r="CF617" s="73"/>
      <c r="CG617" s="73"/>
      <c r="CH617" s="73"/>
      <c r="CI617" s="73"/>
      <c r="CJ617" s="73"/>
      <c r="CK617" s="73"/>
      <c r="CL617" s="73"/>
      <c r="CM617" s="73"/>
      <c r="CN617" s="73"/>
      <c r="CO617" s="73"/>
      <c r="CP617" s="73"/>
      <c r="CQ617" s="73"/>
      <c r="CR617" s="73"/>
      <c r="CS617" s="73"/>
      <c r="CT617" s="73"/>
      <c r="CU617" s="73"/>
      <c r="CV617" s="73"/>
      <c r="CW617" s="73"/>
      <c r="CX617" s="77"/>
    </row>
    <row r="618" spans="1:102" ht="13.5" customHeight="1" x14ac:dyDescent="0.25">
      <c r="A618" s="3"/>
      <c r="B618" s="77"/>
      <c r="C618" s="84"/>
      <c r="D618" s="75"/>
      <c r="E618" s="75"/>
      <c r="F618" s="75"/>
      <c r="G618" s="75"/>
      <c r="H618" s="75"/>
      <c r="I618" s="75"/>
      <c r="J618" s="75"/>
      <c r="K618" s="75"/>
      <c r="L618" s="75"/>
      <c r="M618" s="74"/>
      <c r="N618" s="74"/>
      <c r="O618" s="74"/>
      <c r="P618" s="74"/>
      <c r="Q618" s="74"/>
      <c r="R618" s="85"/>
      <c r="S618" s="85"/>
      <c r="T618" s="85"/>
      <c r="U618" s="86"/>
      <c r="V618" s="86"/>
      <c r="W618" s="86"/>
      <c r="X618" s="74"/>
      <c r="Y618" s="74"/>
      <c r="Z618" s="74"/>
      <c r="AA618" s="74"/>
      <c r="AB618" s="74"/>
      <c r="AC618" s="73"/>
      <c r="AD618" s="73"/>
      <c r="AE618" s="73"/>
      <c r="AF618" s="73"/>
      <c r="AG618" s="73"/>
      <c r="AH618" s="73"/>
      <c r="AI618" s="73"/>
      <c r="AJ618" s="73"/>
      <c r="AK618" s="73"/>
      <c r="AL618" s="73"/>
      <c r="AM618" s="73"/>
      <c r="AN618" s="73"/>
      <c r="AO618" s="73"/>
      <c r="AP618" s="73"/>
      <c r="AQ618" s="73"/>
      <c r="AR618" s="73"/>
      <c r="AS618" s="73"/>
      <c r="AT618" s="73"/>
      <c r="AU618" s="73"/>
      <c r="AV618" s="73"/>
      <c r="AW618" s="73"/>
      <c r="AX618" s="73"/>
      <c r="AY618" s="73"/>
      <c r="AZ618" s="72"/>
      <c r="BA618" s="84"/>
      <c r="BB618" s="76"/>
      <c r="BC618" s="76"/>
      <c r="BD618" s="76"/>
      <c r="BE618" s="76"/>
      <c r="BF618" s="76"/>
      <c r="BG618" s="76"/>
      <c r="BH618" s="76"/>
      <c r="BI618" s="76"/>
      <c r="BJ618" s="76"/>
      <c r="BK618" s="74"/>
      <c r="BL618" s="74"/>
      <c r="BM618" s="74"/>
      <c r="BN618" s="74"/>
      <c r="BO618" s="74"/>
      <c r="BP618" s="85"/>
      <c r="BQ618" s="85"/>
      <c r="BR618" s="85"/>
      <c r="BS618" s="86"/>
      <c r="BT618" s="86"/>
      <c r="BU618" s="86"/>
      <c r="BV618" s="74"/>
      <c r="BW618" s="74"/>
      <c r="BX618" s="74"/>
      <c r="BY618" s="74"/>
      <c r="BZ618" s="74"/>
      <c r="CA618" s="73"/>
      <c r="CB618" s="73"/>
      <c r="CC618" s="73"/>
      <c r="CD618" s="73"/>
      <c r="CE618" s="73"/>
      <c r="CF618" s="73"/>
      <c r="CG618" s="73"/>
      <c r="CH618" s="73"/>
      <c r="CI618" s="73"/>
      <c r="CJ618" s="73"/>
      <c r="CK618" s="73"/>
      <c r="CL618" s="73"/>
      <c r="CM618" s="73"/>
      <c r="CN618" s="73"/>
      <c r="CO618" s="73"/>
      <c r="CP618" s="73"/>
      <c r="CQ618" s="73"/>
      <c r="CR618" s="73"/>
      <c r="CS618" s="73"/>
      <c r="CT618" s="73"/>
      <c r="CU618" s="73"/>
      <c r="CV618" s="73"/>
      <c r="CW618" s="73"/>
      <c r="CX618" s="77"/>
    </row>
    <row r="619" spans="1:102" ht="13.5" customHeight="1" x14ac:dyDescent="0.25">
      <c r="A619" s="3"/>
      <c r="B619" s="77"/>
      <c r="C619" s="84"/>
      <c r="D619" s="75"/>
      <c r="E619" s="75"/>
      <c r="F619" s="75"/>
      <c r="G619" s="75"/>
      <c r="H619" s="75"/>
      <c r="I619" s="75"/>
      <c r="J619" s="75"/>
      <c r="K619" s="75"/>
      <c r="L619" s="75"/>
      <c r="M619" s="74"/>
      <c r="N619" s="74"/>
      <c r="O619" s="74"/>
      <c r="P619" s="74"/>
      <c r="Q619" s="74"/>
      <c r="R619" s="85"/>
      <c r="S619" s="85"/>
      <c r="T619" s="85"/>
      <c r="U619" s="86"/>
      <c r="V619" s="86"/>
      <c r="W619" s="86"/>
      <c r="X619" s="74"/>
      <c r="Y619" s="74"/>
      <c r="Z619" s="74"/>
      <c r="AA619" s="74"/>
      <c r="AB619" s="74"/>
      <c r="AC619" s="73"/>
      <c r="AD619" s="73"/>
      <c r="AE619" s="73"/>
      <c r="AF619" s="73"/>
      <c r="AG619" s="73"/>
      <c r="AH619" s="73"/>
      <c r="AI619" s="73"/>
      <c r="AJ619" s="73"/>
      <c r="AK619" s="73"/>
      <c r="AL619" s="73"/>
      <c r="AM619" s="73"/>
      <c r="AN619" s="73"/>
      <c r="AO619" s="73"/>
      <c r="AP619" s="73"/>
      <c r="AQ619" s="73"/>
      <c r="AR619" s="73"/>
      <c r="AS619" s="73"/>
      <c r="AT619" s="73"/>
      <c r="AU619" s="73"/>
      <c r="AV619" s="73"/>
      <c r="AW619" s="73"/>
      <c r="AX619" s="73"/>
      <c r="AY619" s="73"/>
      <c r="AZ619" s="72"/>
      <c r="BA619" s="84"/>
      <c r="BB619" s="76"/>
      <c r="BC619" s="76"/>
      <c r="BD619" s="76"/>
      <c r="BE619" s="76"/>
      <c r="BF619" s="76"/>
      <c r="BG619" s="76"/>
      <c r="BH619" s="76"/>
      <c r="BI619" s="76"/>
      <c r="BJ619" s="76"/>
      <c r="BK619" s="74"/>
      <c r="BL619" s="74"/>
      <c r="BM619" s="74"/>
      <c r="BN619" s="74"/>
      <c r="BO619" s="74"/>
      <c r="BP619" s="85"/>
      <c r="BQ619" s="85"/>
      <c r="BR619" s="85"/>
      <c r="BS619" s="86"/>
      <c r="BT619" s="86"/>
      <c r="BU619" s="86"/>
      <c r="BV619" s="74"/>
      <c r="BW619" s="74"/>
      <c r="BX619" s="74"/>
      <c r="BY619" s="74"/>
      <c r="BZ619" s="74"/>
      <c r="CA619" s="73"/>
      <c r="CB619" s="73"/>
      <c r="CC619" s="73"/>
      <c r="CD619" s="73"/>
      <c r="CE619" s="73"/>
      <c r="CF619" s="73"/>
      <c r="CG619" s="73"/>
      <c r="CH619" s="73"/>
      <c r="CI619" s="73"/>
      <c r="CJ619" s="73"/>
      <c r="CK619" s="73"/>
      <c r="CL619" s="73"/>
      <c r="CM619" s="73"/>
      <c r="CN619" s="73"/>
      <c r="CO619" s="73"/>
      <c r="CP619" s="73"/>
      <c r="CQ619" s="73"/>
      <c r="CR619" s="73"/>
      <c r="CS619" s="73"/>
      <c r="CT619" s="73"/>
      <c r="CU619" s="73"/>
      <c r="CV619" s="73"/>
      <c r="CW619" s="73"/>
      <c r="CX619" s="77"/>
    </row>
    <row r="620" spans="1:102" ht="13.5" customHeight="1" x14ac:dyDescent="0.25">
      <c r="A620" s="3"/>
      <c r="B620" s="77"/>
      <c r="C620" s="84"/>
      <c r="D620" s="75"/>
      <c r="E620" s="75"/>
      <c r="F620" s="75"/>
      <c r="G620" s="75"/>
      <c r="H620" s="75"/>
      <c r="I620" s="75"/>
      <c r="J620" s="75"/>
      <c r="K620" s="75"/>
      <c r="L620" s="75"/>
      <c r="M620" s="74"/>
      <c r="N620" s="74"/>
      <c r="O620" s="74"/>
      <c r="P620" s="74"/>
      <c r="Q620" s="74"/>
      <c r="R620" s="85"/>
      <c r="S620" s="85"/>
      <c r="T620" s="85"/>
      <c r="U620" s="86"/>
      <c r="V620" s="86"/>
      <c r="W620" s="86"/>
      <c r="X620" s="74"/>
      <c r="Y620" s="74"/>
      <c r="Z620" s="74"/>
      <c r="AA620" s="74"/>
      <c r="AB620" s="74"/>
      <c r="AC620" s="73"/>
      <c r="AD620" s="73"/>
      <c r="AE620" s="73"/>
      <c r="AF620" s="73"/>
      <c r="AG620" s="73"/>
      <c r="AH620" s="73"/>
      <c r="AI620" s="73"/>
      <c r="AJ620" s="73"/>
      <c r="AK620" s="73"/>
      <c r="AL620" s="73"/>
      <c r="AM620" s="73"/>
      <c r="AN620" s="73"/>
      <c r="AO620" s="73"/>
      <c r="AP620" s="73"/>
      <c r="AQ620" s="73"/>
      <c r="AR620" s="73"/>
      <c r="AS620" s="73"/>
      <c r="AT620" s="73"/>
      <c r="AU620" s="73"/>
      <c r="AV620" s="73"/>
      <c r="AW620" s="73"/>
      <c r="AX620" s="73"/>
      <c r="AY620" s="73"/>
      <c r="AZ620" s="72"/>
      <c r="BA620" s="84"/>
      <c r="BB620" s="76"/>
      <c r="BC620" s="76"/>
      <c r="BD620" s="76"/>
      <c r="BE620" s="76"/>
      <c r="BF620" s="76"/>
      <c r="BG620" s="76"/>
      <c r="BH620" s="76"/>
      <c r="BI620" s="76"/>
      <c r="BJ620" s="76"/>
      <c r="BK620" s="74"/>
      <c r="BL620" s="74"/>
      <c r="BM620" s="74"/>
      <c r="BN620" s="74"/>
      <c r="BO620" s="74"/>
      <c r="BP620" s="85"/>
      <c r="BQ620" s="85"/>
      <c r="BR620" s="85"/>
      <c r="BS620" s="86"/>
      <c r="BT620" s="86"/>
      <c r="BU620" s="86"/>
      <c r="BV620" s="74"/>
      <c r="BW620" s="74"/>
      <c r="BX620" s="74"/>
      <c r="BY620" s="74"/>
      <c r="BZ620" s="74"/>
      <c r="CA620" s="73"/>
      <c r="CB620" s="73"/>
      <c r="CC620" s="73"/>
      <c r="CD620" s="73"/>
      <c r="CE620" s="73"/>
      <c r="CF620" s="73"/>
      <c r="CG620" s="73"/>
      <c r="CH620" s="73"/>
      <c r="CI620" s="73"/>
      <c r="CJ620" s="73"/>
      <c r="CK620" s="73"/>
      <c r="CL620" s="73"/>
      <c r="CM620" s="73"/>
      <c r="CN620" s="73"/>
      <c r="CO620" s="73"/>
      <c r="CP620" s="73"/>
      <c r="CQ620" s="73"/>
      <c r="CR620" s="73"/>
      <c r="CS620" s="73"/>
      <c r="CT620" s="73"/>
      <c r="CU620" s="73"/>
      <c r="CV620" s="73"/>
      <c r="CW620" s="73"/>
      <c r="CX620" s="77"/>
    </row>
    <row r="621" spans="1:102" ht="13.5" customHeight="1" x14ac:dyDescent="0.25">
      <c r="A621" s="3"/>
      <c r="B621" s="77"/>
      <c r="C621" s="84"/>
      <c r="D621" s="75"/>
      <c r="E621" s="75"/>
      <c r="F621" s="75"/>
      <c r="G621" s="75"/>
      <c r="H621" s="75"/>
      <c r="I621" s="75"/>
      <c r="J621" s="75"/>
      <c r="K621" s="75"/>
      <c r="L621" s="75"/>
      <c r="M621" s="74"/>
      <c r="N621" s="74"/>
      <c r="O621" s="74"/>
      <c r="P621" s="74"/>
      <c r="Q621" s="74"/>
      <c r="R621" s="85"/>
      <c r="S621" s="85"/>
      <c r="T621" s="85"/>
      <c r="U621" s="86"/>
      <c r="V621" s="86"/>
      <c r="W621" s="86"/>
      <c r="X621" s="74"/>
      <c r="Y621" s="74"/>
      <c r="Z621" s="74"/>
      <c r="AA621" s="74"/>
      <c r="AB621" s="74"/>
      <c r="AC621" s="73"/>
      <c r="AD621" s="73"/>
      <c r="AE621" s="73"/>
      <c r="AF621" s="73"/>
      <c r="AG621" s="73"/>
      <c r="AH621" s="73"/>
      <c r="AI621" s="73"/>
      <c r="AJ621" s="73"/>
      <c r="AK621" s="73"/>
      <c r="AL621" s="73"/>
      <c r="AM621" s="73"/>
      <c r="AN621" s="73"/>
      <c r="AO621" s="73"/>
      <c r="AP621" s="73"/>
      <c r="AQ621" s="73"/>
      <c r="AR621" s="73"/>
      <c r="AS621" s="73"/>
      <c r="AT621" s="73"/>
      <c r="AU621" s="73"/>
      <c r="AV621" s="73"/>
      <c r="AW621" s="73"/>
      <c r="AX621" s="73"/>
      <c r="AY621" s="73"/>
      <c r="AZ621" s="72"/>
      <c r="BA621" s="84"/>
      <c r="BB621" s="76"/>
      <c r="BC621" s="76"/>
      <c r="BD621" s="76"/>
      <c r="BE621" s="76"/>
      <c r="BF621" s="76"/>
      <c r="BG621" s="76"/>
      <c r="BH621" s="76"/>
      <c r="BI621" s="76"/>
      <c r="BJ621" s="76"/>
      <c r="BK621" s="74"/>
      <c r="BL621" s="74"/>
      <c r="BM621" s="74"/>
      <c r="BN621" s="74"/>
      <c r="BO621" s="74"/>
      <c r="BP621" s="85"/>
      <c r="BQ621" s="85"/>
      <c r="BR621" s="85"/>
      <c r="BS621" s="86"/>
      <c r="BT621" s="86"/>
      <c r="BU621" s="86"/>
      <c r="BV621" s="74"/>
      <c r="BW621" s="74"/>
      <c r="BX621" s="74"/>
      <c r="BY621" s="74"/>
      <c r="BZ621" s="74"/>
      <c r="CA621" s="73"/>
      <c r="CB621" s="73"/>
      <c r="CC621" s="73"/>
      <c r="CD621" s="73"/>
      <c r="CE621" s="73"/>
      <c r="CF621" s="73"/>
      <c r="CG621" s="73"/>
      <c r="CH621" s="73"/>
      <c r="CI621" s="73"/>
      <c r="CJ621" s="73"/>
      <c r="CK621" s="73"/>
      <c r="CL621" s="73"/>
      <c r="CM621" s="73"/>
      <c r="CN621" s="73"/>
      <c r="CO621" s="73"/>
      <c r="CP621" s="73"/>
      <c r="CQ621" s="73"/>
      <c r="CR621" s="73"/>
      <c r="CS621" s="73"/>
      <c r="CT621" s="73"/>
      <c r="CU621" s="73"/>
      <c r="CV621" s="73"/>
      <c r="CW621" s="73"/>
      <c r="CX621" s="77"/>
    </row>
    <row r="622" spans="1:102" ht="13.5" customHeight="1" x14ac:dyDescent="0.2">
      <c r="A622" s="3"/>
      <c r="B622" s="77"/>
      <c r="C622" s="83"/>
      <c r="D622" s="83"/>
      <c r="E622" s="83"/>
      <c r="F622" s="83"/>
      <c r="G622" s="83"/>
      <c r="H622" s="83"/>
      <c r="I622" s="83"/>
      <c r="J622" s="83"/>
      <c r="K622" s="83"/>
      <c r="L622" s="83"/>
      <c r="M622" s="83"/>
      <c r="N622" s="83"/>
      <c r="O622" s="83"/>
      <c r="P622" s="83"/>
      <c r="Q622" s="83"/>
      <c r="R622" s="83"/>
      <c r="S622" s="83"/>
      <c r="T622" s="83"/>
      <c r="U622" s="83"/>
      <c r="V622" s="83"/>
      <c r="W622" s="83"/>
      <c r="X622" s="54"/>
      <c r="Y622" s="54"/>
      <c r="Z622" s="54"/>
      <c r="AA622" s="54"/>
      <c r="AB622" s="54"/>
      <c r="AC622" s="73"/>
      <c r="AD622" s="73"/>
      <c r="AE622" s="73"/>
      <c r="AF622" s="73"/>
      <c r="AG622" s="73"/>
      <c r="AH622" s="73"/>
      <c r="AI622" s="73"/>
      <c r="AJ622" s="73"/>
      <c r="AK622" s="73"/>
      <c r="AL622" s="73"/>
      <c r="AM622" s="73"/>
      <c r="AN622" s="73"/>
      <c r="AO622" s="73"/>
      <c r="AP622" s="73"/>
      <c r="AQ622" s="73"/>
      <c r="AR622" s="73"/>
      <c r="AS622" s="73"/>
      <c r="AT622" s="73"/>
      <c r="AU622" s="73"/>
      <c r="AV622" s="73"/>
      <c r="AW622" s="73"/>
      <c r="AX622" s="73"/>
      <c r="AY622" s="73"/>
      <c r="AZ622" s="72"/>
      <c r="BA622" s="83"/>
      <c r="BB622" s="83"/>
      <c r="BC622" s="83"/>
      <c r="BD622" s="83"/>
      <c r="BE622" s="83"/>
      <c r="BF622" s="83"/>
      <c r="BG622" s="83"/>
      <c r="BH622" s="83"/>
      <c r="BI622" s="83"/>
      <c r="BJ622" s="83"/>
      <c r="BK622" s="83"/>
      <c r="BL622" s="83"/>
      <c r="BM622" s="83"/>
      <c r="BN622" s="83"/>
      <c r="BO622" s="83"/>
      <c r="BP622" s="83"/>
      <c r="BQ622" s="83"/>
      <c r="BR622" s="83"/>
      <c r="BS622" s="83"/>
      <c r="BT622" s="83"/>
      <c r="BU622" s="83"/>
      <c r="BV622" s="54"/>
      <c r="BW622" s="54"/>
      <c r="BX622" s="54"/>
      <c r="BY622" s="54"/>
      <c r="BZ622" s="54"/>
      <c r="CA622" s="73"/>
      <c r="CB622" s="73"/>
      <c r="CC622" s="73"/>
      <c r="CD622" s="73"/>
      <c r="CE622" s="73"/>
      <c r="CF622" s="73"/>
      <c r="CG622" s="73"/>
      <c r="CH622" s="73"/>
      <c r="CI622" s="73"/>
      <c r="CJ622" s="73"/>
      <c r="CK622" s="73"/>
      <c r="CL622" s="73"/>
      <c r="CM622" s="73"/>
      <c r="CN622" s="73"/>
      <c r="CO622" s="73"/>
      <c r="CP622" s="73"/>
      <c r="CQ622" s="73"/>
      <c r="CR622" s="73"/>
      <c r="CS622" s="73"/>
      <c r="CT622" s="73"/>
      <c r="CU622" s="73"/>
      <c r="CV622" s="73"/>
      <c r="CW622" s="73"/>
      <c r="CX622" s="77"/>
    </row>
    <row r="623" spans="1:102" ht="13.5" customHeight="1" x14ac:dyDescent="0.2">
      <c r="A623" s="3"/>
      <c r="B623" s="77"/>
      <c r="C623" s="83"/>
      <c r="D623" s="83"/>
      <c r="E623" s="83"/>
      <c r="F623" s="83"/>
      <c r="G623" s="83"/>
      <c r="H623" s="83"/>
      <c r="I623" s="83"/>
      <c r="J623" s="83"/>
      <c r="K623" s="83"/>
      <c r="L623" s="83"/>
      <c r="M623" s="83"/>
      <c r="N623" s="83"/>
      <c r="O623" s="83"/>
      <c r="P623" s="83"/>
      <c r="Q623" s="83"/>
      <c r="R623" s="83"/>
      <c r="S623" s="83"/>
      <c r="T623" s="83"/>
      <c r="U623" s="83"/>
      <c r="V623" s="83"/>
      <c r="W623" s="83"/>
      <c r="X623" s="54"/>
      <c r="Y623" s="54"/>
      <c r="Z623" s="54"/>
      <c r="AA623" s="54"/>
      <c r="AB623" s="54"/>
      <c r="AC623" s="73"/>
      <c r="AD623" s="73"/>
      <c r="AE623" s="73"/>
      <c r="AF623" s="73"/>
      <c r="AG623" s="73"/>
      <c r="AH623" s="73"/>
      <c r="AI623" s="73"/>
      <c r="AJ623" s="73"/>
      <c r="AK623" s="73"/>
      <c r="AL623" s="73"/>
      <c r="AM623" s="73"/>
      <c r="AN623" s="73"/>
      <c r="AO623" s="73"/>
      <c r="AP623" s="73"/>
      <c r="AQ623" s="73"/>
      <c r="AR623" s="73"/>
      <c r="AS623" s="73"/>
      <c r="AT623" s="73"/>
      <c r="AU623" s="73"/>
      <c r="AV623" s="73"/>
      <c r="AW623" s="73"/>
      <c r="AX623" s="73"/>
      <c r="AY623" s="73"/>
      <c r="AZ623" s="77"/>
      <c r="BA623" s="83"/>
      <c r="BB623" s="83"/>
      <c r="BC623" s="83"/>
      <c r="BD623" s="83"/>
      <c r="BE623" s="83"/>
      <c r="BF623" s="83"/>
      <c r="BG623" s="83"/>
      <c r="BH623" s="83"/>
      <c r="BI623" s="83"/>
      <c r="BJ623" s="83"/>
      <c r="BK623" s="83"/>
      <c r="BL623" s="83"/>
      <c r="BM623" s="83"/>
      <c r="BN623" s="83"/>
      <c r="BO623" s="83"/>
      <c r="BP623" s="83"/>
      <c r="BQ623" s="83"/>
      <c r="BR623" s="83"/>
      <c r="BS623" s="83"/>
      <c r="BT623" s="83"/>
      <c r="BU623" s="83"/>
      <c r="BV623" s="54"/>
      <c r="BW623" s="54"/>
      <c r="BX623" s="54"/>
      <c r="BY623" s="54"/>
      <c r="BZ623" s="54"/>
      <c r="CA623" s="73"/>
      <c r="CB623" s="73"/>
      <c r="CC623" s="73"/>
      <c r="CD623" s="73"/>
      <c r="CE623" s="73"/>
      <c r="CF623" s="73"/>
      <c r="CG623" s="73"/>
      <c r="CH623" s="73"/>
      <c r="CI623" s="73"/>
      <c r="CJ623" s="73"/>
      <c r="CK623" s="73"/>
      <c r="CL623" s="73"/>
      <c r="CM623" s="73"/>
      <c r="CN623" s="73"/>
      <c r="CO623" s="73"/>
      <c r="CP623" s="73"/>
      <c r="CQ623" s="73"/>
      <c r="CR623" s="73"/>
      <c r="CS623" s="73"/>
      <c r="CT623" s="73"/>
      <c r="CU623" s="73"/>
      <c r="CV623" s="73"/>
      <c r="CW623" s="73"/>
      <c r="CX623" s="77"/>
    </row>
    <row r="624" spans="1:102" ht="13.5" customHeight="1" x14ac:dyDescent="0.25">
      <c r="A624" s="3"/>
      <c r="B624" s="77"/>
      <c r="C624" s="84"/>
      <c r="D624" s="75"/>
      <c r="E624" s="75"/>
      <c r="F624" s="75"/>
      <c r="G624" s="75"/>
      <c r="H624" s="75"/>
      <c r="I624" s="75"/>
      <c r="J624" s="75"/>
      <c r="K624" s="75"/>
      <c r="L624" s="75"/>
      <c r="M624" s="74"/>
      <c r="N624" s="74"/>
      <c r="O624" s="74"/>
      <c r="P624" s="74"/>
      <c r="Q624" s="74"/>
      <c r="R624" s="85"/>
      <c r="S624" s="85"/>
      <c r="T624" s="85"/>
      <c r="U624" s="86"/>
      <c r="V624" s="86"/>
      <c r="W624" s="86"/>
      <c r="X624" s="74"/>
      <c r="Y624" s="74"/>
      <c r="Z624" s="74"/>
      <c r="AA624" s="74"/>
      <c r="AB624" s="74"/>
      <c r="AC624" s="73"/>
      <c r="AD624" s="73"/>
      <c r="AE624" s="73"/>
      <c r="AF624" s="73"/>
      <c r="AG624" s="73"/>
      <c r="AH624" s="73"/>
      <c r="AI624" s="73"/>
      <c r="AJ624" s="73"/>
      <c r="AK624" s="73"/>
      <c r="AL624" s="73"/>
      <c r="AM624" s="73"/>
      <c r="AN624" s="73"/>
      <c r="AO624" s="73"/>
      <c r="AP624" s="73"/>
      <c r="AQ624" s="73"/>
      <c r="AR624" s="73"/>
      <c r="AS624" s="73"/>
      <c r="AT624" s="73"/>
      <c r="AU624" s="73"/>
      <c r="AV624" s="73"/>
      <c r="AW624" s="73"/>
      <c r="AX624" s="73"/>
      <c r="AY624" s="73"/>
      <c r="AZ624" s="77"/>
      <c r="BA624" s="84"/>
      <c r="BB624" s="76"/>
      <c r="BC624" s="76"/>
      <c r="BD624" s="76"/>
      <c r="BE624" s="76"/>
      <c r="BF624" s="76"/>
      <c r="BG624" s="76"/>
      <c r="BH624" s="76"/>
      <c r="BI624" s="76"/>
      <c r="BJ624" s="76"/>
      <c r="BK624" s="74"/>
      <c r="BL624" s="74"/>
      <c r="BM624" s="74"/>
      <c r="BN624" s="74"/>
      <c r="BO624" s="74"/>
      <c r="BP624" s="85"/>
      <c r="BQ624" s="85"/>
      <c r="BR624" s="85"/>
      <c r="BS624" s="86"/>
      <c r="BT624" s="86"/>
      <c r="BU624" s="86"/>
      <c r="BV624" s="74"/>
      <c r="BW624" s="74"/>
      <c r="BX624" s="74"/>
      <c r="BY624" s="74"/>
      <c r="BZ624" s="74"/>
      <c r="CA624" s="73"/>
      <c r="CB624" s="73"/>
      <c r="CC624" s="73"/>
      <c r="CD624" s="73"/>
      <c r="CE624" s="73"/>
      <c r="CF624" s="73"/>
      <c r="CG624" s="73"/>
      <c r="CH624" s="73"/>
      <c r="CI624" s="73"/>
      <c r="CJ624" s="73"/>
      <c r="CK624" s="73"/>
      <c r="CL624" s="73"/>
      <c r="CM624" s="73"/>
      <c r="CN624" s="73"/>
      <c r="CO624" s="73"/>
      <c r="CP624" s="73"/>
      <c r="CQ624" s="73"/>
      <c r="CR624" s="73"/>
      <c r="CS624" s="73"/>
      <c r="CT624" s="73"/>
      <c r="CU624" s="73"/>
      <c r="CV624" s="73"/>
      <c r="CW624" s="73"/>
      <c r="CX624" s="77"/>
    </row>
    <row r="625" spans="1:102" ht="13.5" customHeight="1" x14ac:dyDescent="0.25">
      <c r="A625" s="3"/>
      <c r="B625" s="77"/>
      <c r="C625" s="84"/>
      <c r="D625" s="75"/>
      <c r="E625" s="75"/>
      <c r="F625" s="75"/>
      <c r="G625" s="75"/>
      <c r="H625" s="75"/>
      <c r="I625" s="75"/>
      <c r="J625" s="75"/>
      <c r="K625" s="75"/>
      <c r="L625" s="75"/>
      <c r="M625" s="74"/>
      <c r="N625" s="74"/>
      <c r="O625" s="74"/>
      <c r="P625" s="74"/>
      <c r="Q625" s="74"/>
      <c r="R625" s="85"/>
      <c r="S625" s="85"/>
      <c r="T625" s="85"/>
      <c r="U625" s="86"/>
      <c r="V625" s="86"/>
      <c r="W625" s="86"/>
      <c r="X625" s="74"/>
      <c r="Y625" s="74"/>
      <c r="Z625" s="74"/>
      <c r="AA625" s="74"/>
      <c r="AB625" s="74"/>
      <c r="AC625" s="73"/>
      <c r="AD625" s="73"/>
      <c r="AE625" s="73"/>
      <c r="AF625" s="73"/>
      <c r="AG625" s="73"/>
      <c r="AH625" s="73"/>
      <c r="AI625" s="73"/>
      <c r="AJ625" s="73"/>
      <c r="AK625" s="73"/>
      <c r="AL625" s="73"/>
      <c r="AM625" s="73"/>
      <c r="AN625" s="73"/>
      <c r="AO625" s="73"/>
      <c r="AP625" s="73"/>
      <c r="AQ625" s="73"/>
      <c r="AR625" s="73"/>
      <c r="AS625" s="73"/>
      <c r="AT625" s="73"/>
      <c r="AU625" s="73"/>
      <c r="AV625" s="73"/>
      <c r="AW625" s="73"/>
      <c r="AX625" s="73"/>
      <c r="AY625" s="73"/>
      <c r="AZ625" s="77"/>
      <c r="BA625" s="84"/>
      <c r="BB625" s="76"/>
      <c r="BC625" s="76"/>
      <c r="BD625" s="76"/>
      <c r="BE625" s="76"/>
      <c r="BF625" s="76"/>
      <c r="BG625" s="76"/>
      <c r="BH625" s="76"/>
      <c r="BI625" s="76"/>
      <c r="BJ625" s="76"/>
      <c r="BK625" s="74"/>
      <c r="BL625" s="74"/>
      <c r="BM625" s="74"/>
      <c r="BN625" s="74"/>
      <c r="BO625" s="74"/>
      <c r="BP625" s="85"/>
      <c r="BQ625" s="85"/>
      <c r="BR625" s="85"/>
      <c r="BS625" s="86"/>
      <c r="BT625" s="86"/>
      <c r="BU625" s="86"/>
      <c r="BV625" s="74"/>
      <c r="BW625" s="74"/>
      <c r="BX625" s="74"/>
      <c r="BY625" s="74"/>
      <c r="BZ625" s="74"/>
      <c r="CA625" s="73"/>
      <c r="CB625" s="73"/>
      <c r="CC625" s="73"/>
      <c r="CD625" s="73"/>
      <c r="CE625" s="73"/>
      <c r="CF625" s="73"/>
      <c r="CG625" s="73"/>
      <c r="CH625" s="73"/>
      <c r="CI625" s="73"/>
      <c r="CJ625" s="73"/>
      <c r="CK625" s="73"/>
      <c r="CL625" s="73"/>
      <c r="CM625" s="73"/>
      <c r="CN625" s="73"/>
      <c r="CO625" s="73"/>
      <c r="CP625" s="73"/>
      <c r="CQ625" s="73"/>
      <c r="CR625" s="73"/>
      <c r="CS625" s="73"/>
      <c r="CT625" s="73"/>
      <c r="CU625" s="73"/>
      <c r="CV625" s="73"/>
      <c r="CW625" s="73"/>
      <c r="CX625" s="77"/>
    </row>
    <row r="626" spans="1:102" ht="13.5" customHeight="1" x14ac:dyDescent="0.25">
      <c r="A626" s="3"/>
      <c r="B626" s="77"/>
      <c r="C626" s="84"/>
      <c r="D626" s="75"/>
      <c r="E626" s="75"/>
      <c r="F626" s="75"/>
      <c r="G626" s="75"/>
      <c r="H626" s="75"/>
      <c r="I626" s="75"/>
      <c r="J626" s="75"/>
      <c r="K626" s="75"/>
      <c r="L626" s="75"/>
      <c r="M626" s="74"/>
      <c r="N626" s="74"/>
      <c r="O626" s="74"/>
      <c r="P626" s="74"/>
      <c r="Q626" s="74"/>
      <c r="R626" s="85"/>
      <c r="S626" s="85"/>
      <c r="T626" s="85"/>
      <c r="U626" s="86"/>
      <c r="V626" s="86"/>
      <c r="W626" s="86"/>
      <c r="X626" s="74"/>
      <c r="Y626" s="74"/>
      <c r="Z626" s="74"/>
      <c r="AA626" s="74"/>
      <c r="AB626" s="74"/>
      <c r="AC626" s="73"/>
      <c r="AD626" s="73"/>
      <c r="AE626" s="73"/>
      <c r="AF626" s="73"/>
      <c r="AG626" s="73"/>
      <c r="AH626" s="73"/>
      <c r="AI626" s="73"/>
      <c r="AJ626" s="73"/>
      <c r="AK626" s="73"/>
      <c r="AL626" s="73"/>
      <c r="AM626" s="73"/>
      <c r="AN626" s="73"/>
      <c r="AO626" s="73"/>
      <c r="AP626" s="73"/>
      <c r="AQ626" s="73"/>
      <c r="AR626" s="73"/>
      <c r="AS626" s="73"/>
      <c r="AT626" s="73"/>
      <c r="AU626" s="73"/>
      <c r="AV626" s="73"/>
      <c r="AW626" s="73"/>
      <c r="AX626" s="73"/>
      <c r="AY626" s="73"/>
      <c r="AZ626" s="77"/>
      <c r="BA626" s="84"/>
      <c r="BB626" s="76"/>
      <c r="BC626" s="76"/>
      <c r="BD626" s="76"/>
      <c r="BE626" s="76"/>
      <c r="BF626" s="76"/>
      <c r="BG626" s="76"/>
      <c r="BH626" s="76"/>
      <c r="BI626" s="76"/>
      <c r="BJ626" s="76"/>
      <c r="BK626" s="74"/>
      <c r="BL626" s="74"/>
      <c r="BM626" s="74"/>
      <c r="BN626" s="74"/>
      <c r="BO626" s="74"/>
      <c r="BP626" s="85"/>
      <c r="BQ626" s="85"/>
      <c r="BR626" s="85"/>
      <c r="BS626" s="86"/>
      <c r="BT626" s="86"/>
      <c r="BU626" s="86"/>
      <c r="BV626" s="74"/>
      <c r="BW626" s="74"/>
      <c r="BX626" s="74"/>
      <c r="BY626" s="74"/>
      <c r="BZ626" s="74"/>
      <c r="CA626" s="73"/>
      <c r="CB626" s="73"/>
      <c r="CC626" s="73"/>
      <c r="CD626" s="73"/>
      <c r="CE626" s="73"/>
      <c r="CF626" s="73"/>
      <c r="CG626" s="73"/>
      <c r="CH626" s="73"/>
      <c r="CI626" s="73"/>
      <c r="CJ626" s="73"/>
      <c r="CK626" s="73"/>
      <c r="CL626" s="73"/>
      <c r="CM626" s="73"/>
      <c r="CN626" s="73"/>
      <c r="CO626" s="73"/>
      <c r="CP626" s="73"/>
      <c r="CQ626" s="73"/>
      <c r="CR626" s="73"/>
      <c r="CS626" s="73"/>
      <c r="CT626" s="73"/>
      <c r="CU626" s="73"/>
      <c r="CV626" s="73"/>
      <c r="CW626" s="73"/>
      <c r="CX626" s="77"/>
    </row>
    <row r="627" spans="1:102" ht="13.5" customHeight="1" x14ac:dyDescent="0.25">
      <c r="A627" s="3"/>
      <c r="B627" s="77"/>
      <c r="C627" s="84"/>
      <c r="D627" s="75"/>
      <c r="E627" s="75"/>
      <c r="F627" s="75"/>
      <c r="G627" s="75"/>
      <c r="H627" s="75"/>
      <c r="I627" s="75"/>
      <c r="J627" s="75"/>
      <c r="K627" s="75"/>
      <c r="L627" s="75"/>
      <c r="M627" s="74"/>
      <c r="N627" s="74"/>
      <c r="O627" s="74"/>
      <c r="P627" s="74"/>
      <c r="Q627" s="74"/>
      <c r="R627" s="85"/>
      <c r="S627" s="85"/>
      <c r="T627" s="85"/>
      <c r="U627" s="86"/>
      <c r="V627" s="86"/>
      <c r="W627" s="86"/>
      <c r="X627" s="74"/>
      <c r="Y627" s="74"/>
      <c r="Z627" s="74"/>
      <c r="AA627" s="74"/>
      <c r="AB627" s="74"/>
      <c r="AC627" s="73"/>
      <c r="AD627" s="73"/>
      <c r="AE627" s="73"/>
      <c r="AF627" s="73"/>
      <c r="AG627" s="73"/>
      <c r="AH627" s="73"/>
      <c r="AI627" s="73"/>
      <c r="AJ627" s="73"/>
      <c r="AK627" s="73"/>
      <c r="AL627" s="73"/>
      <c r="AM627" s="73"/>
      <c r="AN627" s="73"/>
      <c r="AO627" s="73"/>
      <c r="AP627" s="73"/>
      <c r="AQ627" s="73"/>
      <c r="AR627" s="73"/>
      <c r="AS627" s="73"/>
      <c r="AT627" s="73"/>
      <c r="AU627" s="73"/>
      <c r="AV627" s="73"/>
      <c r="AW627" s="73"/>
      <c r="AX627" s="73"/>
      <c r="AY627" s="73"/>
      <c r="AZ627" s="77"/>
      <c r="BA627" s="84"/>
      <c r="BB627" s="76"/>
      <c r="BC627" s="76"/>
      <c r="BD627" s="76"/>
      <c r="BE627" s="76"/>
      <c r="BF627" s="76"/>
      <c r="BG627" s="76"/>
      <c r="BH627" s="76"/>
      <c r="BI627" s="76"/>
      <c r="BJ627" s="76"/>
      <c r="BK627" s="74"/>
      <c r="BL627" s="74"/>
      <c r="BM627" s="74"/>
      <c r="BN627" s="74"/>
      <c r="BO627" s="74"/>
      <c r="BP627" s="85"/>
      <c r="BQ627" s="85"/>
      <c r="BR627" s="85"/>
      <c r="BS627" s="86"/>
      <c r="BT627" s="86"/>
      <c r="BU627" s="86"/>
      <c r="BV627" s="74"/>
      <c r="BW627" s="74"/>
      <c r="BX627" s="74"/>
      <c r="BY627" s="74"/>
      <c r="BZ627" s="74"/>
      <c r="CA627" s="73"/>
      <c r="CB627" s="73"/>
      <c r="CC627" s="73"/>
      <c r="CD627" s="73"/>
      <c r="CE627" s="73"/>
      <c r="CF627" s="73"/>
      <c r="CG627" s="73"/>
      <c r="CH627" s="73"/>
      <c r="CI627" s="73"/>
      <c r="CJ627" s="73"/>
      <c r="CK627" s="73"/>
      <c r="CL627" s="73"/>
      <c r="CM627" s="73"/>
      <c r="CN627" s="73"/>
      <c r="CO627" s="73"/>
      <c r="CP627" s="73"/>
      <c r="CQ627" s="73"/>
      <c r="CR627" s="73"/>
      <c r="CS627" s="73"/>
      <c r="CT627" s="73"/>
      <c r="CU627" s="73"/>
      <c r="CV627" s="73"/>
      <c r="CW627" s="73"/>
      <c r="CX627" s="77"/>
    </row>
    <row r="628" spans="1:102" ht="13.5" customHeight="1" x14ac:dyDescent="0.2">
      <c r="A628" s="3"/>
      <c r="B628" s="77"/>
      <c r="C628" s="83"/>
      <c r="D628" s="83"/>
      <c r="E628" s="83"/>
      <c r="F628" s="83"/>
      <c r="G628" s="83"/>
      <c r="H628" s="83"/>
      <c r="I628" s="83"/>
      <c r="J628" s="83"/>
      <c r="K628" s="83"/>
      <c r="L628" s="83"/>
      <c r="M628" s="83"/>
      <c r="N628" s="83"/>
      <c r="O628" s="83"/>
      <c r="P628" s="83"/>
      <c r="Q628" s="83"/>
      <c r="R628" s="83"/>
      <c r="S628" s="83"/>
      <c r="T628" s="83"/>
      <c r="U628" s="83"/>
      <c r="V628" s="83"/>
      <c r="W628" s="83"/>
      <c r="X628" s="54"/>
      <c r="Y628" s="54"/>
      <c r="Z628" s="54"/>
      <c r="AA628" s="54"/>
      <c r="AB628" s="54"/>
      <c r="AC628" s="73"/>
      <c r="AD628" s="73"/>
      <c r="AE628" s="73"/>
      <c r="AF628" s="73"/>
      <c r="AG628" s="73"/>
      <c r="AH628" s="73"/>
      <c r="AI628" s="73"/>
      <c r="AJ628" s="73"/>
      <c r="AK628" s="73"/>
      <c r="AL628" s="73"/>
      <c r="AM628" s="73"/>
      <c r="AN628" s="73"/>
      <c r="AO628" s="73"/>
      <c r="AP628" s="73"/>
      <c r="AQ628" s="73"/>
      <c r="AR628" s="73"/>
      <c r="AS628" s="73"/>
      <c r="AT628" s="73"/>
      <c r="AU628" s="73"/>
      <c r="AV628" s="73"/>
      <c r="AW628" s="73"/>
      <c r="AX628" s="73"/>
      <c r="AY628" s="73"/>
      <c r="AZ628" s="77"/>
      <c r="BA628" s="83"/>
      <c r="BB628" s="83"/>
      <c r="BC628" s="83"/>
      <c r="BD628" s="83"/>
      <c r="BE628" s="83"/>
      <c r="BF628" s="83"/>
      <c r="BG628" s="83"/>
      <c r="BH628" s="83"/>
      <c r="BI628" s="83"/>
      <c r="BJ628" s="83"/>
      <c r="BK628" s="83"/>
      <c r="BL628" s="83"/>
      <c r="BM628" s="83"/>
      <c r="BN628" s="83"/>
      <c r="BO628" s="83"/>
      <c r="BP628" s="83"/>
      <c r="BQ628" s="83"/>
      <c r="BR628" s="83"/>
      <c r="BS628" s="83"/>
      <c r="BT628" s="83"/>
      <c r="BU628" s="83"/>
      <c r="BV628" s="54"/>
      <c r="BW628" s="54"/>
      <c r="BX628" s="54"/>
      <c r="BY628" s="54"/>
      <c r="BZ628" s="54"/>
      <c r="CA628" s="73"/>
      <c r="CB628" s="73"/>
      <c r="CC628" s="73"/>
      <c r="CD628" s="73"/>
      <c r="CE628" s="73"/>
      <c r="CF628" s="73"/>
      <c r="CG628" s="73"/>
      <c r="CH628" s="73"/>
      <c r="CI628" s="73"/>
      <c r="CJ628" s="73"/>
      <c r="CK628" s="73"/>
      <c r="CL628" s="73"/>
      <c r="CM628" s="73"/>
      <c r="CN628" s="73"/>
      <c r="CO628" s="73"/>
      <c r="CP628" s="73"/>
      <c r="CQ628" s="73"/>
      <c r="CR628" s="73"/>
      <c r="CS628" s="73"/>
      <c r="CT628" s="73"/>
      <c r="CU628" s="73"/>
      <c r="CV628" s="73"/>
      <c r="CW628" s="73"/>
      <c r="CX628" s="77"/>
    </row>
    <row r="629" spans="1:102" ht="13.5" customHeight="1" x14ac:dyDescent="0.2">
      <c r="A629" s="3"/>
      <c r="B629" s="77"/>
      <c r="C629" s="83"/>
      <c r="D629" s="83"/>
      <c r="E629" s="83"/>
      <c r="F629" s="83"/>
      <c r="G629" s="83"/>
      <c r="H629" s="83"/>
      <c r="I629" s="83"/>
      <c r="J629" s="83"/>
      <c r="K629" s="83"/>
      <c r="L629" s="83"/>
      <c r="M629" s="83"/>
      <c r="N629" s="83"/>
      <c r="O629" s="83"/>
      <c r="P629" s="83"/>
      <c r="Q629" s="83"/>
      <c r="R629" s="83"/>
      <c r="S629" s="83"/>
      <c r="T629" s="83"/>
      <c r="U629" s="83"/>
      <c r="V629" s="83"/>
      <c r="W629" s="83"/>
      <c r="X629" s="54"/>
      <c r="Y629" s="54"/>
      <c r="Z629" s="54"/>
      <c r="AA629" s="54"/>
      <c r="AB629" s="54"/>
      <c r="AC629" s="73"/>
      <c r="AD629" s="73"/>
      <c r="AE629" s="73"/>
      <c r="AF629" s="73"/>
      <c r="AG629" s="73"/>
      <c r="AH629" s="73"/>
      <c r="AI629" s="73"/>
      <c r="AJ629" s="73"/>
      <c r="AK629" s="73"/>
      <c r="AL629" s="73"/>
      <c r="AM629" s="73"/>
      <c r="AN629" s="73"/>
      <c r="AO629" s="73"/>
      <c r="AP629" s="73"/>
      <c r="AQ629" s="73"/>
      <c r="AR629" s="73"/>
      <c r="AS629" s="73"/>
      <c r="AT629" s="73"/>
      <c r="AU629" s="73"/>
      <c r="AV629" s="73"/>
      <c r="AW629" s="73"/>
      <c r="AX629" s="73"/>
      <c r="AY629" s="73"/>
      <c r="AZ629" s="77"/>
      <c r="BA629" s="83"/>
      <c r="BB629" s="83"/>
      <c r="BC629" s="83"/>
      <c r="BD629" s="83"/>
      <c r="BE629" s="83"/>
      <c r="BF629" s="83"/>
      <c r="BG629" s="83"/>
      <c r="BH629" s="83"/>
      <c r="BI629" s="83"/>
      <c r="BJ629" s="83"/>
      <c r="BK629" s="83"/>
      <c r="BL629" s="83"/>
      <c r="BM629" s="83"/>
      <c r="BN629" s="83"/>
      <c r="BO629" s="83"/>
      <c r="BP629" s="83"/>
      <c r="BQ629" s="83"/>
      <c r="BR629" s="83"/>
      <c r="BS629" s="83"/>
      <c r="BT629" s="83"/>
      <c r="BU629" s="83"/>
      <c r="BV629" s="54"/>
      <c r="BW629" s="54"/>
      <c r="BX629" s="54"/>
      <c r="BY629" s="54"/>
      <c r="BZ629" s="54"/>
      <c r="CA629" s="83"/>
      <c r="CB629" s="83"/>
      <c r="CC629" s="83"/>
      <c r="CD629" s="83"/>
      <c r="CE629" s="83"/>
      <c r="CF629" s="83"/>
      <c r="CG629" s="83"/>
      <c r="CH629" s="83"/>
      <c r="CI629" s="83"/>
      <c r="CJ629" s="83"/>
      <c r="CK629" s="83"/>
      <c r="CL629" s="83"/>
      <c r="CM629" s="83"/>
      <c r="CN629" s="83"/>
      <c r="CO629" s="83"/>
      <c r="CP629" s="83"/>
      <c r="CQ629" s="83"/>
      <c r="CR629" s="83"/>
      <c r="CS629" s="83"/>
      <c r="CT629" s="83"/>
      <c r="CU629" s="83"/>
      <c r="CV629" s="83"/>
      <c r="CW629" s="83"/>
      <c r="CX629" s="77"/>
    </row>
    <row r="630" spans="1:102" ht="13.5" customHeight="1" x14ac:dyDescent="0.25">
      <c r="A630" s="3"/>
      <c r="B630" s="77"/>
      <c r="C630" s="84"/>
      <c r="D630" s="75"/>
      <c r="E630" s="75"/>
      <c r="F630" s="75"/>
      <c r="G630" s="75"/>
      <c r="H630" s="75"/>
      <c r="I630" s="75"/>
      <c r="J630" s="75"/>
      <c r="K630" s="75"/>
      <c r="L630" s="75"/>
      <c r="M630" s="74"/>
      <c r="N630" s="74"/>
      <c r="O630" s="74"/>
      <c r="P630" s="74"/>
      <c r="Q630" s="74"/>
      <c r="R630" s="85"/>
      <c r="S630" s="85"/>
      <c r="T630" s="85"/>
      <c r="U630" s="86"/>
      <c r="V630" s="86"/>
      <c r="W630" s="86"/>
      <c r="X630" s="74"/>
      <c r="Y630" s="74"/>
      <c r="Z630" s="74"/>
      <c r="AA630" s="74"/>
      <c r="AB630" s="74"/>
      <c r="AC630" s="73"/>
      <c r="AD630" s="73"/>
      <c r="AE630" s="73"/>
      <c r="AF630" s="73"/>
      <c r="AG630" s="73"/>
      <c r="AH630" s="73"/>
      <c r="AI630" s="73"/>
      <c r="AJ630" s="73"/>
      <c r="AK630" s="73"/>
      <c r="AL630" s="73"/>
      <c r="AM630" s="73"/>
      <c r="AN630" s="73"/>
      <c r="AO630" s="73"/>
      <c r="AP630" s="73"/>
      <c r="AQ630" s="73"/>
      <c r="AR630" s="73"/>
      <c r="AS630" s="73"/>
      <c r="AT630" s="73"/>
      <c r="AU630" s="73"/>
      <c r="AV630" s="73"/>
      <c r="AW630" s="73"/>
      <c r="AX630" s="73"/>
      <c r="AY630" s="73"/>
      <c r="AZ630" s="77"/>
      <c r="BA630" s="51"/>
      <c r="BB630" s="51"/>
      <c r="BC630" s="51"/>
      <c r="BD630" s="51"/>
      <c r="BE630" s="51"/>
      <c r="BF630" s="51"/>
      <c r="BG630" s="51"/>
      <c r="BH630" s="51"/>
      <c r="BI630" s="51"/>
      <c r="BJ630" s="51"/>
      <c r="BK630" s="51"/>
      <c r="BL630" s="51"/>
      <c r="BM630" s="51"/>
      <c r="BN630" s="51"/>
      <c r="BO630" s="51"/>
      <c r="BP630" s="51"/>
      <c r="BQ630" s="51"/>
      <c r="BR630" s="51"/>
      <c r="BS630" s="51"/>
      <c r="BT630" s="51"/>
      <c r="BU630" s="51"/>
      <c r="BV630" s="54"/>
      <c r="BW630" s="54"/>
      <c r="BX630" s="54"/>
      <c r="BY630" s="54"/>
      <c r="BZ630" s="54"/>
      <c r="CA630" s="87"/>
      <c r="CB630" s="52"/>
      <c r="CC630" s="52"/>
      <c r="CD630" s="52"/>
      <c r="CE630" s="52"/>
      <c r="CF630" s="52"/>
      <c r="CG630" s="52"/>
      <c r="CH630" s="52"/>
      <c r="CI630" s="52"/>
      <c r="CJ630" s="52"/>
      <c r="CK630" s="52"/>
      <c r="CL630" s="52"/>
      <c r="CM630" s="52"/>
      <c r="CN630" s="52"/>
      <c r="CO630" s="52"/>
      <c r="CP630" s="88"/>
      <c r="CQ630" s="88"/>
      <c r="CR630" s="88"/>
      <c r="CS630" s="89"/>
      <c r="CT630" s="80"/>
      <c r="CU630" s="80"/>
      <c r="CV630" s="80"/>
      <c r="CW630" s="80"/>
      <c r="CX630" s="77"/>
    </row>
    <row r="631" spans="1:102" ht="13.5" customHeight="1" x14ac:dyDescent="0.25">
      <c r="A631" s="3"/>
      <c r="B631" s="77"/>
      <c r="C631" s="84"/>
      <c r="D631" s="75"/>
      <c r="E631" s="75"/>
      <c r="F631" s="75"/>
      <c r="G631" s="75"/>
      <c r="H631" s="75"/>
      <c r="I631" s="75"/>
      <c r="J631" s="75"/>
      <c r="K631" s="75"/>
      <c r="L631" s="75"/>
      <c r="M631" s="74"/>
      <c r="N631" s="74"/>
      <c r="O631" s="74"/>
      <c r="P631" s="74"/>
      <c r="Q631" s="74"/>
      <c r="R631" s="85"/>
      <c r="S631" s="85"/>
      <c r="T631" s="85"/>
      <c r="U631" s="86"/>
      <c r="V631" s="86"/>
      <c r="W631" s="86"/>
      <c r="X631" s="74"/>
      <c r="Y631" s="74"/>
      <c r="Z631" s="74"/>
      <c r="AA631" s="74"/>
      <c r="AB631" s="74"/>
      <c r="AC631" s="73"/>
      <c r="AD631" s="73"/>
      <c r="AE631" s="73"/>
      <c r="AF631" s="73"/>
      <c r="AG631" s="73"/>
      <c r="AH631" s="73"/>
      <c r="AI631" s="73"/>
      <c r="AJ631" s="73"/>
      <c r="AK631" s="73"/>
      <c r="AL631" s="73"/>
      <c r="AM631" s="73"/>
      <c r="AN631" s="73"/>
      <c r="AO631" s="73"/>
      <c r="AP631" s="73"/>
      <c r="AQ631" s="73"/>
      <c r="AR631" s="73"/>
      <c r="AS631" s="73"/>
      <c r="AT631" s="73"/>
      <c r="AU631" s="73"/>
      <c r="AV631" s="73"/>
      <c r="AW631" s="73"/>
      <c r="AX631" s="73"/>
      <c r="AY631" s="73"/>
      <c r="AZ631" s="77"/>
      <c r="BA631" s="51"/>
      <c r="BB631" s="51"/>
      <c r="BC631" s="51"/>
      <c r="BD631" s="51"/>
      <c r="BE631" s="51"/>
      <c r="BF631" s="51"/>
      <c r="BG631" s="51"/>
      <c r="BH631" s="51"/>
      <c r="BI631" s="51"/>
      <c r="BJ631" s="51"/>
      <c r="BK631" s="51"/>
      <c r="BL631" s="51"/>
      <c r="BM631" s="51"/>
      <c r="BN631" s="51"/>
      <c r="BO631" s="51"/>
      <c r="BP631" s="51"/>
      <c r="BQ631" s="51"/>
      <c r="BR631" s="51"/>
      <c r="BS631" s="90"/>
      <c r="BT631" s="90"/>
      <c r="BU631" s="90"/>
      <c r="BV631" s="54"/>
      <c r="BW631" s="54"/>
      <c r="BX631" s="54"/>
      <c r="BY631" s="54"/>
      <c r="BZ631" s="54"/>
      <c r="CA631" s="87"/>
      <c r="CB631" s="52"/>
      <c r="CC631" s="52"/>
      <c r="CD631" s="52"/>
      <c r="CE631" s="52"/>
      <c r="CF631" s="52"/>
      <c r="CG631" s="52"/>
      <c r="CH631" s="52"/>
      <c r="CI631" s="52"/>
      <c r="CJ631" s="52"/>
      <c r="CK631" s="52"/>
      <c r="CL631" s="52"/>
      <c r="CM631" s="52"/>
      <c r="CN631" s="52"/>
      <c r="CO631" s="52"/>
      <c r="CP631" s="91"/>
      <c r="CQ631" s="91"/>
      <c r="CR631" s="91"/>
      <c r="CS631" s="79"/>
      <c r="CT631" s="80"/>
      <c r="CU631" s="80"/>
      <c r="CV631" s="80"/>
      <c r="CW631" s="80"/>
      <c r="CX631" s="77"/>
    </row>
    <row r="632" spans="1:102" ht="13.5" customHeight="1" x14ac:dyDescent="0.25">
      <c r="A632" s="3"/>
      <c r="B632" s="77"/>
      <c r="C632" s="84"/>
      <c r="D632" s="75"/>
      <c r="E632" s="75"/>
      <c r="F632" s="75"/>
      <c r="G632" s="75"/>
      <c r="H632" s="75"/>
      <c r="I632" s="75"/>
      <c r="J632" s="75"/>
      <c r="K632" s="75"/>
      <c r="L632" s="75"/>
      <c r="M632" s="74"/>
      <c r="N632" s="74"/>
      <c r="O632" s="74"/>
      <c r="P632" s="74"/>
      <c r="Q632" s="74"/>
      <c r="R632" s="85"/>
      <c r="S632" s="85"/>
      <c r="T632" s="85"/>
      <c r="U632" s="86"/>
      <c r="V632" s="86"/>
      <c r="W632" s="86"/>
      <c r="X632" s="74"/>
      <c r="Y632" s="74"/>
      <c r="Z632" s="74"/>
      <c r="AA632" s="74"/>
      <c r="AB632" s="74"/>
      <c r="AC632" s="73"/>
      <c r="AD632" s="73"/>
      <c r="AE632" s="73"/>
      <c r="AF632" s="73"/>
      <c r="AG632" s="73"/>
      <c r="AH632" s="73"/>
      <c r="AI632" s="73"/>
      <c r="AJ632" s="73"/>
      <c r="AK632" s="73"/>
      <c r="AL632" s="73"/>
      <c r="AM632" s="73"/>
      <c r="AN632" s="73"/>
      <c r="AO632" s="73"/>
      <c r="AP632" s="73"/>
      <c r="AQ632" s="73"/>
      <c r="AR632" s="73"/>
      <c r="AS632" s="73"/>
      <c r="AT632" s="73"/>
      <c r="AU632" s="73"/>
      <c r="AV632" s="73"/>
      <c r="AW632" s="73"/>
      <c r="AX632" s="73"/>
      <c r="AY632" s="73"/>
      <c r="AZ632" s="77"/>
      <c r="BA632" s="53"/>
      <c r="BB632" s="53"/>
      <c r="BC632" s="53"/>
      <c r="BD632" s="53"/>
      <c r="BE632" s="53"/>
      <c r="BF632" s="53"/>
      <c r="BG632" s="53"/>
      <c r="BH632" s="53"/>
      <c r="BI632" s="53"/>
      <c r="BJ632" s="53"/>
      <c r="BK632" s="53"/>
      <c r="BL632" s="53"/>
      <c r="BM632" s="53"/>
      <c r="BN632" s="53"/>
      <c r="BO632" s="53"/>
      <c r="BP632" s="53"/>
      <c r="BQ632" s="53"/>
      <c r="BR632" s="53"/>
      <c r="BS632" s="90"/>
      <c r="BT632" s="90"/>
      <c r="BU632" s="90"/>
      <c r="BV632" s="54"/>
      <c r="BW632" s="54"/>
      <c r="BX632" s="54"/>
      <c r="BY632" s="54"/>
      <c r="BZ632" s="54"/>
      <c r="CA632" s="87"/>
      <c r="CB632" s="52"/>
      <c r="CC632" s="52"/>
      <c r="CD632" s="52"/>
      <c r="CE632" s="52"/>
      <c r="CF632" s="52"/>
      <c r="CG632" s="52"/>
      <c r="CH632" s="52"/>
      <c r="CI632" s="52"/>
      <c r="CJ632" s="52"/>
      <c r="CK632" s="52"/>
      <c r="CL632" s="52"/>
      <c r="CM632" s="52"/>
      <c r="CN632" s="52"/>
      <c r="CO632" s="52"/>
      <c r="CP632" s="88"/>
      <c r="CQ632" s="88"/>
      <c r="CR632" s="88"/>
      <c r="CS632" s="89"/>
      <c r="CT632" s="80"/>
      <c r="CU632" s="80"/>
      <c r="CV632" s="80"/>
      <c r="CW632" s="80"/>
      <c r="CX632" s="77"/>
    </row>
    <row r="633" spans="1:102" ht="13.5" customHeight="1" x14ac:dyDescent="0.25">
      <c r="A633" s="3"/>
      <c r="B633" s="77"/>
      <c r="C633" s="84"/>
      <c r="D633" s="75"/>
      <c r="E633" s="75"/>
      <c r="F633" s="75"/>
      <c r="G633" s="75"/>
      <c r="H633" s="75"/>
      <c r="I633" s="75"/>
      <c r="J633" s="75"/>
      <c r="K633" s="75"/>
      <c r="L633" s="75"/>
      <c r="M633" s="74"/>
      <c r="N633" s="74"/>
      <c r="O633" s="74"/>
      <c r="P633" s="74"/>
      <c r="Q633" s="74"/>
      <c r="R633" s="85"/>
      <c r="S633" s="85"/>
      <c r="T633" s="85"/>
      <c r="U633" s="86"/>
      <c r="V633" s="86"/>
      <c r="W633" s="86"/>
      <c r="X633" s="74"/>
      <c r="Y633" s="74"/>
      <c r="Z633" s="74"/>
      <c r="AA633" s="74"/>
      <c r="AB633" s="74"/>
      <c r="AC633" s="73"/>
      <c r="AD633" s="73"/>
      <c r="AE633" s="73"/>
      <c r="AF633" s="73"/>
      <c r="AG633" s="73"/>
      <c r="AH633" s="73"/>
      <c r="AI633" s="73"/>
      <c r="AJ633" s="73"/>
      <c r="AK633" s="73"/>
      <c r="AL633" s="73"/>
      <c r="AM633" s="73"/>
      <c r="AN633" s="73"/>
      <c r="AO633" s="73"/>
      <c r="AP633" s="73"/>
      <c r="AQ633" s="73"/>
      <c r="AR633" s="73"/>
      <c r="AS633" s="73"/>
      <c r="AT633" s="73"/>
      <c r="AU633" s="73"/>
      <c r="AV633" s="73"/>
      <c r="AW633" s="73"/>
      <c r="AX633" s="73"/>
      <c r="AY633" s="73"/>
      <c r="AZ633" s="77"/>
      <c r="BA633" s="51"/>
      <c r="BB633" s="51"/>
      <c r="BC633" s="51"/>
      <c r="BD633" s="51"/>
      <c r="BE633" s="51"/>
      <c r="BF633" s="51"/>
      <c r="BG633" s="51"/>
      <c r="BH633" s="51"/>
      <c r="BI633" s="51"/>
      <c r="BJ633" s="51"/>
      <c r="BK633" s="51"/>
      <c r="BL633" s="51"/>
      <c r="BM633" s="51"/>
      <c r="BN633" s="51"/>
      <c r="BO633" s="51"/>
      <c r="BP633" s="51"/>
      <c r="BQ633" s="51"/>
      <c r="BR633" s="51"/>
      <c r="BS633" s="51"/>
      <c r="BT633" s="51"/>
      <c r="BU633" s="51"/>
      <c r="BV633" s="51"/>
      <c r="BW633" s="51"/>
      <c r="BX633" s="51"/>
      <c r="BY633" s="51"/>
      <c r="BZ633" s="51"/>
      <c r="CA633" s="83"/>
      <c r="CB633" s="83"/>
      <c r="CC633" s="83"/>
      <c r="CD633" s="83"/>
      <c r="CE633" s="83"/>
      <c r="CF633" s="83"/>
      <c r="CG633" s="83"/>
      <c r="CH633" s="83"/>
      <c r="CI633" s="83"/>
      <c r="CJ633" s="83"/>
      <c r="CK633" s="83"/>
      <c r="CL633" s="83"/>
      <c r="CM633" s="83"/>
      <c r="CN633" s="83"/>
      <c r="CO633" s="83"/>
      <c r="CP633" s="83"/>
      <c r="CQ633" s="83"/>
      <c r="CR633" s="83"/>
      <c r="CS633" s="92"/>
      <c r="CT633" s="83"/>
      <c r="CU633" s="83"/>
      <c r="CV633" s="83"/>
      <c r="CW633" s="83"/>
      <c r="CX633" s="77"/>
    </row>
    <row r="634" spans="1:102" ht="13.5" customHeight="1" x14ac:dyDescent="0.2">
      <c r="A634" s="3"/>
      <c r="B634" s="77"/>
      <c r="C634" s="83"/>
      <c r="D634" s="83"/>
      <c r="E634" s="83"/>
      <c r="F634" s="83"/>
      <c r="G634" s="83"/>
      <c r="H634" s="83"/>
      <c r="I634" s="83"/>
      <c r="J634" s="83"/>
      <c r="K634" s="83"/>
      <c r="L634" s="83"/>
      <c r="M634" s="83"/>
      <c r="N634" s="83"/>
      <c r="O634" s="83"/>
      <c r="P634" s="83"/>
      <c r="Q634" s="83"/>
      <c r="R634" s="83"/>
      <c r="S634" s="83"/>
      <c r="T634" s="83"/>
      <c r="U634" s="83"/>
      <c r="V634" s="83"/>
      <c r="W634" s="83"/>
      <c r="X634" s="54"/>
      <c r="Y634" s="54"/>
      <c r="Z634" s="54"/>
      <c r="AA634" s="54"/>
      <c r="AB634" s="54"/>
      <c r="AC634" s="73"/>
      <c r="AD634" s="73"/>
      <c r="AE634" s="73"/>
      <c r="AF634" s="73"/>
      <c r="AG634" s="73"/>
      <c r="AH634" s="73"/>
      <c r="AI634" s="73"/>
      <c r="AJ634" s="73"/>
      <c r="AK634" s="73"/>
      <c r="AL634" s="73"/>
      <c r="AM634" s="73"/>
      <c r="AN634" s="73"/>
      <c r="AO634" s="73"/>
      <c r="AP634" s="73"/>
      <c r="AQ634" s="73"/>
      <c r="AR634" s="73"/>
      <c r="AS634" s="73"/>
      <c r="AT634" s="73"/>
      <c r="AU634" s="73"/>
      <c r="AV634" s="73"/>
      <c r="AW634" s="73"/>
      <c r="AX634" s="73"/>
      <c r="AY634" s="73"/>
      <c r="AZ634" s="77"/>
      <c r="BA634" s="52"/>
      <c r="BB634" s="62"/>
      <c r="BC634" s="62"/>
      <c r="BD634" s="62"/>
      <c r="BE634" s="62"/>
      <c r="BF634" s="62"/>
      <c r="BG634" s="62"/>
      <c r="BH634" s="62"/>
      <c r="BI634" s="62"/>
      <c r="BJ634" s="62"/>
      <c r="BK634" s="62"/>
      <c r="BL634" s="62"/>
      <c r="BM634" s="62"/>
      <c r="BN634" s="62"/>
      <c r="BO634" s="62"/>
      <c r="BP634" s="62"/>
      <c r="BQ634" s="62"/>
      <c r="BR634" s="62"/>
      <c r="BS634" s="62"/>
      <c r="BT634" s="62"/>
      <c r="BU634" s="62"/>
      <c r="BV634" s="62"/>
      <c r="BW634" s="62"/>
      <c r="BX634" s="62"/>
      <c r="BY634" s="62"/>
      <c r="BZ634" s="52"/>
      <c r="CA634" s="83"/>
      <c r="CB634" s="83"/>
      <c r="CC634" s="83"/>
      <c r="CD634" s="83"/>
      <c r="CE634" s="83"/>
      <c r="CF634" s="83"/>
      <c r="CG634" s="83"/>
      <c r="CH634" s="83"/>
      <c r="CI634" s="83"/>
      <c r="CJ634" s="83"/>
      <c r="CK634" s="83"/>
      <c r="CL634" s="83"/>
      <c r="CM634" s="83"/>
      <c r="CN634" s="83"/>
      <c r="CO634" s="83"/>
      <c r="CP634" s="83"/>
      <c r="CQ634" s="83"/>
      <c r="CR634" s="83"/>
      <c r="CS634" s="92"/>
      <c r="CT634" s="83"/>
      <c r="CU634" s="83"/>
      <c r="CV634" s="83"/>
      <c r="CW634" s="83"/>
      <c r="CX634" s="77"/>
    </row>
    <row r="635" spans="1:102" ht="13.5" customHeight="1" x14ac:dyDescent="0.2">
      <c r="A635" s="3"/>
      <c r="B635" s="77"/>
      <c r="C635" s="83"/>
      <c r="D635" s="83"/>
      <c r="E635" s="83"/>
      <c r="F635" s="83"/>
      <c r="G635" s="83"/>
      <c r="H635" s="83"/>
      <c r="I635" s="83"/>
      <c r="J635" s="83"/>
      <c r="K635" s="83"/>
      <c r="L635" s="83"/>
      <c r="M635" s="83"/>
      <c r="N635" s="83"/>
      <c r="O635" s="83"/>
      <c r="P635" s="83"/>
      <c r="Q635" s="83"/>
      <c r="R635" s="83"/>
      <c r="S635" s="83"/>
      <c r="T635" s="83"/>
      <c r="U635" s="83"/>
      <c r="V635" s="83"/>
      <c r="W635" s="83"/>
      <c r="X635" s="54"/>
      <c r="Y635" s="54"/>
      <c r="Z635" s="54"/>
      <c r="AA635" s="54"/>
      <c r="AB635" s="54"/>
      <c r="AC635" s="73"/>
      <c r="AD635" s="73"/>
      <c r="AE635" s="73"/>
      <c r="AF635" s="73"/>
      <c r="AG635" s="73"/>
      <c r="AH635" s="73"/>
      <c r="AI635" s="73"/>
      <c r="AJ635" s="73"/>
      <c r="AK635" s="73"/>
      <c r="AL635" s="73"/>
      <c r="AM635" s="73"/>
      <c r="AN635" s="73"/>
      <c r="AO635" s="73"/>
      <c r="AP635" s="73"/>
      <c r="AQ635" s="73"/>
      <c r="AR635" s="73"/>
      <c r="AS635" s="73"/>
      <c r="AT635" s="73"/>
      <c r="AU635" s="73"/>
      <c r="AV635" s="73"/>
      <c r="AW635" s="73"/>
      <c r="AX635" s="73"/>
      <c r="AY635" s="73"/>
      <c r="AZ635" s="77"/>
      <c r="BA635" s="52"/>
      <c r="BB635" s="62"/>
      <c r="BC635" s="62"/>
      <c r="BD635" s="62"/>
      <c r="BE635" s="62"/>
      <c r="BF635" s="62"/>
      <c r="BG635" s="62"/>
      <c r="BH635" s="62"/>
      <c r="BI635" s="62"/>
      <c r="BJ635" s="62"/>
      <c r="BK635" s="62"/>
      <c r="BL635" s="62"/>
      <c r="BM635" s="62"/>
      <c r="BN635" s="62"/>
      <c r="BO635" s="62"/>
      <c r="BP635" s="62"/>
      <c r="BQ635" s="62"/>
      <c r="BR635" s="62"/>
      <c r="BS635" s="62"/>
      <c r="BT635" s="62"/>
      <c r="BU635" s="62"/>
      <c r="BV635" s="62"/>
      <c r="BW635" s="62"/>
      <c r="BX635" s="62"/>
      <c r="BY635" s="62"/>
      <c r="BZ635" s="52"/>
      <c r="CA635" s="87"/>
      <c r="CB635" s="52"/>
      <c r="CC635" s="52"/>
      <c r="CD635" s="52"/>
      <c r="CE635" s="52"/>
      <c r="CF635" s="52"/>
      <c r="CG635" s="52"/>
      <c r="CH635" s="52"/>
      <c r="CI635" s="52"/>
      <c r="CJ635" s="52"/>
      <c r="CK635" s="52"/>
      <c r="CL635" s="52"/>
      <c r="CM635" s="52"/>
      <c r="CN635" s="52"/>
      <c r="CO635" s="52"/>
      <c r="CP635" s="91"/>
      <c r="CQ635" s="91"/>
      <c r="CR635" s="91"/>
      <c r="CS635" s="92"/>
      <c r="CT635" s="83"/>
      <c r="CU635" s="83"/>
      <c r="CV635" s="83"/>
      <c r="CW635" s="83"/>
      <c r="CX635" s="77"/>
    </row>
    <row r="636" spans="1:102" ht="13.5" customHeight="1" x14ac:dyDescent="0.25">
      <c r="A636" s="3"/>
      <c r="B636" s="77"/>
      <c r="C636" s="84"/>
      <c r="D636" s="75"/>
      <c r="E636" s="75"/>
      <c r="F636" s="75"/>
      <c r="G636" s="75"/>
      <c r="H636" s="75"/>
      <c r="I636" s="75"/>
      <c r="J636" s="75"/>
      <c r="K636" s="75"/>
      <c r="L636" s="75"/>
      <c r="M636" s="74"/>
      <c r="N636" s="74"/>
      <c r="O636" s="74"/>
      <c r="P636" s="74"/>
      <c r="Q636" s="74"/>
      <c r="R636" s="85"/>
      <c r="S636" s="85"/>
      <c r="T636" s="85"/>
      <c r="U636" s="86"/>
      <c r="V636" s="86"/>
      <c r="W636" s="86"/>
      <c r="X636" s="74"/>
      <c r="Y636" s="74"/>
      <c r="Z636" s="74"/>
      <c r="AA636" s="74"/>
      <c r="AB636" s="74"/>
      <c r="AC636" s="73"/>
      <c r="AD636" s="73"/>
      <c r="AE636" s="73"/>
      <c r="AF636" s="73"/>
      <c r="AG636" s="73"/>
      <c r="AH636" s="73"/>
      <c r="AI636" s="73"/>
      <c r="AJ636" s="73"/>
      <c r="AK636" s="73"/>
      <c r="AL636" s="73"/>
      <c r="AM636" s="73"/>
      <c r="AN636" s="73"/>
      <c r="AO636" s="73"/>
      <c r="AP636" s="73"/>
      <c r="AQ636" s="73"/>
      <c r="AR636" s="73"/>
      <c r="AS636" s="73"/>
      <c r="AT636" s="73"/>
      <c r="AU636" s="73"/>
      <c r="AV636" s="73"/>
      <c r="AW636" s="73"/>
      <c r="AX636" s="73"/>
      <c r="AY636" s="73"/>
      <c r="AZ636" s="77"/>
      <c r="BA636" s="52"/>
      <c r="BB636" s="62"/>
      <c r="BC636" s="62"/>
      <c r="BD636" s="62"/>
      <c r="BE636" s="62"/>
      <c r="BF636" s="62"/>
      <c r="BG636" s="62"/>
      <c r="BH636" s="62"/>
      <c r="BI636" s="62"/>
      <c r="BJ636" s="62"/>
      <c r="BK636" s="62"/>
      <c r="BL636" s="62"/>
      <c r="BM636" s="62"/>
      <c r="BN636" s="62"/>
      <c r="BO636" s="62"/>
      <c r="BP636" s="62"/>
      <c r="BQ636" s="62"/>
      <c r="BR636" s="62"/>
      <c r="BS636" s="62"/>
      <c r="BT636" s="62"/>
      <c r="BU636" s="62"/>
      <c r="BV636" s="62"/>
      <c r="BW636" s="62"/>
      <c r="BX636" s="62"/>
      <c r="BY636" s="62"/>
      <c r="BZ636" s="52"/>
      <c r="CA636" s="83"/>
      <c r="CB636" s="83"/>
      <c r="CC636" s="83"/>
      <c r="CD636" s="83"/>
      <c r="CE636" s="83"/>
      <c r="CF636" s="83"/>
      <c r="CG636" s="83"/>
      <c r="CH636" s="83"/>
      <c r="CI636" s="83"/>
      <c r="CJ636" s="83"/>
      <c r="CK636" s="83"/>
      <c r="CL636" s="83"/>
      <c r="CM636" s="83"/>
      <c r="CN636" s="83"/>
      <c r="CO636" s="83"/>
      <c r="CP636" s="83"/>
      <c r="CQ636" s="83"/>
      <c r="CR636" s="83"/>
      <c r="CS636" s="92"/>
      <c r="CT636" s="83"/>
      <c r="CU636" s="83"/>
      <c r="CV636" s="83"/>
      <c r="CW636" s="83"/>
      <c r="CX636" s="77"/>
    </row>
    <row r="637" spans="1:102" ht="13.5" customHeight="1" x14ac:dyDescent="0.25">
      <c r="A637" s="3"/>
      <c r="B637" s="77"/>
      <c r="C637" s="84"/>
      <c r="D637" s="75"/>
      <c r="E637" s="75"/>
      <c r="F637" s="75"/>
      <c r="G637" s="75"/>
      <c r="H637" s="75"/>
      <c r="I637" s="75"/>
      <c r="J637" s="75"/>
      <c r="K637" s="75"/>
      <c r="L637" s="75"/>
      <c r="M637" s="74"/>
      <c r="N637" s="74"/>
      <c r="O637" s="74"/>
      <c r="P637" s="74"/>
      <c r="Q637" s="74"/>
      <c r="R637" s="85"/>
      <c r="S637" s="85"/>
      <c r="T637" s="85"/>
      <c r="U637" s="86"/>
      <c r="V637" s="86"/>
      <c r="W637" s="86"/>
      <c r="X637" s="74"/>
      <c r="Y637" s="74"/>
      <c r="Z637" s="74"/>
      <c r="AA637" s="74"/>
      <c r="AB637" s="74"/>
      <c r="AC637" s="73"/>
      <c r="AD637" s="73"/>
      <c r="AE637" s="73"/>
      <c r="AF637" s="73"/>
      <c r="AG637" s="73"/>
      <c r="AH637" s="73"/>
      <c r="AI637" s="73"/>
      <c r="AJ637" s="73"/>
      <c r="AK637" s="73"/>
      <c r="AL637" s="73"/>
      <c r="AM637" s="73"/>
      <c r="AN637" s="73"/>
      <c r="AO637" s="73"/>
      <c r="AP637" s="73"/>
      <c r="AQ637" s="73"/>
      <c r="AR637" s="73"/>
      <c r="AS637" s="73"/>
      <c r="AT637" s="73"/>
      <c r="AU637" s="73"/>
      <c r="AV637" s="73"/>
      <c r="AW637" s="73"/>
      <c r="AX637" s="73"/>
      <c r="AY637" s="73"/>
      <c r="AZ637" s="77"/>
      <c r="BA637" s="53"/>
      <c r="BB637" s="62"/>
      <c r="BC637" s="62"/>
      <c r="BD637" s="62"/>
      <c r="BE637" s="62"/>
      <c r="BF637" s="62"/>
      <c r="BG637" s="62"/>
      <c r="BH637" s="62"/>
      <c r="BI637" s="62"/>
      <c r="BJ637" s="62"/>
      <c r="BK637" s="62"/>
      <c r="BL637" s="62"/>
      <c r="BM637" s="62"/>
      <c r="BN637" s="62"/>
      <c r="BO637" s="62"/>
      <c r="BP637" s="62"/>
      <c r="BQ637" s="62"/>
      <c r="BR637" s="62"/>
      <c r="BS637" s="62"/>
      <c r="BT637" s="62"/>
      <c r="BU637" s="62"/>
      <c r="BV637" s="62"/>
      <c r="BW637" s="62"/>
      <c r="BX637" s="62"/>
      <c r="BY637" s="62"/>
      <c r="BZ637" s="54"/>
      <c r="CA637" s="83"/>
      <c r="CB637" s="83"/>
      <c r="CC637" s="83"/>
      <c r="CD637" s="83"/>
      <c r="CE637" s="83"/>
      <c r="CF637" s="83"/>
      <c r="CG637" s="83"/>
      <c r="CH637" s="83"/>
      <c r="CI637" s="83"/>
      <c r="CJ637" s="83"/>
      <c r="CK637" s="83"/>
      <c r="CL637" s="83"/>
      <c r="CM637" s="83"/>
      <c r="CN637" s="83"/>
      <c r="CO637" s="83"/>
      <c r="CP637" s="83"/>
      <c r="CQ637" s="83"/>
      <c r="CR637" s="83"/>
      <c r="CS637" s="92"/>
      <c r="CT637" s="83"/>
      <c r="CU637" s="83"/>
      <c r="CV637" s="83"/>
      <c r="CW637" s="83"/>
      <c r="CX637" s="77"/>
    </row>
    <row r="638" spans="1:102" ht="13.5" customHeight="1" x14ac:dyDescent="0.25">
      <c r="A638" s="3"/>
      <c r="B638" s="77"/>
      <c r="C638" s="84"/>
      <c r="D638" s="75"/>
      <c r="E638" s="75"/>
      <c r="F638" s="75"/>
      <c r="G638" s="75"/>
      <c r="H638" s="75"/>
      <c r="I638" s="75"/>
      <c r="J638" s="75"/>
      <c r="K638" s="75"/>
      <c r="L638" s="75"/>
      <c r="M638" s="74"/>
      <c r="N638" s="74"/>
      <c r="O638" s="74"/>
      <c r="P638" s="74"/>
      <c r="Q638" s="74"/>
      <c r="R638" s="85"/>
      <c r="S638" s="85"/>
      <c r="T638" s="85"/>
      <c r="U638" s="86"/>
      <c r="V638" s="86"/>
      <c r="W638" s="86"/>
      <c r="X638" s="74"/>
      <c r="Y638" s="74"/>
      <c r="Z638" s="74"/>
      <c r="AA638" s="74"/>
      <c r="AB638" s="74"/>
      <c r="AC638" s="73"/>
      <c r="AD638" s="73"/>
      <c r="AE638" s="73"/>
      <c r="AF638" s="73"/>
      <c r="AG638" s="73"/>
      <c r="AH638" s="73"/>
      <c r="AI638" s="73"/>
      <c r="AJ638" s="73"/>
      <c r="AK638" s="73"/>
      <c r="AL638" s="73"/>
      <c r="AM638" s="73"/>
      <c r="AN638" s="73"/>
      <c r="AO638" s="73"/>
      <c r="AP638" s="73"/>
      <c r="AQ638" s="73"/>
      <c r="AR638" s="73"/>
      <c r="AS638" s="73"/>
      <c r="AT638" s="73"/>
      <c r="AU638" s="73"/>
      <c r="AV638" s="73"/>
      <c r="AW638" s="73"/>
      <c r="AX638" s="73"/>
      <c r="AY638" s="73"/>
      <c r="AZ638" s="77"/>
      <c r="BA638" s="52"/>
      <c r="BB638" s="62"/>
      <c r="BC638" s="62"/>
      <c r="BD638" s="62"/>
      <c r="BE638" s="62"/>
      <c r="BF638" s="62"/>
      <c r="BG638" s="62"/>
      <c r="BH638" s="62"/>
      <c r="BI638" s="62"/>
      <c r="BJ638" s="62"/>
      <c r="BK638" s="62"/>
      <c r="BL638" s="62"/>
      <c r="BM638" s="62"/>
      <c r="BN638" s="62"/>
      <c r="BO638" s="62"/>
      <c r="BP638" s="62"/>
      <c r="BQ638" s="62"/>
      <c r="BR638" s="62"/>
      <c r="BS638" s="62"/>
      <c r="BT638" s="62"/>
      <c r="BU638" s="62"/>
      <c r="BV638" s="62"/>
      <c r="BW638" s="62"/>
      <c r="BX638" s="62"/>
      <c r="BY638" s="62"/>
      <c r="BZ638" s="52"/>
      <c r="CA638" s="77"/>
      <c r="CB638" s="77"/>
      <c r="CC638" s="77"/>
      <c r="CD638" s="77"/>
      <c r="CE638" s="77"/>
      <c r="CF638" s="77"/>
      <c r="CG638" s="77"/>
      <c r="CH638" s="77"/>
      <c r="CI638" s="77"/>
      <c r="CJ638" s="77"/>
      <c r="CK638" s="77"/>
      <c r="CL638" s="77"/>
      <c r="CM638" s="77"/>
      <c r="CN638" s="77"/>
      <c r="CO638" s="77"/>
      <c r="CP638" s="77"/>
      <c r="CQ638" s="77"/>
      <c r="CR638" s="77"/>
      <c r="CS638" s="77"/>
      <c r="CT638" s="77"/>
      <c r="CU638" s="77"/>
      <c r="CV638" s="77"/>
      <c r="CW638" s="77"/>
      <c r="CX638" s="77"/>
    </row>
    <row r="639" spans="1:102" ht="13.5" customHeight="1" x14ac:dyDescent="0.25">
      <c r="A639" s="3"/>
      <c r="B639" s="77"/>
      <c r="C639" s="84"/>
      <c r="D639" s="75"/>
      <c r="E639" s="75"/>
      <c r="F639" s="75"/>
      <c r="G639" s="75"/>
      <c r="H639" s="75"/>
      <c r="I639" s="75"/>
      <c r="J639" s="75"/>
      <c r="K639" s="75"/>
      <c r="L639" s="75"/>
      <c r="M639" s="74"/>
      <c r="N639" s="74"/>
      <c r="O639" s="74"/>
      <c r="P639" s="74"/>
      <c r="Q639" s="74"/>
      <c r="R639" s="85"/>
      <c r="S639" s="85"/>
      <c r="T639" s="85"/>
      <c r="U639" s="86"/>
      <c r="V639" s="86"/>
      <c r="W639" s="86"/>
      <c r="X639" s="74"/>
      <c r="Y639" s="74"/>
      <c r="Z639" s="74"/>
      <c r="AA639" s="74"/>
      <c r="AB639" s="74"/>
      <c r="AC639" s="73"/>
      <c r="AD639" s="73"/>
      <c r="AE639" s="73"/>
      <c r="AF639" s="73"/>
      <c r="AG639" s="73"/>
      <c r="AH639" s="73"/>
      <c r="AI639" s="73"/>
      <c r="AJ639" s="73"/>
      <c r="AK639" s="73"/>
      <c r="AL639" s="73"/>
      <c r="AM639" s="73"/>
      <c r="AN639" s="73"/>
      <c r="AO639" s="73"/>
      <c r="AP639" s="73"/>
      <c r="AQ639" s="73"/>
      <c r="AR639" s="73"/>
      <c r="AS639" s="73"/>
      <c r="AT639" s="73"/>
      <c r="AU639" s="73"/>
      <c r="AV639" s="73"/>
      <c r="AW639" s="73"/>
      <c r="AX639" s="73"/>
      <c r="AY639" s="73"/>
      <c r="AZ639" s="77"/>
      <c r="BA639" s="53"/>
      <c r="BB639" s="62"/>
      <c r="BC639" s="62"/>
      <c r="BD639" s="62"/>
      <c r="BE639" s="62"/>
      <c r="BF639" s="62"/>
      <c r="BG639" s="62"/>
      <c r="BH639" s="62"/>
      <c r="BI639" s="62"/>
      <c r="BJ639" s="62"/>
      <c r="BK639" s="62"/>
      <c r="BL639" s="62"/>
      <c r="BM639" s="62"/>
      <c r="BN639" s="62"/>
      <c r="BO639" s="62"/>
      <c r="BP639" s="62"/>
      <c r="BQ639" s="62"/>
      <c r="BR639" s="62"/>
      <c r="BS639" s="62"/>
      <c r="BT639" s="62"/>
      <c r="BU639" s="62"/>
      <c r="BV639" s="62"/>
      <c r="BW639" s="62"/>
      <c r="BX639" s="62"/>
      <c r="BY639" s="62"/>
      <c r="BZ639" s="54"/>
      <c r="CA639" s="77"/>
      <c r="CB639" s="77"/>
      <c r="CC639" s="77"/>
      <c r="CD639" s="81"/>
      <c r="CE639" s="81"/>
      <c r="CF639" s="81"/>
      <c r="CG639" s="81"/>
      <c r="CH639" s="81"/>
      <c r="CI639" s="81"/>
      <c r="CJ639" s="81"/>
      <c r="CK639" s="81"/>
      <c r="CL639" s="81"/>
      <c r="CM639" s="81"/>
      <c r="CN639" s="81"/>
      <c r="CO639" s="81"/>
      <c r="CP639" s="81"/>
      <c r="CQ639" s="81"/>
      <c r="CR639" s="81"/>
      <c r="CS639" s="81"/>
      <c r="CT639" s="81"/>
      <c r="CU639" s="77"/>
      <c r="CV639" s="77"/>
      <c r="CW639" s="77"/>
      <c r="CX639" s="77"/>
    </row>
    <row r="640" spans="1:102" ht="13.5" customHeight="1" x14ac:dyDescent="0.2">
      <c r="A640" s="3"/>
      <c r="B640" s="77"/>
      <c r="C640" s="83"/>
      <c r="D640" s="83"/>
      <c r="E640" s="83"/>
      <c r="F640" s="83"/>
      <c r="G640" s="83"/>
      <c r="H640" s="83"/>
      <c r="I640" s="83"/>
      <c r="J640" s="83"/>
      <c r="K640" s="83"/>
      <c r="L640" s="83"/>
      <c r="M640" s="83"/>
      <c r="N640" s="83"/>
      <c r="O640" s="83"/>
      <c r="P640" s="83"/>
      <c r="Q640" s="83"/>
      <c r="R640" s="83"/>
      <c r="S640" s="83"/>
      <c r="T640" s="83"/>
      <c r="U640" s="83"/>
      <c r="V640" s="83"/>
      <c r="W640" s="83"/>
      <c r="X640" s="54"/>
      <c r="Y640" s="54"/>
      <c r="Z640" s="54"/>
      <c r="AA640" s="54"/>
      <c r="AB640" s="54"/>
      <c r="AC640" s="73"/>
      <c r="AD640" s="73"/>
      <c r="AE640" s="73"/>
      <c r="AF640" s="73"/>
      <c r="AG640" s="73"/>
      <c r="AH640" s="73"/>
      <c r="AI640" s="73"/>
      <c r="AJ640" s="73"/>
      <c r="AK640" s="73"/>
      <c r="AL640" s="73"/>
      <c r="AM640" s="73"/>
      <c r="AN640" s="73"/>
      <c r="AO640" s="73"/>
      <c r="AP640" s="73"/>
      <c r="AQ640" s="73"/>
      <c r="AR640" s="73"/>
      <c r="AS640" s="73"/>
      <c r="AT640" s="73"/>
      <c r="AU640" s="73"/>
      <c r="AV640" s="73"/>
      <c r="AW640" s="73"/>
      <c r="AX640" s="73"/>
      <c r="AY640" s="73"/>
      <c r="AZ640" s="77"/>
      <c r="BA640" s="53"/>
      <c r="BB640" s="62"/>
      <c r="BC640" s="62"/>
      <c r="BD640" s="62"/>
      <c r="BE640" s="62"/>
      <c r="BF640" s="62"/>
      <c r="BG640" s="62"/>
      <c r="BH640" s="62"/>
      <c r="BI640" s="62"/>
      <c r="BJ640" s="62"/>
      <c r="BK640" s="62"/>
      <c r="BL640" s="62"/>
      <c r="BM640" s="62"/>
      <c r="BN640" s="62"/>
      <c r="BO640" s="62"/>
      <c r="BP640" s="62"/>
      <c r="BQ640" s="62"/>
      <c r="BR640" s="62"/>
      <c r="BS640" s="62"/>
      <c r="BT640" s="62"/>
      <c r="BU640" s="62"/>
      <c r="BV640" s="62"/>
      <c r="BW640" s="62"/>
      <c r="BX640" s="62"/>
      <c r="BY640" s="62"/>
      <c r="BZ640" s="54"/>
      <c r="CA640" s="77"/>
      <c r="CB640" s="77"/>
      <c r="CC640" s="77"/>
      <c r="CD640" s="81"/>
      <c r="CE640" s="81"/>
      <c r="CF640" s="81"/>
      <c r="CG640" s="81"/>
      <c r="CH640" s="81"/>
      <c r="CI640" s="81"/>
      <c r="CJ640" s="81"/>
      <c r="CK640" s="81"/>
      <c r="CL640" s="81"/>
      <c r="CM640" s="81"/>
      <c r="CN640" s="81"/>
      <c r="CO640" s="81"/>
      <c r="CP640" s="81"/>
      <c r="CQ640" s="81"/>
      <c r="CR640" s="81"/>
      <c r="CS640" s="81"/>
      <c r="CT640" s="81"/>
      <c r="CU640" s="77"/>
      <c r="CV640" s="77"/>
      <c r="CW640" s="77"/>
      <c r="CX640" s="77"/>
    </row>
    <row r="641" spans="1:102" ht="13.5" customHeight="1" x14ac:dyDescent="0.2">
      <c r="A641" s="3"/>
      <c r="B641" s="77"/>
      <c r="C641" s="83"/>
      <c r="D641" s="83"/>
      <c r="E641" s="83"/>
      <c r="F641" s="83"/>
      <c r="G641" s="83"/>
      <c r="H641" s="83"/>
      <c r="I641" s="83"/>
      <c r="J641" s="83"/>
      <c r="K641" s="83"/>
      <c r="L641" s="83"/>
      <c r="M641" s="83"/>
      <c r="N641" s="83"/>
      <c r="O641" s="83"/>
      <c r="P641" s="83"/>
      <c r="Q641" s="83"/>
      <c r="R641" s="83"/>
      <c r="S641" s="83"/>
      <c r="T641" s="83"/>
      <c r="U641" s="83"/>
      <c r="V641" s="83"/>
      <c r="W641" s="83"/>
      <c r="X641" s="54"/>
      <c r="Y641" s="54"/>
      <c r="Z641" s="54"/>
      <c r="AA641" s="54"/>
      <c r="AB641" s="54"/>
      <c r="AC641" s="73"/>
      <c r="AD641" s="73"/>
      <c r="AE641" s="73"/>
      <c r="AF641" s="73"/>
      <c r="AG641" s="73"/>
      <c r="AH641" s="73"/>
      <c r="AI641" s="73"/>
      <c r="AJ641" s="73"/>
      <c r="AK641" s="73"/>
      <c r="AL641" s="73"/>
      <c r="AM641" s="73"/>
      <c r="AN641" s="73"/>
      <c r="AO641" s="73"/>
      <c r="AP641" s="73"/>
      <c r="AQ641" s="73"/>
      <c r="AR641" s="73"/>
      <c r="AS641" s="73"/>
      <c r="AT641" s="73"/>
      <c r="AU641" s="73"/>
      <c r="AV641" s="73"/>
      <c r="AW641" s="73"/>
      <c r="AX641" s="73"/>
      <c r="AY641" s="73"/>
      <c r="AZ641" s="77"/>
      <c r="BA641" s="77"/>
      <c r="BB641" s="62"/>
      <c r="BC641" s="62"/>
      <c r="BD641" s="62"/>
      <c r="BE641" s="62"/>
      <c r="BF641" s="62"/>
      <c r="BG641" s="62"/>
      <c r="BH641" s="62"/>
      <c r="BI641" s="62"/>
      <c r="BJ641" s="62"/>
      <c r="BK641" s="62"/>
      <c r="BL641" s="62"/>
      <c r="BM641" s="62"/>
      <c r="BN641" s="62"/>
      <c r="BO641" s="62"/>
      <c r="BP641" s="62"/>
      <c r="BQ641" s="62"/>
      <c r="BR641" s="62"/>
      <c r="BS641" s="62"/>
      <c r="BT641" s="62"/>
      <c r="BU641" s="62"/>
      <c r="BV641" s="62"/>
      <c r="BW641" s="62"/>
      <c r="BX641" s="62"/>
      <c r="BY641" s="62"/>
      <c r="BZ641" s="77"/>
      <c r="CA641" s="77"/>
      <c r="CB641" s="77"/>
      <c r="CC641" s="77"/>
      <c r="CD641" s="81"/>
      <c r="CE641" s="81"/>
      <c r="CF641" s="81"/>
      <c r="CG641" s="81"/>
      <c r="CH641" s="81"/>
      <c r="CI641" s="81"/>
      <c r="CJ641" s="81"/>
      <c r="CK641" s="81"/>
      <c r="CL641" s="81"/>
      <c r="CM641" s="81"/>
      <c r="CN641" s="81"/>
      <c r="CO641" s="81"/>
      <c r="CP641" s="81"/>
      <c r="CQ641" s="81"/>
      <c r="CR641" s="81"/>
      <c r="CS641" s="81"/>
      <c r="CT641" s="81"/>
      <c r="CU641" s="77"/>
      <c r="CV641" s="77"/>
      <c r="CW641" s="77"/>
      <c r="CX641" s="77"/>
    </row>
    <row r="642" spans="1:102" ht="13.5" customHeight="1" x14ac:dyDescent="0.25">
      <c r="A642" s="3"/>
      <c r="B642" s="77"/>
      <c r="C642" s="84"/>
      <c r="D642" s="75"/>
      <c r="E642" s="75"/>
      <c r="F642" s="75"/>
      <c r="G642" s="75"/>
      <c r="H642" s="75"/>
      <c r="I642" s="75"/>
      <c r="J642" s="75"/>
      <c r="K642" s="75"/>
      <c r="L642" s="75"/>
      <c r="M642" s="74"/>
      <c r="N642" s="74"/>
      <c r="O642" s="74"/>
      <c r="P642" s="74"/>
      <c r="Q642" s="74"/>
      <c r="R642" s="85"/>
      <c r="S642" s="85"/>
      <c r="T642" s="85"/>
      <c r="U642" s="86"/>
      <c r="V642" s="86"/>
      <c r="W642" s="86"/>
      <c r="X642" s="74"/>
      <c r="Y642" s="74"/>
      <c r="Z642" s="74"/>
      <c r="AA642" s="74"/>
      <c r="AB642" s="74"/>
      <c r="AC642" s="73"/>
      <c r="AD642" s="73"/>
      <c r="AE642" s="73"/>
      <c r="AF642" s="73"/>
      <c r="AG642" s="73"/>
      <c r="AH642" s="73"/>
      <c r="AI642" s="73"/>
      <c r="AJ642" s="73"/>
      <c r="AK642" s="73"/>
      <c r="AL642" s="73"/>
      <c r="AM642" s="73"/>
      <c r="AN642" s="73"/>
      <c r="AO642" s="73"/>
      <c r="AP642" s="73"/>
      <c r="AQ642" s="73"/>
      <c r="AR642" s="73"/>
      <c r="AS642" s="73"/>
      <c r="AT642" s="73"/>
      <c r="AU642" s="73"/>
      <c r="AV642" s="73"/>
      <c r="AW642" s="73"/>
      <c r="AX642" s="73"/>
      <c r="AY642" s="73"/>
      <c r="AZ642" s="77"/>
      <c r="BA642" s="77"/>
      <c r="BB642" s="62"/>
      <c r="BC642" s="62"/>
      <c r="BD642" s="62"/>
      <c r="BE642" s="62"/>
      <c r="BF642" s="62"/>
      <c r="BG642" s="62"/>
      <c r="BH642" s="62"/>
      <c r="BI642" s="62"/>
      <c r="BJ642" s="62"/>
      <c r="BK642" s="62"/>
      <c r="BL642" s="62"/>
      <c r="BM642" s="62"/>
      <c r="BN642" s="62"/>
      <c r="BO642" s="62"/>
      <c r="BP642" s="62"/>
      <c r="BQ642" s="62"/>
      <c r="BR642" s="62"/>
      <c r="BS642" s="62"/>
      <c r="BT642" s="62"/>
      <c r="BU642" s="62"/>
      <c r="BV642" s="62"/>
      <c r="BW642" s="62"/>
      <c r="BX642" s="62"/>
      <c r="BY642" s="62"/>
      <c r="BZ642" s="77"/>
      <c r="CA642" s="77"/>
      <c r="CB642" s="77"/>
      <c r="CC642" s="77"/>
      <c r="CD642" s="81"/>
      <c r="CE642" s="81"/>
      <c r="CF642" s="81"/>
      <c r="CG642" s="81"/>
      <c r="CH642" s="81"/>
      <c r="CI642" s="81"/>
      <c r="CJ642" s="81"/>
      <c r="CK642" s="81"/>
      <c r="CL642" s="81"/>
      <c r="CM642" s="81"/>
      <c r="CN642" s="81"/>
      <c r="CO642" s="81"/>
      <c r="CP642" s="81"/>
      <c r="CQ642" s="81"/>
      <c r="CR642" s="81"/>
      <c r="CS642" s="81"/>
      <c r="CT642" s="81"/>
      <c r="CU642" s="77"/>
      <c r="CV642" s="77"/>
      <c r="CW642" s="77"/>
      <c r="CX642" s="77"/>
    </row>
    <row r="643" spans="1:102" ht="13.5" customHeight="1" x14ac:dyDescent="0.25">
      <c r="A643" s="3"/>
      <c r="B643" s="77"/>
      <c r="C643" s="84"/>
      <c r="D643" s="75"/>
      <c r="E643" s="75"/>
      <c r="F643" s="75"/>
      <c r="G643" s="75"/>
      <c r="H643" s="75"/>
      <c r="I643" s="75"/>
      <c r="J643" s="75"/>
      <c r="K643" s="75"/>
      <c r="L643" s="75"/>
      <c r="M643" s="74"/>
      <c r="N643" s="74"/>
      <c r="O643" s="74"/>
      <c r="P643" s="74"/>
      <c r="Q643" s="74"/>
      <c r="R643" s="85"/>
      <c r="S643" s="85"/>
      <c r="T643" s="85"/>
      <c r="U643" s="86"/>
      <c r="V643" s="86"/>
      <c r="W643" s="86"/>
      <c r="X643" s="74"/>
      <c r="Y643" s="74"/>
      <c r="Z643" s="74"/>
      <c r="AA643" s="74"/>
      <c r="AB643" s="74"/>
      <c r="AC643" s="73"/>
      <c r="AD643" s="73"/>
      <c r="AE643" s="73"/>
      <c r="AF643" s="73"/>
      <c r="AG643" s="73"/>
      <c r="AH643" s="73"/>
      <c r="AI643" s="73"/>
      <c r="AJ643" s="73"/>
      <c r="AK643" s="73"/>
      <c r="AL643" s="73"/>
      <c r="AM643" s="73"/>
      <c r="AN643" s="73"/>
      <c r="AO643" s="73"/>
      <c r="AP643" s="73"/>
      <c r="AQ643" s="73"/>
      <c r="AR643" s="73"/>
      <c r="AS643" s="73"/>
      <c r="AT643" s="73"/>
      <c r="AU643" s="73"/>
      <c r="AV643" s="73"/>
      <c r="AW643" s="73"/>
      <c r="AX643" s="73"/>
      <c r="AY643" s="73"/>
      <c r="AZ643" s="77"/>
      <c r="BA643" s="77"/>
      <c r="BB643" s="62"/>
      <c r="BC643" s="62"/>
      <c r="BD643" s="62"/>
      <c r="BE643" s="62"/>
      <c r="BF643" s="62"/>
      <c r="BG643" s="62"/>
      <c r="BH643" s="62"/>
      <c r="BI643" s="62"/>
      <c r="BJ643" s="62"/>
      <c r="BK643" s="62"/>
      <c r="BL643" s="62"/>
      <c r="BM643" s="62"/>
      <c r="BN643" s="62"/>
      <c r="BO643" s="62"/>
      <c r="BP643" s="62"/>
      <c r="BQ643" s="62"/>
      <c r="BR643" s="62"/>
      <c r="BS643" s="62"/>
      <c r="BT643" s="62"/>
      <c r="BU643" s="62"/>
      <c r="BV643" s="62"/>
      <c r="BW643" s="62"/>
      <c r="BX643" s="62"/>
      <c r="BY643" s="62"/>
      <c r="BZ643" s="77"/>
      <c r="CA643" s="77"/>
      <c r="CB643" s="77"/>
      <c r="CC643" s="77"/>
      <c r="CD643" s="81"/>
      <c r="CE643" s="81"/>
      <c r="CF643" s="81"/>
      <c r="CG643" s="81"/>
      <c r="CH643" s="81"/>
      <c r="CI643" s="81"/>
      <c r="CJ643" s="81"/>
      <c r="CK643" s="81"/>
      <c r="CL643" s="81"/>
      <c r="CM643" s="81"/>
      <c r="CN643" s="81"/>
      <c r="CO643" s="81"/>
      <c r="CP643" s="81"/>
      <c r="CQ643" s="81"/>
      <c r="CR643" s="81"/>
      <c r="CS643" s="81"/>
      <c r="CT643" s="81"/>
      <c r="CU643" s="77"/>
      <c r="CV643" s="77"/>
      <c r="CW643" s="77"/>
      <c r="CX643" s="77"/>
    </row>
    <row r="644" spans="1:102" ht="13.5" customHeight="1" x14ac:dyDescent="0.25">
      <c r="A644" s="3"/>
      <c r="B644" s="77"/>
      <c r="C644" s="84"/>
      <c r="D644" s="75"/>
      <c r="E644" s="75"/>
      <c r="F644" s="75"/>
      <c r="G644" s="75"/>
      <c r="H644" s="75"/>
      <c r="I644" s="75"/>
      <c r="J644" s="75"/>
      <c r="K644" s="75"/>
      <c r="L644" s="75"/>
      <c r="M644" s="74"/>
      <c r="N644" s="74"/>
      <c r="O644" s="74"/>
      <c r="P644" s="74"/>
      <c r="Q644" s="74"/>
      <c r="R644" s="85"/>
      <c r="S644" s="85"/>
      <c r="T644" s="85"/>
      <c r="U644" s="86"/>
      <c r="V644" s="86"/>
      <c r="W644" s="86"/>
      <c r="X644" s="74"/>
      <c r="Y644" s="74"/>
      <c r="Z644" s="74"/>
      <c r="AA644" s="74"/>
      <c r="AB644" s="74"/>
      <c r="AC644" s="73"/>
      <c r="AD644" s="73"/>
      <c r="AE644" s="73"/>
      <c r="AF644" s="73"/>
      <c r="AG644" s="73"/>
      <c r="AH644" s="73"/>
      <c r="AI644" s="73"/>
      <c r="AJ644" s="73"/>
      <c r="AK644" s="73"/>
      <c r="AL644" s="73"/>
      <c r="AM644" s="73"/>
      <c r="AN644" s="73"/>
      <c r="AO644" s="73"/>
      <c r="AP644" s="73"/>
      <c r="AQ644" s="73"/>
      <c r="AR644" s="73"/>
      <c r="AS644" s="73"/>
      <c r="AT644" s="73"/>
      <c r="AU644" s="73"/>
      <c r="AV644" s="73"/>
      <c r="AW644" s="73"/>
      <c r="AX644" s="73"/>
      <c r="AY644" s="73"/>
      <c r="AZ644" s="77"/>
      <c r="BA644" s="77"/>
      <c r="BB644" s="62"/>
      <c r="BC644" s="62"/>
      <c r="BD644" s="62"/>
      <c r="BE644" s="62"/>
      <c r="BF644" s="62"/>
      <c r="BG644" s="62"/>
      <c r="BH644" s="62"/>
      <c r="BI644" s="62"/>
      <c r="BJ644" s="62"/>
      <c r="BK644" s="62"/>
      <c r="BL644" s="62"/>
      <c r="BM644" s="62"/>
      <c r="BN644" s="62"/>
      <c r="BO644" s="62"/>
      <c r="BP644" s="62"/>
      <c r="BQ644" s="62"/>
      <c r="BR644" s="62"/>
      <c r="BS644" s="62"/>
      <c r="BT644" s="62"/>
      <c r="BU644" s="62"/>
      <c r="BV644" s="62"/>
      <c r="BW644" s="62"/>
      <c r="BX644" s="62"/>
      <c r="BY644" s="62"/>
      <c r="BZ644" s="77"/>
      <c r="CA644" s="77"/>
      <c r="CB644" s="77"/>
      <c r="CC644" s="77"/>
      <c r="CD644" s="81"/>
      <c r="CE644" s="81"/>
      <c r="CF644" s="81"/>
      <c r="CG644" s="81"/>
      <c r="CH644" s="81"/>
      <c r="CI644" s="81"/>
      <c r="CJ644" s="81"/>
      <c r="CK644" s="81"/>
      <c r="CL644" s="81"/>
      <c r="CM644" s="81"/>
      <c r="CN644" s="81"/>
      <c r="CO644" s="81"/>
      <c r="CP644" s="81"/>
      <c r="CQ644" s="81"/>
      <c r="CR644" s="81"/>
      <c r="CS644" s="81"/>
      <c r="CT644" s="81"/>
      <c r="CU644" s="77"/>
      <c r="CV644" s="77"/>
      <c r="CW644" s="77"/>
      <c r="CX644" s="77"/>
    </row>
    <row r="645" spans="1:102" ht="13.5" customHeight="1" x14ac:dyDescent="0.25">
      <c r="A645" s="3"/>
      <c r="B645" s="77"/>
      <c r="C645" s="84"/>
      <c r="D645" s="75"/>
      <c r="E645" s="75"/>
      <c r="F645" s="75"/>
      <c r="G645" s="75"/>
      <c r="H645" s="75"/>
      <c r="I645" s="75"/>
      <c r="J645" s="75"/>
      <c r="K645" s="75"/>
      <c r="L645" s="75"/>
      <c r="M645" s="74"/>
      <c r="N645" s="74"/>
      <c r="O645" s="74"/>
      <c r="P645" s="74"/>
      <c r="Q645" s="74"/>
      <c r="R645" s="85"/>
      <c r="S645" s="85"/>
      <c r="T645" s="85"/>
      <c r="U645" s="86"/>
      <c r="V645" s="86"/>
      <c r="W645" s="86"/>
      <c r="X645" s="74"/>
      <c r="Y645" s="74"/>
      <c r="Z645" s="74"/>
      <c r="AA645" s="74"/>
      <c r="AB645" s="74"/>
      <c r="AC645" s="73"/>
      <c r="AD645" s="73"/>
      <c r="AE645" s="73"/>
      <c r="AF645" s="73"/>
      <c r="AG645" s="73"/>
      <c r="AH645" s="73"/>
      <c r="AI645" s="73"/>
      <c r="AJ645" s="73"/>
      <c r="AK645" s="73"/>
      <c r="AL645" s="73"/>
      <c r="AM645" s="73"/>
      <c r="AN645" s="73"/>
      <c r="AO645" s="73"/>
      <c r="AP645" s="73"/>
      <c r="AQ645" s="73"/>
      <c r="AR645" s="73"/>
      <c r="AS645" s="73"/>
      <c r="AT645" s="73"/>
      <c r="AU645" s="73"/>
      <c r="AV645" s="73"/>
      <c r="AW645" s="73"/>
      <c r="AX645" s="73"/>
      <c r="AY645" s="73"/>
      <c r="AZ645" s="77"/>
      <c r="BA645" s="77"/>
      <c r="BB645" s="62"/>
      <c r="BC645" s="62"/>
      <c r="BD645" s="62"/>
      <c r="BE645" s="62"/>
      <c r="BF645" s="62"/>
      <c r="BG645" s="62"/>
      <c r="BH645" s="62"/>
      <c r="BI645" s="62"/>
      <c r="BJ645" s="62"/>
      <c r="BK645" s="62"/>
      <c r="BL645" s="62"/>
      <c r="BM645" s="62"/>
      <c r="BN645" s="62"/>
      <c r="BO645" s="62"/>
      <c r="BP645" s="62"/>
      <c r="BQ645" s="62"/>
      <c r="BR645" s="62"/>
      <c r="BS645" s="62"/>
      <c r="BT645" s="62"/>
      <c r="BU645" s="62"/>
      <c r="BV645" s="62"/>
      <c r="BW645" s="62"/>
      <c r="BX645" s="62"/>
      <c r="BY645" s="62"/>
      <c r="BZ645" s="77"/>
      <c r="CA645" s="77"/>
      <c r="CB645" s="77"/>
      <c r="CC645" s="77"/>
      <c r="CD645" s="81"/>
      <c r="CE645" s="81"/>
      <c r="CF645" s="81"/>
      <c r="CG645" s="81"/>
      <c r="CH645" s="81"/>
      <c r="CI645" s="81"/>
      <c r="CJ645" s="81"/>
      <c r="CK645" s="81"/>
      <c r="CL645" s="81"/>
      <c r="CM645" s="81"/>
      <c r="CN645" s="81"/>
      <c r="CO645" s="81"/>
      <c r="CP645" s="81"/>
      <c r="CQ645" s="81"/>
      <c r="CR645" s="81"/>
      <c r="CS645" s="81"/>
      <c r="CT645" s="81"/>
      <c r="CU645" s="77"/>
      <c r="CV645" s="77"/>
      <c r="CW645" s="77"/>
      <c r="CX645" s="77"/>
    </row>
    <row r="646" spans="1:102" ht="13.5" customHeight="1" x14ac:dyDescent="0.2">
      <c r="A646" s="3"/>
      <c r="B646" s="77"/>
      <c r="C646" s="83"/>
      <c r="D646" s="83"/>
      <c r="E646" s="83"/>
      <c r="F646" s="83"/>
      <c r="G646" s="83"/>
      <c r="H646" s="83"/>
      <c r="I646" s="83"/>
      <c r="J646" s="83"/>
      <c r="K646" s="83"/>
      <c r="L646" s="83"/>
      <c r="M646" s="83"/>
      <c r="N646" s="83"/>
      <c r="O646" s="83"/>
      <c r="P646" s="83"/>
      <c r="Q646" s="83"/>
      <c r="R646" s="83"/>
      <c r="S646" s="83"/>
      <c r="T646" s="83"/>
      <c r="U646" s="83"/>
      <c r="V646" s="83"/>
      <c r="W646" s="83"/>
      <c r="X646" s="54"/>
      <c r="Y646" s="54"/>
      <c r="Z646" s="54"/>
      <c r="AA646" s="54"/>
      <c r="AB646" s="54"/>
      <c r="AC646" s="73"/>
      <c r="AD646" s="73"/>
      <c r="AE646" s="73"/>
      <c r="AF646" s="73"/>
      <c r="AG646" s="73"/>
      <c r="AH646" s="73"/>
      <c r="AI646" s="73"/>
      <c r="AJ646" s="73"/>
      <c r="AK646" s="73"/>
      <c r="AL646" s="73"/>
      <c r="AM646" s="73"/>
      <c r="AN646" s="73"/>
      <c r="AO646" s="73"/>
      <c r="AP646" s="73"/>
      <c r="AQ646" s="73"/>
      <c r="AR646" s="73"/>
      <c r="AS646" s="73"/>
      <c r="AT646" s="73"/>
      <c r="AU646" s="73"/>
      <c r="AV646" s="73"/>
      <c r="AW646" s="73"/>
      <c r="AX646" s="73"/>
      <c r="AY646" s="73"/>
      <c r="AZ646" s="77"/>
      <c r="BA646" s="77"/>
      <c r="BB646" s="62"/>
      <c r="BC646" s="62"/>
      <c r="BD646" s="62"/>
      <c r="BE646" s="62"/>
      <c r="BF646" s="62"/>
      <c r="BG646" s="62"/>
      <c r="BH646" s="62"/>
      <c r="BI646" s="62"/>
      <c r="BJ646" s="62"/>
      <c r="BK646" s="62"/>
      <c r="BL646" s="62"/>
      <c r="BM646" s="62"/>
      <c r="BN646" s="62"/>
      <c r="BO646" s="62"/>
      <c r="BP646" s="62"/>
      <c r="BQ646" s="62"/>
      <c r="BR646" s="62"/>
      <c r="BS646" s="62"/>
      <c r="BT646" s="62"/>
      <c r="BU646" s="62"/>
      <c r="BV646" s="62"/>
      <c r="BW646" s="62"/>
      <c r="BX646" s="62"/>
      <c r="BY646" s="62"/>
      <c r="BZ646" s="77"/>
      <c r="CA646" s="77"/>
      <c r="CB646" s="77"/>
      <c r="CC646" s="77"/>
      <c r="CD646" s="81"/>
      <c r="CE646" s="81"/>
      <c r="CF646" s="81"/>
      <c r="CG646" s="81"/>
      <c r="CH646" s="81"/>
      <c r="CI646" s="81"/>
      <c r="CJ646" s="81"/>
      <c r="CK646" s="81"/>
      <c r="CL646" s="81"/>
      <c r="CM646" s="81"/>
      <c r="CN646" s="81"/>
      <c r="CO646" s="81"/>
      <c r="CP646" s="81"/>
      <c r="CQ646" s="81"/>
      <c r="CR646" s="81"/>
      <c r="CS646" s="81"/>
      <c r="CT646" s="81"/>
      <c r="CU646" s="77"/>
      <c r="CV646" s="77"/>
      <c r="CW646" s="77"/>
      <c r="CX646" s="77"/>
    </row>
    <row r="647" spans="1:102" ht="13.5" customHeight="1" x14ac:dyDescent="0.2">
      <c r="A647" s="3"/>
      <c r="B647" s="77"/>
      <c r="C647" s="83"/>
      <c r="D647" s="83"/>
      <c r="E647" s="83"/>
      <c r="F647" s="83"/>
      <c r="G647" s="83"/>
      <c r="H647" s="83"/>
      <c r="I647" s="83"/>
      <c r="J647" s="83"/>
      <c r="K647" s="83"/>
      <c r="L647" s="83"/>
      <c r="M647" s="83"/>
      <c r="N647" s="83"/>
      <c r="O647" s="83"/>
      <c r="P647" s="83"/>
      <c r="Q647" s="83"/>
      <c r="R647" s="83"/>
      <c r="S647" s="83"/>
      <c r="T647" s="83"/>
      <c r="U647" s="83"/>
      <c r="V647" s="83"/>
      <c r="W647" s="83"/>
      <c r="X647" s="54"/>
      <c r="Y647" s="54"/>
      <c r="Z647" s="54"/>
      <c r="AA647" s="54"/>
      <c r="AB647" s="54"/>
      <c r="AC647" s="73"/>
      <c r="AD647" s="73"/>
      <c r="AE647" s="73"/>
      <c r="AF647" s="73"/>
      <c r="AG647" s="73"/>
      <c r="AH647" s="73"/>
      <c r="AI647" s="73"/>
      <c r="AJ647" s="73"/>
      <c r="AK647" s="73"/>
      <c r="AL647" s="73"/>
      <c r="AM647" s="73"/>
      <c r="AN647" s="73"/>
      <c r="AO647" s="73"/>
      <c r="AP647" s="73"/>
      <c r="AQ647" s="73"/>
      <c r="AR647" s="73"/>
      <c r="AS647" s="73"/>
      <c r="AT647" s="73"/>
      <c r="AU647" s="73"/>
      <c r="AV647" s="73"/>
      <c r="AW647" s="73"/>
      <c r="AX647" s="73"/>
      <c r="AY647" s="73"/>
      <c r="AZ647" s="77"/>
      <c r="BA647" s="77"/>
      <c r="BB647" s="62"/>
      <c r="BC647" s="62"/>
      <c r="BD647" s="62"/>
      <c r="BE647" s="62"/>
      <c r="BF647" s="62"/>
      <c r="BG647" s="62"/>
      <c r="BH647" s="62"/>
      <c r="BI647" s="62"/>
      <c r="BJ647" s="62"/>
      <c r="BK647" s="62"/>
      <c r="BL647" s="62"/>
      <c r="BM647" s="62"/>
      <c r="BN647" s="62"/>
      <c r="BO647" s="62"/>
      <c r="BP647" s="62"/>
      <c r="BQ647" s="62"/>
      <c r="BR647" s="62"/>
      <c r="BS647" s="62"/>
      <c r="BT647" s="62"/>
      <c r="BU647" s="62"/>
      <c r="BV647" s="62"/>
      <c r="BW647" s="62"/>
      <c r="BX647" s="62"/>
      <c r="BY647" s="62"/>
      <c r="BZ647" s="77"/>
      <c r="CA647" s="77"/>
      <c r="CB647" s="77"/>
      <c r="CC647" s="77"/>
      <c r="CD647" s="81"/>
      <c r="CE647" s="81"/>
      <c r="CF647" s="81"/>
      <c r="CG647" s="81"/>
      <c r="CH647" s="81"/>
      <c r="CI647" s="81"/>
      <c r="CJ647" s="81"/>
      <c r="CK647" s="81"/>
      <c r="CL647" s="81"/>
      <c r="CM647" s="81"/>
      <c r="CN647" s="81"/>
      <c r="CO647" s="81"/>
      <c r="CP647" s="81"/>
      <c r="CQ647" s="81"/>
      <c r="CR647" s="81"/>
      <c r="CS647" s="81"/>
      <c r="CT647" s="81"/>
      <c r="CU647" s="77"/>
      <c r="CV647" s="77"/>
      <c r="CW647" s="77"/>
      <c r="CX647" s="77"/>
    </row>
    <row r="648" spans="1:102" ht="13.5" customHeight="1" x14ac:dyDescent="0.25">
      <c r="A648" s="3"/>
      <c r="B648" s="77"/>
      <c r="C648" s="84"/>
      <c r="D648" s="75"/>
      <c r="E648" s="75"/>
      <c r="F648" s="75"/>
      <c r="G648" s="75"/>
      <c r="H648" s="75"/>
      <c r="I648" s="75"/>
      <c r="J648" s="75"/>
      <c r="K648" s="75"/>
      <c r="L648" s="75"/>
      <c r="M648" s="74"/>
      <c r="N648" s="74"/>
      <c r="O648" s="74"/>
      <c r="P648" s="74"/>
      <c r="Q648" s="74"/>
      <c r="R648" s="85"/>
      <c r="S648" s="85"/>
      <c r="T648" s="85"/>
      <c r="U648" s="86"/>
      <c r="V648" s="86"/>
      <c r="W648" s="86"/>
      <c r="X648" s="74"/>
      <c r="Y648" s="74"/>
      <c r="Z648" s="74"/>
      <c r="AA648" s="74"/>
      <c r="AB648" s="74"/>
      <c r="AC648" s="73"/>
      <c r="AD648" s="73"/>
      <c r="AE648" s="73"/>
      <c r="AF648" s="73"/>
      <c r="AG648" s="73"/>
      <c r="AH648" s="73"/>
      <c r="AI648" s="73"/>
      <c r="AJ648" s="73"/>
      <c r="AK648" s="73"/>
      <c r="AL648" s="73"/>
      <c r="AM648" s="73"/>
      <c r="AN648" s="73"/>
      <c r="AO648" s="73"/>
      <c r="AP648" s="73"/>
      <c r="AQ648" s="73"/>
      <c r="AR648" s="73"/>
      <c r="AS648" s="73"/>
      <c r="AT648" s="73"/>
      <c r="AU648" s="73"/>
      <c r="AV648" s="73"/>
      <c r="AW648" s="73"/>
      <c r="AX648" s="73"/>
      <c r="AY648" s="73"/>
      <c r="AZ648" s="77"/>
      <c r="BA648" s="77"/>
      <c r="BB648" s="62"/>
      <c r="BC648" s="62"/>
      <c r="BD648" s="62"/>
      <c r="BE648" s="62"/>
      <c r="BF648" s="62"/>
      <c r="BG648" s="62"/>
      <c r="BH648" s="62"/>
      <c r="BI648" s="62"/>
      <c r="BJ648" s="62"/>
      <c r="BK648" s="62"/>
      <c r="BL648" s="62"/>
      <c r="BM648" s="62"/>
      <c r="BN648" s="62"/>
      <c r="BO648" s="62"/>
      <c r="BP648" s="62"/>
      <c r="BQ648" s="62"/>
      <c r="BR648" s="62"/>
      <c r="BS648" s="62"/>
      <c r="BT648" s="62"/>
      <c r="BU648" s="62"/>
      <c r="BV648" s="62"/>
      <c r="BW648" s="62"/>
      <c r="BX648" s="62"/>
      <c r="BY648" s="62"/>
      <c r="BZ648" s="77"/>
      <c r="CA648" s="77"/>
      <c r="CB648" s="77"/>
      <c r="CC648" s="77"/>
      <c r="CD648" s="81"/>
      <c r="CE648" s="81"/>
      <c r="CF648" s="81"/>
      <c r="CG648" s="81"/>
      <c r="CH648" s="81"/>
      <c r="CI648" s="81"/>
      <c r="CJ648" s="81"/>
      <c r="CK648" s="81"/>
      <c r="CL648" s="81"/>
      <c r="CM648" s="81"/>
      <c r="CN648" s="81"/>
      <c r="CO648" s="81"/>
      <c r="CP648" s="81"/>
      <c r="CQ648" s="81"/>
      <c r="CR648" s="81"/>
      <c r="CS648" s="81"/>
      <c r="CT648" s="81"/>
      <c r="CU648" s="77"/>
      <c r="CV648" s="77"/>
      <c r="CW648" s="77"/>
      <c r="CX648" s="77"/>
    </row>
    <row r="649" spans="1:102" ht="13.5" customHeight="1" x14ac:dyDescent="0.25">
      <c r="A649" s="3"/>
      <c r="B649" s="77"/>
      <c r="C649" s="84"/>
      <c r="D649" s="75"/>
      <c r="E649" s="75"/>
      <c r="F649" s="75"/>
      <c r="G649" s="75"/>
      <c r="H649" s="75"/>
      <c r="I649" s="75"/>
      <c r="J649" s="75"/>
      <c r="K649" s="75"/>
      <c r="L649" s="75"/>
      <c r="M649" s="74"/>
      <c r="N649" s="74"/>
      <c r="O649" s="74"/>
      <c r="P649" s="74"/>
      <c r="Q649" s="74"/>
      <c r="R649" s="85"/>
      <c r="S649" s="85"/>
      <c r="T649" s="85"/>
      <c r="U649" s="86"/>
      <c r="V649" s="86"/>
      <c r="W649" s="86"/>
      <c r="X649" s="74"/>
      <c r="Y649" s="74"/>
      <c r="Z649" s="74"/>
      <c r="AA649" s="74"/>
      <c r="AB649" s="74"/>
      <c r="AC649" s="73"/>
      <c r="AD649" s="73"/>
      <c r="AE649" s="73"/>
      <c r="AF649" s="73"/>
      <c r="AG649" s="73"/>
      <c r="AH649" s="73"/>
      <c r="AI649" s="73"/>
      <c r="AJ649" s="73"/>
      <c r="AK649" s="73"/>
      <c r="AL649" s="73"/>
      <c r="AM649" s="73"/>
      <c r="AN649" s="73"/>
      <c r="AO649" s="73"/>
      <c r="AP649" s="73"/>
      <c r="AQ649" s="73"/>
      <c r="AR649" s="73"/>
      <c r="AS649" s="73"/>
      <c r="AT649" s="73"/>
      <c r="AU649" s="73"/>
      <c r="AV649" s="73"/>
      <c r="AW649" s="73"/>
      <c r="AX649" s="73"/>
      <c r="AY649" s="73"/>
      <c r="AZ649" s="77"/>
      <c r="BA649" s="77"/>
      <c r="BB649" s="62"/>
      <c r="BC649" s="62"/>
      <c r="BD649" s="62"/>
      <c r="BE649" s="62"/>
      <c r="BF649" s="62"/>
      <c r="BG649" s="62"/>
      <c r="BH649" s="62"/>
      <c r="BI649" s="62"/>
      <c r="BJ649" s="62"/>
      <c r="BK649" s="62"/>
      <c r="BL649" s="62"/>
      <c r="BM649" s="62"/>
      <c r="BN649" s="62"/>
      <c r="BO649" s="62"/>
      <c r="BP649" s="62"/>
      <c r="BQ649" s="62"/>
      <c r="BR649" s="62"/>
      <c r="BS649" s="62"/>
      <c r="BT649" s="62"/>
      <c r="BU649" s="62"/>
      <c r="BV649" s="62"/>
      <c r="BW649" s="62"/>
      <c r="BX649" s="62"/>
      <c r="BY649" s="62"/>
      <c r="BZ649" s="77"/>
      <c r="CA649" s="77"/>
      <c r="CB649" s="77"/>
      <c r="CC649" s="77"/>
      <c r="CD649" s="81"/>
      <c r="CE649" s="81"/>
      <c r="CF649" s="81"/>
      <c r="CG649" s="81"/>
      <c r="CH649" s="81"/>
      <c r="CI649" s="81"/>
      <c r="CJ649" s="81"/>
      <c r="CK649" s="81"/>
      <c r="CL649" s="81"/>
      <c r="CM649" s="81"/>
      <c r="CN649" s="81"/>
      <c r="CO649" s="81"/>
      <c r="CP649" s="81"/>
      <c r="CQ649" s="81"/>
      <c r="CR649" s="81"/>
      <c r="CS649" s="81"/>
      <c r="CT649" s="81"/>
      <c r="CU649" s="77"/>
      <c r="CV649" s="77"/>
      <c r="CW649" s="77"/>
      <c r="CX649" s="77"/>
    </row>
    <row r="650" spans="1:102" ht="13.5" customHeight="1" x14ac:dyDescent="0.25">
      <c r="A650" s="3"/>
      <c r="B650" s="77"/>
      <c r="C650" s="84"/>
      <c r="D650" s="75"/>
      <c r="E650" s="75"/>
      <c r="F650" s="75"/>
      <c r="G650" s="75"/>
      <c r="H650" s="75"/>
      <c r="I650" s="75"/>
      <c r="J650" s="75"/>
      <c r="K650" s="75"/>
      <c r="L650" s="75"/>
      <c r="M650" s="74"/>
      <c r="N650" s="74"/>
      <c r="O650" s="74"/>
      <c r="P650" s="74"/>
      <c r="Q650" s="74"/>
      <c r="R650" s="85"/>
      <c r="S650" s="85"/>
      <c r="T650" s="85"/>
      <c r="U650" s="86"/>
      <c r="V650" s="86"/>
      <c r="W650" s="86"/>
      <c r="X650" s="74"/>
      <c r="Y650" s="74"/>
      <c r="Z650" s="74"/>
      <c r="AA650" s="74"/>
      <c r="AB650" s="74"/>
      <c r="AC650" s="73"/>
      <c r="AD650" s="73"/>
      <c r="AE650" s="73"/>
      <c r="AF650" s="73"/>
      <c r="AG650" s="73"/>
      <c r="AH650" s="73"/>
      <c r="AI650" s="73"/>
      <c r="AJ650" s="73"/>
      <c r="AK650" s="73"/>
      <c r="AL650" s="73"/>
      <c r="AM650" s="73"/>
      <c r="AN650" s="73"/>
      <c r="AO650" s="73"/>
      <c r="AP650" s="73"/>
      <c r="AQ650" s="73"/>
      <c r="AR650" s="73"/>
      <c r="AS650" s="73"/>
      <c r="AT650" s="73"/>
      <c r="AU650" s="73"/>
      <c r="AV650" s="73"/>
      <c r="AW650" s="73"/>
      <c r="AX650" s="73"/>
      <c r="AY650" s="73"/>
      <c r="AZ650" s="77"/>
      <c r="BA650" s="77"/>
      <c r="BB650" s="62"/>
      <c r="BC650" s="62"/>
      <c r="BD650" s="62"/>
      <c r="BE650" s="62"/>
      <c r="BF650" s="62"/>
      <c r="BG650" s="62"/>
      <c r="BH650" s="62"/>
      <c r="BI650" s="62"/>
      <c r="BJ650" s="62"/>
      <c r="BK650" s="62"/>
      <c r="BL650" s="62"/>
      <c r="BM650" s="62"/>
      <c r="BN650" s="62"/>
      <c r="BO650" s="62"/>
      <c r="BP650" s="62"/>
      <c r="BQ650" s="62"/>
      <c r="BR650" s="62"/>
      <c r="BS650" s="62"/>
      <c r="BT650" s="62"/>
      <c r="BU650" s="62"/>
      <c r="BV650" s="62"/>
      <c r="BW650" s="62"/>
      <c r="BX650" s="62"/>
      <c r="BY650" s="62"/>
      <c r="BZ650" s="77"/>
      <c r="CA650" s="77"/>
      <c r="CB650" s="77"/>
      <c r="CC650" s="77"/>
      <c r="CD650" s="81"/>
      <c r="CE650" s="81"/>
      <c r="CF650" s="81"/>
      <c r="CG650" s="81"/>
      <c r="CH650" s="81"/>
      <c r="CI650" s="81"/>
      <c r="CJ650" s="81"/>
      <c r="CK650" s="81"/>
      <c r="CL650" s="81"/>
      <c r="CM650" s="81"/>
      <c r="CN650" s="81"/>
      <c r="CO650" s="81"/>
      <c r="CP650" s="81"/>
      <c r="CQ650" s="81"/>
      <c r="CR650" s="81"/>
      <c r="CS650" s="81"/>
      <c r="CT650" s="81"/>
      <c r="CU650" s="77"/>
      <c r="CV650" s="77"/>
      <c r="CW650" s="77"/>
      <c r="CX650" s="77"/>
    </row>
    <row r="651" spans="1:102" ht="13.5" customHeight="1" x14ac:dyDescent="0.25">
      <c r="A651" s="3"/>
      <c r="B651" s="77"/>
      <c r="C651" s="84"/>
      <c r="D651" s="75"/>
      <c r="E651" s="75"/>
      <c r="F651" s="75"/>
      <c r="G651" s="75"/>
      <c r="H651" s="75"/>
      <c r="I651" s="75"/>
      <c r="J651" s="75"/>
      <c r="K651" s="75"/>
      <c r="L651" s="75"/>
      <c r="M651" s="74"/>
      <c r="N651" s="74"/>
      <c r="O651" s="74"/>
      <c r="P651" s="74"/>
      <c r="Q651" s="74"/>
      <c r="R651" s="85"/>
      <c r="S651" s="85"/>
      <c r="T651" s="85"/>
      <c r="U651" s="86"/>
      <c r="V651" s="86"/>
      <c r="W651" s="86"/>
      <c r="X651" s="74"/>
      <c r="Y651" s="74"/>
      <c r="Z651" s="74"/>
      <c r="AA651" s="74"/>
      <c r="AB651" s="74"/>
      <c r="AC651" s="73"/>
      <c r="AD651" s="73"/>
      <c r="AE651" s="73"/>
      <c r="AF651" s="73"/>
      <c r="AG651" s="73"/>
      <c r="AH651" s="73"/>
      <c r="AI651" s="73"/>
      <c r="AJ651" s="73"/>
      <c r="AK651" s="73"/>
      <c r="AL651" s="73"/>
      <c r="AM651" s="73"/>
      <c r="AN651" s="73"/>
      <c r="AO651" s="73"/>
      <c r="AP651" s="73"/>
      <c r="AQ651" s="73"/>
      <c r="AR651" s="73"/>
      <c r="AS651" s="73"/>
      <c r="AT651" s="73"/>
      <c r="AU651" s="73"/>
      <c r="AV651" s="73"/>
      <c r="AW651" s="73"/>
      <c r="AX651" s="73"/>
      <c r="AY651" s="73"/>
      <c r="AZ651" s="77"/>
      <c r="BA651" s="77"/>
      <c r="BB651" s="62"/>
      <c r="BC651" s="62"/>
      <c r="BD651" s="62"/>
      <c r="BE651" s="62"/>
      <c r="BF651" s="62"/>
      <c r="BG651" s="62"/>
      <c r="BH651" s="62"/>
      <c r="BI651" s="62"/>
      <c r="BJ651" s="62"/>
      <c r="BK651" s="62"/>
      <c r="BL651" s="62"/>
      <c r="BM651" s="62"/>
      <c r="BN651" s="62"/>
      <c r="BO651" s="62"/>
      <c r="BP651" s="62"/>
      <c r="BQ651" s="62"/>
      <c r="BR651" s="62"/>
      <c r="BS651" s="62"/>
      <c r="BT651" s="62"/>
      <c r="BU651" s="62"/>
      <c r="BV651" s="62"/>
      <c r="BW651" s="62"/>
      <c r="BX651" s="62"/>
      <c r="BY651" s="62"/>
      <c r="BZ651" s="77"/>
      <c r="CA651" s="77"/>
      <c r="CB651" s="77"/>
      <c r="CC651" s="77"/>
      <c r="CD651" s="81"/>
      <c r="CE651" s="81"/>
      <c r="CF651" s="81"/>
      <c r="CG651" s="81"/>
      <c r="CH651" s="81"/>
      <c r="CI651" s="81"/>
      <c r="CJ651" s="81"/>
      <c r="CK651" s="81"/>
      <c r="CL651" s="81"/>
      <c r="CM651" s="81"/>
      <c r="CN651" s="81"/>
      <c r="CO651" s="81"/>
      <c r="CP651" s="81"/>
      <c r="CQ651" s="81"/>
      <c r="CR651" s="81"/>
      <c r="CS651" s="81"/>
      <c r="CT651" s="81"/>
      <c r="CU651" s="77"/>
      <c r="CV651" s="77"/>
      <c r="CW651" s="77"/>
      <c r="CX651" s="77"/>
    </row>
    <row r="652" spans="1:102" ht="13.5" customHeight="1" x14ac:dyDescent="0.2">
      <c r="A652" s="3"/>
      <c r="B652" s="3"/>
      <c r="C652" s="83"/>
      <c r="D652" s="83"/>
      <c r="E652" s="83"/>
      <c r="F652" s="83"/>
      <c r="G652" s="83"/>
      <c r="H652" s="83"/>
      <c r="I652" s="83"/>
      <c r="J652" s="83"/>
      <c r="K652" s="83"/>
      <c r="L652" s="83"/>
      <c r="M652" s="83"/>
      <c r="N652" s="83"/>
      <c r="O652" s="83"/>
      <c r="P652" s="83"/>
      <c r="Q652" s="83"/>
      <c r="R652" s="83"/>
      <c r="S652" s="83"/>
      <c r="T652" s="83"/>
      <c r="U652" s="83"/>
      <c r="V652" s="83"/>
      <c r="W652" s="83"/>
      <c r="X652" s="54"/>
      <c r="Y652" s="54"/>
      <c r="Z652" s="54"/>
      <c r="AA652" s="54"/>
      <c r="AB652" s="54"/>
      <c r="AC652" s="73"/>
      <c r="AD652" s="73"/>
      <c r="AE652" s="73"/>
      <c r="AF652" s="73"/>
      <c r="AG652" s="73"/>
      <c r="AH652" s="73"/>
      <c r="AI652" s="73"/>
      <c r="AJ652" s="73"/>
      <c r="AK652" s="73"/>
      <c r="AL652" s="73"/>
      <c r="AM652" s="73"/>
      <c r="AN652" s="73"/>
      <c r="AO652" s="73"/>
      <c r="AP652" s="73"/>
      <c r="AQ652" s="73"/>
      <c r="AR652" s="73"/>
      <c r="AS652" s="73"/>
      <c r="AT652" s="73"/>
      <c r="AU652" s="73"/>
      <c r="AV652" s="73"/>
      <c r="AW652" s="73"/>
      <c r="AX652" s="73"/>
      <c r="AY652" s="73"/>
      <c r="AZ652" s="77"/>
      <c r="BA652" s="77"/>
      <c r="BB652" s="77"/>
      <c r="BC652" s="77"/>
      <c r="BD652" s="77"/>
      <c r="BE652" s="77"/>
      <c r="BF652" s="77"/>
      <c r="BG652" s="77"/>
      <c r="BH652" s="77"/>
      <c r="BI652" s="77"/>
      <c r="BJ652" s="77"/>
      <c r="BK652" s="77"/>
      <c r="BL652" s="77"/>
      <c r="BM652" s="77"/>
      <c r="BN652" s="77"/>
      <c r="BO652" s="77"/>
      <c r="BP652" s="77"/>
      <c r="BQ652" s="77"/>
      <c r="BR652" s="77"/>
      <c r="BS652" s="77"/>
      <c r="BT652" s="77"/>
      <c r="BU652" s="77"/>
      <c r="BV652" s="77"/>
      <c r="BW652" s="77"/>
      <c r="BX652" s="77"/>
      <c r="BY652" s="77"/>
      <c r="BZ652" s="77"/>
      <c r="CA652" s="77"/>
      <c r="CB652" s="77"/>
      <c r="CC652" s="77"/>
      <c r="CD652" s="77"/>
      <c r="CE652" s="77"/>
      <c r="CF652" s="77"/>
      <c r="CG652" s="77"/>
      <c r="CH652" s="77"/>
      <c r="CI652" s="77"/>
      <c r="CJ652" s="77"/>
      <c r="CK652" s="77"/>
      <c r="CL652" s="77"/>
      <c r="CM652" s="77"/>
      <c r="CN652" s="77"/>
      <c r="CO652" s="77"/>
      <c r="CP652" s="77"/>
      <c r="CQ652" s="77"/>
      <c r="CR652" s="77"/>
      <c r="CS652" s="77"/>
      <c r="CT652" s="77"/>
      <c r="CU652" s="77"/>
      <c r="CV652" s="77"/>
      <c r="CW652" s="77"/>
      <c r="CX652" s="77"/>
    </row>
    <row r="653" spans="1:102" ht="13.5" customHeight="1" x14ac:dyDescent="0.2">
      <c r="A653" s="3"/>
      <c r="B653" s="64"/>
      <c r="C653" s="3"/>
      <c r="D653" s="3"/>
      <c r="E653" s="3"/>
      <c r="F653" s="3"/>
      <c r="G653" s="3"/>
      <c r="H653" s="3"/>
      <c r="I653" s="3"/>
      <c r="J653" s="3"/>
      <c r="K653" s="3"/>
      <c r="L653" s="3"/>
    </row>
    <row r="654" spans="1:102" ht="13.5" customHeight="1" x14ac:dyDescent="0.2">
      <c r="A654" s="3"/>
      <c r="B654" s="64"/>
      <c r="C654" s="64"/>
      <c r="D654" s="64"/>
      <c r="E654" s="64"/>
      <c r="F654" s="64"/>
      <c r="G654" s="64"/>
      <c r="H654" s="64"/>
      <c r="I654" s="64"/>
      <c r="J654" s="64"/>
      <c r="K654" s="64"/>
      <c r="L654" s="64"/>
      <c r="M654" s="64"/>
      <c r="N654" s="65"/>
      <c r="O654" s="64"/>
      <c r="P654" s="64"/>
      <c r="Q654" s="64"/>
      <c r="R654" s="64"/>
      <c r="S654" s="64"/>
      <c r="T654" s="64"/>
      <c r="U654" s="64"/>
      <c r="V654" s="64"/>
      <c r="W654" s="64"/>
      <c r="X654" s="64"/>
      <c r="Y654" s="64"/>
      <c r="Z654" s="64"/>
      <c r="AA654" s="64"/>
      <c r="AB654" s="64"/>
      <c r="AC654" s="64"/>
      <c r="AD654" s="64"/>
      <c r="AE654" s="64"/>
      <c r="AF654" s="64"/>
      <c r="AG654" s="64"/>
      <c r="AH654" s="64"/>
      <c r="AI654" s="64"/>
      <c r="AJ654" s="64"/>
      <c r="AK654" s="64"/>
      <c r="AL654" s="64"/>
      <c r="AM654" s="64"/>
      <c r="AN654" s="64"/>
      <c r="AO654" s="64"/>
      <c r="AP654" s="64"/>
      <c r="AQ654" s="64"/>
      <c r="AR654" s="64"/>
      <c r="AS654" s="64"/>
      <c r="AT654" s="64"/>
      <c r="AU654" s="64"/>
      <c r="AV654" s="64"/>
      <c r="AW654" s="64"/>
      <c r="AX654" s="64"/>
      <c r="AY654" s="64"/>
      <c r="AZ654" s="64"/>
      <c r="BA654" s="64"/>
      <c r="BB654" s="64"/>
      <c r="BC654" s="64"/>
      <c r="BD654" s="64"/>
      <c r="BE654" s="64"/>
      <c r="BF654" s="64"/>
      <c r="BG654" s="64"/>
      <c r="BH654" s="64"/>
      <c r="BI654" s="64"/>
      <c r="BJ654" s="64"/>
      <c r="BK654" s="64"/>
      <c r="BL654" s="64"/>
      <c r="BM654" s="64"/>
      <c r="BN654" s="64"/>
      <c r="BO654" s="64"/>
      <c r="BP654" s="64"/>
      <c r="BQ654" s="64"/>
      <c r="BR654" s="64"/>
      <c r="BS654" s="64"/>
      <c r="BT654" s="64"/>
      <c r="BU654" s="64"/>
      <c r="BV654" s="64"/>
      <c r="BW654" s="64"/>
      <c r="BX654" s="64"/>
      <c r="BY654" s="64"/>
      <c r="BZ654" s="64"/>
      <c r="CA654" s="64"/>
      <c r="CB654" s="64"/>
      <c r="CC654" s="64"/>
      <c r="CD654" s="64"/>
      <c r="CE654" s="64"/>
      <c r="CF654" s="64"/>
      <c r="CG654" s="64"/>
      <c r="CH654" s="64"/>
      <c r="CI654" s="64"/>
      <c r="CJ654" s="64"/>
      <c r="CK654" s="64"/>
      <c r="CL654" s="64"/>
      <c r="CM654" s="64"/>
      <c r="CN654" s="64"/>
      <c r="CO654" s="64"/>
      <c r="CP654" s="64"/>
      <c r="CQ654" s="64"/>
      <c r="CR654" s="64"/>
      <c r="CS654" s="64"/>
      <c r="CT654" s="64"/>
      <c r="CU654" s="64"/>
      <c r="CV654" s="64"/>
      <c r="CW654" s="64"/>
      <c r="CX654" s="64"/>
    </row>
    <row r="655" spans="1:102" ht="13.5" customHeight="1" x14ac:dyDescent="0.2">
      <c r="A655" s="3"/>
      <c r="B655" s="64"/>
      <c r="C655" s="68"/>
      <c r="D655" s="68"/>
      <c r="E655" s="68"/>
      <c r="F655" s="68"/>
      <c r="G655" s="64"/>
      <c r="H655" s="64"/>
      <c r="I655" s="64"/>
      <c r="J655" s="64"/>
      <c r="K655" s="64"/>
      <c r="L655" s="65"/>
      <c r="M655" s="64"/>
      <c r="N655" s="65"/>
      <c r="O655" s="64"/>
      <c r="P655" s="64"/>
      <c r="Q655" s="64"/>
      <c r="R655" s="64"/>
      <c r="S655" s="64"/>
      <c r="T655" s="64"/>
      <c r="U655" s="64"/>
      <c r="V655" s="64"/>
      <c r="W655" s="64"/>
      <c r="X655" s="64"/>
      <c r="Y655" s="64"/>
      <c r="Z655" s="64"/>
      <c r="AA655" s="64"/>
      <c r="AB655" s="64"/>
      <c r="AC655" s="64"/>
      <c r="AD655" s="64"/>
      <c r="AE655" s="64"/>
      <c r="AF655" s="66"/>
      <c r="AG655" s="66"/>
      <c r="AH655" s="66"/>
      <c r="AI655" s="66"/>
      <c r="AJ655" s="66"/>
      <c r="AK655" s="66"/>
      <c r="AL655" s="66"/>
      <c r="AM655" s="66"/>
      <c r="AN655" s="66"/>
      <c r="AO655" s="66"/>
      <c r="AP655" s="66"/>
      <c r="AQ655" s="66"/>
      <c r="AR655" s="66"/>
      <c r="AS655" s="66"/>
      <c r="AT655" s="66"/>
      <c r="AU655" s="66"/>
      <c r="AV655" s="66"/>
      <c r="AW655" s="66"/>
      <c r="AX655" s="66"/>
      <c r="AY655" s="66"/>
      <c r="AZ655" s="66"/>
      <c r="BA655" s="66"/>
      <c r="BB655" s="66"/>
      <c r="BC655" s="66"/>
      <c r="BD655" s="66"/>
      <c r="BE655" s="66"/>
      <c r="BF655" s="66"/>
      <c r="BG655" s="66"/>
      <c r="BH655" s="66"/>
      <c r="BI655" s="66"/>
      <c r="BJ655" s="66"/>
      <c r="BK655" s="66"/>
      <c r="BL655" s="66"/>
      <c r="BM655" s="66"/>
      <c r="BN655" s="66"/>
      <c r="BO655" s="66"/>
      <c r="BP655" s="66"/>
      <c r="BQ655" s="66"/>
      <c r="BR655" s="66"/>
      <c r="BS655" s="66"/>
      <c r="BT655" s="66"/>
      <c r="BU655" s="64"/>
      <c r="BV655" s="64"/>
      <c r="BW655" s="64"/>
      <c r="BX655" s="64"/>
      <c r="BY655" s="64"/>
      <c r="BZ655" s="64"/>
      <c r="CA655" s="64"/>
      <c r="CB655" s="64"/>
      <c r="CC655" s="64"/>
      <c r="CD655" s="64"/>
      <c r="CE655" s="64"/>
      <c r="CF655" s="64"/>
      <c r="CG655" s="64"/>
      <c r="CH655" s="64"/>
      <c r="CI655" s="64"/>
      <c r="CJ655" s="64"/>
      <c r="CK655" s="64"/>
      <c r="CL655" s="64"/>
      <c r="CM655" s="64"/>
      <c r="CN655" s="64"/>
      <c r="CO655" s="64"/>
      <c r="CP655" s="64"/>
      <c r="CQ655" s="64"/>
      <c r="CR655" s="64"/>
      <c r="CS655" s="64"/>
      <c r="CT655" s="64"/>
      <c r="CU655" s="64"/>
      <c r="CV655" s="64"/>
      <c r="CW655" s="64"/>
      <c r="CX655" s="64"/>
    </row>
    <row r="656" spans="1:102" ht="13.5" customHeight="1" x14ac:dyDescent="0.2">
      <c r="A656" s="3"/>
      <c r="B656" s="64"/>
      <c r="C656" s="68"/>
      <c r="D656" s="68"/>
      <c r="E656" s="68"/>
      <c r="F656" s="68"/>
      <c r="G656" s="64"/>
      <c r="H656" s="64"/>
      <c r="I656" s="64"/>
      <c r="J656" s="64"/>
      <c r="K656" s="64"/>
      <c r="L656" s="64"/>
      <c r="M656" s="64"/>
      <c r="N656" s="65"/>
      <c r="O656" s="56"/>
      <c r="P656" s="56"/>
      <c r="Q656" s="56"/>
      <c r="R656" s="56"/>
      <c r="S656" s="56"/>
      <c r="T656" s="56"/>
      <c r="U656" s="56"/>
      <c r="V656" s="56"/>
      <c r="W656" s="56"/>
      <c r="X656" s="56"/>
      <c r="Y656" s="56"/>
      <c r="Z656" s="56"/>
      <c r="AA656" s="56"/>
      <c r="AB656" s="56"/>
      <c r="AC656" s="56"/>
      <c r="AD656" s="56"/>
      <c r="AE656" s="64"/>
      <c r="AF656" s="64"/>
      <c r="AG656" s="64"/>
      <c r="AH656" s="64"/>
      <c r="AI656" s="64"/>
      <c r="AJ656" s="64"/>
      <c r="AK656" s="64"/>
      <c r="AL656" s="64"/>
      <c r="AM656" s="64"/>
      <c r="AN656" s="64"/>
      <c r="AO656" s="64"/>
      <c r="AP656" s="64"/>
      <c r="AQ656" s="69"/>
      <c r="AR656" s="69"/>
      <c r="AS656" s="69"/>
      <c r="AT656" s="69"/>
      <c r="AU656" s="70"/>
      <c r="AV656" s="64"/>
      <c r="AW656" s="64"/>
      <c r="AX656" s="64"/>
      <c r="AY656" s="64"/>
      <c r="AZ656" s="64"/>
      <c r="BA656" s="70"/>
      <c r="BB656" s="64"/>
      <c r="BC656" s="64"/>
      <c r="BD656" s="64"/>
      <c r="BE656" s="64"/>
      <c r="BF656" s="64"/>
      <c r="BG656" s="64"/>
      <c r="BH656" s="70"/>
      <c r="BI656" s="64"/>
      <c r="BJ656" s="64"/>
      <c r="BK656" s="64"/>
      <c r="BL656" s="64"/>
      <c r="BM656" s="64"/>
      <c r="BN656" s="70"/>
      <c r="BO656" s="64"/>
      <c r="BP656" s="64"/>
      <c r="BQ656" s="64"/>
      <c r="BR656" s="64"/>
      <c r="BS656" s="64"/>
      <c r="BT656" s="64"/>
      <c r="BU656" s="64"/>
      <c r="BV656" s="64"/>
      <c r="BW656" s="64"/>
      <c r="BX656" s="64"/>
      <c r="BY656" s="64"/>
      <c r="BZ656" s="64"/>
      <c r="CA656" s="64"/>
      <c r="CB656" s="64"/>
      <c r="CC656" s="64"/>
      <c r="CD656" s="64"/>
      <c r="CE656" s="64"/>
      <c r="CF656" s="64"/>
      <c r="CG656" s="64"/>
      <c r="CH656" s="64"/>
      <c r="CI656" s="64"/>
      <c r="CJ656" s="64"/>
      <c r="CK656" s="64"/>
      <c r="CL656" s="64"/>
      <c r="CM656" s="64"/>
      <c r="CN656" s="64"/>
      <c r="CO656" s="64"/>
      <c r="CP656" s="64"/>
      <c r="CQ656" s="64"/>
      <c r="CR656" s="64"/>
      <c r="CS656" s="64"/>
      <c r="CT656" s="64"/>
      <c r="CU656" s="64"/>
      <c r="CV656" s="64"/>
      <c r="CW656" s="64"/>
      <c r="CX656" s="64"/>
    </row>
    <row r="657" spans="1:102" ht="13.5" customHeight="1" x14ac:dyDescent="0.2">
      <c r="A657" s="3"/>
      <c r="B657" s="64"/>
      <c r="C657" s="68"/>
      <c r="D657" s="68"/>
      <c r="E657" s="68"/>
      <c r="F657" s="68"/>
      <c r="G657" s="64"/>
      <c r="H657" s="64"/>
      <c r="I657" s="64"/>
      <c r="J657" s="64"/>
      <c r="K657" s="64"/>
      <c r="L657" s="64"/>
      <c r="M657" s="64"/>
      <c r="N657" s="65"/>
      <c r="O657" s="56"/>
      <c r="P657" s="56"/>
      <c r="Q657" s="56"/>
      <c r="R657" s="56"/>
      <c r="S657" s="56"/>
      <c r="T657" s="56"/>
      <c r="U657" s="56"/>
      <c r="V657" s="56"/>
      <c r="W657" s="56"/>
      <c r="X657" s="56"/>
      <c r="Y657" s="56"/>
      <c r="Z657" s="56"/>
      <c r="AA657" s="56"/>
      <c r="AB657" s="56"/>
      <c r="AC657" s="56"/>
      <c r="AD657" s="56"/>
      <c r="AE657" s="64"/>
      <c r="AF657" s="64"/>
      <c r="AG657" s="64"/>
      <c r="AH657" s="64"/>
      <c r="AI657" s="64"/>
      <c r="AJ657" s="64"/>
      <c r="AK657" s="64"/>
      <c r="AL657" s="64"/>
      <c r="AM657" s="64"/>
      <c r="AN657" s="64"/>
      <c r="AO657" s="64"/>
      <c r="AP657" s="64"/>
      <c r="AQ657" s="64"/>
      <c r="AR657" s="64"/>
      <c r="AS657" s="64"/>
      <c r="AT657" s="64"/>
      <c r="AU657" s="64"/>
      <c r="AV657" s="64"/>
      <c r="AW657" s="64"/>
      <c r="AX657" s="64"/>
      <c r="AY657" s="64"/>
      <c r="AZ657" s="64"/>
      <c r="BA657" s="64"/>
      <c r="BB657" s="64"/>
      <c r="BC657" s="64"/>
      <c r="BD657" s="64"/>
      <c r="BE657" s="64"/>
      <c r="BF657" s="64"/>
      <c r="BG657" s="64"/>
      <c r="BH657" s="64"/>
      <c r="BI657" s="64"/>
      <c r="BJ657" s="64"/>
      <c r="BK657" s="64"/>
      <c r="BL657" s="64"/>
      <c r="BM657" s="64"/>
      <c r="BN657" s="64"/>
      <c r="BO657" s="64"/>
      <c r="BP657" s="64"/>
      <c r="BQ657" s="64"/>
      <c r="BR657" s="64"/>
      <c r="BS657" s="64"/>
      <c r="BT657" s="64"/>
      <c r="BU657" s="64"/>
      <c r="BV657" s="64"/>
      <c r="BW657" s="64"/>
      <c r="BX657" s="64"/>
      <c r="BY657" s="64"/>
      <c r="BZ657" s="64"/>
      <c r="CA657" s="64"/>
      <c r="CB657" s="64"/>
      <c r="CC657" s="64"/>
      <c r="CD657" s="64"/>
      <c r="CE657" s="64"/>
      <c r="CF657" s="64"/>
      <c r="CG657" s="64"/>
      <c r="CH657" s="64"/>
      <c r="CI657" s="64"/>
      <c r="CJ657" s="64"/>
      <c r="CK657" s="64"/>
      <c r="CL657" s="64"/>
      <c r="CM657" s="64"/>
      <c r="CN657" s="64"/>
      <c r="CO657" s="64"/>
      <c r="CP657" s="64"/>
      <c r="CQ657" s="64"/>
      <c r="CR657" s="64"/>
      <c r="CS657" s="64"/>
      <c r="CT657" s="64"/>
      <c r="CU657" s="64"/>
      <c r="CV657" s="64"/>
      <c r="CW657" s="64"/>
      <c r="CX657" s="64"/>
    </row>
    <row r="658" spans="1:102" ht="13.5" customHeight="1" x14ac:dyDescent="0.2">
      <c r="A658" s="3"/>
      <c r="B658" s="77"/>
      <c r="C658" s="64"/>
      <c r="D658" s="64"/>
      <c r="E658" s="64"/>
      <c r="F658" s="64"/>
      <c r="G658" s="64"/>
      <c r="H658" s="64"/>
      <c r="I658" s="64"/>
      <c r="J658" s="64"/>
      <c r="K658" s="64"/>
      <c r="L658" s="64"/>
      <c r="M658" s="64"/>
      <c r="N658" s="65"/>
      <c r="O658" s="64"/>
      <c r="P658" s="64"/>
      <c r="Q658" s="64"/>
      <c r="R658" s="64"/>
      <c r="S658" s="64"/>
      <c r="T658" s="64"/>
      <c r="U658" s="64"/>
      <c r="V658" s="64"/>
      <c r="W658" s="64"/>
      <c r="X658" s="64"/>
      <c r="Y658" s="64"/>
      <c r="Z658" s="64"/>
      <c r="AA658" s="64"/>
      <c r="AB658" s="64"/>
      <c r="AC658" s="56"/>
      <c r="AD658" s="56"/>
      <c r="AE658" s="56"/>
      <c r="AF658" s="56"/>
      <c r="AG658" s="56"/>
      <c r="AH658" s="56"/>
      <c r="AI658" s="64"/>
      <c r="AJ658" s="64"/>
      <c r="AK658" s="64"/>
      <c r="AL658" s="64"/>
      <c r="AM658" s="64"/>
      <c r="AN658" s="64"/>
      <c r="AO658" s="64"/>
      <c r="AP658" s="64"/>
      <c r="AQ658" s="64"/>
      <c r="AR658" s="64"/>
      <c r="AS658" s="64"/>
      <c r="AT658" s="64"/>
      <c r="AU658" s="64"/>
      <c r="AV658" s="64"/>
      <c r="AW658" s="64"/>
      <c r="AX658" s="64"/>
      <c r="AY658" s="64"/>
      <c r="AZ658" s="64"/>
      <c r="BA658" s="64"/>
      <c r="BB658" s="64"/>
      <c r="BC658" s="64"/>
      <c r="BD658" s="64"/>
      <c r="BE658" s="64"/>
      <c r="BF658" s="64"/>
      <c r="BG658" s="64"/>
      <c r="BH658" s="64"/>
      <c r="BI658" s="64"/>
      <c r="BJ658" s="64"/>
      <c r="BK658" s="64"/>
      <c r="BL658" s="64"/>
      <c r="BM658" s="64"/>
      <c r="BN658" s="64"/>
      <c r="BO658" s="64"/>
      <c r="BP658" s="64"/>
      <c r="BQ658" s="64"/>
      <c r="BR658" s="64"/>
      <c r="BS658" s="64"/>
      <c r="BT658" s="64"/>
      <c r="BU658" s="64"/>
      <c r="BV658" s="64"/>
      <c r="BW658" s="64"/>
      <c r="BX658" s="64"/>
      <c r="BY658" s="64"/>
      <c r="BZ658" s="64"/>
      <c r="CA658" s="64"/>
      <c r="CB658" s="64"/>
      <c r="CC658" s="64"/>
      <c r="CD658" s="64"/>
      <c r="CE658" s="64"/>
      <c r="CF658" s="64"/>
      <c r="CG658" s="64"/>
      <c r="CH658" s="64"/>
      <c r="CI658" s="64"/>
      <c r="CJ658" s="64"/>
      <c r="CK658" s="64"/>
      <c r="CL658" s="64"/>
      <c r="CM658" s="64"/>
      <c r="CN658" s="64"/>
      <c r="CO658" s="64"/>
      <c r="CP658" s="64"/>
      <c r="CQ658" s="64"/>
      <c r="CR658" s="64"/>
      <c r="CS658" s="64"/>
      <c r="CT658" s="64"/>
      <c r="CU658" s="64"/>
      <c r="CV658" s="64"/>
      <c r="CW658" s="64"/>
      <c r="CX658" s="64"/>
    </row>
    <row r="659" spans="1:102" ht="13.5" customHeight="1" x14ac:dyDescent="0.2">
      <c r="A659" s="3"/>
      <c r="B659" s="77"/>
      <c r="C659" s="83"/>
      <c r="D659" s="83"/>
      <c r="E659" s="83"/>
      <c r="F659" s="83"/>
      <c r="G659" s="83"/>
      <c r="H659" s="83"/>
      <c r="I659" s="83"/>
      <c r="J659" s="83"/>
      <c r="K659" s="83"/>
      <c r="L659" s="83"/>
      <c r="M659" s="83"/>
      <c r="N659" s="83"/>
      <c r="O659" s="83"/>
      <c r="P659" s="83"/>
      <c r="Q659" s="83"/>
      <c r="R659" s="54"/>
      <c r="S659" s="54"/>
      <c r="T659" s="54"/>
      <c r="U659" s="83"/>
      <c r="V659" s="83"/>
      <c r="W659" s="83"/>
      <c r="X659" s="83"/>
      <c r="Y659" s="83"/>
      <c r="Z659" s="83"/>
      <c r="AA659" s="83"/>
      <c r="AB659" s="83"/>
      <c r="AC659" s="83"/>
      <c r="AD659" s="83"/>
      <c r="AE659" s="83"/>
      <c r="AF659" s="83"/>
      <c r="AG659" s="83"/>
      <c r="AH659" s="83"/>
      <c r="AI659" s="83"/>
      <c r="AJ659" s="83"/>
      <c r="AK659" s="83"/>
      <c r="AL659" s="83"/>
      <c r="AM659" s="83"/>
      <c r="AN659" s="83"/>
      <c r="AO659" s="83"/>
      <c r="AP659" s="83"/>
      <c r="AQ659" s="83"/>
      <c r="AR659" s="83"/>
      <c r="AS659" s="83"/>
      <c r="AT659" s="83"/>
      <c r="AU659" s="83"/>
      <c r="AV659" s="83"/>
      <c r="AW659" s="83"/>
      <c r="AX659" s="83"/>
      <c r="AY659" s="83"/>
      <c r="AZ659" s="71"/>
      <c r="BA659" s="83"/>
      <c r="BB659" s="83"/>
      <c r="BC659" s="83"/>
      <c r="BD659" s="83"/>
      <c r="BE659" s="83"/>
      <c r="BF659" s="83"/>
      <c r="BG659" s="83"/>
      <c r="BH659" s="83"/>
      <c r="BI659" s="83"/>
      <c r="BJ659" s="83"/>
      <c r="BK659" s="83"/>
      <c r="BL659" s="83"/>
      <c r="BM659" s="83"/>
      <c r="BN659" s="83"/>
      <c r="BO659" s="83"/>
      <c r="BP659" s="54"/>
      <c r="BQ659" s="54"/>
      <c r="BR659" s="54"/>
      <c r="BS659" s="83"/>
      <c r="BT659" s="83"/>
      <c r="BU659" s="83"/>
      <c r="BV659" s="83"/>
      <c r="BW659" s="83"/>
      <c r="BX659" s="83"/>
      <c r="BY659" s="83"/>
      <c r="BZ659" s="83"/>
      <c r="CA659" s="83"/>
      <c r="CB659" s="83"/>
      <c r="CC659" s="83"/>
      <c r="CD659" s="83"/>
      <c r="CE659" s="83"/>
      <c r="CF659" s="83"/>
      <c r="CG659" s="83"/>
      <c r="CH659" s="83"/>
      <c r="CI659" s="83"/>
      <c r="CJ659" s="83"/>
      <c r="CK659" s="83"/>
      <c r="CL659" s="83"/>
      <c r="CM659" s="83"/>
      <c r="CN659" s="83"/>
      <c r="CO659" s="83"/>
      <c r="CP659" s="83"/>
      <c r="CQ659" s="83"/>
      <c r="CR659" s="83"/>
      <c r="CS659" s="83"/>
      <c r="CT659" s="83"/>
      <c r="CU659" s="83"/>
      <c r="CV659" s="83"/>
      <c r="CW659" s="83"/>
      <c r="CX659" s="77"/>
    </row>
    <row r="660" spans="1:102" ht="13.5" customHeight="1" x14ac:dyDescent="0.2">
      <c r="A660" s="3"/>
      <c r="B660" s="77"/>
      <c r="C660" s="83"/>
      <c r="D660" s="83"/>
      <c r="E660" s="83"/>
      <c r="F660" s="83"/>
      <c r="G660" s="83"/>
      <c r="H660" s="83"/>
      <c r="I660" s="83"/>
      <c r="J660" s="83"/>
      <c r="K660" s="83"/>
      <c r="L660" s="83"/>
      <c r="M660" s="83"/>
      <c r="N660" s="83"/>
      <c r="O660" s="83"/>
      <c r="P660" s="83"/>
      <c r="Q660" s="83"/>
      <c r="R660" s="83"/>
      <c r="S660" s="83"/>
      <c r="T660" s="83"/>
      <c r="U660" s="83"/>
      <c r="V660" s="83"/>
      <c r="W660" s="83"/>
      <c r="X660" s="54"/>
      <c r="Y660" s="54"/>
      <c r="Z660" s="54"/>
      <c r="AA660" s="54"/>
      <c r="AB660" s="54"/>
      <c r="AC660" s="73"/>
      <c r="AD660" s="73"/>
      <c r="AE660" s="73"/>
      <c r="AF660" s="73"/>
      <c r="AG660" s="73"/>
      <c r="AH660" s="73"/>
      <c r="AI660" s="73"/>
      <c r="AJ660" s="73"/>
      <c r="AK660" s="73"/>
      <c r="AL660" s="73"/>
      <c r="AM660" s="73"/>
      <c r="AN660" s="73"/>
      <c r="AO660" s="73"/>
      <c r="AP660" s="73"/>
      <c r="AQ660" s="73"/>
      <c r="AR660" s="73"/>
      <c r="AS660" s="73"/>
      <c r="AT660" s="73"/>
      <c r="AU660" s="73"/>
      <c r="AV660" s="73"/>
      <c r="AW660" s="73"/>
      <c r="AX660" s="73"/>
      <c r="AY660" s="73"/>
      <c r="AZ660" s="72"/>
      <c r="BA660" s="83"/>
      <c r="BB660" s="83"/>
      <c r="BC660" s="83"/>
      <c r="BD660" s="83"/>
      <c r="BE660" s="83"/>
      <c r="BF660" s="83"/>
      <c r="BG660" s="83"/>
      <c r="BH660" s="83"/>
      <c r="BI660" s="83"/>
      <c r="BJ660" s="83"/>
      <c r="BK660" s="83"/>
      <c r="BL660" s="83"/>
      <c r="BM660" s="83"/>
      <c r="BN660" s="83"/>
      <c r="BO660" s="83"/>
      <c r="BP660" s="83"/>
      <c r="BQ660" s="83"/>
      <c r="BR660" s="83"/>
      <c r="BS660" s="83"/>
      <c r="BT660" s="83"/>
      <c r="BU660" s="83"/>
      <c r="BV660" s="54"/>
      <c r="BW660" s="54"/>
      <c r="BX660" s="54"/>
      <c r="BY660" s="54"/>
      <c r="BZ660" s="54"/>
      <c r="CA660" s="73"/>
      <c r="CB660" s="73"/>
      <c r="CC660" s="73"/>
      <c r="CD660" s="73"/>
      <c r="CE660" s="73"/>
      <c r="CF660" s="73"/>
      <c r="CG660" s="73"/>
      <c r="CH660" s="73"/>
      <c r="CI660" s="73"/>
      <c r="CJ660" s="73"/>
      <c r="CK660" s="73"/>
      <c r="CL660" s="73"/>
      <c r="CM660" s="73"/>
      <c r="CN660" s="73"/>
      <c r="CO660" s="73"/>
      <c r="CP660" s="73"/>
      <c r="CQ660" s="73"/>
      <c r="CR660" s="73"/>
      <c r="CS660" s="73"/>
      <c r="CT660" s="73"/>
      <c r="CU660" s="73"/>
      <c r="CV660" s="73"/>
      <c r="CW660" s="73"/>
      <c r="CX660" s="77"/>
    </row>
    <row r="661" spans="1:102" ht="13.5" customHeight="1" x14ac:dyDescent="0.25">
      <c r="A661" s="3"/>
      <c r="B661" s="77"/>
      <c r="C661" s="84"/>
      <c r="D661" s="75"/>
      <c r="E661" s="75"/>
      <c r="F661" s="75"/>
      <c r="G661" s="75"/>
      <c r="H661" s="75"/>
      <c r="I661" s="75"/>
      <c r="J661" s="75"/>
      <c r="K661" s="75"/>
      <c r="L661" s="75"/>
      <c r="M661" s="74"/>
      <c r="N661" s="74"/>
      <c r="O661" s="74"/>
      <c r="P661" s="74"/>
      <c r="Q661" s="74"/>
      <c r="R661" s="85"/>
      <c r="S661" s="85"/>
      <c r="T661" s="85"/>
      <c r="U661" s="86"/>
      <c r="V661" s="86"/>
      <c r="W661" s="86"/>
      <c r="X661" s="74"/>
      <c r="Y661" s="74"/>
      <c r="Z661" s="74"/>
      <c r="AA661" s="74"/>
      <c r="AB661" s="74"/>
      <c r="AC661" s="73"/>
      <c r="AD661" s="73"/>
      <c r="AE661" s="73"/>
      <c r="AF661" s="73"/>
      <c r="AG661" s="73"/>
      <c r="AH661" s="73"/>
      <c r="AI661" s="73"/>
      <c r="AJ661" s="73"/>
      <c r="AK661" s="73"/>
      <c r="AL661" s="73"/>
      <c r="AM661" s="73"/>
      <c r="AN661" s="73"/>
      <c r="AO661" s="73"/>
      <c r="AP661" s="73"/>
      <c r="AQ661" s="73"/>
      <c r="AR661" s="73"/>
      <c r="AS661" s="73"/>
      <c r="AT661" s="73"/>
      <c r="AU661" s="73"/>
      <c r="AV661" s="73"/>
      <c r="AW661" s="73"/>
      <c r="AX661" s="73"/>
      <c r="AY661" s="73"/>
      <c r="AZ661" s="72"/>
      <c r="BA661" s="84"/>
      <c r="BB661" s="76"/>
      <c r="BC661" s="76"/>
      <c r="BD661" s="76"/>
      <c r="BE661" s="76"/>
      <c r="BF661" s="76"/>
      <c r="BG661" s="76"/>
      <c r="BH661" s="76"/>
      <c r="BI661" s="76"/>
      <c r="BJ661" s="76"/>
      <c r="BK661" s="74"/>
      <c r="BL661" s="74"/>
      <c r="BM661" s="74"/>
      <c r="BN661" s="74"/>
      <c r="BO661" s="74"/>
      <c r="BP661" s="85"/>
      <c r="BQ661" s="85"/>
      <c r="BR661" s="85"/>
      <c r="BS661" s="86"/>
      <c r="BT661" s="86"/>
      <c r="BU661" s="86"/>
      <c r="BV661" s="74"/>
      <c r="BW661" s="74"/>
      <c r="BX661" s="74"/>
      <c r="BY661" s="74"/>
      <c r="BZ661" s="74"/>
      <c r="CA661" s="73"/>
      <c r="CB661" s="73"/>
      <c r="CC661" s="73"/>
      <c r="CD661" s="73"/>
      <c r="CE661" s="73"/>
      <c r="CF661" s="73"/>
      <c r="CG661" s="73"/>
      <c r="CH661" s="73"/>
      <c r="CI661" s="73"/>
      <c r="CJ661" s="73"/>
      <c r="CK661" s="73"/>
      <c r="CL661" s="73"/>
      <c r="CM661" s="73"/>
      <c r="CN661" s="73"/>
      <c r="CO661" s="73"/>
      <c r="CP661" s="73"/>
      <c r="CQ661" s="73"/>
      <c r="CR661" s="73"/>
      <c r="CS661" s="73"/>
      <c r="CT661" s="73"/>
      <c r="CU661" s="73"/>
      <c r="CV661" s="73"/>
      <c r="CW661" s="73"/>
      <c r="CX661" s="77"/>
    </row>
    <row r="662" spans="1:102" ht="13.5" customHeight="1" x14ac:dyDescent="0.25">
      <c r="A662" s="3"/>
      <c r="B662" s="77"/>
      <c r="C662" s="84"/>
      <c r="D662" s="75"/>
      <c r="E662" s="75"/>
      <c r="F662" s="75"/>
      <c r="G662" s="75"/>
      <c r="H662" s="75"/>
      <c r="I662" s="75"/>
      <c r="J662" s="75"/>
      <c r="K662" s="75"/>
      <c r="L662" s="75"/>
      <c r="M662" s="74"/>
      <c r="N662" s="74"/>
      <c r="O662" s="74"/>
      <c r="P662" s="74"/>
      <c r="Q662" s="74"/>
      <c r="R662" s="85"/>
      <c r="S662" s="85"/>
      <c r="T662" s="85"/>
      <c r="U662" s="86"/>
      <c r="V662" s="86"/>
      <c r="W662" s="86"/>
      <c r="X662" s="74"/>
      <c r="Y662" s="74"/>
      <c r="Z662" s="74"/>
      <c r="AA662" s="74"/>
      <c r="AB662" s="74"/>
      <c r="AC662" s="73"/>
      <c r="AD662" s="73"/>
      <c r="AE662" s="73"/>
      <c r="AF662" s="73"/>
      <c r="AG662" s="73"/>
      <c r="AH662" s="73"/>
      <c r="AI662" s="73"/>
      <c r="AJ662" s="73"/>
      <c r="AK662" s="73"/>
      <c r="AL662" s="73"/>
      <c r="AM662" s="73"/>
      <c r="AN662" s="73"/>
      <c r="AO662" s="73"/>
      <c r="AP662" s="73"/>
      <c r="AQ662" s="73"/>
      <c r="AR662" s="73"/>
      <c r="AS662" s="73"/>
      <c r="AT662" s="73"/>
      <c r="AU662" s="73"/>
      <c r="AV662" s="73"/>
      <c r="AW662" s="73"/>
      <c r="AX662" s="73"/>
      <c r="AY662" s="73"/>
      <c r="AZ662" s="72"/>
      <c r="BA662" s="84"/>
      <c r="BB662" s="76"/>
      <c r="BC662" s="76"/>
      <c r="BD662" s="76"/>
      <c r="BE662" s="76"/>
      <c r="BF662" s="76"/>
      <c r="BG662" s="76"/>
      <c r="BH662" s="76"/>
      <c r="BI662" s="76"/>
      <c r="BJ662" s="76"/>
      <c r="BK662" s="74"/>
      <c r="BL662" s="74"/>
      <c r="BM662" s="74"/>
      <c r="BN662" s="74"/>
      <c r="BO662" s="74"/>
      <c r="BP662" s="85"/>
      <c r="BQ662" s="85"/>
      <c r="BR662" s="85"/>
      <c r="BS662" s="86"/>
      <c r="BT662" s="86"/>
      <c r="BU662" s="86"/>
      <c r="BV662" s="74"/>
      <c r="BW662" s="74"/>
      <c r="BX662" s="74"/>
      <c r="BY662" s="74"/>
      <c r="BZ662" s="74"/>
      <c r="CA662" s="73"/>
      <c r="CB662" s="73"/>
      <c r="CC662" s="73"/>
      <c r="CD662" s="73"/>
      <c r="CE662" s="73"/>
      <c r="CF662" s="73"/>
      <c r="CG662" s="73"/>
      <c r="CH662" s="73"/>
      <c r="CI662" s="73"/>
      <c r="CJ662" s="73"/>
      <c r="CK662" s="73"/>
      <c r="CL662" s="73"/>
      <c r="CM662" s="73"/>
      <c r="CN662" s="73"/>
      <c r="CO662" s="73"/>
      <c r="CP662" s="73"/>
      <c r="CQ662" s="73"/>
      <c r="CR662" s="73"/>
      <c r="CS662" s="73"/>
      <c r="CT662" s="73"/>
      <c r="CU662" s="73"/>
      <c r="CV662" s="73"/>
      <c r="CW662" s="73"/>
      <c r="CX662" s="77"/>
    </row>
    <row r="663" spans="1:102" ht="13.5" customHeight="1" x14ac:dyDescent="0.25">
      <c r="A663" s="3"/>
      <c r="B663" s="77"/>
      <c r="C663" s="84"/>
      <c r="D663" s="75"/>
      <c r="E663" s="75"/>
      <c r="F663" s="75"/>
      <c r="G663" s="75"/>
      <c r="H663" s="75"/>
      <c r="I663" s="75"/>
      <c r="J663" s="75"/>
      <c r="K663" s="75"/>
      <c r="L663" s="75"/>
      <c r="M663" s="74"/>
      <c r="N663" s="74"/>
      <c r="O663" s="74"/>
      <c r="P663" s="74"/>
      <c r="Q663" s="74"/>
      <c r="R663" s="85"/>
      <c r="S663" s="85"/>
      <c r="T663" s="85"/>
      <c r="U663" s="86"/>
      <c r="V663" s="86"/>
      <c r="W663" s="86"/>
      <c r="X663" s="74"/>
      <c r="Y663" s="74"/>
      <c r="Z663" s="74"/>
      <c r="AA663" s="74"/>
      <c r="AB663" s="74"/>
      <c r="AC663" s="73"/>
      <c r="AD663" s="73"/>
      <c r="AE663" s="73"/>
      <c r="AF663" s="73"/>
      <c r="AG663" s="73"/>
      <c r="AH663" s="73"/>
      <c r="AI663" s="73"/>
      <c r="AJ663" s="73"/>
      <c r="AK663" s="73"/>
      <c r="AL663" s="73"/>
      <c r="AM663" s="73"/>
      <c r="AN663" s="73"/>
      <c r="AO663" s="73"/>
      <c r="AP663" s="73"/>
      <c r="AQ663" s="73"/>
      <c r="AR663" s="73"/>
      <c r="AS663" s="73"/>
      <c r="AT663" s="73"/>
      <c r="AU663" s="73"/>
      <c r="AV663" s="73"/>
      <c r="AW663" s="73"/>
      <c r="AX663" s="73"/>
      <c r="AY663" s="73"/>
      <c r="AZ663" s="72"/>
      <c r="BA663" s="84"/>
      <c r="BB663" s="76"/>
      <c r="BC663" s="76"/>
      <c r="BD663" s="76"/>
      <c r="BE663" s="76"/>
      <c r="BF663" s="76"/>
      <c r="BG663" s="76"/>
      <c r="BH663" s="76"/>
      <c r="BI663" s="76"/>
      <c r="BJ663" s="76"/>
      <c r="BK663" s="74"/>
      <c r="BL663" s="74"/>
      <c r="BM663" s="74"/>
      <c r="BN663" s="74"/>
      <c r="BO663" s="74"/>
      <c r="BP663" s="85"/>
      <c r="BQ663" s="85"/>
      <c r="BR663" s="85"/>
      <c r="BS663" s="86"/>
      <c r="BT663" s="86"/>
      <c r="BU663" s="86"/>
      <c r="BV663" s="74"/>
      <c r="BW663" s="74"/>
      <c r="BX663" s="74"/>
      <c r="BY663" s="74"/>
      <c r="BZ663" s="74"/>
      <c r="CA663" s="73"/>
      <c r="CB663" s="73"/>
      <c r="CC663" s="73"/>
      <c r="CD663" s="73"/>
      <c r="CE663" s="73"/>
      <c r="CF663" s="73"/>
      <c r="CG663" s="73"/>
      <c r="CH663" s="73"/>
      <c r="CI663" s="73"/>
      <c r="CJ663" s="73"/>
      <c r="CK663" s="73"/>
      <c r="CL663" s="73"/>
      <c r="CM663" s="73"/>
      <c r="CN663" s="73"/>
      <c r="CO663" s="73"/>
      <c r="CP663" s="73"/>
      <c r="CQ663" s="73"/>
      <c r="CR663" s="73"/>
      <c r="CS663" s="73"/>
      <c r="CT663" s="73"/>
      <c r="CU663" s="73"/>
      <c r="CV663" s="73"/>
      <c r="CW663" s="73"/>
      <c r="CX663" s="77"/>
    </row>
    <row r="664" spans="1:102" ht="13.5" customHeight="1" x14ac:dyDescent="0.25">
      <c r="A664" s="3"/>
      <c r="B664" s="77"/>
      <c r="C664" s="84"/>
      <c r="D664" s="75"/>
      <c r="E664" s="75"/>
      <c r="F664" s="75"/>
      <c r="G664" s="75"/>
      <c r="H664" s="75"/>
      <c r="I664" s="75"/>
      <c r="J664" s="75"/>
      <c r="K664" s="75"/>
      <c r="L664" s="75"/>
      <c r="M664" s="74"/>
      <c r="N664" s="74"/>
      <c r="O664" s="74"/>
      <c r="P664" s="74"/>
      <c r="Q664" s="74"/>
      <c r="R664" s="85"/>
      <c r="S664" s="85"/>
      <c r="T664" s="85"/>
      <c r="U664" s="86"/>
      <c r="V664" s="86"/>
      <c r="W664" s="86"/>
      <c r="X664" s="74"/>
      <c r="Y664" s="74"/>
      <c r="Z664" s="74"/>
      <c r="AA664" s="74"/>
      <c r="AB664" s="74"/>
      <c r="AC664" s="73"/>
      <c r="AD664" s="73"/>
      <c r="AE664" s="73"/>
      <c r="AF664" s="73"/>
      <c r="AG664" s="73"/>
      <c r="AH664" s="73"/>
      <c r="AI664" s="73"/>
      <c r="AJ664" s="73"/>
      <c r="AK664" s="73"/>
      <c r="AL664" s="73"/>
      <c r="AM664" s="73"/>
      <c r="AN664" s="73"/>
      <c r="AO664" s="73"/>
      <c r="AP664" s="73"/>
      <c r="AQ664" s="73"/>
      <c r="AR664" s="73"/>
      <c r="AS664" s="73"/>
      <c r="AT664" s="73"/>
      <c r="AU664" s="73"/>
      <c r="AV664" s="73"/>
      <c r="AW664" s="73"/>
      <c r="AX664" s="73"/>
      <c r="AY664" s="73"/>
      <c r="AZ664" s="72"/>
      <c r="BA664" s="84"/>
      <c r="BB664" s="76"/>
      <c r="BC664" s="76"/>
      <c r="BD664" s="76"/>
      <c r="BE664" s="76"/>
      <c r="BF664" s="76"/>
      <c r="BG664" s="76"/>
      <c r="BH664" s="76"/>
      <c r="BI664" s="76"/>
      <c r="BJ664" s="76"/>
      <c r="BK664" s="74"/>
      <c r="BL664" s="74"/>
      <c r="BM664" s="74"/>
      <c r="BN664" s="74"/>
      <c r="BO664" s="74"/>
      <c r="BP664" s="85"/>
      <c r="BQ664" s="85"/>
      <c r="BR664" s="85"/>
      <c r="BS664" s="86"/>
      <c r="BT664" s="86"/>
      <c r="BU664" s="86"/>
      <c r="BV664" s="74"/>
      <c r="BW664" s="74"/>
      <c r="BX664" s="74"/>
      <c r="BY664" s="74"/>
      <c r="BZ664" s="74"/>
      <c r="CA664" s="73"/>
      <c r="CB664" s="73"/>
      <c r="CC664" s="73"/>
      <c r="CD664" s="73"/>
      <c r="CE664" s="73"/>
      <c r="CF664" s="73"/>
      <c r="CG664" s="73"/>
      <c r="CH664" s="73"/>
      <c r="CI664" s="73"/>
      <c r="CJ664" s="73"/>
      <c r="CK664" s="73"/>
      <c r="CL664" s="73"/>
      <c r="CM664" s="73"/>
      <c r="CN664" s="73"/>
      <c r="CO664" s="73"/>
      <c r="CP664" s="73"/>
      <c r="CQ664" s="73"/>
      <c r="CR664" s="73"/>
      <c r="CS664" s="73"/>
      <c r="CT664" s="73"/>
      <c r="CU664" s="73"/>
      <c r="CV664" s="73"/>
      <c r="CW664" s="73"/>
      <c r="CX664" s="77"/>
    </row>
    <row r="665" spans="1:102" ht="13.5" customHeight="1" x14ac:dyDescent="0.2">
      <c r="A665" s="3"/>
      <c r="B665" s="77"/>
      <c r="C665" s="83"/>
      <c r="D665" s="83"/>
      <c r="E665" s="83"/>
      <c r="F665" s="83"/>
      <c r="G665" s="83"/>
      <c r="H665" s="83"/>
      <c r="I665" s="83"/>
      <c r="J665" s="83"/>
      <c r="K665" s="83"/>
      <c r="L665" s="83"/>
      <c r="M665" s="83"/>
      <c r="N665" s="83"/>
      <c r="O665" s="83"/>
      <c r="P665" s="83"/>
      <c r="Q665" s="83"/>
      <c r="R665" s="83"/>
      <c r="S665" s="83"/>
      <c r="T665" s="83"/>
      <c r="U665" s="83"/>
      <c r="V665" s="83"/>
      <c r="W665" s="83"/>
      <c r="X665" s="54"/>
      <c r="Y665" s="54"/>
      <c r="Z665" s="54"/>
      <c r="AA665" s="54"/>
      <c r="AB665" s="54"/>
      <c r="AC665" s="73"/>
      <c r="AD665" s="73"/>
      <c r="AE665" s="73"/>
      <c r="AF665" s="73"/>
      <c r="AG665" s="73"/>
      <c r="AH665" s="73"/>
      <c r="AI665" s="73"/>
      <c r="AJ665" s="73"/>
      <c r="AK665" s="73"/>
      <c r="AL665" s="73"/>
      <c r="AM665" s="73"/>
      <c r="AN665" s="73"/>
      <c r="AO665" s="73"/>
      <c r="AP665" s="73"/>
      <c r="AQ665" s="73"/>
      <c r="AR665" s="73"/>
      <c r="AS665" s="73"/>
      <c r="AT665" s="73"/>
      <c r="AU665" s="73"/>
      <c r="AV665" s="73"/>
      <c r="AW665" s="73"/>
      <c r="AX665" s="73"/>
      <c r="AY665" s="73"/>
      <c r="AZ665" s="72"/>
      <c r="BA665" s="83"/>
      <c r="BB665" s="83"/>
      <c r="BC665" s="83"/>
      <c r="BD665" s="83"/>
      <c r="BE665" s="83"/>
      <c r="BF665" s="83"/>
      <c r="BG665" s="83"/>
      <c r="BH665" s="83"/>
      <c r="BI665" s="83"/>
      <c r="BJ665" s="83"/>
      <c r="BK665" s="83"/>
      <c r="BL665" s="83"/>
      <c r="BM665" s="83"/>
      <c r="BN665" s="83"/>
      <c r="BO665" s="83"/>
      <c r="BP665" s="83"/>
      <c r="BQ665" s="83"/>
      <c r="BR665" s="83"/>
      <c r="BS665" s="83"/>
      <c r="BT665" s="83"/>
      <c r="BU665" s="83"/>
      <c r="BV665" s="54"/>
      <c r="BW665" s="54"/>
      <c r="BX665" s="54"/>
      <c r="BY665" s="54"/>
      <c r="BZ665" s="54"/>
      <c r="CA665" s="73"/>
      <c r="CB665" s="73"/>
      <c r="CC665" s="73"/>
      <c r="CD665" s="73"/>
      <c r="CE665" s="73"/>
      <c r="CF665" s="73"/>
      <c r="CG665" s="73"/>
      <c r="CH665" s="73"/>
      <c r="CI665" s="73"/>
      <c r="CJ665" s="73"/>
      <c r="CK665" s="73"/>
      <c r="CL665" s="73"/>
      <c r="CM665" s="73"/>
      <c r="CN665" s="73"/>
      <c r="CO665" s="73"/>
      <c r="CP665" s="73"/>
      <c r="CQ665" s="73"/>
      <c r="CR665" s="73"/>
      <c r="CS665" s="73"/>
      <c r="CT665" s="73"/>
      <c r="CU665" s="73"/>
      <c r="CV665" s="73"/>
      <c r="CW665" s="73"/>
      <c r="CX665" s="77"/>
    </row>
    <row r="666" spans="1:102" ht="13.5" customHeight="1" x14ac:dyDescent="0.2">
      <c r="A666" s="3"/>
      <c r="B666" s="77"/>
      <c r="C666" s="83"/>
      <c r="D666" s="83"/>
      <c r="E666" s="83"/>
      <c r="F666" s="83"/>
      <c r="G666" s="83"/>
      <c r="H666" s="83"/>
      <c r="I666" s="83"/>
      <c r="J666" s="83"/>
      <c r="K666" s="83"/>
      <c r="L666" s="83"/>
      <c r="M666" s="83"/>
      <c r="N666" s="83"/>
      <c r="O666" s="83"/>
      <c r="P666" s="83"/>
      <c r="Q666" s="83"/>
      <c r="R666" s="83"/>
      <c r="S666" s="83"/>
      <c r="T666" s="83"/>
      <c r="U666" s="83"/>
      <c r="V666" s="83"/>
      <c r="W666" s="83"/>
      <c r="X666" s="54"/>
      <c r="Y666" s="54"/>
      <c r="Z666" s="54"/>
      <c r="AA666" s="54"/>
      <c r="AB666" s="54"/>
      <c r="AC666" s="73"/>
      <c r="AD666" s="73"/>
      <c r="AE666" s="73"/>
      <c r="AF666" s="73"/>
      <c r="AG666" s="73"/>
      <c r="AH666" s="73"/>
      <c r="AI666" s="73"/>
      <c r="AJ666" s="73"/>
      <c r="AK666" s="73"/>
      <c r="AL666" s="73"/>
      <c r="AM666" s="73"/>
      <c r="AN666" s="73"/>
      <c r="AO666" s="73"/>
      <c r="AP666" s="73"/>
      <c r="AQ666" s="73"/>
      <c r="AR666" s="73"/>
      <c r="AS666" s="73"/>
      <c r="AT666" s="73"/>
      <c r="AU666" s="73"/>
      <c r="AV666" s="73"/>
      <c r="AW666" s="73"/>
      <c r="AX666" s="73"/>
      <c r="AY666" s="73"/>
      <c r="AZ666" s="77"/>
      <c r="BA666" s="83"/>
      <c r="BB666" s="83"/>
      <c r="BC666" s="83"/>
      <c r="BD666" s="83"/>
      <c r="BE666" s="83"/>
      <c r="BF666" s="83"/>
      <c r="BG666" s="83"/>
      <c r="BH666" s="83"/>
      <c r="BI666" s="83"/>
      <c r="BJ666" s="83"/>
      <c r="BK666" s="83"/>
      <c r="BL666" s="83"/>
      <c r="BM666" s="83"/>
      <c r="BN666" s="83"/>
      <c r="BO666" s="83"/>
      <c r="BP666" s="83"/>
      <c r="BQ666" s="83"/>
      <c r="BR666" s="83"/>
      <c r="BS666" s="83"/>
      <c r="BT666" s="83"/>
      <c r="BU666" s="83"/>
      <c r="BV666" s="54"/>
      <c r="BW666" s="54"/>
      <c r="BX666" s="54"/>
      <c r="BY666" s="54"/>
      <c r="BZ666" s="54"/>
      <c r="CA666" s="73"/>
      <c r="CB666" s="73"/>
      <c r="CC666" s="73"/>
      <c r="CD666" s="73"/>
      <c r="CE666" s="73"/>
      <c r="CF666" s="73"/>
      <c r="CG666" s="73"/>
      <c r="CH666" s="73"/>
      <c r="CI666" s="73"/>
      <c r="CJ666" s="73"/>
      <c r="CK666" s="73"/>
      <c r="CL666" s="73"/>
      <c r="CM666" s="73"/>
      <c r="CN666" s="73"/>
      <c r="CO666" s="73"/>
      <c r="CP666" s="73"/>
      <c r="CQ666" s="73"/>
      <c r="CR666" s="73"/>
      <c r="CS666" s="73"/>
      <c r="CT666" s="73"/>
      <c r="CU666" s="73"/>
      <c r="CV666" s="73"/>
      <c r="CW666" s="73"/>
      <c r="CX666" s="77"/>
    </row>
    <row r="667" spans="1:102" ht="13.5" customHeight="1" x14ac:dyDescent="0.25">
      <c r="A667" s="3"/>
      <c r="B667" s="77"/>
      <c r="C667" s="84"/>
      <c r="D667" s="75"/>
      <c r="E667" s="75"/>
      <c r="F667" s="75"/>
      <c r="G667" s="75"/>
      <c r="H667" s="75"/>
      <c r="I667" s="75"/>
      <c r="J667" s="75"/>
      <c r="K667" s="75"/>
      <c r="L667" s="75"/>
      <c r="M667" s="74"/>
      <c r="N667" s="74"/>
      <c r="O667" s="74"/>
      <c r="P667" s="74"/>
      <c r="Q667" s="74"/>
      <c r="R667" s="85"/>
      <c r="S667" s="85"/>
      <c r="T667" s="85"/>
      <c r="U667" s="86"/>
      <c r="V667" s="86"/>
      <c r="W667" s="86"/>
      <c r="X667" s="74"/>
      <c r="Y667" s="74"/>
      <c r="Z667" s="74"/>
      <c r="AA667" s="74"/>
      <c r="AB667" s="74"/>
      <c r="AC667" s="73"/>
      <c r="AD667" s="73"/>
      <c r="AE667" s="73"/>
      <c r="AF667" s="73"/>
      <c r="AG667" s="73"/>
      <c r="AH667" s="73"/>
      <c r="AI667" s="73"/>
      <c r="AJ667" s="73"/>
      <c r="AK667" s="73"/>
      <c r="AL667" s="73"/>
      <c r="AM667" s="73"/>
      <c r="AN667" s="73"/>
      <c r="AO667" s="73"/>
      <c r="AP667" s="73"/>
      <c r="AQ667" s="73"/>
      <c r="AR667" s="73"/>
      <c r="AS667" s="73"/>
      <c r="AT667" s="73"/>
      <c r="AU667" s="73"/>
      <c r="AV667" s="73"/>
      <c r="AW667" s="73"/>
      <c r="AX667" s="73"/>
      <c r="AY667" s="73"/>
      <c r="AZ667" s="77"/>
      <c r="BA667" s="84"/>
      <c r="BB667" s="76"/>
      <c r="BC667" s="76"/>
      <c r="BD667" s="76"/>
      <c r="BE667" s="76"/>
      <c r="BF667" s="76"/>
      <c r="BG667" s="76"/>
      <c r="BH667" s="76"/>
      <c r="BI667" s="76"/>
      <c r="BJ667" s="76"/>
      <c r="BK667" s="74"/>
      <c r="BL667" s="74"/>
      <c r="BM667" s="74"/>
      <c r="BN667" s="74"/>
      <c r="BO667" s="74"/>
      <c r="BP667" s="85"/>
      <c r="BQ667" s="85"/>
      <c r="BR667" s="85"/>
      <c r="BS667" s="86"/>
      <c r="BT667" s="86"/>
      <c r="BU667" s="86"/>
      <c r="BV667" s="74"/>
      <c r="BW667" s="74"/>
      <c r="BX667" s="74"/>
      <c r="BY667" s="74"/>
      <c r="BZ667" s="74"/>
      <c r="CA667" s="73"/>
      <c r="CB667" s="73"/>
      <c r="CC667" s="73"/>
      <c r="CD667" s="73"/>
      <c r="CE667" s="73"/>
      <c r="CF667" s="73"/>
      <c r="CG667" s="73"/>
      <c r="CH667" s="73"/>
      <c r="CI667" s="73"/>
      <c r="CJ667" s="73"/>
      <c r="CK667" s="73"/>
      <c r="CL667" s="73"/>
      <c r="CM667" s="73"/>
      <c r="CN667" s="73"/>
      <c r="CO667" s="73"/>
      <c r="CP667" s="73"/>
      <c r="CQ667" s="73"/>
      <c r="CR667" s="73"/>
      <c r="CS667" s="73"/>
      <c r="CT667" s="73"/>
      <c r="CU667" s="73"/>
      <c r="CV667" s="73"/>
      <c r="CW667" s="73"/>
      <c r="CX667" s="77"/>
    </row>
    <row r="668" spans="1:102" ht="13.5" customHeight="1" x14ac:dyDescent="0.25">
      <c r="A668" s="3"/>
      <c r="B668" s="77"/>
      <c r="C668" s="84"/>
      <c r="D668" s="75"/>
      <c r="E668" s="75"/>
      <c r="F668" s="75"/>
      <c r="G668" s="75"/>
      <c r="H668" s="75"/>
      <c r="I668" s="75"/>
      <c r="J668" s="75"/>
      <c r="K668" s="75"/>
      <c r="L668" s="75"/>
      <c r="M668" s="74"/>
      <c r="N668" s="74"/>
      <c r="O668" s="74"/>
      <c r="P668" s="74"/>
      <c r="Q668" s="74"/>
      <c r="R668" s="85"/>
      <c r="S668" s="85"/>
      <c r="T668" s="85"/>
      <c r="U668" s="86"/>
      <c r="V668" s="86"/>
      <c r="W668" s="86"/>
      <c r="X668" s="74"/>
      <c r="Y668" s="74"/>
      <c r="Z668" s="74"/>
      <c r="AA668" s="74"/>
      <c r="AB668" s="74"/>
      <c r="AC668" s="73"/>
      <c r="AD668" s="73"/>
      <c r="AE668" s="73"/>
      <c r="AF668" s="73"/>
      <c r="AG668" s="73"/>
      <c r="AH668" s="73"/>
      <c r="AI668" s="73"/>
      <c r="AJ668" s="73"/>
      <c r="AK668" s="73"/>
      <c r="AL668" s="73"/>
      <c r="AM668" s="73"/>
      <c r="AN668" s="73"/>
      <c r="AO668" s="73"/>
      <c r="AP668" s="73"/>
      <c r="AQ668" s="73"/>
      <c r="AR668" s="73"/>
      <c r="AS668" s="73"/>
      <c r="AT668" s="73"/>
      <c r="AU668" s="73"/>
      <c r="AV668" s="73"/>
      <c r="AW668" s="73"/>
      <c r="AX668" s="73"/>
      <c r="AY668" s="73"/>
      <c r="AZ668" s="77"/>
      <c r="BA668" s="84"/>
      <c r="BB668" s="76"/>
      <c r="BC668" s="76"/>
      <c r="BD668" s="76"/>
      <c r="BE668" s="76"/>
      <c r="BF668" s="76"/>
      <c r="BG668" s="76"/>
      <c r="BH668" s="76"/>
      <c r="BI668" s="76"/>
      <c r="BJ668" s="76"/>
      <c r="BK668" s="74"/>
      <c r="BL668" s="74"/>
      <c r="BM668" s="74"/>
      <c r="BN668" s="74"/>
      <c r="BO668" s="74"/>
      <c r="BP668" s="85"/>
      <c r="BQ668" s="85"/>
      <c r="BR668" s="85"/>
      <c r="BS668" s="86"/>
      <c r="BT668" s="86"/>
      <c r="BU668" s="86"/>
      <c r="BV668" s="74"/>
      <c r="BW668" s="74"/>
      <c r="BX668" s="74"/>
      <c r="BY668" s="74"/>
      <c r="BZ668" s="74"/>
      <c r="CA668" s="73"/>
      <c r="CB668" s="73"/>
      <c r="CC668" s="73"/>
      <c r="CD668" s="73"/>
      <c r="CE668" s="73"/>
      <c r="CF668" s="73"/>
      <c r="CG668" s="73"/>
      <c r="CH668" s="73"/>
      <c r="CI668" s="73"/>
      <c r="CJ668" s="73"/>
      <c r="CK668" s="73"/>
      <c r="CL668" s="73"/>
      <c r="CM668" s="73"/>
      <c r="CN668" s="73"/>
      <c r="CO668" s="73"/>
      <c r="CP668" s="73"/>
      <c r="CQ668" s="73"/>
      <c r="CR668" s="73"/>
      <c r="CS668" s="73"/>
      <c r="CT668" s="73"/>
      <c r="CU668" s="73"/>
      <c r="CV668" s="73"/>
      <c r="CW668" s="73"/>
      <c r="CX668" s="77"/>
    </row>
    <row r="669" spans="1:102" ht="13.5" customHeight="1" x14ac:dyDescent="0.25">
      <c r="A669" s="3"/>
      <c r="B669" s="77"/>
      <c r="C669" s="84"/>
      <c r="D669" s="75"/>
      <c r="E669" s="75"/>
      <c r="F669" s="75"/>
      <c r="G669" s="75"/>
      <c r="H669" s="75"/>
      <c r="I669" s="75"/>
      <c r="J669" s="75"/>
      <c r="K669" s="75"/>
      <c r="L669" s="75"/>
      <c r="M669" s="74"/>
      <c r="N669" s="74"/>
      <c r="O669" s="74"/>
      <c r="P669" s="74"/>
      <c r="Q669" s="74"/>
      <c r="R669" s="85"/>
      <c r="S669" s="85"/>
      <c r="T669" s="85"/>
      <c r="U669" s="86"/>
      <c r="V669" s="86"/>
      <c r="W669" s="86"/>
      <c r="X669" s="74"/>
      <c r="Y669" s="74"/>
      <c r="Z669" s="74"/>
      <c r="AA669" s="74"/>
      <c r="AB669" s="74"/>
      <c r="AC669" s="73"/>
      <c r="AD669" s="73"/>
      <c r="AE669" s="73"/>
      <c r="AF669" s="73"/>
      <c r="AG669" s="73"/>
      <c r="AH669" s="73"/>
      <c r="AI669" s="73"/>
      <c r="AJ669" s="73"/>
      <c r="AK669" s="73"/>
      <c r="AL669" s="73"/>
      <c r="AM669" s="73"/>
      <c r="AN669" s="73"/>
      <c r="AO669" s="73"/>
      <c r="AP669" s="73"/>
      <c r="AQ669" s="73"/>
      <c r="AR669" s="73"/>
      <c r="AS669" s="73"/>
      <c r="AT669" s="73"/>
      <c r="AU669" s="73"/>
      <c r="AV669" s="73"/>
      <c r="AW669" s="73"/>
      <c r="AX669" s="73"/>
      <c r="AY669" s="73"/>
      <c r="AZ669" s="77"/>
      <c r="BA669" s="84"/>
      <c r="BB669" s="76"/>
      <c r="BC669" s="76"/>
      <c r="BD669" s="76"/>
      <c r="BE669" s="76"/>
      <c r="BF669" s="76"/>
      <c r="BG669" s="76"/>
      <c r="BH669" s="76"/>
      <c r="BI669" s="76"/>
      <c r="BJ669" s="76"/>
      <c r="BK669" s="74"/>
      <c r="BL669" s="74"/>
      <c r="BM669" s="74"/>
      <c r="BN669" s="74"/>
      <c r="BO669" s="74"/>
      <c r="BP669" s="85"/>
      <c r="BQ669" s="85"/>
      <c r="BR669" s="85"/>
      <c r="BS669" s="86"/>
      <c r="BT669" s="86"/>
      <c r="BU669" s="86"/>
      <c r="BV669" s="74"/>
      <c r="BW669" s="74"/>
      <c r="BX669" s="74"/>
      <c r="BY669" s="74"/>
      <c r="BZ669" s="74"/>
      <c r="CA669" s="73"/>
      <c r="CB669" s="73"/>
      <c r="CC669" s="73"/>
      <c r="CD669" s="73"/>
      <c r="CE669" s="73"/>
      <c r="CF669" s="73"/>
      <c r="CG669" s="73"/>
      <c r="CH669" s="73"/>
      <c r="CI669" s="73"/>
      <c r="CJ669" s="73"/>
      <c r="CK669" s="73"/>
      <c r="CL669" s="73"/>
      <c r="CM669" s="73"/>
      <c r="CN669" s="73"/>
      <c r="CO669" s="73"/>
      <c r="CP669" s="73"/>
      <c r="CQ669" s="73"/>
      <c r="CR669" s="73"/>
      <c r="CS669" s="73"/>
      <c r="CT669" s="73"/>
      <c r="CU669" s="73"/>
      <c r="CV669" s="73"/>
      <c r="CW669" s="73"/>
      <c r="CX669" s="77"/>
    </row>
    <row r="670" spans="1:102" ht="13.5" customHeight="1" x14ac:dyDescent="0.25">
      <c r="A670" s="3"/>
      <c r="B670" s="77"/>
      <c r="C670" s="84"/>
      <c r="D670" s="75"/>
      <c r="E670" s="75"/>
      <c r="F670" s="75"/>
      <c r="G670" s="75"/>
      <c r="H670" s="75"/>
      <c r="I670" s="75"/>
      <c r="J670" s="75"/>
      <c r="K670" s="75"/>
      <c r="L670" s="75"/>
      <c r="M670" s="74"/>
      <c r="N670" s="74"/>
      <c r="O670" s="74"/>
      <c r="P670" s="74"/>
      <c r="Q670" s="74"/>
      <c r="R670" s="85"/>
      <c r="S670" s="85"/>
      <c r="T670" s="85"/>
      <c r="U670" s="86"/>
      <c r="V670" s="86"/>
      <c r="W670" s="86"/>
      <c r="X670" s="74"/>
      <c r="Y670" s="74"/>
      <c r="Z670" s="74"/>
      <c r="AA670" s="74"/>
      <c r="AB670" s="74"/>
      <c r="AC670" s="73"/>
      <c r="AD670" s="73"/>
      <c r="AE670" s="73"/>
      <c r="AF670" s="73"/>
      <c r="AG670" s="73"/>
      <c r="AH670" s="73"/>
      <c r="AI670" s="73"/>
      <c r="AJ670" s="73"/>
      <c r="AK670" s="73"/>
      <c r="AL670" s="73"/>
      <c r="AM670" s="73"/>
      <c r="AN670" s="73"/>
      <c r="AO670" s="73"/>
      <c r="AP670" s="73"/>
      <c r="AQ670" s="73"/>
      <c r="AR670" s="73"/>
      <c r="AS670" s="73"/>
      <c r="AT670" s="73"/>
      <c r="AU670" s="73"/>
      <c r="AV670" s="73"/>
      <c r="AW670" s="73"/>
      <c r="AX670" s="73"/>
      <c r="AY670" s="73"/>
      <c r="AZ670" s="77"/>
      <c r="BA670" s="84"/>
      <c r="BB670" s="76"/>
      <c r="BC670" s="76"/>
      <c r="BD670" s="76"/>
      <c r="BE670" s="76"/>
      <c r="BF670" s="76"/>
      <c r="BG670" s="76"/>
      <c r="BH670" s="76"/>
      <c r="BI670" s="76"/>
      <c r="BJ670" s="76"/>
      <c r="BK670" s="74"/>
      <c r="BL670" s="74"/>
      <c r="BM670" s="74"/>
      <c r="BN670" s="74"/>
      <c r="BO670" s="74"/>
      <c r="BP670" s="85"/>
      <c r="BQ670" s="85"/>
      <c r="BR670" s="85"/>
      <c r="BS670" s="86"/>
      <c r="BT670" s="86"/>
      <c r="BU670" s="86"/>
      <c r="BV670" s="74"/>
      <c r="BW670" s="74"/>
      <c r="BX670" s="74"/>
      <c r="BY670" s="74"/>
      <c r="BZ670" s="74"/>
      <c r="CA670" s="73"/>
      <c r="CB670" s="73"/>
      <c r="CC670" s="73"/>
      <c r="CD670" s="73"/>
      <c r="CE670" s="73"/>
      <c r="CF670" s="73"/>
      <c r="CG670" s="73"/>
      <c r="CH670" s="73"/>
      <c r="CI670" s="73"/>
      <c r="CJ670" s="73"/>
      <c r="CK670" s="73"/>
      <c r="CL670" s="73"/>
      <c r="CM670" s="73"/>
      <c r="CN670" s="73"/>
      <c r="CO670" s="73"/>
      <c r="CP670" s="73"/>
      <c r="CQ670" s="73"/>
      <c r="CR670" s="73"/>
      <c r="CS670" s="73"/>
      <c r="CT670" s="73"/>
      <c r="CU670" s="73"/>
      <c r="CV670" s="73"/>
      <c r="CW670" s="73"/>
      <c r="CX670" s="77"/>
    </row>
    <row r="671" spans="1:102" ht="13.5" customHeight="1" x14ac:dyDescent="0.2">
      <c r="A671" s="3"/>
      <c r="B671" s="77"/>
      <c r="C671" s="83"/>
      <c r="D671" s="83"/>
      <c r="E671" s="83"/>
      <c r="F671" s="83"/>
      <c r="G671" s="83"/>
      <c r="H671" s="83"/>
      <c r="I671" s="83"/>
      <c r="J671" s="83"/>
      <c r="K671" s="83"/>
      <c r="L671" s="83"/>
      <c r="M671" s="83"/>
      <c r="N671" s="83"/>
      <c r="O671" s="83"/>
      <c r="P671" s="83"/>
      <c r="Q671" s="83"/>
      <c r="R671" s="83"/>
      <c r="S671" s="83"/>
      <c r="T671" s="83"/>
      <c r="U671" s="83"/>
      <c r="V671" s="83"/>
      <c r="W671" s="83"/>
      <c r="X671" s="54"/>
      <c r="Y671" s="54"/>
      <c r="Z671" s="54"/>
      <c r="AA671" s="54"/>
      <c r="AB671" s="54"/>
      <c r="AC671" s="73"/>
      <c r="AD671" s="73"/>
      <c r="AE671" s="73"/>
      <c r="AF671" s="73"/>
      <c r="AG671" s="73"/>
      <c r="AH671" s="73"/>
      <c r="AI671" s="73"/>
      <c r="AJ671" s="73"/>
      <c r="AK671" s="73"/>
      <c r="AL671" s="73"/>
      <c r="AM671" s="73"/>
      <c r="AN671" s="73"/>
      <c r="AO671" s="73"/>
      <c r="AP671" s="73"/>
      <c r="AQ671" s="73"/>
      <c r="AR671" s="73"/>
      <c r="AS671" s="73"/>
      <c r="AT671" s="73"/>
      <c r="AU671" s="73"/>
      <c r="AV671" s="73"/>
      <c r="AW671" s="73"/>
      <c r="AX671" s="73"/>
      <c r="AY671" s="73"/>
      <c r="AZ671" s="77"/>
      <c r="BA671" s="83"/>
      <c r="BB671" s="83"/>
      <c r="BC671" s="83"/>
      <c r="BD671" s="83"/>
      <c r="BE671" s="83"/>
      <c r="BF671" s="83"/>
      <c r="BG671" s="83"/>
      <c r="BH671" s="83"/>
      <c r="BI671" s="83"/>
      <c r="BJ671" s="83"/>
      <c r="BK671" s="83"/>
      <c r="BL671" s="83"/>
      <c r="BM671" s="83"/>
      <c r="BN671" s="83"/>
      <c r="BO671" s="83"/>
      <c r="BP671" s="83"/>
      <c r="BQ671" s="83"/>
      <c r="BR671" s="83"/>
      <c r="BS671" s="83"/>
      <c r="BT671" s="83"/>
      <c r="BU671" s="83"/>
      <c r="BV671" s="54"/>
      <c r="BW671" s="54"/>
      <c r="BX671" s="54"/>
      <c r="BY671" s="54"/>
      <c r="BZ671" s="54"/>
      <c r="CA671" s="73"/>
      <c r="CB671" s="73"/>
      <c r="CC671" s="73"/>
      <c r="CD671" s="73"/>
      <c r="CE671" s="73"/>
      <c r="CF671" s="73"/>
      <c r="CG671" s="73"/>
      <c r="CH671" s="73"/>
      <c r="CI671" s="73"/>
      <c r="CJ671" s="73"/>
      <c r="CK671" s="73"/>
      <c r="CL671" s="73"/>
      <c r="CM671" s="73"/>
      <c r="CN671" s="73"/>
      <c r="CO671" s="73"/>
      <c r="CP671" s="73"/>
      <c r="CQ671" s="73"/>
      <c r="CR671" s="73"/>
      <c r="CS671" s="73"/>
      <c r="CT671" s="73"/>
      <c r="CU671" s="73"/>
      <c r="CV671" s="73"/>
      <c r="CW671" s="73"/>
      <c r="CX671" s="77"/>
    </row>
    <row r="672" spans="1:102" ht="13.5" customHeight="1" x14ac:dyDescent="0.2">
      <c r="A672" s="3"/>
      <c r="B672" s="77"/>
      <c r="C672" s="83"/>
      <c r="D672" s="83"/>
      <c r="E672" s="83"/>
      <c r="F672" s="83"/>
      <c r="G672" s="83"/>
      <c r="H672" s="83"/>
      <c r="I672" s="83"/>
      <c r="J672" s="83"/>
      <c r="K672" s="83"/>
      <c r="L672" s="83"/>
      <c r="M672" s="83"/>
      <c r="N672" s="83"/>
      <c r="O672" s="83"/>
      <c r="P672" s="83"/>
      <c r="Q672" s="83"/>
      <c r="R672" s="83"/>
      <c r="S672" s="83"/>
      <c r="T672" s="83"/>
      <c r="U672" s="83"/>
      <c r="V672" s="83"/>
      <c r="W672" s="83"/>
      <c r="X672" s="54"/>
      <c r="Y672" s="54"/>
      <c r="Z672" s="54"/>
      <c r="AA672" s="54"/>
      <c r="AB672" s="54"/>
      <c r="AC672" s="73"/>
      <c r="AD672" s="73"/>
      <c r="AE672" s="73"/>
      <c r="AF672" s="73"/>
      <c r="AG672" s="73"/>
      <c r="AH672" s="73"/>
      <c r="AI672" s="73"/>
      <c r="AJ672" s="73"/>
      <c r="AK672" s="73"/>
      <c r="AL672" s="73"/>
      <c r="AM672" s="73"/>
      <c r="AN672" s="73"/>
      <c r="AO672" s="73"/>
      <c r="AP672" s="73"/>
      <c r="AQ672" s="73"/>
      <c r="AR672" s="73"/>
      <c r="AS672" s="73"/>
      <c r="AT672" s="73"/>
      <c r="AU672" s="73"/>
      <c r="AV672" s="73"/>
      <c r="AW672" s="73"/>
      <c r="AX672" s="73"/>
      <c r="AY672" s="73"/>
      <c r="AZ672" s="77"/>
      <c r="BA672" s="83"/>
      <c r="BB672" s="83"/>
      <c r="BC672" s="83"/>
      <c r="BD672" s="83"/>
      <c r="BE672" s="83"/>
      <c r="BF672" s="83"/>
      <c r="BG672" s="83"/>
      <c r="BH672" s="83"/>
      <c r="BI672" s="83"/>
      <c r="BJ672" s="83"/>
      <c r="BK672" s="83"/>
      <c r="BL672" s="83"/>
      <c r="BM672" s="83"/>
      <c r="BN672" s="83"/>
      <c r="BO672" s="83"/>
      <c r="BP672" s="83"/>
      <c r="BQ672" s="83"/>
      <c r="BR672" s="83"/>
      <c r="BS672" s="83"/>
      <c r="BT672" s="83"/>
      <c r="BU672" s="83"/>
      <c r="BV672" s="54"/>
      <c r="BW672" s="54"/>
      <c r="BX672" s="54"/>
      <c r="BY672" s="54"/>
      <c r="BZ672" s="54"/>
      <c r="CA672" s="83"/>
      <c r="CB672" s="83"/>
      <c r="CC672" s="83"/>
      <c r="CD672" s="83"/>
      <c r="CE672" s="83"/>
      <c r="CF672" s="83"/>
      <c r="CG672" s="83"/>
      <c r="CH672" s="83"/>
      <c r="CI672" s="83"/>
      <c r="CJ672" s="83"/>
      <c r="CK672" s="83"/>
      <c r="CL672" s="83"/>
      <c r="CM672" s="83"/>
      <c r="CN672" s="83"/>
      <c r="CO672" s="83"/>
      <c r="CP672" s="83"/>
      <c r="CQ672" s="83"/>
      <c r="CR672" s="83"/>
      <c r="CS672" s="83"/>
      <c r="CT672" s="83"/>
      <c r="CU672" s="83"/>
      <c r="CV672" s="83"/>
      <c r="CW672" s="83"/>
      <c r="CX672" s="77"/>
    </row>
    <row r="673" spans="1:102" ht="13.5" customHeight="1" x14ac:dyDescent="0.25">
      <c r="A673" s="3"/>
      <c r="B673" s="77"/>
      <c r="C673" s="84"/>
      <c r="D673" s="75"/>
      <c r="E673" s="75"/>
      <c r="F673" s="75"/>
      <c r="G673" s="75"/>
      <c r="H673" s="75"/>
      <c r="I673" s="75"/>
      <c r="J673" s="75"/>
      <c r="K673" s="75"/>
      <c r="L673" s="75"/>
      <c r="M673" s="74"/>
      <c r="N673" s="74"/>
      <c r="O673" s="74"/>
      <c r="P673" s="74"/>
      <c r="Q673" s="74"/>
      <c r="R673" s="85"/>
      <c r="S673" s="85"/>
      <c r="T673" s="85"/>
      <c r="U673" s="86"/>
      <c r="V673" s="86"/>
      <c r="W673" s="86"/>
      <c r="X673" s="74"/>
      <c r="Y673" s="74"/>
      <c r="Z673" s="74"/>
      <c r="AA673" s="74"/>
      <c r="AB673" s="74"/>
      <c r="AC673" s="73"/>
      <c r="AD673" s="73"/>
      <c r="AE673" s="73"/>
      <c r="AF673" s="73"/>
      <c r="AG673" s="73"/>
      <c r="AH673" s="73"/>
      <c r="AI673" s="73"/>
      <c r="AJ673" s="73"/>
      <c r="AK673" s="73"/>
      <c r="AL673" s="73"/>
      <c r="AM673" s="73"/>
      <c r="AN673" s="73"/>
      <c r="AO673" s="73"/>
      <c r="AP673" s="73"/>
      <c r="AQ673" s="73"/>
      <c r="AR673" s="73"/>
      <c r="AS673" s="73"/>
      <c r="AT673" s="73"/>
      <c r="AU673" s="73"/>
      <c r="AV673" s="73"/>
      <c r="AW673" s="73"/>
      <c r="AX673" s="73"/>
      <c r="AY673" s="73"/>
      <c r="AZ673" s="77"/>
      <c r="BA673" s="51"/>
      <c r="BB673" s="51"/>
      <c r="BC673" s="51"/>
      <c r="BD673" s="51"/>
      <c r="BE673" s="51"/>
      <c r="BF673" s="51"/>
      <c r="BG673" s="51"/>
      <c r="BH673" s="51"/>
      <c r="BI673" s="51"/>
      <c r="BJ673" s="51"/>
      <c r="BK673" s="51"/>
      <c r="BL673" s="51"/>
      <c r="BM673" s="51"/>
      <c r="BN673" s="51"/>
      <c r="BO673" s="51"/>
      <c r="BP673" s="51"/>
      <c r="BQ673" s="51"/>
      <c r="BR673" s="51"/>
      <c r="BS673" s="51"/>
      <c r="BT673" s="51"/>
      <c r="BU673" s="51"/>
      <c r="BV673" s="54"/>
      <c r="BW673" s="54"/>
      <c r="BX673" s="54"/>
      <c r="BY673" s="54"/>
      <c r="BZ673" s="54"/>
      <c r="CA673" s="87"/>
      <c r="CB673" s="52"/>
      <c r="CC673" s="52"/>
      <c r="CD673" s="52"/>
      <c r="CE673" s="52"/>
      <c r="CF673" s="52"/>
      <c r="CG673" s="52"/>
      <c r="CH673" s="52"/>
      <c r="CI673" s="52"/>
      <c r="CJ673" s="52"/>
      <c r="CK673" s="52"/>
      <c r="CL673" s="52"/>
      <c r="CM673" s="52"/>
      <c r="CN673" s="52"/>
      <c r="CO673" s="52"/>
      <c r="CP673" s="88"/>
      <c r="CQ673" s="88"/>
      <c r="CR673" s="88"/>
      <c r="CS673" s="89"/>
      <c r="CT673" s="80"/>
      <c r="CU673" s="80"/>
      <c r="CV673" s="80"/>
      <c r="CW673" s="80"/>
      <c r="CX673" s="77"/>
    </row>
    <row r="674" spans="1:102" ht="13.5" customHeight="1" x14ac:dyDescent="0.25">
      <c r="A674" s="3"/>
      <c r="B674" s="77"/>
      <c r="C674" s="84"/>
      <c r="D674" s="75"/>
      <c r="E674" s="75"/>
      <c r="F674" s="75"/>
      <c r="G674" s="75"/>
      <c r="H674" s="75"/>
      <c r="I674" s="75"/>
      <c r="J674" s="75"/>
      <c r="K674" s="75"/>
      <c r="L674" s="75"/>
      <c r="M674" s="74"/>
      <c r="N674" s="74"/>
      <c r="O674" s="74"/>
      <c r="P674" s="74"/>
      <c r="Q674" s="74"/>
      <c r="R674" s="85"/>
      <c r="S674" s="85"/>
      <c r="T674" s="85"/>
      <c r="U674" s="86"/>
      <c r="V674" s="86"/>
      <c r="W674" s="86"/>
      <c r="X674" s="74"/>
      <c r="Y674" s="74"/>
      <c r="Z674" s="74"/>
      <c r="AA674" s="74"/>
      <c r="AB674" s="74"/>
      <c r="AC674" s="73"/>
      <c r="AD674" s="73"/>
      <c r="AE674" s="73"/>
      <c r="AF674" s="73"/>
      <c r="AG674" s="73"/>
      <c r="AH674" s="73"/>
      <c r="AI674" s="73"/>
      <c r="AJ674" s="73"/>
      <c r="AK674" s="73"/>
      <c r="AL674" s="73"/>
      <c r="AM674" s="73"/>
      <c r="AN674" s="73"/>
      <c r="AO674" s="73"/>
      <c r="AP674" s="73"/>
      <c r="AQ674" s="73"/>
      <c r="AR674" s="73"/>
      <c r="AS674" s="73"/>
      <c r="AT674" s="73"/>
      <c r="AU674" s="73"/>
      <c r="AV674" s="73"/>
      <c r="AW674" s="73"/>
      <c r="AX674" s="73"/>
      <c r="AY674" s="73"/>
      <c r="AZ674" s="77"/>
      <c r="BA674" s="51"/>
      <c r="BB674" s="51"/>
      <c r="BC674" s="51"/>
      <c r="BD674" s="51"/>
      <c r="BE674" s="51"/>
      <c r="BF674" s="51"/>
      <c r="BG674" s="51"/>
      <c r="BH674" s="51"/>
      <c r="BI674" s="51"/>
      <c r="BJ674" s="51"/>
      <c r="BK674" s="51"/>
      <c r="BL674" s="51"/>
      <c r="BM674" s="51"/>
      <c r="BN674" s="51"/>
      <c r="BO674" s="51"/>
      <c r="BP674" s="51"/>
      <c r="BQ674" s="51"/>
      <c r="BR674" s="51"/>
      <c r="BS674" s="90"/>
      <c r="BT674" s="90"/>
      <c r="BU674" s="90"/>
      <c r="BV674" s="54"/>
      <c r="BW674" s="54"/>
      <c r="BX674" s="54"/>
      <c r="BY674" s="54"/>
      <c r="BZ674" s="54"/>
      <c r="CA674" s="87"/>
      <c r="CB674" s="52"/>
      <c r="CC674" s="52"/>
      <c r="CD674" s="52"/>
      <c r="CE674" s="52"/>
      <c r="CF674" s="52"/>
      <c r="CG674" s="52"/>
      <c r="CH674" s="52"/>
      <c r="CI674" s="52"/>
      <c r="CJ674" s="52"/>
      <c r="CK674" s="52"/>
      <c r="CL674" s="52"/>
      <c r="CM674" s="52"/>
      <c r="CN674" s="52"/>
      <c r="CO674" s="52"/>
      <c r="CP674" s="91"/>
      <c r="CQ674" s="91"/>
      <c r="CR674" s="91"/>
      <c r="CS674" s="79"/>
      <c r="CT674" s="80"/>
      <c r="CU674" s="80"/>
      <c r="CV674" s="80"/>
      <c r="CW674" s="80"/>
      <c r="CX674" s="77"/>
    </row>
    <row r="675" spans="1:102" ht="13.5" customHeight="1" x14ac:dyDescent="0.25">
      <c r="A675" s="3"/>
      <c r="B675" s="77"/>
      <c r="C675" s="84"/>
      <c r="D675" s="75"/>
      <c r="E675" s="75"/>
      <c r="F675" s="75"/>
      <c r="G675" s="75"/>
      <c r="H675" s="75"/>
      <c r="I675" s="75"/>
      <c r="J675" s="75"/>
      <c r="K675" s="75"/>
      <c r="L675" s="75"/>
      <c r="M675" s="74"/>
      <c r="N675" s="74"/>
      <c r="O675" s="74"/>
      <c r="P675" s="74"/>
      <c r="Q675" s="74"/>
      <c r="R675" s="85"/>
      <c r="S675" s="85"/>
      <c r="T675" s="85"/>
      <c r="U675" s="86"/>
      <c r="V675" s="86"/>
      <c r="W675" s="86"/>
      <c r="X675" s="74"/>
      <c r="Y675" s="74"/>
      <c r="Z675" s="74"/>
      <c r="AA675" s="74"/>
      <c r="AB675" s="74"/>
      <c r="AC675" s="73"/>
      <c r="AD675" s="73"/>
      <c r="AE675" s="73"/>
      <c r="AF675" s="73"/>
      <c r="AG675" s="73"/>
      <c r="AH675" s="73"/>
      <c r="AI675" s="73"/>
      <c r="AJ675" s="73"/>
      <c r="AK675" s="73"/>
      <c r="AL675" s="73"/>
      <c r="AM675" s="73"/>
      <c r="AN675" s="73"/>
      <c r="AO675" s="73"/>
      <c r="AP675" s="73"/>
      <c r="AQ675" s="73"/>
      <c r="AR675" s="73"/>
      <c r="AS675" s="73"/>
      <c r="AT675" s="73"/>
      <c r="AU675" s="73"/>
      <c r="AV675" s="73"/>
      <c r="AW675" s="73"/>
      <c r="AX675" s="73"/>
      <c r="AY675" s="73"/>
      <c r="AZ675" s="77"/>
      <c r="BA675" s="53"/>
      <c r="BB675" s="53"/>
      <c r="BC675" s="53"/>
      <c r="BD675" s="53"/>
      <c r="BE675" s="53"/>
      <c r="BF675" s="53"/>
      <c r="BG675" s="53"/>
      <c r="BH675" s="53"/>
      <c r="BI675" s="53"/>
      <c r="BJ675" s="53"/>
      <c r="BK675" s="53"/>
      <c r="BL675" s="53"/>
      <c r="BM675" s="53"/>
      <c r="BN675" s="53"/>
      <c r="BO675" s="53"/>
      <c r="BP675" s="53"/>
      <c r="BQ675" s="53"/>
      <c r="BR675" s="53"/>
      <c r="BS675" s="90"/>
      <c r="BT675" s="90"/>
      <c r="BU675" s="90"/>
      <c r="BV675" s="54"/>
      <c r="BW675" s="54"/>
      <c r="BX675" s="54"/>
      <c r="BY675" s="54"/>
      <c r="BZ675" s="54"/>
      <c r="CA675" s="87"/>
      <c r="CB675" s="52"/>
      <c r="CC675" s="52"/>
      <c r="CD675" s="52"/>
      <c r="CE675" s="52"/>
      <c r="CF675" s="52"/>
      <c r="CG675" s="52"/>
      <c r="CH675" s="52"/>
      <c r="CI675" s="52"/>
      <c r="CJ675" s="52"/>
      <c r="CK675" s="52"/>
      <c r="CL675" s="52"/>
      <c r="CM675" s="52"/>
      <c r="CN675" s="52"/>
      <c r="CO675" s="52"/>
      <c r="CP675" s="88"/>
      <c r="CQ675" s="88"/>
      <c r="CR675" s="88"/>
      <c r="CS675" s="89"/>
      <c r="CT675" s="80"/>
      <c r="CU675" s="80"/>
      <c r="CV675" s="80"/>
      <c r="CW675" s="80"/>
      <c r="CX675" s="77"/>
    </row>
    <row r="676" spans="1:102" ht="13.5" customHeight="1" x14ac:dyDescent="0.25">
      <c r="A676" s="3"/>
      <c r="B676" s="77"/>
      <c r="C676" s="84"/>
      <c r="D676" s="75"/>
      <c r="E676" s="75"/>
      <c r="F676" s="75"/>
      <c r="G676" s="75"/>
      <c r="H676" s="75"/>
      <c r="I676" s="75"/>
      <c r="J676" s="75"/>
      <c r="K676" s="75"/>
      <c r="L676" s="75"/>
      <c r="M676" s="74"/>
      <c r="N676" s="74"/>
      <c r="O676" s="74"/>
      <c r="P676" s="74"/>
      <c r="Q676" s="74"/>
      <c r="R676" s="85"/>
      <c r="S676" s="85"/>
      <c r="T676" s="85"/>
      <c r="U676" s="86"/>
      <c r="V676" s="86"/>
      <c r="W676" s="86"/>
      <c r="X676" s="74"/>
      <c r="Y676" s="74"/>
      <c r="Z676" s="74"/>
      <c r="AA676" s="74"/>
      <c r="AB676" s="74"/>
      <c r="AC676" s="73"/>
      <c r="AD676" s="73"/>
      <c r="AE676" s="73"/>
      <c r="AF676" s="73"/>
      <c r="AG676" s="73"/>
      <c r="AH676" s="73"/>
      <c r="AI676" s="73"/>
      <c r="AJ676" s="73"/>
      <c r="AK676" s="73"/>
      <c r="AL676" s="73"/>
      <c r="AM676" s="73"/>
      <c r="AN676" s="73"/>
      <c r="AO676" s="73"/>
      <c r="AP676" s="73"/>
      <c r="AQ676" s="73"/>
      <c r="AR676" s="73"/>
      <c r="AS676" s="73"/>
      <c r="AT676" s="73"/>
      <c r="AU676" s="73"/>
      <c r="AV676" s="73"/>
      <c r="AW676" s="73"/>
      <c r="AX676" s="73"/>
      <c r="AY676" s="73"/>
      <c r="AZ676" s="77"/>
      <c r="BA676" s="51"/>
      <c r="BB676" s="51"/>
      <c r="BC676" s="51"/>
      <c r="BD676" s="51"/>
      <c r="BE676" s="51"/>
      <c r="BF676" s="51"/>
      <c r="BG676" s="51"/>
      <c r="BH676" s="51"/>
      <c r="BI676" s="51"/>
      <c r="BJ676" s="51"/>
      <c r="BK676" s="51"/>
      <c r="BL676" s="51"/>
      <c r="BM676" s="51"/>
      <c r="BN676" s="51"/>
      <c r="BO676" s="51"/>
      <c r="BP676" s="51"/>
      <c r="BQ676" s="51"/>
      <c r="BR676" s="51"/>
      <c r="BS676" s="51"/>
      <c r="BT676" s="51"/>
      <c r="BU676" s="51"/>
      <c r="BV676" s="51"/>
      <c r="BW676" s="51"/>
      <c r="BX676" s="51"/>
      <c r="BY676" s="51"/>
      <c r="BZ676" s="51"/>
      <c r="CA676" s="83"/>
      <c r="CB676" s="83"/>
      <c r="CC676" s="83"/>
      <c r="CD676" s="83"/>
      <c r="CE676" s="83"/>
      <c r="CF676" s="83"/>
      <c r="CG676" s="83"/>
      <c r="CH676" s="83"/>
      <c r="CI676" s="83"/>
      <c r="CJ676" s="83"/>
      <c r="CK676" s="83"/>
      <c r="CL676" s="83"/>
      <c r="CM676" s="83"/>
      <c r="CN676" s="83"/>
      <c r="CO676" s="83"/>
      <c r="CP676" s="83"/>
      <c r="CQ676" s="83"/>
      <c r="CR676" s="83"/>
      <c r="CS676" s="92"/>
      <c r="CT676" s="83"/>
      <c r="CU676" s="83"/>
      <c r="CV676" s="83"/>
      <c r="CW676" s="83"/>
      <c r="CX676" s="77"/>
    </row>
    <row r="677" spans="1:102" ht="13.5" customHeight="1" x14ac:dyDescent="0.2">
      <c r="A677" s="3"/>
      <c r="B677" s="77"/>
      <c r="C677" s="83"/>
      <c r="D677" s="83"/>
      <c r="E677" s="83"/>
      <c r="F677" s="83"/>
      <c r="G677" s="83"/>
      <c r="H677" s="83"/>
      <c r="I677" s="83"/>
      <c r="J677" s="83"/>
      <c r="K677" s="83"/>
      <c r="L677" s="83"/>
      <c r="M677" s="83"/>
      <c r="N677" s="83"/>
      <c r="O677" s="83"/>
      <c r="P677" s="83"/>
      <c r="Q677" s="83"/>
      <c r="R677" s="83"/>
      <c r="S677" s="83"/>
      <c r="T677" s="83"/>
      <c r="U677" s="83"/>
      <c r="V677" s="83"/>
      <c r="W677" s="83"/>
      <c r="X677" s="54"/>
      <c r="Y677" s="54"/>
      <c r="Z677" s="54"/>
      <c r="AA677" s="54"/>
      <c r="AB677" s="54"/>
      <c r="AC677" s="73"/>
      <c r="AD677" s="73"/>
      <c r="AE677" s="73"/>
      <c r="AF677" s="73"/>
      <c r="AG677" s="73"/>
      <c r="AH677" s="73"/>
      <c r="AI677" s="73"/>
      <c r="AJ677" s="73"/>
      <c r="AK677" s="73"/>
      <c r="AL677" s="73"/>
      <c r="AM677" s="73"/>
      <c r="AN677" s="73"/>
      <c r="AO677" s="73"/>
      <c r="AP677" s="73"/>
      <c r="AQ677" s="73"/>
      <c r="AR677" s="73"/>
      <c r="AS677" s="73"/>
      <c r="AT677" s="73"/>
      <c r="AU677" s="73"/>
      <c r="AV677" s="73"/>
      <c r="AW677" s="73"/>
      <c r="AX677" s="73"/>
      <c r="AY677" s="73"/>
      <c r="AZ677" s="77"/>
      <c r="BA677" s="52"/>
      <c r="BB677" s="62"/>
      <c r="BC677" s="62"/>
      <c r="BD677" s="62"/>
      <c r="BE677" s="62"/>
      <c r="BF677" s="62"/>
      <c r="BG677" s="62"/>
      <c r="BH677" s="62"/>
      <c r="BI677" s="62"/>
      <c r="BJ677" s="62"/>
      <c r="BK677" s="62"/>
      <c r="BL677" s="62"/>
      <c r="BM677" s="62"/>
      <c r="BN677" s="62"/>
      <c r="BO677" s="62"/>
      <c r="BP677" s="62"/>
      <c r="BQ677" s="62"/>
      <c r="BR677" s="62"/>
      <c r="BS677" s="62"/>
      <c r="BT677" s="62"/>
      <c r="BU677" s="62"/>
      <c r="BV677" s="62"/>
      <c r="BW677" s="62"/>
      <c r="BX677" s="62"/>
      <c r="BY677" s="62"/>
      <c r="BZ677" s="52"/>
      <c r="CA677" s="83"/>
      <c r="CB677" s="83"/>
      <c r="CC677" s="83"/>
      <c r="CD677" s="83"/>
      <c r="CE677" s="83"/>
      <c r="CF677" s="83"/>
      <c r="CG677" s="83"/>
      <c r="CH677" s="83"/>
      <c r="CI677" s="83"/>
      <c r="CJ677" s="83"/>
      <c r="CK677" s="83"/>
      <c r="CL677" s="83"/>
      <c r="CM677" s="83"/>
      <c r="CN677" s="83"/>
      <c r="CO677" s="83"/>
      <c r="CP677" s="83"/>
      <c r="CQ677" s="83"/>
      <c r="CR677" s="83"/>
      <c r="CS677" s="92"/>
      <c r="CT677" s="83"/>
      <c r="CU677" s="83"/>
      <c r="CV677" s="83"/>
      <c r="CW677" s="83"/>
      <c r="CX677" s="77"/>
    </row>
    <row r="678" spans="1:102" ht="13.5" customHeight="1" x14ac:dyDescent="0.2">
      <c r="A678" s="3"/>
      <c r="B678" s="77"/>
      <c r="C678" s="83"/>
      <c r="D678" s="83"/>
      <c r="E678" s="83"/>
      <c r="F678" s="83"/>
      <c r="G678" s="83"/>
      <c r="H678" s="83"/>
      <c r="I678" s="83"/>
      <c r="J678" s="83"/>
      <c r="K678" s="83"/>
      <c r="L678" s="83"/>
      <c r="M678" s="83"/>
      <c r="N678" s="83"/>
      <c r="O678" s="83"/>
      <c r="P678" s="83"/>
      <c r="Q678" s="83"/>
      <c r="R678" s="83"/>
      <c r="S678" s="83"/>
      <c r="T678" s="83"/>
      <c r="U678" s="83"/>
      <c r="V678" s="83"/>
      <c r="W678" s="83"/>
      <c r="X678" s="54"/>
      <c r="Y678" s="54"/>
      <c r="Z678" s="54"/>
      <c r="AA678" s="54"/>
      <c r="AB678" s="54"/>
      <c r="AC678" s="73"/>
      <c r="AD678" s="73"/>
      <c r="AE678" s="73"/>
      <c r="AF678" s="73"/>
      <c r="AG678" s="73"/>
      <c r="AH678" s="73"/>
      <c r="AI678" s="73"/>
      <c r="AJ678" s="73"/>
      <c r="AK678" s="73"/>
      <c r="AL678" s="73"/>
      <c r="AM678" s="73"/>
      <c r="AN678" s="73"/>
      <c r="AO678" s="73"/>
      <c r="AP678" s="73"/>
      <c r="AQ678" s="73"/>
      <c r="AR678" s="73"/>
      <c r="AS678" s="73"/>
      <c r="AT678" s="73"/>
      <c r="AU678" s="73"/>
      <c r="AV678" s="73"/>
      <c r="AW678" s="73"/>
      <c r="AX678" s="73"/>
      <c r="AY678" s="73"/>
      <c r="AZ678" s="77"/>
      <c r="BA678" s="52"/>
      <c r="BB678" s="62"/>
      <c r="BC678" s="62"/>
      <c r="BD678" s="62"/>
      <c r="BE678" s="62"/>
      <c r="BF678" s="62"/>
      <c r="BG678" s="62"/>
      <c r="BH678" s="62"/>
      <c r="BI678" s="62"/>
      <c r="BJ678" s="62"/>
      <c r="BK678" s="62"/>
      <c r="BL678" s="62"/>
      <c r="BM678" s="62"/>
      <c r="BN678" s="62"/>
      <c r="BO678" s="62"/>
      <c r="BP678" s="62"/>
      <c r="BQ678" s="62"/>
      <c r="BR678" s="62"/>
      <c r="BS678" s="62"/>
      <c r="BT678" s="62"/>
      <c r="BU678" s="62"/>
      <c r="BV678" s="62"/>
      <c r="BW678" s="62"/>
      <c r="BX678" s="62"/>
      <c r="BY678" s="62"/>
      <c r="BZ678" s="52"/>
      <c r="CA678" s="87"/>
      <c r="CB678" s="52"/>
      <c r="CC678" s="52"/>
      <c r="CD678" s="52"/>
      <c r="CE678" s="52"/>
      <c r="CF678" s="52"/>
      <c r="CG678" s="52"/>
      <c r="CH678" s="52"/>
      <c r="CI678" s="52"/>
      <c r="CJ678" s="52"/>
      <c r="CK678" s="52"/>
      <c r="CL678" s="52"/>
      <c r="CM678" s="52"/>
      <c r="CN678" s="52"/>
      <c r="CO678" s="52"/>
      <c r="CP678" s="91"/>
      <c r="CQ678" s="91"/>
      <c r="CR678" s="91"/>
      <c r="CS678" s="92"/>
      <c r="CT678" s="83"/>
      <c r="CU678" s="83"/>
      <c r="CV678" s="83"/>
      <c r="CW678" s="83"/>
      <c r="CX678" s="77"/>
    </row>
    <row r="679" spans="1:102" ht="13.5" customHeight="1" x14ac:dyDescent="0.25">
      <c r="A679" s="3"/>
      <c r="B679" s="77"/>
      <c r="C679" s="84"/>
      <c r="D679" s="75"/>
      <c r="E679" s="75"/>
      <c r="F679" s="75"/>
      <c r="G679" s="75"/>
      <c r="H679" s="75"/>
      <c r="I679" s="75"/>
      <c r="J679" s="75"/>
      <c r="K679" s="75"/>
      <c r="L679" s="75"/>
      <c r="M679" s="74"/>
      <c r="N679" s="74"/>
      <c r="O679" s="74"/>
      <c r="P679" s="74"/>
      <c r="Q679" s="74"/>
      <c r="R679" s="85"/>
      <c r="S679" s="85"/>
      <c r="T679" s="85"/>
      <c r="U679" s="86"/>
      <c r="V679" s="86"/>
      <c r="W679" s="86"/>
      <c r="X679" s="74"/>
      <c r="Y679" s="74"/>
      <c r="Z679" s="74"/>
      <c r="AA679" s="74"/>
      <c r="AB679" s="74"/>
      <c r="AC679" s="73"/>
      <c r="AD679" s="73"/>
      <c r="AE679" s="73"/>
      <c r="AF679" s="73"/>
      <c r="AG679" s="73"/>
      <c r="AH679" s="73"/>
      <c r="AI679" s="73"/>
      <c r="AJ679" s="73"/>
      <c r="AK679" s="73"/>
      <c r="AL679" s="73"/>
      <c r="AM679" s="73"/>
      <c r="AN679" s="73"/>
      <c r="AO679" s="73"/>
      <c r="AP679" s="73"/>
      <c r="AQ679" s="73"/>
      <c r="AR679" s="73"/>
      <c r="AS679" s="73"/>
      <c r="AT679" s="73"/>
      <c r="AU679" s="73"/>
      <c r="AV679" s="73"/>
      <c r="AW679" s="73"/>
      <c r="AX679" s="73"/>
      <c r="AY679" s="73"/>
      <c r="AZ679" s="77"/>
      <c r="BA679" s="52"/>
      <c r="BB679" s="62"/>
      <c r="BC679" s="62"/>
      <c r="BD679" s="62"/>
      <c r="BE679" s="62"/>
      <c r="BF679" s="62"/>
      <c r="BG679" s="62"/>
      <c r="BH679" s="62"/>
      <c r="BI679" s="62"/>
      <c r="BJ679" s="62"/>
      <c r="BK679" s="62"/>
      <c r="BL679" s="62"/>
      <c r="BM679" s="62"/>
      <c r="BN679" s="62"/>
      <c r="BO679" s="62"/>
      <c r="BP679" s="62"/>
      <c r="BQ679" s="62"/>
      <c r="BR679" s="62"/>
      <c r="BS679" s="62"/>
      <c r="BT679" s="62"/>
      <c r="BU679" s="62"/>
      <c r="BV679" s="62"/>
      <c r="BW679" s="62"/>
      <c r="BX679" s="62"/>
      <c r="BY679" s="62"/>
      <c r="BZ679" s="52"/>
      <c r="CA679" s="83"/>
      <c r="CB679" s="83"/>
      <c r="CC679" s="83"/>
      <c r="CD679" s="83"/>
      <c r="CE679" s="83"/>
      <c r="CF679" s="83"/>
      <c r="CG679" s="83"/>
      <c r="CH679" s="83"/>
      <c r="CI679" s="83"/>
      <c r="CJ679" s="83"/>
      <c r="CK679" s="83"/>
      <c r="CL679" s="83"/>
      <c r="CM679" s="83"/>
      <c r="CN679" s="83"/>
      <c r="CO679" s="83"/>
      <c r="CP679" s="83"/>
      <c r="CQ679" s="83"/>
      <c r="CR679" s="83"/>
      <c r="CS679" s="92"/>
      <c r="CT679" s="83"/>
      <c r="CU679" s="83"/>
      <c r="CV679" s="83"/>
      <c r="CW679" s="83"/>
      <c r="CX679" s="77"/>
    </row>
    <row r="680" spans="1:102" ht="13.5" customHeight="1" x14ac:dyDescent="0.25">
      <c r="A680" s="3"/>
      <c r="B680" s="77"/>
      <c r="C680" s="84"/>
      <c r="D680" s="75"/>
      <c r="E680" s="75"/>
      <c r="F680" s="75"/>
      <c r="G680" s="75"/>
      <c r="H680" s="75"/>
      <c r="I680" s="75"/>
      <c r="J680" s="75"/>
      <c r="K680" s="75"/>
      <c r="L680" s="75"/>
      <c r="M680" s="74"/>
      <c r="N680" s="74"/>
      <c r="O680" s="74"/>
      <c r="P680" s="74"/>
      <c r="Q680" s="74"/>
      <c r="R680" s="85"/>
      <c r="S680" s="85"/>
      <c r="T680" s="85"/>
      <c r="U680" s="86"/>
      <c r="V680" s="86"/>
      <c r="W680" s="86"/>
      <c r="X680" s="74"/>
      <c r="Y680" s="74"/>
      <c r="Z680" s="74"/>
      <c r="AA680" s="74"/>
      <c r="AB680" s="74"/>
      <c r="AC680" s="73"/>
      <c r="AD680" s="73"/>
      <c r="AE680" s="73"/>
      <c r="AF680" s="73"/>
      <c r="AG680" s="73"/>
      <c r="AH680" s="73"/>
      <c r="AI680" s="73"/>
      <c r="AJ680" s="73"/>
      <c r="AK680" s="73"/>
      <c r="AL680" s="73"/>
      <c r="AM680" s="73"/>
      <c r="AN680" s="73"/>
      <c r="AO680" s="73"/>
      <c r="AP680" s="73"/>
      <c r="AQ680" s="73"/>
      <c r="AR680" s="73"/>
      <c r="AS680" s="73"/>
      <c r="AT680" s="73"/>
      <c r="AU680" s="73"/>
      <c r="AV680" s="73"/>
      <c r="AW680" s="73"/>
      <c r="AX680" s="73"/>
      <c r="AY680" s="73"/>
      <c r="AZ680" s="77"/>
      <c r="BA680" s="53"/>
      <c r="BB680" s="62"/>
      <c r="BC680" s="62"/>
      <c r="BD680" s="62"/>
      <c r="BE680" s="62"/>
      <c r="BF680" s="62"/>
      <c r="BG680" s="62"/>
      <c r="BH680" s="62"/>
      <c r="BI680" s="62"/>
      <c r="BJ680" s="62"/>
      <c r="BK680" s="62"/>
      <c r="BL680" s="62"/>
      <c r="BM680" s="62"/>
      <c r="BN680" s="62"/>
      <c r="BO680" s="62"/>
      <c r="BP680" s="62"/>
      <c r="BQ680" s="62"/>
      <c r="BR680" s="62"/>
      <c r="BS680" s="62"/>
      <c r="BT680" s="62"/>
      <c r="BU680" s="62"/>
      <c r="BV680" s="62"/>
      <c r="BW680" s="62"/>
      <c r="BX680" s="62"/>
      <c r="BY680" s="62"/>
      <c r="BZ680" s="54"/>
      <c r="CA680" s="83"/>
      <c r="CB680" s="83"/>
      <c r="CC680" s="83"/>
      <c r="CD680" s="83"/>
      <c r="CE680" s="83"/>
      <c r="CF680" s="83"/>
      <c r="CG680" s="83"/>
      <c r="CH680" s="83"/>
      <c r="CI680" s="83"/>
      <c r="CJ680" s="83"/>
      <c r="CK680" s="83"/>
      <c r="CL680" s="83"/>
      <c r="CM680" s="83"/>
      <c r="CN680" s="83"/>
      <c r="CO680" s="83"/>
      <c r="CP680" s="83"/>
      <c r="CQ680" s="83"/>
      <c r="CR680" s="83"/>
      <c r="CS680" s="92"/>
      <c r="CT680" s="83"/>
      <c r="CU680" s="83"/>
      <c r="CV680" s="83"/>
      <c r="CW680" s="83"/>
      <c r="CX680" s="77"/>
    </row>
    <row r="681" spans="1:102" ht="13.5" customHeight="1" x14ac:dyDescent="0.25">
      <c r="A681" s="3"/>
      <c r="B681" s="77"/>
      <c r="C681" s="84"/>
      <c r="D681" s="75"/>
      <c r="E681" s="75"/>
      <c r="F681" s="75"/>
      <c r="G681" s="75"/>
      <c r="H681" s="75"/>
      <c r="I681" s="75"/>
      <c r="J681" s="75"/>
      <c r="K681" s="75"/>
      <c r="L681" s="75"/>
      <c r="M681" s="74"/>
      <c r="N681" s="74"/>
      <c r="O681" s="74"/>
      <c r="P681" s="74"/>
      <c r="Q681" s="74"/>
      <c r="R681" s="85"/>
      <c r="S681" s="85"/>
      <c r="T681" s="85"/>
      <c r="U681" s="86"/>
      <c r="V681" s="86"/>
      <c r="W681" s="86"/>
      <c r="X681" s="74"/>
      <c r="Y681" s="74"/>
      <c r="Z681" s="74"/>
      <c r="AA681" s="74"/>
      <c r="AB681" s="74"/>
      <c r="AC681" s="73"/>
      <c r="AD681" s="73"/>
      <c r="AE681" s="73"/>
      <c r="AF681" s="73"/>
      <c r="AG681" s="73"/>
      <c r="AH681" s="73"/>
      <c r="AI681" s="73"/>
      <c r="AJ681" s="73"/>
      <c r="AK681" s="73"/>
      <c r="AL681" s="73"/>
      <c r="AM681" s="73"/>
      <c r="AN681" s="73"/>
      <c r="AO681" s="73"/>
      <c r="AP681" s="73"/>
      <c r="AQ681" s="73"/>
      <c r="AR681" s="73"/>
      <c r="AS681" s="73"/>
      <c r="AT681" s="73"/>
      <c r="AU681" s="73"/>
      <c r="AV681" s="73"/>
      <c r="AW681" s="73"/>
      <c r="AX681" s="73"/>
      <c r="AY681" s="73"/>
      <c r="AZ681" s="77"/>
      <c r="BA681" s="52"/>
      <c r="BB681" s="62"/>
      <c r="BC681" s="62"/>
      <c r="BD681" s="62"/>
      <c r="BE681" s="62"/>
      <c r="BF681" s="62"/>
      <c r="BG681" s="62"/>
      <c r="BH681" s="62"/>
      <c r="BI681" s="62"/>
      <c r="BJ681" s="62"/>
      <c r="BK681" s="62"/>
      <c r="BL681" s="62"/>
      <c r="BM681" s="62"/>
      <c r="BN681" s="62"/>
      <c r="BO681" s="62"/>
      <c r="BP681" s="62"/>
      <c r="BQ681" s="62"/>
      <c r="BR681" s="62"/>
      <c r="BS681" s="62"/>
      <c r="BT681" s="62"/>
      <c r="BU681" s="62"/>
      <c r="BV681" s="62"/>
      <c r="BW681" s="62"/>
      <c r="BX681" s="62"/>
      <c r="BY681" s="62"/>
      <c r="BZ681" s="52"/>
      <c r="CA681" s="77"/>
      <c r="CB681" s="77"/>
      <c r="CC681" s="77"/>
      <c r="CD681" s="77"/>
      <c r="CE681" s="77"/>
      <c r="CF681" s="77"/>
      <c r="CG681" s="77"/>
      <c r="CH681" s="77"/>
      <c r="CI681" s="77"/>
      <c r="CJ681" s="77"/>
      <c r="CK681" s="77"/>
      <c r="CL681" s="77"/>
      <c r="CM681" s="77"/>
      <c r="CN681" s="77"/>
      <c r="CO681" s="77"/>
      <c r="CP681" s="77"/>
      <c r="CQ681" s="77"/>
      <c r="CR681" s="77"/>
      <c r="CS681" s="77"/>
      <c r="CT681" s="77"/>
      <c r="CU681" s="77"/>
      <c r="CV681" s="77"/>
      <c r="CW681" s="77"/>
      <c r="CX681" s="77"/>
    </row>
    <row r="682" spans="1:102" ht="13.5" customHeight="1" x14ac:dyDescent="0.25">
      <c r="A682" s="3"/>
      <c r="B682" s="77"/>
      <c r="C682" s="84"/>
      <c r="D682" s="75"/>
      <c r="E682" s="75"/>
      <c r="F682" s="75"/>
      <c r="G682" s="75"/>
      <c r="H682" s="75"/>
      <c r="I682" s="75"/>
      <c r="J682" s="75"/>
      <c r="K682" s="75"/>
      <c r="L682" s="75"/>
      <c r="M682" s="74"/>
      <c r="N682" s="74"/>
      <c r="O682" s="74"/>
      <c r="P682" s="74"/>
      <c r="Q682" s="74"/>
      <c r="R682" s="85"/>
      <c r="S682" s="85"/>
      <c r="T682" s="85"/>
      <c r="U682" s="86"/>
      <c r="V682" s="86"/>
      <c r="W682" s="86"/>
      <c r="X682" s="74"/>
      <c r="Y682" s="74"/>
      <c r="Z682" s="74"/>
      <c r="AA682" s="74"/>
      <c r="AB682" s="74"/>
      <c r="AC682" s="73"/>
      <c r="AD682" s="73"/>
      <c r="AE682" s="73"/>
      <c r="AF682" s="73"/>
      <c r="AG682" s="73"/>
      <c r="AH682" s="73"/>
      <c r="AI682" s="73"/>
      <c r="AJ682" s="73"/>
      <c r="AK682" s="73"/>
      <c r="AL682" s="73"/>
      <c r="AM682" s="73"/>
      <c r="AN682" s="73"/>
      <c r="AO682" s="73"/>
      <c r="AP682" s="73"/>
      <c r="AQ682" s="73"/>
      <c r="AR682" s="73"/>
      <c r="AS682" s="73"/>
      <c r="AT682" s="73"/>
      <c r="AU682" s="73"/>
      <c r="AV682" s="73"/>
      <c r="AW682" s="73"/>
      <c r="AX682" s="73"/>
      <c r="AY682" s="73"/>
      <c r="AZ682" s="77"/>
      <c r="BA682" s="53"/>
      <c r="BB682" s="62"/>
      <c r="BC682" s="62"/>
      <c r="BD682" s="62"/>
      <c r="BE682" s="62"/>
      <c r="BF682" s="62"/>
      <c r="BG682" s="62"/>
      <c r="BH682" s="62"/>
      <c r="BI682" s="62"/>
      <c r="BJ682" s="62"/>
      <c r="BK682" s="62"/>
      <c r="BL682" s="62"/>
      <c r="BM682" s="62"/>
      <c r="BN682" s="62"/>
      <c r="BO682" s="62"/>
      <c r="BP682" s="62"/>
      <c r="BQ682" s="62"/>
      <c r="BR682" s="62"/>
      <c r="BS682" s="62"/>
      <c r="BT682" s="62"/>
      <c r="BU682" s="62"/>
      <c r="BV682" s="62"/>
      <c r="BW682" s="62"/>
      <c r="BX682" s="62"/>
      <c r="BY682" s="62"/>
      <c r="BZ682" s="54"/>
      <c r="CA682" s="77"/>
      <c r="CB682" s="77"/>
      <c r="CC682" s="77"/>
      <c r="CD682" s="81"/>
      <c r="CE682" s="81"/>
      <c r="CF682" s="81"/>
      <c r="CG682" s="81"/>
      <c r="CH682" s="81"/>
      <c r="CI682" s="81"/>
      <c r="CJ682" s="81"/>
      <c r="CK682" s="81"/>
      <c r="CL682" s="81"/>
      <c r="CM682" s="81"/>
      <c r="CN682" s="81"/>
      <c r="CO682" s="81"/>
      <c r="CP682" s="81"/>
      <c r="CQ682" s="81"/>
      <c r="CR682" s="81"/>
      <c r="CS682" s="81"/>
      <c r="CT682" s="81"/>
      <c r="CU682" s="77"/>
      <c r="CV682" s="77"/>
      <c r="CW682" s="77"/>
      <c r="CX682" s="77"/>
    </row>
    <row r="683" spans="1:102" ht="13.5" customHeight="1" x14ac:dyDescent="0.2">
      <c r="A683" s="3"/>
      <c r="B683" s="77"/>
      <c r="C683" s="83"/>
      <c r="D683" s="83"/>
      <c r="E683" s="83"/>
      <c r="F683" s="83"/>
      <c r="G683" s="83"/>
      <c r="H683" s="83"/>
      <c r="I683" s="83"/>
      <c r="J683" s="83"/>
      <c r="K683" s="83"/>
      <c r="L683" s="83"/>
      <c r="M683" s="83"/>
      <c r="N683" s="83"/>
      <c r="O683" s="83"/>
      <c r="P683" s="83"/>
      <c r="Q683" s="83"/>
      <c r="R683" s="83"/>
      <c r="S683" s="83"/>
      <c r="T683" s="83"/>
      <c r="U683" s="83"/>
      <c r="V683" s="83"/>
      <c r="W683" s="83"/>
      <c r="X683" s="54"/>
      <c r="Y683" s="54"/>
      <c r="Z683" s="54"/>
      <c r="AA683" s="54"/>
      <c r="AB683" s="54"/>
      <c r="AC683" s="73"/>
      <c r="AD683" s="73"/>
      <c r="AE683" s="73"/>
      <c r="AF683" s="73"/>
      <c r="AG683" s="73"/>
      <c r="AH683" s="73"/>
      <c r="AI683" s="73"/>
      <c r="AJ683" s="73"/>
      <c r="AK683" s="73"/>
      <c r="AL683" s="73"/>
      <c r="AM683" s="73"/>
      <c r="AN683" s="73"/>
      <c r="AO683" s="73"/>
      <c r="AP683" s="73"/>
      <c r="AQ683" s="73"/>
      <c r="AR683" s="73"/>
      <c r="AS683" s="73"/>
      <c r="AT683" s="73"/>
      <c r="AU683" s="73"/>
      <c r="AV683" s="73"/>
      <c r="AW683" s="73"/>
      <c r="AX683" s="73"/>
      <c r="AY683" s="73"/>
      <c r="AZ683" s="77"/>
      <c r="BA683" s="53"/>
      <c r="BB683" s="62"/>
      <c r="BC683" s="62"/>
      <c r="BD683" s="62"/>
      <c r="BE683" s="62"/>
      <c r="BF683" s="62"/>
      <c r="BG683" s="62"/>
      <c r="BH683" s="62"/>
      <c r="BI683" s="62"/>
      <c r="BJ683" s="62"/>
      <c r="BK683" s="62"/>
      <c r="BL683" s="62"/>
      <c r="BM683" s="62"/>
      <c r="BN683" s="62"/>
      <c r="BO683" s="62"/>
      <c r="BP683" s="62"/>
      <c r="BQ683" s="62"/>
      <c r="BR683" s="62"/>
      <c r="BS683" s="62"/>
      <c r="BT683" s="62"/>
      <c r="BU683" s="62"/>
      <c r="BV683" s="62"/>
      <c r="BW683" s="62"/>
      <c r="BX683" s="62"/>
      <c r="BY683" s="62"/>
      <c r="BZ683" s="54"/>
      <c r="CA683" s="77"/>
      <c r="CB683" s="77"/>
      <c r="CC683" s="77"/>
      <c r="CD683" s="81"/>
      <c r="CE683" s="81"/>
      <c r="CF683" s="81"/>
      <c r="CG683" s="81"/>
      <c r="CH683" s="81"/>
      <c r="CI683" s="81"/>
      <c r="CJ683" s="81"/>
      <c r="CK683" s="81"/>
      <c r="CL683" s="81"/>
      <c r="CM683" s="81"/>
      <c r="CN683" s="81"/>
      <c r="CO683" s="81"/>
      <c r="CP683" s="81"/>
      <c r="CQ683" s="81"/>
      <c r="CR683" s="81"/>
      <c r="CS683" s="81"/>
      <c r="CT683" s="81"/>
      <c r="CU683" s="77"/>
      <c r="CV683" s="77"/>
      <c r="CW683" s="77"/>
      <c r="CX683" s="77"/>
    </row>
    <row r="684" spans="1:102" ht="13.5" customHeight="1" x14ac:dyDescent="0.2">
      <c r="A684" s="3"/>
      <c r="B684" s="77"/>
      <c r="C684" s="83"/>
      <c r="D684" s="83"/>
      <c r="E684" s="83"/>
      <c r="F684" s="83"/>
      <c r="G684" s="83"/>
      <c r="H684" s="83"/>
      <c r="I684" s="83"/>
      <c r="J684" s="83"/>
      <c r="K684" s="83"/>
      <c r="L684" s="83"/>
      <c r="M684" s="83"/>
      <c r="N684" s="83"/>
      <c r="O684" s="83"/>
      <c r="P684" s="83"/>
      <c r="Q684" s="83"/>
      <c r="R684" s="83"/>
      <c r="S684" s="83"/>
      <c r="T684" s="83"/>
      <c r="U684" s="83"/>
      <c r="V684" s="83"/>
      <c r="W684" s="83"/>
      <c r="X684" s="54"/>
      <c r="Y684" s="54"/>
      <c r="Z684" s="54"/>
      <c r="AA684" s="54"/>
      <c r="AB684" s="54"/>
      <c r="AC684" s="73"/>
      <c r="AD684" s="73"/>
      <c r="AE684" s="73"/>
      <c r="AF684" s="73"/>
      <c r="AG684" s="73"/>
      <c r="AH684" s="73"/>
      <c r="AI684" s="73"/>
      <c r="AJ684" s="73"/>
      <c r="AK684" s="73"/>
      <c r="AL684" s="73"/>
      <c r="AM684" s="73"/>
      <c r="AN684" s="73"/>
      <c r="AO684" s="73"/>
      <c r="AP684" s="73"/>
      <c r="AQ684" s="73"/>
      <c r="AR684" s="73"/>
      <c r="AS684" s="73"/>
      <c r="AT684" s="73"/>
      <c r="AU684" s="73"/>
      <c r="AV684" s="73"/>
      <c r="AW684" s="73"/>
      <c r="AX684" s="73"/>
      <c r="AY684" s="73"/>
      <c r="AZ684" s="77"/>
      <c r="BA684" s="77"/>
      <c r="BB684" s="62"/>
      <c r="BC684" s="62"/>
      <c r="BD684" s="62"/>
      <c r="BE684" s="62"/>
      <c r="BF684" s="62"/>
      <c r="BG684" s="62"/>
      <c r="BH684" s="62"/>
      <c r="BI684" s="62"/>
      <c r="BJ684" s="62"/>
      <c r="BK684" s="62"/>
      <c r="BL684" s="62"/>
      <c r="BM684" s="62"/>
      <c r="BN684" s="62"/>
      <c r="BO684" s="62"/>
      <c r="BP684" s="62"/>
      <c r="BQ684" s="62"/>
      <c r="BR684" s="62"/>
      <c r="BS684" s="62"/>
      <c r="BT684" s="62"/>
      <c r="BU684" s="62"/>
      <c r="BV684" s="62"/>
      <c r="BW684" s="62"/>
      <c r="BX684" s="62"/>
      <c r="BY684" s="62"/>
      <c r="BZ684" s="77"/>
      <c r="CA684" s="77"/>
      <c r="CB684" s="77"/>
      <c r="CC684" s="77"/>
      <c r="CD684" s="81"/>
      <c r="CE684" s="81"/>
      <c r="CF684" s="81"/>
      <c r="CG684" s="81"/>
      <c r="CH684" s="81"/>
      <c r="CI684" s="81"/>
      <c r="CJ684" s="81"/>
      <c r="CK684" s="81"/>
      <c r="CL684" s="81"/>
      <c r="CM684" s="81"/>
      <c r="CN684" s="81"/>
      <c r="CO684" s="81"/>
      <c r="CP684" s="81"/>
      <c r="CQ684" s="81"/>
      <c r="CR684" s="81"/>
      <c r="CS684" s="81"/>
      <c r="CT684" s="81"/>
      <c r="CU684" s="77"/>
      <c r="CV684" s="77"/>
      <c r="CW684" s="77"/>
      <c r="CX684" s="77"/>
    </row>
    <row r="685" spans="1:102" ht="13.5" customHeight="1" x14ac:dyDescent="0.25">
      <c r="A685" s="3"/>
      <c r="B685" s="77"/>
      <c r="C685" s="84"/>
      <c r="D685" s="75"/>
      <c r="E685" s="75"/>
      <c r="F685" s="75"/>
      <c r="G685" s="75"/>
      <c r="H685" s="75"/>
      <c r="I685" s="75"/>
      <c r="J685" s="75"/>
      <c r="K685" s="75"/>
      <c r="L685" s="75"/>
      <c r="M685" s="74"/>
      <c r="N685" s="74"/>
      <c r="O685" s="74"/>
      <c r="P685" s="74"/>
      <c r="Q685" s="74"/>
      <c r="R685" s="85"/>
      <c r="S685" s="85"/>
      <c r="T685" s="85"/>
      <c r="U685" s="86"/>
      <c r="V685" s="86"/>
      <c r="W685" s="86"/>
      <c r="X685" s="74"/>
      <c r="Y685" s="74"/>
      <c r="Z685" s="74"/>
      <c r="AA685" s="74"/>
      <c r="AB685" s="74"/>
      <c r="AC685" s="73"/>
      <c r="AD685" s="73"/>
      <c r="AE685" s="73"/>
      <c r="AF685" s="73"/>
      <c r="AG685" s="73"/>
      <c r="AH685" s="73"/>
      <c r="AI685" s="73"/>
      <c r="AJ685" s="73"/>
      <c r="AK685" s="73"/>
      <c r="AL685" s="73"/>
      <c r="AM685" s="73"/>
      <c r="AN685" s="73"/>
      <c r="AO685" s="73"/>
      <c r="AP685" s="73"/>
      <c r="AQ685" s="73"/>
      <c r="AR685" s="73"/>
      <c r="AS685" s="73"/>
      <c r="AT685" s="73"/>
      <c r="AU685" s="73"/>
      <c r="AV685" s="73"/>
      <c r="AW685" s="73"/>
      <c r="AX685" s="73"/>
      <c r="AY685" s="73"/>
      <c r="AZ685" s="77"/>
      <c r="BA685" s="77"/>
      <c r="BB685" s="62"/>
      <c r="BC685" s="62"/>
      <c r="BD685" s="62"/>
      <c r="BE685" s="62"/>
      <c r="BF685" s="62"/>
      <c r="BG685" s="62"/>
      <c r="BH685" s="62"/>
      <c r="BI685" s="62"/>
      <c r="BJ685" s="62"/>
      <c r="BK685" s="62"/>
      <c r="BL685" s="62"/>
      <c r="BM685" s="62"/>
      <c r="BN685" s="62"/>
      <c r="BO685" s="62"/>
      <c r="BP685" s="62"/>
      <c r="BQ685" s="62"/>
      <c r="BR685" s="62"/>
      <c r="BS685" s="62"/>
      <c r="BT685" s="62"/>
      <c r="BU685" s="62"/>
      <c r="BV685" s="62"/>
      <c r="BW685" s="62"/>
      <c r="BX685" s="62"/>
      <c r="BY685" s="62"/>
      <c r="BZ685" s="77"/>
      <c r="CA685" s="77"/>
      <c r="CB685" s="77"/>
      <c r="CC685" s="77"/>
      <c r="CD685" s="81"/>
      <c r="CE685" s="81"/>
      <c r="CF685" s="81"/>
      <c r="CG685" s="81"/>
      <c r="CH685" s="81"/>
      <c r="CI685" s="81"/>
      <c r="CJ685" s="81"/>
      <c r="CK685" s="81"/>
      <c r="CL685" s="81"/>
      <c r="CM685" s="81"/>
      <c r="CN685" s="81"/>
      <c r="CO685" s="81"/>
      <c r="CP685" s="81"/>
      <c r="CQ685" s="81"/>
      <c r="CR685" s="81"/>
      <c r="CS685" s="81"/>
      <c r="CT685" s="81"/>
      <c r="CU685" s="77"/>
      <c r="CV685" s="77"/>
      <c r="CW685" s="77"/>
      <c r="CX685" s="77"/>
    </row>
    <row r="686" spans="1:102" ht="13.5" customHeight="1" x14ac:dyDescent="0.25">
      <c r="A686" s="3"/>
      <c r="B686" s="77"/>
      <c r="C686" s="84"/>
      <c r="D686" s="75"/>
      <c r="E686" s="75"/>
      <c r="F686" s="75"/>
      <c r="G686" s="75"/>
      <c r="H686" s="75"/>
      <c r="I686" s="75"/>
      <c r="J686" s="75"/>
      <c r="K686" s="75"/>
      <c r="L686" s="75"/>
      <c r="M686" s="74"/>
      <c r="N686" s="74"/>
      <c r="O686" s="74"/>
      <c r="P686" s="74"/>
      <c r="Q686" s="74"/>
      <c r="R686" s="85"/>
      <c r="S686" s="85"/>
      <c r="T686" s="85"/>
      <c r="U686" s="86"/>
      <c r="V686" s="86"/>
      <c r="W686" s="86"/>
      <c r="X686" s="74"/>
      <c r="Y686" s="74"/>
      <c r="Z686" s="74"/>
      <c r="AA686" s="74"/>
      <c r="AB686" s="74"/>
      <c r="AC686" s="73"/>
      <c r="AD686" s="73"/>
      <c r="AE686" s="73"/>
      <c r="AF686" s="73"/>
      <c r="AG686" s="73"/>
      <c r="AH686" s="73"/>
      <c r="AI686" s="73"/>
      <c r="AJ686" s="73"/>
      <c r="AK686" s="73"/>
      <c r="AL686" s="73"/>
      <c r="AM686" s="73"/>
      <c r="AN686" s="73"/>
      <c r="AO686" s="73"/>
      <c r="AP686" s="73"/>
      <c r="AQ686" s="73"/>
      <c r="AR686" s="73"/>
      <c r="AS686" s="73"/>
      <c r="AT686" s="73"/>
      <c r="AU686" s="73"/>
      <c r="AV686" s="73"/>
      <c r="AW686" s="73"/>
      <c r="AX686" s="73"/>
      <c r="AY686" s="73"/>
      <c r="AZ686" s="77"/>
      <c r="BA686" s="77"/>
      <c r="BB686" s="62"/>
      <c r="BC686" s="62"/>
      <c r="BD686" s="62"/>
      <c r="BE686" s="62"/>
      <c r="BF686" s="62"/>
      <c r="BG686" s="62"/>
      <c r="BH686" s="62"/>
      <c r="BI686" s="62"/>
      <c r="BJ686" s="62"/>
      <c r="BK686" s="62"/>
      <c r="BL686" s="62"/>
      <c r="BM686" s="62"/>
      <c r="BN686" s="62"/>
      <c r="BO686" s="62"/>
      <c r="BP686" s="62"/>
      <c r="BQ686" s="62"/>
      <c r="BR686" s="62"/>
      <c r="BS686" s="62"/>
      <c r="BT686" s="62"/>
      <c r="BU686" s="62"/>
      <c r="BV686" s="62"/>
      <c r="BW686" s="62"/>
      <c r="BX686" s="62"/>
      <c r="BY686" s="62"/>
      <c r="BZ686" s="77"/>
      <c r="CA686" s="77"/>
      <c r="CB686" s="77"/>
      <c r="CC686" s="77"/>
      <c r="CD686" s="81"/>
      <c r="CE686" s="81"/>
      <c r="CF686" s="81"/>
      <c r="CG686" s="81"/>
      <c r="CH686" s="81"/>
      <c r="CI686" s="81"/>
      <c r="CJ686" s="81"/>
      <c r="CK686" s="81"/>
      <c r="CL686" s="81"/>
      <c r="CM686" s="81"/>
      <c r="CN686" s="81"/>
      <c r="CO686" s="81"/>
      <c r="CP686" s="81"/>
      <c r="CQ686" s="81"/>
      <c r="CR686" s="81"/>
      <c r="CS686" s="81"/>
      <c r="CT686" s="81"/>
      <c r="CU686" s="77"/>
      <c r="CV686" s="77"/>
      <c r="CW686" s="77"/>
      <c r="CX686" s="77"/>
    </row>
    <row r="687" spans="1:102" ht="13.5" customHeight="1" x14ac:dyDescent="0.25">
      <c r="A687" s="3"/>
      <c r="B687" s="77"/>
      <c r="C687" s="84"/>
      <c r="D687" s="75"/>
      <c r="E687" s="75"/>
      <c r="F687" s="75"/>
      <c r="G687" s="75"/>
      <c r="H687" s="75"/>
      <c r="I687" s="75"/>
      <c r="J687" s="75"/>
      <c r="K687" s="75"/>
      <c r="L687" s="75"/>
      <c r="M687" s="74"/>
      <c r="N687" s="74"/>
      <c r="O687" s="74"/>
      <c r="P687" s="74"/>
      <c r="Q687" s="74"/>
      <c r="R687" s="85"/>
      <c r="S687" s="85"/>
      <c r="T687" s="85"/>
      <c r="U687" s="86"/>
      <c r="V687" s="86"/>
      <c r="W687" s="86"/>
      <c r="X687" s="74"/>
      <c r="Y687" s="74"/>
      <c r="Z687" s="74"/>
      <c r="AA687" s="74"/>
      <c r="AB687" s="74"/>
      <c r="AC687" s="73"/>
      <c r="AD687" s="73"/>
      <c r="AE687" s="73"/>
      <c r="AF687" s="73"/>
      <c r="AG687" s="73"/>
      <c r="AH687" s="73"/>
      <c r="AI687" s="73"/>
      <c r="AJ687" s="73"/>
      <c r="AK687" s="73"/>
      <c r="AL687" s="73"/>
      <c r="AM687" s="73"/>
      <c r="AN687" s="73"/>
      <c r="AO687" s="73"/>
      <c r="AP687" s="73"/>
      <c r="AQ687" s="73"/>
      <c r="AR687" s="73"/>
      <c r="AS687" s="73"/>
      <c r="AT687" s="73"/>
      <c r="AU687" s="73"/>
      <c r="AV687" s="73"/>
      <c r="AW687" s="73"/>
      <c r="AX687" s="73"/>
      <c r="AY687" s="73"/>
      <c r="AZ687" s="77"/>
      <c r="BA687" s="77"/>
      <c r="BB687" s="62"/>
      <c r="BC687" s="62"/>
      <c r="BD687" s="62"/>
      <c r="BE687" s="62"/>
      <c r="BF687" s="62"/>
      <c r="BG687" s="62"/>
      <c r="BH687" s="62"/>
      <c r="BI687" s="62"/>
      <c r="BJ687" s="62"/>
      <c r="BK687" s="62"/>
      <c r="BL687" s="62"/>
      <c r="BM687" s="62"/>
      <c r="BN687" s="62"/>
      <c r="BO687" s="62"/>
      <c r="BP687" s="62"/>
      <c r="BQ687" s="62"/>
      <c r="BR687" s="62"/>
      <c r="BS687" s="62"/>
      <c r="BT687" s="62"/>
      <c r="BU687" s="62"/>
      <c r="BV687" s="62"/>
      <c r="BW687" s="62"/>
      <c r="BX687" s="62"/>
      <c r="BY687" s="62"/>
      <c r="BZ687" s="77"/>
      <c r="CA687" s="77"/>
      <c r="CB687" s="77"/>
      <c r="CC687" s="77"/>
      <c r="CD687" s="81"/>
      <c r="CE687" s="81"/>
      <c r="CF687" s="81"/>
      <c r="CG687" s="81"/>
      <c r="CH687" s="81"/>
      <c r="CI687" s="81"/>
      <c r="CJ687" s="81"/>
      <c r="CK687" s="81"/>
      <c r="CL687" s="81"/>
      <c r="CM687" s="81"/>
      <c r="CN687" s="81"/>
      <c r="CO687" s="81"/>
      <c r="CP687" s="81"/>
      <c r="CQ687" s="81"/>
      <c r="CR687" s="81"/>
      <c r="CS687" s="81"/>
      <c r="CT687" s="81"/>
      <c r="CU687" s="77"/>
      <c r="CV687" s="77"/>
      <c r="CW687" s="77"/>
      <c r="CX687" s="77"/>
    </row>
    <row r="688" spans="1:102" ht="13.5" customHeight="1" x14ac:dyDescent="0.25">
      <c r="A688" s="3"/>
      <c r="B688" s="77"/>
      <c r="C688" s="84"/>
      <c r="D688" s="75"/>
      <c r="E688" s="75"/>
      <c r="F688" s="75"/>
      <c r="G688" s="75"/>
      <c r="H688" s="75"/>
      <c r="I688" s="75"/>
      <c r="J688" s="75"/>
      <c r="K688" s="75"/>
      <c r="L688" s="75"/>
      <c r="M688" s="74"/>
      <c r="N688" s="74"/>
      <c r="O688" s="74"/>
      <c r="P688" s="74"/>
      <c r="Q688" s="74"/>
      <c r="R688" s="85"/>
      <c r="S688" s="85"/>
      <c r="T688" s="85"/>
      <c r="U688" s="86"/>
      <c r="V688" s="86"/>
      <c r="W688" s="86"/>
      <c r="X688" s="74"/>
      <c r="Y688" s="74"/>
      <c r="Z688" s="74"/>
      <c r="AA688" s="74"/>
      <c r="AB688" s="74"/>
      <c r="AC688" s="73"/>
      <c r="AD688" s="73"/>
      <c r="AE688" s="73"/>
      <c r="AF688" s="73"/>
      <c r="AG688" s="73"/>
      <c r="AH688" s="73"/>
      <c r="AI688" s="73"/>
      <c r="AJ688" s="73"/>
      <c r="AK688" s="73"/>
      <c r="AL688" s="73"/>
      <c r="AM688" s="73"/>
      <c r="AN688" s="73"/>
      <c r="AO688" s="73"/>
      <c r="AP688" s="73"/>
      <c r="AQ688" s="73"/>
      <c r="AR688" s="73"/>
      <c r="AS688" s="73"/>
      <c r="AT688" s="73"/>
      <c r="AU688" s="73"/>
      <c r="AV688" s="73"/>
      <c r="AW688" s="73"/>
      <c r="AX688" s="73"/>
      <c r="AY688" s="73"/>
      <c r="AZ688" s="77"/>
      <c r="BA688" s="77"/>
      <c r="BB688" s="62"/>
      <c r="BC688" s="62"/>
      <c r="BD688" s="62"/>
      <c r="BE688" s="62"/>
      <c r="BF688" s="62"/>
      <c r="BG688" s="62"/>
      <c r="BH688" s="62"/>
      <c r="BI688" s="62"/>
      <c r="BJ688" s="62"/>
      <c r="BK688" s="62"/>
      <c r="BL688" s="62"/>
      <c r="BM688" s="62"/>
      <c r="BN688" s="62"/>
      <c r="BO688" s="62"/>
      <c r="BP688" s="62"/>
      <c r="BQ688" s="62"/>
      <c r="BR688" s="62"/>
      <c r="BS688" s="62"/>
      <c r="BT688" s="62"/>
      <c r="BU688" s="62"/>
      <c r="BV688" s="62"/>
      <c r="BW688" s="62"/>
      <c r="BX688" s="62"/>
      <c r="BY688" s="62"/>
      <c r="BZ688" s="77"/>
      <c r="CA688" s="77"/>
      <c r="CB688" s="77"/>
      <c r="CC688" s="77"/>
      <c r="CD688" s="81"/>
      <c r="CE688" s="81"/>
      <c r="CF688" s="81"/>
      <c r="CG688" s="81"/>
      <c r="CH688" s="81"/>
      <c r="CI688" s="81"/>
      <c r="CJ688" s="81"/>
      <c r="CK688" s="81"/>
      <c r="CL688" s="81"/>
      <c r="CM688" s="81"/>
      <c r="CN688" s="81"/>
      <c r="CO688" s="81"/>
      <c r="CP688" s="81"/>
      <c r="CQ688" s="81"/>
      <c r="CR688" s="81"/>
      <c r="CS688" s="81"/>
      <c r="CT688" s="81"/>
      <c r="CU688" s="77"/>
      <c r="CV688" s="77"/>
      <c r="CW688" s="77"/>
      <c r="CX688" s="77"/>
    </row>
    <row r="689" spans="1:102" ht="13.5" customHeight="1" x14ac:dyDescent="0.2">
      <c r="A689" s="3"/>
      <c r="B689" s="77"/>
      <c r="C689" s="83"/>
      <c r="D689" s="83"/>
      <c r="E689" s="83"/>
      <c r="F689" s="83"/>
      <c r="G689" s="83"/>
      <c r="H689" s="83"/>
      <c r="I689" s="83"/>
      <c r="J689" s="83"/>
      <c r="K689" s="83"/>
      <c r="L689" s="83"/>
      <c r="M689" s="83"/>
      <c r="N689" s="83"/>
      <c r="O689" s="83"/>
      <c r="P689" s="83"/>
      <c r="Q689" s="83"/>
      <c r="R689" s="83"/>
      <c r="S689" s="83"/>
      <c r="T689" s="83"/>
      <c r="U689" s="83"/>
      <c r="V689" s="83"/>
      <c r="W689" s="83"/>
      <c r="X689" s="54"/>
      <c r="Y689" s="54"/>
      <c r="Z689" s="54"/>
      <c r="AA689" s="54"/>
      <c r="AB689" s="54"/>
      <c r="AC689" s="73"/>
      <c r="AD689" s="73"/>
      <c r="AE689" s="73"/>
      <c r="AF689" s="73"/>
      <c r="AG689" s="73"/>
      <c r="AH689" s="73"/>
      <c r="AI689" s="73"/>
      <c r="AJ689" s="73"/>
      <c r="AK689" s="73"/>
      <c r="AL689" s="73"/>
      <c r="AM689" s="73"/>
      <c r="AN689" s="73"/>
      <c r="AO689" s="73"/>
      <c r="AP689" s="73"/>
      <c r="AQ689" s="73"/>
      <c r="AR689" s="73"/>
      <c r="AS689" s="73"/>
      <c r="AT689" s="73"/>
      <c r="AU689" s="73"/>
      <c r="AV689" s="73"/>
      <c r="AW689" s="73"/>
      <c r="AX689" s="73"/>
      <c r="AY689" s="73"/>
      <c r="AZ689" s="77"/>
      <c r="BA689" s="77"/>
      <c r="BB689" s="62"/>
      <c r="BC689" s="62"/>
      <c r="BD689" s="62"/>
      <c r="BE689" s="62"/>
      <c r="BF689" s="62"/>
      <c r="BG689" s="62"/>
      <c r="BH689" s="62"/>
      <c r="BI689" s="62"/>
      <c r="BJ689" s="62"/>
      <c r="BK689" s="62"/>
      <c r="BL689" s="62"/>
      <c r="BM689" s="62"/>
      <c r="BN689" s="62"/>
      <c r="BO689" s="62"/>
      <c r="BP689" s="62"/>
      <c r="BQ689" s="62"/>
      <c r="BR689" s="62"/>
      <c r="BS689" s="62"/>
      <c r="BT689" s="62"/>
      <c r="BU689" s="62"/>
      <c r="BV689" s="62"/>
      <c r="BW689" s="62"/>
      <c r="BX689" s="62"/>
      <c r="BY689" s="62"/>
      <c r="BZ689" s="77"/>
      <c r="CA689" s="77"/>
      <c r="CB689" s="77"/>
      <c r="CC689" s="77"/>
      <c r="CD689" s="81"/>
      <c r="CE689" s="81"/>
      <c r="CF689" s="81"/>
      <c r="CG689" s="81"/>
      <c r="CH689" s="81"/>
      <c r="CI689" s="81"/>
      <c r="CJ689" s="81"/>
      <c r="CK689" s="81"/>
      <c r="CL689" s="81"/>
      <c r="CM689" s="81"/>
      <c r="CN689" s="81"/>
      <c r="CO689" s="81"/>
      <c r="CP689" s="81"/>
      <c r="CQ689" s="81"/>
      <c r="CR689" s="81"/>
      <c r="CS689" s="81"/>
      <c r="CT689" s="81"/>
      <c r="CU689" s="77"/>
      <c r="CV689" s="77"/>
      <c r="CW689" s="77"/>
      <c r="CX689" s="77"/>
    </row>
    <row r="690" spans="1:102" ht="13.5" customHeight="1" x14ac:dyDescent="0.2">
      <c r="A690" s="3"/>
      <c r="B690" s="77"/>
      <c r="C690" s="83"/>
      <c r="D690" s="83"/>
      <c r="E690" s="83"/>
      <c r="F690" s="83"/>
      <c r="G690" s="83"/>
      <c r="H690" s="83"/>
      <c r="I690" s="83"/>
      <c r="J690" s="83"/>
      <c r="K690" s="83"/>
      <c r="L690" s="83"/>
      <c r="M690" s="83"/>
      <c r="N690" s="83"/>
      <c r="O690" s="83"/>
      <c r="P690" s="83"/>
      <c r="Q690" s="83"/>
      <c r="R690" s="83"/>
      <c r="S690" s="83"/>
      <c r="T690" s="83"/>
      <c r="U690" s="83"/>
      <c r="V690" s="83"/>
      <c r="W690" s="83"/>
      <c r="X690" s="54"/>
      <c r="Y690" s="54"/>
      <c r="Z690" s="54"/>
      <c r="AA690" s="54"/>
      <c r="AB690" s="54"/>
      <c r="AC690" s="73"/>
      <c r="AD690" s="73"/>
      <c r="AE690" s="73"/>
      <c r="AF690" s="73"/>
      <c r="AG690" s="73"/>
      <c r="AH690" s="73"/>
      <c r="AI690" s="73"/>
      <c r="AJ690" s="73"/>
      <c r="AK690" s="73"/>
      <c r="AL690" s="73"/>
      <c r="AM690" s="73"/>
      <c r="AN690" s="73"/>
      <c r="AO690" s="73"/>
      <c r="AP690" s="73"/>
      <c r="AQ690" s="73"/>
      <c r="AR690" s="73"/>
      <c r="AS690" s="73"/>
      <c r="AT690" s="73"/>
      <c r="AU690" s="73"/>
      <c r="AV690" s="73"/>
      <c r="AW690" s="73"/>
      <c r="AX690" s="73"/>
      <c r="AY690" s="73"/>
      <c r="AZ690" s="77"/>
      <c r="BA690" s="77"/>
      <c r="BB690" s="62"/>
      <c r="BC690" s="62"/>
      <c r="BD690" s="62"/>
      <c r="BE690" s="62"/>
      <c r="BF690" s="62"/>
      <c r="BG690" s="62"/>
      <c r="BH690" s="62"/>
      <c r="BI690" s="62"/>
      <c r="BJ690" s="62"/>
      <c r="BK690" s="62"/>
      <c r="BL690" s="62"/>
      <c r="BM690" s="62"/>
      <c r="BN690" s="62"/>
      <c r="BO690" s="62"/>
      <c r="BP690" s="62"/>
      <c r="BQ690" s="62"/>
      <c r="BR690" s="62"/>
      <c r="BS690" s="62"/>
      <c r="BT690" s="62"/>
      <c r="BU690" s="62"/>
      <c r="BV690" s="62"/>
      <c r="BW690" s="62"/>
      <c r="BX690" s="62"/>
      <c r="BY690" s="62"/>
      <c r="BZ690" s="77"/>
      <c r="CA690" s="77"/>
      <c r="CB690" s="77"/>
      <c r="CC690" s="77"/>
      <c r="CD690" s="81"/>
      <c r="CE690" s="81"/>
      <c r="CF690" s="81"/>
      <c r="CG690" s="81"/>
      <c r="CH690" s="81"/>
      <c r="CI690" s="81"/>
      <c r="CJ690" s="81"/>
      <c r="CK690" s="81"/>
      <c r="CL690" s="81"/>
      <c r="CM690" s="81"/>
      <c r="CN690" s="81"/>
      <c r="CO690" s="81"/>
      <c r="CP690" s="81"/>
      <c r="CQ690" s="81"/>
      <c r="CR690" s="81"/>
      <c r="CS690" s="81"/>
      <c r="CT690" s="81"/>
      <c r="CU690" s="77"/>
      <c r="CV690" s="77"/>
      <c r="CW690" s="77"/>
      <c r="CX690" s="77"/>
    </row>
    <row r="691" spans="1:102" ht="13.5" customHeight="1" x14ac:dyDescent="0.25">
      <c r="A691" s="3"/>
      <c r="B691" s="77"/>
      <c r="C691" s="84"/>
      <c r="D691" s="75"/>
      <c r="E691" s="75"/>
      <c r="F691" s="75"/>
      <c r="G691" s="75"/>
      <c r="H691" s="75"/>
      <c r="I691" s="75"/>
      <c r="J691" s="75"/>
      <c r="K691" s="75"/>
      <c r="L691" s="75"/>
      <c r="M691" s="74"/>
      <c r="N691" s="74"/>
      <c r="O691" s="74"/>
      <c r="P691" s="74"/>
      <c r="Q691" s="74"/>
      <c r="R691" s="85"/>
      <c r="S691" s="85"/>
      <c r="T691" s="85"/>
      <c r="U691" s="86"/>
      <c r="V691" s="86"/>
      <c r="W691" s="86"/>
      <c r="X691" s="74"/>
      <c r="Y691" s="74"/>
      <c r="Z691" s="74"/>
      <c r="AA691" s="74"/>
      <c r="AB691" s="74"/>
      <c r="AC691" s="73"/>
      <c r="AD691" s="73"/>
      <c r="AE691" s="73"/>
      <c r="AF691" s="73"/>
      <c r="AG691" s="73"/>
      <c r="AH691" s="73"/>
      <c r="AI691" s="73"/>
      <c r="AJ691" s="73"/>
      <c r="AK691" s="73"/>
      <c r="AL691" s="73"/>
      <c r="AM691" s="73"/>
      <c r="AN691" s="73"/>
      <c r="AO691" s="73"/>
      <c r="AP691" s="73"/>
      <c r="AQ691" s="73"/>
      <c r="AR691" s="73"/>
      <c r="AS691" s="73"/>
      <c r="AT691" s="73"/>
      <c r="AU691" s="73"/>
      <c r="AV691" s="73"/>
      <c r="AW691" s="73"/>
      <c r="AX691" s="73"/>
      <c r="AY691" s="73"/>
      <c r="AZ691" s="77"/>
      <c r="BA691" s="77"/>
      <c r="BB691" s="62"/>
      <c r="BC691" s="62"/>
      <c r="BD691" s="62"/>
      <c r="BE691" s="62"/>
      <c r="BF691" s="62"/>
      <c r="BG691" s="62"/>
      <c r="BH691" s="62"/>
      <c r="BI691" s="62"/>
      <c r="BJ691" s="62"/>
      <c r="BK691" s="62"/>
      <c r="BL691" s="62"/>
      <c r="BM691" s="62"/>
      <c r="BN691" s="62"/>
      <c r="BO691" s="62"/>
      <c r="BP691" s="62"/>
      <c r="BQ691" s="62"/>
      <c r="BR691" s="62"/>
      <c r="BS691" s="62"/>
      <c r="BT691" s="62"/>
      <c r="BU691" s="62"/>
      <c r="BV691" s="62"/>
      <c r="BW691" s="62"/>
      <c r="BX691" s="62"/>
      <c r="BY691" s="62"/>
      <c r="BZ691" s="77"/>
      <c r="CA691" s="77"/>
      <c r="CB691" s="77"/>
      <c r="CC691" s="77"/>
      <c r="CD691" s="81"/>
      <c r="CE691" s="81"/>
      <c r="CF691" s="81"/>
      <c r="CG691" s="81"/>
      <c r="CH691" s="81"/>
      <c r="CI691" s="81"/>
      <c r="CJ691" s="81"/>
      <c r="CK691" s="81"/>
      <c r="CL691" s="81"/>
      <c r="CM691" s="81"/>
      <c r="CN691" s="81"/>
      <c r="CO691" s="81"/>
      <c r="CP691" s="81"/>
      <c r="CQ691" s="81"/>
      <c r="CR691" s="81"/>
      <c r="CS691" s="81"/>
      <c r="CT691" s="81"/>
      <c r="CU691" s="77"/>
      <c r="CV691" s="77"/>
      <c r="CW691" s="77"/>
      <c r="CX691" s="77"/>
    </row>
    <row r="692" spans="1:102" ht="13.5" customHeight="1" x14ac:dyDescent="0.25">
      <c r="A692" s="3"/>
      <c r="B692" s="77"/>
      <c r="C692" s="84"/>
      <c r="D692" s="75"/>
      <c r="E692" s="75"/>
      <c r="F692" s="75"/>
      <c r="G692" s="75"/>
      <c r="H692" s="75"/>
      <c r="I692" s="75"/>
      <c r="J692" s="75"/>
      <c r="K692" s="75"/>
      <c r="L692" s="75"/>
      <c r="M692" s="74"/>
      <c r="N692" s="74"/>
      <c r="O692" s="74"/>
      <c r="P692" s="74"/>
      <c r="Q692" s="74"/>
      <c r="R692" s="85"/>
      <c r="S692" s="85"/>
      <c r="T692" s="85"/>
      <c r="U692" s="86"/>
      <c r="V692" s="86"/>
      <c r="W692" s="86"/>
      <c r="X692" s="74"/>
      <c r="Y692" s="74"/>
      <c r="Z692" s="74"/>
      <c r="AA692" s="74"/>
      <c r="AB692" s="74"/>
      <c r="AC692" s="73"/>
      <c r="AD692" s="73"/>
      <c r="AE692" s="73"/>
      <c r="AF692" s="73"/>
      <c r="AG692" s="73"/>
      <c r="AH692" s="73"/>
      <c r="AI692" s="73"/>
      <c r="AJ692" s="73"/>
      <c r="AK692" s="73"/>
      <c r="AL692" s="73"/>
      <c r="AM692" s="73"/>
      <c r="AN692" s="73"/>
      <c r="AO692" s="73"/>
      <c r="AP692" s="73"/>
      <c r="AQ692" s="73"/>
      <c r="AR692" s="73"/>
      <c r="AS692" s="73"/>
      <c r="AT692" s="73"/>
      <c r="AU692" s="73"/>
      <c r="AV692" s="73"/>
      <c r="AW692" s="73"/>
      <c r="AX692" s="73"/>
      <c r="AY692" s="73"/>
      <c r="AZ692" s="77"/>
      <c r="BA692" s="77"/>
      <c r="BB692" s="62"/>
      <c r="BC692" s="62"/>
      <c r="BD692" s="62"/>
      <c r="BE692" s="62"/>
      <c r="BF692" s="62"/>
      <c r="BG692" s="62"/>
      <c r="BH692" s="62"/>
      <c r="BI692" s="62"/>
      <c r="BJ692" s="62"/>
      <c r="BK692" s="62"/>
      <c r="BL692" s="62"/>
      <c r="BM692" s="62"/>
      <c r="BN692" s="62"/>
      <c r="BO692" s="62"/>
      <c r="BP692" s="62"/>
      <c r="BQ692" s="62"/>
      <c r="BR692" s="62"/>
      <c r="BS692" s="62"/>
      <c r="BT692" s="62"/>
      <c r="BU692" s="62"/>
      <c r="BV692" s="62"/>
      <c r="BW692" s="62"/>
      <c r="BX692" s="62"/>
      <c r="BY692" s="62"/>
      <c r="BZ692" s="77"/>
      <c r="CA692" s="77"/>
      <c r="CB692" s="77"/>
      <c r="CC692" s="77"/>
      <c r="CD692" s="81"/>
      <c r="CE692" s="81"/>
      <c r="CF692" s="81"/>
      <c r="CG692" s="81"/>
      <c r="CH692" s="81"/>
      <c r="CI692" s="81"/>
      <c r="CJ692" s="81"/>
      <c r="CK692" s="81"/>
      <c r="CL692" s="81"/>
      <c r="CM692" s="81"/>
      <c r="CN692" s="81"/>
      <c r="CO692" s="81"/>
      <c r="CP692" s="81"/>
      <c r="CQ692" s="81"/>
      <c r="CR692" s="81"/>
      <c r="CS692" s="81"/>
      <c r="CT692" s="81"/>
      <c r="CU692" s="77"/>
      <c r="CV692" s="77"/>
      <c r="CW692" s="77"/>
      <c r="CX692" s="77"/>
    </row>
    <row r="693" spans="1:102" ht="13.5" customHeight="1" x14ac:dyDescent="0.25">
      <c r="A693" s="3"/>
      <c r="B693" s="77"/>
      <c r="C693" s="84"/>
      <c r="D693" s="75"/>
      <c r="E693" s="75"/>
      <c r="F693" s="75"/>
      <c r="G693" s="75"/>
      <c r="H693" s="75"/>
      <c r="I693" s="75"/>
      <c r="J693" s="75"/>
      <c r="K693" s="75"/>
      <c r="L693" s="75"/>
      <c r="M693" s="74"/>
      <c r="N693" s="74"/>
      <c r="O693" s="74"/>
      <c r="P693" s="74"/>
      <c r="Q693" s="74"/>
      <c r="R693" s="85"/>
      <c r="S693" s="85"/>
      <c r="T693" s="85"/>
      <c r="U693" s="86"/>
      <c r="V693" s="86"/>
      <c r="W693" s="86"/>
      <c r="X693" s="74"/>
      <c r="Y693" s="74"/>
      <c r="Z693" s="74"/>
      <c r="AA693" s="74"/>
      <c r="AB693" s="74"/>
      <c r="AC693" s="73"/>
      <c r="AD693" s="73"/>
      <c r="AE693" s="73"/>
      <c r="AF693" s="73"/>
      <c r="AG693" s="73"/>
      <c r="AH693" s="73"/>
      <c r="AI693" s="73"/>
      <c r="AJ693" s="73"/>
      <c r="AK693" s="73"/>
      <c r="AL693" s="73"/>
      <c r="AM693" s="73"/>
      <c r="AN693" s="73"/>
      <c r="AO693" s="73"/>
      <c r="AP693" s="73"/>
      <c r="AQ693" s="73"/>
      <c r="AR693" s="73"/>
      <c r="AS693" s="73"/>
      <c r="AT693" s="73"/>
      <c r="AU693" s="73"/>
      <c r="AV693" s="73"/>
      <c r="AW693" s="73"/>
      <c r="AX693" s="73"/>
      <c r="AY693" s="73"/>
      <c r="AZ693" s="77"/>
      <c r="BA693" s="77"/>
      <c r="BB693" s="62"/>
      <c r="BC693" s="62"/>
      <c r="BD693" s="62"/>
      <c r="BE693" s="62"/>
      <c r="BF693" s="62"/>
      <c r="BG693" s="62"/>
      <c r="BH693" s="62"/>
      <c r="BI693" s="62"/>
      <c r="BJ693" s="62"/>
      <c r="BK693" s="62"/>
      <c r="BL693" s="62"/>
      <c r="BM693" s="62"/>
      <c r="BN693" s="62"/>
      <c r="BO693" s="62"/>
      <c r="BP693" s="62"/>
      <c r="BQ693" s="62"/>
      <c r="BR693" s="62"/>
      <c r="BS693" s="62"/>
      <c r="BT693" s="62"/>
      <c r="BU693" s="62"/>
      <c r="BV693" s="62"/>
      <c r="BW693" s="62"/>
      <c r="BX693" s="62"/>
      <c r="BY693" s="62"/>
      <c r="BZ693" s="77"/>
      <c r="CA693" s="77"/>
      <c r="CB693" s="77"/>
      <c r="CC693" s="77"/>
      <c r="CD693" s="81"/>
      <c r="CE693" s="81"/>
      <c r="CF693" s="81"/>
      <c r="CG693" s="81"/>
      <c r="CH693" s="81"/>
      <c r="CI693" s="81"/>
      <c r="CJ693" s="81"/>
      <c r="CK693" s="81"/>
      <c r="CL693" s="81"/>
      <c r="CM693" s="81"/>
      <c r="CN693" s="81"/>
      <c r="CO693" s="81"/>
      <c r="CP693" s="81"/>
      <c r="CQ693" s="81"/>
      <c r="CR693" s="81"/>
      <c r="CS693" s="81"/>
      <c r="CT693" s="81"/>
      <c r="CU693" s="77"/>
      <c r="CV693" s="77"/>
      <c r="CW693" s="77"/>
      <c r="CX693" s="77"/>
    </row>
    <row r="694" spans="1:102" ht="13.5" customHeight="1" x14ac:dyDescent="0.25">
      <c r="A694" s="3"/>
      <c r="B694" s="77"/>
      <c r="C694" s="84"/>
      <c r="D694" s="75"/>
      <c r="E694" s="75"/>
      <c r="F694" s="75"/>
      <c r="G694" s="75"/>
      <c r="H694" s="75"/>
      <c r="I694" s="75"/>
      <c r="J694" s="75"/>
      <c r="K694" s="75"/>
      <c r="L694" s="75"/>
      <c r="M694" s="74"/>
      <c r="N694" s="74"/>
      <c r="O694" s="74"/>
      <c r="P694" s="74"/>
      <c r="Q694" s="74"/>
      <c r="R694" s="85"/>
      <c r="S694" s="85"/>
      <c r="T694" s="85"/>
      <c r="U694" s="86"/>
      <c r="V694" s="86"/>
      <c r="W694" s="86"/>
      <c r="X694" s="74"/>
      <c r="Y694" s="74"/>
      <c r="Z694" s="74"/>
      <c r="AA694" s="74"/>
      <c r="AB694" s="74"/>
      <c r="AC694" s="73"/>
      <c r="AD694" s="73"/>
      <c r="AE694" s="73"/>
      <c r="AF694" s="73"/>
      <c r="AG694" s="73"/>
      <c r="AH694" s="73"/>
      <c r="AI694" s="73"/>
      <c r="AJ694" s="73"/>
      <c r="AK694" s="73"/>
      <c r="AL694" s="73"/>
      <c r="AM694" s="73"/>
      <c r="AN694" s="73"/>
      <c r="AO694" s="73"/>
      <c r="AP694" s="73"/>
      <c r="AQ694" s="73"/>
      <c r="AR694" s="73"/>
      <c r="AS694" s="73"/>
      <c r="AT694" s="73"/>
      <c r="AU694" s="73"/>
      <c r="AV694" s="73"/>
      <c r="AW694" s="73"/>
      <c r="AX694" s="73"/>
      <c r="AY694" s="73"/>
      <c r="AZ694" s="77"/>
      <c r="BA694" s="77"/>
      <c r="BB694" s="62"/>
      <c r="BC694" s="62"/>
      <c r="BD694" s="62"/>
      <c r="BE694" s="62"/>
      <c r="BF694" s="62"/>
      <c r="BG694" s="62"/>
      <c r="BH694" s="62"/>
      <c r="BI694" s="62"/>
      <c r="BJ694" s="62"/>
      <c r="BK694" s="62"/>
      <c r="BL694" s="62"/>
      <c r="BM694" s="62"/>
      <c r="BN694" s="62"/>
      <c r="BO694" s="62"/>
      <c r="BP694" s="62"/>
      <c r="BQ694" s="62"/>
      <c r="BR694" s="62"/>
      <c r="BS694" s="62"/>
      <c r="BT694" s="62"/>
      <c r="BU694" s="62"/>
      <c r="BV694" s="62"/>
      <c r="BW694" s="62"/>
      <c r="BX694" s="62"/>
      <c r="BY694" s="62"/>
      <c r="BZ694" s="77"/>
      <c r="CA694" s="77"/>
      <c r="CB694" s="77"/>
      <c r="CC694" s="77"/>
      <c r="CD694" s="81"/>
      <c r="CE694" s="81"/>
      <c r="CF694" s="81"/>
      <c r="CG694" s="81"/>
      <c r="CH694" s="81"/>
      <c r="CI694" s="81"/>
      <c r="CJ694" s="81"/>
      <c r="CK694" s="81"/>
      <c r="CL694" s="81"/>
      <c r="CM694" s="81"/>
      <c r="CN694" s="81"/>
      <c r="CO694" s="81"/>
      <c r="CP694" s="81"/>
      <c r="CQ694" s="81"/>
      <c r="CR694" s="81"/>
      <c r="CS694" s="81"/>
      <c r="CT694" s="81"/>
      <c r="CU694" s="77"/>
      <c r="CV694" s="77"/>
      <c r="CW694" s="77"/>
      <c r="CX694" s="77"/>
    </row>
    <row r="695" spans="1:102" ht="13.5" customHeight="1" x14ac:dyDescent="0.2">
      <c r="A695" s="3"/>
      <c r="B695" s="3"/>
      <c r="C695" s="83"/>
      <c r="D695" s="83"/>
      <c r="E695" s="83"/>
      <c r="F695" s="83"/>
      <c r="G695" s="83"/>
      <c r="H695" s="83"/>
      <c r="I695" s="83"/>
      <c r="J695" s="83"/>
      <c r="K695" s="83"/>
      <c r="L695" s="83"/>
      <c r="M695" s="83"/>
      <c r="N695" s="83"/>
      <c r="O695" s="83"/>
      <c r="P695" s="83"/>
      <c r="Q695" s="83"/>
      <c r="R695" s="83"/>
      <c r="S695" s="83"/>
      <c r="T695" s="83"/>
      <c r="U695" s="83"/>
      <c r="V695" s="83"/>
      <c r="W695" s="83"/>
      <c r="X695" s="54"/>
      <c r="Y695" s="54"/>
      <c r="Z695" s="54"/>
      <c r="AA695" s="54"/>
      <c r="AB695" s="54"/>
      <c r="AC695" s="73"/>
      <c r="AD695" s="73"/>
      <c r="AE695" s="73"/>
      <c r="AF695" s="73"/>
      <c r="AG695" s="73"/>
      <c r="AH695" s="73"/>
      <c r="AI695" s="73"/>
      <c r="AJ695" s="73"/>
      <c r="AK695" s="73"/>
      <c r="AL695" s="73"/>
      <c r="AM695" s="73"/>
      <c r="AN695" s="73"/>
      <c r="AO695" s="73"/>
      <c r="AP695" s="73"/>
      <c r="AQ695" s="73"/>
      <c r="AR695" s="73"/>
      <c r="AS695" s="73"/>
      <c r="AT695" s="73"/>
      <c r="AU695" s="73"/>
      <c r="AV695" s="73"/>
      <c r="AW695" s="73"/>
      <c r="AX695" s="73"/>
      <c r="AY695" s="73"/>
      <c r="AZ695" s="77"/>
      <c r="BA695" s="77"/>
      <c r="BB695" s="77"/>
      <c r="BC695" s="77"/>
      <c r="BD695" s="77"/>
      <c r="BE695" s="77"/>
      <c r="BF695" s="77"/>
      <c r="BG695" s="77"/>
      <c r="BH695" s="77"/>
      <c r="BI695" s="77"/>
      <c r="BJ695" s="77"/>
      <c r="BK695" s="77"/>
      <c r="BL695" s="77"/>
      <c r="BM695" s="77"/>
      <c r="BN695" s="77"/>
      <c r="BO695" s="77"/>
      <c r="BP695" s="77"/>
      <c r="BQ695" s="77"/>
      <c r="BR695" s="77"/>
      <c r="BS695" s="77"/>
      <c r="BT695" s="77"/>
      <c r="BU695" s="77"/>
      <c r="BV695" s="77"/>
      <c r="BW695" s="77"/>
      <c r="BX695" s="77"/>
      <c r="BY695" s="77"/>
      <c r="BZ695" s="77"/>
      <c r="CA695" s="77"/>
      <c r="CB695" s="77"/>
      <c r="CC695" s="77"/>
      <c r="CD695" s="77"/>
      <c r="CE695" s="77"/>
      <c r="CF695" s="77"/>
      <c r="CG695" s="77"/>
      <c r="CH695" s="77"/>
      <c r="CI695" s="77"/>
      <c r="CJ695" s="77"/>
      <c r="CK695" s="77"/>
      <c r="CL695" s="77"/>
      <c r="CM695" s="77"/>
      <c r="CN695" s="77"/>
      <c r="CO695" s="77"/>
      <c r="CP695" s="77"/>
      <c r="CQ695" s="77"/>
      <c r="CR695" s="77"/>
      <c r="CS695" s="77"/>
      <c r="CT695" s="77"/>
      <c r="CU695" s="77"/>
      <c r="CV695" s="77"/>
      <c r="CW695" s="77"/>
      <c r="CX695" s="77"/>
    </row>
    <row r="696" spans="1:102" ht="13.5" customHeight="1" x14ac:dyDescent="0.2">
      <c r="A696" s="3"/>
      <c r="B696" s="64"/>
      <c r="C696" s="3"/>
      <c r="D696" s="3"/>
      <c r="E696" s="3"/>
      <c r="F696" s="3"/>
      <c r="G696" s="3"/>
      <c r="H696" s="3"/>
      <c r="I696" s="3"/>
      <c r="J696" s="3"/>
      <c r="K696" s="3"/>
      <c r="L696" s="3"/>
    </row>
    <row r="697" spans="1:102" ht="13.5" customHeight="1" x14ac:dyDescent="0.2">
      <c r="A697" s="3"/>
      <c r="B697" s="64"/>
      <c r="C697" s="64"/>
      <c r="D697" s="64"/>
      <c r="E697" s="64"/>
      <c r="F697" s="64"/>
      <c r="G697" s="64"/>
      <c r="H697" s="64"/>
      <c r="I697" s="64"/>
      <c r="J697" s="64"/>
      <c r="K697" s="64"/>
      <c r="L697" s="64"/>
      <c r="M697" s="64"/>
      <c r="N697" s="65"/>
      <c r="O697" s="64"/>
      <c r="P697" s="64"/>
      <c r="Q697" s="64"/>
      <c r="R697" s="64"/>
      <c r="S697" s="64"/>
      <c r="T697" s="64"/>
      <c r="U697" s="64"/>
      <c r="V697" s="64"/>
      <c r="W697" s="64"/>
      <c r="X697" s="64"/>
      <c r="Y697" s="64"/>
      <c r="Z697" s="64"/>
      <c r="AA697" s="64"/>
      <c r="AB697" s="64"/>
      <c r="AC697" s="64"/>
      <c r="AD697" s="64"/>
      <c r="AE697" s="64"/>
      <c r="AF697" s="64"/>
      <c r="AG697" s="64"/>
      <c r="AH697" s="64"/>
      <c r="AI697" s="64"/>
      <c r="AJ697" s="64"/>
      <c r="AK697" s="64"/>
      <c r="AL697" s="64"/>
      <c r="AM697" s="64"/>
      <c r="AN697" s="64"/>
      <c r="AO697" s="64"/>
      <c r="AP697" s="64"/>
      <c r="AQ697" s="64"/>
      <c r="AR697" s="64"/>
      <c r="AS697" s="64"/>
      <c r="AT697" s="64"/>
      <c r="AU697" s="64"/>
      <c r="AV697" s="64"/>
      <c r="AW697" s="64"/>
      <c r="AX697" s="64"/>
      <c r="AY697" s="64"/>
      <c r="AZ697" s="64"/>
      <c r="BA697" s="64"/>
      <c r="BB697" s="64"/>
      <c r="BC697" s="64"/>
      <c r="BD697" s="64"/>
      <c r="BE697" s="64"/>
      <c r="BF697" s="64"/>
      <c r="BG697" s="64"/>
      <c r="BH697" s="64"/>
      <c r="BI697" s="64"/>
      <c r="BJ697" s="64"/>
      <c r="BK697" s="64"/>
      <c r="BL697" s="64"/>
      <c r="BM697" s="64"/>
      <c r="BN697" s="64"/>
      <c r="BO697" s="64"/>
      <c r="BP697" s="64"/>
      <c r="BQ697" s="64"/>
      <c r="BR697" s="64"/>
      <c r="BS697" s="64"/>
      <c r="BT697" s="64"/>
      <c r="BU697" s="64"/>
      <c r="BV697" s="64"/>
      <c r="BW697" s="64"/>
      <c r="BX697" s="64"/>
      <c r="BY697" s="64"/>
      <c r="BZ697" s="64"/>
      <c r="CA697" s="64"/>
      <c r="CB697" s="64"/>
      <c r="CC697" s="64"/>
      <c r="CD697" s="64"/>
      <c r="CE697" s="64"/>
      <c r="CF697" s="64"/>
      <c r="CG697" s="64"/>
      <c r="CH697" s="64"/>
      <c r="CI697" s="64"/>
      <c r="CJ697" s="64"/>
      <c r="CK697" s="64"/>
      <c r="CL697" s="64"/>
      <c r="CM697" s="64"/>
      <c r="CN697" s="64"/>
      <c r="CO697" s="64"/>
      <c r="CP697" s="64"/>
      <c r="CQ697" s="64"/>
      <c r="CR697" s="64"/>
      <c r="CS697" s="64"/>
      <c r="CT697" s="64"/>
      <c r="CU697" s="64"/>
      <c r="CV697" s="64"/>
      <c r="CW697" s="64"/>
      <c r="CX697" s="64"/>
    </row>
    <row r="698" spans="1:102" ht="13.5" customHeight="1" x14ac:dyDescent="0.2">
      <c r="A698" s="3"/>
      <c r="B698" s="64"/>
      <c r="C698" s="68"/>
      <c r="D698" s="68"/>
      <c r="E698" s="68"/>
      <c r="F698" s="68"/>
      <c r="G698" s="64"/>
      <c r="H698" s="64"/>
      <c r="I698" s="64"/>
      <c r="J698" s="64"/>
      <c r="K698" s="64"/>
      <c r="L698" s="65"/>
      <c r="M698" s="64"/>
      <c r="N698" s="65"/>
      <c r="O698" s="64"/>
      <c r="P698" s="64"/>
      <c r="Q698" s="64"/>
      <c r="R698" s="64"/>
      <c r="S698" s="64"/>
      <c r="T698" s="64"/>
      <c r="U698" s="64"/>
      <c r="V698" s="64"/>
      <c r="W698" s="64"/>
      <c r="X698" s="64"/>
      <c r="Y698" s="64"/>
      <c r="Z698" s="64"/>
      <c r="AA698" s="64"/>
      <c r="AB698" s="64"/>
      <c r="AC698" s="64"/>
      <c r="AD698" s="64"/>
      <c r="AE698" s="64"/>
      <c r="AF698" s="66"/>
      <c r="AG698" s="66"/>
      <c r="AH698" s="66"/>
      <c r="AI698" s="66"/>
      <c r="AJ698" s="66"/>
      <c r="AK698" s="66"/>
      <c r="AL698" s="66"/>
      <c r="AM698" s="66"/>
      <c r="AN698" s="66"/>
      <c r="AO698" s="66"/>
      <c r="AP698" s="66"/>
      <c r="AQ698" s="66"/>
      <c r="AR698" s="66"/>
      <c r="AS698" s="66"/>
      <c r="AT698" s="66"/>
      <c r="AU698" s="66"/>
      <c r="AV698" s="66"/>
      <c r="AW698" s="66"/>
      <c r="AX698" s="66"/>
      <c r="AY698" s="66"/>
      <c r="AZ698" s="66"/>
      <c r="BA698" s="66"/>
      <c r="BB698" s="66"/>
      <c r="BC698" s="66"/>
      <c r="BD698" s="66"/>
      <c r="BE698" s="66"/>
      <c r="BF698" s="66"/>
      <c r="BG698" s="66"/>
      <c r="BH698" s="66"/>
      <c r="BI698" s="66"/>
      <c r="BJ698" s="66"/>
      <c r="BK698" s="66"/>
      <c r="BL698" s="66"/>
      <c r="BM698" s="66"/>
      <c r="BN698" s="66"/>
      <c r="BO698" s="66"/>
      <c r="BP698" s="66"/>
      <c r="BQ698" s="66"/>
      <c r="BR698" s="66"/>
      <c r="BS698" s="66"/>
      <c r="BT698" s="66"/>
      <c r="BU698" s="64"/>
      <c r="BV698" s="64"/>
      <c r="BW698" s="64"/>
      <c r="BX698" s="64"/>
      <c r="BY698" s="64"/>
      <c r="BZ698" s="64"/>
      <c r="CA698" s="64"/>
      <c r="CB698" s="64"/>
      <c r="CC698" s="64"/>
      <c r="CD698" s="64"/>
      <c r="CE698" s="64"/>
      <c r="CF698" s="64"/>
      <c r="CG698" s="64"/>
      <c r="CH698" s="64"/>
      <c r="CI698" s="64"/>
      <c r="CJ698" s="64"/>
      <c r="CK698" s="64"/>
      <c r="CL698" s="64"/>
      <c r="CM698" s="64"/>
      <c r="CN698" s="64"/>
      <c r="CO698" s="64"/>
      <c r="CP698" s="64"/>
      <c r="CQ698" s="64"/>
      <c r="CR698" s="64"/>
      <c r="CS698" s="64"/>
      <c r="CT698" s="64"/>
      <c r="CU698" s="64"/>
      <c r="CV698" s="64"/>
      <c r="CW698" s="64"/>
      <c r="CX698" s="64"/>
    </row>
    <row r="699" spans="1:102" ht="13.5" customHeight="1" x14ac:dyDescent="0.2">
      <c r="A699" s="3"/>
      <c r="B699" s="64"/>
      <c r="C699" s="68"/>
      <c r="D699" s="68"/>
      <c r="E699" s="68"/>
      <c r="F699" s="68"/>
      <c r="G699" s="64"/>
      <c r="H699" s="64"/>
      <c r="I699" s="64"/>
      <c r="J699" s="64"/>
      <c r="K699" s="64"/>
      <c r="L699" s="64"/>
      <c r="M699" s="64"/>
      <c r="N699" s="65"/>
      <c r="O699" s="56"/>
      <c r="P699" s="56"/>
      <c r="Q699" s="56"/>
      <c r="R699" s="56"/>
      <c r="S699" s="56"/>
      <c r="T699" s="56"/>
      <c r="U699" s="56"/>
      <c r="V699" s="56"/>
      <c r="W699" s="56"/>
      <c r="X699" s="56"/>
      <c r="Y699" s="56"/>
      <c r="Z699" s="56"/>
      <c r="AA699" s="56"/>
      <c r="AB699" s="56"/>
      <c r="AC699" s="56"/>
      <c r="AD699" s="56"/>
      <c r="AE699" s="64"/>
      <c r="AF699" s="64"/>
      <c r="AG699" s="64"/>
      <c r="AH699" s="64"/>
      <c r="AI699" s="64"/>
      <c r="AJ699" s="64"/>
      <c r="AK699" s="64"/>
      <c r="AL699" s="64"/>
      <c r="AM699" s="64"/>
      <c r="AN699" s="64"/>
      <c r="AO699" s="64"/>
      <c r="AP699" s="64"/>
      <c r="AQ699" s="69"/>
      <c r="AR699" s="69"/>
      <c r="AS699" s="69"/>
      <c r="AT699" s="69"/>
      <c r="AU699" s="70"/>
      <c r="AV699" s="64"/>
      <c r="AW699" s="64"/>
      <c r="AX699" s="64"/>
      <c r="AY699" s="64"/>
      <c r="AZ699" s="64"/>
      <c r="BA699" s="70"/>
      <c r="BB699" s="64"/>
      <c r="BC699" s="64"/>
      <c r="BD699" s="64"/>
      <c r="BE699" s="64"/>
      <c r="BF699" s="64"/>
      <c r="BG699" s="64"/>
      <c r="BH699" s="70"/>
      <c r="BI699" s="64"/>
      <c r="BJ699" s="64"/>
      <c r="BK699" s="64"/>
      <c r="BL699" s="64"/>
      <c r="BM699" s="64"/>
      <c r="BN699" s="70"/>
      <c r="BO699" s="64"/>
      <c r="BP699" s="64"/>
      <c r="BQ699" s="64"/>
      <c r="BR699" s="64"/>
      <c r="BS699" s="64"/>
      <c r="BT699" s="64"/>
      <c r="BU699" s="64"/>
      <c r="BV699" s="64"/>
      <c r="BW699" s="64"/>
      <c r="BX699" s="64"/>
      <c r="BY699" s="64"/>
      <c r="BZ699" s="64"/>
      <c r="CA699" s="64"/>
      <c r="CB699" s="64"/>
      <c r="CC699" s="64"/>
      <c r="CD699" s="64"/>
      <c r="CE699" s="64"/>
      <c r="CF699" s="64"/>
      <c r="CG699" s="64"/>
      <c r="CH699" s="64"/>
      <c r="CI699" s="64"/>
      <c r="CJ699" s="64"/>
      <c r="CK699" s="64"/>
      <c r="CL699" s="64"/>
      <c r="CM699" s="64"/>
      <c r="CN699" s="64"/>
      <c r="CO699" s="64"/>
      <c r="CP699" s="64"/>
      <c r="CQ699" s="64"/>
      <c r="CR699" s="64"/>
      <c r="CS699" s="64"/>
      <c r="CT699" s="64"/>
      <c r="CU699" s="64"/>
      <c r="CV699" s="64"/>
      <c r="CW699" s="64"/>
      <c r="CX699" s="64"/>
    </row>
    <row r="700" spans="1:102" ht="13.5" customHeight="1" x14ac:dyDescent="0.2">
      <c r="A700" s="3"/>
      <c r="B700" s="64"/>
      <c r="C700" s="68"/>
      <c r="D700" s="68"/>
      <c r="E700" s="68"/>
      <c r="F700" s="68"/>
      <c r="G700" s="64"/>
      <c r="H700" s="64"/>
      <c r="I700" s="64"/>
      <c r="J700" s="64"/>
      <c r="K700" s="64"/>
      <c r="L700" s="64"/>
      <c r="M700" s="64"/>
      <c r="N700" s="65"/>
      <c r="O700" s="56"/>
      <c r="P700" s="56"/>
      <c r="Q700" s="56"/>
      <c r="R700" s="56"/>
      <c r="S700" s="56"/>
      <c r="T700" s="56"/>
      <c r="U700" s="56"/>
      <c r="V700" s="56"/>
      <c r="W700" s="56"/>
      <c r="X700" s="56"/>
      <c r="Y700" s="56"/>
      <c r="Z700" s="56"/>
      <c r="AA700" s="56"/>
      <c r="AB700" s="56"/>
      <c r="AC700" s="56"/>
      <c r="AD700" s="56"/>
      <c r="AE700" s="64"/>
      <c r="AF700" s="64"/>
      <c r="AG700" s="64"/>
      <c r="AH700" s="64"/>
      <c r="AI700" s="64"/>
      <c r="AJ700" s="64"/>
      <c r="AK700" s="64"/>
      <c r="AL700" s="64"/>
      <c r="AM700" s="64"/>
      <c r="AN700" s="64"/>
      <c r="AO700" s="64"/>
      <c r="AP700" s="64"/>
      <c r="AQ700" s="64"/>
      <c r="AR700" s="64"/>
      <c r="AS700" s="64"/>
      <c r="AT700" s="64"/>
      <c r="AU700" s="64"/>
      <c r="AV700" s="64"/>
      <c r="AW700" s="64"/>
      <c r="AX700" s="64"/>
      <c r="AY700" s="64"/>
      <c r="AZ700" s="64"/>
      <c r="BA700" s="64"/>
      <c r="BB700" s="64"/>
      <c r="BC700" s="64"/>
      <c r="BD700" s="64"/>
      <c r="BE700" s="64"/>
      <c r="BF700" s="64"/>
      <c r="BG700" s="64"/>
      <c r="BH700" s="64"/>
      <c r="BI700" s="64"/>
      <c r="BJ700" s="64"/>
      <c r="BK700" s="64"/>
      <c r="BL700" s="64"/>
      <c r="BM700" s="64"/>
      <c r="BN700" s="64"/>
      <c r="BO700" s="64"/>
      <c r="BP700" s="64"/>
      <c r="BQ700" s="64"/>
      <c r="BR700" s="64"/>
      <c r="BS700" s="64"/>
      <c r="BT700" s="64"/>
      <c r="BU700" s="64"/>
      <c r="BV700" s="64"/>
      <c r="BW700" s="64"/>
      <c r="BX700" s="64"/>
      <c r="BY700" s="64"/>
      <c r="BZ700" s="64"/>
      <c r="CA700" s="64"/>
      <c r="CB700" s="64"/>
      <c r="CC700" s="64"/>
      <c r="CD700" s="64"/>
      <c r="CE700" s="64"/>
      <c r="CF700" s="64"/>
      <c r="CG700" s="64"/>
      <c r="CH700" s="64"/>
      <c r="CI700" s="64"/>
      <c r="CJ700" s="64"/>
      <c r="CK700" s="64"/>
      <c r="CL700" s="64"/>
      <c r="CM700" s="64"/>
      <c r="CN700" s="64"/>
      <c r="CO700" s="64"/>
      <c r="CP700" s="64"/>
      <c r="CQ700" s="64"/>
      <c r="CR700" s="64"/>
      <c r="CS700" s="64"/>
      <c r="CT700" s="64"/>
      <c r="CU700" s="64"/>
      <c r="CV700" s="64"/>
      <c r="CW700" s="64"/>
      <c r="CX700" s="64"/>
    </row>
    <row r="701" spans="1:102" ht="13.5" customHeight="1" x14ac:dyDescent="0.2">
      <c r="A701" s="3"/>
      <c r="B701" s="77"/>
      <c r="C701" s="64"/>
      <c r="D701" s="64"/>
      <c r="E701" s="64"/>
      <c r="F701" s="64"/>
      <c r="G701" s="64"/>
      <c r="H701" s="64"/>
      <c r="I701" s="64"/>
      <c r="J701" s="64"/>
      <c r="K701" s="64"/>
      <c r="L701" s="64"/>
      <c r="M701" s="64"/>
      <c r="N701" s="65"/>
      <c r="O701" s="64"/>
      <c r="P701" s="64"/>
      <c r="Q701" s="64"/>
      <c r="R701" s="64"/>
      <c r="S701" s="64"/>
      <c r="T701" s="64"/>
      <c r="U701" s="64"/>
      <c r="V701" s="64"/>
      <c r="W701" s="64"/>
      <c r="X701" s="64"/>
      <c r="Y701" s="64"/>
      <c r="Z701" s="64"/>
      <c r="AA701" s="64"/>
      <c r="AB701" s="64"/>
      <c r="AC701" s="56"/>
      <c r="AD701" s="56"/>
      <c r="AE701" s="56"/>
      <c r="AF701" s="56"/>
      <c r="AG701" s="56"/>
      <c r="AH701" s="56"/>
      <c r="AI701" s="64"/>
      <c r="AJ701" s="64"/>
      <c r="AK701" s="64"/>
      <c r="AL701" s="64"/>
      <c r="AM701" s="64"/>
      <c r="AN701" s="64"/>
      <c r="AO701" s="64"/>
      <c r="AP701" s="64"/>
      <c r="AQ701" s="64"/>
      <c r="AR701" s="64"/>
      <c r="AS701" s="64"/>
      <c r="AT701" s="64"/>
      <c r="AU701" s="64"/>
      <c r="AV701" s="64"/>
      <c r="AW701" s="64"/>
      <c r="AX701" s="64"/>
      <c r="AY701" s="64"/>
      <c r="AZ701" s="64"/>
      <c r="BA701" s="64"/>
      <c r="BB701" s="64"/>
      <c r="BC701" s="64"/>
      <c r="BD701" s="64"/>
      <c r="BE701" s="64"/>
      <c r="BF701" s="64"/>
      <c r="BG701" s="64"/>
      <c r="BH701" s="64"/>
      <c r="BI701" s="64"/>
      <c r="BJ701" s="64"/>
      <c r="BK701" s="64"/>
      <c r="BL701" s="64"/>
      <c r="BM701" s="64"/>
      <c r="BN701" s="64"/>
      <c r="BO701" s="64"/>
      <c r="BP701" s="64"/>
      <c r="BQ701" s="64"/>
      <c r="BR701" s="64"/>
      <c r="BS701" s="64"/>
      <c r="BT701" s="64"/>
      <c r="BU701" s="64"/>
      <c r="BV701" s="64"/>
      <c r="BW701" s="64"/>
      <c r="BX701" s="64"/>
      <c r="BY701" s="64"/>
      <c r="BZ701" s="64"/>
      <c r="CA701" s="64"/>
      <c r="CB701" s="64"/>
      <c r="CC701" s="64"/>
      <c r="CD701" s="64"/>
      <c r="CE701" s="64"/>
      <c r="CF701" s="64"/>
      <c r="CG701" s="64"/>
      <c r="CH701" s="64"/>
      <c r="CI701" s="64"/>
      <c r="CJ701" s="64"/>
      <c r="CK701" s="64"/>
      <c r="CL701" s="64"/>
      <c r="CM701" s="64"/>
      <c r="CN701" s="64"/>
      <c r="CO701" s="64"/>
      <c r="CP701" s="64"/>
      <c r="CQ701" s="64"/>
      <c r="CR701" s="64"/>
      <c r="CS701" s="64"/>
      <c r="CT701" s="64"/>
      <c r="CU701" s="64"/>
      <c r="CV701" s="64"/>
      <c r="CW701" s="64"/>
      <c r="CX701" s="64"/>
    </row>
    <row r="702" spans="1:102" ht="13.5" customHeight="1" x14ac:dyDescent="0.2">
      <c r="A702" s="3"/>
      <c r="B702" s="77"/>
      <c r="C702" s="83"/>
      <c r="D702" s="83"/>
      <c r="E702" s="83"/>
      <c r="F702" s="83"/>
      <c r="G702" s="83"/>
      <c r="H702" s="83"/>
      <c r="I702" s="83"/>
      <c r="J702" s="83"/>
      <c r="K702" s="83"/>
      <c r="L702" s="83"/>
      <c r="M702" s="83"/>
      <c r="N702" s="83"/>
      <c r="O702" s="83"/>
      <c r="P702" s="83"/>
      <c r="Q702" s="83"/>
      <c r="R702" s="54"/>
      <c r="S702" s="54"/>
      <c r="T702" s="54"/>
      <c r="U702" s="83"/>
      <c r="V702" s="83"/>
      <c r="W702" s="83"/>
      <c r="X702" s="83"/>
      <c r="Y702" s="83"/>
      <c r="Z702" s="83"/>
      <c r="AA702" s="83"/>
      <c r="AB702" s="83"/>
      <c r="AC702" s="83"/>
      <c r="AD702" s="83"/>
      <c r="AE702" s="83"/>
      <c r="AF702" s="83"/>
      <c r="AG702" s="83"/>
      <c r="AH702" s="83"/>
      <c r="AI702" s="83"/>
      <c r="AJ702" s="83"/>
      <c r="AK702" s="83"/>
      <c r="AL702" s="83"/>
      <c r="AM702" s="83"/>
      <c r="AN702" s="83"/>
      <c r="AO702" s="83"/>
      <c r="AP702" s="83"/>
      <c r="AQ702" s="83"/>
      <c r="AR702" s="83"/>
      <c r="AS702" s="83"/>
      <c r="AT702" s="83"/>
      <c r="AU702" s="83"/>
      <c r="AV702" s="83"/>
      <c r="AW702" s="83"/>
      <c r="AX702" s="83"/>
      <c r="AY702" s="83"/>
      <c r="AZ702" s="71"/>
      <c r="BA702" s="83"/>
      <c r="BB702" s="83"/>
      <c r="BC702" s="83"/>
      <c r="BD702" s="83"/>
      <c r="BE702" s="83"/>
      <c r="BF702" s="83"/>
      <c r="BG702" s="83"/>
      <c r="BH702" s="83"/>
      <c r="BI702" s="83"/>
      <c r="BJ702" s="83"/>
      <c r="BK702" s="83"/>
      <c r="BL702" s="83"/>
      <c r="BM702" s="83"/>
      <c r="BN702" s="83"/>
      <c r="BO702" s="83"/>
      <c r="BP702" s="54"/>
      <c r="BQ702" s="54"/>
      <c r="BR702" s="54"/>
      <c r="BS702" s="83"/>
      <c r="BT702" s="83"/>
      <c r="BU702" s="83"/>
      <c r="BV702" s="83"/>
      <c r="BW702" s="83"/>
      <c r="BX702" s="83"/>
      <c r="BY702" s="83"/>
      <c r="BZ702" s="83"/>
      <c r="CA702" s="83"/>
      <c r="CB702" s="83"/>
      <c r="CC702" s="83"/>
      <c r="CD702" s="83"/>
      <c r="CE702" s="83"/>
      <c r="CF702" s="83"/>
      <c r="CG702" s="83"/>
      <c r="CH702" s="83"/>
      <c r="CI702" s="83"/>
      <c r="CJ702" s="83"/>
      <c r="CK702" s="83"/>
      <c r="CL702" s="83"/>
      <c r="CM702" s="83"/>
      <c r="CN702" s="83"/>
      <c r="CO702" s="83"/>
      <c r="CP702" s="83"/>
      <c r="CQ702" s="83"/>
      <c r="CR702" s="83"/>
      <c r="CS702" s="83"/>
      <c r="CT702" s="83"/>
      <c r="CU702" s="83"/>
      <c r="CV702" s="83"/>
      <c r="CW702" s="83"/>
      <c r="CX702" s="77"/>
    </row>
    <row r="703" spans="1:102" ht="13.5" customHeight="1" x14ac:dyDescent="0.2">
      <c r="A703" s="3"/>
      <c r="B703" s="77"/>
      <c r="C703" s="83"/>
      <c r="D703" s="83"/>
      <c r="E703" s="83"/>
      <c r="F703" s="83"/>
      <c r="G703" s="83"/>
      <c r="H703" s="83"/>
      <c r="I703" s="83"/>
      <c r="J703" s="83"/>
      <c r="K703" s="83"/>
      <c r="L703" s="83"/>
      <c r="M703" s="83"/>
      <c r="N703" s="83"/>
      <c r="O703" s="83"/>
      <c r="P703" s="83"/>
      <c r="Q703" s="83"/>
      <c r="R703" s="83"/>
      <c r="S703" s="83"/>
      <c r="T703" s="83"/>
      <c r="U703" s="83"/>
      <c r="V703" s="83"/>
      <c r="W703" s="83"/>
      <c r="X703" s="54"/>
      <c r="Y703" s="54"/>
      <c r="Z703" s="54"/>
      <c r="AA703" s="54"/>
      <c r="AB703" s="54"/>
      <c r="AC703" s="73"/>
      <c r="AD703" s="73"/>
      <c r="AE703" s="73"/>
      <c r="AF703" s="73"/>
      <c r="AG703" s="73"/>
      <c r="AH703" s="73"/>
      <c r="AI703" s="73"/>
      <c r="AJ703" s="73"/>
      <c r="AK703" s="73"/>
      <c r="AL703" s="73"/>
      <c r="AM703" s="73"/>
      <c r="AN703" s="73"/>
      <c r="AO703" s="73"/>
      <c r="AP703" s="73"/>
      <c r="AQ703" s="73"/>
      <c r="AR703" s="73"/>
      <c r="AS703" s="73"/>
      <c r="AT703" s="73"/>
      <c r="AU703" s="73"/>
      <c r="AV703" s="73"/>
      <c r="AW703" s="73"/>
      <c r="AX703" s="73"/>
      <c r="AY703" s="73"/>
      <c r="AZ703" s="72"/>
      <c r="BA703" s="83"/>
      <c r="BB703" s="83"/>
      <c r="BC703" s="83"/>
      <c r="BD703" s="83"/>
      <c r="BE703" s="83"/>
      <c r="BF703" s="83"/>
      <c r="BG703" s="83"/>
      <c r="BH703" s="83"/>
      <c r="BI703" s="83"/>
      <c r="BJ703" s="83"/>
      <c r="BK703" s="83"/>
      <c r="BL703" s="83"/>
      <c r="BM703" s="83"/>
      <c r="BN703" s="83"/>
      <c r="BO703" s="83"/>
      <c r="BP703" s="83"/>
      <c r="BQ703" s="83"/>
      <c r="BR703" s="83"/>
      <c r="BS703" s="83"/>
      <c r="BT703" s="83"/>
      <c r="BU703" s="83"/>
      <c r="BV703" s="54"/>
      <c r="BW703" s="54"/>
      <c r="BX703" s="54"/>
      <c r="BY703" s="54"/>
      <c r="BZ703" s="54"/>
      <c r="CA703" s="73"/>
      <c r="CB703" s="73"/>
      <c r="CC703" s="73"/>
      <c r="CD703" s="73"/>
      <c r="CE703" s="73"/>
      <c r="CF703" s="73"/>
      <c r="CG703" s="73"/>
      <c r="CH703" s="73"/>
      <c r="CI703" s="73"/>
      <c r="CJ703" s="73"/>
      <c r="CK703" s="73"/>
      <c r="CL703" s="73"/>
      <c r="CM703" s="73"/>
      <c r="CN703" s="73"/>
      <c r="CO703" s="73"/>
      <c r="CP703" s="73"/>
      <c r="CQ703" s="73"/>
      <c r="CR703" s="73"/>
      <c r="CS703" s="73"/>
      <c r="CT703" s="73"/>
      <c r="CU703" s="73"/>
      <c r="CV703" s="73"/>
      <c r="CW703" s="73"/>
      <c r="CX703" s="77"/>
    </row>
    <row r="704" spans="1:102" ht="13.5" customHeight="1" x14ac:dyDescent="0.25">
      <c r="A704" s="3"/>
      <c r="B704" s="77"/>
      <c r="C704" s="84"/>
      <c r="D704" s="75"/>
      <c r="E704" s="75"/>
      <c r="F704" s="75"/>
      <c r="G704" s="75"/>
      <c r="H704" s="75"/>
      <c r="I704" s="75"/>
      <c r="J704" s="75"/>
      <c r="K704" s="75"/>
      <c r="L704" s="75"/>
      <c r="M704" s="74"/>
      <c r="N704" s="74"/>
      <c r="O704" s="74"/>
      <c r="P704" s="74"/>
      <c r="Q704" s="74"/>
      <c r="R704" s="85"/>
      <c r="S704" s="85"/>
      <c r="T704" s="85"/>
      <c r="U704" s="86"/>
      <c r="V704" s="86"/>
      <c r="W704" s="86"/>
      <c r="X704" s="74"/>
      <c r="Y704" s="74"/>
      <c r="Z704" s="74"/>
      <c r="AA704" s="74"/>
      <c r="AB704" s="74"/>
      <c r="AC704" s="73"/>
      <c r="AD704" s="73"/>
      <c r="AE704" s="73"/>
      <c r="AF704" s="73"/>
      <c r="AG704" s="73"/>
      <c r="AH704" s="73"/>
      <c r="AI704" s="73"/>
      <c r="AJ704" s="73"/>
      <c r="AK704" s="73"/>
      <c r="AL704" s="73"/>
      <c r="AM704" s="73"/>
      <c r="AN704" s="73"/>
      <c r="AO704" s="73"/>
      <c r="AP704" s="73"/>
      <c r="AQ704" s="73"/>
      <c r="AR704" s="73"/>
      <c r="AS704" s="73"/>
      <c r="AT704" s="73"/>
      <c r="AU704" s="73"/>
      <c r="AV704" s="73"/>
      <c r="AW704" s="73"/>
      <c r="AX704" s="73"/>
      <c r="AY704" s="73"/>
      <c r="AZ704" s="72"/>
      <c r="BA704" s="84"/>
      <c r="BB704" s="76"/>
      <c r="BC704" s="76"/>
      <c r="BD704" s="76"/>
      <c r="BE704" s="76"/>
      <c r="BF704" s="76"/>
      <c r="BG704" s="76"/>
      <c r="BH704" s="76"/>
      <c r="BI704" s="76"/>
      <c r="BJ704" s="76"/>
      <c r="BK704" s="74"/>
      <c r="BL704" s="74"/>
      <c r="BM704" s="74"/>
      <c r="BN704" s="74"/>
      <c r="BO704" s="74"/>
      <c r="BP704" s="85"/>
      <c r="BQ704" s="85"/>
      <c r="BR704" s="85"/>
      <c r="BS704" s="86"/>
      <c r="BT704" s="86"/>
      <c r="BU704" s="86"/>
      <c r="BV704" s="74"/>
      <c r="BW704" s="74"/>
      <c r="BX704" s="74"/>
      <c r="BY704" s="74"/>
      <c r="BZ704" s="74"/>
      <c r="CA704" s="73"/>
      <c r="CB704" s="73"/>
      <c r="CC704" s="73"/>
      <c r="CD704" s="73"/>
      <c r="CE704" s="73"/>
      <c r="CF704" s="73"/>
      <c r="CG704" s="73"/>
      <c r="CH704" s="73"/>
      <c r="CI704" s="73"/>
      <c r="CJ704" s="73"/>
      <c r="CK704" s="73"/>
      <c r="CL704" s="73"/>
      <c r="CM704" s="73"/>
      <c r="CN704" s="73"/>
      <c r="CO704" s="73"/>
      <c r="CP704" s="73"/>
      <c r="CQ704" s="73"/>
      <c r="CR704" s="73"/>
      <c r="CS704" s="73"/>
      <c r="CT704" s="73"/>
      <c r="CU704" s="73"/>
      <c r="CV704" s="73"/>
      <c r="CW704" s="73"/>
      <c r="CX704" s="77"/>
    </row>
    <row r="705" spans="1:102" ht="13.5" customHeight="1" x14ac:dyDescent="0.25">
      <c r="A705" s="3"/>
      <c r="B705" s="77"/>
      <c r="C705" s="84"/>
      <c r="D705" s="75"/>
      <c r="E705" s="75"/>
      <c r="F705" s="75"/>
      <c r="G705" s="75"/>
      <c r="H705" s="75"/>
      <c r="I705" s="75"/>
      <c r="J705" s="75"/>
      <c r="K705" s="75"/>
      <c r="L705" s="75"/>
      <c r="M705" s="74"/>
      <c r="N705" s="74"/>
      <c r="O705" s="74"/>
      <c r="P705" s="74"/>
      <c r="Q705" s="74"/>
      <c r="R705" s="85"/>
      <c r="S705" s="85"/>
      <c r="T705" s="85"/>
      <c r="U705" s="86"/>
      <c r="V705" s="86"/>
      <c r="W705" s="86"/>
      <c r="X705" s="74"/>
      <c r="Y705" s="74"/>
      <c r="Z705" s="74"/>
      <c r="AA705" s="74"/>
      <c r="AB705" s="74"/>
      <c r="AC705" s="73"/>
      <c r="AD705" s="73"/>
      <c r="AE705" s="73"/>
      <c r="AF705" s="73"/>
      <c r="AG705" s="73"/>
      <c r="AH705" s="73"/>
      <c r="AI705" s="73"/>
      <c r="AJ705" s="73"/>
      <c r="AK705" s="73"/>
      <c r="AL705" s="73"/>
      <c r="AM705" s="73"/>
      <c r="AN705" s="73"/>
      <c r="AO705" s="73"/>
      <c r="AP705" s="73"/>
      <c r="AQ705" s="73"/>
      <c r="AR705" s="73"/>
      <c r="AS705" s="73"/>
      <c r="AT705" s="73"/>
      <c r="AU705" s="73"/>
      <c r="AV705" s="73"/>
      <c r="AW705" s="73"/>
      <c r="AX705" s="73"/>
      <c r="AY705" s="73"/>
      <c r="AZ705" s="72"/>
      <c r="BA705" s="84"/>
      <c r="BB705" s="76"/>
      <c r="BC705" s="76"/>
      <c r="BD705" s="76"/>
      <c r="BE705" s="76"/>
      <c r="BF705" s="76"/>
      <c r="BG705" s="76"/>
      <c r="BH705" s="76"/>
      <c r="BI705" s="76"/>
      <c r="BJ705" s="76"/>
      <c r="BK705" s="74"/>
      <c r="BL705" s="74"/>
      <c r="BM705" s="74"/>
      <c r="BN705" s="74"/>
      <c r="BO705" s="74"/>
      <c r="BP705" s="85"/>
      <c r="BQ705" s="85"/>
      <c r="BR705" s="85"/>
      <c r="BS705" s="86"/>
      <c r="BT705" s="86"/>
      <c r="BU705" s="86"/>
      <c r="BV705" s="74"/>
      <c r="BW705" s="74"/>
      <c r="BX705" s="74"/>
      <c r="BY705" s="74"/>
      <c r="BZ705" s="74"/>
      <c r="CA705" s="73"/>
      <c r="CB705" s="73"/>
      <c r="CC705" s="73"/>
      <c r="CD705" s="73"/>
      <c r="CE705" s="73"/>
      <c r="CF705" s="73"/>
      <c r="CG705" s="73"/>
      <c r="CH705" s="73"/>
      <c r="CI705" s="73"/>
      <c r="CJ705" s="73"/>
      <c r="CK705" s="73"/>
      <c r="CL705" s="73"/>
      <c r="CM705" s="73"/>
      <c r="CN705" s="73"/>
      <c r="CO705" s="73"/>
      <c r="CP705" s="73"/>
      <c r="CQ705" s="73"/>
      <c r="CR705" s="73"/>
      <c r="CS705" s="73"/>
      <c r="CT705" s="73"/>
      <c r="CU705" s="73"/>
      <c r="CV705" s="73"/>
      <c r="CW705" s="73"/>
      <c r="CX705" s="77"/>
    </row>
    <row r="706" spans="1:102" ht="13.5" customHeight="1" x14ac:dyDescent="0.25">
      <c r="A706" s="3"/>
      <c r="B706" s="77"/>
      <c r="C706" s="84"/>
      <c r="D706" s="75"/>
      <c r="E706" s="75"/>
      <c r="F706" s="75"/>
      <c r="G706" s="75"/>
      <c r="H706" s="75"/>
      <c r="I706" s="75"/>
      <c r="J706" s="75"/>
      <c r="K706" s="75"/>
      <c r="L706" s="75"/>
      <c r="M706" s="74"/>
      <c r="N706" s="74"/>
      <c r="O706" s="74"/>
      <c r="P706" s="74"/>
      <c r="Q706" s="74"/>
      <c r="R706" s="85"/>
      <c r="S706" s="85"/>
      <c r="T706" s="85"/>
      <c r="U706" s="86"/>
      <c r="V706" s="86"/>
      <c r="W706" s="86"/>
      <c r="X706" s="74"/>
      <c r="Y706" s="74"/>
      <c r="Z706" s="74"/>
      <c r="AA706" s="74"/>
      <c r="AB706" s="74"/>
      <c r="AC706" s="73"/>
      <c r="AD706" s="73"/>
      <c r="AE706" s="73"/>
      <c r="AF706" s="73"/>
      <c r="AG706" s="73"/>
      <c r="AH706" s="73"/>
      <c r="AI706" s="73"/>
      <c r="AJ706" s="73"/>
      <c r="AK706" s="73"/>
      <c r="AL706" s="73"/>
      <c r="AM706" s="73"/>
      <c r="AN706" s="73"/>
      <c r="AO706" s="73"/>
      <c r="AP706" s="73"/>
      <c r="AQ706" s="73"/>
      <c r="AR706" s="73"/>
      <c r="AS706" s="73"/>
      <c r="AT706" s="73"/>
      <c r="AU706" s="73"/>
      <c r="AV706" s="73"/>
      <c r="AW706" s="73"/>
      <c r="AX706" s="73"/>
      <c r="AY706" s="73"/>
      <c r="AZ706" s="72"/>
      <c r="BA706" s="84"/>
      <c r="BB706" s="76"/>
      <c r="BC706" s="76"/>
      <c r="BD706" s="76"/>
      <c r="BE706" s="76"/>
      <c r="BF706" s="76"/>
      <c r="BG706" s="76"/>
      <c r="BH706" s="76"/>
      <c r="BI706" s="76"/>
      <c r="BJ706" s="76"/>
      <c r="BK706" s="74"/>
      <c r="BL706" s="74"/>
      <c r="BM706" s="74"/>
      <c r="BN706" s="74"/>
      <c r="BO706" s="74"/>
      <c r="BP706" s="85"/>
      <c r="BQ706" s="85"/>
      <c r="BR706" s="85"/>
      <c r="BS706" s="86"/>
      <c r="BT706" s="86"/>
      <c r="BU706" s="86"/>
      <c r="BV706" s="74"/>
      <c r="BW706" s="74"/>
      <c r="BX706" s="74"/>
      <c r="BY706" s="74"/>
      <c r="BZ706" s="74"/>
      <c r="CA706" s="73"/>
      <c r="CB706" s="73"/>
      <c r="CC706" s="73"/>
      <c r="CD706" s="73"/>
      <c r="CE706" s="73"/>
      <c r="CF706" s="73"/>
      <c r="CG706" s="73"/>
      <c r="CH706" s="73"/>
      <c r="CI706" s="73"/>
      <c r="CJ706" s="73"/>
      <c r="CK706" s="73"/>
      <c r="CL706" s="73"/>
      <c r="CM706" s="73"/>
      <c r="CN706" s="73"/>
      <c r="CO706" s="73"/>
      <c r="CP706" s="73"/>
      <c r="CQ706" s="73"/>
      <c r="CR706" s="73"/>
      <c r="CS706" s="73"/>
      <c r="CT706" s="73"/>
      <c r="CU706" s="73"/>
      <c r="CV706" s="73"/>
      <c r="CW706" s="73"/>
      <c r="CX706" s="77"/>
    </row>
    <row r="707" spans="1:102" ht="13.5" customHeight="1" x14ac:dyDescent="0.25">
      <c r="A707" s="3"/>
      <c r="B707" s="77"/>
      <c r="C707" s="84"/>
      <c r="D707" s="75"/>
      <c r="E707" s="75"/>
      <c r="F707" s="75"/>
      <c r="G707" s="75"/>
      <c r="H707" s="75"/>
      <c r="I707" s="75"/>
      <c r="J707" s="75"/>
      <c r="K707" s="75"/>
      <c r="L707" s="75"/>
      <c r="M707" s="74"/>
      <c r="N707" s="74"/>
      <c r="O707" s="74"/>
      <c r="P707" s="74"/>
      <c r="Q707" s="74"/>
      <c r="R707" s="85"/>
      <c r="S707" s="85"/>
      <c r="T707" s="85"/>
      <c r="U707" s="86"/>
      <c r="V707" s="86"/>
      <c r="W707" s="86"/>
      <c r="X707" s="74"/>
      <c r="Y707" s="74"/>
      <c r="Z707" s="74"/>
      <c r="AA707" s="74"/>
      <c r="AB707" s="74"/>
      <c r="AC707" s="73"/>
      <c r="AD707" s="73"/>
      <c r="AE707" s="73"/>
      <c r="AF707" s="73"/>
      <c r="AG707" s="73"/>
      <c r="AH707" s="73"/>
      <c r="AI707" s="73"/>
      <c r="AJ707" s="73"/>
      <c r="AK707" s="73"/>
      <c r="AL707" s="73"/>
      <c r="AM707" s="73"/>
      <c r="AN707" s="73"/>
      <c r="AO707" s="73"/>
      <c r="AP707" s="73"/>
      <c r="AQ707" s="73"/>
      <c r="AR707" s="73"/>
      <c r="AS707" s="73"/>
      <c r="AT707" s="73"/>
      <c r="AU707" s="73"/>
      <c r="AV707" s="73"/>
      <c r="AW707" s="73"/>
      <c r="AX707" s="73"/>
      <c r="AY707" s="73"/>
      <c r="AZ707" s="72"/>
      <c r="BA707" s="84"/>
      <c r="BB707" s="76"/>
      <c r="BC707" s="76"/>
      <c r="BD707" s="76"/>
      <c r="BE707" s="76"/>
      <c r="BF707" s="76"/>
      <c r="BG707" s="76"/>
      <c r="BH707" s="76"/>
      <c r="BI707" s="76"/>
      <c r="BJ707" s="76"/>
      <c r="BK707" s="74"/>
      <c r="BL707" s="74"/>
      <c r="BM707" s="74"/>
      <c r="BN707" s="74"/>
      <c r="BO707" s="74"/>
      <c r="BP707" s="85"/>
      <c r="BQ707" s="85"/>
      <c r="BR707" s="85"/>
      <c r="BS707" s="86"/>
      <c r="BT707" s="86"/>
      <c r="BU707" s="86"/>
      <c r="BV707" s="74"/>
      <c r="BW707" s="74"/>
      <c r="BX707" s="74"/>
      <c r="BY707" s="74"/>
      <c r="BZ707" s="74"/>
      <c r="CA707" s="73"/>
      <c r="CB707" s="73"/>
      <c r="CC707" s="73"/>
      <c r="CD707" s="73"/>
      <c r="CE707" s="73"/>
      <c r="CF707" s="73"/>
      <c r="CG707" s="73"/>
      <c r="CH707" s="73"/>
      <c r="CI707" s="73"/>
      <c r="CJ707" s="73"/>
      <c r="CK707" s="73"/>
      <c r="CL707" s="73"/>
      <c r="CM707" s="73"/>
      <c r="CN707" s="73"/>
      <c r="CO707" s="73"/>
      <c r="CP707" s="73"/>
      <c r="CQ707" s="73"/>
      <c r="CR707" s="73"/>
      <c r="CS707" s="73"/>
      <c r="CT707" s="73"/>
      <c r="CU707" s="73"/>
      <c r="CV707" s="73"/>
      <c r="CW707" s="73"/>
      <c r="CX707" s="77"/>
    </row>
    <row r="708" spans="1:102" ht="13.5" customHeight="1" x14ac:dyDescent="0.2">
      <c r="A708" s="3"/>
      <c r="B708" s="77"/>
      <c r="C708" s="83"/>
      <c r="D708" s="83"/>
      <c r="E708" s="83"/>
      <c r="F708" s="83"/>
      <c r="G708" s="83"/>
      <c r="H708" s="83"/>
      <c r="I708" s="83"/>
      <c r="J708" s="83"/>
      <c r="K708" s="83"/>
      <c r="L708" s="83"/>
      <c r="M708" s="83"/>
      <c r="N708" s="83"/>
      <c r="O708" s="83"/>
      <c r="P708" s="83"/>
      <c r="Q708" s="83"/>
      <c r="R708" s="83"/>
      <c r="S708" s="83"/>
      <c r="T708" s="83"/>
      <c r="U708" s="83"/>
      <c r="V708" s="83"/>
      <c r="W708" s="83"/>
      <c r="X708" s="54"/>
      <c r="Y708" s="54"/>
      <c r="Z708" s="54"/>
      <c r="AA708" s="54"/>
      <c r="AB708" s="54"/>
      <c r="AC708" s="73"/>
      <c r="AD708" s="73"/>
      <c r="AE708" s="73"/>
      <c r="AF708" s="73"/>
      <c r="AG708" s="73"/>
      <c r="AH708" s="73"/>
      <c r="AI708" s="73"/>
      <c r="AJ708" s="73"/>
      <c r="AK708" s="73"/>
      <c r="AL708" s="73"/>
      <c r="AM708" s="73"/>
      <c r="AN708" s="73"/>
      <c r="AO708" s="73"/>
      <c r="AP708" s="73"/>
      <c r="AQ708" s="73"/>
      <c r="AR708" s="73"/>
      <c r="AS708" s="73"/>
      <c r="AT708" s="73"/>
      <c r="AU708" s="73"/>
      <c r="AV708" s="73"/>
      <c r="AW708" s="73"/>
      <c r="AX708" s="73"/>
      <c r="AY708" s="73"/>
      <c r="AZ708" s="72"/>
      <c r="BA708" s="83"/>
      <c r="BB708" s="83"/>
      <c r="BC708" s="83"/>
      <c r="BD708" s="83"/>
      <c r="BE708" s="83"/>
      <c r="BF708" s="83"/>
      <c r="BG708" s="83"/>
      <c r="BH708" s="83"/>
      <c r="BI708" s="83"/>
      <c r="BJ708" s="83"/>
      <c r="BK708" s="83"/>
      <c r="BL708" s="83"/>
      <c r="BM708" s="83"/>
      <c r="BN708" s="83"/>
      <c r="BO708" s="83"/>
      <c r="BP708" s="83"/>
      <c r="BQ708" s="83"/>
      <c r="BR708" s="83"/>
      <c r="BS708" s="83"/>
      <c r="BT708" s="83"/>
      <c r="BU708" s="83"/>
      <c r="BV708" s="54"/>
      <c r="BW708" s="54"/>
      <c r="BX708" s="54"/>
      <c r="BY708" s="54"/>
      <c r="BZ708" s="54"/>
      <c r="CA708" s="73"/>
      <c r="CB708" s="73"/>
      <c r="CC708" s="73"/>
      <c r="CD708" s="73"/>
      <c r="CE708" s="73"/>
      <c r="CF708" s="73"/>
      <c r="CG708" s="73"/>
      <c r="CH708" s="73"/>
      <c r="CI708" s="73"/>
      <c r="CJ708" s="73"/>
      <c r="CK708" s="73"/>
      <c r="CL708" s="73"/>
      <c r="CM708" s="73"/>
      <c r="CN708" s="73"/>
      <c r="CO708" s="73"/>
      <c r="CP708" s="73"/>
      <c r="CQ708" s="73"/>
      <c r="CR708" s="73"/>
      <c r="CS708" s="73"/>
      <c r="CT708" s="73"/>
      <c r="CU708" s="73"/>
      <c r="CV708" s="73"/>
      <c r="CW708" s="73"/>
      <c r="CX708" s="77"/>
    </row>
    <row r="709" spans="1:102" ht="13.5" customHeight="1" x14ac:dyDescent="0.2">
      <c r="A709" s="3"/>
      <c r="B709" s="77"/>
      <c r="C709" s="83"/>
      <c r="D709" s="83"/>
      <c r="E709" s="83"/>
      <c r="F709" s="83"/>
      <c r="G709" s="83"/>
      <c r="H709" s="83"/>
      <c r="I709" s="83"/>
      <c r="J709" s="83"/>
      <c r="K709" s="83"/>
      <c r="L709" s="83"/>
      <c r="M709" s="83"/>
      <c r="N709" s="83"/>
      <c r="O709" s="83"/>
      <c r="P709" s="83"/>
      <c r="Q709" s="83"/>
      <c r="R709" s="83"/>
      <c r="S709" s="83"/>
      <c r="T709" s="83"/>
      <c r="U709" s="83"/>
      <c r="V709" s="83"/>
      <c r="W709" s="83"/>
      <c r="X709" s="54"/>
      <c r="Y709" s="54"/>
      <c r="Z709" s="54"/>
      <c r="AA709" s="54"/>
      <c r="AB709" s="54"/>
      <c r="AC709" s="73"/>
      <c r="AD709" s="73"/>
      <c r="AE709" s="73"/>
      <c r="AF709" s="73"/>
      <c r="AG709" s="73"/>
      <c r="AH709" s="73"/>
      <c r="AI709" s="73"/>
      <c r="AJ709" s="73"/>
      <c r="AK709" s="73"/>
      <c r="AL709" s="73"/>
      <c r="AM709" s="73"/>
      <c r="AN709" s="73"/>
      <c r="AO709" s="73"/>
      <c r="AP709" s="73"/>
      <c r="AQ709" s="73"/>
      <c r="AR709" s="73"/>
      <c r="AS709" s="73"/>
      <c r="AT709" s="73"/>
      <c r="AU709" s="73"/>
      <c r="AV709" s="73"/>
      <c r="AW709" s="73"/>
      <c r="AX709" s="73"/>
      <c r="AY709" s="73"/>
      <c r="AZ709" s="77"/>
      <c r="BA709" s="83"/>
      <c r="BB709" s="83"/>
      <c r="BC709" s="83"/>
      <c r="BD709" s="83"/>
      <c r="BE709" s="83"/>
      <c r="BF709" s="83"/>
      <c r="BG709" s="83"/>
      <c r="BH709" s="83"/>
      <c r="BI709" s="83"/>
      <c r="BJ709" s="83"/>
      <c r="BK709" s="83"/>
      <c r="BL709" s="83"/>
      <c r="BM709" s="83"/>
      <c r="BN709" s="83"/>
      <c r="BO709" s="83"/>
      <c r="BP709" s="83"/>
      <c r="BQ709" s="83"/>
      <c r="BR709" s="83"/>
      <c r="BS709" s="83"/>
      <c r="BT709" s="83"/>
      <c r="BU709" s="83"/>
      <c r="BV709" s="54"/>
      <c r="BW709" s="54"/>
      <c r="BX709" s="54"/>
      <c r="BY709" s="54"/>
      <c r="BZ709" s="54"/>
      <c r="CA709" s="73"/>
      <c r="CB709" s="73"/>
      <c r="CC709" s="73"/>
      <c r="CD709" s="73"/>
      <c r="CE709" s="73"/>
      <c r="CF709" s="73"/>
      <c r="CG709" s="73"/>
      <c r="CH709" s="73"/>
      <c r="CI709" s="73"/>
      <c r="CJ709" s="73"/>
      <c r="CK709" s="73"/>
      <c r="CL709" s="73"/>
      <c r="CM709" s="73"/>
      <c r="CN709" s="73"/>
      <c r="CO709" s="73"/>
      <c r="CP709" s="73"/>
      <c r="CQ709" s="73"/>
      <c r="CR709" s="73"/>
      <c r="CS709" s="73"/>
      <c r="CT709" s="73"/>
      <c r="CU709" s="73"/>
      <c r="CV709" s="73"/>
      <c r="CW709" s="73"/>
      <c r="CX709" s="77"/>
    </row>
    <row r="710" spans="1:102" ht="13.5" customHeight="1" x14ac:dyDescent="0.25">
      <c r="A710" s="3"/>
      <c r="B710" s="77"/>
      <c r="C710" s="84"/>
      <c r="D710" s="75"/>
      <c r="E710" s="75"/>
      <c r="F710" s="75"/>
      <c r="G710" s="75"/>
      <c r="H710" s="75"/>
      <c r="I710" s="75"/>
      <c r="J710" s="75"/>
      <c r="K710" s="75"/>
      <c r="L710" s="75"/>
      <c r="M710" s="74"/>
      <c r="N710" s="74"/>
      <c r="O710" s="74"/>
      <c r="P710" s="74"/>
      <c r="Q710" s="74"/>
      <c r="R710" s="85"/>
      <c r="S710" s="85"/>
      <c r="T710" s="85"/>
      <c r="U710" s="86"/>
      <c r="V710" s="86"/>
      <c r="W710" s="86"/>
      <c r="X710" s="74"/>
      <c r="Y710" s="74"/>
      <c r="Z710" s="74"/>
      <c r="AA710" s="74"/>
      <c r="AB710" s="74"/>
      <c r="AC710" s="73"/>
      <c r="AD710" s="73"/>
      <c r="AE710" s="73"/>
      <c r="AF710" s="73"/>
      <c r="AG710" s="73"/>
      <c r="AH710" s="73"/>
      <c r="AI710" s="73"/>
      <c r="AJ710" s="73"/>
      <c r="AK710" s="73"/>
      <c r="AL710" s="73"/>
      <c r="AM710" s="73"/>
      <c r="AN710" s="73"/>
      <c r="AO710" s="73"/>
      <c r="AP710" s="73"/>
      <c r="AQ710" s="73"/>
      <c r="AR710" s="73"/>
      <c r="AS710" s="73"/>
      <c r="AT710" s="73"/>
      <c r="AU710" s="73"/>
      <c r="AV710" s="73"/>
      <c r="AW710" s="73"/>
      <c r="AX710" s="73"/>
      <c r="AY710" s="73"/>
      <c r="AZ710" s="77"/>
      <c r="BA710" s="84"/>
      <c r="BB710" s="76"/>
      <c r="BC710" s="76"/>
      <c r="BD710" s="76"/>
      <c r="BE710" s="76"/>
      <c r="BF710" s="76"/>
      <c r="BG710" s="76"/>
      <c r="BH710" s="76"/>
      <c r="BI710" s="76"/>
      <c r="BJ710" s="76"/>
      <c r="BK710" s="74"/>
      <c r="BL710" s="74"/>
      <c r="BM710" s="74"/>
      <c r="BN710" s="74"/>
      <c r="BO710" s="74"/>
      <c r="BP710" s="85"/>
      <c r="BQ710" s="85"/>
      <c r="BR710" s="85"/>
      <c r="BS710" s="86"/>
      <c r="BT710" s="86"/>
      <c r="BU710" s="86"/>
      <c r="BV710" s="74"/>
      <c r="BW710" s="74"/>
      <c r="BX710" s="74"/>
      <c r="BY710" s="74"/>
      <c r="BZ710" s="74"/>
      <c r="CA710" s="73"/>
      <c r="CB710" s="73"/>
      <c r="CC710" s="73"/>
      <c r="CD710" s="73"/>
      <c r="CE710" s="73"/>
      <c r="CF710" s="73"/>
      <c r="CG710" s="73"/>
      <c r="CH710" s="73"/>
      <c r="CI710" s="73"/>
      <c r="CJ710" s="73"/>
      <c r="CK710" s="73"/>
      <c r="CL710" s="73"/>
      <c r="CM710" s="73"/>
      <c r="CN710" s="73"/>
      <c r="CO710" s="73"/>
      <c r="CP710" s="73"/>
      <c r="CQ710" s="73"/>
      <c r="CR710" s="73"/>
      <c r="CS710" s="73"/>
      <c r="CT710" s="73"/>
      <c r="CU710" s="73"/>
      <c r="CV710" s="73"/>
      <c r="CW710" s="73"/>
      <c r="CX710" s="77"/>
    </row>
    <row r="711" spans="1:102" ht="13.5" customHeight="1" x14ac:dyDescent="0.25">
      <c r="A711" s="3"/>
      <c r="B711" s="77"/>
      <c r="C711" s="84"/>
      <c r="D711" s="75"/>
      <c r="E711" s="75"/>
      <c r="F711" s="75"/>
      <c r="G711" s="75"/>
      <c r="H711" s="75"/>
      <c r="I711" s="75"/>
      <c r="J711" s="75"/>
      <c r="K711" s="75"/>
      <c r="L711" s="75"/>
      <c r="M711" s="74"/>
      <c r="N711" s="74"/>
      <c r="O711" s="74"/>
      <c r="P711" s="74"/>
      <c r="Q711" s="74"/>
      <c r="R711" s="85"/>
      <c r="S711" s="85"/>
      <c r="T711" s="85"/>
      <c r="U711" s="86"/>
      <c r="V711" s="86"/>
      <c r="W711" s="86"/>
      <c r="X711" s="74"/>
      <c r="Y711" s="74"/>
      <c r="Z711" s="74"/>
      <c r="AA711" s="74"/>
      <c r="AB711" s="74"/>
      <c r="AC711" s="73"/>
      <c r="AD711" s="73"/>
      <c r="AE711" s="73"/>
      <c r="AF711" s="73"/>
      <c r="AG711" s="73"/>
      <c r="AH711" s="73"/>
      <c r="AI711" s="73"/>
      <c r="AJ711" s="73"/>
      <c r="AK711" s="73"/>
      <c r="AL711" s="73"/>
      <c r="AM711" s="73"/>
      <c r="AN711" s="73"/>
      <c r="AO711" s="73"/>
      <c r="AP711" s="73"/>
      <c r="AQ711" s="73"/>
      <c r="AR711" s="73"/>
      <c r="AS711" s="73"/>
      <c r="AT711" s="73"/>
      <c r="AU711" s="73"/>
      <c r="AV711" s="73"/>
      <c r="AW711" s="73"/>
      <c r="AX711" s="73"/>
      <c r="AY711" s="73"/>
      <c r="AZ711" s="77"/>
      <c r="BA711" s="84"/>
      <c r="BB711" s="76"/>
      <c r="BC711" s="76"/>
      <c r="BD711" s="76"/>
      <c r="BE711" s="76"/>
      <c r="BF711" s="76"/>
      <c r="BG711" s="76"/>
      <c r="BH711" s="76"/>
      <c r="BI711" s="76"/>
      <c r="BJ711" s="76"/>
      <c r="BK711" s="74"/>
      <c r="BL711" s="74"/>
      <c r="BM711" s="74"/>
      <c r="BN711" s="74"/>
      <c r="BO711" s="74"/>
      <c r="BP711" s="85"/>
      <c r="BQ711" s="85"/>
      <c r="BR711" s="85"/>
      <c r="BS711" s="86"/>
      <c r="BT711" s="86"/>
      <c r="BU711" s="86"/>
      <c r="BV711" s="74"/>
      <c r="BW711" s="74"/>
      <c r="BX711" s="74"/>
      <c r="BY711" s="74"/>
      <c r="BZ711" s="74"/>
      <c r="CA711" s="73"/>
      <c r="CB711" s="73"/>
      <c r="CC711" s="73"/>
      <c r="CD711" s="73"/>
      <c r="CE711" s="73"/>
      <c r="CF711" s="73"/>
      <c r="CG711" s="73"/>
      <c r="CH711" s="73"/>
      <c r="CI711" s="73"/>
      <c r="CJ711" s="73"/>
      <c r="CK711" s="73"/>
      <c r="CL711" s="73"/>
      <c r="CM711" s="73"/>
      <c r="CN711" s="73"/>
      <c r="CO711" s="73"/>
      <c r="CP711" s="73"/>
      <c r="CQ711" s="73"/>
      <c r="CR711" s="73"/>
      <c r="CS711" s="73"/>
      <c r="CT711" s="73"/>
      <c r="CU711" s="73"/>
      <c r="CV711" s="73"/>
      <c r="CW711" s="73"/>
      <c r="CX711" s="77"/>
    </row>
    <row r="712" spans="1:102" ht="13.5" customHeight="1" x14ac:dyDescent="0.25">
      <c r="A712" s="3"/>
      <c r="B712" s="77"/>
      <c r="C712" s="84"/>
      <c r="D712" s="75"/>
      <c r="E712" s="75"/>
      <c r="F712" s="75"/>
      <c r="G712" s="75"/>
      <c r="H712" s="75"/>
      <c r="I712" s="75"/>
      <c r="J712" s="75"/>
      <c r="K712" s="75"/>
      <c r="L712" s="75"/>
      <c r="M712" s="74"/>
      <c r="N712" s="74"/>
      <c r="O712" s="74"/>
      <c r="P712" s="74"/>
      <c r="Q712" s="74"/>
      <c r="R712" s="85"/>
      <c r="S712" s="85"/>
      <c r="T712" s="85"/>
      <c r="U712" s="86"/>
      <c r="V712" s="86"/>
      <c r="W712" s="86"/>
      <c r="X712" s="74"/>
      <c r="Y712" s="74"/>
      <c r="Z712" s="74"/>
      <c r="AA712" s="74"/>
      <c r="AB712" s="74"/>
      <c r="AC712" s="73"/>
      <c r="AD712" s="73"/>
      <c r="AE712" s="73"/>
      <c r="AF712" s="73"/>
      <c r="AG712" s="73"/>
      <c r="AH712" s="73"/>
      <c r="AI712" s="73"/>
      <c r="AJ712" s="73"/>
      <c r="AK712" s="73"/>
      <c r="AL712" s="73"/>
      <c r="AM712" s="73"/>
      <c r="AN712" s="73"/>
      <c r="AO712" s="73"/>
      <c r="AP712" s="73"/>
      <c r="AQ712" s="73"/>
      <c r="AR712" s="73"/>
      <c r="AS712" s="73"/>
      <c r="AT712" s="73"/>
      <c r="AU712" s="73"/>
      <c r="AV712" s="73"/>
      <c r="AW712" s="73"/>
      <c r="AX712" s="73"/>
      <c r="AY712" s="73"/>
      <c r="AZ712" s="77"/>
      <c r="BA712" s="84"/>
      <c r="BB712" s="76"/>
      <c r="BC712" s="76"/>
      <c r="BD712" s="76"/>
      <c r="BE712" s="76"/>
      <c r="BF712" s="76"/>
      <c r="BG712" s="76"/>
      <c r="BH712" s="76"/>
      <c r="BI712" s="76"/>
      <c r="BJ712" s="76"/>
      <c r="BK712" s="74"/>
      <c r="BL712" s="74"/>
      <c r="BM712" s="74"/>
      <c r="BN712" s="74"/>
      <c r="BO712" s="74"/>
      <c r="BP712" s="85"/>
      <c r="BQ712" s="85"/>
      <c r="BR712" s="85"/>
      <c r="BS712" s="86"/>
      <c r="BT712" s="86"/>
      <c r="BU712" s="86"/>
      <c r="BV712" s="74"/>
      <c r="BW712" s="74"/>
      <c r="BX712" s="74"/>
      <c r="BY712" s="74"/>
      <c r="BZ712" s="74"/>
      <c r="CA712" s="73"/>
      <c r="CB712" s="73"/>
      <c r="CC712" s="73"/>
      <c r="CD712" s="73"/>
      <c r="CE712" s="73"/>
      <c r="CF712" s="73"/>
      <c r="CG712" s="73"/>
      <c r="CH712" s="73"/>
      <c r="CI712" s="73"/>
      <c r="CJ712" s="73"/>
      <c r="CK712" s="73"/>
      <c r="CL712" s="73"/>
      <c r="CM712" s="73"/>
      <c r="CN712" s="73"/>
      <c r="CO712" s="73"/>
      <c r="CP712" s="73"/>
      <c r="CQ712" s="73"/>
      <c r="CR712" s="73"/>
      <c r="CS712" s="73"/>
      <c r="CT712" s="73"/>
      <c r="CU712" s="73"/>
      <c r="CV712" s="73"/>
      <c r="CW712" s="73"/>
      <c r="CX712" s="77"/>
    </row>
    <row r="713" spans="1:102" ht="13.5" customHeight="1" x14ac:dyDescent="0.25">
      <c r="A713" s="3"/>
      <c r="B713" s="77"/>
      <c r="C713" s="84"/>
      <c r="D713" s="75"/>
      <c r="E713" s="75"/>
      <c r="F713" s="75"/>
      <c r="G713" s="75"/>
      <c r="H713" s="75"/>
      <c r="I713" s="75"/>
      <c r="J713" s="75"/>
      <c r="K713" s="75"/>
      <c r="L713" s="75"/>
      <c r="M713" s="74"/>
      <c r="N713" s="74"/>
      <c r="O713" s="74"/>
      <c r="P713" s="74"/>
      <c r="Q713" s="74"/>
      <c r="R713" s="85"/>
      <c r="S713" s="85"/>
      <c r="T713" s="85"/>
      <c r="U713" s="86"/>
      <c r="V713" s="86"/>
      <c r="W713" s="86"/>
      <c r="X713" s="74"/>
      <c r="Y713" s="74"/>
      <c r="Z713" s="74"/>
      <c r="AA713" s="74"/>
      <c r="AB713" s="74"/>
      <c r="AC713" s="73"/>
      <c r="AD713" s="73"/>
      <c r="AE713" s="73"/>
      <c r="AF713" s="73"/>
      <c r="AG713" s="73"/>
      <c r="AH713" s="73"/>
      <c r="AI713" s="73"/>
      <c r="AJ713" s="73"/>
      <c r="AK713" s="73"/>
      <c r="AL713" s="73"/>
      <c r="AM713" s="73"/>
      <c r="AN713" s="73"/>
      <c r="AO713" s="73"/>
      <c r="AP713" s="73"/>
      <c r="AQ713" s="73"/>
      <c r="AR713" s="73"/>
      <c r="AS713" s="73"/>
      <c r="AT713" s="73"/>
      <c r="AU713" s="73"/>
      <c r="AV713" s="73"/>
      <c r="AW713" s="73"/>
      <c r="AX713" s="73"/>
      <c r="AY713" s="73"/>
      <c r="AZ713" s="77"/>
      <c r="BA713" s="84"/>
      <c r="BB713" s="76"/>
      <c r="BC713" s="76"/>
      <c r="BD713" s="76"/>
      <c r="BE713" s="76"/>
      <c r="BF713" s="76"/>
      <c r="BG713" s="76"/>
      <c r="BH713" s="76"/>
      <c r="BI713" s="76"/>
      <c r="BJ713" s="76"/>
      <c r="BK713" s="74"/>
      <c r="BL713" s="74"/>
      <c r="BM713" s="74"/>
      <c r="BN713" s="74"/>
      <c r="BO713" s="74"/>
      <c r="BP713" s="85"/>
      <c r="BQ713" s="85"/>
      <c r="BR713" s="85"/>
      <c r="BS713" s="86"/>
      <c r="BT713" s="86"/>
      <c r="BU713" s="86"/>
      <c r="BV713" s="74"/>
      <c r="BW713" s="74"/>
      <c r="BX713" s="74"/>
      <c r="BY713" s="74"/>
      <c r="BZ713" s="74"/>
      <c r="CA713" s="73"/>
      <c r="CB713" s="73"/>
      <c r="CC713" s="73"/>
      <c r="CD713" s="73"/>
      <c r="CE713" s="73"/>
      <c r="CF713" s="73"/>
      <c r="CG713" s="73"/>
      <c r="CH713" s="73"/>
      <c r="CI713" s="73"/>
      <c r="CJ713" s="73"/>
      <c r="CK713" s="73"/>
      <c r="CL713" s="73"/>
      <c r="CM713" s="73"/>
      <c r="CN713" s="73"/>
      <c r="CO713" s="73"/>
      <c r="CP713" s="73"/>
      <c r="CQ713" s="73"/>
      <c r="CR713" s="73"/>
      <c r="CS713" s="73"/>
      <c r="CT713" s="73"/>
      <c r="CU713" s="73"/>
      <c r="CV713" s="73"/>
      <c r="CW713" s="73"/>
      <c r="CX713" s="77"/>
    </row>
    <row r="714" spans="1:102" ht="13.5" customHeight="1" x14ac:dyDescent="0.2">
      <c r="A714" s="3"/>
      <c r="B714" s="77"/>
      <c r="C714" s="83"/>
      <c r="D714" s="83"/>
      <c r="E714" s="83"/>
      <c r="F714" s="83"/>
      <c r="G714" s="83"/>
      <c r="H714" s="83"/>
      <c r="I714" s="83"/>
      <c r="J714" s="83"/>
      <c r="K714" s="83"/>
      <c r="L714" s="83"/>
      <c r="M714" s="83"/>
      <c r="N714" s="83"/>
      <c r="O714" s="83"/>
      <c r="P714" s="83"/>
      <c r="Q714" s="83"/>
      <c r="R714" s="83"/>
      <c r="S714" s="83"/>
      <c r="T714" s="83"/>
      <c r="U714" s="83"/>
      <c r="V714" s="83"/>
      <c r="W714" s="83"/>
      <c r="X714" s="54"/>
      <c r="Y714" s="54"/>
      <c r="Z714" s="54"/>
      <c r="AA714" s="54"/>
      <c r="AB714" s="54"/>
      <c r="AC714" s="73"/>
      <c r="AD714" s="73"/>
      <c r="AE714" s="73"/>
      <c r="AF714" s="73"/>
      <c r="AG714" s="73"/>
      <c r="AH714" s="73"/>
      <c r="AI714" s="73"/>
      <c r="AJ714" s="73"/>
      <c r="AK714" s="73"/>
      <c r="AL714" s="73"/>
      <c r="AM714" s="73"/>
      <c r="AN714" s="73"/>
      <c r="AO714" s="73"/>
      <c r="AP714" s="73"/>
      <c r="AQ714" s="73"/>
      <c r="AR714" s="73"/>
      <c r="AS714" s="73"/>
      <c r="AT714" s="73"/>
      <c r="AU714" s="73"/>
      <c r="AV714" s="73"/>
      <c r="AW714" s="73"/>
      <c r="AX714" s="73"/>
      <c r="AY714" s="73"/>
      <c r="AZ714" s="77"/>
      <c r="BA714" s="83"/>
      <c r="BB714" s="83"/>
      <c r="BC714" s="83"/>
      <c r="BD714" s="83"/>
      <c r="BE714" s="83"/>
      <c r="BF714" s="83"/>
      <c r="BG714" s="83"/>
      <c r="BH714" s="83"/>
      <c r="BI714" s="83"/>
      <c r="BJ714" s="83"/>
      <c r="BK714" s="83"/>
      <c r="BL714" s="83"/>
      <c r="BM714" s="83"/>
      <c r="BN714" s="83"/>
      <c r="BO714" s="83"/>
      <c r="BP714" s="83"/>
      <c r="BQ714" s="83"/>
      <c r="BR714" s="83"/>
      <c r="BS714" s="83"/>
      <c r="BT714" s="83"/>
      <c r="BU714" s="83"/>
      <c r="BV714" s="54"/>
      <c r="BW714" s="54"/>
      <c r="BX714" s="54"/>
      <c r="BY714" s="54"/>
      <c r="BZ714" s="54"/>
      <c r="CA714" s="73"/>
      <c r="CB714" s="73"/>
      <c r="CC714" s="73"/>
      <c r="CD714" s="73"/>
      <c r="CE714" s="73"/>
      <c r="CF714" s="73"/>
      <c r="CG714" s="73"/>
      <c r="CH714" s="73"/>
      <c r="CI714" s="73"/>
      <c r="CJ714" s="73"/>
      <c r="CK714" s="73"/>
      <c r="CL714" s="73"/>
      <c r="CM714" s="73"/>
      <c r="CN714" s="73"/>
      <c r="CO714" s="73"/>
      <c r="CP714" s="73"/>
      <c r="CQ714" s="73"/>
      <c r="CR714" s="73"/>
      <c r="CS714" s="73"/>
      <c r="CT714" s="73"/>
      <c r="CU714" s="73"/>
      <c r="CV714" s="73"/>
      <c r="CW714" s="73"/>
      <c r="CX714" s="77"/>
    </row>
    <row r="715" spans="1:102" ht="13.5" customHeight="1" x14ac:dyDescent="0.2">
      <c r="A715" s="3"/>
      <c r="B715" s="77"/>
      <c r="C715" s="83"/>
      <c r="D715" s="83"/>
      <c r="E715" s="83"/>
      <c r="F715" s="83"/>
      <c r="G715" s="83"/>
      <c r="H715" s="83"/>
      <c r="I715" s="83"/>
      <c r="J715" s="83"/>
      <c r="K715" s="83"/>
      <c r="L715" s="83"/>
      <c r="M715" s="83"/>
      <c r="N715" s="83"/>
      <c r="O715" s="83"/>
      <c r="P715" s="83"/>
      <c r="Q715" s="83"/>
      <c r="R715" s="83"/>
      <c r="S715" s="83"/>
      <c r="T715" s="83"/>
      <c r="U715" s="83"/>
      <c r="V715" s="83"/>
      <c r="W715" s="83"/>
      <c r="X715" s="54"/>
      <c r="Y715" s="54"/>
      <c r="Z715" s="54"/>
      <c r="AA715" s="54"/>
      <c r="AB715" s="54"/>
      <c r="AC715" s="73"/>
      <c r="AD715" s="73"/>
      <c r="AE715" s="73"/>
      <c r="AF715" s="73"/>
      <c r="AG715" s="73"/>
      <c r="AH715" s="73"/>
      <c r="AI715" s="73"/>
      <c r="AJ715" s="73"/>
      <c r="AK715" s="73"/>
      <c r="AL715" s="73"/>
      <c r="AM715" s="73"/>
      <c r="AN715" s="73"/>
      <c r="AO715" s="73"/>
      <c r="AP715" s="73"/>
      <c r="AQ715" s="73"/>
      <c r="AR715" s="73"/>
      <c r="AS715" s="73"/>
      <c r="AT715" s="73"/>
      <c r="AU715" s="73"/>
      <c r="AV715" s="73"/>
      <c r="AW715" s="73"/>
      <c r="AX715" s="73"/>
      <c r="AY715" s="73"/>
      <c r="AZ715" s="77"/>
      <c r="BA715" s="83"/>
      <c r="BB715" s="83"/>
      <c r="BC715" s="83"/>
      <c r="BD715" s="83"/>
      <c r="BE715" s="83"/>
      <c r="BF715" s="83"/>
      <c r="BG715" s="83"/>
      <c r="BH715" s="83"/>
      <c r="BI715" s="83"/>
      <c r="BJ715" s="83"/>
      <c r="BK715" s="83"/>
      <c r="BL715" s="83"/>
      <c r="BM715" s="83"/>
      <c r="BN715" s="83"/>
      <c r="BO715" s="83"/>
      <c r="BP715" s="83"/>
      <c r="BQ715" s="83"/>
      <c r="BR715" s="83"/>
      <c r="BS715" s="83"/>
      <c r="BT715" s="83"/>
      <c r="BU715" s="83"/>
      <c r="BV715" s="54"/>
      <c r="BW715" s="54"/>
      <c r="BX715" s="54"/>
      <c r="BY715" s="54"/>
      <c r="BZ715" s="54"/>
      <c r="CA715" s="83"/>
      <c r="CB715" s="83"/>
      <c r="CC715" s="83"/>
      <c r="CD715" s="83"/>
      <c r="CE715" s="83"/>
      <c r="CF715" s="83"/>
      <c r="CG715" s="83"/>
      <c r="CH715" s="83"/>
      <c r="CI715" s="83"/>
      <c r="CJ715" s="83"/>
      <c r="CK715" s="83"/>
      <c r="CL715" s="83"/>
      <c r="CM715" s="83"/>
      <c r="CN715" s="83"/>
      <c r="CO715" s="83"/>
      <c r="CP715" s="83"/>
      <c r="CQ715" s="83"/>
      <c r="CR715" s="83"/>
      <c r="CS715" s="83"/>
      <c r="CT715" s="83"/>
      <c r="CU715" s="83"/>
      <c r="CV715" s="83"/>
      <c r="CW715" s="83"/>
      <c r="CX715" s="77"/>
    </row>
    <row r="716" spans="1:102" ht="13.5" customHeight="1" x14ac:dyDescent="0.25">
      <c r="A716" s="3"/>
      <c r="B716" s="77"/>
      <c r="C716" s="84"/>
      <c r="D716" s="75"/>
      <c r="E716" s="75"/>
      <c r="F716" s="75"/>
      <c r="G716" s="75"/>
      <c r="H716" s="75"/>
      <c r="I716" s="75"/>
      <c r="J716" s="75"/>
      <c r="K716" s="75"/>
      <c r="L716" s="75"/>
      <c r="M716" s="74"/>
      <c r="N716" s="74"/>
      <c r="O716" s="74"/>
      <c r="P716" s="74"/>
      <c r="Q716" s="74"/>
      <c r="R716" s="85"/>
      <c r="S716" s="85"/>
      <c r="T716" s="85"/>
      <c r="U716" s="86"/>
      <c r="V716" s="86"/>
      <c r="W716" s="86"/>
      <c r="X716" s="74"/>
      <c r="Y716" s="74"/>
      <c r="Z716" s="74"/>
      <c r="AA716" s="74"/>
      <c r="AB716" s="74"/>
      <c r="AC716" s="73"/>
      <c r="AD716" s="73"/>
      <c r="AE716" s="73"/>
      <c r="AF716" s="73"/>
      <c r="AG716" s="73"/>
      <c r="AH716" s="73"/>
      <c r="AI716" s="73"/>
      <c r="AJ716" s="73"/>
      <c r="AK716" s="73"/>
      <c r="AL716" s="73"/>
      <c r="AM716" s="73"/>
      <c r="AN716" s="73"/>
      <c r="AO716" s="73"/>
      <c r="AP716" s="73"/>
      <c r="AQ716" s="73"/>
      <c r="AR716" s="73"/>
      <c r="AS716" s="73"/>
      <c r="AT716" s="73"/>
      <c r="AU716" s="73"/>
      <c r="AV716" s="73"/>
      <c r="AW716" s="73"/>
      <c r="AX716" s="73"/>
      <c r="AY716" s="73"/>
      <c r="AZ716" s="77"/>
      <c r="BA716" s="51"/>
      <c r="BB716" s="51"/>
      <c r="BC716" s="51"/>
      <c r="BD716" s="51"/>
      <c r="BE716" s="51"/>
      <c r="BF716" s="51"/>
      <c r="BG716" s="51"/>
      <c r="BH716" s="51"/>
      <c r="BI716" s="51"/>
      <c r="BJ716" s="51"/>
      <c r="BK716" s="51"/>
      <c r="BL716" s="51"/>
      <c r="BM716" s="51"/>
      <c r="BN716" s="51"/>
      <c r="BO716" s="51"/>
      <c r="BP716" s="51"/>
      <c r="BQ716" s="51"/>
      <c r="BR716" s="51"/>
      <c r="BS716" s="51"/>
      <c r="BT716" s="51"/>
      <c r="BU716" s="51"/>
      <c r="BV716" s="54"/>
      <c r="BW716" s="54"/>
      <c r="BX716" s="54"/>
      <c r="BY716" s="54"/>
      <c r="BZ716" s="54"/>
      <c r="CA716" s="87"/>
      <c r="CB716" s="52"/>
      <c r="CC716" s="52"/>
      <c r="CD716" s="52"/>
      <c r="CE716" s="52"/>
      <c r="CF716" s="52"/>
      <c r="CG716" s="52"/>
      <c r="CH716" s="52"/>
      <c r="CI716" s="52"/>
      <c r="CJ716" s="52"/>
      <c r="CK716" s="52"/>
      <c r="CL716" s="52"/>
      <c r="CM716" s="52"/>
      <c r="CN716" s="52"/>
      <c r="CO716" s="52"/>
      <c r="CP716" s="88"/>
      <c r="CQ716" s="88"/>
      <c r="CR716" s="88"/>
      <c r="CS716" s="89"/>
      <c r="CT716" s="80"/>
      <c r="CU716" s="80"/>
      <c r="CV716" s="80"/>
      <c r="CW716" s="80"/>
      <c r="CX716" s="77"/>
    </row>
    <row r="717" spans="1:102" ht="13.5" customHeight="1" x14ac:dyDescent="0.25">
      <c r="A717" s="3"/>
      <c r="B717" s="77"/>
      <c r="C717" s="84"/>
      <c r="D717" s="75"/>
      <c r="E717" s="75"/>
      <c r="F717" s="75"/>
      <c r="G717" s="75"/>
      <c r="H717" s="75"/>
      <c r="I717" s="75"/>
      <c r="J717" s="75"/>
      <c r="K717" s="75"/>
      <c r="L717" s="75"/>
      <c r="M717" s="74"/>
      <c r="N717" s="74"/>
      <c r="O717" s="74"/>
      <c r="P717" s="74"/>
      <c r="Q717" s="74"/>
      <c r="R717" s="85"/>
      <c r="S717" s="85"/>
      <c r="T717" s="85"/>
      <c r="U717" s="86"/>
      <c r="V717" s="86"/>
      <c r="W717" s="86"/>
      <c r="X717" s="74"/>
      <c r="Y717" s="74"/>
      <c r="Z717" s="74"/>
      <c r="AA717" s="74"/>
      <c r="AB717" s="74"/>
      <c r="AC717" s="73"/>
      <c r="AD717" s="73"/>
      <c r="AE717" s="73"/>
      <c r="AF717" s="73"/>
      <c r="AG717" s="73"/>
      <c r="AH717" s="73"/>
      <c r="AI717" s="73"/>
      <c r="AJ717" s="73"/>
      <c r="AK717" s="73"/>
      <c r="AL717" s="73"/>
      <c r="AM717" s="73"/>
      <c r="AN717" s="73"/>
      <c r="AO717" s="73"/>
      <c r="AP717" s="73"/>
      <c r="AQ717" s="73"/>
      <c r="AR717" s="73"/>
      <c r="AS717" s="73"/>
      <c r="AT717" s="73"/>
      <c r="AU717" s="73"/>
      <c r="AV717" s="73"/>
      <c r="AW717" s="73"/>
      <c r="AX717" s="73"/>
      <c r="AY717" s="73"/>
      <c r="AZ717" s="77"/>
      <c r="BA717" s="51"/>
      <c r="BB717" s="51"/>
      <c r="BC717" s="51"/>
      <c r="BD717" s="51"/>
      <c r="BE717" s="51"/>
      <c r="BF717" s="51"/>
      <c r="BG717" s="51"/>
      <c r="BH717" s="51"/>
      <c r="BI717" s="51"/>
      <c r="BJ717" s="51"/>
      <c r="BK717" s="51"/>
      <c r="BL717" s="51"/>
      <c r="BM717" s="51"/>
      <c r="BN717" s="51"/>
      <c r="BO717" s="51"/>
      <c r="BP717" s="51"/>
      <c r="BQ717" s="51"/>
      <c r="BR717" s="51"/>
      <c r="BS717" s="90"/>
      <c r="BT717" s="90"/>
      <c r="BU717" s="90"/>
      <c r="BV717" s="54"/>
      <c r="BW717" s="54"/>
      <c r="BX717" s="54"/>
      <c r="BY717" s="54"/>
      <c r="BZ717" s="54"/>
      <c r="CA717" s="87"/>
      <c r="CB717" s="52"/>
      <c r="CC717" s="52"/>
      <c r="CD717" s="52"/>
      <c r="CE717" s="52"/>
      <c r="CF717" s="52"/>
      <c r="CG717" s="52"/>
      <c r="CH717" s="52"/>
      <c r="CI717" s="52"/>
      <c r="CJ717" s="52"/>
      <c r="CK717" s="52"/>
      <c r="CL717" s="52"/>
      <c r="CM717" s="52"/>
      <c r="CN717" s="52"/>
      <c r="CO717" s="52"/>
      <c r="CP717" s="91"/>
      <c r="CQ717" s="91"/>
      <c r="CR717" s="91"/>
      <c r="CS717" s="79"/>
      <c r="CT717" s="80"/>
      <c r="CU717" s="80"/>
      <c r="CV717" s="80"/>
      <c r="CW717" s="80"/>
      <c r="CX717" s="77"/>
    </row>
    <row r="718" spans="1:102" ht="13.5" customHeight="1" x14ac:dyDescent="0.25">
      <c r="A718" s="3"/>
      <c r="B718" s="77"/>
      <c r="C718" s="84"/>
      <c r="D718" s="75"/>
      <c r="E718" s="75"/>
      <c r="F718" s="75"/>
      <c r="G718" s="75"/>
      <c r="H718" s="75"/>
      <c r="I718" s="75"/>
      <c r="J718" s="75"/>
      <c r="K718" s="75"/>
      <c r="L718" s="75"/>
      <c r="M718" s="74"/>
      <c r="N718" s="74"/>
      <c r="O718" s="74"/>
      <c r="P718" s="74"/>
      <c r="Q718" s="74"/>
      <c r="R718" s="85"/>
      <c r="S718" s="85"/>
      <c r="T718" s="85"/>
      <c r="U718" s="86"/>
      <c r="V718" s="86"/>
      <c r="W718" s="86"/>
      <c r="X718" s="74"/>
      <c r="Y718" s="74"/>
      <c r="Z718" s="74"/>
      <c r="AA718" s="74"/>
      <c r="AB718" s="74"/>
      <c r="AC718" s="73"/>
      <c r="AD718" s="73"/>
      <c r="AE718" s="73"/>
      <c r="AF718" s="73"/>
      <c r="AG718" s="73"/>
      <c r="AH718" s="73"/>
      <c r="AI718" s="73"/>
      <c r="AJ718" s="73"/>
      <c r="AK718" s="73"/>
      <c r="AL718" s="73"/>
      <c r="AM718" s="73"/>
      <c r="AN718" s="73"/>
      <c r="AO718" s="73"/>
      <c r="AP718" s="73"/>
      <c r="AQ718" s="73"/>
      <c r="AR718" s="73"/>
      <c r="AS718" s="73"/>
      <c r="AT718" s="73"/>
      <c r="AU718" s="73"/>
      <c r="AV718" s="73"/>
      <c r="AW718" s="73"/>
      <c r="AX718" s="73"/>
      <c r="AY718" s="73"/>
      <c r="AZ718" s="77"/>
      <c r="BA718" s="53"/>
      <c r="BB718" s="53"/>
      <c r="BC718" s="53"/>
      <c r="BD718" s="53"/>
      <c r="BE718" s="53"/>
      <c r="BF718" s="53"/>
      <c r="BG718" s="53"/>
      <c r="BH718" s="53"/>
      <c r="BI718" s="53"/>
      <c r="BJ718" s="53"/>
      <c r="BK718" s="53"/>
      <c r="BL718" s="53"/>
      <c r="BM718" s="53"/>
      <c r="BN718" s="53"/>
      <c r="BO718" s="53"/>
      <c r="BP718" s="53"/>
      <c r="BQ718" s="53"/>
      <c r="BR718" s="53"/>
      <c r="BS718" s="90"/>
      <c r="BT718" s="90"/>
      <c r="BU718" s="90"/>
      <c r="BV718" s="54"/>
      <c r="BW718" s="54"/>
      <c r="BX718" s="54"/>
      <c r="BY718" s="54"/>
      <c r="BZ718" s="54"/>
      <c r="CA718" s="87"/>
      <c r="CB718" s="52"/>
      <c r="CC718" s="52"/>
      <c r="CD718" s="52"/>
      <c r="CE718" s="52"/>
      <c r="CF718" s="52"/>
      <c r="CG718" s="52"/>
      <c r="CH718" s="52"/>
      <c r="CI718" s="52"/>
      <c r="CJ718" s="52"/>
      <c r="CK718" s="52"/>
      <c r="CL718" s="52"/>
      <c r="CM718" s="52"/>
      <c r="CN718" s="52"/>
      <c r="CO718" s="52"/>
      <c r="CP718" s="88"/>
      <c r="CQ718" s="88"/>
      <c r="CR718" s="88"/>
      <c r="CS718" s="89"/>
      <c r="CT718" s="80"/>
      <c r="CU718" s="80"/>
      <c r="CV718" s="80"/>
      <c r="CW718" s="80"/>
      <c r="CX718" s="77"/>
    </row>
    <row r="719" spans="1:102" ht="13.5" customHeight="1" x14ac:dyDescent="0.25">
      <c r="A719" s="3"/>
      <c r="B719" s="77"/>
      <c r="C719" s="84"/>
      <c r="D719" s="75"/>
      <c r="E719" s="75"/>
      <c r="F719" s="75"/>
      <c r="G719" s="75"/>
      <c r="H719" s="75"/>
      <c r="I719" s="75"/>
      <c r="J719" s="75"/>
      <c r="K719" s="75"/>
      <c r="L719" s="75"/>
      <c r="M719" s="74"/>
      <c r="N719" s="74"/>
      <c r="O719" s="74"/>
      <c r="P719" s="74"/>
      <c r="Q719" s="74"/>
      <c r="R719" s="85"/>
      <c r="S719" s="85"/>
      <c r="T719" s="85"/>
      <c r="U719" s="86"/>
      <c r="V719" s="86"/>
      <c r="W719" s="86"/>
      <c r="X719" s="74"/>
      <c r="Y719" s="74"/>
      <c r="Z719" s="74"/>
      <c r="AA719" s="74"/>
      <c r="AB719" s="74"/>
      <c r="AC719" s="73"/>
      <c r="AD719" s="73"/>
      <c r="AE719" s="73"/>
      <c r="AF719" s="73"/>
      <c r="AG719" s="73"/>
      <c r="AH719" s="73"/>
      <c r="AI719" s="73"/>
      <c r="AJ719" s="73"/>
      <c r="AK719" s="73"/>
      <c r="AL719" s="73"/>
      <c r="AM719" s="73"/>
      <c r="AN719" s="73"/>
      <c r="AO719" s="73"/>
      <c r="AP719" s="73"/>
      <c r="AQ719" s="73"/>
      <c r="AR719" s="73"/>
      <c r="AS719" s="73"/>
      <c r="AT719" s="73"/>
      <c r="AU719" s="73"/>
      <c r="AV719" s="73"/>
      <c r="AW719" s="73"/>
      <c r="AX719" s="73"/>
      <c r="AY719" s="73"/>
      <c r="AZ719" s="77"/>
      <c r="BA719" s="51"/>
      <c r="BB719" s="51"/>
      <c r="BC719" s="51"/>
      <c r="BD719" s="51"/>
      <c r="BE719" s="51"/>
      <c r="BF719" s="51"/>
      <c r="BG719" s="51"/>
      <c r="BH719" s="51"/>
      <c r="BI719" s="51"/>
      <c r="BJ719" s="51"/>
      <c r="BK719" s="51"/>
      <c r="BL719" s="51"/>
      <c r="BM719" s="51"/>
      <c r="BN719" s="51"/>
      <c r="BO719" s="51"/>
      <c r="BP719" s="51"/>
      <c r="BQ719" s="51"/>
      <c r="BR719" s="51"/>
      <c r="BS719" s="51"/>
      <c r="BT719" s="51"/>
      <c r="BU719" s="51"/>
      <c r="BV719" s="51"/>
      <c r="BW719" s="51"/>
      <c r="BX719" s="51"/>
      <c r="BY719" s="51"/>
      <c r="BZ719" s="51"/>
      <c r="CA719" s="83"/>
      <c r="CB719" s="83"/>
      <c r="CC719" s="83"/>
      <c r="CD719" s="83"/>
      <c r="CE719" s="83"/>
      <c r="CF719" s="83"/>
      <c r="CG719" s="83"/>
      <c r="CH719" s="83"/>
      <c r="CI719" s="83"/>
      <c r="CJ719" s="83"/>
      <c r="CK719" s="83"/>
      <c r="CL719" s="83"/>
      <c r="CM719" s="83"/>
      <c r="CN719" s="83"/>
      <c r="CO719" s="83"/>
      <c r="CP719" s="83"/>
      <c r="CQ719" s="83"/>
      <c r="CR719" s="83"/>
      <c r="CS719" s="92"/>
      <c r="CT719" s="83"/>
      <c r="CU719" s="83"/>
      <c r="CV719" s="83"/>
      <c r="CW719" s="83"/>
      <c r="CX719" s="77"/>
    </row>
    <row r="720" spans="1:102" ht="13.5" customHeight="1" x14ac:dyDescent="0.2">
      <c r="A720" s="3"/>
      <c r="B720" s="77"/>
      <c r="C720" s="83"/>
      <c r="D720" s="83"/>
      <c r="E720" s="83"/>
      <c r="F720" s="83"/>
      <c r="G720" s="83"/>
      <c r="H720" s="83"/>
      <c r="I720" s="83"/>
      <c r="J720" s="83"/>
      <c r="K720" s="83"/>
      <c r="L720" s="83"/>
      <c r="M720" s="83"/>
      <c r="N720" s="83"/>
      <c r="O720" s="83"/>
      <c r="P720" s="83"/>
      <c r="Q720" s="83"/>
      <c r="R720" s="83"/>
      <c r="S720" s="83"/>
      <c r="T720" s="83"/>
      <c r="U720" s="83"/>
      <c r="V720" s="83"/>
      <c r="W720" s="83"/>
      <c r="X720" s="54"/>
      <c r="Y720" s="54"/>
      <c r="Z720" s="54"/>
      <c r="AA720" s="54"/>
      <c r="AB720" s="54"/>
      <c r="AC720" s="73"/>
      <c r="AD720" s="73"/>
      <c r="AE720" s="73"/>
      <c r="AF720" s="73"/>
      <c r="AG720" s="73"/>
      <c r="AH720" s="73"/>
      <c r="AI720" s="73"/>
      <c r="AJ720" s="73"/>
      <c r="AK720" s="73"/>
      <c r="AL720" s="73"/>
      <c r="AM720" s="73"/>
      <c r="AN720" s="73"/>
      <c r="AO720" s="73"/>
      <c r="AP720" s="73"/>
      <c r="AQ720" s="73"/>
      <c r="AR720" s="73"/>
      <c r="AS720" s="73"/>
      <c r="AT720" s="73"/>
      <c r="AU720" s="73"/>
      <c r="AV720" s="73"/>
      <c r="AW720" s="73"/>
      <c r="AX720" s="73"/>
      <c r="AY720" s="73"/>
      <c r="AZ720" s="77"/>
      <c r="BA720" s="52"/>
      <c r="BB720" s="62"/>
      <c r="BC720" s="62"/>
      <c r="BD720" s="62"/>
      <c r="BE720" s="62"/>
      <c r="BF720" s="62"/>
      <c r="BG720" s="62"/>
      <c r="BH720" s="62"/>
      <c r="BI720" s="62"/>
      <c r="BJ720" s="62"/>
      <c r="BK720" s="62"/>
      <c r="BL720" s="62"/>
      <c r="BM720" s="62"/>
      <c r="BN720" s="62"/>
      <c r="BO720" s="62"/>
      <c r="BP720" s="62"/>
      <c r="BQ720" s="62"/>
      <c r="BR720" s="62"/>
      <c r="BS720" s="62"/>
      <c r="BT720" s="62"/>
      <c r="BU720" s="62"/>
      <c r="BV720" s="62"/>
      <c r="BW720" s="62"/>
      <c r="BX720" s="62"/>
      <c r="BY720" s="62"/>
      <c r="BZ720" s="52"/>
      <c r="CA720" s="83"/>
      <c r="CB720" s="83"/>
      <c r="CC720" s="83"/>
      <c r="CD720" s="83"/>
      <c r="CE720" s="83"/>
      <c r="CF720" s="83"/>
      <c r="CG720" s="83"/>
      <c r="CH720" s="83"/>
      <c r="CI720" s="83"/>
      <c r="CJ720" s="83"/>
      <c r="CK720" s="83"/>
      <c r="CL720" s="83"/>
      <c r="CM720" s="83"/>
      <c r="CN720" s="83"/>
      <c r="CO720" s="83"/>
      <c r="CP720" s="83"/>
      <c r="CQ720" s="83"/>
      <c r="CR720" s="83"/>
      <c r="CS720" s="92"/>
      <c r="CT720" s="83"/>
      <c r="CU720" s="83"/>
      <c r="CV720" s="83"/>
      <c r="CW720" s="83"/>
      <c r="CX720" s="77"/>
    </row>
    <row r="721" spans="1:102" ht="13.5" customHeight="1" x14ac:dyDescent="0.2">
      <c r="A721" s="3"/>
      <c r="B721" s="77"/>
      <c r="C721" s="83"/>
      <c r="D721" s="83"/>
      <c r="E721" s="83"/>
      <c r="F721" s="83"/>
      <c r="G721" s="83"/>
      <c r="H721" s="83"/>
      <c r="I721" s="83"/>
      <c r="J721" s="83"/>
      <c r="K721" s="83"/>
      <c r="L721" s="83"/>
      <c r="M721" s="83"/>
      <c r="N721" s="83"/>
      <c r="O721" s="83"/>
      <c r="P721" s="83"/>
      <c r="Q721" s="83"/>
      <c r="R721" s="83"/>
      <c r="S721" s="83"/>
      <c r="T721" s="83"/>
      <c r="U721" s="83"/>
      <c r="V721" s="83"/>
      <c r="W721" s="83"/>
      <c r="X721" s="54"/>
      <c r="Y721" s="54"/>
      <c r="Z721" s="54"/>
      <c r="AA721" s="54"/>
      <c r="AB721" s="54"/>
      <c r="AC721" s="73"/>
      <c r="AD721" s="73"/>
      <c r="AE721" s="73"/>
      <c r="AF721" s="73"/>
      <c r="AG721" s="73"/>
      <c r="AH721" s="73"/>
      <c r="AI721" s="73"/>
      <c r="AJ721" s="73"/>
      <c r="AK721" s="73"/>
      <c r="AL721" s="73"/>
      <c r="AM721" s="73"/>
      <c r="AN721" s="73"/>
      <c r="AO721" s="73"/>
      <c r="AP721" s="73"/>
      <c r="AQ721" s="73"/>
      <c r="AR721" s="73"/>
      <c r="AS721" s="73"/>
      <c r="AT721" s="73"/>
      <c r="AU721" s="73"/>
      <c r="AV721" s="73"/>
      <c r="AW721" s="73"/>
      <c r="AX721" s="73"/>
      <c r="AY721" s="73"/>
      <c r="AZ721" s="77"/>
      <c r="BA721" s="52"/>
      <c r="BB721" s="62"/>
      <c r="BC721" s="62"/>
      <c r="BD721" s="62"/>
      <c r="BE721" s="62"/>
      <c r="BF721" s="62"/>
      <c r="BG721" s="62"/>
      <c r="BH721" s="62"/>
      <c r="BI721" s="62"/>
      <c r="BJ721" s="62"/>
      <c r="BK721" s="62"/>
      <c r="BL721" s="62"/>
      <c r="BM721" s="62"/>
      <c r="BN721" s="62"/>
      <c r="BO721" s="62"/>
      <c r="BP721" s="62"/>
      <c r="BQ721" s="62"/>
      <c r="BR721" s="62"/>
      <c r="BS721" s="62"/>
      <c r="BT721" s="62"/>
      <c r="BU721" s="62"/>
      <c r="BV721" s="62"/>
      <c r="BW721" s="62"/>
      <c r="BX721" s="62"/>
      <c r="BY721" s="62"/>
      <c r="BZ721" s="52"/>
      <c r="CA721" s="87"/>
      <c r="CB721" s="52"/>
      <c r="CC721" s="52"/>
      <c r="CD721" s="52"/>
      <c r="CE721" s="52"/>
      <c r="CF721" s="52"/>
      <c r="CG721" s="52"/>
      <c r="CH721" s="52"/>
      <c r="CI721" s="52"/>
      <c r="CJ721" s="52"/>
      <c r="CK721" s="52"/>
      <c r="CL721" s="52"/>
      <c r="CM721" s="52"/>
      <c r="CN721" s="52"/>
      <c r="CO721" s="52"/>
      <c r="CP721" s="91"/>
      <c r="CQ721" s="91"/>
      <c r="CR721" s="91"/>
      <c r="CS721" s="92"/>
      <c r="CT721" s="83"/>
      <c r="CU721" s="83"/>
      <c r="CV721" s="83"/>
      <c r="CW721" s="83"/>
      <c r="CX721" s="77"/>
    </row>
    <row r="722" spans="1:102" ht="13.5" customHeight="1" x14ac:dyDescent="0.25">
      <c r="A722" s="3"/>
      <c r="B722" s="77"/>
      <c r="C722" s="84"/>
      <c r="D722" s="75"/>
      <c r="E722" s="75"/>
      <c r="F722" s="75"/>
      <c r="G722" s="75"/>
      <c r="H722" s="75"/>
      <c r="I722" s="75"/>
      <c r="J722" s="75"/>
      <c r="K722" s="75"/>
      <c r="L722" s="75"/>
      <c r="M722" s="74"/>
      <c r="N722" s="74"/>
      <c r="O722" s="74"/>
      <c r="P722" s="74"/>
      <c r="Q722" s="74"/>
      <c r="R722" s="85"/>
      <c r="S722" s="85"/>
      <c r="T722" s="85"/>
      <c r="U722" s="86"/>
      <c r="V722" s="86"/>
      <c r="W722" s="86"/>
      <c r="X722" s="74"/>
      <c r="Y722" s="74"/>
      <c r="Z722" s="74"/>
      <c r="AA722" s="74"/>
      <c r="AB722" s="74"/>
      <c r="AC722" s="73"/>
      <c r="AD722" s="73"/>
      <c r="AE722" s="73"/>
      <c r="AF722" s="73"/>
      <c r="AG722" s="73"/>
      <c r="AH722" s="73"/>
      <c r="AI722" s="73"/>
      <c r="AJ722" s="73"/>
      <c r="AK722" s="73"/>
      <c r="AL722" s="73"/>
      <c r="AM722" s="73"/>
      <c r="AN722" s="73"/>
      <c r="AO722" s="73"/>
      <c r="AP722" s="73"/>
      <c r="AQ722" s="73"/>
      <c r="AR722" s="73"/>
      <c r="AS722" s="73"/>
      <c r="AT722" s="73"/>
      <c r="AU722" s="73"/>
      <c r="AV722" s="73"/>
      <c r="AW722" s="73"/>
      <c r="AX722" s="73"/>
      <c r="AY722" s="73"/>
      <c r="AZ722" s="77"/>
      <c r="BA722" s="52"/>
      <c r="BB722" s="62"/>
      <c r="BC722" s="62"/>
      <c r="BD722" s="62"/>
      <c r="BE722" s="62"/>
      <c r="BF722" s="62"/>
      <c r="BG722" s="62"/>
      <c r="BH722" s="62"/>
      <c r="BI722" s="62"/>
      <c r="BJ722" s="62"/>
      <c r="BK722" s="62"/>
      <c r="BL722" s="62"/>
      <c r="BM722" s="62"/>
      <c r="BN722" s="62"/>
      <c r="BO722" s="62"/>
      <c r="BP722" s="62"/>
      <c r="BQ722" s="62"/>
      <c r="BR722" s="62"/>
      <c r="BS722" s="62"/>
      <c r="BT722" s="62"/>
      <c r="BU722" s="62"/>
      <c r="BV722" s="62"/>
      <c r="BW722" s="62"/>
      <c r="BX722" s="62"/>
      <c r="BY722" s="62"/>
      <c r="BZ722" s="52"/>
      <c r="CA722" s="83"/>
      <c r="CB722" s="83"/>
      <c r="CC722" s="83"/>
      <c r="CD722" s="83"/>
      <c r="CE722" s="83"/>
      <c r="CF722" s="83"/>
      <c r="CG722" s="83"/>
      <c r="CH722" s="83"/>
      <c r="CI722" s="83"/>
      <c r="CJ722" s="83"/>
      <c r="CK722" s="83"/>
      <c r="CL722" s="83"/>
      <c r="CM722" s="83"/>
      <c r="CN722" s="83"/>
      <c r="CO722" s="83"/>
      <c r="CP722" s="83"/>
      <c r="CQ722" s="83"/>
      <c r="CR722" s="83"/>
      <c r="CS722" s="92"/>
      <c r="CT722" s="83"/>
      <c r="CU722" s="83"/>
      <c r="CV722" s="83"/>
      <c r="CW722" s="83"/>
      <c r="CX722" s="77"/>
    </row>
    <row r="723" spans="1:102" ht="13.5" customHeight="1" x14ac:dyDescent="0.25">
      <c r="A723" s="3"/>
      <c r="B723" s="77"/>
      <c r="C723" s="84"/>
      <c r="D723" s="75"/>
      <c r="E723" s="75"/>
      <c r="F723" s="75"/>
      <c r="G723" s="75"/>
      <c r="H723" s="75"/>
      <c r="I723" s="75"/>
      <c r="J723" s="75"/>
      <c r="K723" s="75"/>
      <c r="L723" s="75"/>
      <c r="M723" s="74"/>
      <c r="N723" s="74"/>
      <c r="O723" s="74"/>
      <c r="P723" s="74"/>
      <c r="Q723" s="74"/>
      <c r="R723" s="85"/>
      <c r="S723" s="85"/>
      <c r="T723" s="85"/>
      <c r="U723" s="86"/>
      <c r="V723" s="86"/>
      <c r="W723" s="86"/>
      <c r="X723" s="74"/>
      <c r="Y723" s="74"/>
      <c r="Z723" s="74"/>
      <c r="AA723" s="74"/>
      <c r="AB723" s="74"/>
      <c r="AC723" s="73"/>
      <c r="AD723" s="73"/>
      <c r="AE723" s="73"/>
      <c r="AF723" s="73"/>
      <c r="AG723" s="73"/>
      <c r="AH723" s="73"/>
      <c r="AI723" s="73"/>
      <c r="AJ723" s="73"/>
      <c r="AK723" s="73"/>
      <c r="AL723" s="73"/>
      <c r="AM723" s="73"/>
      <c r="AN723" s="73"/>
      <c r="AO723" s="73"/>
      <c r="AP723" s="73"/>
      <c r="AQ723" s="73"/>
      <c r="AR723" s="73"/>
      <c r="AS723" s="73"/>
      <c r="AT723" s="73"/>
      <c r="AU723" s="73"/>
      <c r="AV723" s="73"/>
      <c r="AW723" s="73"/>
      <c r="AX723" s="73"/>
      <c r="AY723" s="73"/>
      <c r="AZ723" s="77"/>
      <c r="BA723" s="53"/>
      <c r="BB723" s="62"/>
      <c r="BC723" s="62"/>
      <c r="BD723" s="62"/>
      <c r="BE723" s="62"/>
      <c r="BF723" s="62"/>
      <c r="BG723" s="62"/>
      <c r="BH723" s="62"/>
      <c r="BI723" s="62"/>
      <c r="BJ723" s="62"/>
      <c r="BK723" s="62"/>
      <c r="BL723" s="62"/>
      <c r="BM723" s="62"/>
      <c r="BN723" s="62"/>
      <c r="BO723" s="62"/>
      <c r="BP723" s="62"/>
      <c r="BQ723" s="62"/>
      <c r="BR723" s="62"/>
      <c r="BS723" s="62"/>
      <c r="BT723" s="62"/>
      <c r="BU723" s="62"/>
      <c r="BV723" s="62"/>
      <c r="BW723" s="62"/>
      <c r="BX723" s="62"/>
      <c r="BY723" s="62"/>
      <c r="BZ723" s="54"/>
      <c r="CA723" s="83"/>
      <c r="CB723" s="83"/>
      <c r="CC723" s="83"/>
      <c r="CD723" s="83"/>
      <c r="CE723" s="83"/>
      <c r="CF723" s="83"/>
      <c r="CG723" s="83"/>
      <c r="CH723" s="83"/>
      <c r="CI723" s="83"/>
      <c r="CJ723" s="83"/>
      <c r="CK723" s="83"/>
      <c r="CL723" s="83"/>
      <c r="CM723" s="83"/>
      <c r="CN723" s="83"/>
      <c r="CO723" s="83"/>
      <c r="CP723" s="83"/>
      <c r="CQ723" s="83"/>
      <c r="CR723" s="83"/>
      <c r="CS723" s="92"/>
      <c r="CT723" s="83"/>
      <c r="CU723" s="83"/>
      <c r="CV723" s="83"/>
      <c r="CW723" s="83"/>
      <c r="CX723" s="77"/>
    </row>
    <row r="724" spans="1:102" ht="13.5" customHeight="1" x14ac:dyDescent="0.25">
      <c r="A724" s="3"/>
      <c r="B724" s="77"/>
      <c r="C724" s="84"/>
      <c r="D724" s="75"/>
      <c r="E724" s="75"/>
      <c r="F724" s="75"/>
      <c r="G724" s="75"/>
      <c r="H724" s="75"/>
      <c r="I724" s="75"/>
      <c r="J724" s="75"/>
      <c r="K724" s="75"/>
      <c r="L724" s="75"/>
      <c r="M724" s="74"/>
      <c r="N724" s="74"/>
      <c r="O724" s="74"/>
      <c r="P724" s="74"/>
      <c r="Q724" s="74"/>
      <c r="R724" s="85"/>
      <c r="S724" s="85"/>
      <c r="T724" s="85"/>
      <c r="U724" s="86"/>
      <c r="V724" s="86"/>
      <c r="W724" s="86"/>
      <c r="X724" s="74"/>
      <c r="Y724" s="74"/>
      <c r="Z724" s="74"/>
      <c r="AA724" s="74"/>
      <c r="AB724" s="74"/>
      <c r="AC724" s="73"/>
      <c r="AD724" s="73"/>
      <c r="AE724" s="73"/>
      <c r="AF724" s="73"/>
      <c r="AG724" s="73"/>
      <c r="AH724" s="73"/>
      <c r="AI724" s="73"/>
      <c r="AJ724" s="73"/>
      <c r="AK724" s="73"/>
      <c r="AL724" s="73"/>
      <c r="AM724" s="73"/>
      <c r="AN724" s="73"/>
      <c r="AO724" s="73"/>
      <c r="AP724" s="73"/>
      <c r="AQ724" s="73"/>
      <c r="AR724" s="73"/>
      <c r="AS724" s="73"/>
      <c r="AT724" s="73"/>
      <c r="AU724" s="73"/>
      <c r="AV724" s="73"/>
      <c r="AW724" s="73"/>
      <c r="AX724" s="73"/>
      <c r="AY724" s="73"/>
      <c r="AZ724" s="77"/>
      <c r="BA724" s="52"/>
      <c r="BB724" s="62"/>
      <c r="BC724" s="62"/>
      <c r="BD724" s="62"/>
      <c r="BE724" s="62"/>
      <c r="BF724" s="62"/>
      <c r="BG724" s="62"/>
      <c r="BH724" s="62"/>
      <c r="BI724" s="62"/>
      <c r="BJ724" s="62"/>
      <c r="BK724" s="62"/>
      <c r="BL724" s="62"/>
      <c r="BM724" s="62"/>
      <c r="BN724" s="62"/>
      <c r="BO724" s="62"/>
      <c r="BP724" s="62"/>
      <c r="BQ724" s="62"/>
      <c r="BR724" s="62"/>
      <c r="BS724" s="62"/>
      <c r="BT724" s="62"/>
      <c r="BU724" s="62"/>
      <c r="BV724" s="62"/>
      <c r="BW724" s="62"/>
      <c r="BX724" s="62"/>
      <c r="BY724" s="62"/>
      <c r="BZ724" s="52"/>
      <c r="CA724" s="77"/>
      <c r="CB724" s="77"/>
      <c r="CC724" s="77"/>
      <c r="CD724" s="77"/>
      <c r="CE724" s="77"/>
      <c r="CF724" s="77"/>
      <c r="CG724" s="77"/>
      <c r="CH724" s="77"/>
      <c r="CI724" s="77"/>
      <c r="CJ724" s="77"/>
      <c r="CK724" s="77"/>
      <c r="CL724" s="77"/>
      <c r="CM724" s="77"/>
      <c r="CN724" s="77"/>
      <c r="CO724" s="77"/>
      <c r="CP724" s="77"/>
      <c r="CQ724" s="77"/>
      <c r="CR724" s="77"/>
      <c r="CS724" s="77"/>
      <c r="CT724" s="77"/>
      <c r="CU724" s="77"/>
      <c r="CV724" s="77"/>
      <c r="CW724" s="77"/>
      <c r="CX724" s="77"/>
    </row>
    <row r="725" spans="1:102" ht="13.5" customHeight="1" x14ac:dyDescent="0.25">
      <c r="A725" s="3"/>
      <c r="B725" s="77"/>
      <c r="C725" s="84"/>
      <c r="D725" s="75"/>
      <c r="E725" s="75"/>
      <c r="F725" s="75"/>
      <c r="G725" s="75"/>
      <c r="H725" s="75"/>
      <c r="I725" s="75"/>
      <c r="J725" s="75"/>
      <c r="K725" s="75"/>
      <c r="L725" s="75"/>
      <c r="M725" s="74"/>
      <c r="N725" s="74"/>
      <c r="O725" s="74"/>
      <c r="P725" s="74"/>
      <c r="Q725" s="74"/>
      <c r="R725" s="85"/>
      <c r="S725" s="85"/>
      <c r="T725" s="85"/>
      <c r="U725" s="86"/>
      <c r="V725" s="86"/>
      <c r="W725" s="86"/>
      <c r="X725" s="74"/>
      <c r="Y725" s="74"/>
      <c r="Z725" s="74"/>
      <c r="AA725" s="74"/>
      <c r="AB725" s="74"/>
      <c r="AC725" s="73"/>
      <c r="AD725" s="73"/>
      <c r="AE725" s="73"/>
      <c r="AF725" s="73"/>
      <c r="AG725" s="73"/>
      <c r="AH725" s="73"/>
      <c r="AI725" s="73"/>
      <c r="AJ725" s="73"/>
      <c r="AK725" s="73"/>
      <c r="AL725" s="73"/>
      <c r="AM725" s="73"/>
      <c r="AN725" s="73"/>
      <c r="AO725" s="73"/>
      <c r="AP725" s="73"/>
      <c r="AQ725" s="73"/>
      <c r="AR725" s="73"/>
      <c r="AS725" s="73"/>
      <c r="AT725" s="73"/>
      <c r="AU725" s="73"/>
      <c r="AV725" s="73"/>
      <c r="AW725" s="73"/>
      <c r="AX725" s="73"/>
      <c r="AY725" s="73"/>
      <c r="AZ725" s="77"/>
      <c r="BA725" s="53"/>
      <c r="BB725" s="62"/>
      <c r="BC725" s="62"/>
      <c r="BD725" s="62"/>
      <c r="BE725" s="62"/>
      <c r="BF725" s="62"/>
      <c r="BG725" s="62"/>
      <c r="BH725" s="62"/>
      <c r="BI725" s="62"/>
      <c r="BJ725" s="62"/>
      <c r="BK725" s="62"/>
      <c r="BL725" s="62"/>
      <c r="BM725" s="62"/>
      <c r="BN725" s="62"/>
      <c r="BO725" s="62"/>
      <c r="BP725" s="62"/>
      <c r="BQ725" s="62"/>
      <c r="BR725" s="62"/>
      <c r="BS725" s="62"/>
      <c r="BT725" s="62"/>
      <c r="BU725" s="62"/>
      <c r="BV725" s="62"/>
      <c r="BW725" s="62"/>
      <c r="BX725" s="62"/>
      <c r="BY725" s="62"/>
      <c r="BZ725" s="54"/>
      <c r="CA725" s="77"/>
      <c r="CB725" s="77"/>
      <c r="CC725" s="77"/>
      <c r="CD725" s="81"/>
      <c r="CE725" s="81"/>
      <c r="CF725" s="81"/>
      <c r="CG725" s="81"/>
      <c r="CH725" s="81"/>
      <c r="CI725" s="81"/>
      <c r="CJ725" s="81"/>
      <c r="CK725" s="81"/>
      <c r="CL725" s="81"/>
      <c r="CM725" s="81"/>
      <c r="CN725" s="81"/>
      <c r="CO725" s="81"/>
      <c r="CP725" s="81"/>
      <c r="CQ725" s="81"/>
      <c r="CR725" s="81"/>
      <c r="CS725" s="81"/>
      <c r="CT725" s="81"/>
      <c r="CU725" s="77"/>
      <c r="CV725" s="77"/>
      <c r="CW725" s="77"/>
      <c r="CX725" s="77"/>
    </row>
    <row r="726" spans="1:102" ht="13.5" customHeight="1" x14ac:dyDescent="0.2">
      <c r="A726" s="3"/>
      <c r="B726" s="77"/>
      <c r="C726" s="83"/>
      <c r="D726" s="83"/>
      <c r="E726" s="83"/>
      <c r="F726" s="83"/>
      <c r="G726" s="83"/>
      <c r="H726" s="83"/>
      <c r="I726" s="83"/>
      <c r="J726" s="83"/>
      <c r="K726" s="83"/>
      <c r="L726" s="83"/>
      <c r="M726" s="83"/>
      <c r="N726" s="83"/>
      <c r="O726" s="83"/>
      <c r="P726" s="83"/>
      <c r="Q726" s="83"/>
      <c r="R726" s="83"/>
      <c r="S726" s="83"/>
      <c r="T726" s="83"/>
      <c r="U726" s="83"/>
      <c r="V726" s="83"/>
      <c r="W726" s="83"/>
      <c r="X726" s="54"/>
      <c r="Y726" s="54"/>
      <c r="Z726" s="54"/>
      <c r="AA726" s="54"/>
      <c r="AB726" s="54"/>
      <c r="AC726" s="73"/>
      <c r="AD726" s="73"/>
      <c r="AE726" s="73"/>
      <c r="AF726" s="73"/>
      <c r="AG726" s="73"/>
      <c r="AH726" s="73"/>
      <c r="AI726" s="73"/>
      <c r="AJ726" s="73"/>
      <c r="AK726" s="73"/>
      <c r="AL726" s="73"/>
      <c r="AM726" s="73"/>
      <c r="AN726" s="73"/>
      <c r="AO726" s="73"/>
      <c r="AP726" s="73"/>
      <c r="AQ726" s="73"/>
      <c r="AR726" s="73"/>
      <c r="AS726" s="73"/>
      <c r="AT726" s="73"/>
      <c r="AU726" s="73"/>
      <c r="AV726" s="73"/>
      <c r="AW726" s="73"/>
      <c r="AX726" s="73"/>
      <c r="AY726" s="73"/>
      <c r="AZ726" s="77"/>
      <c r="BA726" s="53"/>
      <c r="BB726" s="62"/>
      <c r="BC726" s="62"/>
      <c r="BD726" s="62"/>
      <c r="BE726" s="62"/>
      <c r="BF726" s="62"/>
      <c r="BG726" s="62"/>
      <c r="BH726" s="62"/>
      <c r="BI726" s="62"/>
      <c r="BJ726" s="62"/>
      <c r="BK726" s="62"/>
      <c r="BL726" s="62"/>
      <c r="BM726" s="62"/>
      <c r="BN726" s="62"/>
      <c r="BO726" s="62"/>
      <c r="BP726" s="62"/>
      <c r="BQ726" s="62"/>
      <c r="BR726" s="62"/>
      <c r="BS726" s="62"/>
      <c r="BT726" s="62"/>
      <c r="BU726" s="62"/>
      <c r="BV726" s="62"/>
      <c r="BW726" s="62"/>
      <c r="BX726" s="62"/>
      <c r="BY726" s="62"/>
      <c r="BZ726" s="54"/>
      <c r="CA726" s="77"/>
      <c r="CB726" s="77"/>
      <c r="CC726" s="77"/>
      <c r="CD726" s="81"/>
      <c r="CE726" s="81"/>
      <c r="CF726" s="81"/>
      <c r="CG726" s="81"/>
      <c r="CH726" s="81"/>
      <c r="CI726" s="81"/>
      <c r="CJ726" s="81"/>
      <c r="CK726" s="81"/>
      <c r="CL726" s="81"/>
      <c r="CM726" s="81"/>
      <c r="CN726" s="81"/>
      <c r="CO726" s="81"/>
      <c r="CP726" s="81"/>
      <c r="CQ726" s="81"/>
      <c r="CR726" s="81"/>
      <c r="CS726" s="81"/>
      <c r="CT726" s="81"/>
      <c r="CU726" s="77"/>
      <c r="CV726" s="77"/>
      <c r="CW726" s="77"/>
      <c r="CX726" s="77"/>
    </row>
    <row r="727" spans="1:102" ht="13.5" customHeight="1" x14ac:dyDescent="0.2">
      <c r="A727" s="3"/>
      <c r="B727" s="77"/>
      <c r="C727" s="83"/>
      <c r="D727" s="83"/>
      <c r="E727" s="83"/>
      <c r="F727" s="83"/>
      <c r="G727" s="83"/>
      <c r="H727" s="83"/>
      <c r="I727" s="83"/>
      <c r="J727" s="83"/>
      <c r="K727" s="83"/>
      <c r="L727" s="83"/>
      <c r="M727" s="83"/>
      <c r="N727" s="83"/>
      <c r="O727" s="83"/>
      <c r="P727" s="83"/>
      <c r="Q727" s="83"/>
      <c r="R727" s="83"/>
      <c r="S727" s="83"/>
      <c r="T727" s="83"/>
      <c r="U727" s="83"/>
      <c r="V727" s="83"/>
      <c r="W727" s="83"/>
      <c r="X727" s="54"/>
      <c r="Y727" s="54"/>
      <c r="Z727" s="54"/>
      <c r="AA727" s="54"/>
      <c r="AB727" s="54"/>
      <c r="AC727" s="73"/>
      <c r="AD727" s="73"/>
      <c r="AE727" s="73"/>
      <c r="AF727" s="73"/>
      <c r="AG727" s="73"/>
      <c r="AH727" s="73"/>
      <c r="AI727" s="73"/>
      <c r="AJ727" s="73"/>
      <c r="AK727" s="73"/>
      <c r="AL727" s="73"/>
      <c r="AM727" s="73"/>
      <c r="AN727" s="73"/>
      <c r="AO727" s="73"/>
      <c r="AP727" s="73"/>
      <c r="AQ727" s="73"/>
      <c r="AR727" s="73"/>
      <c r="AS727" s="73"/>
      <c r="AT727" s="73"/>
      <c r="AU727" s="73"/>
      <c r="AV727" s="73"/>
      <c r="AW727" s="73"/>
      <c r="AX727" s="73"/>
      <c r="AY727" s="73"/>
      <c r="AZ727" s="77"/>
      <c r="BA727" s="77"/>
      <c r="BB727" s="62"/>
      <c r="BC727" s="62"/>
      <c r="BD727" s="62"/>
      <c r="BE727" s="62"/>
      <c r="BF727" s="62"/>
      <c r="BG727" s="62"/>
      <c r="BH727" s="62"/>
      <c r="BI727" s="62"/>
      <c r="BJ727" s="62"/>
      <c r="BK727" s="62"/>
      <c r="BL727" s="62"/>
      <c r="BM727" s="62"/>
      <c r="BN727" s="62"/>
      <c r="BO727" s="62"/>
      <c r="BP727" s="62"/>
      <c r="BQ727" s="62"/>
      <c r="BR727" s="62"/>
      <c r="BS727" s="62"/>
      <c r="BT727" s="62"/>
      <c r="BU727" s="62"/>
      <c r="BV727" s="62"/>
      <c r="BW727" s="62"/>
      <c r="BX727" s="62"/>
      <c r="BY727" s="62"/>
      <c r="BZ727" s="77"/>
      <c r="CA727" s="77"/>
      <c r="CB727" s="77"/>
      <c r="CC727" s="77"/>
      <c r="CD727" s="81"/>
      <c r="CE727" s="81"/>
      <c r="CF727" s="81"/>
      <c r="CG727" s="81"/>
      <c r="CH727" s="81"/>
      <c r="CI727" s="81"/>
      <c r="CJ727" s="81"/>
      <c r="CK727" s="81"/>
      <c r="CL727" s="81"/>
      <c r="CM727" s="81"/>
      <c r="CN727" s="81"/>
      <c r="CO727" s="81"/>
      <c r="CP727" s="81"/>
      <c r="CQ727" s="81"/>
      <c r="CR727" s="81"/>
      <c r="CS727" s="81"/>
      <c r="CT727" s="81"/>
      <c r="CU727" s="77"/>
      <c r="CV727" s="77"/>
      <c r="CW727" s="77"/>
      <c r="CX727" s="77"/>
    </row>
    <row r="728" spans="1:102" ht="13.5" customHeight="1" x14ac:dyDescent="0.25">
      <c r="A728" s="3"/>
      <c r="B728" s="77"/>
      <c r="C728" s="84"/>
      <c r="D728" s="75"/>
      <c r="E728" s="75"/>
      <c r="F728" s="75"/>
      <c r="G728" s="75"/>
      <c r="H728" s="75"/>
      <c r="I728" s="75"/>
      <c r="J728" s="75"/>
      <c r="K728" s="75"/>
      <c r="L728" s="75"/>
      <c r="M728" s="74"/>
      <c r="N728" s="74"/>
      <c r="O728" s="74"/>
      <c r="P728" s="74"/>
      <c r="Q728" s="74"/>
      <c r="R728" s="85"/>
      <c r="S728" s="85"/>
      <c r="T728" s="85"/>
      <c r="U728" s="86"/>
      <c r="V728" s="86"/>
      <c r="W728" s="86"/>
      <c r="X728" s="74"/>
      <c r="Y728" s="74"/>
      <c r="Z728" s="74"/>
      <c r="AA728" s="74"/>
      <c r="AB728" s="74"/>
      <c r="AC728" s="73"/>
      <c r="AD728" s="73"/>
      <c r="AE728" s="73"/>
      <c r="AF728" s="73"/>
      <c r="AG728" s="73"/>
      <c r="AH728" s="73"/>
      <c r="AI728" s="73"/>
      <c r="AJ728" s="73"/>
      <c r="AK728" s="73"/>
      <c r="AL728" s="73"/>
      <c r="AM728" s="73"/>
      <c r="AN728" s="73"/>
      <c r="AO728" s="73"/>
      <c r="AP728" s="73"/>
      <c r="AQ728" s="73"/>
      <c r="AR728" s="73"/>
      <c r="AS728" s="73"/>
      <c r="AT728" s="73"/>
      <c r="AU728" s="73"/>
      <c r="AV728" s="73"/>
      <c r="AW728" s="73"/>
      <c r="AX728" s="73"/>
      <c r="AY728" s="73"/>
      <c r="AZ728" s="77"/>
      <c r="BA728" s="77"/>
      <c r="BB728" s="62"/>
      <c r="BC728" s="62"/>
      <c r="BD728" s="62"/>
      <c r="BE728" s="62"/>
      <c r="BF728" s="62"/>
      <c r="BG728" s="62"/>
      <c r="BH728" s="62"/>
      <c r="BI728" s="62"/>
      <c r="BJ728" s="62"/>
      <c r="BK728" s="62"/>
      <c r="BL728" s="62"/>
      <c r="BM728" s="62"/>
      <c r="BN728" s="62"/>
      <c r="BO728" s="62"/>
      <c r="BP728" s="62"/>
      <c r="BQ728" s="62"/>
      <c r="BR728" s="62"/>
      <c r="BS728" s="62"/>
      <c r="BT728" s="62"/>
      <c r="BU728" s="62"/>
      <c r="BV728" s="62"/>
      <c r="BW728" s="62"/>
      <c r="BX728" s="62"/>
      <c r="BY728" s="62"/>
      <c r="BZ728" s="77"/>
      <c r="CA728" s="77"/>
      <c r="CB728" s="77"/>
      <c r="CC728" s="77"/>
      <c r="CD728" s="81"/>
      <c r="CE728" s="81"/>
      <c r="CF728" s="81"/>
      <c r="CG728" s="81"/>
      <c r="CH728" s="81"/>
      <c r="CI728" s="81"/>
      <c r="CJ728" s="81"/>
      <c r="CK728" s="81"/>
      <c r="CL728" s="81"/>
      <c r="CM728" s="81"/>
      <c r="CN728" s="81"/>
      <c r="CO728" s="81"/>
      <c r="CP728" s="81"/>
      <c r="CQ728" s="81"/>
      <c r="CR728" s="81"/>
      <c r="CS728" s="81"/>
      <c r="CT728" s="81"/>
      <c r="CU728" s="77"/>
      <c r="CV728" s="77"/>
      <c r="CW728" s="77"/>
      <c r="CX728" s="77"/>
    </row>
    <row r="729" spans="1:102" ht="13.5" customHeight="1" x14ac:dyDescent="0.25">
      <c r="A729" s="3"/>
      <c r="B729" s="77"/>
      <c r="C729" s="84"/>
      <c r="D729" s="75"/>
      <c r="E729" s="75"/>
      <c r="F729" s="75"/>
      <c r="G729" s="75"/>
      <c r="H729" s="75"/>
      <c r="I729" s="75"/>
      <c r="J729" s="75"/>
      <c r="K729" s="75"/>
      <c r="L729" s="75"/>
      <c r="M729" s="74"/>
      <c r="N729" s="74"/>
      <c r="O729" s="74"/>
      <c r="P729" s="74"/>
      <c r="Q729" s="74"/>
      <c r="R729" s="85"/>
      <c r="S729" s="85"/>
      <c r="T729" s="85"/>
      <c r="U729" s="86"/>
      <c r="V729" s="86"/>
      <c r="W729" s="86"/>
      <c r="X729" s="74"/>
      <c r="Y729" s="74"/>
      <c r="Z729" s="74"/>
      <c r="AA729" s="74"/>
      <c r="AB729" s="74"/>
      <c r="AC729" s="73"/>
      <c r="AD729" s="73"/>
      <c r="AE729" s="73"/>
      <c r="AF729" s="73"/>
      <c r="AG729" s="73"/>
      <c r="AH729" s="73"/>
      <c r="AI729" s="73"/>
      <c r="AJ729" s="73"/>
      <c r="AK729" s="73"/>
      <c r="AL729" s="73"/>
      <c r="AM729" s="73"/>
      <c r="AN729" s="73"/>
      <c r="AO729" s="73"/>
      <c r="AP729" s="73"/>
      <c r="AQ729" s="73"/>
      <c r="AR729" s="73"/>
      <c r="AS729" s="73"/>
      <c r="AT729" s="73"/>
      <c r="AU729" s="73"/>
      <c r="AV729" s="73"/>
      <c r="AW729" s="73"/>
      <c r="AX729" s="73"/>
      <c r="AY729" s="73"/>
      <c r="AZ729" s="77"/>
      <c r="BA729" s="77"/>
      <c r="BB729" s="62"/>
      <c r="BC729" s="62"/>
      <c r="BD729" s="62"/>
      <c r="BE729" s="62"/>
      <c r="BF729" s="62"/>
      <c r="BG729" s="62"/>
      <c r="BH729" s="62"/>
      <c r="BI729" s="62"/>
      <c r="BJ729" s="62"/>
      <c r="BK729" s="62"/>
      <c r="BL729" s="62"/>
      <c r="BM729" s="62"/>
      <c r="BN729" s="62"/>
      <c r="BO729" s="62"/>
      <c r="BP729" s="62"/>
      <c r="BQ729" s="62"/>
      <c r="BR729" s="62"/>
      <c r="BS729" s="62"/>
      <c r="BT729" s="62"/>
      <c r="BU729" s="62"/>
      <c r="BV729" s="62"/>
      <c r="BW729" s="62"/>
      <c r="BX729" s="62"/>
      <c r="BY729" s="62"/>
      <c r="BZ729" s="77"/>
      <c r="CA729" s="77"/>
      <c r="CB729" s="77"/>
      <c r="CC729" s="77"/>
      <c r="CD729" s="81"/>
      <c r="CE729" s="81"/>
      <c r="CF729" s="81"/>
      <c r="CG729" s="81"/>
      <c r="CH729" s="81"/>
      <c r="CI729" s="81"/>
      <c r="CJ729" s="81"/>
      <c r="CK729" s="81"/>
      <c r="CL729" s="81"/>
      <c r="CM729" s="81"/>
      <c r="CN729" s="81"/>
      <c r="CO729" s="81"/>
      <c r="CP729" s="81"/>
      <c r="CQ729" s="81"/>
      <c r="CR729" s="81"/>
      <c r="CS729" s="81"/>
      <c r="CT729" s="81"/>
      <c r="CU729" s="77"/>
      <c r="CV729" s="77"/>
      <c r="CW729" s="77"/>
      <c r="CX729" s="77"/>
    </row>
    <row r="730" spans="1:102" ht="13.5" customHeight="1" x14ac:dyDescent="0.25">
      <c r="A730" s="3"/>
      <c r="B730" s="77"/>
      <c r="C730" s="84"/>
      <c r="D730" s="75"/>
      <c r="E730" s="75"/>
      <c r="F730" s="75"/>
      <c r="G730" s="75"/>
      <c r="H730" s="75"/>
      <c r="I730" s="75"/>
      <c r="J730" s="75"/>
      <c r="K730" s="75"/>
      <c r="L730" s="75"/>
      <c r="M730" s="74"/>
      <c r="N730" s="74"/>
      <c r="O730" s="74"/>
      <c r="P730" s="74"/>
      <c r="Q730" s="74"/>
      <c r="R730" s="85"/>
      <c r="S730" s="85"/>
      <c r="T730" s="85"/>
      <c r="U730" s="86"/>
      <c r="V730" s="86"/>
      <c r="W730" s="86"/>
      <c r="X730" s="74"/>
      <c r="Y730" s="74"/>
      <c r="Z730" s="74"/>
      <c r="AA730" s="74"/>
      <c r="AB730" s="74"/>
      <c r="AC730" s="73"/>
      <c r="AD730" s="73"/>
      <c r="AE730" s="73"/>
      <c r="AF730" s="73"/>
      <c r="AG730" s="73"/>
      <c r="AH730" s="73"/>
      <c r="AI730" s="73"/>
      <c r="AJ730" s="73"/>
      <c r="AK730" s="73"/>
      <c r="AL730" s="73"/>
      <c r="AM730" s="73"/>
      <c r="AN730" s="73"/>
      <c r="AO730" s="73"/>
      <c r="AP730" s="73"/>
      <c r="AQ730" s="73"/>
      <c r="AR730" s="73"/>
      <c r="AS730" s="73"/>
      <c r="AT730" s="73"/>
      <c r="AU730" s="73"/>
      <c r="AV730" s="73"/>
      <c r="AW730" s="73"/>
      <c r="AX730" s="73"/>
      <c r="AY730" s="73"/>
      <c r="AZ730" s="77"/>
      <c r="BA730" s="77"/>
      <c r="BB730" s="62"/>
      <c r="BC730" s="62"/>
      <c r="BD730" s="62"/>
      <c r="BE730" s="62"/>
      <c r="BF730" s="62"/>
      <c r="BG730" s="62"/>
      <c r="BH730" s="62"/>
      <c r="BI730" s="62"/>
      <c r="BJ730" s="62"/>
      <c r="BK730" s="62"/>
      <c r="BL730" s="62"/>
      <c r="BM730" s="62"/>
      <c r="BN730" s="62"/>
      <c r="BO730" s="62"/>
      <c r="BP730" s="62"/>
      <c r="BQ730" s="62"/>
      <c r="BR730" s="62"/>
      <c r="BS730" s="62"/>
      <c r="BT730" s="62"/>
      <c r="BU730" s="62"/>
      <c r="BV730" s="62"/>
      <c r="BW730" s="62"/>
      <c r="BX730" s="62"/>
      <c r="BY730" s="62"/>
      <c r="BZ730" s="77"/>
      <c r="CA730" s="77"/>
      <c r="CB730" s="77"/>
      <c r="CC730" s="77"/>
      <c r="CD730" s="81"/>
      <c r="CE730" s="81"/>
      <c r="CF730" s="81"/>
      <c r="CG730" s="81"/>
      <c r="CH730" s="81"/>
      <c r="CI730" s="81"/>
      <c r="CJ730" s="81"/>
      <c r="CK730" s="81"/>
      <c r="CL730" s="81"/>
      <c r="CM730" s="81"/>
      <c r="CN730" s="81"/>
      <c r="CO730" s="81"/>
      <c r="CP730" s="81"/>
      <c r="CQ730" s="81"/>
      <c r="CR730" s="81"/>
      <c r="CS730" s="81"/>
      <c r="CT730" s="81"/>
      <c r="CU730" s="77"/>
      <c r="CV730" s="77"/>
      <c r="CW730" s="77"/>
      <c r="CX730" s="77"/>
    </row>
    <row r="731" spans="1:102" ht="13.5" customHeight="1" x14ac:dyDescent="0.25">
      <c r="A731" s="3"/>
      <c r="B731" s="77"/>
      <c r="C731" s="84"/>
      <c r="D731" s="75"/>
      <c r="E731" s="75"/>
      <c r="F731" s="75"/>
      <c r="G731" s="75"/>
      <c r="H731" s="75"/>
      <c r="I731" s="75"/>
      <c r="J731" s="75"/>
      <c r="K731" s="75"/>
      <c r="L731" s="75"/>
      <c r="M731" s="74"/>
      <c r="N731" s="74"/>
      <c r="O731" s="74"/>
      <c r="P731" s="74"/>
      <c r="Q731" s="74"/>
      <c r="R731" s="85"/>
      <c r="S731" s="85"/>
      <c r="T731" s="85"/>
      <c r="U731" s="86"/>
      <c r="V731" s="86"/>
      <c r="W731" s="86"/>
      <c r="X731" s="74"/>
      <c r="Y731" s="74"/>
      <c r="Z731" s="74"/>
      <c r="AA731" s="74"/>
      <c r="AB731" s="74"/>
      <c r="AC731" s="73"/>
      <c r="AD731" s="73"/>
      <c r="AE731" s="73"/>
      <c r="AF731" s="73"/>
      <c r="AG731" s="73"/>
      <c r="AH731" s="73"/>
      <c r="AI731" s="73"/>
      <c r="AJ731" s="73"/>
      <c r="AK731" s="73"/>
      <c r="AL731" s="73"/>
      <c r="AM731" s="73"/>
      <c r="AN731" s="73"/>
      <c r="AO731" s="73"/>
      <c r="AP731" s="73"/>
      <c r="AQ731" s="73"/>
      <c r="AR731" s="73"/>
      <c r="AS731" s="73"/>
      <c r="AT731" s="73"/>
      <c r="AU731" s="73"/>
      <c r="AV731" s="73"/>
      <c r="AW731" s="73"/>
      <c r="AX731" s="73"/>
      <c r="AY731" s="73"/>
      <c r="AZ731" s="77"/>
      <c r="BA731" s="77"/>
      <c r="BB731" s="62"/>
      <c r="BC731" s="62"/>
      <c r="BD731" s="62"/>
      <c r="BE731" s="62"/>
      <c r="BF731" s="62"/>
      <c r="BG731" s="62"/>
      <c r="BH731" s="62"/>
      <c r="BI731" s="62"/>
      <c r="BJ731" s="62"/>
      <c r="BK731" s="62"/>
      <c r="BL731" s="62"/>
      <c r="BM731" s="62"/>
      <c r="BN731" s="62"/>
      <c r="BO731" s="62"/>
      <c r="BP731" s="62"/>
      <c r="BQ731" s="62"/>
      <c r="BR731" s="62"/>
      <c r="BS731" s="62"/>
      <c r="BT731" s="62"/>
      <c r="BU731" s="62"/>
      <c r="BV731" s="62"/>
      <c r="BW731" s="62"/>
      <c r="BX731" s="62"/>
      <c r="BY731" s="62"/>
      <c r="BZ731" s="77"/>
      <c r="CA731" s="77"/>
      <c r="CB731" s="77"/>
      <c r="CC731" s="77"/>
      <c r="CD731" s="81"/>
      <c r="CE731" s="81"/>
      <c r="CF731" s="81"/>
      <c r="CG731" s="81"/>
      <c r="CH731" s="81"/>
      <c r="CI731" s="81"/>
      <c r="CJ731" s="81"/>
      <c r="CK731" s="81"/>
      <c r="CL731" s="81"/>
      <c r="CM731" s="81"/>
      <c r="CN731" s="81"/>
      <c r="CO731" s="81"/>
      <c r="CP731" s="81"/>
      <c r="CQ731" s="81"/>
      <c r="CR731" s="81"/>
      <c r="CS731" s="81"/>
      <c r="CT731" s="81"/>
      <c r="CU731" s="77"/>
      <c r="CV731" s="77"/>
      <c r="CW731" s="77"/>
      <c r="CX731" s="77"/>
    </row>
    <row r="732" spans="1:102" ht="13.5" customHeight="1" x14ac:dyDescent="0.2">
      <c r="A732" s="3"/>
      <c r="B732" s="77"/>
      <c r="C732" s="83"/>
      <c r="D732" s="83"/>
      <c r="E732" s="83"/>
      <c r="F732" s="83"/>
      <c r="G732" s="83"/>
      <c r="H732" s="83"/>
      <c r="I732" s="83"/>
      <c r="J732" s="83"/>
      <c r="K732" s="83"/>
      <c r="L732" s="83"/>
      <c r="M732" s="83"/>
      <c r="N732" s="83"/>
      <c r="O732" s="83"/>
      <c r="P732" s="83"/>
      <c r="Q732" s="83"/>
      <c r="R732" s="83"/>
      <c r="S732" s="83"/>
      <c r="T732" s="83"/>
      <c r="U732" s="83"/>
      <c r="V732" s="83"/>
      <c r="W732" s="83"/>
      <c r="X732" s="54"/>
      <c r="Y732" s="54"/>
      <c r="Z732" s="54"/>
      <c r="AA732" s="54"/>
      <c r="AB732" s="54"/>
      <c r="AC732" s="73"/>
      <c r="AD732" s="73"/>
      <c r="AE732" s="73"/>
      <c r="AF732" s="73"/>
      <c r="AG732" s="73"/>
      <c r="AH732" s="73"/>
      <c r="AI732" s="73"/>
      <c r="AJ732" s="73"/>
      <c r="AK732" s="73"/>
      <c r="AL732" s="73"/>
      <c r="AM732" s="73"/>
      <c r="AN732" s="73"/>
      <c r="AO732" s="73"/>
      <c r="AP732" s="73"/>
      <c r="AQ732" s="73"/>
      <c r="AR732" s="73"/>
      <c r="AS732" s="73"/>
      <c r="AT732" s="73"/>
      <c r="AU732" s="73"/>
      <c r="AV732" s="73"/>
      <c r="AW732" s="73"/>
      <c r="AX732" s="73"/>
      <c r="AY732" s="73"/>
      <c r="AZ732" s="77"/>
      <c r="BA732" s="77"/>
      <c r="BB732" s="62"/>
      <c r="BC732" s="62"/>
      <c r="BD732" s="62"/>
      <c r="BE732" s="62"/>
      <c r="BF732" s="62"/>
      <c r="BG732" s="62"/>
      <c r="BH732" s="62"/>
      <c r="BI732" s="62"/>
      <c r="BJ732" s="62"/>
      <c r="BK732" s="62"/>
      <c r="BL732" s="62"/>
      <c r="BM732" s="62"/>
      <c r="BN732" s="62"/>
      <c r="BO732" s="62"/>
      <c r="BP732" s="62"/>
      <c r="BQ732" s="62"/>
      <c r="BR732" s="62"/>
      <c r="BS732" s="62"/>
      <c r="BT732" s="62"/>
      <c r="BU732" s="62"/>
      <c r="BV732" s="62"/>
      <c r="BW732" s="62"/>
      <c r="BX732" s="62"/>
      <c r="BY732" s="62"/>
      <c r="BZ732" s="77"/>
      <c r="CA732" s="77"/>
      <c r="CB732" s="77"/>
      <c r="CC732" s="77"/>
      <c r="CD732" s="81"/>
      <c r="CE732" s="81"/>
      <c r="CF732" s="81"/>
      <c r="CG732" s="81"/>
      <c r="CH732" s="81"/>
      <c r="CI732" s="81"/>
      <c r="CJ732" s="81"/>
      <c r="CK732" s="81"/>
      <c r="CL732" s="81"/>
      <c r="CM732" s="81"/>
      <c r="CN732" s="81"/>
      <c r="CO732" s="81"/>
      <c r="CP732" s="81"/>
      <c r="CQ732" s="81"/>
      <c r="CR732" s="81"/>
      <c r="CS732" s="81"/>
      <c r="CT732" s="81"/>
      <c r="CU732" s="77"/>
      <c r="CV732" s="77"/>
      <c r="CW732" s="77"/>
      <c r="CX732" s="77"/>
    </row>
    <row r="733" spans="1:102" ht="13.5" customHeight="1" x14ac:dyDescent="0.2">
      <c r="A733" s="3"/>
      <c r="B733" s="77"/>
      <c r="C733" s="83"/>
      <c r="D733" s="83"/>
      <c r="E733" s="83"/>
      <c r="F733" s="83"/>
      <c r="G733" s="83"/>
      <c r="H733" s="83"/>
      <c r="I733" s="83"/>
      <c r="J733" s="83"/>
      <c r="K733" s="83"/>
      <c r="L733" s="83"/>
      <c r="M733" s="83"/>
      <c r="N733" s="83"/>
      <c r="O733" s="83"/>
      <c r="P733" s="83"/>
      <c r="Q733" s="83"/>
      <c r="R733" s="83"/>
      <c r="S733" s="83"/>
      <c r="T733" s="83"/>
      <c r="U733" s="83"/>
      <c r="V733" s="83"/>
      <c r="W733" s="83"/>
      <c r="X733" s="54"/>
      <c r="Y733" s="54"/>
      <c r="Z733" s="54"/>
      <c r="AA733" s="54"/>
      <c r="AB733" s="54"/>
      <c r="AC733" s="73"/>
      <c r="AD733" s="73"/>
      <c r="AE733" s="73"/>
      <c r="AF733" s="73"/>
      <c r="AG733" s="73"/>
      <c r="AH733" s="73"/>
      <c r="AI733" s="73"/>
      <c r="AJ733" s="73"/>
      <c r="AK733" s="73"/>
      <c r="AL733" s="73"/>
      <c r="AM733" s="73"/>
      <c r="AN733" s="73"/>
      <c r="AO733" s="73"/>
      <c r="AP733" s="73"/>
      <c r="AQ733" s="73"/>
      <c r="AR733" s="73"/>
      <c r="AS733" s="73"/>
      <c r="AT733" s="73"/>
      <c r="AU733" s="73"/>
      <c r="AV733" s="73"/>
      <c r="AW733" s="73"/>
      <c r="AX733" s="73"/>
      <c r="AY733" s="73"/>
      <c r="AZ733" s="77"/>
      <c r="BA733" s="77"/>
      <c r="BB733" s="62"/>
      <c r="BC733" s="62"/>
      <c r="BD733" s="62"/>
      <c r="BE733" s="62"/>
      <c r="BF733" s="62"/>
      <c r="BG733" s="62"/>
      <c r="BH733" s="62"/>
      <c r="BI733" s="62"/>
      <c r="BJ733" s="62"/>
      <c r="BK733" s="62"/>
      <c r="BL733" s="62"/>
      <c r="BM733" s="62"/>
      <c r="BN733" s="62"/>
      <c r="BO733" s="62"/>
      <c r="BP733" s="62"/>
      <c r="BQ733" s="62"/>
      <c r="BR733" s="62"/>
      <c r="BS733" s="62"/>
      <c r="BT733" s="62"/>
      <c r="BU733" s="62"/>
      <c r="BV733" s="62"/>
      <c r="BW733" s="62"/>
      <c r="BX733" s="62"/>
      <c r="BY733" s="62"/>
      <c r="BZ733" s="77"/>
      <c r="CA733" s="77"/>
      <c r="CB733" s="77"/>
      <c r="CC733" s="77"/>
      <c r="CD733" s="81"/>
      <c r="CE733" s="81"/>
      <c r="CF733" s="81"/>
      <c r="CG733" s="81"/>
      <c r="CH733" s="81"/>
      <c r="CI733" s="81"/>
      <c r="CJ733" s="81"/>
      <c r="CK733" s="81"/>
      <c r="CL733" s="81"/>
      <c r="CM733" s="81"/>
      <c r="CN733" s="81"/>
      <c r="CO733" s="81"/>
      <c r="CP733" s="81"/>
      <c r="CQ733" s="81"/>
      <c r="CR733" s="81"/>
      <c r="CS733" s="81"/>
      <c r="CT733" s="81"/>
      <c r="CU733" s="77"/>
      <c r="CV733" s="77"/>
      <c r="CW733" s="77"/>
      <c r="CX733" s="77"/>
    </row>
    <row r="734" spans="1:102" ht="13.5" customHeight="1" x14ac:dyDescent="0.25">
      <c r="A734" s="3"/>
      <c r="B734" s="77"/>
      <c r="C734" s="84"/>
      <c r="D734" s="75"/>
      <c r="E734" s="75"/>
      <c r="F734" s="75"/>
      <c r="G734" s="75"/>
      <c r="H734" s="75"/>
      <c r="I734" s="75"/>
      <c r="J734" s="75"/>
      <c r="K734" s="75"/>
      <c r="L734" s="75"/>
      <c r="M734" s="74"/>
      <c r="N734" s="74"/>
      <c r="O734" s="74"/>
      <c r="P734" s="74"/>
      <c r="Q734" s="74"/>
      <c r="R734" s="85"/>
      <c r="S734" s="85"/>
      <c r="T734" s="85"/>
      <c r="U734" s="86"/>
      <c r="V734" s="86"/>
      <c r="W734" s="86"/>
      <c r="X734" s="74"/>
      <c r="Y734" s="74"/>
      <c r="Z734" s="74"/>
      <c r="AA734" s="74"/>
      <c r="AB734" s="74"/>
      <c r="AC734" s="73"/>
      <c r="AD734" s="73"/>
      <c r="AE734" s="73"/>
      <c r="AF734" s="73"/>
      <c r="AG734" s="73"/>
      <c r="AH734" s="73"/>
      <c r="AI734" s="73"/>
      <c r="AJ734" s="73"/>
      <c r="AK734" s="73"/>
      <c r="AL734" s="73"/>
      <c r="AM734" s="73"/>
      <c r="AN734" s="73"/>
      <c r="AO734" s="73"/>
      <c r="AP734" s="73"/>
      <c r="AQ734" s="73"/>
      <c r="AR734" s="73"/>
      <c r="AS734" s="73"/>
      <c r="AT734" s="73"/>
      <c r="AU734" s="73"/>
      <c r="AV734" s="73"/>
      <c r="AW734" s="73"/>
      <c r="AX734" s="73"/>
      <c r="AY734" s="73"/>
      <c r="AZ734" s="77"/>
      <c r="BA734" s="77"/>
      <c r="BB734" s="62"/>
      <c r="BC734" s="62"/>
      <c r="BD734" s="62"/>
      <c r="BE734" s="62"/>
      <c r="BF734" s="62"/>
      <c r="BG734" s="62"/>
      <c r="BH734" s="62"/>
      <c r="BI734" s="62"/>
      <c r="BJ734" s="62"/>
      <c r="BK734" s="62"/>
      <c r="BL734" s="62"/>
      <c r="BM734" s="62"/>
      <c r="BN734" s="62"/>
      <c r="BO734" s="62"/>
      <c r="BP734" s="62"/>
      <c r="BQ734" s="62"/>
      <c r="BR734" s="62"/>
      <c r="BS734" s="62"/>
      <c r="BT734" s="62"/>
      <c r="BU734" s="62"/>
      <c r="BV734" s="62"/>
      <c r="BW734" s="62"/>
      <c r="BX734" s="62"/>
      <c r="BY734" s="62"/>
      <c r="BZ734" s="77"/>
      <c r="CA734" s="77"/>
      <c r="CB734" s="77"/>
      <c r="CC734" s="77"/>
      <c r="CD734" s="81"/>
      <c r="CE734" s="81"/>
      <c r="CF734" s="81"/>
      <c r="CG734" s="81"/>
      <c r="CH734" s="81"/>
      <c r="CI734" s="81"/>
      <c r="CJ734" s="81"/>
      <c r="CK734" s="81"/>
      <c r="CL734" s="81"/>
      <c r="CM734" s="81"/>
      <c r="CN734" s="81"/>
      <c r="CO734" s="81"/>
      <c r="CP734" s="81"/>
      <c r="CQ734" s="81"/>
      <c r="CR734" s="81"/>
      <c r="CS734" s="81"/>
      <c r="CT734" s="81"/>
      <c r="CU734" s="77"/>
      <c r="CV734" s="77"/>
      <c r="CW734" s="77"/>
      <c r="CX734" s="77"/>
    </row>
    <row r="735" spans="1:102" ht="13.5" customHeight="1" x14ac:dyDescent="0.25">
      <c r="A735" s="3"/>
      <c r="B735" s="77"/>
      <c r="C735" s="84"/>
      <c r="D735" s="75"/>
      <c r="E735" s="75"/>
      <c r="F735" s="75"/>
      <c r="G735" s="75"/>
      <c r="H735" s="75"/>
      <c r="I735" s="75"/>
      <c r="J735" s="75"/>
      <c r="K735" s="75"/>
      <c r="L735" s="75"/>
      <c r="M735" s="74"/>
      <c r="N735" s="74"/>
      <c r="O735" s="74"/>
      <c r="P735" s="74"/>
      <c r="Q735" s="74"/>
      <c r="R735" s="85"/>
      <c r="S735" s="85"/>
      <c r="T735" s="85"/>
      <c r="U735" s="86"/>
      <c r="V735" s="86"/>
      <c r="W735" s="86"/>
      <c r="X735" s="74"/>
      <c r="Y735" s="74"/>
      <c r="Z735" s="74"/>
      <c r="AA735" s="74"/>
      <c r="AB735" s="74"/>
      <c r="AC735" s="73"/>
      <c r="AD735" s="73"/>
      <c r="AE735" s="73"/>
      <c r="AF735" s="73"/>
      <c r="AG735" s="73"/>
      <c r="AH735" s="73"/>
      <c r="AI735" s="73"/>
      <c r="AJ735" s="73"/>
      <c r="AK735" s="73"/>
      <c r="AL735" s="73"/>
      <c r="AM735" s="73"/>
      <c r="AN735" s="73"/>
      <c r="AO735" s="73"/>
      <c r="AP735" s="73"/>
      <c r="AQ735" s="73"/>
      <c r="AR735" s="73"/>
      <c r="AS735" s="73"/>
      <c r="AT735" s="73"/>
      <c r="AU735" s="73"/>
      <c r="AV735" s="73"/>
      <c r="AW735" s="73"/>
      <c r="AX735" s="73"/>
      <c r="AY735" s="73"/>
      <c r="AZ735" s="77"/>
      <c r="BA735" s="77"/>
      <c r="BB735" s="62"/>
      <c r="BC735" s="62"/>
      <c r="BD735" s="62"/>
      <c r="BE735" s="62"/>
      <c r="BF735" s="62"/>
      <c r="BG735" s="62"/>
      <c r="BH735" s="62"/>
      <c r="BI735" s="62"/>
      <c r="BJ735" s="62"/>
      <c r="BK735" s="62"/>
      <c r="BL735" s="62"/>
      <c r="BM735" s="62"/>
      <c r="BN735" s="62"/>
      <c r="BO735" s="62"/>
      <c r="BP735" s="62"/>
      <c r="BQ735" s="62"/>
      <c r="BR735" s="62"/>
      <c r="BS735" s="62"/>
      <c r="BT735" s="62"/>
      <c r="BU735" s="62"/>
      <c r="BV735" s="62"/>
      <c r="BW735" s="62"/>
      <c r="BX735" s="62"/>
      <c r="BY735" s="62"/>
      <c r="BZ735" s="77"/>
      <c r="CA735" s="77"/>
      <c r="CB735" s="77"/>
      <c r="CC735" s="77"/>
      <c r="CD735" s="81"/>
      <c r="CE735" s="81"/>
      <c r="CF735" s="81"/>
      <c r="CG735" s="81"/>
      <c r="CH735" s="81"/>
      <c r="CI735" s="81"/>
      <c r="CJ735" s="81"/>
      <c r="CK735" s="81"/>
      <c r="CL735" s="81"/>
      <c r="CM735" s="81"/>
      <c r="CN735" s="81"/>
      <c r="CO735" s="81"/>
      <c r="CP735" s="81"/>
      <c r="CQ735" s="81"/>
      <c r="CR735" s="81"/>
      <c r="CS735" s="81"/>
      <c r="CT735" s="81"/>
      <c r="CU735" s="77"/>
      <c r="CV735" s="77"/>
      <c r="CW735" s="77"/>
      <c r="CX735" s="77"/>
    </row>
    <row r="736" spans="1:102" ht="13.5" customHeight="1" x14ac:dyDescent="0.25">
      <c r="A736" s="3"/>
      <c r="B736" s="77"/>
      <c r="C736" s="84"/>
      <c r="D736" s="75"/>
      <c r="E736" s="75"/>
      <c r="F736" s="75"/>
      <c r="G736" s="75"/>
      <c r="H736" s="75"/>
      <c r="I736" s="75"/>
      <c r="J736" s="75"/>
      <c r="K736" s="75"/>
      <c r="L736" s="75"/>
      <c r="M736" s="74"/>
      <c r="N736" s="74"/>
      <c r="O736" s="74"/>
      <c r="P736" s="74"/>
      <c r="Q736" s="74"/>
      <c r="R736" s="85"/>
      <c r="S736" s="85"/>
      <c r="T736" s="85"/>
      <c r="U736" s="86"/>
      <c r="V736" s="86"/>
      <c r="W736" s="86"/>
      <c r="X736" s="74"/>
      <c r="Y736" s="74"/>
      <c r="Z736" s="74"/>
      <c r="AA736" s="74"/>
      <c r="AB736" s="74"/>
      <c r="AC736" s="73"/>
      <c r="AD736" s="73"/>
      <c r="AE736" s="73"/>
      <c r="AF736" s="73"/>
      <c r="AG736" s="73"/>
      <c r="AH736" s="73"/>
      <c r="AI736" s="73"/>
      <c r="AJ736" s="73"/>
      <c r="AK736" s="73"/>
      <c r="AL736" s="73"/>
      <c r="AM736" s="73"/>
      <c r="AN736" s="73"/>
      <c r="AO736" s="73"/>
      <c r="AP736" s="73"/>
      <c r="AQ736" s="73"/>
      <c r="AR736" s="73"/>
      <c r="AS736" s="73"/>
      <c r="AT736" s="73"/>
      <c r="AU736" s="73"/>
      <c r="AV736" s="73"/>
      <c r="AW736" s="73"/>
      <c r="AX736" s="73"/>
      <c r="AY736" s="73"/>
      <c r="AZ736" s="77"/>
      <c r="BA736" s="77"/>
      <c r="BB736" s="62"/>
      <c r="BC736" s="62"/>
      <c r="BD736" s="62"/>
      <c r="BE736" s="62"/>
      <c r="BF736" s="62"/>
      <c r="BG736" s="62"/>
      <c r="BH736" s="62"/>
      <c r="BI736" s="62"/>
      <c r="BJ736" s="62"/>
      <c r="BK736" s="62"/>
      <c r="BL736" s="62"/>
      <c r="BM736" s="62"/>
      <c r="BN736" s="62"/>
      <c r="BO736" s="62"/>
      <c r="BP736" s="62"/>
      <c r="BQ736" s="62"/>
      <c r="BR736" s="62"/>
      <c r="BS736" s="62"/>
      <c r="BT736" s="62"/>
      <c r="BU736" s="62"/>
      <c r="BV736" s="62"/>
      <c r="BW736" s="62"/>
      <c r="BX736" s="62"/>
      <c r="BY736" s="62"/>
      <c r="BZ736" s="77"/>
      <c r="CA736" s="77"/>
      <c r="CB736" s="77"/>
      <c r="CC736" s="77"/>
      <c r="CD736" s="81"/>
      <c r="CE736" s="81"/>
      <c r="CF736" s="81"/>
      <c r="CG736" s="81"/>
      <c r="CH736" s="81"/>
      <c r="CI736" s="81"/>
      <c r="CJ736" s="81"/>
      <c r="CK736" s="81"/>
      <c r="CL736" s="81"/>
      <c r="CM736" s="81"/>
      <c r="CN736" s="81"/>
      <c r="CO736" s="81"/>
      <c r="CP736" s="81"/>
      <c r="CQ736" s="81"/>
      <c r="CR736" s="81"/>
      <c r="CS736" s="81"/>
      <c r="CT736" s="81"/>
      <c r="CU736" s="77"/>
      <c r="CV736" s="77"/>
      <c r="CW736" s="77"/>
      <c r="CX736" s="77"/>
    </row>
    <row r="737" spans="1:102" ht="13.5" customHeight="1" x14ac:dyDescent="0.25">
      <c r="A737" s="3"/>
      <c r="B737" s="77"/>
      <c r="C737" s="84"/>
      <c r="D737" s="75"/>
      <c r="E737" s="75"/>
      <c r="F737" s="75"/>
      <c r="G737" s="75"/>
      <c r="H737" s="75"/>
      <c r="I737" s="75"/>
      <c r="J737" s="75"/>
      <c r="K737" s="75"/>
      <c r="L737" s="75"/>
      <c r="M737" s="74"/>
      <c r="N737" s="74"/>
      <c r="O737" s="74"/>
      <c r="P737" s="74"/>
      <c r="Q737" s="74"/>
      <c r="R737" s="85"/>
      <c r="S737" s="85"/>
      <c r="T737" s="85"/>
      <c r="U737" s="86"/>
      <c r="V737" s="86"/>
      <c r="W737" s="86"/>
      <c r="X737" s="74"/>
      <c r="Y737" s="74"/>
      <c r="Z737" s="74"/>
      <c r="AA737" s="74"/>
      <c r="AB737" s="74"/>
      <c r="AC737" s="73"/>
      <c r="AD737" s="73"/>
      <c r="AE737" s="73"/>
      <c r="AF737" s="73"/>
      <c r="AG737" s="73"/>
      <c r="AH737" s="73"/>
      <c r="AI737" s="73"/>
      <c r="AJ737" s="73"/>
      <c r="AK737" s="73"/>
      <c r="AL737" s="73"/>
      <c r="AM737" s="73"/>
      <c r="AN737" s="73"/>
      <c r="AO737" s="73"/>
      <c r="AP737" s="73"/>
      <c r="AQ737" s="73"/>
      <c r="AR737" s="73"/>
      <c r="AS737" s="73"/>
      <c r="AT737" s="73"/>
      <c r="AU737" s="73"/>
      <c r="AV737" s="73"/>
      <c r="AW737" s="73"/>
      <c r="AX737" s="73"/>
      <c r="AY737" s="73"/>
      <c r="AZ737" s="77"/>
      <c r="BA737" s="77"/>
      <c r="BB737" s="62"/>
      <c r="BC737" s="62"/>
      <c r="BD737" s="62"/>
      <c r="BE737" s="62"/>
      <c r="BF737" s="62"/>
      <c r="BG737" s="62"/>
      <c r="BH737" s="62"/>
      <c r="BI737" s="62"/>
      <c r="BJ737" s="62"/>
      <c r="BK737" s="62"/>
      <c r="BL737" s="62"/>
      <c r="BM737" s="62"/>
      <c r="BN737" s="62"/>
      <c r="BO737" s="62"/>
      <c r="BP737" s="62"/>
      <c r="BQ737" s="62"/>
      <c r="BR737" s="62"/>
      <c r="BS737" s="62"/>
      <c r="BT737" s="62"/>
      <c r="BU737" s="62"/>
      <c r="BV737" s="62"/>
      <c r="BW737" s="62"/>
      <c r="BX737" s="62"/>
      <c r="BY737" s="62"/>
      <c r="BZ737" s="77"/>
      <c r="CA737" s="77"/>
      <c r="CB737" s="77"/>
      <c r="CC737" s="77"/>
      <c r="CD737" s="81"/>
      <c r="CE737" s="81"/>
      <c r="CF737" s="81"/>
      <c r="CG737" s="81"/>
      <c r="CH737" s="81"/>
      <c r="CI737" s="81"/>
      <c r="CJ737" s="81"/>
      <c r="CK737" s="81"/>
      <c r="CL737" s="81"/>
      <c r="CM737" s="81"/>
      <c r="CN737" s="81"/>
      <c r="CO737" s="81"/>
      <c r="CP737" s="81"/>
      <c r="CQ737" s="81"/>
      <c r="CR737" s="81"/>
      <c r="CS737" s="81"/>
      <c r="CT737" s="81"/>
      <c r="CU737" s="77"/>
      <c r="CV737" s="77"/>
      <c r="CW737" s="77"/>
      <c r="CX737" s="77"/>
    </row>
    <row r="738" spans="1:102" ht="13.5" customHeight="1" x14ac:dyDescent="0.2">
      <c r="A738" s="3"/>
      <c r="B738" s="3"/>
      <c r="C738" s="83"/>
      <c r="D738" s="83"/>
      <c r="E738" s="83"/>
      <c r="F738" s="83"/>
      <c r="G738" s="83"/>
      <c r="H738" s="83"/>
      <c r="I738" s="83"/>
      <c r="J738" s="83"/>
      <c r="K738" s="83"/>
      <c r="L738" s="83"/>
      <c r="M738" s="83"/>
      <c r="N738" s="83"/>
      <c r="O738" s="83"/>
      <c r="P738" s="83"/>
      <c r="Q738" s="83"/>
      <c r="R738" s="83"/>
      <c r="S738" s="83"/>
      <c r="T738" s="83"/>
      <c r="U738" s="83"/>
      <c r="V738" s="83"/>
      <c r="W738" s="83"/>
      <c r="X738" s="54"/>
      <c r="Y738" s="54"/>
      <c r="Z738" s="54"/>
      <c r="AA738" s="54"/>
      <c r="AB738" s="54"/>
      <c r="AC738" s="73"/>
      <c r="AD738" s="73"/>
      <c r="AE738" s="73"/>
      <c r="AF738" s="73"/>
      <c r="AG738" s="73"/>
      <c r="AH738" s="73"/>
      <c r="AI738" s="73"/>
      <c r="AJ738" s="73"/>
      <c r="AK738" s="73"/>
      <c r="AL738" s="73"/>
      <c r="AM738" s="73"/>
      <c r="AN738" s="73"/>
      <c r="AO738" s="73"/>
      <c r="AP738" s="73"/>
      <c r="AQ738" s="73"/>
      <c r="AR738" s="73"/>
      <c r="AS738" s="73"/>
      <c r="AT738" s="73"/>
      <c r="AU738" s="73"/>
      <c r="AV738" s="73"/>
      <c r="AW738" s="73"/>
      <c r="AX738" s="73"/>
      <c r="AY738" s="73"/>
      <c r="AZ738" s="77"/>
      <c r="BA738" s="77"/>
      <c r="BB738" s="77"/>
      <c r="BC738" s="77"/>
      <c r="BD738" s="77"/>
      <c r="BE738" s="77"/>
      <c r="BF738" s="77"/>
      <c r="BG738" s="77"/>
      <c r="BH738" s="77"/>
      <c r="BI738" s="77"/>
      <c r="BJ738" s="77"/>
      <c r="BK738" s="77"/>
      <c r="BL738" s="77"/>
      <c r="BM738" s="77"/>
      <c r="BN738" s="77"/>
      <c r="BO738" s="77"/>
      <c r="BP738" s="77"/>
      <c r="BQ738" s="77"/>
      <c r="BR738" s="77"/>
      <c r="BS738" s="77"/>
      <c r="BT738" s="77"/>
      <c r="BU738" s="77"/>
      <c r="BV738" s="77"/>
      <c r="BW738" s="77"/>
      <c r="BX738" s="77"/>
      <c r="BY738" s="77"/>
      <c r="BZ738" s="77"/>
      <c r="CA738" s="77"/>
      <c r="CB738" s="77"/>
      <c r="CC738" s="77"/>
      <c r="CD738" s="77"/>
      <c r="CE738" s="77"/>
      <c r="CF738" s="77"/>
      <c r="CG738" s="77"/>
      <c r="CH738" s="77"/>
      <c r="CI738" s="77"/>
      <c r="CJ738" s="77"/>
      <c r="CK738" s="77"/>
      <c r="CL738" s="77"/>
      <c r="CM738" s="77"/>
      <c r="CN738" s="77"/>
      <c r="CO738" s="77"/>
      <c r="CP738" s="77"/>
      <c r="CQ738" s="77"/>
      <c r="CR738" s="77"/>
      <c r="CS738" s="77"/>
      <c r="CT738" s="77"/>
      <c r="CU738" s="77"/>
      <c r="CV738" s="77"/>
      <c r="CW738" s="77"/>
      <c r="CX738" s="77"/>
    </row>
    <row r="739" spans="1:102" ht="13.5" customHeight="1" x14ac:dyDescent="0.2">
      <c r="A739" s="3"/>
      <c r="B739" s="64"/>
      <c r="C739" s="3"/>
      <c r="D739" s="3"/>
      <c r="E739" s="3"/>
      <c r="F739" s="3"/>
      <c r="G739" s="3"/>
      <c r="H739" s="3"/>
      <c r="I739" s="3"/>
      <c r="J739" s="3"/>
      <c r="K739" s="3"/>
      <c r="L739" s="3"/>
    </row>
    <row r="740" spans="1:102" ht="13.5" customHeight="1" x14ac:dyDescent="0.2">
      <c r="A740" s="3"/>
      <c r="B740" s="64"/>
      <c r="C740" s="64"/>
      <c r="D740" s="64"/>
      <c r="E740" s="64"/>
      <c r="F740" s="64"/>
      <c r="G740" s="64"/>
      <c r="H740" s="64"/>
      <c r="I740" s="64"/>
      <c r="J740" s="64"/>
      <c r="K740" s="64"/>
      <c r="L740" s="64"/>
      <c r="M740" s="64"/>
      <c r="N740" s="65"/>
      <c r="O740" s="64"/>
      <c r="P740" s="64"/>
      <c r="Q740" s="64"/>
      <c r="R740" s="64"/>
      <c r="S740" s="64"/>
      <c r="T740" s="64"/>
      <c r="U740" s="64"/>
      <c r="V740" s="64"/>
      <c r="W740" s="64"/>
      <c r="X740" s="64"/>
      <c r="Y740" s="64"/>
      <c r="Z740" s="64"/>
      <c r="AA740" s="64"/>
      <c r="AB740" s="64"/>
      <c r="AC740" s="64"/>
      <c r="AD740" s="64"/>
      <c r="AE740" s="64"/>
      <c r="AF740" s="64"/>
      <c r="AG740" s="64"/>
      <c r="AH740" s="64"/>
      <c r="AI740" s="64"/>
      <c r="AJ740" s="64"/>
      <c r="AK740" s="64"/>
      <c r="AL740" s="64"/>
      <c r="AM740" s="64"/>
      <c r="AN740" s="64"/>
      <c r="AO740" s="64"/>
      <c r="AP740" s="64"/>
      <c r="AQ740" s="64"/>
      <c r="AR740" s="64"/>
      <c r="AS740" s="64"/>
      <c r="AT740" s="64"/>
      <c r="AU740" s="64"/>
      <c r="AV740" s="64"/>
      <c r="AW740" s="64"/>
      <c r="AX740" s="64"/>
      <c r="AY740" s="64"/>
      <c r="AZ740" s="64"/>
      <c r="BA740" s="64"/>
      <c r="BB740" s="64"/>
      <c r="BC740" s="64"/>
      <c r="BD740" s="64"/>
      <c r="BE740" s="64"/>
      <c r="BF740" s="64"/>
      <c r="BG740" s="64"/>
      <c r="BH740" s="64"/>
      <c r="BI740" s="64"/>
      <c r="BJ740" s="64"/>
      <c r="BK740" s="64"/>
      <c r="BL740" s="64"/>
      <c r="BM740" s="64"/>
      <c r="BN740" s="64"/>
      <c r="BO740" s="64"/>
      <c r="BP740" s="64"/>
      <c r="BQ740" s="64"/>
      <c r="BR740" s="64"/>
      <c r="BS740" s="64"/>
      <c r="BT740" s="64"/>
      <c r="BU740" s="64"/>
      <c r="BV740" s="64"/>
      <c r="BW740" s="64"/>
      <c r="BX740" s="64"/>
      <c r="BY740" s="64"/>
      <c r="BZ740" s="64"/>
      <c r="CA740" s="64"/>
      <c r="CB740" s="64"/>
      <c r="CC740" s="64"/>
      <c r="CD740" s="64"/>
      <c r="CE740" s="64"/>
      <c r="CF740" s="64"/>
      <c r="CG740" s="64"/>
      <c r="CH740" s="64"/>
      <c r="CI740" s="64"/>
      <c r="CJ740" s="64"/>
      <c r="CK740" s="64"/>
      <c r="CL740" s="64"/>
      <c r="CM740" s="64"/>
      <c r="CN740" s="64"/>
      <c r="CO740" s="64"/>
      <c r="CP740" s="64"/>
      <c r="CQ740" s="64"/>
      <c r="CR740" s="64"/>
      <c r="CS740" s="64"/>
      <c r="CT740" s="64"/>
      <c r="CU740" s="64"/>
      <c r="CV740" s="64"/>
      <c r="CW740" s="64"/>
      <c r="CX740" s="64"/>
    </row>
    <row r="741" spans="1:102" ht="13.5" customHeight="1" x14ac:dyDescent="0.2">
      <c r="A741" s="3"/>
      <c r="B741" s="64"/>
      <c r="C741" s="68"/>
      <c r="D741" s="68"/>
      <c r="E741" s="68"/>
      <c r="F741" s="68"/>
      <c r="G741" s="64"/>
      <c r="H741" s="64"/>
      <c r="I741" s="64"/>
      <c r="J741" s="64"/>
      <c r="K741" s="64"/>
      <c r="L741" s="65"/>
      <c r="M741" s="64"/>
      <c r="N741" s="65"/>
      <c r="O741" s="64"/>
      <c r="P741" s="64"/>
      <c r="Q741" s="64"/>
      <c r="R741" s="64"/>
      <c r="S741" s="64"/>
      <c r="T741" s="64"/>
      <c r="U741" s="64"/>
      <c r="V741" s="64"/>
      <c r="W741" s="64"/>
      <c r="X741" s="64"/>
      <c r="Y741" s="64"/>
      <c r="Z741" s="64"/>
      <c r="AA741" s="64"/>
      <c r="AB741" s="64"/>
      <c r="AC741" s="64"/>
      <c r="AD741" s="64"/>
      <c r="AE741" s="64"/>
      <c r="AF741" s="66"/>
      <c r="AG741" s="66"/>
      <c r="AH741" s="66"/>
      <c r="AI741" s="66"/>
      <c r="AJ741" s="66"/>
      <c r="AK741" s="66"/>
      <c r="AL741" s="66"/>
      <c r="AM741" s="66"/>
      <c r="AN741" s="66"/>
      <c r="AO741" s="66"/>
      <c r="AP741" s="66"/>
      <c r="AQ741" s="66"/>
      <c r="AR741" s="66"/>
      <c r="AS741" s="66"/>
      <c r="AT741" s="66"/>
      <c r="AU741" s="66"/>
      <c r="AV741" s="66"/>
      <c r="AW741" s="66"/>
      <c r="AX741" s="66"/>
      <c r="AY741" s="66"/>
      <c r="AZ741" s="66"/>
      <c r="BA741" s="66"/>
      <c r="BB741" s="66"/>
      <c r="BC741" s="66"/>
      <c r="BD741" s="66"/>
      <c r="BE741" s="66"/>
      <c r="BF741" s="66"/>
      <c r="BG741" s="66"/>
      <c r="BH741" s="66"/>
      <c r="BI741" s="66"/>
      <c r="BJ741" s="66"/>
      <c r="BK741" s="66"/>
      <c r="BL741" s="66"/>
      <c r="BM741" s="66"/>
      <c r="BN741" s="66"/>
      <c r="BO741" s="66"/>
      <c r="BP741" s="66"/>
      <c r="BQ741" s="66"/>
      <c r="BR741" s="66"/>
      <c r="BS741" s="66"/>
      <c r="BT741" s="66"/>
      <c r="BU741" s="64"/>
      <c r="BV741" s="64"/>
      <c r="BW741" s="64"/>
      <c r="BX741" s="64"/>
      <c r="BY741" s="64"/>
      <c r="BZ741" s="64"/>
      <c r="CA741" s="64"/>
      <c r="CB741" s="64"/>
      <c r="CC741" s="64"/>
      <c r="CD741" s="64"/>
      <c r="CE741" s="64"/>
      <c r="CF741" s="64"/>
      <c r="CG741" s="64"/>
      <c r="CH741" s="64"/>
      <c r="CI741" s="64"/>
      <c r="CJ741" s="64"/>
      <c r="CK741" s="64"/>
      <c r="CL741" s="64"/>
      <c r="CM741" s="64"/>
      <c r="CN741" s="64"/>
      <c r="CO741" s="64"/>
      <c r="CP741" s="64"/>
      <c r="CQ741" s="64"/>
      <c r="CR741" s="64"/>
      <c r="CS741" s="64"/>
      <c r="CT741" s="64"/>
      <c r="CU741" s="64"/>
      <c r="CV741" s="64"/>
      <c r="CW741" s="64"/>
      <c r="CX741" s="64"/>
    </row>
    <row r="742" spans="1:102" ht="13.5" customHeight="1" x14ac:dyDescent="0.2">
      <c r="A742" s="3"/>
      <c r="B742" s="64"/>
      <c r="C742" s="68"/>
      <c r="D742" s="68"/>
      <c r="E742" s="68"/>
      <c r="F742" s="68"/>
      <c r="G742" s="64"/>
      <c r="H742" s="64"/>
      <c r="I742" s="64"/>
      <c r="J742" s="64"/>
      <c r="K742" s="64"/>
      <c r="L742" s="64"/>
      <c r="M742" s="64"/>
      <c r="N742" s="65"/>
      <c r="O742" s="56"/>
      <c r="P742" s="56"/>
      <c r="Q742" s="56"/>
      <c r="R742" s="56"/>
      <c r="S742" s="56"/>
      <c r="T742" s="56"/>
      <c r="U742" s="56"/>
      <c r="V742" s="56"/>
      <c r="W742" s="56"/>
      <c r="X742" s="56"/>
      <c r="Y742" s="56"/>
      <c r="Z742" s="56"/>
      <c r="AA742" s="56"/>
      <c r="AB742" s="56"/>
      <c r="AC742" s="56"/>
      <c r="AD742" s="56"/>
      <c r="AE742" s="64"/>
      <c r="AF742" s="64"/>
      <c r="AG742" s="64"/>
      <c r="AH742" s="64"/>
      <c r="AI742" s="64"/>
      <c r="AJ742" s="64"/>
      <c r="AK742" s="64"/>
      <c r="AL742" s="64"/>
      <c r="AM742" s="64"/>
      <c r="AN742" s="64"/>
      <c r="AO742" s="64"/>
      <c r="AP742" s="64"/>
      <c r="AQ742" s="69"/>
      <c r="AR742" s="69"/>
      <c r="AS742" s="69"/>
      <c r="AT742" s="69"/>
      <c r="AU742" s="70"/>
      <c r="AV742" s="64"/>
      <c r="AW742" s="64"/>
      <c r="AX742" s="64"/>
      <c r="AY742" s="64"/>
      <c r="AZ742" s="64"/>
      <c r="BA742" s="70"/>
      <c r="BB742" s="64"/>
      <c r="BC742" s="64"/>
      <c r="BD742" s="64"/>
      <c r="BE742" s="64"/>
      <c r="BF742" s="64"/>
      <c r="BG742" s="64"/>
      <c r="BH742" s="70"/>
      <c r="BI742" s="64"/>
      <c r="BJ742" s="64"/>
      <c r="BK742" s="64"/>
      <c r="BL742" s="64"/>
      <c r="BM742" s="64"/>
      <c r="BN742" s="70"/>
      <c r="BO742" s="64"/>
      <c r="BP742" s="64"/>
      <c r="BQ742" s="64"/>
      <c r="BR742" s="64"/>
      <c r="BS742" s="64"/>
      <c r="BT742" s="64"/>
      <c r="BU742" s="64"/>
      <c r="BV742" s="64"/>
      <c r="BW742" s="64"/>
      <c r="BX742" s="64"/>
      <c r="BY742" s="64"/>
      <c r="BZ742" s="64"/>
      <c r="CA742" s="64"/>
      <c r="CB742" s="64"/>
      <c r="CC742" s="64"/>
      <c r="CD742" s="64"/>
      <c r="CE742" s="64"/>
      <c r="CF742" s="64"/>
      <c r="CG742" s="64"/>
      <c r="CH742" s="64"/>
      <c r="CI742" s="64"/>
      <c r="CJ742" s="64"/>
      <c r="CK742" s="64"/>
      <c r="CL742" s="64"/>
      <c r="CM742" s="64"/>
      <c r="CN742" s="64"/>
      <c r="CO742" s="64"/>
      <c r="CP742" s="64"/>
      <c r="CQ742" s="64"/>
      <c r="CR742" s="64"/>
      <c r="CS742" s="64"/>
      <c r="CT742" s="64"/>
      <c r="CU742" s="64"/>
      <c r="CV742" s="64"/>
      <c r="CW742" s="64"/>
      <c r="CX742" s="64"/>
    </row>
    <row r="743" spans="1:102" ht="13.5" customHeight="1" x14ac:dyDescent="0.2">
      <c r="A743" s="3"/>
      <c r="B743" s="64"/>
      <c r="C743" s="68"/>
      <c r="D743" s="68"/>
      <c r="E743" s="68"/>
      <c r="F743" s="68"/>
      <c r="G743" s="64"/>
      <c r="H743" s="64"/>
      <c r="I743" s="64"/>
      <c r="J743" s="64"/>
      <c r="K743" s="64"/>
      <c r="L743" s="64"/>
      <c r="M743" s="64"/>
      <c r="N743" s="65"/>
      <c r="O743" s="56"/>
      <c r="P743" s="56"/>
      <c r="Q743" s="56"/>
      <c r="R743" s="56"/>
      <c r="S743" s="56"/>
      <c r="T743" s="56"/>
      <c r="U743" s="56"/>
      <c r="V743" s="56"/>
      <c r="W743" s="56"/>
      <c r="X743" s="56"/>
      <c r="Y743" s="56"/>
      <c r="Z743" s="56"/>
      <c r="AA743" s="56"/>
      <c r="AB743" s="56"/>
      <c r="AC743" s="56"/>
      <c r="AD743" s="56"/>
      <c r="AE743" s="64"/>
      <c r="AF743" s="64"/>
      <c r="AG743" s="64"/>
      <c r="AH743" s="64"/>
      <c r="AI743" s="64"/>
      <c r="AJ743" s="64"/>
      <c r="AK743" s="64"/>
      <c r="AL743" s="64"/>
      <c r="AM743" s="64"/>
      <c r="AN743" s="64"/>
      <c r="AO743" s="64"/>
      <c r="AP743" s="64"/>
      <c r="AQ743" s="64"/>
      <c r="AR743" s="64"/>
      <c r="AS743" s="64"/>
      <c r="AT743" s="64"/>
      <c r="AU743" s="64"/>
      <c r="AV743" s="64"/>
      <c r="AW743" s="64"/>
      <c r="AX743" s="64"/>
      <c r="AY743" s="64"/>
      <c r="AZ743" s="64"/>
      <c r="BA743" s="64"/>
      <c r="BB743" s="64"/>
      <c r="BC743" s="64"/>
      <c r="BD743" s="64"/>
      <c r="BE743" s="64"/>
      <c r="BF743" s="64"/>
      <c r="BG743" s="64"/>
      <c r="BH743" s="64"/>
      <c r="BI743" s="64"/>
      <c r="BJ743" s="64"/>
      <c r="BK743" s="64"/>
      <c r="BL743" s="64"/>
      <c r="BM743" s="64"/>
      <c r="BN743" s="64"/>
      <c r="BO743" s="64"/>
      <c r="BP743" s="64"/>
      <c r="BQ743" s="64"/>
      <c r="BR743" s="64"/>
      <c r="BS743" s="64"/>
      <c r="BT743" s="64"/>
      <c r="BU743" s="64"/>
      <c r="BV743" s="64"/>
      <c r="BW743" s="64"/>
      <c r="BX743" s="64"/>
      <c r="BY743" s="64"/>
      <c r="BZ743" s="64"/>
      <c r="CA743" s="64"/>
      <c r="CB743" s="64"/>
      <c r="CC743" s="64"/>
      <c r="CD743" s="64"/>
      <c r="CE743" s="64"/>
      <c r="CF743" s="64"/>
      <c r="CG743" s="64"/>
      <c r="CH743" s="64"/>
      <c r="CI743" s="64"/>
      <c r="CJ743" s="64"/>
      <c r="CK743" s="64"/>
      <c r="CL743" s="64"/>
      <c r="CM743" s="64"/>
      <c r="CN743" s="64"/>
      <c r="CO743" s="64"/>
      <c r="CP743" s="64"/>
      <c r="CQ743" s="64"/>
      <c r="CR743" s="64"/>
      <c r="CS743" s="64"/>
      <c r="CT743" s="64"/>
      <c r="CU743" s="64"/>
      <c r="CV743" s="64"/>
      <c r="CW743" s="64"/>
      <c r="CX743" s="64"/>
    </row>
    <row r="744" spans="1:102" ht="13.5" customHeight="1" x14ac:dyDescent="0.2">
      <c r="A744" s="3"/>
      <c r="B744" s="77"/>
      <c r="C744" s="64"/>
      <c r="D744" s="64"/>
      <c r="E744" s="64"/>
      <c r="F744" s="64"/>
      <c r="G744" s="64"/>
      <c r="H744" s="64"/>
      <c r="I744" s="64"/>
      <c r="J744" s="64"/>
      <c r="K744" s="64"/>
      <c r="L744" s="64"/>
      <c r="M744" s="64"/>
      <c r="N744" s="65"/>
      <c r="O744" s="64"/>
      <c r="P744" s="64"/>
      <c r="Q744" s="64"/>
      <c r="R744" s="64"/>
      <c r="S744" s="64"/>
      <c r="T744" s="64"/>
      <c r="U744" s="64"/>
      <c r="V744" s="64"/>
      <c r="W744" s="64"/>
      <c r="X744" s="64"/>
      <c r="Y744" s="64"/>
      <c r="Z744" s="64"/>
      <c r="AA744" s="64"/>
      <c r="AB744" s="64"/>
      <c r="AC744" s="56"/>
      <c r="AD744" s="56"/>
      <c r="AE744" s="56"/>
      <c r="AF744" s="56"/>
      <c r="AG744" s="56"/>
      <c r="AH744" s="56"/>
      <c r="AI744" s="64"/>
      <c r="AJ744" s="64"/>
      <c r="AK744" s="64"/>
      <c r="AL744" s="64"/>
      <c r="AM744" s="64"/>
      <c r="AN744" s="64"/>
      <c r="AO744" s="64"/>
      <c r="AP744" s="64"/>
      <c r="AQ744" s="64"/>
      <c r="AR744" s="64"/>
      <c r="AS744" s="64"/>
      <c r="AT744" s="64"/>
      <c r="AU744" s="64"/>
      <c r="AV744" s="64"/>
      <c r="AW744" s="64"/>
      <c r="AX744" s="64"/>
      <c r="AY744" s="64"/>
      <c r="AZ744" s="64"/>
      <c r="BA744" s="64"/>
      <c r="BB744" s="64"/>
      <c r="BC744" s="64"/>
      <c r="BD744" s="64"/>
      <c r="BE744" s="64"/>
      <c r="BF744" s="64"/>
      <c r="BG744" s="64"/>
      <c r="BH744" s="64"/>
      <c r="BI744" s="64"/>
      <c r="BJ744" s="64"/>
      <c r="BK744" s="64"/>
      <c r="BL744" s="64"/>
      <c r="BM744" s="64"/>
      <c r="BN744" s="64"/>
      <c r="BO744" s="64"/>
      <c r="BP744" s="64"/>
      <c r="BQ744" s="64"/>
      <c r="BR744" s="64"/>
      <c r="BS744" s="64"/>
      <c r="BT744" s="64"/>
      <c r="BU744" s="64"/>
      <c r="BV744" s="64"/>
      <c r="BW744" s="64"/>
      <c r="BX744" s="64"/>
      <c r="BY744" s="64"/>
      <c r="BZ744" s="64"/>
      <c r="CA744" s="64"/>
      <c r="CB744" s="64"/>
      <c r="CC744" s="64"/>
      <c r="CD744" s="64"/>
      <c r="CE744" s="64"/>
      <c r="CF744" s="64"/>
      <c r="CG744" s="64"/>
      <c r="CH744" s="64"/>
      <c r="CI744" s="64"/>
      <c r="CJ744" s="64"/>
      <c r="CK744" s="64"/>
      <c r="CL744" s="64"/>
      <c r="CM744" s="64"/>
      <c r="CN744" s="64"/>
      <c r="CO744" s="64"/>
      <c r="CP744" s="64"/>
      <c r="CQ744" s="64"/>
      <c r="CR744" s="64"/>
      <c r="CS744" s="64"/>
      <c r="CT744" s="64"/>
      <c r="CU744" s="64"/>
      <c r="CV744" s="64"/>
      <c r="CW744" s="64"/>
      <c r="CX744" s="64"/>
    </row>
    <row r="745" spans="1:102" ht="13.5" customHeight="1" x14ac:dyDescent="0.2">
      <c r="A745" s="3"/>
      <c r="B745" s="77"/>
      <c r="C745" s="83"/>
      <c r="D745" s="83"/>
      <c r="E745" s="83"/>
      <c r="F745" s="83"/>
      <c r="G745" s="83"/>
      <c r="H745" s="83"/>
      <c r="I745" s="83"/>
      <c r="J745" s="83"/>
      <c r="K745" s="83"/>
      <c r="L745" s="83"/>
      <c r="M745" s="83"/>
      <c r="N745" s="83"/>
      <c r="O745" s="83"/>
      <c r="P745" s="83"/>
      <c r="Q745" s="83"/>
      <c r="R745" s="54"/>
      <c r="S745" s="54"/>
      <c r="T745" s="54"/>
      <c r="U745" s="83"/>
      <c r="V745" s="83"/>
      <c r="W745" s="83"/>
      <c r="X745" s="83"/>
      <c r="Y745" s="83"/>
      <c r="Z745" s="83"/>
      <c r="AA745" s="83"/>
      <c r="AB745" s="83"/>
      <c r="AC745" s="83"/>
      <c r="AD745" s="83"/>
      <c r="AE745" s="83"/>
      <c r="AF745" s="83"/>
      <c r="AG745" s="83"/>
      <c r="AH745" s="83"/>
      <c r="AI745" s="83"/>
      <c r="AJ745" s="83"/>
      <c r="AK745" s="83"/>
      <c r="AL745" s="83"/>
      <c r="AM745" s="83"/>
      <c r="AN745" s="83"/>
      <c r="AO745" s="83"/>
      <c r="AP745" s="83"/>
      <c r="AQ745" s="83"/>
      <c r="AR745" s="83"/>
      <c r="AS745" s="83"/>
      <c r="AT745" s="83"/>
      <c r="AU745" s="83"/>
      <c r="AV745" s="83"/>
      <c r="AW745" s="83"/>
      <c r="AX745" s="83"/>
      <c r="AY745" s="83"/>
      <c r="AZ745" s="71"/>
      <c r="BA745" s="83"/>
      <c r="BB745" s="83"/>
      <c r="BC745" s="83"/>
      <c r="BD745" s="83"/>
      <c r="BE745" s="83"/>
      <c r="BF745" s="83"/>
      <c r="BG745" s="83"/>
      <c r="BH745" s="83"/>
      <c r="BI745" s="83"/>
      <c r="BJ745" s="83"/>
      <c r="BK745" s="83"/>
      <c r="BL745" s="83"/>
      <c r="BM745" s="83"/>
      <c r="BN745" s="83"/>
      <c r="BO745" s="83"/>
      <c r="BP745" s="54"/>
      <c r="BQ745" s="54"/>
      <c r="BR745" s="54"/>
      <c r="BS745" s="83"/>
      <c r="BT745" s="83"/>
      <c r="BU745" s="83"/>
      <c r="BV745" s="83"/>
      <c r="BW745" s="83"/>
      <c r="BX745" s="83"/>
      <c r="BY745" s="83"/>
      <c r="BZ745" s="83"/>
      <c r="CA745" s="83"/>
      <c r="CB745" s="83"/>
      <c r="CC745" s="83"/>
      <c r="CD745" s="83"/>
      <c r="CE745" s="83"/>
      <c r="CF745" s="83"/>
      <c r="CG745" s="83"/>
      <c r="CH745" s="83"/>
      <c r="CI745" s="83"/>
      <c r="CJ745" s="83"/>
      <c r="CK745" s="83"/>
      <c r="CL745" s="83"/>
      <c r="CM745" s="83"/>
      <c r="CN745" s="83"/>
      <c r="CO745" s="83"/>
      <c r="CP745" s="83"/>
      <c r="CQ745" s="83"/>
      <c r="CR745" s="83"/>
      <c r="CS745" s="83"/>
      <c r="CT745" s="83"/>
      <c r="CU745" s="83"/>
      <c r="CV745" s="83"/>
      <c r="CW745" s="83"/>
      <c r="CX745" s="77"/>
    </row>
    <row r="746" spans="1:102" ht="13.5" customHeight="1" x14ac:dyDescent="0.2">
      <c r="A746" s="3"/>
      <c r="B746" s="77"/>
      <c r="C746" s="83"/>
      <c r="D746" s="83"/>
      <c r="E746" s="83"/>
      <c r="F746" s="83"/>
      <c r="G746" s="83"/>
      <c r="H746" s="83"/>
      <c r="I746" s="83"/>
      <c r="J746" s="83"/>
      <c r="K746" s="83"/>
      <c r="L746" s="83"/>
      <c r="M746" s="83"/>
      <c r="N746" s="83"/>
      <c r="O746" s="83"/>
      <c r="P746" s="83"/>
      <c r="Q746" s="83"/>
      <c r="R746" s="83"/>
      <c r="S746" s="83"/>
      <c r="T746" s="83"/>
      <c r="U746" s="83"/>
      <c r="V746" s="83"/>
      <c r="W746" s="83"/>
      <c r="X746" s="54"/>
      <c r="Y746" s="54"/>
      <c r="Z746" s="54"/>
      <c r="AA746" s="54"/>
      <c r="AB746" s="54"/>
      <c r="AC746" s="73"/>
      <c r="AD746" s="73"/>
      <c r="AE746" s="73"/>
      <c r="AF746" s="73"/>
      <c r="AG746" s="73"/>
      <c r="AH746" s="73"/>
      <c r="AI746" s="73"/>
      <c r="AJ746" s="73"/>
      <c r="AK746" s="73"/>
      <c r="AL746" s="73"/>
      <c r="AM746" s="73"/>
      <c r="AN746" s="73"/>
      <c r="AO746" s="73"/>
      <c r="AP746" s="73"/>
      <c r="AQ746" s="73"/>
      <c r="AR746" s="73"/>
      <c r="AS746" s="73"/>
      <c r="AT746" s="73"/>
      <c r="AU746" s="73"/>
      <c r="AV746" s="73"/>
      <c r="AW746" s="73"/>
      <c r="AX746" s="73"/>
      <c r="AY746" s="73"/>
      <c r="AZ746" s="72"/>
      <c r="BA746" s="83"/>
      <c r="BB746" s="83"/>
      <c r="BC746" s="83"/>
      <c r="BD746" s="83"/>
      <c r="BE746" s="83"/>
      <c r="BF746" s="83"/>
      <c r="BG746" s="83"/>
      <c r="BH746" s="83"/>
      <c r="BI746" s="83"/>
      <c r="BJ746" s="83"/>
      <c r="BK746" s="83"/>
      <c r="BL746" s="83"/>
      <c r="BM746" s="83"/>
      <c r="BN746" s="83"/>
      <c r="BO746" s="83"/>
      <c r="BP746" s="83"/>
      <c r="BQ746" s="83"/>
      <c r="BR746" s="83"/>
      <c r="BS746" s="83"/>
      <c r="BT746" s="83"/>
      <c r="BU746" s="83"/>
      <c r="BV746" s="54"/>
      <c r="BW746" s="54"/>
      <c r="BX746" s="54"/>
      <c r="BY746" s="54"/>
      <c r="BZ746" s="54"/>
      <c r="CA746" s="73"/>
      <c r="CB746" s="73"/>
      <c r="CC746" s="73"/>
      <c r="CD746" s="73"/>
      <c r="CE746" s="73"/>
      <c r="CF746" s="73"/>
      <c r="CG746" s="73"/>
      <c r="CH746" s="73"/>
      <c r="CI746" s="73"/>
      <c r="CJ746" s="73"/>
      <c r="CK746" s="73"/>
      <c r="CL746" s="73"/>
      <c r="CM746" s="73"/>
      <c r="CN746" s="73"/>
      <c r="CO746" s="73"/>
      <c r="CP746" s="73"/>
      <c r="CQ746" s="73"/>
      <c r="CR746" s="73"/>
      <c r="CS746" s="73"/>
      <c r="CT746" s="73"/>
      <c r="CU746" s="73"/>
      <c r="CV746" s="73"/>
      <c r="CW746" s="73"/>
      <c r="CX746" s="77"/>
    </row>
    <row r="747" spans="1:102" ht="13.5" customHeight="1" x14ac:dyDescent="0.25">
      <c r="A747" s="3"/>
      <c r="B747" s="77"/>
      <c r="C747" s="84"/>
      <c r="D747" s="75"/>
      <c r="E747" s="75"/>
      <c r="F747" s="75"/>
      <c r="G747" s="75"/>
      <c r="H747" s="75"/>
      <c r="I747" s="75"/>
      <c r="J747" s="75"/>
      <c r="K747" s="75"/>
      <c r="L747" s="75"/>
      <c r="M747" s="74"/>
      <c r="N747" s="74"/>
      <c r="O747" s="74"/>
      <c r="P747" s="74"/>
      <c r="Q747" s="74"/>
      <c r="R747" s="85"/>
      <c r="S747" s="85"/>
      <c r="T747" s="85"/>
      <c r="U747" s="86"/>
      <c r="V747" s="86"/>
      <c r="W747" s="86"/>
      <c r="X747" s="74"/>
      <c r="Y747" s="74"/>
      <c r="Z747" s="74"/>
      <c r="AA747" s="74"/>
      <c r="AB747" s="74"/>
      <c r="AC747" s="73"/>
      <c r="AD747" s="73"/>
      <c r="AE747" s="73"/>
      <c r="AF747" s="73"/>
      <c r="AG747" s="73"/>
      <c r="AH747" s="73"/>
      <c r="AI747" s="73"/>
      <c r="AJ747" s="73"/>
      <c r="AK747" s="73"/>
      <c r="AL747" s="73"/>
      <c r="AM747" s="73"/>
      <c r="AN747" s="73"/>
      <c r="AO747" s="73"/>
      <c r="AP747" s="73"/>
      <c r="AQ747" s="73"/>
      <c r="AR747" s="73"/>
      <c r="AS747" s="73"/>
      <c r="AT747" s="73"/>
      <c r="AU747" s="73"/>
      <c r="AV747" s="73"/>
      <c r="AW747" s="73"/>
      <c r="AX747" s="73"/>
      <c r="AY747" s="73"/>
      <c r="AZ747" s="72"/>
      <c r="BA747" s="84"/>
      <c r="BB747" s="76"/>
      <c r="BC747" s="76"/>
      <c r="BD747" s="76"/>
      <c r="BE747" s="76"/>
      <c r="BF747" s="76"/>
      <c r="BG747" s="76"/>
      <c r="BH747" s="76"/>
      <c r="BI747" s="76"/>
      <c r="BJ747" s="76"/>
      <c r="BK747" s="74"/>
      <c r="BL747" s="74"/>
      <c r="BM747" s="74"/>
      <c r="BN747" s="74"/>
      <c r="BO747" s="74"/>
      <c r="BP747" s="85"/>
      <c r="BQ747" s="85"/>
      <c r="BR747" s="85"/>
      <c r="BS747" s="86"/>
      <c r="BT747" s="86"/>
      <c r="BU747" s="86"/>
      <c r="BV747" s="74"/>
      <c r="BW747" s="74"/>
      <c r="BX747" s="74"/>
      <c r="BY747" s="74"/>
      <c r="BZ747" s="74"/>
      <c r="CA747" s="73"/>
      <c r="CB747" s="73"/>
      <c r="CC747" s="73"/>
      <c r="CD747" s="73"/>
      <c r="CE747" s="73"/>
      <c r="CF747" s="73"/>
      <c r="CG747" s="73"/>
      <c r="CH747" s="73"/>
      <c r="CI747" s="73"/>
      <c r="CJ747" s="73"/>
      <c r="CK747" s="73"/>
      <c r="CL747" s="73"/>
      <c r="CM747" s="73"/>
      <c r="CN747" s="73"/>
      <c r="CO747" s="73"/>
      <c r="CP747" s="73"/>
      <c r="CQ747" s="73"/>
      <c r="CR747" s="73"/>
      <c r="CS747" s="73"/>
      <c r="CT747" s="73"/>
      <c r="CU747" s="73"/>
      <c r="CV747" s="73"/>
      <c r="CW747" s="73"/>
      <c r="CX747" s="77"/>
    </row>
    <row r="748" spans="1:102" ht="13.5" customHeight="1" x14ac:dyDescent="0.25">
      <c r="A748" s="3"/>
      <c r="B748" s="77"/>
      <c r="C748" s="84"/>
      <c r="D748" s="75"/>
      <c r="E748" s="75"/>
      <c r="F748" s="75"/>
      <c r="G748" s="75"/>
      <c r="H748" s="75"/>
      <c r="I748" s="75"/>
      <c r="J748" s="75"/>
      <c r="K748" s="75"/>
      <c r="L748" s="75"/>
      <c r="M748" s="74"/>
      <c r="N748" s="74"/>
      <c r="O748" s="74"/>
      <c r="P748" s="74"/>
      <c r="Q748" s="74"/>
      <c r="R748" s="85"/>
      <c r="S748" s="85"/>
      <c r="T748" s="85"/>
      <c r="U748" s="86"/>
      <c r="V748" s="86"/>
      <c r="W748" s="86"/>
      <c r="X748" s="74"/>
      <c r="Y748" s="74"/>
      <c r="Z748" s="74"/>
      <c r="AA748" s="74"/>
      <c r="AB748" s="74"/>
      <c r="AC748" s="73"/>
      <c r="AD748" s="73"/>
      <c r="AE748" s="73"/>
      <c r="AF748" s="73"/>
      <c r="AG748" s="73"/>
      <c r="AH748" s="73"/>
      <c r="AI748" s="73"/>
      <c r="AJ748" s="73"/>
      <c r="AK748" s="73"/>
      <c r="AL748" s="73"/>
      <c r="AM748" s="73"/>
      <c r="AN748" s="73"/>
      <c r="AO748" s="73"/>
      <c r="AP748" s="73"/>
      <c r="AQ748" s="73"/>
      <c r="AR748" s="73"/>
      <c r="AS748" s="73"/>
      <c r="AT748" s="73"/>
      <c r="AU748" s="73"/>
      <c r="AV748" s="73"/>
      <c r="AW748" s="73"/>
      <c r="AX748" s="73"/>
      <c r="AY748" s="73"/>
      <c r="AZ748" s="72"/>
      <c r="BA748" s="84"/>
      <c r="BB748" s="76"/>
      <c r="BC748" s="76"/>
      <c r="BD748" s="76"/>
      <c r="BE748" s="76"/>
      <c r="BF748" s="76"/>
      <c r="BG748" s="76"/>
      <c r="BH748" s="76"/>
      <c r="BI748" s="76"/>
      <c r="BJ748" s="76"/>
      <c r="BK748" s="74"/>
      <c r="BL748" s="74"/>
      <c r="BM748" s="74"/>
      <c r="BN748" s="74"/>
      <c r="BO748" s="74"/>
      <c r="BP748" s="85"/>
      <c r="BQ748" s="85"/>
      <c r="BR748" s="85"/>
      <c r="BS748" s="86"/>
      <c r="BT748" s="86"/>
      <c r="BU748" s="86"/>
      <c r="BV748" s="74"/>
      <c r="BW748" s="74"/>
      <c r="BX748" s="74"/>
      <c r="BY748" s="74"/>
      <c r="BZ748" s="74"/>
      <c r="CA748" s="73"/>
      <c r="CB748" s="73"/>
      <c r="CC748" s="73"/>
      <c r="CD748" s="73"/>
      <c r="CE748" s="73"/>
      <c r="CF748" s="73"/>
      <c r="CG748" s="73"/>
      <c r="CH748" s="73"/>
      <c r="CI748" s="73"/>
      <c r="CJ748" s="73"/>
      <c r="CK748" s="73"/>
      <c r="CL748" s="73"/>
      <c r="CM748" s="73"/>
      <c r="CN748" s="73"/>
      <c r="CO748" s="73"/>
      <c r="CP748" s="73"/>
      <c r="CQ748" s="73"/>
      <c r="CR748" s="73"/>
      <c r="CS748" s="73"/>
      <c r="CT748" s="73"/>
      <c r="CU748" s="73"/>
      <c r="CV748" s="73"/>
      <c r="CW748" s="73"/>
      <c r="CX748" s="77"/>
    </row>
    <row r="749" spans="1:102" ht="13.5" customHeight="1" x14ac:dyDescent="0.25">
      <c r="A749" s="3"/>
      <c r="B749" s="77"/>
      <c r="C749" s="84"/>
      <c r="D749" s="75"/>
      <c r="E749" s="75"/>
      <c r="F749" s="75"/>
      <c r="G749" s="75"/>
      <c r="H749" s="75"/>
      <c r="I749" s="75"/>
      <c r="J749" s="75"/>
      <c r="K749" s="75"/>
      <c r="L749" s="75"/>
      <c r="M749" s="74"/>
      <c r="N749" s="74"/>
      <c r="O749" s="74"/>
      <c r="P749" s="74"/>
      <c r="Q749" s="74"/>
      <c r="R749" s="85"/>
      <c r="S749" s="85"/>
      <c r="T749" s="85"/>
      <c r="U749" s="86"/>
      <c r="V749" s="86"/>
      <c r="W749" s="86"/>
      <c r="X749" s="74"/>
      <c r="Y749" s="74"/>
      <c r="Z749" s="74"/>
      <c r="AA749" s="74"/>
      <c r="AB749" s="74"/>
      <c r="AC749" s="73"/>
      <c r="AD749" s="73"/>
      <c r="AE749" s="73"/>
      <c r="AF749" s="73"/>
      <c r="AG749" s="73"/>
      <c r="AH749" s="73"/>
      <c r="AI749" s="73"/>
      <c r="AJ749" s="73"/>
      <c r="AK749" s="73"/>
      <c r="AL749" s="73"/>
      <c r="AM749" s="73"/>
      <c r="AN749" s="73"/>
      <c r="AO749" s="73"/>
      <c r="AP749" s="73"/>
      <c r="AQ749" s="73"/>
      <c r="AR749" s="73"/>
      <c r="AS749" s="73"/>
      <c r="AT749" s="73"/>
      <c r="AU749" s="73"/>
      <c r="AV749" s="73"/>
      <c r="AW749" s="73"/>
      <c r="AX749" s="73"/>
      <c r="AY749" s="73"/>
      <c r="AZ749" s="72"/>
      <c r="BA749" s="84"/>
      <c r="BB749" s="76"/>
      <c r="BC749" s="76"/>
      <c r="BD749" s="76"/>
      <c r="BE749" s="76"/>
      <c r="BF749" s="76"/>
      <c r="BG749" s="76"/>
      <c r="BH749" s="76"/>
      <c r="BI749" s="76"/>
      <c r="BJ749" s="76"/>
      <c r="BK749" s="74"/>
      <c r="BL749" s="74"/>
      <c r="BM749" s="74"/>
      <c r="BN749" s="74"/>
      <c r="BO749" s="74"/>
      <c r="BP749" s="85"/>
      <c r="BQ749" s="85"/>
      <c r="BR749" s="85"/>
      <c r="BS749" s="86"/>
      <c r="BT749" s="86"/>
      <c r="BU749" s="86"/>
      <c r="BV749" s="74"/>
      <c r="BW749" s="74"/>
      <c r="BX749" s="74"/>
      <c r="BY749" s="74"/>
      <c r="BZ749" s="74"/>
      <c r="CA749" s="73"/>
      <c r="CB749" s="73"/>
      <c r="CC749" s="73"/>
      <c r="CD749" s="73"/>
      <c r="CE749" s="73"/>
      <c r="CF749" s="73"/>
      <c r="CG749" s="73"/>
      <c r="CH749" s="73"/>
      <c r="CI749" s="73"/>
      <c r="CJ749" s="73"/>
      <c r="CK749" s="73"/>
      <c r="CL749" s="73"/>
      <c r="CM749" s="73"/>
      <c r="CN749" s="73"/>
      <c r="CO749" s="73"/>
      <c r="CP749" s="73"/>
      <c r="CQ749" s="73"/>
      <c r="CR749" s="73"/>
      <c r="CS749" s="73"/>
      <c r="CT749" s="73"/>
      <c r="CU749" s="73"/>
      <c r="CV749" s="73"/>
      <c r="CW749" s="73"/>
      <c r="CX749" s="77"/>
    </row>
    <row r="750" spans="1:102" ht="13.5" customHeight="1" x14ac:dyDescent="0.25">
      <c r="A750" s="3"/>
      <c r="B750" s="77"/>
      <c r="C750" s="84"/>
      <c r="D750" s="75"/>
      <c r="E750" s="75"/>
      <c r="F750" s="75"/>
      <c r="G750" s="75"/>
      <c r="H750" s="75"/>
      <c r="I750" s="75"/>
      <c r="J750" s="75"/>
      <c r="K750" s="75"/>
      <c r="L750" s="75"/>
      <c r="M750" s="74"/>
      <c r="N750" s="74"/>
      <c r="O750" s="74"/>
      <c r="P750" s="74"/>
      <c r="Q750" s="74"/>
      <c r="R750" s="85"/>
      <c r="S750" s="85"/>
      <c r="T750" s="85"/>
      <c r="U750" s="86"/>
      <c r="V750" s="86"/>
      <c r="W750" s="86"/>
      <c r="X750" s="74"/>
      <c r="Y750" s="74"/>
      <c r="Z750" s="74"/>
      <c r="AA750" s="74"/>
      <c r="AB750" s="74"/>
      <c r="AC750" s="73"/>
      <c r="AD750" s="73"/>
      <c r="AE750" s="73"/>
      <c r="AF750" s="73"/>
      <c r="AG750" s="73"/>
      <c r="AH750" s="73"/>
      <c r="AI750" s="73"/>
      <c r="AJ750" s="73"/>
      <c r="AK750" s="73"/>
      <c r="AL750" s="73"/>
      <c r="AM750" s="73"/>
      <c r="AN750" s="73"/>
      <c r="AO750" s="73"/>
      <c r="AP750" s="73"/>
      <c r="AQ750" s="73"/>
      <c r="AR750" s="73"/>
      <c r="AS750" s="73"/>
      <c r="AT750" s="73"/>
      <c r="AU750" s="73"/>
      <c r="AV750" s="73"/>
      <c r="AW750" s="73"/>
      <c r="AX750" s="73"/>
      <c r="AY750" s="73"/>
      <c r="AZ750" s="72"/>
      <c r="BA750" s="84"/>
      <c r="BB750" s="76"/>
      <c r="BC750" s="76"/>
      <c r="BD750" s="76"/>
      <c r="BE750" s="76"/>
      <c r="BF750" s="76"/>
      <c r="BG750" s="76"/>
      <c r="BH750" s="76"/>
      <c r="BI750" s="76"/>
      <c r="BJ750" s="76"/>
      <c r="BK750" s="74"/>
      <c r="BL750" s="74"/>
      <c r="BM750" s="74"/>
      <c r="BN750" s="74"/>
      <c r="BO750" s="74"/>
      <c r="BP750" s="85"/>
      <c r="BQ750" s="85"/>
      <c r="BR750" s="85"/>
      <c r="BS750" s="86"/>
      <c r="BT750" s="86"/>
      <c r="BU750" s="86"/>
      <c r="BV750" s="74"/>
      <c r="BW750" s="74"/>
      <c r="BX750" s="74"/>
      <c r="BY750" s="74"/>
      <c r="BZ750" s="74"/>
      <c r="CA750" s="73"/>
      <c r="CB750" s="73"/>
      <c r="CC750" s="73"/>
      <c r="CD750" s="73"/>
      <c r="CE750" s="73"/>
      <c r="CF750" s="73"/>
      <c r="CG750" s="73"/>
      <c r="CH750" s="73"/>
      <c r="CI750" s="73"/>
      <c r="CJ750" s="73"/>
      <c r="CK750" s="73"/>
      <c r="CL750" s="73"/>
      <c r="CM750" s="73"/>
      <c r="CN750" s="73"/>
      <c r="CO750" s="73"/>
      <c r="CP750" s="73"/>
      <c r="CQ750" s="73"/>
      <c r="CR750" s="73"/>
      <c r="CS750" s="73"/>
      <c r="CT750" s="73"/>
      <c r="CU750" s="73"/>
      <c r="CV750" s="73"/>
      <c r="CW750" s="73"/>
      <c r="CX750" s="77"/>
    </row>
    <row r="751" spans="1:102" ht="13.5" customHeight="1" x14ac:dyDescent="0.2">
      <c r="A751" s="3"/>
      <c r="B751" s="77"/>
      <c r="C751" s="83"/>
      <c r="D751" s="83"/>
      <c r="E751" s="83"/>
      <c r="F751" s="83"/>
      <c r="G751" s="83"/>
      <c r="H751" s="83"/>
      <c r="I751" s="83"/>
      <c r="J751" s="83"/>
      <c r="K751" s="83"/>
      <c r="L751" s="83"/>
      <c r="M751" s="83"/>
      <c r="N751" s="83"/>
      <c r="O751" s="83"/>
      <c r="P751" s="83"/>
      <c r="Q751" s="83"/>
      <c r="R751" s="83"/>
      <c r="S751" s="83"/>
      <c r="T751" s="83"/>
      <c r="U751" s="83"/>
      <c r="V751" s="83"/>
      <c r="W751" s="83"/>
      <c r="X751" s="54"/>
      <c r="Y751" s="54"/>
      <c r="Z751" s="54"/>
      <c r="AA751" s="54"/>
      <c r="AB751" s="54"/>
      <c r="AC751" s="73"/>
      <c r="AD751" s="73"/>
      <c r="AE751" s="73"/>
      <c r="AF751" s="73"/>
      <c r="AG751" s="73"/>
      <c r="AH751" s="73"/>
      <c r="AI751" s="73"/>
      <c r="AJ751" s="73"/>
      <c r="AK751" s="73"/>
      <c r="AL751" s="73"/>
      <c r="AM751" s="73"/>
      <c r="AN751" s="73"/>
      <c r="AO751" s="73"/>
      <c r="AP751" s="73"/>
      <c r="AQ751" s="73"/>
      <c r="AR751" s="73"/>
      <c r="AS751" s="73"/>
      <c r="AT751" s="73"/>
      <c r="AU751" s="73"/>
      <c r="AV751" s="73"/>
      <c r="AW751" s="73"/>
      <c r="AX751" s="73"/>
      <c r="AY751" s="73"/>
      <c r="AZ751" s="72"/>
      <c r="BA751" s="83"/>
      <c r="BB751" s="83"/>
      <c r="BC751" s="83"/>
      <c r="BD751" s="83"/>
      <c r="BE751" s="83"/>
      <c r="BF751" s="83"/>
      <c r="BG751" s="83"/>
      <c r="BH751" s="83"/>
      <c r="BI751" s="83"/>
      <c r="BJ751" s="83"/>
      <c r="BK751" s="83"/>
      <c r="BL751" s="83"/>
      <c r="BM751" s="83"/>
      <c r="BN751" s="83"/>
      <c r="BO751" s="83"/>
      <c r="BP751" s="83"/>
      <c r="BQ751" s="83"/>
      <c r="BR751" s="83"/>
      <c r="BS751" s="83"/>
      <c r="BT751" s="83"/>
      <c r="BU751" s="83"/>
      <c r="BV751" s="54"/>
      <c r="BW751" s="54"/>
      <c r="BX751" s="54"/>
      <c r="BY751" s="54"/>
      <c r="BZ751" s="54"/>
      <c r="CA751" s="73"/>
      <c r="CB751" s="73"/>
      <c r="CC751" s="73"/>
      <c r="CD751" s="73"/>
      <c r="CE751" s="73"/>
      <c r="CF751" s="73"/>
      <c r="CG751" s="73"/>
      <c r="CH751" s="73"/>
      <c r="CI751" s="73"/>
      <c r="CJ751" s="73"/>
      <c r="CK751" s="73"/>
      <c r="CL751" s="73"/>
      <c r="CM751" s="73"/>
      <c r="CN751" s="73"/>
      <c r="CO751" s="73"/>
      <c r="CP751" s="73"/>
      <c r="CQ751" s="73"/>
      <c r="CR751" s="73"/>
      <c r="CS751" s="73"/>
      <c r="CT751" s="73"/>
      <c r="CU751" s="73"/>
      <c r="CV751" s="73"/>
      <c r="CW751" s="73"/>
      <c r="CX751" s="77"/>
    </row>
    <row r="752" spans="1:102" ht="13.5" customHeight="1" x14ac:dyDescent="0.2">
      <c r="A752" s="3"/>
      <c r="B752" s="77"/>
      <c r="C752" s="83"/>
      <c r="D752" s="83"/>
      <c r="E752" s="83"/>
      <c r="F752" s="83"/>
      <c r="G752" s="83"/>
      <c r="H752" s="83"/>
      <c r="I752" s="83"/>
      <c r="J752" s="83"/>
      <c r="K752" s="83"/>
      <c r="L752" s="83"/>
      <c r="M752" s="83"/>
      <c r="N752" s="83"/>
      <c r="O752" s="83"/>
      <c r="P752" s="83"/>
      <c r="Q752" s="83"/>
      <c r="R752" s="83"/>
      <c r="S752" s="83"/>
      <c r="T752" s="83"/>
      <c r="U752" s="83"/>
      <c r="V752" s="83"/>
      <c r="W752" s="83"/>
      <c r="X752" s="54"/>
      <c r="Y752" s="54"/>
      <c r="Z752" s="54"/>
      <c r="AA752" s="54"/>
      <c r="AB752" s="54"/>
      <c r="AC752" s="73"/>
      <c r="AD752" s="73"/>
      <c r="AE752" s="73"/>
      <c r="AF752" s="73"/>
      <c r="AG752" s="73"/>
      <c r="AH752" s="73"/>
      <c r="AI752" s="73"/>
      <c r="AJ752" s="73"/>
      <c r="AK752" s="73"/>
      <c r="AL752" s="73"/>
      <c r="AM752" s="73"/>
      <c r="AN752" s="73"/>
      <c r="AO752" s="73"/>
      <c r="AP752" s="73"/>
      <c r="AQ752" s="73"/>
      <c r="AR752" s="73"/>
      <c r="AS752" s="73"/>
      <c r="AT752" s="73"/>
      <c r="AU752" s="73"/>
      <c r="AV752" s="73"/>
      <c r="AW752" s="73"/>
      <c r="AX752" s="73"/>
      <c r="AY752" s="73"/>
      <c r="AZ752" s="77"/>
      <c r="BA752" s="83"/>
      <c r="BB752" s="83"/>
      <c r="BC752" s="83"/>
      <c r="BD752" s="83"/>
      <c r="BE752" s="83"/>
      <c r="BF752" s="83"/>
      <c r="BG752" s="83"/>
      <c r="BH752" s="83"/>
      <c r="BI752" s="83"/>
      <c r="BJ752" s="83"/>
      <c r="BK752" s="83"/>
      <c r="BL752" s="83"/>
      <c r="BM752" s="83"/>
      <c r="BN752" s="83"/>
      <c r="BO752" s="83"/>
      <c r="BP752" s="83"/>
      <c r="BQ752" s="83"/>
      <c r="BR752" s="83"/>
      <c r="BS752" s="83"/>
      <c r="BT752" s="83"/>
      <c r="BU752" s="83"/>
      <c r="BV752" s="54"/>
      <c r="BW752" s="54"/>
      <c r="BX752" s="54"/>
      <c r="BY752" s="54"/>
      <c r="BZ752" s="54"/>
      <c r="CA752" s="73"/>
      <c r="CB752" s="73"/>
      <c r="CC752" s="73"/>
      <c r="CD752" s="73"/>
      <c r="CE752" s="73"/>
      <c r="CF752" s="73"/>
      <c r="CG752" s="73"/>
      <c r="CH752" s="73"/>
      <c r="CI752" s="73"/>
      <c r="CJ752" s="73"/>
      <c r="CK752" s="73"/>
      <c r="CL752" s="73"/>
      <c r="CM752" s="73"/>
      <c r="CN752" s="73"/>
      <c r="CO752" s="73"/>
      <c r="CP752" s="73"/>
      <c r="CQ752" s="73"/>
      <c r="CR752" s="73"/>
      <c r="CS752" s="73"/>
      <c r="CT752" s="73"/>
      <c r="CU752" s="73"/>
      <c r="CV752" s="73"/>
      <c r="CW752" s="73"/>
      <c r="CX752" s="77"/>
    </row>
    <row r="753" spans="1:102" ht="13.5" customHeight="1" x14ac:dyDescent="0.25">
      <c r="A753" s="3"/>
      <c r="B753" s="77"/>
      <c r="C753" s="84"/>
      <c r="D753" s="75"/>
      <c r="E753" s="75"/>
      <c r="F753" s="75"/>
      <c r="G753" s="75"/>
      <c r="H753" s="75"/>
      <c r="I753" s="75"/>
      <c r="J753" s="75"/>
      <c r="K753" s="75"/>
      <c r="L753" s="75"/>
      <c r="M753" s="74"/>
      <c r="N753" s="74"/>
      <c r="O753" s="74"/>
      <c r="P753" s="74"/>
      <c r="Q753" s="74"/>
      <c r="R753" s="85"/>
      <c r="S753" s="85"/>
      <c r="T753" s="85"/>
      <c r="U753" s="86"/>
      <c r="V753" s="86"/>
      <c r="W753" s="86"/>
      <c r="X753" s="74"/>
      <c r="Y753" s="74"/>
      <c r="Z753" s="74"/>
      <c r="AA753" s="74"/>
      <c r="AB753" s="74"/>
      <c r="AC753" s="73"/>
      <c r="AD753" s="73"/>
      <c r="AE753" s="73"/>
      <c r="AF753" s="73"/>
      <c r="AG753" s="73"/>
      <c r="AH753" s="73"/>
      <c r="AI753" s="73"/>
      <c r="AJ753" s="73"/>
      <c r="AK753" s="73"/>
      <c r="AL753" s="73"/>
      <c r="AM753" s="73"/>
      <c r="AN753" s="73"/>
      <c r="AO753" s="73"/>
      <c r="AP753" s="73"/>
      <c r="AQ753" s="73"/>
      <c r="AR753" s="73"/>
      <c r="AS753" s="73"/>
      <c r="AT753" s="73"/>
      <c r="AU753" s="73"/>
      <c r="AV753" s="73"/>
      <c r="AW753" s="73"/>
      <c r="AX753" s="73"/>
      <c r="AY753" s="73"/>
      <c r="AZ753" s="77"/>
      <c r="BA753" s="84"/>
      <c r="BB753" s="76"/>
      <c r="BC753" s="76"/>
      <c r="BD753" s="76"/>
      <c r="BE753" s="76"/>
      <c r="BF753" s="76"/>
      <c r="BG753" s="76"/>
      <c r="BH753" s="76"/>
      <c r="BI753" s="76"/>
      <c r="BJ753" s="76"/>
      <c r="BK753" s="74"/>
      <c r="BL753" s="74"/>
      <c r="BM753" s="74"/>
      <c r="BN753" s="74"/>
      <c r="BO753" s="74"/>
      <c r="BP753" s="85"/>
      <c r="BQ753" s="85"/>
      <c r="BR753" s="85"/>
      <c r="BS753" s="86"/>
      <c r="BT753" s="86"/>
      <c r="BU753" s="86"/>
      <c r="BV753" s="74"/>
      <c r="BW753" s="74"/>
      <c r="BX753" s="74"/>
      <c r="BY753" s="74"/>
      <c r="BZ753" s="74"/>
      <c r="CA753" s="73"/>
      <c r="CB753" s="73"/>
      <c r="CC753" s="73"/>
      <c r="CD753" s="73"/>
      <c r="CE753" s="73"/>
      <c r="CF753" s="73"/>
      <c r="CG753" s="73"/>
      <c r="CH753" s="73"/>
      <c r="CI753" s="73"/>
      <c r="CJ753" s="73"/>
      <c r="CK753" s="73"/>
      <c r="CL753" s="73"/>
      <c r="CM753" s="73"/>
      <c r="CN753" s="73"/>
      <c r="CO753" s="73"/>
      <c r="CP753" s="73"/>
      <c r="CQ753" s="73"/>
      <c r="CR753" s="73"/>
      <c r="CS753" s="73"/>
      <c r="CT753" s="73"/>
      <c r="CU753" s="73"/>
      <c r="CV753" s="73"/>
      <c r="CW753" s="73"/>
      <c r="CX753" s="77"/>
    </row>
    <row r="754" spans="1:102" ht="13.5" customHeight="1" x14ac:dyDescent="0.25">
      <c r="A754" s="3"/>
      <c r="B754" s="77"/>
      <c r="C754" s="84"/>
      <c r="D754" s="75"/>
      <c r="E754" s="75"/>
      <c r="F754" s="75"/>
      <c r="G754" s="75"/>
      <c r="H754" s="75"/>
      <c r="I754" s="75"/>
      <c r="J754" s="75"/>
      <c r="K754" s="75"/>
      <c r="L754" s="75"/>
      <c r="M754" s="74"/>
      <c r="N754" s="74"/>
      <c r="O754" s="74"/>
      <c r="P754" s="74"/>
      <c r="Q754" s="74"/>
      <c r="R754" s="85"/>
      <c r="S754" s="85"/>
      <c r="T754" s="85"/>
      <c r="U754" s="86"/>
      <c r="V754" s="86"/>
      <c r="W754" s="86"/>
      <c r="X754" s="74"/>
      <c r="Y754" s="74"/>
      <c r="Z754" s="74"/>
      <c r="AA754" s="74"/>
      <c r="AB754" s="74"/>
      <c r="AC754" s="73"/>
      <c r="AD754" s="73"/>
      <c r="AE754" s="73"/>
      <c r="AF754" s="73"/>
      <c r="AG754" s="73"/>
      <c r="AH754" s="73"/>
      <c r="AI754" s="73"/>
      <c r="AJ754" s="73"/>
      <c r="AK754" s="73"/>
      <c r="AL754" s="73"/>
      <c r="AM754" s="73"/>
      <c r="AN754" s="73"/>
      <c r="AO754" s="73"/>
      <c r="AP754" s="73"/>
      <c r="AQ754" s="73"/>
      <c r="AR754" s="73"/>
      <c r="AS754" s="73"/>
      <c r="AT754" s="73"/>
      <c r="AU754" s="73"/>
      <c r="AV754" s="73"/>
      <c r="AW754" s="73"/>
      <c r="AX754" s="73"/>
      <c r="AY754" s="73"/>
      <c r="AZ754" s="77"/>
      <c r="BA754" s="84"/>
      <c r="BB754" s="76"/>
      <c r="BC754" s="76"/>
      <c r="BD754" s="76"/>
      <c r="BE754" s="76"/>
      <c r="BF754" s="76"/>
      <c r="BG754" s="76"/>
      <c r="BH754" s="76"/>
      <c r="BI754" s="76"/>
      <c r="BJ754" s="76"/>
      <c r="BK754" s="74"/>
      <c r="BL754" s="74"/>
      <c r="BM754" s="74"/>
      <c r="BN754" s="74"/>
      <c r="BO754" s="74"/>
      <c r="BP754" s="85"/>
      <c r="BQ754" s="85"/>
      <c r="BR754" s="85"/>
      <c r="BS754" s="86"/>
      <c r="BT754" s="86"/>
      <c r="BU754" s="86"/>
      <c r="BV754" s="74"/>
      <c r="BW754" s="74"/>
      <c r="BX754" s="74"/>
      <c r="BY754" s="74"/>
      <c r="BZ754" s="74"/>
      <c r="CA754" s="73"/>
      <c r="CB754" s="73"/>
      <c r="CC754" s="73"/>
      <c r="CD754" s="73"/>
      <c r="CE754" s="73"/>
      <c r="CF754" s="73"/>
      <c r="CG754" s="73"/>
      <c r="CH754" s="73"/>
      <c r="CI754" s="73"/>
      <c r="CJ754" s="73"/>
      <c r="CK754" s="73"/>
      <c r="CL754" s="73"/>
      <c r="CM754" s="73"/>
      <c r="CN754" s="73"/>
      <c r="CO754" s="73"/>
      <c r="CP754" s="73"/>
      <c r="CQ754" s="73"/>
      <c r="CR754" s="73"/>
      <c r="CS754" s="73"/>
      <c r="CT754" s="73"/>
      <c r="CU754" s="73"/>
      <c r="CV754" s="73"/>
      <c r="CW754" s="73"/>
      <c r="CX754" s="77"/>
    </row>
    <row r="755" spans="1:102" ht="13.5" customHeight="1" x14ac:dyDescent="0.25">
      <c r="A755" s="3"/>
      <c r="B755" s="77"/>
      <c r="C755" s="84"/>
      <c r="D755" s="75"/>
      <c r="E755" s="75"/>
      <c r="F755" s="75"/>
      <c r="G755" s="75"/>
      <c r="H755" s="75"/>
      <c r="I755" s="75"/>
      <c r="J755" s="75"/>
      <c r="K755" s="75"/>
      <c r="L755" s="75"/>
      <c r="M755" s="74"/>
      <c r="N755" s="74"/>
      <c r="O755" s="74"/>
      <c r="P755" s="74"/>
      <c r="Q755" s="74"/>
      <c r="R755" s="85"/>
      <c r="S755" s="85"/>
      <c r="T755" s="85"/>
      <c r="U755" s="86"/>
      <c r="V755" s="86"/>
      <c r="W755" s="86"/>
      <c r="X755" s="74"/>
      <c r="Y755" s="74"/>
      <c r="Z755" s="74"/>
      <c r="AA755" s="74"/>
      <c r="AB755" s="74"/>
      <c r="AC755" s="73"/>
      <c r="AD755" s="73"/>
      <c r="AE755" s="73"/>
      <c r="AF755" s="73"/>
      <c r="AG755" s="73"/>
      <c r="AH755" s="73"/>
      <c r="AI755" s="73"/>
      <c r="AJ755" s="73"/>
      <c r="AK755" s="73"/>
      <c r="AL755" s="73"/>
      <c r="AM755" s="73"/>
      <c r="AN755" s="73"/>
      <c r="AO755" s="73"/>
      <c r="AP755" s="73"/>
      <c r="AQ755" s="73"/>
      <c r="AR755" s="73"/>
      <c r="AS755" s="73"/>
      <c r="AT755" s="73"/>
      <c r="AU755" s="73"/>
      <c r="AV755" s="73"/>
      <c r="AW755" s="73"/>
      <c r="AX755" s="73"/>
      <c r="AY755" s="73"/>
      <c r="AZ755" s="77"/>
      <c r="BA755" s="84"/>
      <c r="BB755" s="76"/>
      <c r="BC755" s="76"/>
      <c r="BD755" s="76"/>
      <c r="BE755" s="76"/>
      <c r="BF755" s="76"/>
      <c r="BG755" s="76"/>
      <c r="BH755" s="76"/>
      <c r="BI755" s="76"/>
      <c r="BJ755" s="76"/>
      <c r="BK755" s="74"/>
      <c r="BL755" s="74"/>
      <c r="BM755" s="74"/>
      <c r="BN755" s="74"/>
      <c r="BO755" s="74"/>
      <c r="BP755" s="85"/>
      <c r="BQ755" s="85"/>
      <c r="BR755" s="85"/>
      <c r="BS755" s="86"/>
      <c r="BT755" s="86"/>
      <c r="BU755" s="86"/>
      <c r="BV755" s="74"/>
      <c r="BW755" s="74"/>
      <c r="BX755" s="74"/>
      <c r="BY755" s="74"/>
      <c r="BZ755" s="74"/>
      <c r="CA755" s="73"/>
      <c r="CB755" s="73"/>
      <c r="CC755" s="73"/>
      <c r="CD755" s="73"/>
      <c r="CE755" s="73"/>
      <c r="CF755" s="73"/>
      <c r="CG755" s="73"/>
      <c r="CH755" s="73"/>
      <c r="CI755" s="73"/>
      <c r="CJ755" s="73"/>
      <c r="CK755" s="73"/>
      <c r="CL755" s="73"/>
      <c r="CM755" s="73"/>
      <c r="CN755" s="73"/>
      <c r="CO755" s="73"/>
      <c r="CP755" s="73"/>
      <c r="CQ755" s="73"/>
      <c r="CR755" s="73"/>
      <c r="CS755" s="73"/>
      <c r="CT755" s="73"/>
      <c r="CU755" s="73"/>
      <c r="CV755" s="73"/>
      <c r="CW755" s="73"/>
      <c r="CX755" s="77"/>
    </row>
    <row r="756" spans="1:102" ht="13.5" customHeight="1" x14ac:dyDescent="0.25">
      <c r="A756" s="3"/>
      <c r="B756" s="77"/>
      <c r="C756" s="84"/>
      <c r="D756" s="75"/>
      <c r="E756" s="75"/>
      <c r="F756" s="75"/>
      <c r="G756" s="75"/>
      <c r="H756" s="75"/>
      <c r="I756" s="75"/>
      <c r="J756" s="75"/>
      <c r="K756" s="75"/>
      <c r="L756" s="75"/>
      <c r="M756" s="74"/>
      <c r="N756" s="74"/>
      <c r="O756" s="74"/>
      <c r="P756" s="74"/>
      <c r="Q756" s="74"/>
      <c r="R756" s="85"/>
      <c r="S756" s="85"/>
      <c r="T756" s="85"/>
      <c r="U756" s="86"/>
      <c r="V756" s="86"/>
      <c r="W756" s="86"/>
      <c r="X756" s="74"/>
      <c r="Y756" s="74"/>
      <c r="Z756" s="74"/>
      <c r="AA756" s="74"/>
      <c r="AB756" s="74"/>
      <c r="AC756" s="73"/>
      <c r="AD756" s="73"/>
      <c r="AE756" s="73"/>
      <c r="AF756" s="73"/>
      <c r="AG756" s="73"/>
      <c r="AH756" s="73"/>
      <c r="AI756" s="73"/>
      <c r="AJ756" s="73"/>
      <c r="AK756" s="73"/>
      <c r="AL756" s="73"/>
      <c r="AM756" s="73"/>
      <c r="AN756" s="73"/>
      <c r="AO756" s="73"/>
      <c r="AP756" s="73"/>
      <c r="AQ756" s="73"/>
      <c r="AR756" s="73"/>
      <c r="AS756" s="73"/>
      <c r="AT756" s="73"/>
      <c r="AU756" s="73"/>
      <c r="AV756" s="73"/>
      <c r="AW756" s="73"/>
      <c r="AX756" s="73"/>
      <c r="AY756" s="73"/>
      <c r="AZ756" s="77"/>
      <c r="BA756" s="84"/>
      <c r="BB756" s="76"/>
      <c r="BC756" s="76"/>
      <c r="BD756" s="76"/>
      <c r="BE756" s="76"/>
      <c r="BF756" s="76"/>
      <c r="BG756" s="76"/>
      <c r="BH756" s="76"/>
      <c r="BI756" s="76"/>
      <c r="BJ756" s="76"/>
      <c r="BK756" s="74"/>
      <c r="BL756" s="74"/>
      <c r="BM756" s="74"/>
      <c r="BN756" s="74"/>
      <c r="BO756" s="74"/>
      <c r="BP756" s="85"/>
      <c r="BQ756" s="85"/>
      <c r="BR756" s="85"/>
      <c r="BS756" s="86"/>
      <c r="BT756" s="86"/>
      <c r="BU756" s="86"/>
      <c r="BV756" s="74"/>
      <c r="BW756" s="74"/>
      <c r="BX756" s="74"/>
      <c r="BY756" s="74"/>
      <c r="BZ756" s="74"/>
      <c r="CA756" s="73"/>
      <c r="CB756" s="73"/>
      <c r="CC756" s="73"/>
      <c r="CD756" s="73"/>
      <c r="CE756" s="73"/>
      <c r="CF756" s="73"/>
      <c r="CG756" s="73"/>
      <c r="CH756" s="73"/>
      <c r="CI756" s="73"/>
      <c r="CJ756" s="73"/>
      <c r="CK756" s="73"/>
      <c r="CL756" s="73"/>
      <c r="CM756" s="73"/>
      <c r="CN756" s="73"/>
      <c r="CO756" s="73"/>
      <c r="CP756" s="73"/>
      <c r="CQ756" s="73"/>
      <c r="CR756" s="73"/>
      <c r="CS756" s="73"/>
      <c r="CT756" s="73"/>
      <c r="CU756" s="73"/>
      <c r="CV756" s="73"/>
      <c r="CW756" s="73"/>
      <c r="CX756" s="77"/>
    </row>
    <row r="757" spans="1:102" ht="13.5" customHeight="1" x14ac:dyDescent="0.2">
      <c r="A757" s="3"/>
      <c r="B757" s="77"/>
      <c r="C757" s="83"/>
      <c r="D757" s="83"/>
      <c r="E757" s="83"/>
      <c r="F757" s="83"/>
      <c r="G757" s="83"/>
      <c r="H757" s="83"/>
      <c r="I757" s="83"/>
      <c r="J757" s="83"/>
      <c r="K757" s="83"/>
      <c r="L757" s="83"/>
      <c r="M757" s="83"/>
      <c r="N757" s="83"/>
      <c r="O757" s="83"/>
      <c r="P757" s="83"/>
      <c r="Q757" s="83"/>
      <c r="R757" s="83"/>
      <c r="S757" s="83"/>
      <c r="T757" s="83"/>
      <c r="U757" s="83"/>
      <c r="V757" s="83"/>
      <c r="W757" s="83"/>
      <c r="X757" s="54"/>
      <c r="Y757" s="54"/>
      <c r="Z757" s="54"/>
      <c r="AA757" s="54"/>
      <c r="AB757" s="54"/>
      <c r="AC757" s="73"/>
      <c r="AD757" s="73"/>
      <c r="AE757" s="73"/>
      <c r="AF757" s="73"/>
      <c r="AG757" s="73"/>
      <c r="AH757" s="73"/>
      <c r="AI757" s="73"/>
      <c r="AJ757" s="73"/>
      <c r="AK757" s="73"/>
      <c r="AL757" s="73"/>
      <c r="AM757" s="73"/>
      <c r="AN757" s="73"/>
      <c r="AO757" s="73"/>
      <c r="AP757" s="73"/>
      <c r="AQ757" s="73"/>
      <c r="AR757" s="73"/>
      <c r="AS757" s="73"/>
      <c r="AT757" s="73"/>
      <c r="AU757" s="73"/>
      <c r="AV757" s="73"/>
      <c r="AW757" s="73"/>
      <c r="AX757" s="73"/>
      <c r="AY757" s="73"/>
      <c r="AZ757" s="77"/>
      <c r="BA757" s="83"/>
      <c r="BB757" s="83"/>
      <c r="BC757" s="83"/>
      <c r="BD757" s="83"/>
      <c r="BE757" s="83"/>
      <c r="BF757" s="83"/>
      <c r="BG757" s="83"/>
      <c r="BH757" s="83"/>
      <c r="BI757" s="83"/>
      <c r="BJ757" s="83"/>
      <c r="BK757" s="83"/>
      <c r="BL757" s="83"/>
      <c r="BM757" s="83"/>
      <c r="BN757" s="83"/>
      <c r="BO757" s="83"/>
      <c r="BP757" s="83"/>
      <c r="BQ757" s="83"/>
      <c r="BR757" s="83"/>
      <c r="BS757" s="83"/>
      <c r="BT757" s="83"/>
      <c r="BU757" s="83"/>
      <c r="BV757" s="54"/>
      <c r="BW757" s="54"/>
      <c r="BX757" s="54"/>
      <c r="BY757" s="54"/>
      <c r="BZ757" s="54"/>
      <c r="CA757" s="73"/>
      <c r="CB757" s="73"/>
      <c r="CC757" s="73"/>
      <c r="CD757" s="73"/>
      <c r="CE757" s="73"/>
      <c r="CF757" s="73"/>
      <c r="CG757" s="73"/>
      <c r="CH757" s="73"/>
      <c r="CI757" s="73"/>
      <c r="CJ757" s="73"/>
      <c r="CK757" s="73"/>
      <c r="CL757" s="73"/>
      <c r="CM757" s="73"/>
      <c r="CN757" s="73"/>
      <c r="CO757" s="73"/>
      <c r="CP757" s="73"/>
      <c r="CQ757" s="73"/>
      <c r="CR757" s="73"/>
      <c r="CS757" s="73"/>
      <c r="CT757" s="73"/>
      <c r="CU757" s="73"/>
      <c r="CV757" s="73"/>
      <c r="CW757" s="73"/>
      <c r="CX757" s="77"/>
    </row>
    <row r="758" spans="1:102" ht="13.5" customHeight="1" x14ac:dyDescent="0.2">
      <c r="A758" s="3"/>
      <c r="B758" s="77"/>
      <c r="C758" s="83"/>
      <c r="D758" s="83"/>
      <c r="E758" s="83"/>
      <c r="F758" s="83"/>
      <c r="G758" s="83"/>
      <c r="H758" s="83"/>
      <c r="I758" s="83"/>
      <c r="J758" s="83"/>
      <c r="K758" s="83"/>
      <c r="L758" s="83"/>
      <c r="M758" s="83"/>
      <c r="N758" s="83"/>
      <c r="O758" s="83"/>
      <c r="P758" s="83"/>
      <c r="Q758" s="83"/>
      <c r="R758" s="83"/>
      <c r="S758" s="83"/>
      <c r="T758" s="83"/>
      <c r="U758" s="83"/>
      <c r="V758" s="83"/>
      <c r="W758" s="83"/>
      <c r="X758" s="54"/>
      <c r="Y758" s="54"/>
      <c r="Z758" s="54"/>
      <c r="AA758" s="54"/>
      <c r="AB758" s="54"/>
      <c r="AC758" s="73"/>
      <c r="AD758" s="73"/>
      <c r="AE758" s="73"/>
      <c r="AF758" s="73"/>
      <c r="AG758" s="73"/>
      <c r="AH758" s="73"/>
      <c r="AI758" s="73"/>
      <c r="AJ758" s="73"/>
      <c r="AK758" s="73"/>
      <c r="AL758" s="73"/>
      <c r="AM758" s="73"/>
      <c r="AN758" s="73"/>
      <c r="AO758" s="73"/>
      <c r="AP758" s="73"/>
      <c r="AQ758" s="73"/>
      <c r="AR758" s="73"/>
      <c r="AS758" s="73"/>
      <c r="AT758" s="73"/>
      <c r="AU758" s="73"/>
      <c r="AV758" s="73"/>
      <c r="AW758" s="73"/>
      <c r="AX758" s="73"/>
      <c r="AY758" s="73"/>
      <c r="AZ758" s="77"/>
      <c r="BA758" s="83"/>
      <c r="BB758" s="83"/>
      <c r="BC758" s="83"/>
      <c r="BD758" s="83"/>
      <c r="BE758" s="83"/>
      <c r="BF758" s="83"/>
      <c r="BG758" s="83"/>
      <c r="BH758" s="83"/>
      <c r="BI758" s="83"/>
      <c r="BJ758" s="83"/>
      <c r="BK758" s="83"/>
      <c r="BL758" s="83"/>
      <c r="BM758" s="83"/>
      <c r="BN758" s="83"/>
      <c r="BO758" s="83"/>
      <c r="BP758" s="83"/>
      <c r="BQ758" s="83"/>
      <c r="BR758" s="83"/>
      <c r="BS758" s="83"/>
      <c r="BT758" s="83"/>
      <c r="BU758" s="83"/>
      <c r="BV758" s="54"/>
      <c r="BW758" s="54"/>
      <c r="BX758" s="54"/>
      <c r="BY758" s="54"/>
      <c r="BZ758" s="54"/>
      <c r="CA758" s="83"/>
      <c r="CB758" s="83"/>
      <c r="CC758" s="83"/>
      <c r="CD758" s="83"/>
      <c r="CE758" s="83"/>
      <c r="CF758" s="83"/>
      <c r="CG758" s="83"/>
      <c r="CH758" s="83"/>
      <c r="CI758" s="83"/>
      <c r="CJ758" s="83"/>
      <c r="CK758" s="83"/>
      <c r="CL758" s="83"/>
      <c r="CM758" s="83"/>
      <c r="CN758" s="83"/>
      <c r="CO758" s="83"/>
      <c r="CP758" s="83"/>
      <c r="CQ758" s="83"/>
      <c r="CR758" s="83"/>
      <c r="CS758" s="83"/>
      <c r="CT758" s="83"/>
      <c r="CU758" s="83"/>
      <c r="CV758" s="83"/>
      <c r="CW758" s="83"/>
      <c r="CX758" s="77"/>
    </row>
    <row r="759" spans="1:102" ht="13.5" customHeight="1" x14ac:dyDescent="0.25">
      <c r="A759" s="3"/>
      <c r="B759" s="77"/>
      <c r="C759" s="84"/>
      <c r="D759" s="75"/>
      <c r="E759" s="75"/>
      <c r="F759" s="75"/>
      <c r="G759" s="75"/>
      <c r="H759" s="75"/>
      <c r="I759" s="75"/>
      <c r="J759" s="75"/>
      <c r="K759" s="75"/>
      <c r="L759" s="75"/>
      <c r="M759" s="74"/>
      <c r="N759" s="74"/>
      <c r="O759" s="74"/>
      <c r="P759" s="74"/>
      <c r="Q759" s="74"/>
      <c r="R759" s="85"/>
      <c r="S759" s="85"/>
      <c r="T759" s="85"/>
      <c r="U759" s="86"/>
      <c r="V759" s="86"/>
      <c r="W759" s="86"/>
      <c r="X759" s="74"/>
      <c r="Y759" s="74"/>
      <c r="Z759" s="74"/>
      <c r="AA759" s="74"/>
      <c r="AB759" s="74"/>
      <c r="AC759" s="73"/>
      <c r="AD759" s="73"/>
      <c r="AE759" s="73"/>
      <c r="AF759" s="73"/>
      <c r="AG759" s="73"/>
      <c r="AH759" s="73"/>
      <c r="AI759" s="73"/>
      <c r="AJ759" s="73"/>
      <c r="AK759" s="73"/>
      <c r="AL759" s="73"/>
      <c r="AM759" s="73"/>
      <c r="AN759" s="73"/>
      <c r="AO759" s="73"/>
      <c r="AP759" s="73"/>
      <c r="AQ759" s="73"/>
      <c r="AR759" s="73"/>
      <c r="AS759" s="73"/>
      <c r="AT759" s="73"/>
      <c r="AU759" s="73"/>
      <c r="AV759" s="73"/>
      <c r="AW759" s="73"/>
      <c r="AX759" s="73"/>
      <c r="AY759" s="73"/>
      <c r="AZ759" s="77"/>
      <c r="BA759" s="51"/>
      <c r="BB759" s="51"/>
      <c r="BC759" s="51"/>
      <c r="BD759" s="51"/>
      <c r="BE759" s="51"/>
      <c r="BF759" s="51"/>
      <c r="BG759" s="51"/>
      <c r="BH759" s="51"/>
      <c r="BI759" s="51"/>
      <c r="BJ759" s="51"/>
      <c r="BK759" s="51"/>
      <c r="BL759" s="51"/>
      <c r="BM759" s="51"/>
      <c r="BN759" s="51"/>
      <c r="BO759" s="51"/>
      <c r="BP759" s="51"/>
      <c r="BQ759" s="51"/>
      <c r="BR759" s="51"/>
      <c r="BS759" s="51"/>
      <c r="BT759" s="51"/>
      <c r="BU759" s="51"/>
      <c r="BV759" s="54"/>
      <c r="BW759" s="54"/>
      <c r="BX759" s="54"/>
      <c r="BY759" s="54"/>
      <c r="BZ759" s="54"/>
      <c r="CA759" s="87"/>
      <c r="CB759" s="52"/>
      <c r="CC759" s="52"/>
      <c r="CD759" s="52"/>
      <c r="CE759" s="52"/>
      <c r="CF759" s="52"/>
      <c r="CG759" s="52"/>
      <c r="CH759" s="52"/>
      <c r="CI759" s="52"/>
      <c r="CJ759" s="52"/>
      <c r="CK759" s="52"/>
      <c r="CL759" s="52"/>
      <c r="CM759" s="52"/>
      <c r="CN759" s="52"/>
      <c r="CO759" s="52"/>
      <c r="CP759" s="88"/>
      <c r="CQ759" s="88"/>
      <c r="CR759" s="88"/>
      <c r="CS759" s="89"/>
      <c r="CT759" s="80"/>
      <c r="CU759" s="80"/>
      <c r="CV759" s="80"/>
      <c r="CW759" s="80"/>
      <c r="CX759" s="77"/>
    </row>
    <row r="760" spans="1:102" ht="13.5" customHeight="1" x14ac:dyDescent="0.25">
      <c r="A760" s="3"/>
      <c r="B760" s="77"/>
      <c r="C760" s="84"/>
      <c r="D760" s="75"/>
      <c r="E760" s="75"/>
      <c r="F760" s="75"/>
      <c r="G760" s="75"/>
      <c r="H760" s="75"/>
      <c r="I760" s="75"/>
      <c r="J760" s="75"/>
      <c r="K760" s="75"/>
      <c r="L760" s="75"/>
      <c r="M760" s="74"/>
      <c r="N760" s="74"/>
      <c r="O760" s="74"/>
      <c r="P760" s="74"/>
      <c r="Q760" s="74"/>
      <c r="R760" s="85"/>
      <c r="S760" s="85"/>
      <c r="T760" s="85"/>
      <c r="U760" s="86"/>
      <c r="V760" s="86"/>
      <c r="W760" s="86"/>
      <c r="X760" s="74"/>
      <c r="Y760" s="74"/>
      <c r="Z760" s="74"/>
      <c r="AA760" s="74"/>
      <c r="AB760" s="74"/>
      <c r="AC760" s="73"/>
      <c r="AD760" s="73"/>
      <c r="AE760" s="73"/>
      <c r="AF760" s="73"/>
      <c r="AG760" s="73"/>
      <c r="AH760" s="73"/>
      <c r="AI760" s="73"/>
      <c r="AJ760" s="73"/>
      <c r="AK760" s="73"/>
      <c r="AL760" s="73"/>
      <c r="AM760" s="73"/>
      <c r="AN760" s="73"/>
      <c r="AO760" s="73"/>
      <c r="AP760" s="73"/>
      <c r="AQ760" s="73"/>
      <c r="AR760" s="73"/>
      <c r="AS760" s="73"/>
      <c r="AT760" s="73"/>
      <c r="AU760" s="73"/>
      <c r="AV760" s="73"/>
      <c r="AW760" s="73"/>
      <c r="AX760" s="73"/>
      <c r="AY760" s="73"/>
      <c r="AZ760" s="77"/>
      <c r="BA760" s="51"/>
      <c r="BB760" s="51"/>
      <c r="BC760" s="51"/>
      <c r="BD760" s="51"/>
      <c r="BE760" s="51"/>
      <c r="BF760" s="51"/>
      <c r="BG760" s="51"/>
      <c r="BH760" s="51"/>
      <c r="BI760" s="51"/>
      <c r="BJ760" s="51"/>
      <c r="BK760" s="51"/>
      <c r="BL760" s="51"/>
      <c r="BM760" s="51"/>
      <c r="BN760" s="51"/>
      <c r="BO760" s="51"/>
      <c r="BP760" s="51"/>
      <c r="BQ760" s="51"/>
      <c r="BR760" s="51"/>
      <c r="BS760" s="90"/>
      <c r="BT760" s="90"/>
      <c r="BU760" s="90"/>
      <c r="BV760" s="54"/>
      <c r="BW760" s="54"/>
      <c r="BX760" s="54"/>
      <c r="BY760" s="54"/>
      <c r="BZ760" s="54"/>
      <c r="CA760" s="87"/>
      <c r="CB760" s="52"/>
      <c r="CC760" s="52"/>
      <c r="CD760" s="52"/>
      <c r="CE760" s="52"/>
      <c r="CF760" s="52"/>
      <c r="CG760" s="52"/>
      <c r="CH760" s="52"/>
      <c r="CI760" s="52"/>
      <c r="CJ760" s="52"/>
      <c r="CK760" s="52"/>
      <c r="CL760" s="52"/>
      <c r="CM760" s="52"/>
      <c r="CN760" s="52"/>
      <c r="CO760" s="52"/>
      <c r="CP760" s="91"/>
      <c r="CQ760" s="91"/>
      <c r="CR760" s="91"/>
      <c r="CS760" s="79"/>
      <c r="CT760" s="80"/>
      <c r="CU760" s="80"/>
      <c r="CV760" s="80"/>
      <c r="CW760" s="80"/>
      <c r="CX760" s="77"/>
    </row>
    <row r="761" spans="1:102" ht="13.5" customHeight="1" x14ac:dyDescent="0.25">
      <c r="A761" s="3"/>
      <c r="B761" s="77"/>
      <c r="C761" s="84"/>
      <c r="D761" s="75"/>
      <c r="E761" s="75"/>
      <c r="F761" s="75"/>
      <c r="G761" s="75"/>
      <c r="H761" s="75"/>
      <c r="I761" s="75"/>
      <c r="J761" s="75"/>
      <c r="K761" s="75"/>
      <c r="L761" s="75"/>
      <c r="M761" s="74"/>
      <c r="N761" s="74"/>
      <c r="O761" s="74"/>
      <c r="P761" s="74"/>
      <c r="Q761" s="74"/>
      <c r="R761" s="85"/>
      <c r="S761" s="85"/>
      <c r="T761" s="85"/>
      <c r="U761" s="86"/>
      <c r="V761" s="86"/>
      <c r="W761" s="86"/>
      <c r="X761" s="74"/>
      <c r="Y761" s="74"/>
      <c r="Z761" s="74"/>
      <c r="AA761" s="74"/>
      <c r="AB761" s="74"/>
      <c r="AC761" s="73"/>
      <c r="AD761" s="73"/>
      <c r="AE761" s="73"/>
      <c r="AF761" s="73"/>
      <c r="AG761" s="73"/>
      <c r="AH761" s="73"/>
      <c r="AI761" s="73"/>
      <c r="AJ761" s="73"/>
      <c r="AK761" s="73"/>
      <c r="AL761" s="73"/>
      <c r="AM761" s="73"/>
      <c r="AN761" s="73"/>
      <c r="AO761" s="73"/>
      <c r="AP761" s="73"/>
      <c r="AQ761" s="73"/>
      <c r="AR761" s="73"/>
      <c r="AS761" s="73"/>
      <c r="AT761" s="73"/>
      <c r="AU761" s="73"/>
      <c r="AV761" s="73"/>
      <c r="AW761" s="73"/>
      <c r="AX761" s="73"/>
      <c r="AY761" s="73"/>
      <c r="AZ761" s="77"/>
      <c r="BA761" s="53"/>
      <c r="BB761" s="53"/>
      <c r="BC761" s="53"/>
      <c r="BD761" s="53"/>
      <c r="BE761" s="53"/>
      <c r="BF761" s="53"/>
      <c r="BG761" s="53"/>
      <c r="BH761" s="53"/>
      <c r="BI761" s="53"/>
      <c r="BJ761" s="53"/>
      <c r="BK761" s="53"/>
      <c r="BL761" s="53"/>
      <c r="BM761" s="53"/>
      <c r="BN761" s="53"/>
      <c r="BO761" s="53"/>
      <c r="BP761" s="53"/>
      <c r="BQ761" s="53"/>
      <c r="BR761" s="53"/>
      <c r="BS761" s="90"/>
      <c r="BT761" s="90"/>
      <c r="BU761" s="90"/>
      <c r="BV761" s="54"/>
      <c r="BW761" s="54"/>
      <c r="BX761" s="54"/>
      <c r="BY761" s="54"/>
      <c r="BZ761" s="54"/>
      <c r="CA761" s="87"/>
      <c r="CB761" s="52"/>
      <c r="CC761" s="52"/>
      <c r="CD761" s="52"/>
      <c r="CE761" s="52"/>
      <c r="CF761" s="52"/>
      <c r="CG761" s="52"/>
      <c r="CH761" s="52"/>
      <c r="CI761" s="52"/>
      <c r="CJ761" s="52"/>
      <c r="CK761" s="52"/>
      <c r="CL761" s="52"/>
      <c r="CM761" s="52"/>
      <c r="CN761" s="52"/>
      <c r="CO761" s="52"/>
      <c r="CP761" s="88"/>
      <c r="CQ761" s="88"/>
      <c r="CR761" s="88"/>
      <c r="CS761" s="89"/>
      <c r="CT761" s="80"/>
      <c r="CU761" s="80"/>
      <c r="CV761" s="80"/>
      <c r="CW761" s="80"/>
      <c r="CX761" s="77"/>
    </row>
    <row r="762" spans="1:102" ht="13.5" customHeight="1" x14ac:dyDescent="0.25">
      <c r="A762" s="3"/>
      <c r="B762" s="77"/>
      <c r="C762" s="84"/>
      <c r="D762" s="75"/>
      <c r="E762" s="75"/>
      <c r="F762" s="75"/>
      <c r="G762" s="75"/>
      <c r="H762" s="75"/>
      <c r="I762" s="75"/>
      <c r="J762" s="75"/>
      <c r="K762" s="75"/>
      <c r="L762" s="75"/>
      <c r="M762" s="74"/>
      <c r="N762" s="74"/>
      <c r="O762" s="74"/>
      <c r="P762" s="74"/>
      <c r="Q762" s="74"/>
      <c r="R762" s="85"/>
      <c r="S762" s="85"/>
      <c r="T762" s="85"/>
      <c r="U762" s="86"/>
      <c r="V762" s="86"/>
      <c r="W762" s="86"/>
      <c r="X762" s="74"/>
      <c r="Y762" s="74"/>
      <c r="Z762" s="74"/>
      <c r="AA762" s="74"/>
      <c r="AB762" s="74"/>
      <c r="AC762" s="73"/>
      <c r="AD762" s="73"/>
      <c r="AE762" s="73"/>
      <c r="AF762" s="73"/>
      <c r="AG762" s="73"/>
      <c r="AH762" s="73"/>
      <c r="AI762" s="73"/>
      <c r="AJ762" s="73"/>
      <c r="AK762" s="73"/>
      <c r="AL762" s="73"/>
      <c r="AM762" s="73"/>
      <c r="AN762" s="73"/>
      <c r="AO762" s="73"/>
      <c r="AP762" s="73"/>
      <c r="AQ762" s="73"/>
      <c r="AR762" s="73"/>
      <c r="AS762" s="73"/>
      <c r="AT762" s="73"/>
      <c r="AU762" s="73"/>
      <c r="AV762" s="73"/>
      <c r="AW762" s="73"/>
      <c r="AX762" s="73"/>
      <c r="AY762" s="73"/>
      <c r="AZ762" s="77"/>
      <c r="BA762" s="51"/>
      <c r="BB762" s="51"/>
      <c r="BC762" s="51"/>
      <c r="BD762" s="51"/>
      <c r="BE762" s="51"/>
      <c r="BF762" s="51"/>
      <c r="BG762" s="51"/>
      <c r="BH762" s="51"/>
      <c r="BI762" s="51"/>
      <c r="BJ762" s="51"/>
      <c r="BK762" s="51"/>
      <c r="BL762" s="51"/>
      <c r="BM762" s="51"/>
      <c r="BN762" s="51"/>
      <c r="BO762" s="51"/>
      <c r="BP762" s="51"/>
      <c r="BQ762" s="51"/>
      <c r="BR762" s="51"/>
      <c r="BS762" s="51"/>
      <c r="BT762" s="51"/>
      <c r="BU762" s="51"/>
      <c r="BV762" s="51"/>
      <c r="BW762" s="51"/>
      <c r="BX762" s="51"/>
      <c r="BY762" s="51"/>
      <c r="BZ762" s="51"/>
      <c r="CA762" s="83"/>
      <c r="CB762" s="83"/>
      <c r="CC762" s="83"/>
      <c r="CD762" s="83"/>
      <c r="CE762" s="83"/>
      <c r="CF762" s="83"/>
      <c r="CG762" s="83"/>
      <c r="CH762" s="83"/>
      <c r="CI762" s="83"/>
      <c r="CJ762" s="83"/>
      <c r="CK762" s="83"/>
      <c r="CL762" s="83"/>
      <c r="CM762" s="83"/>
      <c r="CN762" s="83"/>
      <c r="CO762" s="83"/>
      <c r="CP762" s="83"/>
      <c r="CQ762" s="83"/>
      <c r="CR762" s="83"/>
      <c r="CS762" s="92"/>
      <c r="CT762" s="83"/>
      <c r="CU762" s="83"/>
      <c r="CV762" s="83"/>
      <c r="CW762" s="83"/>
      <c r="CX762" s="77"/>
    </row>
    <row r="763" spans="1:102" ht="13.5" customHeight="1" x14ac:dyDescent="0.2">
      <c r="A763" s="3"/>
      <c r="B763" s="77"/>
      <c r="C763" s="83"/>
      <c r="D763" s="83"/>
      <c r="E763" s="83"/>
      <c r="F763" s="83"/>
      <c r="G763" s="83"/>
      <c r="H763" s="83"/>
      <c r="I763" s="83"/>
      <c r="J763" s="83"/>
      <c r="K763" s="83"/>
      <c r="L763" s="83"/>
      <c r="M763" s="83"/>
      <c r="N763" s="83"/>
      <c r="O763" s="83"/>
      <c r="P763" s="83"/>
      <c r="Q763" s="83"/>
      <c r="R763" s="83"/>
      <c r="S763" s="83"/>
      <c r="T763" s="83"/>
      <c r="U763" s="83"/>
      <c r="V763" s="83"/>
      <c r="W763" s="83"/>
      <c r="X763" s="54"/>
      <c r="Y763" s="54"/>
      <c r="Z763" s="54"/>
      <c r="AA763" s="54"/>
      <c r="AB763" s="54"/>
      <c r="AC763" s="73"/>
      <c r="AD763" s="73"/>
      <c r="AE763" s="73"/>
      <c r="AF763" s="73"/>
      <c r="AG763" s="73"/>
      <c r="AH763" s="73"/>
      <c r="AI763" s="73"/>
      <c r="AJ763" s="73"/>
      <c r="AK763" s="73"/>
      <c r="AL763" s="73"/>
      <c r="AM763" s="73"/>
      <c r="AN763" s="73"/>
      <c r="AO763" s="73"/>
      <c r="AP763" s="73"/>
      <c r="AQ763" s="73"/>
      <c r="AR763" s="73"/>
      <c r="AS763" s="73"/>
      <c r="AT763" s="73"/>
      <c r="AU763" s="73"/>
      <c r="AV763" s="73"/>
      <c r="AW763" s="73"/>
      <c r="AX763" s="73"/>
      <c r="AY763" s="73"/>
      <c r="AZ763" s="77"/>
      <c r="BA763" s="52"/>
      <c r="BB763" s="62"/>
      <c r="BC763" s="62"/>
      <c r="BD763" s="62"/>
      <c r="BE763" s="62"/>
      <c r="BF763" s="62"/>
      <c r="BG763" s="62"/>
      <c r="BH763" s="62"/>
      <c r="BI763" s="62"/>
      <c r="BJ763" s="62"/>
      <c r="BK763" s="62"/>
      <c r="BL763" s="62"/>
      <c r="BM763" s="62"/>
      <c r="BN763" s="62"/>
      <c r="BO763" s="62"/>
      <c r="BP763" s="62"/>
      <c r="BQ763" s="62"/>
      <c r="BR763" s="62"/>
      <c r="BS763" s="62"/>
      <c r="BT763" s="62"/>
      <c r="BU763" s="62"/>
      <c r="BV763" s="62"/>
      <c r="BW763" s="62"/>
      <c r="BX763" s="62"/>
      <c r="BY763" s="62"/>
      <c r="BZ763" s="52"/>
      <c r="CA763" s="83"/>
      <c r="CB763" s="83"/>
      <c r="CC763" s="83"/>
      <c r="CD763" s="83"/>
      <c r="CE763" s="83"/>
      <c r="CF763" s="83"/>
      <c r="CG763" s="83"/>
      <c r="CH763" s="83"/>
      <c r="CI763" s="83"/>
      <c r="CJ763" s="83"/>
      <c r="CK763" s="83"/>
      <c r="CL763" s="83"/>
      <c r="CM763" s="83"/>
      <c r="CN763" s="83"/>
      <c r="CO763" s="83"/>
      <c r="CP763" s="83"/>
      <c r="CQ763" s="83"/>
      <c r="CR763" s="83"/>
      <c r="CS763" s="92"/>
      <c r="CT763" s="83"/>
      <c r="CU763" s="83"/>
      <c r="CV763" s="83"/>
      <c r="CW763" s="83"/>
      <c r="CX763" s="77"/>
    </row>
    <row r="764" spans="1:102" ht="13.5" customHeight="1" x14ac:dyDescent="0.2">
      <c r="A764" s="3"/>
      <c r="B764" s="77"/>
      <c r="C764" s="83"/>
      <c r="D764" s="83"/>
      <c r="E764" s="83"/>
      <c r="F764" s="83"/>
      <c r="G764" s="83"/>
      <c r="H764" s="83"/>
      <c r="I764" s="83"/>
      <c r="J764" s="83"/>
      <c r="K764" s="83"/>
      <c r="L764" s="83"/>
      <c r="M764" s="83"/>
      <c r="N764" s="83"/>
      <c r="O764" s="83"/>
      <c r="P764" s="83"/>
      <c r="Q764" s="83"/>
      <c r="R764" s="83"/>
      <c r="S764" s="83"/>
      <c r="T764" s="83"/>
      <c r="U764" s="83"/>
      <c r="V764" s="83"/>
      <c r="W764" s="83"/>
      <c r="X764" s="54"/>
      <c r="Y764" s="54"/>
      <c r="Z764" s="54"/>
      <c r="AA764" s="54"/>
      <c r="AB764" s="54"/>
      <c r="AC764" s="73"/>
      <c r="AD764" s="73"/>
      <c r="AE764" s="73"/>
      <c r="AF764" s="73"/>
      <c r="AG764" s="73"/>
      <c r="AH764" s="73"/>
      <c r="AI764" s="73"/>
      <c r="AJ764" s="73"/>
      <c r="AK764" s="73"/>
      <c r="AL764" s="73"/>
      <c r="AM764" s="73"/>
      <c r="AN764" s="73"/>
      <c r="AO764" s="73"/>
      <c r="AP764" s="73"/>
      <c r="AQ764" s="73"/>
      <c r="AR764" s="73"/>
      <c r="AS764" s="73"/>
      <c r="AT764" s="73"/>
      <c r="AU764" s="73"/>
      <c r="AV764" s="73"/>
      <c r="AW764" s="73"/>
      <c r="AX764" s="73"/>
      <c r="AY764" s="73"/>
      <c r="AZ764" s="77"/>
      <c r="BA764" s="52"/>
      <c r="BB764" s="62"/>
      <c r="BC764" s="62"/>
      <c r="BD764" s="62"/>
      <c r="BE764" s="62"/>
      <c r="BF764" s="62"/>
      <c r="BG764" s="62"/>
      <c r="BH764" s="62"/>
      <c r="BI764" s="62"/>
      <c r="BJ764" s="62"/>
      <c r="BK764" s="62"/>
      <c r="BL764" s="62"/>
      <c r="BM764" s="62"/>
      <c r="BN764" s="62"/>
      <c r="BO764" s="62"/>
      <c r="BP764" s="62"/>
      <c r="BQ764" s="62"/>
      <c r="BR764" s="62"/>
      <c r="BS764" s="62"/>
      <c r="BT764" s="62"/>
      <c r="BU764" s="62"/>
      <c r="BV764" s="62"/>
      <c r="BW764" s="62"/>
      <c r="BX764" s="62"/>
      <c r="BY764" s="62"/>
      <c r="BZ764" s="52"/>
      <c r="CA764" s="87"/>
      <c r="CB764" s="52"/>
      <c r="CC764" s="52"/>
      <c r="CD764" s="52"/>
      <c r="CE764" s="52"/>
      <c r="CF764" s="52"/>
      <c r="CG764" s="52"/>
      <c r="CH764" s="52"/>
      <c r="CI764" s="52"/>
      <c r="CJ764" s="52"/>
      <c r="CK764" s="52"/>
      <c r="CL764" s="52"/>
      <c r="CM764" s="52"/>
      <c r="CN764" s="52"/>
      <c r="CO764" s="52"/>
      <c r="CP764" s="91"/>
      <c r="CQ764" s="91"/>
      <c r="CR764" s="91"/>
      <c r="CS764" s="92"/>
      <c r="CT764" s="83"/>
      <c r="CU764" s="83"/>
      <c r="CV764" s="83"/>
      <c r="CW764" s="83"/>
      <c r="CX764" s="77"/>
    </row>
    <row r="765" spans="1:102" ht="13.5" customHeight="1" x14ac:dyDescent="0.25">
      <c r="A765" s="3"/>
      <c r="B765" s="77"/>
      <c r="C765" s="84"/>
      <c r="D765" s="75"/>
      <c r="E765" s="75"/>
      <c r="F765" s="75"/>
      <c r="G765" s="75"/>
      <c r="H765" s="75"/>
      <c r="I765" s="75"/>
      <c r="J765" s="75"/>
      <c r="K765" s="75"/>
      <c r="L765" s="75"/>
      <c r="M765" s="74"/>
      <c r="N765" s="74"/>
      <c r="O765" s="74"/>
      <c r="P765" s="74"/>
      <c r="Q765" s="74"/>
      <c r="R765" s="85"/>
      <c r="S765" s="85"/>
      <c r="T765" s="85"/>
      <c r="U765" s="86"/>
      <c r="V765" s="86"/>
      <c r="W765" s="86"/>
      <c r="X765" s="74"/>
      <c r="Y765" s="74"/>
      <c r="Z765" s="74"/>
      <c r="AA765" s="74"/>
      <c r="AB765" s="74"/>
      <c r="AC765" s="73"/>
      <c r="AD765" s="73"/>
      <c r="AE765" s="73"/>
      <c r="AF765" s="73"/>
      <c r="AG765" s="73"/>
      <c r="AH765" s="73"/>
      <c r="AI765" s="73"/>
      <c r="AJ765" s="73"/>
      <c r="AK765" s="73"/>
      <c r="AL765" s="73"/>
      <c r="AM765" s="73"/>
      <c r="AN765" s="73"/>
      <c r="AO765" s="73"/>
      <c r="AP765" s="73"/>
      <c r="AQ765" s="73"/>
      <c r="AR765" s="73"/>
      <c r="AS765" s="73"/>
      <c r="AT765" s="73"/>
      <c r="AU765" s="73"/>
      <c r="AV765" s="73"/>
      <c r="AW765" s="73"/>
      <c r="AX765" s="73"/>
      <c r="AY765" s="73"/>
      <c r="AZ765" s="77"/>
      <c r="BA765" s="52"/>
      <c r="BB765" s="62"/>
      <c r="BC765" s="62"/>
      <c r="BD765" s="62"/>
      <c r="BE765" s="62"/>
      <c r="BF765" s="62"/>
      <c r="BG765" s="62"/>
      <c r="BH765" s="62"/>
      <c r="BI765" s="62"/>
      <c r="BJ765" s="62"/>
      <c r="BK765" s="62"/>
      <c r="BL765" s="62"/>
      <c r="BM765" s="62"/>
      <c r="BN765" s="62"/>
      <c r="BO765" s="62"/>
      <c r="BP765" s="62"/>
      <c r="BQ765" s="62"/>
      <c r="BR765" s="62"/>
      <c r="BS765" s="62"/>
      <c r="BT765" s="62"/>
      <c r="BU765" s="62"/>
      <c r="BV765" s="62"/>
      <c r="BW765" s="62"/>
      <c r="BX765" s="62"/>
      <c r="BY765" s="62"/>
      <c r="BZ765" s="52"/>
      <c r="CA765" s="83"/>
      <c r="CB765" s="83"/>
      <c r="CC765" s="83"/>
      <c r="CD765" s="83"/>
      <c r="CE765" s="83"/>
      <c r="CF765" s="83"/>
      <c r="CG765" s="83"/>
      <c r="CH765" s="83"/>
      <c r="CI765" s="83"/>
      <c r="CJ765" s="83"/>
      <c r="CK765" s="83"/>
      <c r="CL765" s="83"/>
      <c r="CM765" s="83"/>
      <c r="CN765" s="83"/>
      <c r="CO765" s="83"/>
      <c r="CP765" s="83"/>
      <c r="CQ765" s="83"/>
      <c r="CR765" s="83"/>
      <c r="CS765" s="92"/>
      <c r="CT765" s="83"/>
      <c r="CU765" s="83"/>
      <c r="CV765" s="83"/>
      <c r="CW765" s="83"/>
      <c r="CX765" s="77"/>
    </row>
    <row r="766" spans="1:102" ht="13.5" customHeight="1" x14ac:dyDescent="0.25">
      <c r="A766" s="3"/>
      <c r="B766" s="77"/>
      <c r="C766" s="84"/>
      <c r="D766" s="75"/>
      <c r="E766" s="75"/>
      <c r="F766" s="75"/>
      <c r="G766" s="75"/>
      <c r="H766" s="75"/>
      <c r="I766" s="75"/>
      <c r="J766" s="75"/>
      <c r="K766" s="75"/>
      <c r="L766" s="75"/>
      <c r="M766" s="74"/>
      <c r="N766" s="74"/>
      <c r="O766" s="74"/>
      <c r="P766" s="74"/>
      <c r="Q766" s="74"/>
      <c r="R766" s="85"/>
      <c r="S766" s="85"/>
      <c r="T766" s="85"/>
      <c r="U766" s="86"/>
      <c r="V766" s="86"/>
      <c r="W766" s="86"/>
      <c r="X766" s="74"/>
      <c r="Y766" s="74"/>
      <c r="Z766" s="74"/>
      <c r="AA766" s="74"/>
      <c r="AB766" s="74"/>
      <c r="AC766" s="73"/>
      <c r="AD766" s="73"/>
      <c r="AE766" s="73"/>
      <c r="AF766" s="73"/>
      <c r="AG766" s="73"/>
      <c r="AH766" s="73"/>
      <c r="AI766" s="73"/>
      <c r="AJ766" s="73"/>
      <c r="AK766" s="73"/>
      <c r="AL766" s="73"/>
      <c r="AM766" s="73"/>
      <c r="AN766" s="73"/>
      <c r="AO766" s="73"/>
      <c r="AP766" s="73"/>
      <c r="AQ766" s="73"/>
      <c r="AR766" s="73"/>
      <c r="AS766" s="73"/>
      <c r="AT766" s="73"/>
      <c r="AU766" s="73"/>
      <c r="AV766" s="73"/>
      <c r="AW766" s="73"/>
      <c r="AX766" s="73"/>
      <c r="AY766" s="73"/>
      <c r="AZ766" s="77"/>
      <c r="BA766" s="53"/>
      <c r="BB766" s="62"/>
      <c r="BC766" s="62"/>
      <c r="BD766" s="62"/>
      <c r="BE766" s="62"/>
      <c r="BF766" s="62"/>
      <c r="BG766" s="62"/>
      <c r="BH766" s="62"/>
      <c r="BI766" s="62"/>
      <c r="BJ766" s="62"/>
      <c r="BK766" s="62"/>
      <c r="BL766" s="62"/>
      <c r="BM766" s="62"/>
      <c r="BN766" s="62"/>
      <c r="BO766" s="62"/>
      <c r="BP766" s="62"/>
      <c r="BQ766" s="62"/>
      <c r="BR766" s="62"/>
      <c r="BS766" s="62"/>
      <c r="BT766" s="62"/>
      <c r="BU766" s="62"/>
      <c r="BV766" s="62"/>
      <c r="BW766" s="62"/>
      <c r="BX766" s="62"/>
      <c r="BY766" s="62"/>
      <c r="BZ766" s="54"/>
      <c r="CA766" s="83"/>
      <c r="CB766" s="83"/>
      <c r="CC766" s="83"/>
      <c r="CD766" s="83"/>
      <c r="CE766" s="83"/>
      <c r="CF766" s="83"/>
      <c r="CG766" s="83"/>
      <c r="CH766" s="83"/>
      <c r="CI766" s="83"/>
      <c r="CJ766" s="83"/>
      <c r="CK766" s="83"/>
      <c r="CL766" s="83"/>
      <c r="CM766" s="83"/>
      <c r="CN766" s="83"/>
      <c r="CO766" s="83"/>
      <c r="CP766" s="83"/>
      <c r="CQ766" s="83"/>
      <c r="CR766" s="83"/>
      <c r="CS766" s="92"/>
      <c r="CT766" s="83"/>
      <c r="CU766" s="83"/>
      <c r="CV766" s="83"/>
      <c r="CW766" s="83"/>
      <c r="CX766" s="77"/>
    </row>
    <row r="767" spans="1:102" ht="13.5" customHeight="1" x14ac:dyDescent="0.25">
      <c r="A767" s="3"/>
      <c r="B767" s="77"/>
      <c r="C767" s="84"/>
      <c r="D767" s="75"/>
      <c r="E767" s="75"/>
      <c r="F767" s="75"/>
      <c r="G767" s="75"/>
      <c r="H767" s="75"/>
      <c r="I767" s="75"/>
      <c r="J767" s="75"/>
      <c r="K767" s="75"/>
      <c r="L767" s="75"/>
      <c r="M767" s="74"/>
      <c r="N767" s="74"/>
      <c r="O767" s="74"/>
      <c r="P767" s="74"/>
      <c r="Q767" s="74"/>
      <c r="R767" s="85"/>
      <c r="S767" s="85"/>
      <c r="T767" s="85"/>
      <c r="U767" s="86"/>
      <c r="V767" s="86"/>
      <c r="W767" s="86"/>
      <c r="X767" s="74"/>
      <c r="Y767" s="74"/>
      <c r="Z767" s="74"/>
      <c r="AA767" s="74"/>
      <c r="AB767" s="74"/>
      <c r="AC767" s="73"/>
      <c r="AD767" s="73"/>
      <c r="AE767" s="73"/>
      <c r="AF767" s="73"/>
      <c r="AG767" s="73"/>
      <c r="AH767" s="73"/>
      <c r="AI767" s="73"/>
      <c r="AJ767" s="73"/>
      <c r="AK767" s="73"/>
      <c r="AL767" s="73"/>
      <c r="AM767" s="73"/>
      <c r="AN767" s="73"/>
      <c r="AO767" s="73"/>
      <c r="AP767" s="73"/>
      <c r="AQ767" s="73"/>
      <c r="AR767" s="73"/>
      <c r="AS767" s="73"/>
      <c r="AT767" s="73"/>
      <c r="AU767" s="73"/>
      <c r="AV767" s="73"/>
      <c r="AW767" s="73"/>
      <c r="AX767" s="73"/>
      <c r="AY767" s="73"/>
      <c r="AZ767" s="77"/>
      <c r="BA767" s="52"/>
      <c r="BB767" s="62"/>
      <c r="BC767" s="62"/>
      <c r="BD767" s="62"/>
      <c r="BE767" s="62"/>
      <c r="BF767" s="62"/>
      <c r="BG767" s="62"/>
      <c r="BH767" s="62"/>
      <c r="BI767" s="62"/>
      <c r="BJ767" s="62"/>
      <c r="BK767" s="62"/>
      <c r="BL767" s="62"/>
      <c r="BM767" s="62"/>
      <c r="BN767" s="62"/>
      <c r="BO767" s="62"/>
      <c r="BP767" s="62"/>
      <c r="BQ767" s="62"/>
      <c r="BR767" s="62"/>
      <c r="BS767" s="62"/>
      <c r="BT767" s="62"/>
      <c r="BU767" s="62"/>
      <c r="BV767" s="62"/>
      <c r="BW767" s="62"/>
      <c r="BX767" s="62"/>
      <c r="BY767" s="62"/>
      <c r="BZ767" s="52"/>
      <c r="CA767" s="77"/>
      <c r="CB767" s="77"/>
      <c r="CC767" s="77"/>
      <c r="CD767" s="77"/>
      <c r="CE767" s="77"/>
      <c r="CF767" s="77"/>
      <c r="CG767" s="77"/>
      <c r="CH767" s="77"/>
      <c r="CI767" s="77"/>
      <c r="CJ767" s="77"/>
      <c r="CK767" s="77"/>
      <c r="CL767" s="77"/>
      <c r="CM767" s="77"/>
      <c r="CN767" s="77"/>
      <c r="CO767" s="77"/>
      <c r="CP767" s="77"/>
      <c r="CQ767" s="77"/>
      <c r="CR767" s="77"/>
      <c r="CS767" s="77"/>
      <c r="CT767" s="77"/>
      <c r="CU767" s="77"/>
      <c r="CV767" s="77"/>
      <c r="CW767" s="77"/>
      <c r="CX767" s="77"/>
    </row>
    <row r="768" spans="1:102" ht="13.5" customHeight="1" x14ac:dyDescent="0.25">
      <c r="A768" s="3"/>
      <c r="B768" s="77"/>
      <c r="C768" s="84"/>
      <c r="D768" s="75"/>
      <c r="E768" s="75"/>
      <c r="F768" s="75"/>
      <c r="G768" s="75"/>
      <c r="H768" s="75"/>
      <c r="I768" s="75"/>
      <c r="J768" s="75"/>
      <c r="K768" s="75"/>
      <c r="L768" s="75"/>
      <c r="M768" s="74"/>
      <c r="N768" s="74"/>
      <c r="O768" s="74"/>
      <c r="P768" s="74"/>
      <c r="Q768" s="74"/>
      <c r="R768" s="85"/>
      <c r="S768" s="85"/>
      <c r="T768" s="85"/>
      <c r="U768" s="86"/>
      <c r="V768" s="86"/>
      <c r="W768" s="86"/>
      <c r="X768" s="74"/>
      <c r="Y768" s="74"/>
      <c r="Z768" s="74"/>
      <c r="AA768" s="74"/>
      <c r="AB768" s="74"/>
      <c r="AC768" s="73"/>
      <c r="AD768" s="73"/>
      <c r="AE768" s="73"/>
      <c r="AF768" s="73"/>
      <c r="AG768" s="73"/>
      <c r="AH768" s="73"/>
      <c r="AI768" s="73"/>
      <c r="AJ768" s="73"/>
      <c r="AK768" s="73"/>
      <c r="AL768" s="73"/>
      <c r="AM768" s="73"/>
      <c r="AN768" s="73"/>
      <c r="AO768" s="73"/>
      <c r="AP768" s="73"/>
      <c r="AQ768" s="73"/>
      <c r="AR768" s="73"/>
      <c r="AS768" s="73"/>
      <c r="AT768" s="73"/>
      <c r="AU768" s="73"/>
      <c r="AV768" s="73"/>
      <c r="AW768" s="73"/>
      <c r="AX768" s="73"/>
      <c r="AY768" s="73"/>
      <c r="AZ768" s="77"/>
      <c r="BA768" s="53"/>
      <c r="BB768" s="62"/>
      <c r="BC768" s="62"/>
      <c r="BD768" s="62"/>
      <c r="BE768" s="62"/>
      <c r="BF768" s="62"/>
      <c r="BG768" s="62"/>
      <c r="BH768" s="62"/>
      <c r="BI768" s="62"/>
      <c r="BJ768" s="62"/>
      <c r="BK768" s="62"/>
      <c r="BL768" s="62"/>
      <c r="BM768" s="62"/>
      <c r="BN768" s="62"/>
      <c r="BO768" s="62"/>
      <c r="BP768" s="62"/>
      <c r="BQ768" s="62"/>
      <c r="BR768" s="62"/>
      <c r="BS768" s="62"/>
      <c r="BT768" s="62"/>
      <c r="BU768" s="62"/>
      <c r="BV768" s="62"/>
      <c r="BW768" s="62"/>
      <c r="BX768" s="62"/>
      <c r="BY768" s="62"/>
      <c r="BZ768" s="54"/>
      <c r="CA768" s="77"/>
      <c r="CB768" s="77"/>
      <c r="CC768" s="77"/>
      <c r="CD768" s="81"/>
      <c r="CE768" s="81"/>
      <c r="CF768" s="81"/>
      <c r="CG768" s="81"/>
      <c r="CH768" s="81"/>
      <c r="CI768" s="81"/>
      <c r="CJ768" s="81"/>
      <c r="CK768" s="81"/>
      <c r="CL768" s="81"/>
      <c r="CM768" s="81"/>
      <c r="CN768" s="81"/>
      <c r="CO768" s="81"/>
      <c r="CP768" s="81"/>
      <c r="CQ768" s="81"/>
      <c r="CR768" s="81"/>
      <c r="CS768" s="81"/>
      <c r="CT768" s="81"/>
      <c r="CU768" s="77"/>
      <c r="CV768" s="77"/>
      <c r="CW768" s="77"/>
      <c r="CX768" s="77"/>
    </row>
    <row r="769" spans="1:102" ht="13.5" customHeight="1" x14ac:dyDescent="0.2">
      <c r="A769" s="3"/>
      <c r="B769" s="77"/>
      <c r="C769" s="83"/>
      <c r="D769" s="83"/>
      <c r="E769" s="83"/>
      <c r="F769" s="83"/>
      <c r="G769" s="83"/>
      <c r="H769" s="83"/>
      <c r="I769" s="83"/>
      <c r="J769" s="83"/>
      <c r="K769" s="83"/>
      <c r="L769" s="83"/>
      <c r="M769" s="83"/>
      <c r="N769" s="83"/>
      <c r="O769" s="83"/>
      <c r="P769" s="83"/>
      <c r="Q769" s="83"/>
      <c r="R769" s="83"/>
      <c r="S769" s="83"/>
      <c r="T769" s="83"/>
      <c r="U769" s="83"/>
      <c r="V769" s="83"/>
      <c r="W769" s="83"/>
      <c r="X769" s="54"/>
      <c r="Y769" s="54"/>
      <c r="Z769" s="54"/>
      <c r="AA769" s="54"/>
      <c r="AB769" s="54"/>
      <c r="AC769" s="73"/>
      <c r="AD769" s="73"/>
      <c r="AE769" s="73"/>
      <c r="AF769" s="73"/>
      <c r="AG769" s="73"/>
      <c r="AH769" s="73"/>
      <c r="AI769" s="73"/>
      <c r="AJ769" s="73"/>
      <c r="AK769" s="73"/>
      <c r="AL769" s="73"/>
      <c r="AM769" s="73"/>
      <c r="AN769" s="73"/>
      <c r="AO769" s="73"/>
      <c r="AP769" s="73"/>
      <c r="AQ769" s="73"/>
      <c r="AR769" s="73"/>
      <c r="AS769" s="73"/>
      <c r="AT769" s="73"/>
      <c r="AU769" s="73"/>
      <c r="AV769" s="73"/>
      <c r="AW769" s="73"/>
      <c r="AX769" s="73"/>
      <c r="AY769" s="73"/>
      <c r="AZ769" s="77"/>
      <c r="BA769" s="53"/>
      <c r="BB769" s="62"/>
      <c r="BC769" s="62"/>
      <c r="BD769" s="62"/>
      <c r="BE769" s="62"/>
      <c r="BF769" s="62"/>
      <c r="BG769" s="62"/>
      <c r="BH769" s="62"/>
      <c r="BI769" s="62"/>
      <c r="BJ769" s="62"/>
      <c r="BK769" s="62"/>
      <c r="BL769" s="62"/>
      <c r="BM769" s="62"/>
      <c r="BN769" s="62"/>
      <c r="BO769" s="62"/>
      <c r="BP769" s="62"/>
      <c r="BQ769" s="62"/>
      <c r="BR769" s="62"/>
      <c r="BS769" s="62"/>
      <c r="BT769" s="62"/>
      <c r="BU769" s="62"/>
      <c r="BV769" s="62"/>
      <c r="BW769" s="62"/>
      <c r="BX769" s="62"/>
      <c r="BY769" s="62"/>
      <c r="BZ769" s="54"/>
      <c r="CA769" s="77"/>
      <c r="CB769" s="77"/>
      <c r="CC769" s="77"/>
      <c r="CD769" s="81"/>
      <c r="CE769" s="81"/>
      <c r="CF769" s="81"/>
      <c r="CG769" s="81"/>
      <c r="CH769" s="81"/>
      <c r="CI769" s="81"/>
      <c r="CJ769" s="81"/>
      <c r="CK769" s="81"/>
      <c r="CL769" s="81"/>
      <c r="CM769" s="81"/>
      <c r="CN769" s="81"/>
      <c r="CO769" s="81"/>
      <c r="CP769" s="81"/>
      <c r="CQ769" s="81"/>
      <c r="CR769" s="81"/>
      <c r="CS769" s="81"/>
      <c r="CT769" s="81"/>
      <c r="CU769" s="77"/>
      <c r="CV769" s="77"/>
      <c r="CW769" s="77"/>
      <c r="CX769" s="77"/>
    </row>
    <row r="770" spans="1:102" ht="13.5" customHeight="1" x14ac:dyDescent="0.2">
      <c r="A770" s="3"/>
      <c r="B770" s="77"/>
      <c r="C770" s="83"/>
      <c r="D770" s="83"/>
      <c r="E770" s="83"/>
      <c r="F770" s="83"/>
      <c r="G770" s="83"/>
      <c r="H770" s="83"/>
      <c r="I770" s="83"/>
      <c r="J770" s="83"/>
      <c r="K770" s="83"/>
      <c r="L770" s="83"/>
      <c r="M770" s="83"/>
      <c r="N770" s="83"/>
      <c r="O770" s="83"/>
      <c r="P770" s="83"/>
      <c r="Q770" s="83"/>
      <c r="R770" s="83"/>
      <c r="S770" s="83"/>
      <c r="T770" s="83"/>
      <c r="U770" s="83"/>
      <c r="V770" s="83"/>
      <c r="W770" s="83"/>
      <c r="X770" s="54"/>
      <c r="Y770" s="54"/>
      <c r="Z770" s="54"/>
      <c r="AA770" s="54"/>
      <c r="AB770" s="54"/>
      <c r="AC770" s="73"/>
      <c r="AD770" s="73"/>
      <c r="AE770" s="73"/>
      <c r="AF770" s="73"/>
      <c r="AG770" s="73"/>
      <c r="AH770" s="73"/>
      <c r="AI770" s="73"/>
      <c r="AJ770" s="73"/>
      <c r="AK770" s="73"/>
      <c r="AL770" s="73"/>
      <c r="AM770" s="73"/>
      <c r="AN770" s="73"/>
      <c r="AO770" s="73"/>
      <c r="AP770" s="73"/>
      <c r="AQ770" s="73"/>
      <c r="AR770" s="73"/>
      <c r="AS770" s="73"/>
      <c r="AT770" s="73"/>
      <c r="AU770" s="73"/>
      <c r="AV770" s="73"/>
      <c r="AW770" s="73"/>
      <c r="AX770" s="73"/>
      <c r="AY770" s="73"/>
      <c r="AZ770" s="77"/>
      <c r="BA770" s="77"/>
      <c r="BB770" s="62"/>
      <c r="BC770" s="62"/>
      <c r="BD770" s="62"/>
      <c r="BE770" s="62"/>
      <c r="BF770" s="62"/>
      <c r="BG770" s="62"/>
      <c r="BH770" s="62"/>
      <c r="BI770" s="62"/>
      <c r="BJ770" s="62"/>
      <c r="BK770" s="62"/>
      <c r="BL770" s="62"/>
      <c r="BM770" s="62"/>
      <c r="BN770" s="62"/>
      <c r="BO770" s="62"/>
      <c r="BP770" s="62"/>
      <c r="BQ770" s="62"/>
      <c r="BR770" s="62"/>
      <c r="BS770" s="62"/>
      <c r="BT770" s="62"/>
      <c r="BU770" s="62"/>
      <c r="BV770" s="62"/>
      <c r="BW770" s="62"/>
      <c r="BX770" s="62"/>
      <c r="BY770" s="62"/>
      <c r="BZ770" s="77"/>
      <c r="CA770" s="77"/>
      <c r="CB770" s="77"/>
      <c r="CC770" s="77"/>
      <c r="CD770" s="81"/>
      <c r="CE770" s="81"/>
      <c r="CF770" s="81"/>
      <c r="CG770" s="81"/>
      <c r="CH770" s="81"/>
      <c r="CI770" s="81"/>
      <c r="CJ770" s="81"/>
      <c r="CK770" s="81"/>
      <c r="CL770" s="81"/>
      <c r="CM770" s="81"/>
      <c r="CN770" s="81"/>
      <c r="CO770" s="81"/>
      <c r="CP770" s="81"/>
      <c r="CQ770" s="81"/>
      <c r="CR770" s="81"/>
      <c r="CS770" s="81"/>
      <c r="CT770" s="81"/>
      <c r="CU770" s="77"/>
      <c r="CV770" s="77"/>
      <c r="CW770" s="77"/>
      <c r="CX770" s="77"/>
    </row>
    <row r="771" spans="1:102" ht="13.5" customHeight="1" x14ac:dyDescent="0.25">
      <c r="A771" s="3"/>
      <c r="B771" s="77"/>
      <c r="C771" s="84"/>
      <c r="D771" s="75"/>
      <c r="E771" s="75"/>
      <c r="F771" s="75"/>
      <c r="G771" s="75"/>
      <c r="H771" s="75"/>
      <c r="I771" s="75"/>
      <c r="J771" s="75"/>
      <c r="K771" s="75"/>
      <c r="L771" s="75"/>
      <c r="M771" s="74"/>
      <c r="N771" s="74"/>
      <c r="O771" s="74"/>
      <c r="P771" s="74"/>
      <c r="Q771" s="74"/>
      <c r="R771" s="85"/>
      <c r="S771" s="85"/>
      <c r="T771" s="85"/>
      <c r="U771" s="86"/>
      <c r="V771" s="86"/>
      <c r="W771" s="86"/>
      <c r="X771" s="74"/>
      <c r="Y771" s="74"/>
      <c r="Z771" s="74"/>
      <c r="AA771" s="74"/>
      <c r="AB771" s="74"/>
      <c r="AC771" s="73"/>
      <c r="AD771" s="73"/>
      <c r="AE771" s="73"/>
      <c r="AF771" s="73"/>
      <c r="AG771" s="73"/>
      <c r="AH771" s="73"/>
      <c r="AI771" s="73"/>
      <c r="AJ771" s="73"/>
      <c r="AK771" s="73"/>
      <c r="AL771" s="73"/>
      <c r="AM771" s="73"/>
      <c r="AN771" s="73"/>
      <c r="AO771" s="73"/>
      <c r="AP771" s="73"/>
      <c r="AQ771" s="73"/>
      <c r="AR771" s="73"/>
      <c r="AS771" s="73"/>
      <c r="AT771" s="73"/>
      <c r="AU771" s="73"/>
      <c r="AV771" s="73"/>
      <c r="AW771" s="73"/>
      <c r="AX771" s="73"/>
      <c r="AY771" s="73"/>
      <c r="AZ771" s="77"/>
      <c r="BA771" s="77"/>
      <c r="BB771" s="62"/>
      <c r="BC771" s="62"/>
      <c r="BD771" s="62"/>
      <c r="BE771" s="62"/>
      <c r="BF771" s="62"/>
      <c r="BG771" s="62"/>
      <c r="BH771" s="62"/>
      <c r="BI771" s="62"/>
      <c r="BJ771" s="62"/>
      <c r="BK771" s="62"/>
      <c r="BL771" s="62"/>
      <c r="BM771" s="62"/>
      <c r="BN771" s="62"/>
      <c r="BO771" s="62"/>
      <c r="BP771" s="62"/>
      <c r="BQ771" s="62"/>
      <c r="BR771" s="62"/>
      <c r="BS771" s="62"/>
      <c r="BT771" s="62"/>
      <c r="BU771" s="62"/>
      <c r="BV771" s="62"/>
      <c r="BW771" s="62"/>
      <c r="BX771" s="62"/>
      <c r="BY771" s="62"/>
      <c r="BZ771" s="77"/>
      <c r="CA771" s="77"/>
      <c r="CB771" s="77"/>
      <c r="CC771" s="77"/>
      <c r="CD771" s="81"/>
      <c r="CE771" s="81"/>
      <c r="CF771" s="81"/>
      <c r="CG771" s="81"/>
      <c r="CH771" s="81"/>
      <c r="CI771" s="81"/>
      <c r="CJ771" s="81"/>
      <c r="CK771" s="81"/>
      <c r="CL771" s="81"/>
      <c r="CM771" s="81"/>
      <c r="CN771" s="81"/>
      <c r="CO771" s="81"/>
      <c r="CP771" s="81"/>
      <c r="CQ771" s="81"/>
      <c r="CR771" s="81"/>
      <c r="CS771" s="81"/>
      <c r="CT771" s="81"/>
      <c r="CU771" s="77"/>
      <c r="CV771" s="77"/>
      <c r="CW771" s="77"/>
      <c r="CX771" s="77"/>
    </row>
    <row r="772" spans="1:102" ht="13.5" customHeight="1" x14ac:dyDescent="0.25">
      <c r="A772" s="3"/>
      <c r="B772" s="77"/>
      <c r="C772" s="84"/>
      <c r="D772" s="75"/>
      <c r="E772" s="75"/>
      <c r="F772" s="75"/>
      <c r="G772" s="75"/>
      <c r="H772" s="75"/>
      <c r="I772" s="75"/>
      <c r="J772" s="75"/>
      <c r="K772" s="75"/>
      <c r="L772" s="75"/>
      <c r="M772" s="74"/>
      <c r="N772" s="74"/>
      <c r="O772" s="74"/>
      <c r="P772" s="74"/>
      <c r="Q772" s="74"/>
      <c r="R772" s="85"/>
      <c r="S772" s="85"/>
      <c r="T772" s="85"/>
      <c r="U772" s="86"/>
      <c r="V772" s="86"/>
      <c r="W772" s="86"/>
      <c r="X772" s="74"/>
      <c r="Y772" s="74"/>
      <c r="Z772" s="74"/>
      <c r="AA772" s="74"/>
      <c r="AB772" s="74"/>
      <c r="AC772" s="73"/>
      <c r="AD772" s="73"/>
      <c r="AE772" s="73"/>
      <c r="AF772" s="73"/>
      <c r="AG772" s="73"/>
      <c r="AH772" s="73"/>
      <c r="AI772" s="73"/>
      <c r="AJ772" s="73"/>
      <c r="AK772" s="73"/>
      <c r="AL772" s="73"/>
      <c r="AM772" s="73"/>
      <c r="AN772" s="73"/>
      <c r="AO772" s="73"/>
      <c r="AP772" s="73"/>
      <c r="AQ772" s="73"/>
      <c r="AR772" s="73"/>
      <c r="AS772" s="73"/>
      <c r="AT772" s="73"/>
      <c r="AU772" s="73"/>
      <c r="AV772" s="73"/>
      <c r="AW772" s="73"/>
      <c r="AX772" s="73"/>
      <c r="AY772" s="73"/>
      <c r="AZ772" s="77"/>
      <c r="BA772" s="77"/>
      <c r="BB772" s="62"/>
      <c r="BC772" s="62"/>
      <c r="BD772" s="62"/>
      <c r="BE772" s="62"/>
      <c r="BF772" s="62"/>
      <c r="BG772" s="62"/>
      <c r="BH772" s="62"/>
      <c r="BI772" s="62"/>
      <c r="BJ772" s="62"/>
      <c r="BK772" s="62"/>
      <c r="BL772" s="62"/>
      <c r="BM772" s="62"/>
      <c r="BN772" s="62"/>
      <c r="BO772" s="62"/>
      <c r="BP772" s="62"/>
      <c r="BQ772" s="62"/>
      <c r="BR772" s="62"/>
      <c r="BS772" s="62"/>
      <c r="BT772" s="62"/>
      <c r="BU772" s="62"/>
      <c r="BV772" s="62"/>
      <c r="BW772" s="62"/>
      <c r="BX772" s="62"/>
      <c r="BY772" s="62"/>
      <c r="BZ772" s="77"/>
      <c r="CA772" s="77"/>
      <c r="CB772" s="77"/>
      <c r="CC772" s="77"/>
      <c r="CD772" s="81"/>
      <c r="CE772" s="81"/>
      <c r="CF772" s="81"/>
      <c r="CG772" s="81"/>
      <c r="CH772" s="81"/>
      <c r="CI772" s="81"/>
      <c r="CJ772" s="81"/>
      <c r="CK772" s="81"/>
      <c r="CL772" s="81"/>
      <c r="CM772" s="81"/>
      <c r="CN772" s="81"/>
      <c r="CO772" s="81"/>
      <c r="CP772" s="81"/>
      <c r="CQ772" s="81"/>
      <c r="CR772" s="81"/>
      <c r="CS772" s="81"/>
      <c r="CT772" s="81"/>
      <c r="CU772" s="77"/>
      <c r="CV772" s="77"/>
      <c r="CW772" s="77"/>
      <c r="CX772" s="77"/>
    </row>
    <row r="773" spans="1:102" ht="13.5" customHeight="1" x14ac:dyDescent="0.25">
      <c r="A773" s="3"/>
      <c r="B773" s="77"/>
      <c r="C773" s="84"/>
      <c r="D773" s="75"/>
      <c r="E773" s="75"/>
      <c r="F773" s="75"/>
      <c r="G773" s="75"/>
      <c r="H773" s="75"/>
      <c r="I773" s="75"/>
      <c r="J773" s="75"/>
      <c r="K773" s="75"/>
      <c r="L773" s="75"/>
      <c r="M773" s="74"/>
      <c r="N773" s="74"/>
      <c r="O773" s="74"/>
      <c r="P773" s="74"/>
      <c r="Q773" s="74"/>
      <c r="R773" s="85"/>
      <c r="S773" s="85"/>
      <c r="T773" s="85"/>
      <c r="U773" s="86"/>
      <c r="V773" s="86"/>
      <c r="W773" s="86"/>
      <c r="X773" s="74"/>
      <c r="Y773" s="74"/>
      <c r="Z773" s="74"/>
      <c r="AA773" s="74"/>
      <c r="AB773" s="74"/>
      <c r="AC773" s="73"/>
      <c r="AD773" s="73"/>
      <c r="AE773" s="73"/>
      <c r="AF773" s="73"/>
      <c r="AG773" s="73"/>
      <c r="AH773" s="73"/>
      <c r="AI773" s="73"/>
      <c r="AJ773" s="73"/>
      <c r="AK773" s="73"/>
      <c r="AL773" s="73"/>
      <c r="AM773" s="73"/>
      <c r="AN773" s="73"/>
      <c r="AO773" s="73"/>
      <c r="AP773" s="73"/>
      <c r="AQ773" s="73"/>
      <c r="AR773" s="73"/>
      <c r="AS773" s="73"/>
      <c r="AT773" s="73"/>
      <c r="AU773" s="73"/>
      <c r="AV773" s="73"/>
      <c r="AW773" s="73"/>
      <c r="AX773" s="73"/>
      <c r="AY773" s="73"/>
      <c r="AZ773" s="77"/>
      <c r="BA773" s="77"/>
      <c r="BB773" s="62"/>
      <c r="BC773" s="62"/>
      <c r="BD773" s="62"/>
      <c r="BE773" s="62"/>
      <c r="BF773" s="62"/>
      <c r="BG773" s="62"/>
      <c r="BH773" s="62"/>
      <c r="BI773" s="62"/>
      <c r="BJ773" s="62"/>
      <c r="BK773" s="62"/>
      <c r="BL773" s="62"/>
      <c r="BM773" s="62"/>
      <c r="BN773" s="62"/>
      <c r="BO773" s="62"/>
      <c r="BP773" s="62"/>
      <c r="BQ773" s="62"/>
      <c r="BR773" s="62"/>
      <c r="BS773" s="62"/>
      <c r="BT773" s="62"/>
      <c r="BU773" s="62"/>
      <c r="BV773" s="62"/>
      <c r="BW773" s="62"/>
      <c r="BX773" s="62"/>
      <c r="BY773" s="62"/>
      <c r="BZ773" s="77"/>
      <c r="CA773" s="77"/>
      <c r="CB773" s="77"/>
      <c r="CC773" s="77"/>
      <c r="CD773" s="81"/>
      <c r="CE773" s="81"/>
      <c r="CF773" s="81"/>
      <c r="CG773" s="81"/>
      <c r="CH773" s="81"/>
      <c r="CI773" s="81"/>
      <c r="CJ773" s="81"/>
      <c r="CK773" s="81"/>
      <c r="CL773" s="81"/>
      <c r="CM773" s="81"/>
      <c r="CN773" s="81"/>
      <c r="CO773" s="81"/>
      <c r="CP773" s="81"/>
      <c r="CQ773" s="81"/>
      <c r="CR773" s="81"/>
      <c r="CS773" s="81"/>
      <c r="CT773" s="81"/>
      <c r="CU773" s="77"/>
      <c r="CV773" s="77"/>
      <c r="CW773" s="77"/>
      <c r="CX773" s="77"/>
    </row>
    <row r="774" spans="1:102" ht="13.5" customHeight="1" x14ac:dyDescent="0.25">
      <c r="A774" s="3"/>
      <c r="B774" s="77"/>
      <c r="C774" s="84"/>
      <c r="D774" s="75"/>
      <c r="E774" s="75"/>
      <c r="F774" s="75"/>
      <c r="G774" s="75"/>
      <c r="H774" s="75"/>
      <c r="I774" s="75"/>
      <c r="J774" s="75"/>
      <c r="K774" s="75"/>
      <c r="L774" s="75"/>
      <c r="M774" s="74"/>
      <c r="N774" s="74"/>
      <c r="O774" s="74"/>
      <c r="P774" s="74"/>
      <c r="Q774" s="74"/>
      <c r="R774" s="85"/>
      <c r="S774" s="85"/>
      <c r="T774" s="85"/>
      <c r="U774" s="86"/>
      <c r="V774" s="86"/>
      <c r="W774" s="86"/>
      <c r="X774" s="74"/>
      <c r="Y774" s="74"/>
      <c r="Z774" s="74"/>
      <c r="AA774" s="74"/>
      <c r="AB774" s="74"/>
      <c r="AC774" s="73"/>
      <c r="AD774" s="73"/>
      <c r="AE774" s="73"/>
      <c r="AF774" s="73"/>
      <c r="AG774" s="73"/>
      <c r="AH774" s="73"/>
      <c r="AI774" s="73"/>
      <c r="AJ774" s="73"/>
      <c r="AK774" s="73"/>
      <c r="AL774" s="73"/>
      <c r="AM774" s="73"/>
      <c r="AN774" s="73"/>
      <c r="AO774" s="73"/>
      <c r="AP774" s="73"/>
      <c r="AQ774" s="73"/>
      <c r="AR774" s="73"/>
      <c r="AS774" s="73"/>
      <c r="AT774" s="73"/>
      <c r="AU774" s="73"/>
      <c r="AV774" s="73"/>
      <c r="AW774" s="73"/>
      <c r="AX774" s="73"/>
      <c r="AY774" s="73"/>
      <c r="AZ774" s="77"/>
      <c r="BA774" s="77"/>
      <c r="BB774" s="62"/>
      <c r="BC774" s="62"/>
      <c r="BD774" s="62"/>
      <c r="BE774" s="62"/>
      <c r="BF774" s="62"/>
      <c r="BG774" s="62"/>
      <c r="BH774" s="62"/>
      <c r="BI774" s="62"/>
      <c r="BJ774" s="62"/>
      <c r="BK774" s="62"/>
      <c r="BL774" s="62"/>
      <c r="BM774" s="62"/>
      <c r="BN774" s="62"/>
      <c r="BO774" s="62"/>
      <c r="BP774" s="62"/>
      <c r="BQ774" s="62"/>
      <c r="BR774" s="62"/>
      <c r="BS774" s="62"/>
      <c r="BT774" s="62"/>
      <c r="BU774" s="62"/>
      <c r="BV774" s="62"/>
      <c r="BW774" s="62"/>
      <c r="BX774" s="62"/>
      <c r="BY774" s="62"/>
      <c r="BZ774" s="77"/>
      <c r="CA774" s="77"/>
      <c r="CB774" s="77"/>
      <c r="CC774" s="77"/>
      <c r="CD774" s="81"/>
      <c r="CE774" s="81"/>
      <c r="CF774" s="81"/>
      <c r="CG774" s="81"/>
      <c r="CH774" s="81"/>
      <c r="CI774" s="81"/>
      <c r="CJ774" s="81"/>
      <c r="CK774" s="81"/>
      <c r="CL774" s="81"/>
      <c r="CM774" s="81"/>
      <c r="CN774" s="81"/>
      <c r="CO774" s="81"/>
      <c r="CP774" s="81"/>
      <c r="CQ774" s="81"/>
      <c r="CR774" s="81"/>
      <c r="CS774" s="81"/>
      <c r="CT774" s="81"/>
      <c r="CU774" s="77"/>
      <c r="CV774" s="77"/>
      <c r="CW774" s="77"/>
      <c r="CX774" s="77"/>
    </row>
    <row r="775" spans="1:102" ht="13.5" customHeight="1" x14ac:dyDescent="0.2">
      <c r="A775" s="3"/>
      <c r="B775" s="77"/>
      <c r="C775" s="83"/>
      <c r="D775" s="83"/>
      <c r="E775" s="83"/>
      <c r="F775" s="83"/>
      <c r="G775" s="83"/>
      <c r="H775" s="83"/>
      <c r="I775" s="83"/>
      <c r="J775" s="83"/>
      <c r="K775" s="83"/>
      <c r="L775" s="83"/>
      <c r="M775" s="83"/>
      <c r="N775" s="83"/>
      <c r="O775" s="83"/>
      <c r="P775" s="83"/>
      <c r="Q775" s="83"/>
      <c r="R775" s="83"/>
      <c r="S775" s="83"/>
      <c r="T775" s="83"/>
      <c r="U775" s="83"/>
      <c r="V775" s="83"/>
      <c r="W775" s="83"/>
      <c r="X775" s="54"/>
      <c r="Y775" s="54"/>
      <c r="Z775" s="54"/>
      <c r="AA775" s="54"/>
      <c r="AB775" s="54"/>
      <c r="AC775" s="73"/>
      <c r="AD775" s="73"/>
      <c r="AE775" s="73"/>
      <c r="AF775" s="73"/>
      <c r="AG775" s="73"/>
      <c r="AH775" s="73"/>
      <c r="AI775" s="73"/>
      <c r="AJ775" s="73"/>
      <c r="AK775" s="73"/>
      <c r="AL775" s="73"/>
      <c r="AM775" s="73"/>
      <c r="AN775" s="73"/>
      <c r="AO775" s="73"/>
      <c r="AP775" s="73"/>
      <c r="AQ775" s="73"/>
      <c r="AR775" s="73"/>
      <c r="AS775" s="73"/>
      <c r="AT775" s="73"/>
      <c r="AU775" s="73"/>
      <c r="AV775" s="73"/>
      <c r="AW775" s="73"/>
      <c r="AX775" s="73"/>
      <c r="AY775" s="73"/>
      <c r="AZ775" s="77"/>
      <c r="BA775" s="77"/>
      <c r="BB775" s="62"/>
      <c r="BC775" s="62"/>
      <c r="BD775" s="62"/>
      <c r="BE775" s="62"/>
      <c r="BF775" s="62"/>
      <c r="BG775" s="62"/>
      <c r="BH775" s="62"/>
      <c r="BI775" s="62"/>
      <c r="BJ775" s="62"/>
      <c r="BK775" s="62"/>
      <c r="BL775" s="62"/>
      <c r="BM775" s="62"/>
      <c r="BN775" s="62"/>
      <c r="BO775" s="62"/>
      <c r="BP775" s="62"/>
      <c r="BQ775" s="62"/>
      <c r="BR775" s="62"/>
      <c r="BS775" s="62"/>
      <c r="BT775" s="62"/>
      <c r="BU775" s="62"/>
      <c r="BV775" s="62"/>
      <c r="BW775" s="62"/>
      <c r="BX775" s="62"/>
      <c r="BY775" s="62"/>
      <c r="BZ775" s="77"/>
      <c r="CA775" s="77"/>
      <c r="CB775" s="77"/>
      <c r="CC775" s="77"/>
      <c r="CD775" s="81"/>
      <c r="CE775" s="81"/>
      <c r="CF775" s="81"/>
      <c r="CG775" s="81"/>
      <c r="CH775" s="81"/>
      <c r="CI775" s="81"/>
      <c r="CJ775" s="81"/>
      <c r="CK775" s="81"/>
      <c r="CL775" s="81"/>
      <c r="CM775" s="81"/>
      <c r="CN775" s="81"/>
      <c r="CO775" s="81"/>
      <c r="CP775" s="81"/>
      <c r="CQ775" s="81"/>
      <c r="CR775" s="81"/>
      <c r="CS775" s="81"/>
      <c r="CT775" s="81"/>
      <c r="CU775" s="77"/>
      <c r="CV775" s="77"/>
      <c r="CW775" s="77"/>
      <c r="CX775" s="77"/>
    </row>
    <row r="776" spans="1:102" ht="13.5" customHeight="1" x14ac:dyDescent="0.2">
      <c r="A776" s="3"/>
      <c r="B776" s="77"/>
      <c r="C776" s="83"/>
      <c r="D776" s="83"/>
      <c r="E776" s="83"/>
      <c r="F776" s="83"/>
      <c r="G776" s="83"/>
      <c r="H776" s="83"/>
      <c r="I776" s="83"/>
      <c r="J776" s="83"/>
      <c r="K776" s="83"/>
      <c r="L776" s="83"/>
      <c r="M776" s="83"/>
      <c r="N776" s="83"/>
      <c r="O776" s="83"/>
      <c r="P776" s="83"/>
      <c r="Q776" s="83"/>
      <c r="R776" s="83"/>
      <c r="S776" s="83"/>
      <c r="T776" s="83"/>
      <c r="U776" s="83"/>
      <c r="V776" s="83"/>
      <c r="W776" s="83"/>
      <c r="X776" s="54"/>
      <c r="Y776" s="54"/>
      <c r="Z776" s="54"/>
      <c r="AA776" s="54"/>
      <c r="AB776" s="54"/>
      <c r="AC776" s="73"/>
      <c r="AD776" s="73"/>
      <c r="AE776" s="73"/>
      <c r="AF776" s="73"/>
      <c r="AG776" s="73"/>
      <c r="AH776" s="73"/>
      <c r="AI776" s="73"/>
      <c r="AJ776" s="73"/>
      <c r="AK776" s="73"/>
      <c r="AL776" s="73"/>
      <c r="AM776" s="73"/>
      <c r="AN776" s="73"/>
      <c r="AO776" s="73"/>
      <c r="AP776" s="73"/>
      <c r="AQ776" s="73"/>
      <c r="AR776" s="73"/>
      <c r="AS776" s="73"/>
      <c r="AT776" s="73"/>
      <c r="AU776" s="73"/>
      <c r="AV776" s="73"/>
      <c r="AW776" s="73"/>
      <c r="AX776" s="73"/>
      <c r="AY776" s="73"/>
      <c r="AZ776" s="77"/>
      <c r="BA776" s="77"/>
      <c r="BB776" s="62"/>
      <c r="BC776" s="62"/>
      <c r="BD776" s="62"/>
      <c r="BE776" s="62"/>
      <c r="BF776" s="62"/>
      <c r="BG776" s="62"/>
      <c r="BH776" s="62"/>
      <c r="BI776" s="62"/>
      <c r="BJ776" s="62"/>
      <c r="BK776" s="62"/>
      <c r="BL776" s="62"/>
      <c r="BM776" s="62"/>
      <c r="BN776" s="62"/>
      <c r="BO776" s="62"/>
      <c r="BP776" s="62"/>
      <c r="BQ776" s="62"/>
      <c r="BR776" s="62"/>
      <c r="BS776" s="62"/>
      <c r="BT776" s="62"/>
      <c r="BU776" s="62"/>
      <c r="BV776" s="62"/>
      <c r="BW776" s="62"/>
      <c r="BX776" s="62"/>
      <c r="BY776" s="62"/>
      <c r="BZ776" s="77"/>
      <c r="CA776" s="77"/>
      <c r="CB776" s="77"/>
      <c r="CC776" s="77"/>
      <c r="CD776" s="81"/>
      <c r="CE776" s="81"/>
      <c r="CF776" s="81"/>
      <c r="CG776" s="81"/>
      <c r="CH776" s="81"/>
      <c r="CI776" s="81"/>
      <c r="CJ776" s="81"/>
      <c r="CK776" s="81"/>
      <c r="CL776" s="81"/>
      <c r="CM776" s="81"/>
      <c r="CN776" s="81"/>
      <c r="CO776" s="81"/>
      <c r="CP776" s="81"/>
      <c r="CQ776" s="81"/>
      <c r="CR776" s="81"/>
      <c r="CS776" s="81"/>
      <c r="CT776" s="81"/>
      <c r="CU776" s="77"/>
      <c r="CV776" s="77"/>
      <c r="CW776" s="77"/>
      <c r="CX776" s="77"/>
    </row>
    <row r="777" spans="1:102" ht="13.5" customHeight="1" x14ac:dyDescent="0.25">
      <c r="A777" s="3"/>
      <c r="B777" s="77"/>
      <c r="C777" s="84"/>
      <c r="D777" s="75"/>
      <c r="E777" s="75"/>
      <c r="F777" s="75"/>
      <c r="G777" s="75"/>
      <c r="H777" s="75"/>
      <c r="I777" s="75"/>
      <c r="J777" s="75"/>
      <c r="K777" s="75"/>
      <c r="L777" s="75"/>
      <c r="M777" s="74"/>
      <c r="N777" s="74"/>
      <c r="O777" s="74"/>
      <c r="P777" s="74"/>
      <c r="Q777" s="74"/>
      <c r="R777" s="85"/>
      <c r="S777" s="85"/>
      <c r="T777" s="85"/>
      <c r="U777" s="86"/>
      <c r="V777" s="86"/>
      <c r="W777" s="86"/>
      <c r="X777" s="74"/>
      <c r="Y777" s="74"/>
      <c r="Z777" s="74"/>
      <c r="AA777" s="74"/>
      <c r="AB777" s="74"/>
      <c r="AC777" s="73"/>
      <c r="AD777" s="73"/>
      <c r="AE777" s="73"/>
      <c r="AF777" s="73"/>
      <c r="AG777" s="73"/>
      <c r="AH777" s="73"/>
      <c r="AI777" s="73"/>
      <c r="AJ777" s="73"/>
      <c r="AK777" s="73"/>
      <c r="AL777" s="73"/>
      <c r="AM777" s="73"/>
      <c r="AN777" s="73"/>
      <c r="AO777" s="73"/>
      <c r="AP777" s="73"/>
      <c r="AQ777" s="73"/>
      <c r="AR777" s="73"/>
      <c r="AS777" s="73"/>
      <c r="AT777" s="73"/>
      <c r="AU777" s="73"/>
      <c r="AV777" s="73"/>
      <c r="AW777" s="73"/>
      <c r="AX777" s="73"/>
      <c r="AY777" s="73"/>
      <c r="AZ777" s="77"/>
      <c r="BA777" s="77"/>
      <c r="BB777" s="62"/>
      <c r="BC777" s="62"/>
      <c r="BD777" s="62"/>
      <c r="BE777" s="62"/>
      <c r="BF777" s="62"/>
      <c r="BG777" s="62"/>
      <c r="BH777" s="62"/>
      <c r="BI777" s="62"/>
      <c r="BJ777" s="62"/>
      <c r="BK777" s="62"/>
      <c r="BL777" s="62"/>
      <c r="BM777" s="62"/>
      <c r="BN777" s="62"/>
      <c r="BO777" s="62"/>
      <c r="BP777" s="62"/>
      <c r="BQ777" s="62"/>
      <c r="BR777" s="62"/>
      <c r="BS777" s="62"/>
      <c r="BT777" s="62"/>
      <c r="BU777" s="62"/>
      <c r="BV777" s="62"/>
      <c r="BW777" s="62"/>
      <c r="BX777" s="62"/>
      <c r="BY777" s="62"/>
      <c r="BZ777" s="77"/>
      <c r="CA777" s="77"/>
      <c r="CB777" s="77"/>
      <c r="CC777" s="77"/>
      <c r="CD777" s="81"/>
      <c r="CE777" s="81"/>
      <c r="CF777" s="81"/>
      <c r="CG777" s="81"/>
      <c r="CH777" s="81"/>
      <c r="CI777" s="81"/>
      <c r="CJ777" s="81"/>
      <c r="CK777" s="81"/>
      <c r="CL777" s="81"/>
      <c r="CM777" s="81"/>
      <c r="CN777" s="81"/>
      <c r="CO777" s="81"/>
      <c r="CP777" s="81"/>
      <c r="CQ777" s="81"/>
      <c r="CR777" s="81"/>
      <c r="CS777" s="81"/>
      <c r="CT777" s="81"/>
      <c r="CU777" s="77"/>
      <c r="CV777" s="77"/>
      <c r="CW777" s="77"/>
      <c r="CX777" s="77"/>
    </row>
    <row r="778" spans="1:102" ht="13.5" customHeight="1" x14ac:dyDescent="0.25">
      <c r="A778" s="3"/>
      <c r="B778" s="77"/>
      <c r="C778" s="84"/>
      <c r="D778" s="75"/>
      <c r="E778" s="75"/>
      <c r="F778" s="75"/>
      <c r="G778" s="75"/>
      <c r="H778" s="75"/>
      <c r="I778" s="75"/>
      <c r="J778" s="75"/>
      <c r="K778" s="75"/>
      <c r="L778" s="75"/>
      <c r="M778" s="74"/>
      <c r="N778" s="74"/>
      <c r="O778" s="74"/>
      <c r="P778" s="74"/>
      <c r="Q778" s="74"/>
      <c r="R778" s="85"/>
      <c r="S778" s="85"/>
      <c r="T778" s="85"/>
      <c r="U778" s="86"/>
      <c r="V778" s="86"/>
      <c r="W778" s="86"/>
      <c r="X778" s="74"/>
      <c r="Y778" s="74"/>
      <c r="Z778" s="74"/>
      <c r="AA778" s="74"/>
      <c r="AB778" s="74"/>
      <c r="AC778" s="73"/>
      <c r="AD778" s="73"/>
      <c r="AE778" s="73"/>
      <c r="AF778" s="73"/>
      <c r="AG778" s="73"/>
      <c r="AH778" s="73"/>
      <c r="AI778" s="73"/>
      <c r="AJ778" s="73"/>
      <c r="AK778" s="73"/>
      <c r="AL778" s="73"/>
      <c r="AM778" s="73"/>
      <c r="AN778" s="73"/>
      <c r="AO778" s="73"/>
      <c r="AP778" s="73"/>
      <c r="AQ778" s="73"/>
      <c r="AR778" s="73"/>
      <c r="AS778" s="73"/>
      <c r="AT778" s="73"/>
      <c r="AU778" s="73"/>
      <c r="AV778" s="73"/>
      <c r="AW778" s="73"/>
      <c r="AX778" s="73"/>
      <c r="AY778" s="73"/>
      <c r="AZ778" s="77"/>
      <c r="BA778" s="77"/>
      <c r="BB778" s="62"/>
      <c r="BC778" s="62"/>
      <c r="BD778" s="62"/>
      <c r="BE778" s="62"/>
      <c r="BF778" s="62"/>
      <c r="BG778" s="62"/>
      <c r="BH778" s="62"/>
      <c r="BI778" s="62"/>
      <c r="BJ778" s="62"/>
      <c r="BK778" s="62"/>
      <c r="BL778" s="62"/>
      <c r="BM778" s="62"/>
      <c r="BN778" s="62"/>
      <c r="BO778" s="62"/>
      <c r="BP778" s="62"/>
      <c r="BQ778" s="62"/>
      <c r="BR778" s="62"/>
      <c r="BS778" s="62"/>
      <c r="BT778" s="62"/>
      <c r="BU778" s="62"/>
      <c r="BV778" s="62"/>
      <c r="BW778" s="62"/>
      <c r="BX778" s="62"/>
      <c r="BY778" s="62"/>
      <c r="BZ778" s="77"/>
      <c r="CA778" s="77"/>
      <c r="CB778" s="77"/>
      <c r="CC778" s="77"/>
      <c r="CD778" s="81"/>
      <c r="CE778" s="81"/>
      <c r="CF778" s="81"/>
      <c r="CG778" s="81"/>
      <c r="CH778" s="81"/>
      <c r="CI778" s="81"/>
      <c r="CJ778" s="81"/>
      <c r="CK778" s="81"/>
      <c r="CL778" s="81"/>
      <c r="CM778" s="81"/>
      <c r="CN778" s="81"/>
      <c r="CO778" s="81"/>
      <c r="CP778" s="81"/>
      <c r="CQ778" s="81"/>
      <c r="CR778" s="81"/>
      <c r="CS778" s="81"/>
      <c r="CT778" s="81"/>
      <c r="CU778" s="77"/>
      <c r="CV778" s="77"/>
      <c r="CW778" s="77"/>
      <c r="CX778" s="77"/>
    </row>
    <row r="779" spans="1:102" ht="13.5" customHeight="1" x14ac:dyDescent="0.25">
      <c r="A779" s="3"/>
      <c r="B779" s="77"/>
      <c r="C779" s="84"/>
      <c r="D779" s="75"/>
      <c r="E779" s="75"/>
      <c r="F779" s="75"/>
      <c r="G779" s="75"/>
      <c r="H779" s="75"/>
      <c r="I779" s="75"/>
      <c r="J779" s="75"/>
      <c r="K779" s="75"/>
      <c r="L779" s="75"/>
      <c r="M779" s="74"/>
      <c r="N779" s="74"/>
      <c r="O779" s="74"/>
      <c r="P779" s="74"/>
      <c r="Q779" s="74"/>
      <c r="R779" s="85"/>
      <c r="S779" s="85"/>
      <c r="T779" s="85"/>
      <c r="U779" s="86"/>
      <c r="V779" s="86"/>
      <c r="W779" s="86"/>
      <c r="X779" s="74"/>
      <c r="Y779" s="74"/>
      <c r="Z779" s="74"/>
      <c r="AA779" s="74"/>
      <c r="AB779" s="74"/>
      <c r="AC779" s="73"/>
      <c r="AD779" s="73"/>
      <c r="AE779" s="73"/>
      <c r="AF779" s="73"/>
      <c r="AG779" s="73"/>
      <c r="AH779" s="73"/>
      <c r="AI779" s="73"/>
      <c r="AJ779" s="73"/>
      <c r="AK779" s="73"/>
      <c r="AL779" s="73"/>
      <c r="AM779" s="73"/>
      <c r="AN779" s="73"/>
      <c r="AO779" s="73"/>
      <c r="AP779" s="73"/>
      <c r="AQ779" s="73"/>
      <c r="AR779" s="73"/>
      <c r="AS779" s="73"/>
      <c r="AT779" s="73"/>
      <c r="AU779" s="73"/>
      <c r="AV779" s="73"/>
      <c r="AW779" s="73"/>
      <c r="AX779" s="73"/>
      <c r="AY779" s="73"/>
      <c r="AZ779" s="77"/>
      <c r="BA779" s="77"/>
      <c r="BB779" s="62"/>
      <c r="BC779" s="62"/>
      <c r="BD779" s="62"/>
      <c r="BE779" s="62"/>
      <c r="BF779" s="62"/>
      <c r="BG779" s="62"/>
      <c r="BH779" s="62"/>
      <c r="BI779" s="62"/>
      <c r="BJ779" s="62"/>
      <c r="BK779" s="62"/>
      <c r="BL779" s="62"/>
      <c r="BM779" s="62"/>
      <c r="BN779" s="62"/>
      <c r="BO779" s="62"/>
      <c r="BP779" s="62"/>
      <c r="BQ779" s="62"/>
      <c r="BR779" s="62"/>
      <c r="BS779" s="62"/>
      <c r="BT779" s="62"/>
      <c r="BU779" s="62"/>
      <c r="BV779" s="62"/>
      <c r="BW779" s="62"/>
      <c r="BX779" s="62"/>
      <c r="BY779" s="62"/>
      <c r="BZ779" s="77"/>
      <c r="CA779" s="77"/>
      <c r="CB779" s="77"/>
      <c r="CC779" s="77"/>
      <c r="CD779" s="81"/>
      <c r="CE779" s="81"/>
      <c r="CF779" s="81"/>
      <c r="CG779" s="81"/>
      <c r="CH779" s="81"/>
      <c r="CI779" s="81"/>
      <c r="CJ779" s="81"/>
      <c r="CK779" s="81"/>
      <c r="CL779" s="81"/>
      <c r="CM779" s="81"/>
      <c r="CN779" s="81"/>
      <c r="CO779" s="81"/>
      <c r="CP779" s="81"/>
      <c r="CQ779" s="81"/>
      <c r="CR779" s="81"/>
      <c r="CS779" s="81"/>
      <c r="CT779" s="81"/>
      <c r="CU779" s="77"/>
      <c r="CV779" s="77"/>
      <c r="CW779" s="77"/>
      <c r="CX779" s="77"/>
    </row>
    <row r="780" spans="1:102" ht="13.5" customHeight="1" x14ac:dyDescent="0.25">
      <c r="A780" s="3"/>
      <c r="B780" s="77"/>
      <c r="C780" s="84"/>
      <c r="D780" s="75"/>
      <c r="E780" s="75"/>
      <c r="F780" s="75"/>
      <c r="G780" s="75"/>
      <c r="H780" s="75"/>
      <c r="I780" s="75"/>
      <c r="J780" s="75"/>
      <c r="K780" s="75"/>
      <c r="L780" s="75"/>
      <c r="M780" s="74"/>
      <c r="N780" s="74"/>
      <c r="O780" s="74"/>
      <c r="P780" s="74"/>
      <c r="Q780" s="74"/>
      <c r="R780" s="85"/>
      <c r="S780" s="85"/>
      <c r="T780" s="85"/>
      <c r="U780" s="86"/>
      <c r="V780" s="86"/>
      <c r="W780" s="86"/>
      <c r="X780" s="74"/>
      <c r="Y780" s="74"/>
      <c r="Z780" s="74"/>
      <c r="AA780" s="74"/>
      <c r="AB780" s="74"/>
      <c r="AC780" s="73"/>
      <c r="AD780" s="73"/>
      <c r="AE780" s="73"/>
      <c r="AF780" s="73"/>
      <c r="AG780" s="73"/>
      <c r="AH780" s="73"/>
      <c r="AI780" s="73"/>
      <c r="AJ780" s="73"/>
      <c r="AK780" s="73"/>
      <c r="AL780" s="73"/>
      <c r="AM780" s="73"/>
      <c r="AN780" s="73"/>
      <c r="AO780" s="73"/>
      <c r="AP780" s="73"/>
      <c r="AQ780" s="73"/>
      <c r="AR780" s="73"/>
      <c r="AS780" s="73"/>
      <c r="AT780" s="73"/>
      <c r="AU780" s="73"/>
      <c r="AV780" s="73"/>
      <c r="AW780" s="73"/>
      <c r="AX780" s="73"/>
      <c r="AY780" s="73"/>
      <c r="AZ780" s="77"/>
      <c r="BA780" s="77"/>
      <c r="BB780" s="62"/>
      <c r="BC780" s="62"/>
      <c r="BD780" s="62"/>
      <c r="BE780" s="62"/>
      <c r="BF780" s="62"/>
      <c r="BG780" s="62"/>
      <c r="BH780" s="62"/>
      <c r="BI780" s="62"/>
      <c r="BJ780" s="62"/>
      <c r="BK780" s="62"/>
      <c r="BL780" s="62"/>
      <c r="BM780" s="62"/>
      <c r="BN780" s="62"/>
      <c r="BO780" s="62"/>
      <c r="BP780" s="62"/>
      <c r="BQ780" s="62"/>
      <c r="BR780" s="62"/>
      <c r="BS780" s="62"/>
      <c r="BT780" s="62"/>
      <c r="BU780" s="62"/>
      <c r="BV780" s="62"/>
      <c r="BW780" s="62"/>
      <c r="BX780" s="62"/>
      <c r="BY780" s="62"/>
      <c r="BZ780" s="77"/>
      <c r="CA780" s="77"/>
      <c r="CB780" s="77"/>
      <c r="CC780" s="77"/>
      <c r="CD780" s="81"/>
      <c r="CE780" s="81"/>
      <c r="CF780" s="81"/>
      <c r="CG780" s="81"/>
      <c r="CH780" s="81"/>
      <c r="CI780" s="81"/>
      <c r="CJ780" s="81"/>
      <c r="CK780" s="81"/>
      <c r="CL780" s="81"/>
      <c r="CM780" s="81"/>
      <c r="CN780" s="81"/>
      <c r="CO780" s="81"/>
      <c r="CP780" s="81"/>
      <c r="CQ780" s="81"/>
      <c r="CR780" s="81"/>
      <c r="CS780" s="81"/>
      <c r="CT780" s="81"/>
      <c r="CU780" s="77"/>
      <c r="CV780" s="77"/>
      <c r="CW780" s="77"/>
      <c r="CX780" s="77"/>
    </row>
    <row r="781" spans="1:102" ht="13.5" customHeight="1" x14ac:dyDescent="0.2">
      <c r="A781" s="3"/>
      <c r="B781" s="3"/>
      <c r="C781" s="83"/>
      <c r="D781" s="83"/>
      <c r="E781" s="83"/>
      <c r="F781" s="83"/>
      <c r="G781" s="83"/>
      <c r="H781" s="83"/>
      <c r="I781" s="83"/>
      <c r="J781" s="83"/>
      <c r="K781" s="83"/>
      <c r="L781" s="83"/>
      <c r="M781" s="83"/>
      <c r="N781" s="83"/>
      <c r="O781" s="83"/>
      <c r="P781" s="83"/>
      <c r="Q781" s="83"/>
      <c r="R781" s="83"/>
      <c r="S781" s="83"/>
      <c r="T781" s="83"/>
      <c r="U781" s="83"/>
      <c r="V781" s="83"/>
      <c r="W781" s="83"/>
      <c r="X781" s="54"/>
      <c r="Y781" s="54"/>
      <c r="Z781" s="54"/>
      <c r="AA781" s="54"/>
      <c r="AB781" s="54"/>
      <c r="AC781" s="73"/>
      <c r="AD781" s="73"/>
      <c r="AE781" s="73"/>
      <c r="AF781" s="73"/>
      <c r="AG781" s="73"/>
      <c r="AH781" s="73"/>
      <c r="AI781" s="73"/>
      <c r="AJ781" s="73"/>
      <c r="AK781" s="73"/>
      <c r="AL781" s="73"/>
      <c r="AM781" s="73"/>
      <c r="AN781" s="73"/>
      <c r="AO781" s="73"/>
      <c r="AP781" s="73"/>
      <c r="AQ781" s="73"/>
      <c r="AR781" s="73"/>
      <c r="AS781" s="73"/>
      <c r="AT781" s="73"/>
      <c r="AU781" s="73"/>
      <c r="AV781" s="73"/>
      <c r="AW781" s="73"/>
      <c r="AX781" s="73"/>
      <c r="AY781" s="73"/>
      <c r="AZ781" s="77"/>
      <c r="BA781" s="77"/>
      <c r="BB781" s="77"/>
      <c r="BC781" s="77"/>
      <c r="BD781" s="77"/>
      <c r="BE781" s="77"/>
      <c r="BF781" s="77"/>
      <c r="BG781" s="77"/>
      <c r="BH781" s="77"/>
      <c r="BI781" s="77"/>
      <c r="BJ781" s="77"/>
      <c r="BK781" s="77"/>
      <c r="BL781" s="77"/>
      <c r="BM781" s="77"/>
      <c r="BN781" s="77"/>
      <c r="BO781" s="77"/>
      <c r="BP781" s="77"/>
      <c r="BQ781" s="77"/>
      <c r="BR781" s="77"/>
      <c r="BS781" s="77"/>
      <c r="BT781" s="77"/>
      <c r="BU781" s="77"/>
      <c r="BV781" s="77"/>
      <c r="BW781" s="77"/>
      <c r="BX781" s="77"/>
      <c r="BY781" s="77"/>
      <c r="BZ781" s="77"/>
      <c r="CA781" s="77"/>
      <c r="CB781" s="77"/>
      <c r="CC781" s="77"/>
      <c r="CD781" s="77"/>
      <c r="CE781" s="77"/>
      <c r="CF781" s="77"/>
      <c r="CG781" s="77"/>
      <c r="CH781" s="77"/>
      <c r="CI781" s="77"/>
      <c r="CJ781" s="77"/>
      <c r="CK781" s="77"/>
      <c r="CL781" s="77"/>
      <c r="CM781" s="77"/>
      <c r="CN781" s="77"/>
      <c r="CO781" s="77"/>
      <c r="CP781" s="77"/>
      <c r="CQ781" s="77"/>
      <c r="CR781" s="77"/>
      <c r="CS781" s="77"/>
      <c r="CT781" s="77"/>
      <c r="CU781" s="77"/>
      <c r="CV781" s="77"/>
      <c r="CW781" s="77"/>
      <c r="CX781" s="77"/>
    </row>
    <row r="782" spans="1:102" ht="13.5" customHeight="1" x14ac:dyDescent="0.2">
      <c r="A782" s="3"/>
      <c r="B782" s="64"/>
      <c r="C782" s="3"/>
      <c r="D782" s="3"/>
      <c r="E782" s="3"/>
      <c r="F782" s="3"/>
      <c r="G782" s="3"/>
      <c r="H782" s="3"/>
      <c r="I782" s="3"/>
      <c r="J782" s="3"/>
      <c r="K782" s="3"/>
      <c r="L782" s="3"/>
    </row>
    <row r="783" spans="1:102" ht="13.5" customHeight="1" x14ac:dyDescent="0.2">
      <c r="A783" s="3"/>
      <c r="B783" s="64"/>
      <c r="C783" s="64"/>
      <c r="D783" s="64"/>
      <c r="E783" s="64"/>
      <c r="F783" s="64"/>
      <c r="G783" s="64"/>
      <c r="H783" s="64"/>
      <c r="I783" s="64"/>
      <c r="J783" s="64"/>
      <c r="K783" s="64"/>
      <c r="L783" s="64"/>
      <c r="M783" s="64"/>
      <c r="N783" s="65"/>
      <c r="O783" s="64"/>
      <c r="P783" s="64"/>
      <c r="Q783" s="64"/>
      <c r="R783" s="64"/>
      <c r="S783" s="64"/>
      <c r="T783" s="64"/>
      <c r="U783" s="64"/>
      <c r="V783" s="64"/>
      <c r="W783" s="64"/>
      <c r="X783" s="64"/>
      <c r="Y783" s="64"/>
      <c r="Z783" s="64"/>
      <c r="AA783" s="64"/>
      <c r="AB783" s="64"/>
      <c r="AC783" s="64"/>
      <c r="AD783" s="64"/>
      <c r="AE783" s="64"/>
      <c r="AF783" s="64"/>
      <c r="AG783" s="64"/>
      <c r="AH783" s="64"/>
      <c r="AI783" s="64"/>
      <c r="AJ783" s="64"/>
      <c r="AK783" s="64"/>
      <c r="AL783" s="64"/>
      <c r="AM783" s="64"/>
      <c r="AN783" s="64"/>
      <c r="AO783" s="64"/>
      <c r="AP783" s="64"/>
      <c r="AQ783" s="64"/>
      <c r="AR783" s="64"/>
      <c r="AS783" s="64"/>
      <c r="AT783" s="64"/>
      <c r="AU783" s="64"/>
      <c r="AV783" s="64"/>
      <c r="AW783" s="64"/>
      <c r="AX783" s="64"/>
      <c r="AY783" s="64"/>
      <c r="AZ783" s="64"/>
      <c r="BA783" s="64"/>
      <c r="BB783" s="64"/>
      <c r="BC783" s="64"/>
      <c r="BD783" s="64"/>
      <c r="BE783" s="64"/>
      <c r="BF783" s="64"/>
      <c r="BG783" s="64"/>
      <c r="BH783" s="64"/>
      <c r="BI783" s="64"/>
      <c r="BJ783" s="64"/>
      <c r="BK783" s="64"/>
      <c r="BL783" s="64"/>
      <c r="BM783" s="64"/>
      <c r="BN783" s="64"/>
      <c r="BO783" s="64"/>
      <c r="BP783" s="64"/>
      <c r="BQ783" s="64"/>
      <c r="BR783" s="64"/>
      <c r="BS783" s="64"/>
      <c r="BT783" s="64"/>
      <c r="BU783" s="64"/>
      <c r="BV783" s="64"/>
      <c r="BW783" s="64"/>
      <c r="BX783" s="64"/>
      <c r="BY783" s="64"/>
      <c r="BZ783" s="64"/>
      <c r="CA783" s="64"/>
      <c r="CB783" s="64"/>
      <c r="CC783" s="64"/>
      <c r="CD783" s="64"/>
      <c r="CE783" s="64"/>
      <c r="CF783" s="64"/>
      <c r="CG783" s="64"/>
      <c r="CH783" s="64"/>
      <c r="CI783" s="64"/>
      <c r="CJ783" s="64"/>
      <c r="CK783" s="64"/>
      <c r="CL783" s="64"/>
      <c r="CM783" s="64"/>
      <c r="CN783" s="64"/>
      <c r="CO783" s="64"/>
      <c r="CP783" s="64"/>
      <c r="CQ783" s="64"/>
      <c r="CR783" s="64"/>
      <c r="CS783" s="64"/>
      <c r="CT783" s="64"/>
      <c r="CU783" s="64"/>
      <c r="CV783" s="64"/>
      <c r="CW783" s="64"/>
      <c r="CX783" s="64"/>
    </row>
    <row r="784" spans="1:102" ht="13.5" customHeight="1" x14ac:dyDescent="0.2">
      <c r="A784" s="3"/>
      <c r="B784" s="64"/>
      <c r="C784" s="68"/>
      <c r="D784" s="68"/>
      <c r="E784" s="68"/>
      <c r="F784" s="68"/>
      <c r="G784" s="64"/>
      <c r="H784" s="64"/>
      <c r="I784" s="64"/>
      <c r="J784" s="64"/>
      <c r="K784" s="64"/>
      <c r="L784" s="65"/>
      <c r="M784" s="64"/>
      <c r="N784" s="65"/>
      <c r="O784" s="64"/>
      <c r="P784" s="64"/>
      <c r="Q784" s="64"/>
      <c r="R784" s="64"/>
      <c r="S784" s="64"/>
      <c r="T784" s="64"/>
      <c r="U784" s="64"/>
      <c r="V784" s="64"/>
      <c r="W784" s="64"/>
      <c r="X784" s="64"/>
      <c r="Y784" s="64"/>
      <c r="Z784" s="64"/>
      <c r="AA784" s="64"/>
      <c r="AB784" s="64"/>
      <c r="AC784" s="64"/>
      <c r="AD784" s="64"/>
      <c r="AE784" s="64"/>
      <c r="AF784" s="66"/>
      <c r="AG784" s="66"/>
      <c r="AH784" s="66"/>
      <c r="AI784" s="66"/>
      <c r="AJ784" s="66"/>
      <c r="AK784" s="66"/>
      <c r="AL784" s="66"/>
      <c r="AM784" s="66"/>
      <c r="AN784" s="66"/>
      <c r="AO784" s="66"/>
      <c r="AP784" s="66"/>
      <c r="AQ784" s="66"/>
      <c r="AR784" s="66"/>
      <c r="AS784" s="66"/>
      <c r="AT784" s="66"/>
      <c r="AU784" s="66"/>
      <c r="AV784" s="66"/>
      <c r="AW784" s="66"/>
      <c r="AX784" s="66"/>
      <c r="AY784" s="66"/>
      <c r="AZ784" s="66"/>
      <c r="BA784" s="66"/>
      <c r="BB784" s="66"/>
      <c r="BC784" s="66"/>
      <c r="BD784" s="66"/>
      <c r="BE784" s="66"/>
      <c r="BF784" s="66"/>
      <c r="BG784" s="66"/>
      <c r="BH784" s="66"/>
      <c r="BI784" s="66"/>
      <c r="BJ784" s="66"/>
      <c r="BK784" s="66"/>
      <c r="BL784" s="66"/>
      <c r="BM784" s="66"/>
      <c r="BN784" s="66"/>
      <c r="BO784" s="66"/>
      <c r="BP784" s="66"/>
      <c r="BQ784" s="66"/>
      <c r="BR784" s="66"/>
      <c r="BS784" s="66"/>
      <c r="BT784" s="66"/>
      <c r="BU784" s="64"/>
      <c r="BV784" s="64"/>
      <c r="BW784" s="64"/>
      <c r="BX784" s="64"/>
      <c r="BY784" s="64"/>
      <c r="BZ784" s="64"/>
      <c r="CA784" s="64"/>
      <c r="CB784" s="64"/>
      <c r="CC784" s="64"/>
      <c r="CD784" s="64"/>
      <c r="CE784" s="64"/>
      <c r="CF784" s="64"/>
      <c r="CG784" s="64"/>
      <c r="CH784" s="64"/>
      <c r="CI784" s="64"/>
      <c r="CJ784" s="64"/>
      <c r="CK784" s="64"/>
      <c r="CL784" s="64"/>
      <c r="CM784" s="64"/>
      <c r="CN784" s="64"/>
      <c r="CO784" s="64"/>
      <c r="CP784" s="64"/>
      <c r="CQ784" s="64"/>
      <c r="CR784" s="64"/>
      <c r="CS784" s="64"/>
      <c r="CT784" s="64"/>
      <c r="CU784" s="64"/>
      <c r="CV784" s="64"/>
      <c r="CW784" s="64"/>
      <c r="CX784" s="64"/>
    </row>
    <row r="785" spans="1:102" ht="13.5" customHeight="1" x14ac:dyDescent="0.2">
      <c r="A785" s="3"/>
      <c r="B785" s="64"/>
      <c r="C785" s="68"/>
      <c r="D785" s="68"/>
      <c r="E785" s="68"/>
      <c r="F785" s="68"/>
      <c r="G785" s="64"/>
      <c r="H785" s="64"/>
      <c r="I785" s="64"/>
      <c r="J785" s="64"/>
      <c r="K785" s="64"/>
      <c r="L785" s="64"/>
      <c r="M785" s="64"/>
      <c r="N785" s="65"/>
      <c r="O785" s="56"/>
      <c r="P785" s="56"/>
      <c r="Q785" s="56"/>
      <c r="R785" s="56"/>
      <c r="S785" s="56"/>
      <c r="T785" s="56"/>
      <c r="U785" s="56"/>
      <c r="V785" s="56"/>
      <c r="W785" s="56"/>
      <c r="X785" s="56"/>
      <c r="Y785" s="56"/>
      <c r="Z785" s="56"/>
      <c r="AA785" s="56"/>
      <c r="AB785" s="56"/>
      <c r="AC785" s="56"/>
      <c r="AD785" s="56"/>
      <c r="AE785" s="64"/>
      <c r="AF785" s="64"/>
      <c r="AG785" s="64"/>
      <c r="AH785" s="64"/>
      <c r="AI785" s="64"/>
      <c r="AJ785" s="64"/>
      <c r="AK785" s="64"/>
      <c r="AL785" s="64"/>
      <c r="AM785" s="64"/>
      <c r="AN785" s="64"/>
      <c r="AO785" s="64"/>
      <c r="AP785" s="64"/>
      <c r="AQ785" s="69"/>
      <c r="AR785" s="69"/>
      <c r="AS785" s="69"/>
      <c r="AT785" s="69"/>
      <c r="AU785" s="70"/>
      <c r="AV785" s="64"/>
      <c r="AW785" s="64"/>
      <c r="AX785" s="64"/>
      <c r="AY785" s="64"/>
      <c r="AZ785" s="64"/>
      <c r="BA785" s="70"/>
      <c r="BB785" s="64"/>
      <c r="BC785" s="64"/>
      <c r="BD785" s="64"/>
      <c r="BE785" s="64"/>
      <c r="BF785" s="64"/>
      <c r="BG785" s="64"/>
      <c r="BH785" s="70"/>
      <c r="BI785" s="64"/>
      <c r="BJ785" s="64"/>
      <c r="BK785" s="64"/>
      <c r="BL785" s="64"/>
      <c r="BM785" s="64"/>
      <c r="BN785" s="70"/>
      <c r="BO785" s="64"/>
      <c r="BP785" s="64"/>
      <c r="BQ785" s="64"/>
      <c r="BR785" s="64"/>
      <c r="BS785" s="64"/>
      <c r="BT785" s="64"/>
      <c r="BU785" s="64"/>
      <c r="BV785" s="64"/>
      <c r="BW785" s="64"/>
      <c r="BX785" s="64"/>
      <c r="BY785" s="64"/>
      <c r="BZ785" s="64"/>
      <c r="CA785" s="64"/>
      <c r="CB785" s="64"/>
      <c r="CC785" s="64"/>
      <c r="CD785" s="64"/>
      <c r="CE785" s="64"/>
      <c r="CF785" s="64"/>
      <c r="CG785" s="64"/>
      <c r="CH785" s="64"/>
      <c r="CI785" s="64"/>
      <c r="CJ785" s="64"/>
      <c r="CK785" s="64"/>
      <c r="CL785" s="64"/>
      <c r="CM785" s="64"/>
      <c r="CN785" s="64"/>
      <c r="CO785" s="64"/>
      <c r="CP785" s="64"/>
      <c r="CQ785" s="64"/>
      <c r="CR785" s="64"/>
      <c r="CS785" s="64"/>
      <c r="CT785" s="64"/>
      <c r="CU785" s="64"/>
      <c r="CV785" s="64"/>
      <c r="CW785" s="64"/>
      <c r="CX785" s="64"/>
    </row>
    <row r="786" spans="1:102" ht="13.5" customHeight="1" x14ac:dyDescent="0.2">
      <c r="B786" s="64"/>
      <c r="C786" s="68"/>
      <c r="D786" s="68"/>
      <c r="E786" s="68"/>
      <c r="F786" s="68"/>
      <c r="G786" s="64"/>
      <c r="H786" s="64"/>
      <c r="I786" s="64"/>
      <c r="J786" s="64"/>
      <c r="K786" s="64"/>
      <c r="L786" s="64"/>
      <c r="M786" s="64"/>
      <c r="N786" s="65"/>
      <c r="O786" s="56"/>
      <c r="P786" s="56"/>
      <c r="Q786" s="56"/>
      <c r="R786" s="56"/>
      <c r="S786" s="56"/>
      <c r="T786" s="56"/>
      <c r="U786" s="56"/>
      <c r="V786" s="56"/>
      <c r="W786" s="56"/>
      <c r="X786" s="56"/>
      <c r="Y786" s="56"/>
      <c r="Z786" s="56"/>
      <c r="AA786" s="56"/>
      <c r="AB786" s="56"/>
      <c r="AC786" s="56"/>
      <c r="AD786" s="56"/>
      <c r="AE786" s="64"/>
      <c r="AF786" s="64"/>
      <c r="AG786" s="64"/>
      <c r="AH786" s="64"/>
      <c r="AI786" s="64"/>
      <c r="AJ786" s="64"/>
      <c r="AK786" s="64"/>
      <c r="AL786" s="64"/>
      <c r="AM786" s="64"/>
      <c r="AN786" s="64"/>
      <c r="AO786" s="64"/>
      <c r="AP786" s="64"/>
      <c r="AQ786" s="64"/>
      <c r="AR786" s="64"/>
      <c r="AS786" s="64"/>
      <c r="AT786" s="64"/>
      <c r="AU786" s="64"/>
      <c r="AV786" s="64"/>
      <c r="AW786" s="64"/>
      <c r="AX786" s="64"/>
      <c r="AY786" s="64"/>
      <c r="AZ786" s="64"/>
      <c r="BA786" s="64"/>
      <c r="BB786" s="64"/>
      <c r="BC786" s="64"/>
      <c r="BD786" s="64"/>
      <c r="BE786" s="64"/>
      <c r="BF786" s="64"/>
      <c r="BG786" s="64"/>
      <c r="BH786" s="64"/>
      <c r="BI786" s="64"/>
      <c r="BJ786" s="64"/>
      <c r="BK786" s="64"/>
      <c r="BL786" s="64"/>
      <c r="BM786" s="64"/>
      <c r="BN786" s="64"/>
      <c r="BO786" s="64"/>
      <c r="BP786" s="64"/>
      <c r="BQ786" s="64"/>
      <c r="BR786" s="64"/>
      <c r="BS786" s="64"/>
      <c r="BT786" s="64"/>
      <c r="BU786" s="64"/>
      <c r="BV786" s="64"/>
      <c r="BW786" s="64"/>
      <c r="BX786" s="64"/>
      <c r="BY786" s="64"/>
      <c r="BZ786" s="64"/>
      <c r="CA786" s="64"/>
      <c r="CB786" s="64"/>
      <c r="CC786" s="64"/>
      <c r="CD786" s="64"/>
      <c r="CE786" s="64"/>
      <c r="CF786" s="64"/>
      <c r="CG786" s="64"/>
      <c r="CH786" s="64"/>
      <c r="CI786" s="64"/>
      <c r="CJ786" s="64"/>
      <c r="CK786" s="64"/>
      <c r="CL786" s="64"/>
      <c r="CM786" s="64"/>
      <c r="CN786" s="64"/>
      <c r="CO786" s="64"/>
      <c r="CP786" s="64"/>
      <c r="CQ786" s="64"/>
      <c r="CR786" s="64"/>
      <c r="CS786" s="64"/>
      <c r="CT786" s="64"/>
      <c r="CU786" s="64"/>
      <c r="CV786" s="64"/>
      <c r="CW786" s="64"/>
      <c r="CX786" s="64"/>
    </row>
    <row r="787" spans="1:102" ht="13.5" customHeight="1" x14ac:dyDescent="0.2">
      <c r="B787" s="77"/>
      <c r="C787" s="64"/>
      <c r="D787" s="64"/>
      <c r="E787" s="64"/>
      <c r="F787" s="64"/>
      <c r="G787" s="64"/>
      <c r="H787" s="64"/>
      <c r="I787" s="64"/>
      <c r="J787" s="64"/>
      <c r="K787" s="64"/>
      <c r="L787" s="64"/>
      <c r="M787" s="64"/>
      <c r="N787" s="65"/>
      <c r="O787" s="64"/>
      <c r="P787" s="64"/>
      <c r="Q787" s="64"/>
      <c r="R787" s="64"/>
      <c r="S787" s="64"/>
      <c r="T787" s="64"/>
      <c r="U787" s="64"/>
      <c r="V787" s="64"/>
      <c r="W787" s="64"/>
      <c r="X787" s="64"/>
      <c r="Y787" s="64"/>
      <c r="Z787" s="64"/>
      <c r="AA787" s="64"/>
      <c r="AB787" s="64"/>
      <c r="AC787" s="56"/>
      <c r="AD787" s="56"/>
      <c r="AE787" s="56"/>
      <c r="AF787" s="56"/>
      <c r="AG787" s="56"/>
      <c r="AH787" s="56"/>
      <c r="AI787" s="64"/>
      <c r="AJ787" s="64"/>
      <c r="AK787" s="64"/>
      <c r="AL787" s="64"/>
      <c r="AM787" s="64"/>
      <c r="AN787" s="64"/>
      <c r="AO787" s="64"/>
      <c r="AP787" s="64"/>
      <c r="AQ787" s="64"/>
      <c r="AR787" s="64"/>
      <c r="AS787" s="64"/>
      <c r="AT787" s="64"/>
      <c r="AU787" s="64"/>
      <c r="AV787" s="64"/>
      <c r="AW787" s="64"/>
      <c r="AX787" s="64"/>
      <c r="AY787" s="64"/>
      <c r="AZ787" s="64"/>
      <c r="BA787" s="64"/>
      <c r="BB787" s="64"/>
      <c r="BC787" s="64"/>
      <c r="BD787" s="64"/>
      <c r="BE787" s="64"/>
      <c r="BF787" s="64"/>
      <c r="BG787" s="64"/>
      <c r="BH787" s="64"/>
      <c r="BI787" s="64"/>
      <c r="BJ787" s="64"/>
      <c r="BK787" s="64"/>
      <c r="BL787" s="64"/>
      <c r="BM787" s="64"/>
      <c r="BN787" s="64"/>
      <c r="BO787" s="64"/>
      <c r="BP787" s="64"/>
      <c r="BQ787" s="64"/>
      <c r="BR787" s="64"/>
      <c r="BS787" s="64"/>
      <c r="BT787" s="64"/>
      <c r="BU787" s="64"/>
      <c r="BV787" s="64"/>
      <c r="BW787" s="64"/>
      <c r="BX787" s="64"/>
      <c r="BY787" s="64"/>
      <c r="BZ787" s="64"/>
      <c r="CA787" s="64"/>
      <c r="CB787" s="64"/>
      <c r="CC787" s="64"/>
      <c r="CD787" s="64"/>
      <c r="CE787" s="64"/>
      <c r="CF787" s="64"/>
      <c r="CG787" s="64"/>
      <c r="CH787" s="64"/>
      <c r="CI787" s="64"/>
      <c r="CJ787" s="64"/>
      <c r="CK787" s="64"/>
      <c r="CL787" s="64"/>
      <c r="CM787" s="64"/>
      <c r="CN787" s="64"/>
      <c r="CO787" s="64"/>
      <c r="CP787" s="64"/>
      <c r="CQ787" s="64"/>
      <c r="CR787" s="64"/>
      <c r="CS787" s="64"/>
      <c r="CT787" s="64"/>
      <c r="CU787" s="64"/>
      <c r="CV787" s="64"/>
      <c r="CW787" s="64"/>
      <c r="CX787" s="64"/>
    </row>
    <row r="788" spans="1:102" ht="13.5" customHeight="1" x14ac:dyDescent="0.2">
      <c r="B788" s="77"/>
      <c r="C788" s="83"/>
      <c r="D788" s="83"/>
      <c r="E788" s="83"/>
      <c r="F788" s="83"/>
      <c r="G788" s="83"/>
      <c r="H788" s="83"/>
      <c r="I788" s="83"/>
      <c r="J788" s="83"/>
      <c r="K788" s="83"/>
      <c r="L788" s="83"/>
      <c r="M788" s="83"/>
      <c r="N788" s="83"/>
      <c r="O788" s="83"/>
      <c r="P788" s="83"/>
      <c r="Q788" s="83"/>
      <c r="R788" s="54"/>
      <c r="S788" s="54"/>
      <c r="T788" s="54"/>
      <c r="U788" s="83"/>
      <c r="V788" s="83"/>
      <c r="W788" s="83"/>
      <c r="X788" s="83"/>
      <c r="Y788" s="83"/>
      <c r="Z788" s="83"/>
      <c r="AA788" s="83"/>
      <c r="AB788" s="83"/>
      <c r="AC788" s="83"/>
      <c r="AD788" s="83"/>
      <c r="AE788" s="83"/>
      <c r="AF788" s="83"/>
      <c r="AG788" s="83"/>
      <c r="AH788" s="83"/>
      <c r="AI788" s="83"/>
      <c r="AJ788" s="83"/>
      <c r="AK788" s="83"/>
      <c r="AL788" s="83"/>
      <c r="AM788" s="83"/>
      <c r="AN788" s="83"/>
      <c r="AO788" s="83"/>
      <c r="AP788" s="83"/>
      <c r="AQ788" s="83"/>
      <c r="AR788" s="83"/>
      <c r="AS788" s="83"/>
      <c r="AT788" s="83"/>
      <c r="AU788" s="83"/>
      <c r="AV788" s="83"/>
      <c r="AW788" s="83"/>
      <c r="AX788" s="83"/>
      <c r="AY788" s="83"/>
      <c r="AZ788" s="71"/>
      <c r="BA788" s="83"/>
      <c r="BB788" s="83"/>
      <c r="BC788" s="83"/>
      <c r="BD788" s="83"/>
      <c r="BE788" s="83"/>
      <c r="BF788" s="83"/>
      <c r="BG788" s="83"/>
      <c r="BH788" s="83"/>
      <c r="BI788" s="83"/>
      <c r="BJ788" s="83"/>
      <c r="BK788" s="83"/>
      <c r="BL788" s="83"/>
      <c r="BM788" s="83"/>
      <c r="BN788" s="83"/>
      <c r="BO788" s="83"/>
      <c r="BP788" s="54"/>
      <c r="BQ788" s="54"/>
      <c r="BR788" s="54"/>
      <c r="BS788" s="83"/>
      <c r="BT788" s="83"/>
      <c r="BU788" s="83"/>
      <c r="BV788" s="83"/>
      <c r="BW788" s="83"/>
      <c r="BX788" s="83"/>
      <c r="BY788" s="83"/>
      <c r="BZ788" s="83"/>
      <c r="CA788" s="83"/>
      <c r="CB788" s="83"/>
      <c r="CC788" s="83"/>
      <c r="CD788" s="83"/>
      <c r="CE788" s="83"/>
      <c r="CF788" s="83"/>
      <c r="CG788" s="83"/>
      <c r="CH788" s="83"/>
      <c r="CI788" s="83"/>
      <c r="CJ788" s="83"/>
      <c r="CK788" s="83"/>
      <c r="CL788" s="83"/>
      <c r="CM788" s="83"/>
      <c r="CN788" s="83"/>
      <c r="CO788" s="83"/>
      <c r="CP788" s="83"/>
      <c r="CQ788" s="83"/>
      <c r="CR788" s="83"/>
      <c r="CS788" s="83"/>
      <c r="CT788" s="83"/>
      <c r="CU788" s="83"/>
      <c r="CV788" s="83"/>
      <c r="CW788" s="83"/>
      <c r="CX788" s="77"/>
    </row>
    <row r="789" spans="1:102" ht="13.5" customHeight="1" x14ac:dyDescent="0.2">
      <c r="B789" s="77"/>
      <c r="C789" s="83"/>
      <c r="D789" s="83"/>
      <c r="E789" s="83"/>
      <c r="F789" s="83"/>
      <c r="G789" s="83"/>
      <c r="H789" s="83"/>
      <c r="I789" s="83"/>
      <c r="J789" s="83"/>
      <c r="K789" s="83"/>
      <c r="L789" s="83"/>
      <c r="M789" s="83"/>
      <c r="N789" s="83"/>
      <c r="O789" s="83"/>
      <c r="P789" s="83"/>
      <c r="Q789" s="83"/>
      <c r="R789" s="83"/>
      <c r="S789" s="83"/>
      <c r="T789" s="83"/>
      <c r="U789" s="83"/>
      <c r="V789" s="83"/>
      <c r="W789" s="83"/>
      <c r="X789" s="54"/>
      <c r="Y789" s="54"/>
      <c r="Z789" s="54"/>
      <c r="AA789" s="54"/>
      <c r="AB789" s="54"/>
      <c r="AC789" s="73"/>
      <c r="AD789" s="73"/>
      <c r="AE789" s="73"/>
      <c r="AF789" s="73"/>
      <c r="AG789" s="73"/>
      <c r="AH789" s="73"/>
      <c r="AI789" s="73"/>
      <c r="AJ789" s="73"/>
      <c r="AK789" s="73"/>
      <c r="AL789" s="73"/>
      <c r="AM789" s="73"/>
      <c r="AN789" s="73"/>
      <c r="AO789" s="73"/>
      <c r="AP789" s="73"/>
      <c r="AQ789" s="73"/>
      <c r="AR789" s="73"/>
      <c r="AS789" s="73"/>
      <c r="AT789" s="73"/>
      <c r="AU789" s="73"/>
      <c r="AV789" s="73"/>
      <c r="AW789" s="73"/>
      <c r="AX789" s="73"/>
      <c r="AY789" s="73"/>
      <c r="AZ789" s="72"/>
      <c r="BA789" s="83"/>
      <c r="BB789" s="83"/>
      <c r="BC789" s="83"/>
      <c r="BD789" s="83"/>
      <c r="BE789" s="83"/>
      <c r="BF789" s="83"/>
      <c r="BG789" s="83"/>
      <c r="BH789" s="83"/>
      <c r="BI789" s="83"/>
      <c r="BJ789" s="83"/>
      <c r="BK789" s="83"/>
      <c r="BL789" s="83"/>
      <c r="BM789" s="83"/>
      <c r="BN789" s="83"/>
      <c r="BO789" s="83"/>
      <c r="BP789" s="83"/>
      <c r="BQ789" s="83"/>
      <c r="BR789" s="83"/>
      <c r="BS789" s="83"/>
      <c r="BT789" s="83"/>
      <c r="BU789" s="83"/>
      <c r="BV789" s="54"/>
      <c r="BW789" s="54"/>
      <c r="BX789" s="54"/>
      <c r="BY789" s="54"/>
      <c r="BZ789" s="54"/>
      <c r="CA789" s="73"/>
      <c r="CB789" s="73"/>
      <c r="CC789" s="73"/>
      <c r="CD789" s="73"/>
      <c r="CE789" s="73"/>
      <c r="CF789" s="73"/>
      <c r="CG789" s="73"/>
      <c r="CH789" s="73"/>
      <c r="CI789" s="73"/>
      <c r="CJ789" s="73"/>
      <c r="CK789" s="73"/>
      <c r="CL789" s="73"/>
      <c r="CM789" s="73"/>
      <c r="CN789" s="73"/>
      <c r="CO789" s="73"/>
      <c r="CP789" s="73"/>
      <c r="CQ789" s="73"/>
      <c r="CR789" s="73"/>
      <c r="CS789" s="73"/>
      <c r="CT789" s="73"/>
      <c r="CU789" s="73"/>
      <c r="CV789" s="73"/>
      <c r="CW789" s="73"/>
      <c r="CX789" s="77"/>
    </row>
    <row r="790" spans="1:102" ht="13.5" customHeight="1" x14ac:dyDescent="0.25">
      <c r="B790" s="77"/>
      <c r="C790" s="84"/>
      <c r="D790" s="75"/>
      <c r="E790" s="75"/>
      <c r="F790" s="75"/>
      <c r="G790" s="75"/>
      <c r="H790" s="75"/>
      <c r="I790" s="75"/>
      <c r="J790" s="75"/>
      <c r="K790" s="75"/>
      <c r="L790" s="75"/>
      <c r="M790" s="74"/>
      <c r="N790" s="74"/>
      <c r="O790" s="74"/>
      <c r="P790" s="74"/>
      <c r="Q790" s="74"/>
      <c r="R790" s="85"/>
      <c r="S790" s="85"/>
      <c r="T790" s="85"/>
      <c r="U790" s="86"/>
      <c r="V790" s="86"/>
      <c r="W790" s="86"/>
      <c r="X790" s="74"/>
      <c r="Y790" s="74"/>
      <c r="Z790" s="74"/>
      <c r="AA790" s="74"/>
      <c r="AB790" s="74"/>
      <c r="AC790" s="73"/>
      <c r="AD790" s="73"/>
      <c r="AE790" s="73"/>
      <c r="AF790" s="73"/>
      <c r="AG790" s="73"/>
      <c r="AH790" s="73"/>
      <c r="AI790" s="73"/>
      <c r="AJ790" s="73"/>
      <c r="AK790" s="73"/>
      <c r="AL790" s="73"/>
      <c r="AM790" s="73"/>
      <c r="AN790" s="73"/>
      <c r="AO790" s="73"/>
      <c r="AP790" s="73"/>
      <c r="AQ790" s="73"/>
      <c r="AR790" s="73"/>
      <c r="AS790" s="73"/>
      <c r="AT790" s="73"/>
      <c r="AU790" s="73"/>
      <c r="AV790" s="73"/>
      <c r="AW790" s="73"/>
      <c r="AX790" s="73"/>
      <c r="AY790" s="73"/>
      <c r="AZ790" s="72"/>
      <c r="BA790" s="84"/>
      <c r="BB790" s="76"/>
      <c r="BC790" s="76"/>
      <c r="BD790" s="76"/>
      <c r="BE790" s="76"/>
      <c r="BF790" s="76"/>
      <c r="BG790" s="76"/>
      <c r="BH790" s="76"/>
      <c r="BI790" s="76"/>
      <c r="BJ790" s="76"/>
      <c r="BK790" s="74"/>
      <c r="BL790" s="74"/>
      <c r="BM790" s="74"/>
      <c r="BN790" s="74"/>
      <c r="BO790" s="74"/>
      <c r="BP790" s="85"/>
      <c r="BQ790" s="85"/>
      <c r="BR790" s="85"/>
      <c r="BS790" s="86"/>
      <c r="BT790" s="86"/>
      <c r="BU790" s="86"/>
      <c r="BV790" s="74"/>
      <c r="BW790" s="74"/>
      <c r="BX790" s="74"/>
      <c r="BY790" s="74"/>
      <c r="BZ790" s="74"/>
      <c r="CA790" s="73"/>
      <c r="CB790" s="73"/>
      <c r="CC790" s="73"/>
      <c r="CD790" s="73"/>
      <c r="CE790" s="73"/>
      <c r="CF790" s="73"/>
      <c r="CG790" s="73"/>
      <c r="CH790" s="73"/>
      <c r="CI790" s="73"/>
      <c r="CJ790" s="73"/>
      <c r="CK790" s="73"/>
      <c r="CL790" s="73"/>
      <c r="CM790" s="73"/>
      <c r="CN790" s="73"/>
      <c r="CO790" s="73"/>
      <c r="CP790" s="73"/>
      <c r="CQ790" s="73"/>
      <c r="CR790" s="73"/>
      <c r="CS790" s="73"/>
      <c r="CT790" s="73"/>
      <c r="CU790" s="73"/>
      <c r="CV790" s="73"/>
      <c r="CW790" s="73"/>
      <c r="CX790" s="77"/>
    </row>
    <row r="791" spans="1:102" ht="13.5" customHeight="1" x14ac:dyDescent="0.25">
      <c r="B791" s="77"/>
      <c r="C791" s="84"/>
      <c r="D791" s="75"/>
      <c r="E791" s="75"/>
      <c r="F791" s="75"/>
      <c r="G791" s="75"/>
      <c r="H791" s="75"/>
      <c r="I791" s="75"/>
      <c r="J791" s="75"/>
      <c r="K791" s="75"/>
      <c r="L791" s="75"/>
      <c r="M791" s="74"/>
      <c r="N791" s="74"/>
      <c r="O791" s="74"/>
      <c r="P791" s="74"/>
      <c r="Q791" s="74"/>
      <c r="R791" s="85"/>
      <c r="S791" s="85"/>
      <c r="T791" s="85"/>
      <c r="U791" s="86"/>
      <c r="V791" s="86"/>
      <c r="W791" s="86"/>
      <c r="X791" s="74"/>
      <c r="Y791" s="74"/>
      <c r="Z791" s="74"/>
      <c r="AA791" s="74"/>
      <c r="AB791" s="74"/>
      <c r="AC791" s="73"/>
      <c r="AD791" s="73"/>
      <c r="AE791" s="73"/>
      <c r="AF791" s="73"/>
      <c r="AG791" s="73"/>
      <c r="AH791" s="73"/>
      <c r="AI791" s="73"/>
      <c r="AJ791" s="73"/>
      <c r="AK791" s="73"/>
      <c r="AL791" s="73"/>
      <c r="AM791" s="73"/>
      <c r="AN791" s="73"/>
      <c r="AO791" s="73"/>
      <c r="AP791" s="73"/>
      <c r="AQ791" s="73"/>
      <c r="AR791" s="73"/>
      <c r="AS791" s="73"/>
      <c r="AT791" s="73"/>
      <c r="AU791" s="73"/>
      <c r="AV791" s="73"/>
      <c r="AW791" s="73"/>
      <c r="AX791" s="73"/>
      <c r="AY791" s="73"/>
      <c r="AZ791" s="72"/>
      <c r="BA791" s="84"/>
      <c r="BB791" s="76"/>
      <c r="BC791" s="76"/>
      <c r="BD791" s="76"/>
      <c r="BE791" s="76"/>
      <c r="BF791" s="76"/>
      <c r="BG791" s="76"/>
      <c r="BH791" s="76"/>
      <c r="BI791" s="76"/>
      <c r="BJ791" s="76"/>
      <c r="BK791" s="74"/>
      <c r="BL791" s="74"/>
      <c r="BM791" s="74"/>
      <c r="BN791" s="74"/>
      <c r="BO791" s="74"/>
      <c r="BP791" s="85"/>
      <c r="BQ791" s="85"/>
      <c r="BR791" s="85"/>
      <c r="BS791" s="86"/>
      <c r="BT791" s="86"/>
      <c r="BU791" s="86"/>
      <c r="BV791" s="74"/>
      <c r="BW791" s="74"/>
      <c r="BX791" s="74"/>
      <c r="BY791" s="74"/>
      <c r="BZ791" s="74"/>
      <c r="CA791" s="73"/>
      <c r="CB791" s="73"/>
      <c r="CC791" s="73"/>
      <c r="CD791" s="73"/>
      <c r="CE791" s="73"/>
      <c r="CF791" s="73"/>
      <c r="CG791" s="73"/>
      <c r="CH791" s="73"/>
      <c r="CI791" s="73"/>
      <c r="CJ791" s="73"/>
      <c r="CK791" s="73"/>
      <c r="CL791" s="73"/>
      <c r="CM791" s="73"/>
      <c r="CN791" s="73"/>
      <c r="CO791" s="73"/>
      <c r="CP791" s="73"/>
      <c r="CQ791" s="73"/>
      <c r="CR791" s="73"/>
      <c r="CS791" s="73"/>
      <c r="CT791" s="73"/>
      <c r="CU791" s="73"/>
      <c r="CV791" s="73"/>
      <c r="CW791" s="73"/>
      <c r="CX791" s="77"/>
    </row>
    <row r="792" spans="1:102" ht="13.5" customHeight="1" x14ac:dyDescent="0.25">
      <c r="B792" s="77"/>
      <c r="C792" s="84"/>
      <c r="D792" s="75"/>
      <c r="E792" s="75"/>
      <c r="F792" s="75"/>
      <c r="G792" s="75"/>
      <c r="H792" s="75"/>
      <c r="I792" s="75"/>
      <c r="J792" s="75"/>
      <c r="K792" s="75"/>
      <c r="L792" s="75"/>
      <c r="M792" s="74"/>
      <c r="N792" s="74"/>
      <c r="O792" s="74"/>
      <c r="P792" s="74"/>
      <c r="Q792" s="74"/>
      <c r="R792" s="85"/>
      <c r="S792" s="85"/>
      <c r="T792" s="85"/>
      <c r="U792" s="86"/>
      <c r="V792" s="86"/>
      <c r="W792" s="86"/>
      <c r="X792" s="74"/>
      <c r="Y792" s="74"/>
      <c r="Z792" s="74"/>
      <c r="AA792" s="74"/>
      <c r="AB792" s="74"/>
      <c r="AC792" s="73"/>
      <c r="AD792" s="73"/>
      <c r="AE792" s="73"/>
      <c r="AF792" s="73"/>
      <c r="AG792" s="73"/>
      <c r="AH792" s="73"/>
      <c r="AI792" s="73"/>
      <c r="AJ792" s="73"/>
      <c r="AK792" s="73"/>
      <c r="AL792" s="73"/>
      <c r="AM792" s="73"/>
      <c r="AN792" s="73"/>
      <c r="AO792" s="73"/>
      <c r="AP792" s="73"/>
      <c r="AQ792" s="73"/>
      <c r="AR792" s="73"/>
      <c r="AS792" s="73"/>
      <c r="AT792" s="73"/>
      <c r="AU792" s="73"/>
      <c r="AV792" s="73"/>
      <c r="AW792" s="73"/>
      <c r="AX792" s="73"/>
      <c r="AY792" s="73"/>
      <c r="AZ792" s="72"/>
      <c r="BA792" s="84"/>
      <c r="BB792" s="76"/>
      <c r="BC792" s="76"/>
      <c r="BD792" s="76"/>
      <c r="BE792" s="76"/>
      <c r="BF792" s="76"/>
      <c r="BG792" s="76"/>
      <c r="BH792" s="76"/>
      <c r="BI792" s="76"/>
      <c r="BJ792" s="76"/>
      <c r="BK792" s="74"/>
      <c r="BL792" s="74"/>
      <c r="BM792" s="74"/>
      <c r="BN792" s="74"/>
      <c r="BO792" s="74"/>
      <c r="BP792" s="85"/>
      <c r="BQ792" s="85"/>
      <c r="BR792" s="85"/>
      <c r="BS792" s="86"/>
      <c r="BT792" s="86"/>
      <c r="BU792" s="86"/>
      <c r="BV792" s="74"/>
      <c r="BW792" s="74"/>
      <c r="BX792" s="74"/>
      <c r="BY792" s="74"/>
      <c r="BZ792" s="74"/>
      <c r="CA792" s="73"/>
      <c r="CB792" s="73"/>
      <c r="CC792" s="73"/>
      <c r="CD792" s="73"/>
      <c r="CE792" s="73"/>
      <c r="CF792" s="73"/>
      <c r="CG792" s="73"/>
      <c r="CH792" s="73"/>
      <c r="CI792" s="73"/>
      <c r="CJ792" s="73"/>
      <c r="CK792" s="73"/>
      <c r="CL792" s="73"/>
      <c r="CM792" s="73"/>
      <c r="CN792" s="73"/>
      <c r="CO792" s="73"/>
      <c r="CP792" s="73"/>
      <c r="CQ792" s="73"/>
      <c r="CR792" s="73"/>
      <c r="CS792" s="73"/>
      <c r="CT792" s="73"/>
      <c r="CU792" s="73"/>
      <c r="CV792" s="73"/>
      <c r="CW792" s="73"/>
      <c r="CX792" s="77"/>
    </row>
    <row r="793" spans="1:102" ht="13.5" customHeight="1" x14ac:dyDescent="0.25">
      <c r="B793" s="77"/>
      <c r="C793" s="84"/>
      <c r="D793" s="75"/>
      <c r="E793" s="75"/>
      <c r="F793" s="75"/>
      <c r="G793" s="75"/>
      <c r="H793" s="75"/>
      <c r="I793" s="75"/>
      <c r="J793" s="75"/>
      <c r="K793" s="75"/>
      <c r="L793" s="75"/>
      <c r="M793" s="74"/>
      <c r="N793" s="74"/>
      <c r="O793" s="74"/>
      <c r="P793" s="74"/>
      <c r="Q793" s="74"/>
      <c r="R793" s="85"/>
      <c r="S793" s="85"/>
      <c r="T793" s="85"/>
      <c r="U793" s="86"/>
      <c r="V793" s="86"/>
      <c r="W793" s="86"/>
      <c r="X793" s="74"/>
      <c r="Y793" s="74"/>
      <c r="Z793" s="74"/>
      <c r="AA793" s="74"/>
      <c r="AB793" s="74"/>
      <c r="AC793" s="73"/>
      <c r="AD793" s="73"/>
      <c r="AE793" s="73"/>
      <c r="AF793" s="73"/>
      <c r="AG793" s="73"/>
      <c r="AH793" s="73"/>
      <c r="AI793" s="73"/>
      <c r="AJ793" s="73"/>
      <c r="AK793" s="73"/>
      <c r="AL793" s="73"/>
      <c r="AM793" s="73"/>
      <c r="AN793" s="73"/>
      <c r="AO793" s="73"/>
      <c r="AP793" s="73"/>
      <c r="AQ793" s="73"/>
      <c r="AR793" s="73"/>
      <c r="AS793" s="73"/>
      <c r="AT793" s="73"/>
      <c r="AU793" s="73"/>
      <c r="AV793" s="73"/>
      <c r="AW793" s="73"/>
      <c r="AX793" s="73"/>
      <c r="AY793" s="73"/>
      <c r="AZ793" s="72"/>
      <c r="BA793" s="84"/>
      <c r="BB793" s="76"/>
      <c r="BC793" s="76"/>
      <c r="BD793" s="76"/>
      <c r="BE793" s="76"/>
      <c r="BF793" s="76"/>
      <c r="BG793" s="76"/>
      <c r="BH793" s="76"/>
      <c r="BI793" s="76"/>
      <c r="BJ793" s="76"/>
      <c r="BK793" s="74"/>
      <c r="BL793" s="74"/>
      <c r="BM793" s="74"/>
      <c r="BN793" s="74"/>
      <c r="BO793" s="74"/>
      <c r="BP793" s="85"/>
      <c r="BQ793" s="85"/>
      <c r="BR793" s="85"/>
      <c r="BS793" s="86"/>
      <c r="BT793" s="86"/>
      <c r="BU793" s="86"/>
      <c r="BV793" s="74"/>
      <c r="BW793" s="74"/>
      <c r="BX793" s="74"/>
      <c r="BY793" s="74"/>
      <c r="BZ793" s="74"/>
      <c r="CA793" s="73"/>
      <c r="CB793" s="73"/>
      <c r="CC793" s="73"/>
      <c r="CD793" s="73"/>
      <c r="CE793" s="73"/>
      <c r="CF793" s="73"/>
      <c r="CG793" s="73"/>
      <c r="CH793" s="73"/>
      <c r="CI793" s="73"/>
      <c r="CJ793" s="73"/>
      <c r="CK793" s="73"/>
      <c r="CL793" s="73"/>
      <c r="CM793" s="73"/>
      <c r="CN793" s="73"/>
      <c r="CO793" s="73"/>
      <c r="CP793" s="73"/>
      <c r="CQ793" s="73"/>
      <c r="CR793" s="73"/>
      <c r="CS793" s="73"/>
      <c r="CT793" s="73"/>
      <c r="CU793" s="73"/>
      <c r="CV793" s="73"/>
      <c r="CW793" s="73"/>
      <c r="CX793" s="77"/>
    </row>
    <row r="794" spans="1:102" ht="13.5" customHeight="1" x14ac:dyDescent="0.2">
      <c r="B794" s="77"/>
      <c r="C794" s="83"/>
      <c r="D794" s="83"/>
      <c r="E794" s="83"/>
      <c r="F794" s="83"/>
      <c r="G794" s="83"/>
      <c r="H794" s="83"/>
      <c r="I794" s="83"/>
      <c r="J794" s="83"/>
      <c r="K794" s="83"/>
      <c r="L794" s="83"/>
      <c r="M794" s="83"/>
      <c r="N794" s="83"/>
      <c r="O794" s="83"/>
      <c r="P794" s="83"/>
      <c r="Q794" s="83"/>
      <c r="R794" s="83"/>
      <c r="S794" s="83"/>
      <c r="T794" s="83"/>
      <c r="U794" s="83"/>
      <c r="V794" s="83"/>
      <c r="W794" s="83"/>
      <c r="X794" s="54"/>
      <c r="Y794" s="54"/>
      <c r="Z794" s="54"/>
      <c r="AA794" s="54"/>
      <c r="AB794" s="54"/>
      <c r="AC794" s="73"/>
      <c r="AD794" s="73"/>
      <c r="AE794" s="73"/>
      <c r="AF794" s="73"/>
      <c r="AG794" s="73"/>
      <c r="AH794" s="73"/>
      <c r="AI794" s="73"/>
      <c r="AJ794" s="73"/>
      <c r="AK794" s="73"/>
      <c r="AL794" s="73"/>
      <c r="AM794" s="73"/>
      <c r="AN794" s="73"/>
      <c r="AO794" s="73"/>
      <c r="AP794" s="73"/>
      <c r="AQ794" s="73"/>
      <c r="AR794" s="73"/>
      <c r="AS794" s="73"/>
      <c r="AT794" s="73"/>
      <c r="AU794" s="73"/>
      <c r="AV794" s="73"/>
      <c r="AW794" s="73"/>
      <c r="AX794" s="73"/>
      <c r="AY794" s="73"/>
      <c r="AZ794" s="72"/>
      <c r="BA794" s="83"/>
      <c r="BB794" s="83"/>
      <c r="BC794" s="83"/>
      <c r="BD794" s="83"/>
      <c r="BE794" s="83"/>
      <c r="BF794" s="83"/>
      <c r="BG794" s="83"/>
      <c r="BH794" s="83"/>
      <c r="BI794" s="83"/>
      <c r="BJ794" s="83"/>
      <c r="BK794" s="83"/>
      <c r="BL794" s="83"/>
      <c r="BM794" s="83"/>
      <c r="BN794" s="83"/>
      <c r="BO794" s="83"/>
      <c r="BP794" s="83"/>
      <c r="BQ794" s="83"/>
      <c r="BR794" s="83"/>
      <c r="BS794" s="83"/>
      <c r="BT794" s="83"/>
      <c r="BU794" s="83"/>
      <c r="BV794" s="54"/>
      <c r="BW794" s="54"/>
      <c r="BX794" s="54"/>
      <c r="BY794" s="54"/>
      <c r="BZ794" s="54"/>
      <c r="CA794" s="73"/>
      <c r="CB794" s="73"/>
      <c r="CC794" s="73"/>
      <c r="CD794" s="73"/>
      <c r="CE794" s="73"/>
      <c r="CF794" s="73"/>
      <c r="CG794" s="73"/>
      <c r="CH794" s="73"/>
      <c r="CI794" s="73"/>
      <c r="CJ794" s="73"/>
      <c r="CK794" s="73"/>
      <c r="CL794" s="73"/>
      <c r="CM794" s="73"/>
      <c r="CN794" s="73"/>
      <c r="CO794" s="73"/>
      <c r="CP794" s="73"/>
      <c r="CQ794" s="73"/>
      <c r="CR794" s="73"/>
      <c r="CS794" s="73"/>
      <c r="CT794" s="73"/>
      <c r="CU794" s="73"/>
      <c r="CV794" s="73"/>
      <c r="CW794" s="73"/>
      <c r="CX794" s="77"/>
    </row>
    <row r="795" spans="1:102" ht="13.5" customHeight="1" x14ac:dyDescent="0.2">
      <c r="B795" s="77"/>
      <c r="C795" s="83"/>
      <c r="D795" s="83"/>
      <c r="E795" s="83"/>
      <c r="F795" s="83"/>
      <c r="G795" s="83"/>
      <c r="H795" s="83"/>
      <c r="I795" s="83"/>
      <c r="J795" s="83"/>
      <c r="K795" s="83"/>
      <c r="L795" s="83"/>
      <c r="M795" s="83"/>
      <c r="N795" s="83"/>
      <c r="O795" s="83"/>
      <c r="P795" s="83"/>
      <c r="Q795" s="83"/>
      <c r="R795" s="83"/>
      <c r="S795" s="83"/>
      <c r="T795" s="83"/>
      <c r="U795" s="83"/>
      <c r="V795" s="83"/>
      <c r="W795" s="83"/>
      <c r="X795" s="54"/>
      <c r="Y795" s="54"/>
      <c r="Z795" s="54"/>
      <c r="AA795" s="54"/>
      <c r="AB795" s="54"/>
      <c r="AC795" s="73"/>
      <c r="AD795" s="73"/>
      <c r="AE795" s="73"/>
      <c r="AF795" s="73"/>
      <c r="AG795" s="73"/>
      <c r="AH795" s="73"/>
      <c r="AI795" s="73"/>
      <c r="AJ795" s="73"/>
      <c r="AK795" s="73"/>
      <c r="AL795" s="73"/>
      <c r="AM795" s="73"/>
      <c r="AN795" s="73"/>
      <c r="AO795" s="73"/>
      <c r="AP795" s="73"/>
      <c r="AQ795" s="73"/>
      <c r="AR795" s="73"/>
      <c r="AS795" s="73"/>
      <c r="AT795" s="73"/>
      <c r="AU795" s="73"/>
      <c r="AV795" s="73"/>
      <c r="AW795" s="73"/>
      <c r="AX795" s="73"/>
      <c r="AY795" s="73"/>
      <c r="AZ795" s="77"/>
      <c r="BA795" s="83"/>
      <c r="BB795" s="83"/>
      <c r="BC795" s="83"/>
      <c r="BD795" s="83"/>
      <c r="BE795" s="83"/>
      <c r="BF795" s="83"/>
      <c r="BG795" s="83"/>
      <c r="BH795" s="83"/>
      <c r="BI795" s="83"/>
      <c r="BJ795" s="83"/>
      <c r="BK795" s="83"/>
      <c r="BL795" s="83"/>
      <c r="BM795" s="83"/>
      <c r="BN795" s="83"/>
      <c r="BO795" s="83"/>
      <c r="BP795" s="83"/>
      <c r="BQ795" s="83"/>
      <c r="BR795" s="83"/>
      <c r="BS795" s="83"/>
      <c r="BT795" s="83"/>
      <c r="BU795" s="83"/>
      <c r="BV795" s="54"/>
      <c r="BW795" s="54"/>
      <c r="BX795" s="54"/>
      <c r="BY795" s="54"/>
      <c r="BZ795" s="54"/>
      <c r="CA795" s="73"/>
      <c r="CB795" s="73"/>
      <c r="CC795" s="73"/>
      <c r="CD795" s="73"/>
      <c r="CE795" s="73"/>
      <c r="CF795" s="73"/>
      <c r="CG795" s="73"/>
      <c r="CH795" s="73"/>
      <c r="CI795" s="73"/>
      <c r="CJ795" s="73"/>
      <c r="CK795" s="73"/>
      <c r="CL795" s="73"/>
      <c r="CM795" s="73"/>
      <c r="CN795" s="73"/>
      <c r="CO795" s="73"/>
      <c r="CP795" s="73"/>
      <c r="CQ795" s="73"/>
      <c r="CR795" s="73"/>
      <c r="CS795" s="73"/>
      <c r="CT795" s="73"/>
      <c r="CU795" s="73"/>
      <c r="CV795" s="73"/>
      <c r="CW795" s="73"/>
      <c r="CX795" s="77"/>
    </row>
    <row r="796" spans="1:102" ht="13.5" customHeight="1" x14ac:dyDescent="0.25">
      <c r="B796" s="77"/>
      <c r="C796" s="84"/>
      <c r="D796" s="75"/>
      <c r="E796" s="75"/>
      <c r="F796" s="75"/>
      <c r="G796" s="75"/>
      <c r="H796" s="75"/>
      <c r="I796" s="75"/>
      <c r="J796" s="75"/>
      <c r="K796" s="75"/>
      <c r="L796" s="75"/>
      <c r="M796" s="74"/>
      <c r="N796" s="74"/>
      <c r="O796" s="74"/>
      <c r="P796" s="74"/>
      <c r="Q796" s="74"/>
      <c r="R796" s="85"/>
      <c r="S796" s="85"/>
      <c r="T796" s="85"/>
      <c r="U796" s="86"/>
      <c r="V796" s="86"/>
      <c r="W796" s="86"/>
      <c r="X796" s="74"/>
      <c r="Y796" s="74"/>
      <c r="Z796" s="74"/>
      <c r="AA796" s="74"/>
      <c r="AB796" s="74"/>
      <c r="AC796" s="73"/>
      <c r="AD796" s="73"/>
      <c r="AE796" s="73"/>
      <c r="AF796" s="73"/>
      <c r="AG796" s="73"/>
      <c r="AH796" s="73"/>
      <c r="AI796" s="73"/>
      <c r="AJ796" s="73"/>
      <c r="AK796" s="73"/>
      <c r="AL796" s="73"/>
      <c r="AM796" s="73"/>
      <c r="AN796" s="73"/>
      <c r="AO796" s="73"/>
      <c r="AP796" s="73"/>
      <c r="AQ796" s="73"/>
      <c r="AR796" s="73"/>
      <c r="AS796" s="73"/>
      <c r="AT796" s="73"/>
      <c r="AU796" s="73"/>
      <c r="AV796" s="73"/>
      <c r="AW796" s="73"/>
      <c r="AX796" s="73"/>
      <c r="AY796" s="73"/>
      <c r="AZ796" s="77"/>
      <c r="BA796" s="84"/>
      <c r="BB796" s="76"/>
      <c r="BC796" s="76"/>
      <c r="BD796" s="76"/>
      <c r="BE796" s="76"/>
      <c r="BF796" s="76"/>
      <c r="BG796" s="76"/>
      <c r="BH796" s="76"/>
      <c r="BI796" s="76"/>
      <c r="BJ796" s="76"/>
      <c r="BK796" s="74"/>
      <c r="BL796" s="74"/>
      <c r="BM796" s="74"/>
      <c r="BN796" s="74"/>
      <c r="BO796" s="74"/>
      <c r="BP796" s="85"/>
      <c r="BQ796" s="85"/>
      <c r="BR796" s="85"/>
      <c r="BS796" s="86"/>
      <c r="BT796" s="86"/>
      <c r="BU796" s="86"/>
      <c r="BV796" s="74"/>
      <c r="BW796" s="74"/>
      <c r="BX796" s="74"/>
      <c r="BY796" s="74"/>
      <c r="BZ796" s="74"/>
      <c r="CA796" s="73"/>
      <c r="CB796" s="73"/>
      <c r="CC796" s="73"/>
      <c r="CD796" s="73"/>
      <c r="CE796" s="73"/>
      <c r="CF796" s="73"/>
      <c r="CG796" s="73"/>
      <c r="CH796" s="73"/>
      <c r="CI796" s="73"/>
      <c r="CJ796" s="73"/>
      <c r="CK796" s="73"/>
      <c r="CL796" s="73"/>
      <c r="CM796" s="73"/>
      <c r="CN796" s="73"/>
      <c r="CO796" s="73"/>
      <c r="CP796" s="73"/>
      <c r="CQ796" s="73"/>
      <c r="CR796" s="73"/>
      <c r="CS796" s="73"/>
      <c r="CT796" s="73"/>
      <c r="CU796" s="73"/>
      <c r="CV796" s="73"/>
      <c r="CW796" s="73"/>
      <c r="CX796" s="77"/>
    </row>
    <row r="797" spans="1:102" ht="13.5" customHeight="1" x14ac:dyDescent="0.25">
      <c r="B797" s="77"/>
      <c r="C797" s="84"/>
      <c r="D797" s="75"/>
      <c r="E797" s="75"/>
      <c r="F797" s="75"/>
      <c r="G797" s="75"/>
      <c r="H797" s="75"/>
      <c r="I797" s="75"/>
      <c r="J797" s="75"/>
      <c r="K797" s="75"/>
      <c r="L797" s="75"/>
      <c r="M797" s="74"/>
      <c r="N797" s="74"/>
      <c r="O797" s="74"/>
      <c r="P797" s="74"/>
      <c r="Q797" s="74"/>
      <c r="R797" s="85"/>
      <c r="S797" s="85"/>
      <c r="T797" s="85"/>
      <c r="U797" s="86"/>
      <c r="V797" s="86"/>
      <c r="W797" s="86"/>
      <c r="X797" s="74"/>
      <c r="Y797" s="74"/>
      <c r="Z797" s="74"/>
      <c r="AA797" s="74"/>
      <c r="AB797" s="74"/>
      <c r="AC797" s="73"/>
      <c r="AD797" s="73"/>
      <c r="AE797" s="73"/>
      <c r="AF797" s="73"/>
      <c r="AG797" s="73"/>
      <c r="AH797" s="73"/>
      <c r="AI797" s="73"/>
      <c r="AJ797" s="73"/>
      <c r="AK797" s="73"/>
      <c r="AL797" s="73"/>
      <c r="AM797" s="73"/>
      <c r="AN797" s="73"/>
      <c r="AO797" s="73"/>
      <c r="AP797" s="73"/>
      <c r="AQ797" s="73"/>
      <c r="AR797" s="73"/>
      <c r="AS797" s="73"/>
      <c r="AT797" s="73"/>
      <c r="AU797" s="73"/>
      <c r="AV797" s="73"/>
      <c r="AW797" s="73"/>
      <c r="AX797" s="73"/>
      <c r="AY797" s="73"/>
      <c r="AZ797" s="77"/>
      <c r="BA797" s="84"/>
      <c r="BB797" s="76"/>
      <c r="BC797" s="76"/>
      <c r="BD797" s="76"/>
      <c r="BE797" s="76"/>
      <c r="BF797" s="76"/>
      <c r="BG797" s="76"/>
      <c r="BH797" s="76"/>
      <c r="BI797" s="76"/>
      <c r="BJ797" s="76"/>
      <c r="BK797" s="74"/>
      <c r="BL797" s="74"/>
      <c r="BM797" s="74"/>
      <c r="BN797" s="74"/>
      <c r="BO797" s="74"/>
      <c r="BP797" s="85"/>
      <c r="BQ797" s="85"/>
      <c r="BR797" s="85"/>
      <c r="BS797" s="86"/>
      <c r="BT797" s="86"/>
      <c r="BU797" s="86"/>
      <c r="BV797" s="74"/>
      <c r="BW797" s="74"/>
      <c r="BX797" s="74"/>
      <c r="BY797" s="74"/>
      <c r="BZ797" s="74"/>
      <c r="CA797" s="73"/>
      <c r="CB797" s="73"/>
      <c r="CC797" s="73"/>
      <c r="CD797" s="73"/>
      <c r="CE797" s="73"/>
      <c r="CF797" s="73"/>
      <c r="CG797" s="73"/>
      <c r="CH797" s="73"/>
      <c r="CI797" s="73"/>
      <c r="CJ797" s="73"/>
      <c r="CK797" s="73"/>
      <c r="CL797" s="73"/>
      <c r="CM797" s="73"/>
      <c r="CN797" s="73"/>
      <c r="CO797" s="73"/>
      <c r="CP797" s="73"/>
      <c r="CQ797" s="73"/>
      <c r="CR797" s="73"/>
      <c r="CS797" s="73"/>
      <c r="CT797" s="73"/>
      <c r="CU797" s="73"/>
      <c r="CV797" s="73"/>
      <c r="CW797" s="73"/>
      <c r="CX797" s="77"/>
    </row>
    <row r="798" spans="1:102" ht="13.5" customHeight="1" x14ac:dyDescent="0.25">
      <c r="B798" s="77"/>
      <c r="C798" s="84"/>
      <c r="D798" s="75"/>
      <c r="E798" s="75"/>
      <c r="F798" s="75"/>
      <c r="G798" s="75"/>
      <c r="H798" s="75"/>
      <c r="I798" s="75"/>
      <c r="J798" s="75"/>
      <c r="K798" s="75"/>
      <c r="L798" s="75"/>
      <c r="M798" s="74"/>
      <c r="N798" s="74"/>
      <c r="O798" s="74"/>
      <c r="P798" s="74"/>
      <c r="Q798" s="74"/>
      <c r="R798" s="85"/>
      <c r="S798" s="85"/>
      <c r="T798" s="85"/>
      <c r="U798" s="86"/>
      <c r="V798" s="86"/>
      <c r="W798" s="86"/>
      <c r="X798" s="74"/>
      <c r="Y798" s="74"/>
      <c r="Z798" s="74"/>
      <c r="AA798" s="74"/>
      <c r="AB798" s="74"/>
      <c r="AC798" s="73"/>
      <c r="AD798" s="73"/>
      <c r="AE798" s="73"/>
      <c r="AF798" s="73"/>
      <c r="AG798" s="73"/>
      <c r="AH798" s="73"/>
      <c r="AI798" s="73"/>
      <c r="AJ798" s="73"/>
      <c r="AK798" s="73"/>
      <c r="AL798" s="73"/>
      <c r="AM798" s="73"/>
      <c r="AN798" s="73"/>
      <c r="AO798" s="73"/>
      <c r="AP798" s="73"/>
      <c r="AQ798" s="73"/>
      <c r="AR798" s="73"/>
      <c r="AS798" s="73"/>
      <c r="AT798" s="73"/>
      <c r="AU798" s="73"/>
      <c r="AV798" s="73"/>
      <c r="AW798" s="73"/>
      <c r="AX798" s="73"/>
      <c r="AY798" s="73"/>
      <c r="AZ798" s="77"/>
      <c r="BA798" s="84"/>
      <c r="BB798" s="76"/>
      <c r="BC798" s="76"/>
      <c r="BD798" s="76"/>
      <c r="BE798" s="76"/>
      <c r="BF798" s="76"/>
      <c r="BG798" s="76"/>
      <c r="BH798" s="76"/>
      <c r="BI798" s="76"/>
      <c r="BJ798" s="76"/>
      <c r="BK798" s="74"/>
      <c r="BL798" s="74"/>
      <c r="BM798" s="74"/>
      <c r="BN798" s="74"/>
      <c r="BO798" s="74"/>
      <c r="BP798" s="85"/>
      <c r="BQ798" s="85"/>
      <c r="BR798" s="85"/>
      <c r="BS798" s="86"/>
      <c r="BT798" s="86"/>
      <c r="BU798" s="86"/>
      <c r="BV798" s="74"/>
      <c r="BW798" s="74"/>
      <c r="BX798" s="74"/>
      <c r="BY798" s="74"/>
      <c r="BZ798" s="74"/>
      <c r="CA798" s="73"/>
      <c r="CB798" s="73"/>
      <c r="CC798" s="73"/>
      <c r="CD798" s="73"/>
      <c r="CE798" s="73"/>
      <c r="CF798" s="73"/>
      <c r="CG798" s="73"/>
      <c r="CH798" s="73"/>
      <c r="CI798" s="73"/>
      <c r="CJ798" s="73"/>
      <c r="CK798" s="73"/>
      <c r="CL798" s="73"/>
      <c r="CM798" s="73"/>
      <c r="CN798" s="73"/>
      <c r="CO798" s="73"/>
      <c r="CP798" s="73"/>
      <c r="CQ798" s="73"/>
      <c r="CR798" s="73"/>
      <c r="CS798" s="73"/>
      <c r="CT798" s="73"/>
      <c r="CU798" s="73"/>
      <c r="CV798" s="73"/>
      <c r="CW798" s="73"/>
      <c r="CX798" s="77"/>
    </row>
    <row r="799" spans="1:102" ht="13.5" customHeight="1" x14ac:dyDescent="0.25">
      <c r="B799" s="77"/>
      <c r="C799" s="84"/>
      <c r="D799" s="75"/>
      <c r="E799" s="75"/>
      <c r="F799" s="75"/>
      <c r="G799" s="75"/>
      <c r="H799" s="75"/>
      <c r="I799" s="75"/>
      <c r="J799" s="75"/>
      <c r="K799" s="75"/>
      <c r="L799" s="75"/>
      <c r="M799" s="74"/>
      <c r="N799" s="74"/>
      <c r="O799" s="74"/>
      <c r="P799" s="74"/>
      <c r="Q799" s="74"/>
      <c r="R799" s="85"/>
      <c r="S799" s="85"/>
      <c r="T799" s="85"/>
      <c r="U799" s="86"/>
      <c r="V799" s="86"/>
      <c r="W799" s="86"/>
      <c r="X799" s="74"/>
      <c r="Y799" s="74"/>
      <c r="Z799" s="74"/>
      <c r="AA799" s="74"/>
      <c r="AB799" s="74"/>
      <c r="AC799" s="73"/>
      <c r="AD799" s="73"/>
      <c r="AE799" s="73"/>
      <c r="AF799" s="73"/>
      <c r="AG799" s="73"/>
      <c r="AH799" s="73"/>
      <c r="AI799" s="73"/>
      <c r="AJ799" s="73"/>
      <c r="AK799" s="73"/>
      <c r="AL799" s="73"/>
      <c r="AM799" s="73"/>
      <c r="AN799" s="73"/>
      <c r="AO799" s="73"/>
      <c r="AP799" s="73"/>
      <c r="AQ799" s="73"/>
      <c r="AR799" s="73"/>
      <c r="AS799" s="73"/>
      <c r="AT799" s="73"/>
      <c r="AU799" s="73"/>
      <c r="AV799" s="73"/>
      <c r="AW799" s="73"/>
      <c r="AX799" s="73"/>
      <c r="AY799" s="73"/>
      <c r="AZ799" s="77"/>
      <c r="BA799" s="84"/>
      <c r="BB799" s="76"/>
      <c r="BC799" s="76"/>
      <c r="BD799" s="76"/>
      <c r="BE799" s="76"/>
      <c r="BF799" s="76"/>
      <c r="BG799" s="76"/>
      <c r="BH799" s="76"/>
      <c r="BI799" s="76"/>
      <c r="BJ799" s="76"/>
      <c r="BK799" s="74"/>
      <c r="BL799" s="74"/>
      <c r="BM799" s="74"/>
      <c r="BN799" s="74"/>
      <c r="BO799" s="74"/>
      <c r="BP799" s="85"/>
      <c r="BQ799" s="85"/>
      <c r="BR799" s="85"/>
      <c r="BS799" s="86"/>
      <c r="BT799" s="86"/>
      <c r="BU799" s="86"/>
      <c r="BV799" s="74"/>
      <c r="BW799" s="74"/>
      <c r="BX799" s="74"/>
      <c r="BY799" s="74"/>
      <c r="BZ799" s="74"/>
      <c r="CA799" s="73"/>
      <c r="CB799" s="73"/>
      <c r="CC799" s="73"/>
      <c r="CD799" s="73"/>
      <c r="CE799" s="73"/>
      <c r="CF799" s="73"/>
      <c r="CG799" s="73"/>
      <c r="CH799" s="73"/>
      <c r="CI799" s="73"/>
      <c r="CJ799" s="73"/>
      <c r="CK799" s="73"/>
      <c r="CL799" s="73"/>
      <c r="CM799" s="73"/>
      <c r="CN799" s="73"/>
      <c r="CO799" s="73"/>
      <c r="CP799" s="73"/>
      <c r="CQ799" s="73"/>
      <c r="CR799" s="73"/>
      <c r="CS799" s="73"/>
      <c r="CT799" s="73"/>
      <c r="CU799" s="73"/>
      <c r="CV799" s="73"/>
      <c r="CW799" s="73"/>
      <c r="CX799" s="77"/>
    </row>
    <row r="800" spans="1:102" ht="13.5" customHeight="1" x14ac:dyDescent="0.2">
      <c r="B800" s="77"/>
      <c r="C800" s="83"/>
      <c r="D800" s="83"/>
      <c r="E800" s="83"/>
      <c r="F800" s="83"/>
      <c r="G800" s="83"/>
      <c r="H800" s="83"/>
      <c r="I800" s="83"/>
      <c r="J800" s="83"/>
      <c r="K800" s="83"/>
      <c r="L800" s="83"/>
      <c r="M800" s="83"/>
      <c r="N800" s="83"/>
      <c r="O800" s="83"/>
      <c r="P800" s="83"/>
      <c r="Q800" s="83"/>
      <c r="R800" s="83"/>
      <c r="S800" s="83"/>
      <c r="T800" s="83"/>
      <c r="U800" s="83"/>
      <c r="V800" s="83"/>
      <c r="W800" s="83"/>
      <c r="X800" s="54"/>
      <c r="Y800" s="54"/>
      <c r="Z800" s="54"/>
      <c r="AA800" s="54"/>
      <c r="AB800" s="54"/>
      <c r="AC800" s="73"/>
      <c r="AD800" s="73"/>
      <c r="AE800" s="73"/>
      <c r="AF800" s="73"/>
      <c r="AG800" s="73"/>
      <c r="AH800" s="73"/>
      <c r="AI800" s="73"/>
      <c r="AJ800" s="73"/>
      <c r="AK800" s="73"/>
      <c r="AL800" s="73"/>
      <c r="AM800" s="73"/>
      <c r="AN800" s="73"/>
      <c r="AO800" s="73"/>
      <c r="AP800" s="73"/>
      <c r="AQ800" s="73"/>
      <c r="AR800" s="73"/>
      <c r="AS800" s="73"/>
      <c r="AT800" s="73"/>
      <c r="AU800" s="73"/>
      <c r="AV800" s="73"/>
      <c r="AW800" s="73"/>
      <c r="AX800" s="73"/>
      <c r="AY800" s="73"/>
      <c r="AZ800" s="77"/>
      <c r="BA800" s="83"/>
      <c r="BB800" s="83"/>
      <c r="BC800" s="83"/>
      <c r="BD800" s="83"/>
      <c r="BE800" s="83"/>
      <c r="BF800" s="83"/>
      <c r="BG800" s="83"/>
      <c r="BH800" s="83"/>
      <c r="BI800" s="83"/>
      <c r="BJ800" s="83"/>
      <c r="BK800" s="83"/>
      <c r="BL800" s="83"/>
      <c r="BM800" s="83"/>
      <c r="BN800" s="83"/>
      <c r="BO800" s="83"/>
      <c r="BP800" s="83"/>
      <c r="BQ800" s="83"/>
      <c r="BR800" s="83"/>
      <c r="BS800" s="83"/>
      <c r="BT800" s="83"/>
      <c r="BU800" s="83"/>
      <c r="BV800" s="54"/>
      <c r="BW800" s="54"/>
      <c r="BX800" s="54"/>
      <c r="BY800" s="54"/>
      <c r="BZ800" s="54"/>
      <c r="CA800" s="73"/>
      <c r="CB800" s="73"/>
      <c r="CC800" s="73"/>
      <c r="CD800" s="73"/>
      <c r="CE800" s="73"/>
      <c r="CF800" s="73"/>
      <c r="CG800" s="73"/>
      <c r="CH800" s="73"/>
      <c r="CI800" s="73"/>
      <c r="CJ800" s="73"/>
      <c r="CK800" s="73"/>
      <c r="CL800" s="73"/>
      <c r="CM800" s="73"/>
      <c r="CN800" s="73"/>
      <c r="CO800" s="73"/>
      <c r="CP800" s="73"/>
      <c r="CQ800" s="73"/>
      <c r="CR800" s="73"/>
      <c r="CS800" s="73"/>
      <c r="CT800" s="73"/>
      <c r="CU800" s="73"/>
      <c r="CV800" s="73"/>
      <c r="CW800" s="73"/>
      <c r="CX800" s="77"/>
    </row>
    <row r="801" spans="2:102" ht="13.5" customHeight="1" x14ac:dyDescent="0.2">
      <c r="B801" s="77"/>
      <c r="C801" s="83"/>
      <c r="D801" s="83"/>
      <c r="E801" s="83"/>
      <c r="F801" s="83"/>
      <c r="G801" s="83"/>
      <c r="H801" s="83"/>
      <c r="I801" s="83"/>
      <c r="J801" s="83"/>
      <c r="K801" s="83"/>
      <c r="L801" s="83"/>
      <c r="M801" s="83"/>
      <c r="N801" s="83"/>
      <c r="O801" s="83"/>
      <c r="P801" s="83"/>
      <c r="Q801" s="83"/>
      <c r="R801" s="83"/>
      <c r="S801" s="83"/>
      <c r="T801" s="83"/>
      <c r="U801" s="83"/>
      <c r="V801" s="83"/>
      <c r="W801" s="83"/>
      <c r="X801" s="54"/>
      <c r="Y801" s="54"/>
      <c r="Z801" s="54"/>
      <c r="AA801" s="54"/>
      <c r="AB801" s="54"/>
      <c r="AC801" s="73"/>
      <c r="AD801" s="73"/>
      <c r="AE801" s="73"/>
      <c r="AF801" s="73"/>
      <c r="AG801" s="73"/>
      <c r="AH801" s="73"/>
      <c r="AI801" s="73"/>
      <c r="AJ801" s="73"/>
      <c r="AK801" s="73"/>
      <c r="AL801" s="73"/>
      <c r="AM801" s="73"/>
      <c r="AN801" s="73"/>
      <c r="AO801" s="73"/>
      <c r="AP801" s="73"/>
      <c r="AQ801" s="73"/>
      <c r="AR801" s="73"/>
      <c r="AS801" s="73"/>
      <c r="AT801" s="73"/>
      <c r="AU801" s="73"/>
      <c r="AV801" s="73"/>
      <c r="AW801" s="73"/>
      <c r="AX801" s="73"/>
      <c r="AY801" s="73"/>
      <c r="AZ801" s="77"/>
      <c r="BA801" s="83"/>
      <c r="BB801" s="83"/>
      <c r="BC801" s="83"/>
      <c r="BD801" s="83"/>
      <c r="BE801" s="83"/>
      <c r="BF801" s="83"/>
      <c r="BG801" s="83"/>
      <c r="BH801" s="83"/>
      <c r="BI801" s="83"/>
      <c r="BJ801" s="83"/>
      <c r="BK801" s="83"/>
      <c r="BL801" s="83"/>
      <c r="BM801" s="83"/>
      <c r="BN801" s="83"/>
      <c r="BO801" s="83"/>
      <c r="BP801" s="83"/>
      <c r="BQ801" s="83"/>
      <c r="BR801" s="83"/>
      <c r="BS801" s="83"/>
      <c r="BT801" s="83"/>
      <c r="BU801" s="83"/>
      <c r="BV801" s="54"/>
      <c r="BW801" s="54"/>
      <c r="BX801" s="54"/>
      <c r="BY801" s="54"/>
      <c r="BZ801" s="54"/>
      <c r="CA801" s="83"/>
      <c r="CB801" s="83"/>
      <c r="CC801" s="83"/>
      <c r="CD801" s="83"/>
      <c r="CE801" s="83"/>
      <c r="CF801" s="83"/>
      <c r="CG801" s="83"/>
      <c r="CH801" s="83"/>
      <c r="CI801" s="83"/>
      <c r="CJ801" s="83"/>
      <c r="CK801" s="83"/>
      <c r="CL801" s="83"/>
      <c r="CM801" s="83"/>
      <c r="CN801" s="83"/>
      <c r="CO801" s="83"/>
      <c r="CP801" s="83"/>
      <c r="CQ801" s="83"/>
      <c r="CR801" s="83"/>
      <c r="CS801" s="83"/>
      <c r="CT801" s="83"/>
      <c r="CU801" s="83"/>
      <c r="CV801" s="83"/>
      <c r="CW801" s="83"/>
      <c r="CX801" s="77"/>
    </row>
    <row r="802" spans="2:102" ht="13.5" customHeight="1" x14ac:dyDescent="0.25">
      <c r="B802" s="77"/>
      <c r="C802" s="84"/>
      <c r="D802" s="75"/>
      <c r="E802" s="75"/>
      <c r="F802" s="75"/>
      <c r="G802" s="75"/>
      <c r="H802" s="75"/>
      <c r="I802" s="75"/>
      <c r="J802" s="75"/>
      <c r="K802" s="75"/>
      <c r="L802" s="75"/>
      <c r="M802" s="74"/>
      <c r="N802" s="74"/>
      <c r="O802" s="74"/>
      <c r="P802" s="74"/>
      <c r="Q802" s="74"/>
      <c r="R802" s="85"/>
      <c r="S802" s="85"/>
      <c r="T802" s="85"/>
      <c r="U802" s="86"/>
      <c r="V802" s="86"/>
      <c r="W802" s="86"/>
      <c r="X802" s="74"/>
      <c r="Y802" s="74"/>
      <c r="Z802" s="74"/>
      <c r="AA802" s="74"/>
      <c r="AB802" s="74"/>
      <c r="AC802" s="73"/>
      <c r="AD802" s="73"/>
      <c r="AE802" s="73"/>
      <c r="AF802" s="73"/>
      <c r="AG802" s="73"/>
      <c r="AH802" s="73"/>
      <c r="AI802" s="73"/>
      <c r="AJ802" s="73"/>
      <c r="AK802" s="73"/>
      <c r="AL802" s="73"/>
      <c r="AM802" s="73"/>
      <c r="AN802" s="73"/>
      <c r="AO802" s="73"/>
      <c r="AP802" s="73"/>
      <c r="AQ802" s="73"/>
      <c r="AR802" s="73"/>
      <c r="AS802" s="73"/>
      <c r="AT802" s="73"/>
      <c r="AU802" s="73"/>
      <c r="AV802" s="73"/>
      <c r="AW802" s="73"/>
      <c r="AX802" s="73"/>
      <c r="AY802" s="73"/>
      <c r="AZ802" s="77"/>
      <c r="BA802" s="51"/>
      <c r="BB802" s="51"/>
      <c r="BC802" s="51"/>
      <c r="BD802" s="51"/>
      <c r="BE802" s="51"/>
      <c r="BF802" s="51"/>
      <c r="BG802" s="51"/>
      <c r="BH802" s="51"/>
      <c r="BI802" s="51"/>
      <c r="BJ802" s="51"/>
      <c r="BK802" s="51"/>
      <c r="BL802" s="51"/>
      <c r="BM802" s="51"/>
      <c r="BN802" s="51"/>
      <c r="BO802" s="51"/>
      <c r="BP802" s="51"/>
      <c r="BQ802" s="51"/>
      <c r="BR802" s="51"/>
      <c r="BS802" s="51"/>
      <c r="BT802" s="51"/>
      <c r="BU802" s="51"/>
      <c r="BV802" s="54"/>
      <c r="BW802" s="54"/>
      <c r="BX802" s="54"/>
      <c r="BY802" s="54"/>
      <c r="BZ802" s="54"/>
      <c r="CA802" s="87"/>
      <c r="CB802" s="52"/>
      <c r="CC802" s="52"/>
      <c r="CD802" s="52"/>
      <c r="CE802" s="52"/>
      <c r="CF802" s="52"/>
      <c r="CG802" s="52"/>
      <c r="CH802" s="52"/>
      <c r="CI802" s="52"/>
      <c r="CJ802" s="52"/>
      <c r="CK802" s="52"/>
      <c r="CL802" s="52"/>
      <c r="CM802" s="52"/>
      <c r="CN802" s="52"/>
      <c r="CO802" s="52"/>
      <c r="CP802" s="88"/>
      <c r="CQ802" s="88"/>
      <c r="CR802" s="88"/>
      <c r="CS802" s="89"/>
      <c r="CT802" s="80"/>
      <c r="CU802" s="80"/>
      <c r="CV802" s="80"/>
      <c r="CW802" s="80"/>
      <c r="CX802" s="77"/>
    </row>
    <row r="803" spans="2:102" ht="13.5" customHeight="1" x14ac:dyDescent="0.25">
      <c r="B803" s="77"/>
      <c r="C803" s="84"/>
      <c r="D803" s="75"/>
      <c r="E803" s="75"/>
      <c r="F803" s="75"/>
      <c r="G803" s="75"/>
      <c r="H803" s="75"/>
      <c r="I803" s="75"/>
      <c r="J803" s="75"/>
      <c r="K803" s="75"/>
      <c r="L803" s="75"/>
      <c r="M803" s="74"/>
      <c r="N803" s="74"/>
      <c r="O803" s="74"/>
      <c r="P803" s="74"/>
      <c r="Q803" s="74"/>
      <c r="R803" s="85"/>
      <c r="S803" s="85"/>
      <c r="T803" s="85"/>
      <c r="U803" s="86"/>
      <c r="V803" s="86"/>
      <c r="W803" s="86"/>
      <c r="X803" s="74"/>
      <c r="Y803" s="74"/>
      <c r="Z803" s="74"/>
      <c r="AA803" s="74"/>
      <c r="AB803" s="74"/>
      <c r="AC803" s="73"/>
      <c r="AD803" s="73"/>
      <c r="AE803" s="73"/>
      <c r="AF803" s="73"/>
      <c r="AG803" s="73"/>
      <c r="AH803" s="73"/>
      <c r="AI803" s="73"/>
      <c r="AJ803" s="73"/>
      <c r="AK803" s="73"/>
      <c r="AL803" s="73"/>
      <c r="AM803" s="73"/>
      <c r="AN803" s="73"/>
      <c r="AO803" s="73"/>
      <c r="AP803" s="73"/>
      <c r="AQ803" s="73"/>
      <c r="AR803" s="73"/>
      <c r="AS803" s="73"/>
      <c r="AT803" s="73"/>
      <c r="AU803" s="73"/>
      <c r="AV803" s="73"/>
      <c r="AW803" s="73"/>
      <c r="AX803" s="73"/>
      <c r="AY803" s="73"/>
      <c r="AZ803" s="77"/>
      <c r="BA803" s="51"/>
      <c r="BB803" s="51"/>
      <c r="BC803" s="51"/>
      <c r="BD803" s="51"/>
      <c r="BE803" s="51"/>
      <c r="BF803" s="51"/>
      <c r="BG803" s="51"/>
      <c r="BH803" s="51"/>
      <c r="BI803" s="51"/>
      <c r="BJ803" s="51"/>
      <c r="BK803" s="51"/>
      <c r="BL803" s="51"/>
      <c r="BM803" s="51"/>
      <c r="BN803" s="51"/>
      <c r="BO803" s="51"/>
      <c r="BP803" s="51"/>
      <c r="BQ803" s="51"/>
      <c r="BR803" s="51"/>
      <c r="BS803" s="90"/>
      <c r="BT803" s="90"/>
      <c r="BU803" s="90"/>
      <c r="BV803" s="54"/>
      <c r="BW803" s="54"/>
      <c r="BX803" s="54"/>
      <c r="BY803" s="54"/>
      <c r="BZ803" s="54"/>
      <c r="CA803" s="87"/>
      <c r="CB803" s="52"/>
      <c r="CC803" s="52"/>
      <c r="CD803" s="52"/>
      <c r="CE803" s="52"/>
      <c r="CF803" s="52"/>
      <c r="CG803" s="52"/>
      <c r="CH803" s="52"/>
      <c r="CI803" s="52"/>
      <c r="CJ803" s="52"/>
      <c r="CK803" s="52"/>
      <c r="CL803" s="52"/>
      <c r="CM803" s="52"/>
      <c r="CN803" s="52"/>
      <c r="CO803" s="52"/>
      <c r="CP803" s="91"/>
      <c r="CQ803" s="91"/>
      <c r="CR803" s="91"/>
      <c r="CS803" s="79"/>
      <c r="CT803" s="80"/>
      <c r="CU803" s="80"/>
      <c r="CV803" s="80"/>
      <c r="CW803" s="80"/>
      <c r="CX803" s="77"/>
    </row>
    <row r="804" spans="2:102" ht="13.5" customHeight="1" x14ac:dyDescent="0.25">
      <c r="B804" s="77"/>
      <c r="C804" s="84"/>
      <c r="D804" s="75"/>
      <c r="E804" s="75"/>
      <c r="F804" s="75"/>
      <c r="G804" s="75"/>
      <c r="H804" s="75"/>
      <c r="I804" s="75"/>
      <c r="J804" s="75"/>
      <c r="K804" s="75"/>
      <c r="L804" s="75"/>
      <c r="M804" s="74"/>
      <c r="N804" s="74"/>
      <c r="O804" s="74"/>
      <c r="P804" s="74"/>
      <c r="Q804" s="74"/>
      <c r="R804" s="85"/>
      <c r="S804" s="85"/>
      <c r="T804" s="85"/>
      <c r="U804" s="86"/>
      <c r="V804" s="86"/>
      <c r="W804" s="86"/>
      <c r="X804" s="74"/>
      <c r="Y804" s="74"/>
      <c r="Z804" s="74"/>
      <c r="AA804" s="74"/>
      <c r="AB804" s="74"/>
      <c r="AC804" s="73"/>
      <c r="AD804" s="73"/>
      <c r="AE804" s="73"/>
      <c r="AF804" s="73"/>
      <c r="AG804" s="73"/>
      <c r="AH804" s="73"/>
      <c r="AI804" s="73"/>
      <c r="AJ804" s="73"/>
      <c r="AK804" s="73"/>
      <c r="AL804" s="73"/>
      <c r="AM804" s="73"/>
      <c r="AN804" s="73"/>
      <c r="AO804" s="73"/>
      <c r="AP804" s="73"/>
      <c r="AQ804" s="73"/>
      <c r="AR804" s="73"/>
      <c r="AS804" s="73"/>
      <c r="AT804" s="73"/>
      <c r="AU804" s="73"/>
      <c r="AV804" s="73"/>
      <c r="AW804" s="73"/>
      <c r="AX804" s="73"/>
      <c r="AY804" s="73"/>
      <c r="AZ804" s="77"/>
      <c r="BA804" s="53"/>
      <c r="BB804" s="53"/>
      <c r="BC804" s="53"/>
      <c r="BD804" s="53"/>
      <c r="BE804" s="53"/>
      <c r="BF804" s="53"/>
      <c r="BG804" s="53"/>
      <c r="BH804" s="53"/>
      <c r="BI804" s="53"/>
      <c r="BJ804" s="53"/>
      <c r="BK804" s="53"/>
      <c r="BL804" s="53"/>
      <c r="BM804" s="53"/>
      <c r="BN804" s="53"/>
      <c r="BO804" s="53"/>
      <c r="BP804" s="53"/>
      <c r="BQ804" s="53"/>
      <c r="BR804" s="53"/>
      <c r="BS804" s="90"/>
      <c r="BT804" s="90"/>
      <c r="BU804" s="90"/>
      <c r="BV804" s="54"/>
      <c r="BW804" s="54"/>
      <c r="BX804" s="54"/>
      <c r="BY804" s="54"/>
      <c r="BZ804" s="54"/>
      <c r="CA804" s="87"/>
      <c r="CB804" s="52"/>
      <c r="CC804" s="52"/>
      <c r="CD804" s="52"/>
      <c r="CE804" s="52"/>
      <c r="CF804" s="52"/>
      <c r="CG804" s="52"/>
      <c r="CH804" s="52"/>
      <c r="CI804" s="52"/>
      <c r="CJ804" s="52"/>
      <c r="CK804" s="52"/>
      <c r="CL804" s="52"/>
      <c r="CM804" s="52"/>
      <c r="CN804" s="52"/>
      <c r="CO804" s="52"/>
      <c r="CP804" s="88"/>
      <c r="CQ804" s="88"/>
      <c r="CR804" s="88"/>
      <c r="CS804" s="89"/>
      <c r="CT804" s="80"/>
      <c r="CU804" s="80"/>
      <c r="CV804" s="80"/>
      <c r="CW804" s="80"/>
      <c r="CX804" s="77"/>
    </row>
    <row r="805" spans="2:102" ht="13.5" customHeight="1" x14ac:dyDescent="0.25">
      <c r="B805" s="77"/>
      <c r="C805" s="84"/>
      <c r="D805" s="75"/>
      <c r="E805" s="75"/>
      <c r="F805" s="75"/>
      <c r="G805" s="75"/>
      <c r="H805" s="75"/>
      <c r="I805" s="75"/>
      <c r="J805" s="75"/>
      <c r="K805" s="75"/>
      <c r="L805" s="75"/>
      <c r="M805" s="74"/>
      <c r="N805" s="74"/>
      <c r="O805" s="74"/>
      <c r="P805" s="74"/>
      <c r="Q805" s="74"/>
      <c r="R805" s="85"/>
      <c r="S805" s="85"/>
      <c r="T805" s="85"/>
      <c r="U805" s="86"/>
      <c r="V805" s="86"/>
      <c r="W805" s="86"/>
      <c r="X805" s="74"/>
      <c r="Y805" s="74"/>
      <c r="Z805" s="74"/>
      <c r="AA805" s="74"/>
      <c r="AB805" s="74"/>
      <c r="AC805" s="73"/>
      <c r="AD805" s="73"/>
      <c r="AE805" s="73"/>
      <c r="AF805" s="73"/>
      <c r="AG805" s="73"/>
      <c r="AH805" s="73"/>
      <c r="AI805" s="73"/>
      <c r="AJ805" s="73"/>
      <c r="AK805" s="73"/>
      <c r="AL805" s="73"/>
      <c r="AM805" s="73"/>
      <c r="AN805" s="73"/>
      <c r="AO805" s="73"/>
      <c r="AP805" s="73"/>
      <c r="AQ805" s="73"/>
      <c r="AR805" s="73"/>
      <c r="AS805" s="73"/>
      <c r="AT805" s="73"/>
      <c r="AU805" s="73"/>
      <c r="AV805" s="73"/>
      <c r="AW805" s="73"/>
      <c r="AX805" s="73"/>
      <c r="AY805" s="73"/>
      <c r="AZ805" s="77"/>
      <c r="BA805" s="51"/>
      <c r="BB805" s="51"/>
      <c r="BC805" s="51"/>
      <c r="BD805" s="51"/>
      <c r="BE805" s="51"/>
      <c r="BF805" s="51"/>
      <c r="BG805" s="51"/>
      <c r="BH805" s="51"/>
      <c r="BI805" s="51"/>
      <c r="BJ805" s="51"/>
      <c r="BK805" s="51"/>
      <c r="BL805" s="51"/>
      <c r="BM805" s="51"/>
      <c r="BN805" s="51"/>
      <c r="BO805" s="51"/>
      <c r="BP805" s="51"/>
      <c r="BQ805" s="51"/>
      <c r="BR805" s="51"/>
      <c r="BS805" s="51"/>
      <c r="BT805" s="51"/>
      <c r="BU805" s="51"/>
      <c r="BV805" s="51"/>
      <c r="BW805" s="51"/>
      <c r="BX805" s="51"/>
      <c r="BY805" s="51"/>
      <c r="BZ805" s="51"/>
      <c r="CA805" s="83"/>
      <c r="CB805" s="83"/>
      <c r="CC805" s="83"/>
      <c r="CD805" s="83"/>
      <c r="CE805" s="83"/>
      <c r="CF805" s="83"/>
      <c r="CG805" s="83"/>
      <c r="CH805" s="83"/>
      <c r="CI805" s="83"/>
      <c r="CJ805" s="83"/>
      <c r="CK805" s="83"/>
      <c r="CL805" s="83"/>
      <c r="CM805" s="83"/>
      <c r="CN805" s="83"/>
      <c r="CO805" s="83"/>
      <c r="CP805" s="83"/>
      <c r="CQ805" s="83"/>
      <c r="CR805" s="83"/>
      <c r="CS805" s="92"/>
      <c r="CT805" s="83"/>
      <c r="CU805" s="83"/>
      <c r="CV805" s="83"/>
      <c r="CW805" s="83"/>
      <c r="CX805" s="77"/>
    </row>
    <row r="806" spans="2:102" ht="13.5" customHeight="1" x14ac:dyDescent="0.2">
      <c r="B806" s="77"/>
      <c r="C806" s="83"/>
      <c r="D806" s="83"/>
      <c r="E806" s="83"/>
      <c r="F806" s="83"/>
      <c r="G806" s="83"/>
      <c r="H806" s="83"/>
      <c r="I806" s="83"/>
      <c r="J806" s="83"/>
      <c r="K806" s="83"/>
      <c r="L806" s="83"/>
      <c r="M806" s="83"/>
      <c r="N806" s="83"/>
      <c r="O806" s="83"/>
      <c r="P806" s="83"/>
      <c r="Q806" s="83"/>
      <c r="R806" s="83"/>
      <c r="S806" s="83"/>
      <c r="T806" s="83"/>
      <c r="U806" s="83"/>
      <c r="V806" s="83"/>
      <c r="W806" s="83"/>
      <c r="X806" s="54"/>
      <c r="Y806" s="54"/>
      <c r="Z806" s="54"/>
      <c r="AA806" s="54"/>
      <c r="AB806" s="54"/>
      <c r="AC806" s="73"/>
      <c r="AD806" s="73"/>
      <c r="AE806" s="73"/>
      <c r="AF806" s="73"/>
      <c r="AG806" s="73"/>
      <c r="AH806" s="73"/>
      <c r="AI806" s="73"/>
      <c r="AJ806" s="73"/>
      <c r="AK806" s="73"/>
      <c r="AL806" s="73"/>
      <c r="AM806" s="73"/>
      <c r="AN806" s="73"/>
      <c r="AO806" s="73"/>
      <c r="AP806" s="73"/>
      <c r="AQ806" s="73"/>
      <c r="AR806" s="73"/>
      <c r="AS806" s="73"/>
      <c r="AT806" s="73"/>
      <c r="AU806" s="73"/>
      <c r="AV806" s="73"/>
      <c r="AW806" s="73"/>
      <c r="AX806" s="73"/>
      <c r="AY806" s="73"/>
      <c r="AZ806" s="77"/>
      <c r="BA806" s="52"/>
      <c r="BB806" s="62"/>
      <c r="BC806" s="62"/>
      <c r="BD806" s="62"/>
      <c r="BE806" s="62"/>
      <c r="BF806" s="62"/>
      <c r="BG806" s="62"/>
      <c r="BH806" s="62"/>
      <c r="BI806" s="62"/>
      <c r="BJ806" s="62"/>
      <c r="BK806" s="62"/>
      <c r="BL806" s="62"/>
      <c r="BM806" s="62"/>
      <c r="BN806" s="62"/>
      <c r="BO806" s="62"/>
      <c r="BP806" s="62"/>
      <c r="BQ806" s="62"/>
      <c r="BR806" s="62"/>
      <c r="BS806" s="62"/>
      <c r="BT806" s="62"/>
      <c r="BU806" s="62"/>
      <c r="BV806" s="62"/>
      <c r="BW806" s="62"/>
      <c r="BX806" s="62"/>
      <c r="BY806" s="62"/>
      <c r="BZ806" s="52"/>
      <c r="CA806" s="83"/>
      <c r="CB806" s="83"/>
      <c r="CC806" s="83"/>
      <c r="CD806" s="83"/>
      <c r="CE806" s="83"/>
      <c r="CF806" s="83"/>
      <c r="CG806" s="83"/>
      <c r="CH806" s="83"/>
      <c r="CI806" s="83"/>
      <c r="CJ806" s="83"/>
      <c r="CK806" s="83"/>
      <c r="CL806" s="83"/>
      <c r="CM806" s="83"/>
      <c r="CN806" s="83"/>
      <c r="CO806" s="83"/>
      <c r="CP806" s="83"/>
      <c r="CQ806" s="83"/>
      <c r="CR806" s="83"/>
      <c r="CS806" s="92"/>
      <c r="CT806" s="83"/>
      <c r="CU806" s="83"/>
      <c r="CV806" s="83"/>
      <c r="CW806" s="83"/>
      <c r="CX806" s="77"/>
    </row>
    <row r="807" spans="2:102" ht="13.5" customHeight="1" x14ac:dyDescent="0.2">
      <c r="B807" s="77"/>
      <c r="C807" s="83"/>
      <c r="D807" s="83"/>
      <c r="E807" s="83"/>
      <c r="F807" s="83"/>
      <c r="G807" s="83"/>
      <c r="H807" s="83"/>
      <c r="I807" s="83"/>
      <c r="J807" s="83"/>
      <c r="K807" s="83"/>
      <c r="L807" s="83"/>
      <c r="M807" s="83"/>
      <c r="N807" s="83"/>
      <c r="O807" s="83"/>
      <c r="P807" s="83"/>
      <c r="Q807" s="83"/>
      <c r="R807" s="83"/>
      <c r="S807" s="83"/>
      <c r="T807" s="83"/>
      <c r="U807" s="83"/>
      <c r="V807" s="83"/>
      <c r="W807" s="83"/>
      <c r="X807" s="54"/>
      <c r="Y807" s="54"/>
      <c r="Z807" s="54"/>
      <c r="AA807" s="54"/>
      <c r="AB807" s="54"/>
      <c r="AC807" s="73"/>
      <c r="AD807" s="73"/>
      <c r="AE807" s="73"/>
      <c r="AF807" s="73"/>
      <c r="AG807" s="73"/>
      <c r="AH807" s="73"/>
      <c r="AI807" s="73"/>
      <c r="AJ807" s="73"/>
      <c r="AK807" s="73"/>
      <c r="AL807" s="73"/>
      <c r="AM807" s="73"/>
      <c r="AN807" s="73"/>
      <c r="AO807" s="73"/>
      <c r="AP807" s="73"/>
      <c r="AQ807" s="73"/>
      <c r="AR807" s="73"/>
      <c r="AS807" s="73"/>
      <c r="AT807" s="73"/>
      <c r="AU807" s="73"/>
      <c r="AV807" s="73"/>
      <c r="AW807" s="73"/>
      <c r="AX807" s="73"/>
      <c r="AY807" s="73"/>
      <c r="AZ807" s="77"/>
      <c r="BA807" s="52"/>
      <c r="BB807" s="62"/>
      <c r="BC807" s="62"/>
      <c r="BD807" s="62"/>
      <c r="BE807" s="62"/>
      <c r="BF807" s="62"/>
      <c r="BG807" s="62"/>
      <c r="BH807" s="62"/>
      <c r="BI807" s="62"/>
      <c r="BJ807" s="62"/>
      <c r="BK807" s="62"/>
      <c r="BL807" s="62"/>
      <c r="BM807" s="62"/>
      <c r="BN807" s="62"/>
      <c r="BO807" s="62"/>
      <c r="BP807" s="62"/>
      <c r="BQ807" s="62"/>
      <c r="BR807" s="62"/>
      <c r="BS807" s="62"/>
      <c r="BT807" s="62"/>
      <c r="BU807" s="62"/>
      <c r="BV807" s="62"/>
      <c r="BW807" s="62"/>
      <c r="BX807" s="62"/>
      <c r="BY807" s="62"/>
      <c r="BZ807" s="52"/>
      <c r="CA807" s="87"/>
      <c r="CB807" s="52"/>
      <c r="CC807" s="52"/>
      <c r="CD807" s="52"/>
      <c r="CE807" s="52"/>
      <c r="CF807" s="52"/>
      <c r="CG807" s="52"/>
      <c r="CH807" s="52"/>
      <c r="CI807" s="52"/>
      <c r="CJ807" s="52"/>
      <c r="CK807" s="52"/>
      <c r="CL807" s="52"/>
      <c r="CM807" s="52"/>
      <c r="CN807" s="52"/>
      <c r="CO807" s="52"/>
      <c r="CP807" s="91"/>
      <c r="CQ807" s="91"/>
      <c r="CR807" s="91"/>
      <c r="CS807" s="92"/>
      <c r="CT807" s="83"/>
      <c r="CU807" s="83"/>
      <c r="CV807" s="83"/>
      <c r="CW807" s="83"/>
      <c r="CX807" s="77"/>
    </row>
    <row r="808" spans="2:102" ht="13.5" customHeight="1" x14ac:dyDescent="0.25">
      <c r="B808" s="77"/>
      <c r="C808" s="84"/>
      <c r="D808" s="75"/>
      <c r="E808" s="75"/>
      <c r="F808" s="75"/>
      <c r="G808" s="75"/>
      <c r="H808" s="75"/>
      <c r="I808" s="75"/>
      <c r="J808" s="75"/>
      <c r="K808" s="75"/>
      <c r="L808" s="75"/>
      <c r="M808" s="74"/>
      <c r="N808" s="74"/>
      <c r="O808" s="74"/>
      <c r="P808" s="74"/>
      <c r="Q808" s="74"/>
      <c r="R808" s="85"/>
      <c r="S808" s="85"/>
      <c r="T808" s="85"/>
      <c r="U808" s="86"/>
      <c r="V808" s="86"/>
      <c r="W808" s="86"/>
      <c r="X808" s="74"/>
      <c r="Y808" s="74"/>
      <c r="Z808" s="74"/>
      <c r="AA808" s="74"/>
      <c r="AB808" s="74"/>
      <c r="AC808" s="73"/>
      <c r="AD808" s="73"/>
      <c r="AE808" s="73"/>
      <c r="AF808" s="73"/>
      <c r="AG808" s="73"/>
      <c r="AH808" s="73"/>
      <c r="AI808" s="73"/>
      <c r="AJ808" s="73"/>
      <c r="AK808" s="73"/>
      <c r="AL808" s="73"/>
      <c r="AM808" s="73"/>
      <c r="AN808" s="73"/>
      <c r="AO808" s="73"/>
      <c r="AP808" s="73"/>
      <c r="AQ808" s="73"/>
      <c r="AR808" s="73"/>
      <c r="AS808" s="73"/>
      <c r="AT808" s="73"/>
      <c r="AU808" s="73"/>
      <c r="AV808" s="73"/>
      <c r="AW808" s="73"/>
      <c r="AX808" s="73"/>
      <c r="AY808" s="73"/>
      <c r="AZ808" s="77"/>
      <c r="BA808" s="52"/>
      <c r="BB808" s="62"/>
      <c r="BC808" s="62"/>
      <c r="BD808" s="62"/>
      <c r="BE808" s="62"/>
      <c r="BF808" s="62"/>
      <c r="BG808" s="62"/>
      <c r="BH808" s="62"/>
      <c r="BI808" s="62"/>
      <c r="BJ808" s="62"/>
      <c r="BK808" s="62"/>
      <c r="BL808" s="62"/>
      <c r="BM808" s="62"/>
      <c r="BN808" s="62"/>
      <c r="BO808" s="62"/>
      <c r="BP808" s="62"/>
      <c r="BQ808" s="62"/>
      <c r="BR808" s="62"/>
      <c r="BS808" s="62"/>
      <c r="BT808" s="62"/>
      <c r="BU808" s="62"/>
      <c r="BV808" s="62"/>
      <c r="BW808" s="62"/>
      <c r="BX808" s="62"/>
      <c r="BY808" s="62"/>
      <c r="BZ808" s="52"/>
      <c r="CA808" s="83"/>
      <c r="CB808" s="83"/>
      <c r="CC808" s="83"/>
      <c r="CD808" s="83"/>
      <c r="CE808" s="83"/>
      <c r="CF808" s="83"/>
      <c r="CG808" s="83"/>
      <c r="CH808" s="83"/>
      <c r="CI808" s="83"/>
      <c r="CJ808" s="83"/>
      <c r="CK808" s="83"/>
      <c r="CL808" s="83"/>
      <c r="CM808" s="83"/>
      <c r="CN808" s="83"/>
      <c r="CO808" s="83"/>
      <c r="CP808" s="83"/>
      <c r="CQ808" s="83"/>
      <c r="CR808" s="83"/>
      <c r="CS808" s="92"/>
      <c r="CT808" s="83"/>
      <c r="CU808" s="83"/>
      <c r="CV808" s="83"/>
      <c r="CW808" s="83"/>
      <c r="CX808" s="77"/>
    </row>
    <row r="809" spans="2:102" ht="13.5" customHeight="1" x14ac:dyDescent="0.25">
      <c r="B809" s="77"/>
      <c r="C809" s="84"/>
      <c r="D809" s="75"/>
      <c r="E809" s="75"/>
      <c r="F809" s="75"/>
      <c r="G809" s="75"/>
      <c r="H809" s="75"/>
      <c r="I809" s="75"/>
      <c r="J809" s="75"/>
      <c r="K809" s="75"/>
      <c r="L809" s="75"/>
      <c r="M809" s="74"/>
      <c r="N809" s="74"/>
      <c r="O809" s="74"/>
      <c r="P809" s="74"/>
      <c r="Q809" s="74"/>
      <c r="R809" s="85"/>
      <c r="S809" s="85"/>
      <c r="T809" s="85"/>
      <c r="U809" s="86"/>
      <c r="V809" s="86"/>
      <c r="W809" s="86"/>
      <c r="X809" s="74"/>
      <c r="Y809" s="74"/>
      <c r="Z809" s="74"/>
      <c r="AA809" s="74"/>
      <c r="AB809" s="74"/>
      <c r="AC809" s="73"/>
      <c r="AD809" s="73"/>
      <c r="AE809" s="73"/>
      <c r="AF809" s="73"/>
      <c r="AG809" s="73"/>
      <c r="AH809" s="73"/>
      <c r="AI809" s="73"/>
      <c r="AJ809" s="73"/>
      <c r="AK809" s="73"/>
      <c r="AL809" s="73"/>
      <c r="AM809" s="73"/>
      <c r="AN809" s="73"/>
      <c r="AO809" s="73"/>
      <c r="AP809" s="73"/>
      <c r="AQ809" s="73"/>
      <c r="AR809" s="73"/>
      <c r="AS809" s="73"/>
      <c r="AT809" s="73"/>
      <c r="AU809" s="73"/>
      <c r="AV809" s="73"/>
      <c r="AW809" s="73"/>
      <c r="AX809" s="73"/>
      <c r="AY809" s="73"/>
      <c r="AZ809" s="77"/>
      <c r="BA809" s="53"/>
      <c r="BB809" s="62"/>
      <c r="BC809" s="62"/>
      <c r="BD809" s="62"/>
      <c r="BE809" s="62"/>
      <c r="BF809" s="62"/>
      <c r="BG809" s="62"/>
      <c r="BH809" s="62"/>
      <c r="BI809" s="62"/>
      <c r="BJ809" s="62"/>
      <c r="BK809" s="62"/>
      <c r="BL809" s="62"/>
      <c r="BM809" s="62"/>
      <c r="BN809" s="62"/>
      <c r="BO809" s="62"/>
      <c r="BP809" s="62"/>
      <c r="BQ809" s="62"/>
      <c r="BR809" s="62"/>
      <c r="BS809" s="62"/>
      <c r="BT809" s="62"/>
      <c r="BU809" s="62"/>
      <c r="BV809" s="62"/>
      <c r="BW809" s="62"/>
      <c r="BX809" s="62"/>
      <c r="BY809" s="62"/>
      <c r="BZ809" s="54"/>
      <c r="CA809" s="83"/>
      <c r="CB809" s="83"/>
      <c r="CC809" s="83"/>
      <c r="CD809" s="83"/>
      <c r="CE809" s="83"/>
      <c r="CF809" s="83"/>
      <c r="CG809" s="83"/>
      <c r="CH809" s="83"/>
      <c r="CI809" s="83"/>
      <c r="CJ809" s="83"/>
      <c r="CK809" s="83"/>
      <c r="CL809" s="83"/>
      <c r="CM809" s="83"/>
      <c r="CN809" s="83"/>
      <c r="CO809" s="83"/>
      <c r="CP809" s="83"/>
      <c r="CQ809" s="83"/>
      <c r="CR809" s="83"/>
      <c r="CS809" s="92"/>
      <c r="CT809" s="83"/>
      <c r="CU809" s="83"/>
      <c r="CV809" s="83"/>
      <c r="CW809" s="83"/>
      <c r="CX809" s="77"/>
    </row>
    <row r="810" spans="2:102" ht="13.5" customHeight="1" x14ac:dyDescent="0.25">
      <c r="B810" s="77"/>
      <c r="C810" s="84"/>
      <c r="D810" s="75"/>
      <c r="E810" s="75"/>
      <c r="F810" s="75"/>
      <c r="G810" s="75"/>
      <c r="H810" s="75"/>
      <c r="I810" s="75"/>
      <c r="J810" s="75"/>
      <c r="K810" s="75"/>
      <c r="L810" s="75"/>
      <c r="M810" s="74"/>
      <c r="N810" s="74"/>
      <c r="O810" s="74"/>
      <c r="P810" s="74"/>
      <c r="Q810" s="74"/>
      <c r="R810" s="85"/>
      <c r="S810" s="85"/>
      <c r="T810" s="85"/>
      <c r="U810" s="86"/>
      <c r="V810" s="86"/>
      <c r="W810" s="86"/>
      <c r="X810" s="74"/>
      <c r="Y810" s="74"/>
      <c r="Z810" s="74"/>
      <c r="AA810" s="74"/>
      <c r="AB810" s="74"/>
      <c r="AC810" s="73"/>
      <c r="AD810" s="73"/>
      <c r="AE810" s="73"/>
      <c r="AF810" s="73"/>
      <c r="AG810" s="73"/>
      <c r="AH810" s="73"/>
      <c r="AI810" s="73"/>
      <c r="AJ810" s="73"/>
      <c r="AK810" s="73"/>
      <c r="AL810" s="73"/>
      <c r="AM810" s="73"/>
      <c r="AN810" s="73"/>
      <c r="AO810" s="73"/>
      <c r="AP810" s="73"/>
      <c r="AQ810" s="73"/>
      <c r="AR810" s="73"/>
      <c r="AS810" s="73"/>
      <c r="AT810" s="73"/>
      <c r="AU810" s="73"/>
      <c r="AV810" s="73"/>
      <c r="AW810" s="73"/>
      <c r="AX810" s="73"/>
      <c r="AY810" s="73"/>
      <c r="AZ810" s="77"/>
      <c r="BA810" s="52"/>
      <c r="BB810" s="62"/>
      <c r="BC810" s="62"/>
      <c r="BD810" s="62"/>
      <c r="BE810" s="62"/>
      <c r="BF810" s="62"/>
      <c r="BG810" s="62"/>
      <c r="BH810" s="62"/>
      <c r="BI810" s="62"/>
      <c r="BJ810" s="62"/>
      <c r="BK810" s="62"/>
      <c r="BL810" s="62"/>
      <c r="BM810" s="62"/>
      <c r="BN810" s="62"/>
      <c r="BO810" s="62"/>
      <c r="BP810" s="62"/>
      <c r="BQ810" s="62"/>
      <c r="BR810" s="62"/>
      <c r="BS810" s="62"/>
      <c r="BT810" s="62"/>
      <c r="BU810" s="62"/>
      <c r="BV810" s="62"/>
      <c r="BW810" s="62"/>
      <c r="BX810" s="62"/>
      <c r="BY810" s="62"/>
      <c r="BZ810" s="52"/>
      <c r="CA810" s="77"/>
      <c r="CB810" s="77"/>
      <c r="CC810" s="77"/>
      <c r="CD810" s="77"/>
      <c r="CE810" s="77"/>
      <c r="CF810" s="77"/>
      <c r="CG810" s="77"/>
      <c r="CH810" s="77"/>
      <c r="CI810" s="77"/>
      <c r="CJ810" s="77"/>
      <c r="CK810" s="77"/>
      <c r="CL810" s="77"/>
      <c r="CM810" s="77"/>
      <c r="CN810" s="77"/>
      <c r="CO810" s="77"/>
      <c r="CP810" s="77"/>
      <c r="CQ810" s="77"/>
      <c r="CR810" s="77"/>
      <c r="CS810" s="77"/>
      <c r="CT810" s="77"/>
      <c r="CU810" s="77"/>
      <c r="CV810" s="77"/>
      <c r="CW810" s="77"/>
      <c r="CX810" s="77"/>
    </row>
    <row r="811" spans="2:102" ht="13.5" customHeight="1" x14ac:dyDescent="0.25">
      <c r="B811" s="77"/>
      <c r="C811" s="84"/>
      <c r="D811" s="75"/>
      <c r="E811" s="75"/>
      <c r="F811" s="75"/>
      <c r="G811" s="75"/>
      <c r="H811" s="75"/>
      <c r="I811" s="75"/>
      <c r="J811" s="75"/>
      <c r="K811" s="75"/>
      <c r="L811" s="75"/>
      <c r="M811" s="74"/>
      <c r="N811" s="74"/>
      <c r="O811" s="74"/>
      <c r="P811" s="74"/>
      <c r="Q811" s="74"/>
      <c r="R811" s="85"/>
      <c r="S811" s="85"/>
      <c r="T811" s="85"/>
      <c r="U811" s="86"/>
      <c r="V811" s="86"/>
      <c r="W811" s="86"/>
      <c r="X811" s="74"/>
      <c r="Y811" s="74"/>
      <c r="Z811" s="74"/>
      <c r="AA811" s="74"/>
      <c r="AB811" s="74"/>
      <c r="AC811" s="73"/>
      <c r="AD811" s="73"/>
      <c r="AE811" s="73"/>
      <c r="AF811" s="73"/>
      <c r="AG811" s="73"/>
      <c r="AH811" s="73"/>
      <c r="AI811" s="73"/>
      <c r="AJ811" s="73"/>
      <c r="AK811" s="73"/>
      <c r="AL811" s="73"/>
      <c r="AM811" s="73"/>
      <c r="AN811" s="73"/>
      <c r="AO811" s="73"/>
      <c r="AP811" s="73"/>
      <c r="AQ811" s="73"/>
      <c r="AR811" s="73"/>
      <c r="AS811" s="73"/>
      <c r="AT811" s="73"/>
      <c r="AU811" s="73"/>
      <c r="AV811" s="73"/>
      <c r="AW811" s="73"/>
      <c r="AX811" s="73"/>
      <c r="AY811" s="73"/>
      <c r="AZ811" s="77"/>
      <c r="BA811" s="53"/>
      <c r="BB811" s="62"/>
      <c r="BC811" s="62"/>
      <c r="BD811" s="62"/>
      <c r="BE811" s="62"/>
      <c r="BF811" s="62"/>
      <c r="BG811" s="62"/>
      <c r="BH811" s="62"/>
      <c r="BI811" s="62"/>
      <c r="BJ811" s="62"/>
      <c r="BK811" s="62"/>
      <c r="BL811" s="62"/>
      <c r="BM811" s="62"/>
      <c r="BN811" s="62"/>
      <c r="BO811" s="62"/>
      <c r="BP811" s="62"/>
      <c r="BQ811" s="62"/>
      <c r="BR811" s="62"/>
      <c r="BS811" s="62"/>
      <c r="BT811" s="62"/>
      <c r="BU811" s="62"/>
      <c r="BV811" s="62"/>
      <c r="BW811" s="62"/>
      <c r="BX811" s="62"/>
      <c r="BY811" s="62"/>
      <c r="BZ811" s="54"/>
      <c r="CA811" s="77"/>
      <c r="CB811" s="77"/>
      <c r="CC811" s="77"/>
      <c r="CD811" s="81"/>
      <c r="CE811" s="81"/>
      <c r="CF811" s="81"/>
      <c r="CG811" s="81"/>
      <c r="CH811" s="81"/>
      <c r="CI811" s="81"/>
      <c r="CJ811" s="81"/>
      <c r="CK811" s="81"/>
      <c r="CL811" s="81"/>
      <c r="CM811" s="81"/>
      <c r="CN811" s="81"/>
      <c r="CO811" s="81"/>
      <c r="CP811" s="81"/>
      <c r="CQ811" s="81"/>
      <c r="CR811" s="81"/>
      <c r="CS811" s="81"/>
      <c r="CT811" s="81"/>
      <c r="CU811" s="77"/>
      <c r="CV811" s="77"/>
      <c r="CW811" s="77"/>
      <c r="CX811" s="77"/>
    </row>
    <row r="812" spans="2:102" ht="13.5" customHeight="1" x14ac:dyDescent="0.2">
      <c r="B812" s="77"/>
      <c r="C812" s="83"/>
      <c r="D812" s="83"/>
      <c r="E812" s="83"/>
      <c r="F812" s="83"/>
      <c r="G812" s="83"/>
      <c r="H812" s="83"/>
      <c r="I812" s="83"/>
      <c r="J812" s="83"/>
      <c r="K812" s="83"/>
      <c r="L812" s="83"/>
      <c r="M812" s="83"/>
      <c r="N812" s="83"/>
      <c r="O812" s="83"/>
      <c r="P812" s="83"/>
      <c r="Q812" s="83"/>
      <c r="R812" s="83"/>
      <c r="S812" s="83"/>
      <c r="T812" s="83"/>
      <c r="U812" s="83"/>
      <c r="V812" s="83"/>
      <c r="W812" s="83"/>
      <c r="X812" s="54"/>
      <c r="Y812" s="54"/>
      <c r="Z812" s="54"/>
      <c r="AA812" s="54"/>
      <c r="AB812" s="54"/>
      <c r="AC812" s="73"/>
      <c r="AD812" s="73"/>
      <c r="AE812" s="73"/>
      <c r="AF812" s="73"/>
      <c r="AG812" s="73"/>
      <c r="AH812" s="73"/>
      <c r="AI812" s="73"/>
      <c r="AJ812" s="73"/>
      <c r="AK812" s="73"/>
      <c r="AL812" s="73"/>
      <c r="AM812" s="73"/>
      <c r="AN812" s="73"/>
      <c r="AO812" s="73"/>
      <c r="AP812" s="73"/>
      <c r="AQ812" s="73"/>
      <c r="AR812" s="73"/>
      <c r="AS812" s="73"/>
      <c r="AT812" s="73"/>
      <c r="AU812" s="73"/>
      <c r="AV812" s="73"/>
      <c r="AW812" s="73"/>
      <c r="AX812" s="73"/>
      <c r="AY812" s="73"/>
      <c r="AZ812" s="77"/>
      <c r="BA812" s="53"/>
      <c r="BB812" s="62"/>
      <c r="BC812" s="62"/>
      <c r="BD812" s="62"/>
      <c r="BE812" s="62"/>
      <c r="BF812" s="62"/>
      <c r="BG812" s="62"/>
      <c r="BH812" s="62"/>
      <c r="BI812" s="62"/>
      <c r="BJ812" s="62"/>
      <c r="BK812" s="62"/>
      <c r="BL812" s="62"/>
      <c r="BM812" s="62"/>
      <c r="BN812" s="62"/>
      <c r="BO812" s="62"/>
      <c r="BP812" s="62"/>
      <c r="BQ812" s="62"/>
      <c r="BR812" s="62"/>
      <c r="BS812" s="62"/>
      <c r="BT812" s="62"/>
      <c r="BU812" s="62"/>
      <c r="BV812" s="62"/>
      <c r="BW812" s="62"/>
      <c r="BX812" s="62"/>
      <c r="BY812" s="62"/>
      <c r="BZ812" s="54"/>
      <c r="CA812" s="77"/>
      <c r="CB812" s="77"/>
      <c r="CC812" s="77"/>
      <c r="CD812" s="81"/>
      <c r="CE812" s="81"/>
      <c r="CF812" s="81"/>
      <c r="CG812" s="81"/>
      <c r="CH812" s="81"/>
      <c r="CI812" s="81"/>
      <c r="CJ812" s="81"/>
      <c r="CK812" s="81"/>
      <c r="CL812" s="81"/>
      <c r="CM812" s="81"/>
      <c r="CN812" s="81"/>
      <c r="CO812" s="81"/>
      <c r="CP812" s="81"/>
      <c r="CQ812" s="81"/>
      <c r="CR812" s="81"/>
      <c r="CS812" s="81"/>
      <c r="CT812" s="81"/>
      <c r="CU812" s="77"/>
      <c r="CV812" s="77"/>
      <c r="CW812" s="77"/>
      <c r="CX812" s="77"/>
    </row>
    <row r="813" spans="2:102" ht="13.5" customHeight="1" x14ac:dyDescent="0.2">
      <c r="B813" s="77"/>
      <c r="C813" s="83"/>
      <c r="D813" s="83"/>
      <c r="E813" s="83"/>
      <c r="F813" s="83"/>
      <c r="G813" s="83"/>
      <c r="H813" s="83"/>
      <c r="I813" s="83"/>
      <c r="J813" s="83"/>
      <c r="K813" s="83"/>
      <c r="L813" s="83"/>
      <c r="M813" s="83"/>
      <c r="N813" s="83"/>
      <c r="O813" s="83"/>
      <c r="P813" s="83"/>
      <c r="Q813" s="83"/>
      <c r="R813" s="83"/>
      <c r="S813" s="83"/>
      <c r="T813" s="83"/>
      <c r="U813" s="83"/>
      <c r="V813" s="83"/>
      <c r="W813" s="83"/>
      <c r="X813" s="54"/>
      <c r="Y813" s="54"/>
      <c r="Z813" s="54"/>
      <c r="AA813" s="54"/>
      <c r="AB813" s="54"/>
      <c r="AC813" s="73"/>
      <c r="AD813" s="73"/>
      <c r="AE813" s="73"/>
      <c r="AF813" s="73"/>
      <c r="AG813" s="73"/>
      <c r="AH813" s="73"/>
      <c r="AI813" s="73"/>
      <c r="AJ813" s="73"/>
      <c r="AK813" s="73"/>
      <c r="AL813" s="73"/>
      <c r="AM813" s="73"/>
      <c r="AN813" s="73"/>
      <c r="AO813" s="73"/>
      <c r="AP813" s="73"/>
      <c r="AQ813" s="73"/>
      <c r="AR813" s="73"/>
      <c r="AS813" s="73"/>
      <c r="AT813" s="73"/>
      <c r="AU813" s="73"/>
      <c r="AV813" s="73"/>
      <c r="AW813" s="73"/>
      <c r="AX813" s="73"/>
      <c r="AY813" s="73"/>
      <c r="AZ813" s="77"/>
      <c r="BA813" s="77"/>
      <c r="BB813" s="62"/>
      <c r="BC813" s="62"/>
      <c r="BD813" s="62"/>
      <c r="BE813" s="62"/>
      <c r="BF813" s="62"/>
      <c r="BG813" s="62"/>
      <c r="BH813" s="62"/>
      <c r="BI813" s="62"/>
      <c r="BJ813" s="62"/>
      <c r="BK813" s="62"/>
      <c r="BL813" s="62"/>
      <c r="BM813" s="62"/>
      <c r="BN813" s="62"/>
      <c r="BO813" s="62"/>
      <c r="BP813" s="62"/>
      <c r="BQ813" s="62"/>
      <c r="BR813" s="62"/>
      <c r="BS813" s="62"/>
      <c r="BT813" s="62"/>
      <c r="BU813" s="62"/>
      <c r="BV813" s="62"/>
      <c r="BW813" s="62"/>
      <c r="BX813" s="62"/>
      <c r="BY813" s="62"/>
      <c r="BZ813" s="77"/>
      <c r="CA813" s="77"/>
      <c r="CB813" s="77"/>
      <c r="CC813" s="77"/>
      <c r="CD813" s="81"/>
      <c r="CE813" s="81"/>
      <c r="CF813" s="81"/>
      <c r="CG813" s="81"/>
      <c r="CH813" s="81"/>
      <c r="CI813" s="81"/>
      <c r="CJ813" s="81"/>
      <c r="CK813" s="81"/>
      <c r="CL813" s="81"/>
      <c r="CM813" s="81"/>
      <c r="CN813" s="81"/>
      <c r="CO813" s="81"/>
      <c r="CP813" s="81"/>
      <c r="CQ813" s="81"/>
      <c r="CR813" s="81"/>
      <c r="CS813" s="81"/>
      <c r="CT813" s="81"/>
      <c r="CU813" s="77"/>
      <c r="CV813" s="77"/>
      <c r="CW813" s="77"/>
      <c r="CX813" s="77"/>
    </row>
    <row r="814" spans="2:102" ht="13.5" customHeight="1" x14ac:dyDescent="0.25">
      <c r="B814" s="77"/>
      <c r="C814" s="84"/>
      <c r="D814" s="75"/>
      <c r="E814" s="75"/>
      <c r="F814" s="75"/>
      <c r="G814" s="75"/>
      <c r="H814" s="75"/>
      <c r="I814" s="75"/>
      <c r="J814" s="75"/>
      <c r="K814" s="75"/>
      <c r="L814" s="75"/>
      <c r="M814" s="74"/>
      <c r="N814" s="74"/>
      <c r="O814" s="74"/>
      <c r="P814" s="74"/>
      <c r="Q814" s="74"/>
      <c r="R814" s="85"/>
      <c r="S814" s="85"/>
      <c r="T814" s="85"/>
      <c r="U814" s="86"/>
      <c r="V814" s="86"/>
      <c r="W814" s="86"/>
      <c r="X814" s="74"/>
      <c r="Y814" s="74"/>
      <c r="Z814" s="74"/>
      <c r="AA814" s="74"/>
      <c r="AB814" s="74"/>
      <c r="AC814" s="73"/>
      <c r="AD814" s="73"/>
      <c r="AE814" s="73"/>
      <c r="AF814" s="73"/>
      <c r="AG814" s="73"/>
      <c r="AH814" s="73"/>
      <c r="AI814" s="73"/>
      <c r="AJ814" s="73"/>
      <c r="AK814" s="73"/>
      <c r="AL814" s="73"/>
      <c r="AM814" s="73"/>
      <c r="AN814" s="73"/>
      <c r="AO814" s="73"/>
      <c r="AP814" s="73"/>
      <c r="AQ814" s="73"/>
      <c r="AR814" s="73"/>
      <c r="AS814" s="73"/>
      <c r="AT814" s="73"/>
      <c r="AU814" s="73"/>
      <c r="AV814" s="73"/>
      <c r="AW814" s="73"/>
      <c r="AX814" s="73"/>
      <c r="AY814" s="73"/>
      <c r="AZ814" s="77"/>
      <c r="BA814" s="77"/>
      <c r="BB814" s="62"/>
      <c r="BC814" s="62"/>
      <c r="BD814" s="62"/>
      <c r="BE814" s="62"/>
      <c r="BF814" s="62"/>
      <c r="BG814" s="62"/>
      <c r="BH814" s="62"/>
      <c r="BI814" s="62"/>
      <c r="BJ814" s="62"/>
      <c r="BK814" s="62"/>
      <c r="BL814" s="62"/>
      <c r="BM814" s="62"/>
      <c r="BN814" s="62"/>
      <c r="BO814" s="62"/>
      <c r="BP814" s="62"/>
      <c r="BQ814" s="62"/>
      <c r="BR814" s="62"/>
      <c r="BS814" s="62"/>
      <c r="BT814" s="62"/>
      <c r="BU814" s="62"/>
      <c r="BV814" s="62"/>
      <c r="BW814" s="62"/>
      <c r="BX814" s="62"/>
      <c r="BY814" s="62"/>
      <c r="BZ814" s="77"/>
      <c r="CA814" s="77"/>
      <c r="CB814" s="77"/>
      <c r="CC814" s="77"/>
      <c r="CD814" s="81"/>
      <c r="CE814" s="81"/>
      <c r="CF814" s="81"/>
      <c r="CG814" s="81"/>
      <c r="CH814" s="81"/>
      <c r="CI814" s="81"/>
      <c r="CJ814" s="81"/>
      <c r="CK814" s="81"/>
      <c r="CL814" s="81"/>
      <c r="CM814" s="81"/>
      <c r="CN814" s="81"/>
      <c r="CO814" s="81"/>
      <c r="CP814" s="81"/>
      <c r="CQ814" s="81"/>
      <c r="CR814" s="81"/>
      <c r="CS814" s="81"/>
      <c r="CT814" s="81"/>
      <c r="CU814" s="77"/>
      <c r="CV814" s="77"/>
      <c r="CW814" s="77"/>
      <c r="CX814" s="77"/>
    </row>
    <row r="815" spans="2:102" ht="13.5" customHeight="1" x14ac:dyDescent="0.25">
      <c r="B815" s="77"/>
      <c r="C815" s="84"/>
      <c r="D815" s="75"/>
      <c r="E815" s="75"/>
      <c r="F815" s="75"/>
      <c r="G815" s="75"/>
      <c r="H815" s="75"/>
      <c r="I815" s="75"/>
      <c r="J815" s="75"/>
      <c r="K815" s="75"/>
      <c r="L815" s="75"/>
      <c r="M815" s="74"/>
      <c r="N815" s="74"/>
      <c r="O815" s="74"/>
      <c r="P815" s="74"/>
      <c r="Q815" s="74"/>
      <c r="R815" s="85"/>
      <c r="S815" s="85"/>
      <c r="T815" s="85"/>
      <c r="U815" s="86"/>
      <c r="V815" s="86"/>
      <c r="W815" s="86"/>
      <c r="X815" s="74"/>
      <c r="Y815" s="74"/>
      <c r="Z815" s="74"/>
      <c r="AA815" s="74"/>
      <c r="AB815" s="74"/>
      <c r="AC815" s="73"/>
      <c r="AD815" s="73"/>
      <c r="AE815" s="73"/>
      <c r="AF815" s="73"/>
      <c r="AG815" s="73"/>
      <c r="AH815" s="73"/>
      <c r="AI815" s="73"/>
      <c r="AJ815" s="73"/>
      <c r="AK815" s="73"/>
      <c r="AL815" s="73"/>
      <c r="AM815" s="73"/>
      <c r="AN815" s="73"/>
      <c r="AO815" s="73"/>
      <c r="AP815" s="73"/>
      <c r="AQ815" s="73"/>
      <c r="AR815" s="73"/>
      <c r="AS815" s="73"/>
      <c r="AT815" s="73"/>
      <c r="AU815" s="73"/>
      <c r="AV815" s="73"/>
      <c r="AW815" s="73"/>
      <c r="AX815" s="73"/>
      <c r="AY815" s="73"/>
      <c r="AZ815" s="77"/>
      <c r="BA815" s="77"/>
      <c r="BB815" s="62"/>
      <c r="BC815" s="62"/>
      <c r="BD815" s="62"/>
      <c r="BE815" s="62"/>
      <c r="BF815" s="62"/>
      <c r="BG815" s="62"/>
      <c r="BH815" s="62"/>
      <c r="BI815" s="62"/>
      <c r="BJ815" s="62"/>
      <c r="BK815" s="62"/>
      <c r="BL815" s="62"/>
      <c r="BM815" s="62"/>
      <c r="BN815" s="62"/>
      <c r="BO815" s="62"/>
      <c r="BP815" s="62"/>
      <c r="BQ815" s="62"/>
      <c r="BR815" s="62"/>
      <c r="BS815" s="62"/>
      <c r="BT815" s="62"/>
      <c r="BU815" s="62"/>
      <c r="BV815" s="62"/>
      <c r="BW815" s="62"/>
      <c r="BX815" s="62"/>
      <c r="BY815" s="62"/>
      <c r="BZ815" s="77"/>
      <c r="CA815" s="77"/>
      <c r="CB815" s="77"/>
      <c r="CC815" s="77"/>
      <c r="CD815" s="81"/>
      <c r="CE815" s="81"/>
      <c r="CF815" s="81"/>
      <c r="CG815" s="81"/>
      <c r="CH815" s="81"/>
      <c r="CI815" s="81"/>
      <c r="CJ815" s="81"/>
      <c r="CK815" s="81"/>
      <c r="CL815" s="81"/>
      <c r="CM815" s="81"/>
      <c r="CN815" s="81"/>
      <c r="CO815" s="81"/>
      <c r="CP815" s="81"/>
      <c r="CQ815" s="81"/>
      <c r="CR815" s="81"/>
      <c r="CS815" s="81"/>
      <c r="CT815" s="81"/>
      <c r="CU815" s="77"/>
      <c r="CV815" s="77"/>
      <c r="CW815" s="77"/>
      <c r="CX815" s="77"/>
    </row>
    <row r="816" spans="2:102" ht="13.5" customHeight="1" x14ac:dyDescent="0.25">
      <c r="B816" s="77"/>
      <c r="C816" s="84"/>
      <c r="D816" s="75"/>
      <c r="E816" s="75"/>
      <c r="F816" s="75"/>
      <c r="G816" s="75"/>
      <c r="H816" s="75"/>
      <c r="I816" s="75"/>
      <c r="J816" s="75"/>
      <c r="K816" s="75"/>
      <c r="L816" s="75"/>
      <c r="M816" s="74"/>
      <c r="N816" s="74"/>
      <c r="O816" s="74"/>
      <c r="P816" s="74"/>
      <c r="Q816" s="74"/>
      <c r="R816" s="85"/>
      <c r="S816" s="85"/>
      <c r="T816" s="85"/>
      <c r="U816" s="86"/>
      <c r="V816" s="86"/>
      <c r="W816" s="86"/>
      <c r="X816" s="74"/>
      <c r="Y816" s="74"/>
      <c r="Z816" s="74"/>
      <c r="AA816" s="74"/>
      <c r="AB816" s="74"/>
      <c r="AC816" s="73"/>
      <c r="AD816" s="73"/>
      <c r="AE816" s="73"/>
      <c r="AF816" s="73"/>
      <c r="AG816" s="73"/>
      <c r="AH816" s="73"/>
      <c r="AI816" s="73"/>
      <c r="AJ816" s="73"/>
      <c r="AK816" s="73"/>
      <c r="AL816" s="73"/>
      <c r="AM816" s="73"/>
      <c r="AN816" s="73"/>
      <c r="AO816" s="73"/>
      <c r="AP816" s="73"/>
      <c r="AQ816" s="73"/>
      <c r="AR816" s="73"/>
      <c r="AS816" s="73"/>
      <c r="AT816" s="73"/>
      <c r="AU816" s="73"/>
      <c r="AV816" s="73"/>
      <c r="AW816" s="73"/>
      <c r="AX816" s="73"/>
      <c r="AY816" s="73"/>
      <c r="AZ816" s="77"/>
      <c r="BA816" s="77"/>
      <c r="BB816" s="62"/>
      <c r="BC816" s="62"/>
      <c r="BD816" s="62"/>
      <c r="BE816" s="62"/>
      <c r="BF816" s="62"/>
      <c r="BG816" s="62"/>
      <c r="BH816" s="62"/>
      <c r="BI816" s="62"/>
      <c r="BJ816" s="62"/>
      <c r="BK816" s="62"/>
      <c r="BL816" s="62"/>
      <c r="BM816" s="62"/>
      <c r="BN816" s="62"/>
      <c r="BO816" s="62"/>
      <c r="BP816" s="62"/>
      <c r="BQ816" s="62"/>
      <c r="BR816" s="62"/>
      <c r="BS816" s="62"/>
      <c r="BT816" s="62"/>
      <c r="BU816" s="62"/>
      <c r="BV816" s="62"/>
      <c r="BW816" s="62"/>
      <c r="BX816" s="62"/>
      <c r="BY816" s="62"/>
      <c r="BZ816" s="77"/>
      <c r="CA816" s="77"/>
      <c r="CB816" s="77"/>
      <c r="CC816" s="77"/>
      <c r="CD816" s="81"/>
      <c r="CE816" s="81"/>
      <c r="CF816" s="81"/>
      <c r="CG816" s="81"/>
      <c r="CH816" s="81"/>
      <c r="CI816" s="81"/>
      <c r="CJ816" s="81"/>
      <c r="CK816" s="81"/>
      <c r="CL816" s="81"/>
      <c r="CM816" s="81"/>
      <c r="CN816" s="81"/>
      <c r="CO816" s="81"/>
      <c r="CP816" s="81"/>
      <c r="CQ816" s="81"/>
      <c r="CR816" s="81"/>
      <c r="CS816" s="81"/>
      <c r="CT816" s="81"/>
      <c r="CU816" s="77"/>
      <c r="CV816" s="77"/>
      <c r="CW816" s="77"/>
      <c r="CX816" s="77"/>
    </row>
    <row r="817" spans="2:102" ht="13.5" customHeight="1" x14ac:dyDescent="0.25">
      <c r="B817" s="77"/>
      <c r="C817" s="84"/>
      <c r="D817" s="75"/>
      <c r="E817" s="75"/>
      <c r="F817" s="75"/>
      <c r="G817" s="75"/>
      <c r="H817" s="75"/>
      <c r="I817" s="75"/>
      <c r="J817" s="75"/>
      <c r="K817" s="75"/>
      <c r="L817" s="75"/>
      <c r="M817" s="74"/>
      <c r="N817" s="74"/>
      <c r="O817" s="74"/>
      <c r="P817" s="74"/>
      <c r="Q817" s="74"/>
      <c r="R817" s="85"/>
      <c r="S817" s="85"/>
      <c r="T817" s="85"/>
      <c r="U817" s="86"/>
      <c r="V817" s="86"/>
      <c r="W817" s="86"/>
      <c r="X817" s="74"/>
      <c r="Y817" s="74"/>
      <c r="Z817" s="74"/>
      <c r="AA817" s="74"/>
      <c r="AB817" s="74"/>
      <c r="AC817" s="73"/>
      <c r="AD817" s="73"/>
      <c r="AE817" s="73"/>
      <c r="AF817" s="73"/>
      <c r="AG817" s="73"/>
      <c r="AH817" s="73"/>
      <c r="AI817" s="73"/>
      <c r="AJ817" s="73"/>
      <c r="AK817" s="73"/>
      <c r="AL817" s="73"/>
      <c r="AM817" s="73"/>
      <c r="AN817" s="73"/>
      <c r="AO817" s="73"/>
      <c r="AP817" s="73"/>
      <c r="AQ817" s="73"/>
      <c r="AR817" s="73"/>
      <c r="AS817" s="73"/>
      <c r="AT817" s="73"/>
      <c r="AU817" s="73"/>
      <c r="AV817" s="73"/>
      <c r="AW817" s="73"/>
      <c r="AX817" s="73"/>
      <c r="AY817" s="73"/>
      <c r="AZ817" s="77"/>
      <c r="BA817" s="77"/>
      <c r="BB817" s="62"/>
      <c r="BC817" s="62"/>
      <c r="BD817" s="62"/>
      <c r="BE817" s="62"/>
      <c r="BF817" s="62"/>
      <c r="BG817" s="62"/>
      <c r="BH817" s="62"/>
      <c r="BI817" s="62"/>
      <c r="BJ817" s="62"/>
      <c r="BK817" s="62"/>
      <c r="BL817" s="62"/>
      <c r="BM817" s="62"/>
      <c r="BN817" s="62"/>
      <c r="BO817" s="62"/>
      <c r="BP817" s="62"/>
      <c r="BQ817" s="62"/>
      <c r="BR817" s="62"/>
      <c r="BS817" s="62"/>
      <c r="BT817" s="62"/>
      <c r="BU817" s="62"/>
      <c r="BV817" s="62"/>
      <c r="BW817" s="62"/>
      <c r="BX817" s="62"/>
      <c r="BY817" s="62"/>
      <c r="BZ817" s="77"/>
      <c r="CA817" s="77"/>
      <c r="CB817" s="77"/>
      <c r="CC817" s="77"/>
      <c r="CD817" s="81"/>
      <c r="CE817" s="81"/>
      <c r="CF817" s="81"/>
      <c r="CG817" s="81"/>
      <c r="CH817" s="81"/>
      <c r="CI817" s="81"/>
      <c r="CJ817" s="81"/>
      <c r="CK817" s="81"/>
      <c r="CL817" s="81"/>
      <c r="CM817" s="81"/>
      <c r="CN817" s="81"/>
      <c r="CO817" s="81"/>
      <c r="CP817" s="81"/>
      <c r="CQ817" s="81"/>
      <c r="CR817" s="81"/>
      <c r="CS817" s="81"/>
      <c r="CT817" s="81"/>
      <c r="CU817" s="77"/>
      <c r="CV817" s="77"/>
      <c r="CW817" s="77"/>
      <c r="CX817" s="77"/>
    </row>
    <row r="818" spans="2:102" ht="13.5" customHeight="1" x14ac:dyDescent="0.2">
      <c r="B818" s="77"/>
      <c r="C818" s="83"/>
      <c r="D818" s="83"/>
      <c r="E818" s="83"/>
      <c r="F818" s="83"/>
      <c r="G818" s="83"/>
      <c r="H818" s="83"/>
      <c r="I818" s="83"/>
      <c r="J818" s="83"/>
      <c r="K818" s="83"/>
      <c r="L818" s="83"/>
      <c r="M818" s="83"/>
      <c r="N818" s="83"/>
      <c r="O818" s="83"/>
      <c r="P818" s="83"/>
      <c r="Q818" s="83"/>
      <c r="R818" s="83"/>
      <c r="S818" s="83"/>
      <c r="T818" s="83"/>
      <c r="U818" s="83"/>
      <c r="V818" s="83"/>
      <c r="W818" s="83"/>
      <c r="X818" s="54"/>
      <c r="Y818" s="54"/>
      <c r="Z818" s="54"/>
      <c r="AA818" s="54"/>
      <c r="AB818" s="54"/>
      <c r="AC818" s="73"/>
      <c r="AD818" s="73"/>
      <c r="AE818" s="73"/>
      <c r="AF818" s="73"/>
      <c r="AG818" s="73"/>
      <c r="AH818" s="73"/>
      <c r="AI818" s="73"/>
      <c r="AJ818" s="73"/>
      <c r="AK818" s="73"/>
      <c r="AL818" s="73"/>
      <c r="AM818" s="73"/>
      <c r="AN818" s="73"/>
      <c r="AO818" s="73"/>
      <c r="AP818" s="73"/>
      <c r="AQ818" s="73"/>
      <c r="AR818" s="73"/>
      <c r="AS818" s="73"/>
      <c r="AT818" s="73"/>
      <c r="AU818" s="73"/>
      <c r="AV818" s="73"/>
      <c r="AW818" s="73"/>
      <c r="AX818" s="73"/>
      <c r="AY818" s="73"/>
      <c r="AZ818" s="77"/>
      <c r="BA818" s="77"/>
      <c r="BB818" s="62"/>
      <c r="BC818" s="62"/>
      <c r="BD818" s="62"/>
      <c r="BE818" s="62"/>
      <c r="BF818" s="62"/>
      <c r="BG818" s="62"/>
      <c r="BH818" s="62"/>
      <c r="BI818" s="62"/>
      <c r="BJ818" s="62"/>
      <c r="BK818" s="62"/>
      <c r="BL818" s="62"/>
      <c r="BM818" s="62"/>
      <c r="BN818" s="62"/>
      <c r="BO818" s="62"/>
      <c r="BP818" s="62"/>
      <c r="BQ818" s="62"/>
      <c r="BR818" s="62"/>
      <c r="BS818" s="62"/>
      <c r="BT818" s="62"/>
      <c r="BU818" s="62"/>
      <c r="BV818" s="62"/>
      <c r="BW818" s="62"/>
      <c r="BX818" s="62"/>
      <c r="BY818" s="62"/>
      <c r="BZ818" s="77"/>
      <c r="CA818" s="77"/>
      <c r="CB818" s="77"/>
      <c r="CC818" s="77"/>
      <c r="CD818" s="81"/>
      <c r="CE818" s="81"/>
      <c r="CF818" s="81"/>
      <c r="CG818" s="81"/>
      <c r="CH818" s="81"/>
      <c r="CI818" s="81"/>
      <c r="CJ818" s="81"/>
      <c r="CK818" s="81"/>
      <c r="CL818" s="81"/>
      <c r="CM818" s="81"/>
      <c r="CN818" s="81"/>
      <c r="CO818" s="81"/>
      <c r="CP818" s="81"/>
      <c r="CQ818" s="81"/>
      <c r="CR818" s="81"/>
      <c r="CS818" s="81"/>
      <c r="CT818" s="81"/>
      <c r="CU818" s="77"/>
      <c r="CV818" s="77"/>
      <c r="CW818" s="77"/>
      <c r="CX818" s="77"/>
    </row>
    <row r="819" spans="2:102" ht="13.5" customHeight="1" x14ac:dyDescent="0.2">
      <c r="B819" s="77"/>
      <c r="C819" s="83"/>
      <c r="D819" s="83"/>
      <c r="E819" s="83"/>
      <c r="F819" s="83"/>
      <c r="G819" s="83"/>
      <c r="H819" s="83"/>
      <c r="I819" s="83"/>
      <c r="J819" s="83"/>
      <c r="K819" s="83"/>
      <c r="L819" s="83"/>
      <c r="M819" s="83"/>
      <c r="N819" s="83"/>
      <c r="O819" s="83"/>
      <c r="P819" s="83"/>
      <c r="Q819" s="83"/>
      <c r="R819" s="83"/>
      <c r="S819" s="83"/>
      <c r="T819" s="83"/>
      <c r="U819" s="83"/>
      <c r="V819" s="83"/>
      <c r="W819" s="83"/>
      <c r="X819" s="54"/>
      <c r="Y819" s="54"/>
      <c r="Z819" s="54"/>
      <c r="AA819" s="54"/>
      <c r="AB819" s="54"/>
      <c r="AC819" s="73"/>
      <c r="AD819" s="73"/>
      <c r="AE819" s="73"/>
      <c r="AF819" s="73"/>
      <c r="AG819" s="73"/>
      <c r="AH819" s="73"/>
      <c r="AI819" s="73"/>
      <c r="AJ819" s="73"/>
      <c r="AK819" s="73"/>
      <c r="AL819" s="73"/>
      <c r="AM819" s="73"/>
      <c r="AN819" s="73"/>
      <c r="AO819" s="73"/>
      <c r="AP819" s="73"/>
      <c r="AQ819" s="73"/>
      <c r="AR819" s="73"/>
      <c r="AS819" s="73"/>
      <c r="AT819" s="73"/>
      <c r="AU819" s="73"/>
      <c r="AV819" s="73"/>
      <c r="AW819" s="73"/>
      <c r="AX819" s="73"/>
      <c r="AY819" s="73"/>
      <c r="AZ819" s="77"/>
      <c r="BA819" s="77"/>
      <c r="BB819" s="62"/>
      <c r="BC819" s="62"/>
      <c r="BD819" s="62"/>
      <c r="BE819" s="62"/>
      <c r="BF819" s="62"/>
      <c r="BG819" s="62"/>
      <c r="BH819" s="62"/>
      <c r="BI819" s="62"/>
      <c r="BJ819" s="62"/>
      <c r="BK819" s="62"/>
      <c r="BL819" s="62"/>
      <c r="BM819" s="62"/>
      <c r="BN819" s="62"/>
      <c r="BO819" s="62"/>
      <c r="BP819" s="62"/>
      <c r="BQ819" s="62"/>
      <c r="BR819" s="62"/>
      <c r="BS819" s="62"/>
      <c r="BT819" s="62"/>
      <c r="BU819" s="62"/>
      <c r="BV819" s="62"/>
      <c r="BW819" s="62"/>
      <c r="BX819" s="62"/>
      <c r="BY819" s="62"/>
      <c r="BZ819" s="77"/>
      <c r="CA819" s="77"/>
      <c r="CB819" s="77"/>
      <c r="CC819" s="77"/>
      <c r="CD819" s="81"/>
      <c r="CE819" s="81"/>
      <c r="CF819" s="81"/>
      <c r="CG819" s="81"/>
      <c r="CH819" s="81"/>
      <c r="CI819" s="81"/>
      <c r="CJ819" s="81"/>
      <c r="CK819" s="81"/>
      <c r="CL819" s="81"/>
      <c r="CM819" s="81"/>
      <c r="CN819" s="81"/>
      <c r="CO819" s="81"/>
      <c r="CP819" s="81"/>
      <c r="CQ819" s="81"/>
      <c r="CR819" s="81"/>
      <c r="CS819" s="81"/>
      <c r="CT819" s="81"/>
      <c r="CU819" s="77"/>
      <c r="CV819" s="77"/>
      <c r="CW819" s="77"/>
      <c r="CX819" s="77"/>
    </row>
    <row r="820" spans="2:102" ht="13.5" customHeight="1" x14ac:dyDescent="0.25">
      <c r="B820" s="77"/>
      <c r="C820" s="84"/>
      <c r="D820" s="75"/>
      <c r="E820" s="75"/>
      <c r="F820" s="75"/>
      <c r="G820" s="75"/>
      <c r="H820" s="75"/>
      <c r="I820" s="75"/>
      <c r="J820" s="75"/>
      <c r="K820" s="75"/>
      <c r="L820" s="75"/>
      <c r="M820" s="74"/>
      <c r="N820" s="74"/>
      <c r="O820" s="74"/>
      <c r="P820" s="74"/>
      <c r="Q820" s="74"/>
      <c r="R820" s="85"/>
      <c r="S820" s="85"/>
      <c r="T820" s="85"/>
      <c r="U820" s="86"/>
      <c r="V820" s="86"/>
      <c r="W820" s="86"/>
      <c r="X820" s="74"/>
      <c r="Y820" s="74"/>
      <c r="Z820" s="74"/>
      <c r="AA820" s="74"/>
      <c r="AB820" s="74"/>
      <c r="AC820" s="73"/>
      <c r="AD820" s="73"/>
      <c r="AE820" s="73"/>
      <c r="AF820" s="73"/>
      <c r="AG820" s="73"/>
      <c r="AH820" s="73"/>
      <c r="AI820" s="73"/>
      <c r="AJ820" s="73"/>
      <c r="AK820" s="73"/>
      <c r="AL820" s="73"/>
      <c r="AM820" s="73"/>
      <c r="AN820" s="73"/>
      <c r="AO820" s="73"/>
      <c r="AP820" s="73"/>
      <c r="AQ820" s="73"/>
      <c r="AR820" s="73"/>
      <c r="AS820" s="73"/>
      <c r="AT820" s="73"/>
      <c r="AU820" s="73"/>
      <c r="AV820" s="73"/>
      <c r="AW820" s="73"/>
      <c r="AX820" s="73"/>
      <c r="AY820" s="73"/>
      <c r="AZ820" s="77"/>
      <c r="BA820" s="77"/>
      <c r="BB820" s="62"/>
      <c r="BC820" s="62"/>
      <c r="BD820" s="62"/>
      <c r="BE820" s="62"/>
      <c r="BF820" s="62"/>
      <c r="BG820" s="62"/>
      <c r="BH820" s="62"/>
      <c r="BI820" s="62"/>
      <c r="BJ820" s="62"/>
      <c r="BK820" s="62"/>
      <c r="BL820" s="62"/>
      <c r="BM820" s="62"/>
      <c r="BN820" s="62"/>
      <c r="BO820" s="62"/>
      <c r="BP820" s="62"/>
      <c r="BQ820" s="62"/>
      <c r="BR820" s="62"/>
      <c r="BS820" s="62"/>
      <c r="BT820" s="62"/>
      <c r="BU820" s="62"/>
      <c r="BV820" s="62"/>
      <c r="BW820" s="62"/>
      <c r="BX820" s="62"/>
      <c r="BY820" s="62"/>
      <c r="BZ820" s="77"/>
      <c r="CA820" s="77"/>
      <c r="CB820" s="77"/>
      <c r="CC820" s="77"/>
      <c r="CD820" s="81"/>
      <c r="CE820" s="81"/>
      <c r="CF820" s="81"/>
      <c r="CG820" s="81"/>
      <c r="CH820" s="81"/>
      <c r="CI820" s="81"/>
      <c r="CJ820" s="81"/>
      <c r="CK820" s="81"/>
      <c r="CL820" s="81"/>
      <c r="CM820" s="81"/>
      <c r="CN820" s="81"/>
      <c r="CO820" s="81"/>
      <c r="CP820" s="81"/>
      <c r="CQ820" s="81"/>
      <c r="CR820" s="81"/>
      <c r="CS820" s="81"/>
      <c r="CT820" s="81"/>
      <c r="CU820" s="77"/>
      <c r="CV820" s="77"/>
      <c r="CW820" s="77"/>
      <c r="CX820" s="77"/>
    </row>
    <row r="821" spans="2:102" ht="13.5" customHeight="1" x14ac:dyDescent="0.25">
      <c r="B821" s="77"/>
      <c r="C821" s="84"/>
      <c r="D821" s="75"/>
      <c r="E821" s="75"/>
      <c r="F821" s="75"/>
      <c r="G821" s="75"/>
      <c r="H821" s="75"/>
      <c r="I821" s="75"/>
      <c r="J821" s="75"/>
      <c r="K821" s="75"/>
      <c r="L821" s="75"/>
      <c r="M821" s="74"/>
      <c r="N821" s="74"/>
      <c r="O821" s="74"/>
      <c r="P821" s="74"/>
      <c r="Q821" s="74"/>
      <c r="R821" s="85"/>
      <c r="S821" s="85"/>
      <c r="T821" s="85"/>
      <c r="U821" s="86"/>
      <c r="V821" s="86"/>
      <c r="W821" s="86"/>
      <c r="X821" s="74"/>
      <c r="Y821" s="74"/>
      <c r="Z821" s="74"/>
      <c r="AA821" s="74"/>
      <c r="AB821" s="74"/>
      <c r="AC821" s="73"/>
      <c r="AD821" s="73"/>
      <c r="AE821" s="73"/>
      <c r="AF821" s="73"/>
      <c r="AG821" s="73"/>
      <c r="AH821" s="73"/>
      <c r="AI821" s="73"/>
      <c r="AJ821" s="73"/>
      <c r="AK821" s="73"/>
      <c r="AL821" s="73"/>
      <c r="AM821" s="73"/>
      <c r="AN821" s="73"/>
      <c r="AO821" s="73"/>
      <c r="AP821" s="73"/>
      <c r="AQ821" s="73"/>
      <c r="AR821" s="73"/>
      <c r="AS821" s="73"/>
      <c r="AT821" s="73"/>
      <c r="AU821" s="73"/>
      <c r="AV821" s="73"/>
      <c r="AW821" s="73"/>
      <c r="AX821" s="73"/>
      <c r="AY821" s="73"/>
      <c r="AZ821" s="77"/>
      <c r="BA821" s="77"/>
      <c r="BB821" s="62"/>
      <c r="BC821" s="62"/>
      <c r="BD821" s="62"/>
      <c r="BE821" s="62"/>
      <c r="BF821" s="62"/>
      <c r="BG821" s="62"/>
      <c r="BH821" s="62"/>
      <c r="BI821" s="62"/>
      <c r="BJ821" s="62"/>
      <c r="BK821" s="62"/>
      <c r="BL821" s="62"/>
      <c r="BM821" s="62"/>
      <c r="BN821" s="62"/>
      <c r="BO821" s="62"/>
      <c r="BP821" s="62"/>
      <c r="BQ821" s="62"/>
      <c r="BR821" s="62"/>
      <c r="BS821" s="62"/>
      <c r="BT821" s="62"/>
      <c r="BU821" s="62"/>
      <c r="BV821" s="62"/>
      <c r="BW821" s="62"/>
      <c r="BX821" s="62"/>
      <c r="BY821" s="62"/>
      <c r="BZ821" s="77"/>
      <c r="CA821" s="77"/>
      <c r="CB821" s="77"/>
      <c r="CC821" s="77"/>
      <c r="CD821" s="81"/>
      <c r="CE821" s="81"/>
      <c r="CF821" s="81"/>
      <c r="CG821" s="81"/>
      <c r="CH821" s="81"/>
      <c r="CI821" s="81"/>
      <c r="CJ821" s="81"/>
      <c r="CK821" s="81"/>
      <c r="CL821" s="81"/>
      <c r="CM821" s="81"/>
      <c r="CN821" s="81"/>
      <c r="CO821" s="81"/>
      <c r="CP821" s="81"/>
      <c r="CQ821" s="81"/>
      <c r="CR821" s="81"/>
      <c r="CS821" s="81"/>
      <c r="CT821" s="81"/>
      <c r="CU821" s="77"/>
      <c r="CV821" s="77"/>
      <c r="CW821" s="77"/>
      <c r="CX821" s="77"/>
    </row>
    <row r="822" spans="2:102" ht="13.5" customHeight="1" x14ac:dyDescent="0.25">
      <c r="B822" s="77"/>
      <c r="C822" s="84"/>
      <c r="D822" s="75"/>
      <c r="E822" s="75"/>
      <c r="F822" s="75"/>
      <c r="G822" s="75"/>
      <c r="H822" s="75"/>
      <c r="I822" s="75"/>
      <c r="J822" s="75"/>
      <c r="K822" s="75"/>
      <c r="L822" s="75"/>
      <c r="M822" s="74"/>
      <c r="N822" s="74"/>
      <c r="O822" s="74"/>
      <c r="P822" s="74"/>
      <c r="Q822" s="74"/>
      <c r="R822" s="85"/>
      <c r="S822" s="85"/>
      <c r="T822" s="85"/>
      <c r="U822" s="86"/>
      <c r="V822" s="86"/>
      <c r="W822" s="86"/>
      <c r="X822" s="74"/>
      <c r="Y822" s="74"/>
      <c r="Z822" s="74"/>
      <c r="AA822" s="74"/>
      <c r="AB822" s="74"/>
      <c r="AC822" s="73"/>
      <c r="AD822" s="73"/>
      <c r="AE822" s="73"/>
      <c r="AF822" s="73"/>
      <c r="AG822" s="73"/>
      <c r="AH822" s="73"/>
      <c r="AI822" s="73"/>
      <c r="AJ822" s="73"/>
      <c r="AK822" s="73"/>
      <c r="AL822" s="73"/>
      <c r="AM822" s="73"/>
      <c r="AN822" s="73"/>
      <c r="AO822" s="73"/>
      <c r="AP822" s="73"/>
      <c r="AQ822" s="73"/>
      <c r="AR822" s="73"/>
      <c r="AS822" s="73"/>
      <c r="AT822" s="73"/>
      <c r="AU822" s="73"/>
      <c r="AV822" s="73"/>
      <c r="AW822" s="73"/>
      <c r="AX822" s="73"/>
      <c r="AY822" s="73"/>
      <c r="AZ822" s="77"/>
      <c r="BA822" s="77"/>
      <c r="BB822" s="62"/>
      <c r="BC822" s="62"/>
      <c r="BD822" s="62"/>
      <c r="BE822" s="62"/>
      <c r="BF822" s="62"/>
      <c r="BG822" s="62"/>
      <c r="BH822" s="62"/>
      <c r="BI822" s="62"/>
      <c r="BJ822" s="62"/>
      <c r="BK822" s="62"/>
      <c r="BL822" s="62"/>
      <c r="BM822" s="62"/>
      <c r="BN822" s="62"/>
      <c r="BO822" s="62"/>
      <c r="BP822" s="62"/>
      <c r="BQ822" s="62"/>
      <c r="BR822" s="62"/>
      <c r="BS822" s="62"/>
      <c r="BT822" s="62"/>
      <c r="BU822" s="62"/>
      <c r="BV822" s="62"/>
      <c r="BW822" s="62"/>
      <c r="BX822" s="62"/>
      <c r="BY822" s="62"/>
      <c r="BZ822" s="77"/>
      <c r="CA822" s="77"/>
      <c r="CB822" s="77"/>
      <c r="CC822" s="77"/>
      <c r="CD822" s="81"/>
      <c r="CE822" s="81"/>
      <c r="CF822" s="81"/>
      <c r="CG822" s="81"/>
      <c r="CH822" s="81"/>
      <c r="CI822" s="81"/>
      <c r="CJ822" s="81"/>
      <c r="CK822" s="81"/>
      <c r="CL822" s="81"/>
      <c r="CM822" s="81"/>
      <c r="CN822" s="81"/>
      <c r="CO822" s="81"/>
      <c r="CP822" s="81"/>
      <c r="CQ822" s="81"/>
      <c r="CR822" s="81"/>
      <c r="CS822" s="81"/>
      <c r="CT822" s="81"/>
      <c r="CU822" s="77"/>
      <c r="CV822" s="77"/>
      <c r="CW822" s="77"/>
      <c r="CX822" s="77"/>
    </row>
    <row r="823" spans="2:102" ht="13.5" customHeight="1" x14ac:dyDescent="0.25">
      <c r="B823" s="77"/>
      <c r="C823" s="84"/>
      <c r="D823" s="75"/>
      <c r="E823" s="75"/>
      <c r="F823" s="75"/>
      <c r="G823" s="75"/>
      <c r="H823" s="75"/>
      <c r="I823" s="75"/>
      <c r="J823" s="75"/>
      <c r="K823" s="75"/>
      <c r="L823" s="75"/>
      <c r="M823" s="74"/>
      <c r="N823" s="74"/>
      <c r="O823" s="74"/>
      <c r="P823" s="74"/>
      <c r="Q823" s="74"/>
      <c r="R823" s="85"/>
      <c r="S823" s="85"/>
      <c r="T823" s="85"/>
      <c r="U823" s="86"/>
      <c r="V823" s="86"/>
      <c r="W823" s="86"/>
      <c r="X823" s="74"/>
      <c r="Y823" s="74"/>
      <c r="Z823" s="74"/>
      <c r="AA823" s="74"/>
      <c r="AB823" s="74"/>
      <c r="AC823" s="73"/>
      <c r="AD823" s="73"/>
      <c r="AE823" s="73"/>
      <c r="AF823" s="73"/>
      <c r="AG823" s="73"/>
      <c r="AH823" s="73"/>
      <c r="AI823" s="73"/>
      <c r="AJ823" s="73"/>
      <c r="AK823" s="73"/>
      <c r="AL823" s="73"/>
      <c r="AM823" s="73"/>
      <c r="AN823" s="73"/>
      <c r="AO823" s="73"/>
      <c r="AP823" s="73"/>
      <c r="AQ823" s="73"/>
      <c r="AR823" s="73"/>
      <c r="AS823" s="73"/>
      <c r="AT823" s="73"/>
      <c r="AU823" s="73"/>
      <c r="AV823" s="73"/>
      <c r="AW823" s="73"/>
      <c r="AX823" s="73"/>
      <c r="AY823" s="73"/>
      <c r="AZ823" s="77"/>
      <c r="BA823" s="77"/>
      <c r="BB823" s="62"/>
      <c r="BC823" s="62"/>
      <c r="BD823" s="62"/>
      <c r="BE823" s="62"/>
      <c r="BF823" s="62"/>
      <c r="BG823" s="62"/>
      <c r="BH823" s="62"/>
      <c r="BI823" s="62"/>
      <c r="BJ823" s="62"/>
      <c r="BK823" s="62"/>
      <c r="BL823" s="62"/>
      <c r="BM823" s="62"/>
      <c r="BN823" s="62"/>
      <c r="BO823" s="62"/>
      <c r="BP823" s="62"/>
      <c r="BQ823" s="62"/>
      <c r="BR823" s="62"/>
      <c r="BS823" s="62"/>
      <c r="BT823" s="62"/>
      <c r="BU823" s="62"/>
      <c r="BV823" s="62"/>
      <c r="BW823" s="62"/>
      <c r="BX823" s="62"/>
      <c r="BY823" s="62"/>
      <c r="BZ823" s="77"/>
      <c r="CA823" s="77"/>
      <c r="CB823" s="77"/>
      <c r="CC823" s="77"/>
      <c r="CD823" s="81"/>
      <c r="CE823" s="81"/>
      <c r="CF823" s="81"/>
      <c r="CG823" s="81"/>
      <c r="CH823" s="81"/>
      <c r="CI823" s="81"/>
      <c r="CJ823" s="81"/>
      <c r="CK823" s="81"/>
      <c r="CL823" s="81"/>
      <c r="CM823" s="81"/>
      <c r="CN823" s="81"/>
      <c r="CO823" s="81"/>
      <c r="CP823" s="81"/>
      <c r="CQ823" s="81"/>
      <c r="CR823" s="81"/>
      <c r="CS823" s="81"/>
      <c r="CT823" s="81"/>
      <c r="CU823" s="77"/>
      <c r="CV823" s="77"/>
      <c r="CW823" s="77"/>
      <c r="CX823" s="77"/>
    </row>
    <row r="824" spans="2:102" ht="13.5" customHeight="1" x14ac:dyDescent="0.2">
      <c r="C824" s="83"/>
      <c r="D824" s="83"/>
      <c r="E824" s="83"/>
      <c r="F824" s="83"/>
      <c r="G824" s="83"/>
      <c r="H824" s="83"/>
      <c r="I824" s="83"/>
      <c r="J824" s="83"/>
      <c r="K824" s="83"/>
      <c r="L824" s="83"/>
      <c r="M824" s="83"/>
      <c r="N824" s="83"/>
      <c r="O824" s="83"/>
      <c r="P824" s="83"/>
      <c r="Q824" s="83"/>
      <c r="R824" s="83"/>
      <c r="S824" s="83"/>
      <c r="T824" s="83"/>
      <c r="U824" s="83"/>
      <c r="V824" s="83"/>
      <c r="W824" s="83"/>
      <c r="X824" s="54"/>
      <c r="Y824" s="54"/>
      <c r="Z824" s="54"/>
      <c r="AA824" s="54"/>
      <c r="AB824" s="54"/>
      <c r="AC824" s="73"/>
      <c r="AD824" s="73"/>
      <c r="AE824" s="73"/>
      <c r="AF824" s="73"/>
      <c r="AG824" s="73"/>
      <c r="AH824" s="73"/>
      <c r="AI824" s="73"/>
      <c r="AJ824" s="73"/>
      <c r="AK824" s="73"/>
      <c r="AL824" s="73"/>
      <c r="AM824" s="73"/>
      <c r="AN824" s="73"/>
      <c r="AO824" s="73"/>
      <c r="AP824" s="73"/>
      <c r="AQ824" s="73"/>
      <c r="AR824" s="73"/>
      <c r="AS824" s="73"/>
      <c r="AT824" s="73"/>
      <c r="AU824" s="73"/>
      <c r="AV824" s="73"/>
      <c r="AW824" s="73"/>
      <c r="AX824" s="73"/>
      <c r="AY824" s="73"/>
      <c r="AZ824" s="77"/>
      <c r="BA824" s="77"/>
      <c r="BB824" s="77"/>
      <c r="BC824" s="77"/>
      <c r="BD824" s="77"/>
      <c r="BE824" s="77"/>
      <c r="BF824" s="77"/>
      <c r="BG824" s="77"/>
      <c r="BH824" s="77"/>
      <c r="BI824" s="77"/>
      <c r="BJ824" s="77"/>
      <c r="BK824" s="77"/>
      <c r="BL824" s="77"/>
      <c r="BM824" s="77"/>
      <c r="BN824" s="77"/>
      <c r="BO824" s="77"/>
      <c r="BP824" s="77"/>
      <c r="BQ824" s="77"/>
      <c r="BR824" s="77"/>
      <c r="BS824" s="77"/>
      <c r="BT824" s="77"/>
      <c r="BU824" s="77"/>
      <c r="BV824" s="77"/>
      <c r="BW824" s="77"/>
      <c r="BX824" s="77"/>
      <c r="BY824" s="77"/>
      <c r="BZ824" s="77"/>
      <c r="CA824" s="77"/>
      <c r="CB824" s="77"/>
      <c r="CC824" s="77"/>
      <c r="CD824" s="77"/>
      <c r="CE824" s="77"/>
      <c r="CF824" s="77"/>
      <c r="CG824" s="77"/>
      <c r="CH824" s="77"/>
      <c r="CI824" s="77"/>
      <c r="CJ824" s="77"/>
      <c r="CK824" s="77"/>
      <c r="CL824" s="77"/>
      <c r="CM824" s="77"/>
      <c r="CN824" s="77"/>
      <c r="CO824" s="77"/>
      <c r="CP824" s="77"/>
      <c r="CQ824" s="77"/>
      <c r="CR824" s="77"/>
      <c r="CS824" s="77"/>
      <c r="CT824" s="77"/>
      <c r="CU824" s="77"/>
      <c r="CV824" s="77"/>
      <c r="CW824" s="77"/>
      <c r="CX824" s="77"/>
    </row>
    <row r="825" spans="2:102" ht="13.5" customHeight="1" x14ac:dyDescent="0.2">
      <c r="B825" s="64"/>
    </row>
    <row r="826" spans="2:102" ht="13.5" customHeight="1" x14ac:dyDescent="0.2">
      <c r="B826" s="64"/>
      <c r="C826" s="64"/>
      <c r="D826" s="64"/>
      <c r="E826" s="64"/>
      <c r="F826" s="64"/>
      <c r="G826" s="64"/>
      <c r="H826" s="64"/>
      <c r="I826" s="64"/>
      <c r="J826" s="64"/>
      <c r="K826" s="64"/>
      <c r="L826" s="64"/>
      <c r="M826" s="64"/>
      <c r="N826" s="65"/>
      <c r="O826" s="64"/>
      <c r="P826" s="64"/>
      <c r="Q826" s="64"/>
      <c r="R826" s="64"/>
      <c r="S826" s="64"/>
      <c r="T826" s="64"/>
      <c r="U826" s="64"/>
      <c r="V826" s="64"/>
      <c r="W826" s="64"/>
      <c r="X826" s="64"/>
      <c r="Y826" s="64"/>
      <c r="Z826" s="64"/>
      <c r="AA826" s="64"/>
      <c r="AB826" s="64"/>
      <c r="AC826" s="64"/>
      <c r="AD826" s="64"/>
      <c r="AE826" s="64"/>
      <c r="AF826" s="64"/>
      <c r="AG826" s="64"/>
      <c r="AH826" s="64"/>
      <c r="AI826" s="64"/>
      <c r="AJ826" s="64"/>
      <c r="AK826" s="64"/>
      <c r="AL826" s="64"/>
      <c r="AM826" s="64"/>
      <c r="AN826" s="64"/>
      <c r="AO826" s="64"/>
      <c r="AP826" s="64"/>
      <c r="AQ826" s="64"/>
      <c r="AR826" s="64"/>
      <c r="AS826" s="64"/>
      <c r="AT826" s="64"/>
      <c r="AU826" s="64"/>
      <c r="AV826" s="64"/>
      <c r="AW826" s="64"/>
      <c r="AX826" s="64"/>
      <c r="AY826" s="64"/>
      <c r="AZ826" s="64"/>
      <c r="BA826" s="64"/>
      <c r="BB826" s="64"/>
      <c r="BC826" s="64"/>
      <c r="BD826" s="64"/>
      <c r="BE826" s="64"/>
      <c r="BF826" s="64"/>
      <c r="BG826" s="64"/>
      <c r="BH826" s="64"/>
      <c r="BI826" s="64"/>
      <c r="BJ826" s="64"/>
      <c r="BK826" s="64"/>
      <c r="BL826" s="64"/>
      <c r="BM826" s="64"/>
      <c r="BN826" s="64"/>
      <c r="BO826" s="64"/>
      <c r="BP826" s="64"/>
      <c r="BQ826" s="64"/>
      <c r="BR826" s="64"/>
      <c r="BS826" s="64"/>
      <c r="BT826" s="64"/>
      <c r="BU826" s="64"/>
      <c r="BV826" s="64"/>
      <c r="BW826" s="64"/>
      <c r="BX826" s="64"/>
      <c r="BY826" s="64"/>
      <c r="BZ826" s="64"/>
      <c r="CA826" s="64"/>
      <c r="CB826" s="64"/>
      <c r="CC826" s="64"/>
      <c r="CD826" s="64"/>
      <c r="CE826" s="64"/>
      <c r="CF826" s="64"/>
      <c r="CG826" s="64"/>
      <c r="CH826" s="64"/>
      <c r="CI826" s="64"/>
      <c r="CJ826" s="64"/>
      <c r="CK826" s="64"/>
      <c r="CL826" s="64"/>
      <c r="CM826" s="64"/>
      <c r="CN826" s="64"/>
      <c r="CO826" s="64"/>
      <c r="CP826" s="64"/>
      <c r="CQ826" s="64"/>
      <c r="CR826" s="64"/>
      <c r="CS826" s="64"/>
      <c r="CT826" s="64"/>
      <c r="CU826" s="64"/>
      <c r="CV826" s="64"/>
      <c r="CW826" s="64"/>
      <c r="CX826" s="64"/>
    </row>
    <row r="827" spans="2:102" ht="13.5" customHeight="1" x14ac:dyDescent="0.2">
      <c r="B827" s="64"/>
      <c r="C827" s="68"/>
      <c r="D827" s="68"/>
      <c r="E827" s="68"/>
      <c r="F827" s="68"/>
      <c r="G827" s="64"/>
      <c r="H827" s="64"/>
      <c r="I827" s="64"/>
      <c r="J827" s="64"/>
      <c r="K827" s="64"/>
      <c r="L827" s="65"/>
      <c r="M827" s="64"/>
      <c r="N827" s="65"/>
      <c r="O827" s="64"/>
      <c r="P827" s="64"/>
      <c r="Q827" s="64"/>
      <c r="R827" s="64"/>
      <c r="S827" s="64"/>
      <c r="T827" s="64"/>
      <c r="U827" s="64"/>
      <c r="V827" s="64"/>
      <c r="W827" s="64"/>
      <c r="X827" s="64"/>
      <c r="Y827" s="64"/>
      <c r="Z827" s="64"/>
      <c r="AA827" s="64"/>
      <c r="AB827" s="64"/>
      <c r="AC827" s="64"/>
      <c r="AD827" s="64"/>
      <c r="AE827" s="64"/>
      <c r="AF827" s="66"/>
      <c r="AG827" s="66"/>
      <c r="AH827" s="66"/>
      <c r="AI827" s="66"/>
      <c r="AJ827" s="66"/>
      <c r="AK827" s="66"/>
      <c r="AL827" s="66"/>
      <c r="AM827" s="66"/>
      <c r="AN827" s="66"/>
      <c r="AO827" s="66"/>
      <c r="AP827" s="66"/>
      <c r="AQ827" s="66"/>
      <c r="AR827" s="66"/>
      <c r="AS827" s="66"/>
      <c r="AT827" s="66"/>
      <c r="AU827" s="66"/>
      <c r="AV827" s="66"/>
      <c r="AW827" s="66"/>
      <c r="AX827" s="66"/>
      <c r="AY827" s="66"/>
      <c r="AZ827" s="66"/>
      <c r="BA827" s="66"/>
      <c r="BB827" s="66"/>
      <c r="BC827" s="66"/>
      <c r="BD827" s="66"/>
      <c r="BE827" s="66"/>
      <c r="BF827" s="66"/>
      <c r="BG827" s="66"/>
      <c r="BH827" s="66"/>
      <c r="BI827" s="66"/>
      <c r="BJ827" s="66"/>
      <c r="BK827" s="66"/>
      <c r="BL827" s="66"/>
      <c r="BM827" s="66"/>
      <c r="BN827" s="66"/>
      <c r="BO827" s="66"/>
      <c r="BP827" s="66"/>
      <c r="BQ827" s="66"/>
      <c r="BR827" s="66"/>
      <c r="BS827" s="66"/>
      <c r="BT827" s="66"/>
      <c r="BU827" s="64"/>
      <c r="BV827" s="64"/>
      <c r="BW827" s="64"/>
      <c r="BX827" s="64"/>
      <c r="BY827" s="64"/>
      <c r="BZ827" s="64"/>
      <c r="CA827" s="64"/>
      <c r="CB827" s="64"/>
      <c r="CC827" s="64"/>
      <c r="CD827" s="64"/>
      <c r="CE827" s="64"/>
      <c r="CF827" s="64"/>
      <c r="CG827" s="64"/>
      <c r="CH827" s="64"/>
      <c r="CI827" s="64"/>
      <c r="CJ827" s="64"/>
      <c r="CK827" s="64"/>
      <c r="CL827" s="64"/>
      <c r="CM827" s="64"/>
      <c r="CN827" s="64"/>
      <c r="CO827" s="64"/>
      <c r="CP827" s="64"/>
      <c r="CQ827" s="64"/>
      <c r="CR827" s="64"/>
      <c r="CS827" s="64"/>
      <c r="CT827" s="64"/>
      <c r="CU827" s="64"/>
      <c r="CV827" s="64"/>
      <c r="CW827" s="64"/>
      <c r="CX827" s="64"/>
    </row>
    <row r="828" spans="2:102" ht="13.5" customHeight="1" x14ac:dyDescent="0.2">
      <c r="B828" s="64"/>
      <c r="C828" s="68"/>
      <c r="D828" s="68"/>
      <c r="E828" s="68"/>
      <c r="F828" s="68"/>
      <c r="G828" s="64"/>
      <c r="H828" s="64"/>
      <c r="I828" s="64"/>
      <c r="J828" s="64"/>
      <c r="K828" s="64"/>
      <c r="L828" s="64"/>
      <c r="M828" s="64"/>
      <c r="N828" s="65"/>
      <c r="O828" s="56"/>
      <c r="P828" s="56"/>
      <c r="Q828" s="56"/>
      <c r="R828" s="56"/>
      <c r="S828" s="56"/>
      <c r="T828" s="56"/>
      <c r="U828" s="56"/>
      <c r="V828" s="56"/>
      <c r="W828" s="56"/>
      <c r="X828" s="56"/>
      <c r="Y828" s="56"/>
      <c r="Z828" s="56"/>
      <c r="AA828" s="56"/>
      <c r="AB828" s="56"/>
      <c r="AC828" s="56"/>
      <c r="AD828" s="56"/>
      <c r="AE828" s="64"/>
      <c r="AF828" s="64"/>
      <c r="AG828" s="64"/>
      <c r="AH828" s="64"/>
      <c r="AI828" s="64"/>
      <c r="AJ828" s="64"/>
      <c r="AK828" s="64"/>
      <c r="AL828" s="64"/>
      <c r="AM828" s="64"/>
      <c r="AN828" s="64"/>
      <c r="AO828" s="64"/>
      <c r="AP828" s="64"/>
      <c r="AQ828" s="69"/>
      <c r="AR828" s="69"/>
      <c r="AS828" s="69"/>
      <c r="AT828" s="69"/>
      <c r="AU828" s="70"/>
      <c r="AV828" s="64"/>
      <c r="AW828" s="64"/>
      <c r="AX828" s="64"/>
      <c r="AY828" s="64"/>
      <c r="AZ828" s="64"/>
      <c r="BA828" s="70"/>
      <c r="BB828" s="64"/>
      <c r="BC828" s="64"/>
      <c r="BD828" s="64"/>
      <c r="BE828" s="64"/>
      <c r="BF828" s="64"/>
      <c r="BG828" s="64"/>
      <c r="BH828" s="70"/>
      <c r="BI828" s="64"/>
      <c r="BJ828" s="64"/>
      <c r="BK828" s="64"/>
      <c r="BL828" s="64"/>
      <c r="BM828" s="64"/>
      <c r="BN828" s="70"/>
      <c r="BO828" s="64"/>
      <c r="BP828" s="64"/>
      <c r="BQ828" s="64"/>
      <c r="BR828" s="64"/>
      <c r="BS828" s="64"/>
      <c r="BT828" s="64"/>
      <c r="BU828" s="64"/>
      <c r="BV828" s="64"/>
      <c r="BW828" s="64"/>
      <c r="BX828" s="64"/>
      <c r="BY828" s="64"/>
      <c r="BZ828" s="64"/>
      <c r="CA828" s="64"/>
      <c r="CB828" s="64"/>
      <c r="CC828" s="64"/>
      <c r="CD828" s="64"/>
      <c r="CE828" s="64"/>
      <c r="CF828" s="64"/>
      <c r="CG828" s="64"/>
      <c r="CH828" s="64"/>
      <c r="CI828" s="64"/>
      <c r="CJ828" s="64"/>
      <c r="CK828" s="64"/>
      <c r="CL828" s="64"/>
      <c r="CM828" s="64"/>
      <c r="CN828" s="64"/>
      <c r="CO828" s="64"/>
      <c r="CP828" s="64"/>
      <c r="CQ828" s="64"/>
      <c r="CR828" s="64"/>
      <c r="CS828" s="64"/>
      <c r="CT828" s="64"/>
      <c r="CU828" s="64"/>
      <c r="CV828" s="64"/>
      <c r="CW828" s="64"/>
      <c r="CX828" s="64"/>
    </row>
    <row r="829" spans="2:102" ht="13.5" customHeight="1" x14ac:dyDescent="0.2">
      <c r="B829" s="64"/>
      <c r="C829" s="68"/>
      <c r="D829" s="68"/>
      <c r="E829" s="68"/>
      <c r="F829" s="68"/>
      <c r="G829" s="64"/>
      <c r="H829" s="64"/>
      <c r="I829" s="64"/>
      <c r="J829" s="64"/>
      <c r="K829" s="64"/>
      <c r="L829" s="64"/>
      <c r="M829" s="64"/>
      <c r="N829" s="65"/>
      <c r="O829" s="56"/>
      <c r="P829" s="56"/>
      <c r="Q829" s="56"/>
      <c r="R829" s="56"/>
      <c r="S829" s="56"/>
      <c r="T829" s="56"/>
      <c r="U829" s="56"/>
      <c r="V829" s="56"/>
      <c r="W829" s="56"/>
      <c r="X829" s="56"/>
      <c r="Y829" s="56"/>
      <c r="Z829" s="56"/>
      <c r="AA829" s="56"/>
      <c r="AB829" s="56"/>
      <c r="AC829" s="56"/>
      <c r="AD829" s="56"/>
      <c r="AE829" s="64"/>
      <c r="AF829" s="64"/>
      <c r="AG829" s="64"/>
      <c r="AH829" s="64"/>
      <c r="AI829" s="64"/>
      <c r="AJ829" s="64"/>
      <c r="AK829" s="64"/>
      <c r="AL829" s="64"/>
      <c r="AM829" s="64"/>
      <c r="AN829" s="64"/>
      <c r="AO829" s="64"/>
      <c r="AP829" s="64"/>
      <c r="AQ829" s="64"/>
      <c r="AR829" s="64"/>
      <c r="AS829" s="64"/>
      <c r="AT829" s="64"/>
      <c r="AU829" s="64"/>
      <c r="AV829" s="64"/>
      <c r="AW829" s="64"/>
      <c r="AX829" s="64"/>
      <c r="AY829" s="64"/>
      <c r="AZ829" s="64"/>
      <c r="BA829" s="64"/>
      <c r="BB829" s="64"/>
      <c r="BC829" s="64"/>
      <c r="BD829" s="64"/>
      <c r="BE829" s="64"/>
      <c r="BF829" s="64"/>
      <c r="BG829" s="64"/>
      <c r="BH829" s="64"/>
      <c r="BI829" s="64"/>
      <c r="BJ829" s="64"/>
      <c r="BK829" s="64"/>
      <c r="BL829" s="64"/>
      <c r="BM829" s="64"/>
      <c r="BN829" s="64"/>
      <c r="BO829" s="64"/>
      <c r="BP829" s="64"/>
      <c r="BQ829" s="64"/>
      <c r="BR829" s="64"/>
      <c r="BS829" s="64"/>
      <c r="BT829" s="64"/>
      <c r="BU829" s="64"/>
      <c r="BV829" s="64"/>
      <c r="BW829" s="64"/>
      <c r="BX829" s="64"/>
      <c r="BY829" s="64"/>
      <c r="BZ829" s="64"/>
      <c r="CA829" s="64"/>
      <c r="CB829" s="64"/>
      <c r="CC829" s="64"/>
      <c r="CD829" s="64"/>
      <c r="CE829" s="64"/>
      <c r="CF829" s="64"/>
      <c r="CG829" s="64"/>
      <c r="CH829" s="64"/>
      <c r="CI829" s="64"/>
      <c r="CJ829" s="64"/>
      <c r="CK829" s="64"/>
      <c r="CL829" s="64"/>
      <c r="CM829" s="64"/>
      <c r="CN829" s="64"/>
      <c r="CO829" s="64"/>
      <c r="CP829" s="64"/>
      <c r="CQ829" s="64"/>
      <c r="CR829" s="64"/>
      <c r="CS829" s="64"/>
      <c r="CT829" s="64"/>
      <c r="CU829" s="64"/>
      <c r="CV829" s="64"/>
      <c r="CW829" s="64"/>
      <c r="CX829" s="64"/>
    </row>
    <row r="830" spans="2:102" ht="13.5" customHeight="1" x14ac:dyDescent="0.2">
      <c r="B830" s="77"/>
      <c r="C830" s="64"/>
      <c r="D830" s="64"/>
      <c r="E830" s="64"/>
      <c r="F830" s="64"/>
      <c r="G830" s="64"/>
      <c r="H830" s="64"/>
      <c r="I830" s="64"/>
      <c r="J830" s="64"/>
      <c r="K830" s="64"/>
      <c r="L830" s="64"/>
      <c r="M830" s="64"/>
      <c r="N830" s="65"/>
      <c r="O830" s="64"/>
      <c r="P830" s="64"/>
      <c r="Q830" s="64"/>
      <c r="R830" s="64"/>
      <c r="S830" s="64"/>
      <c r="T830" s="64"/>
      <c r="U830" s="64"/>
      <c r="V830" s="64"/>
      <c r="W830" s="64"/>
      <c r="X830" s="64"/>
      <c r="Y830" s="64"/>
      <c r="Z830" s="64"/>
      <c r="AA830" s="64"/>
      <c r="AB830" s="64"/>
      <c r="AC830" s="56"/>
      <c r="AD830" s="56"/>
      <c r="AE830" s="56"/>
      <c r="AF830" s="56"/>
      <c r="AG830" s="56"/>
      <c r="AH830" s="56"/>
      <c r="AI830" s="64"/>
      <c r="AJ830" s="64"/>
      <c r="AK830" s="64"/>
      <c r="AL830" s="64"/>
      <c r="AM830" s="64"/>
      <c r="AN830" s="64"/>
      <c r="AO830" s="64"/>
      <c r="AP830" s="64"/>
      <c r="AQ830" s="64"/>
      <c r="AR830" s="64"/>
      <c r="AS830" s="64"/>
      <c r="AT830" s="64"/>
      <c r="AU830" s="64"/>
      <c r="AV830" s="64"/>
      <c r="AW830" s="64"/>
      <c r="AX830" s="64"/>
      <c r="AY830" s="64"/>
      <c r="AZ830" s="64"/>
      <c r="BA830" s="64"/>
      <c r="BB830" s="64"/>
      <c r="BC830" s="64"/>
      <c r="BD830" s="64"/>
      <c r="BE830" s="64"/>
      <c r="BF830" s="64"/>
      <c r="BG830" s="64"/>
      <c r="BH830" s="64"/>
      <c r="BI830" s="64"/>
      <c r="BJ830" s="64"/>
      <c r="BK830" s="64"/>
      <c r="BL830" s="64"/>
      <c r="BM830" s="64"/>
      <c r="BN830" s="64"/>
      <c r="BO830" s="64"/>
      <c r="BP830" s="64"/>
      <c r="BQ830" s="64"/>
      <c r="BR830" s="64"/>
      <c r="BS830" s="64"/>
      <c r="BT830" s="64"/>
      <c r="BU830" s="64"/>
      <c r="BV830" s="64"/>
      <c r="BW830" s="64"/>
      <c r="BX830" s="64"/>
      <c r="BY830" s="64"/>
      <c r="BZ830" s="64"/>
      <c r="CA830" s="64"/>
      <c r="CB830" s="64"/>
      <c r="CC830" s="64"/>
      <c r="CD830" s="64"/>
      <c r="CE830" s="64"/>
      <c r="CF830" s="64"/>
      <c r="CG830" s="64"/>
      <c r="CH830" s="64"/>
      <c r="CI830" s="64"/>
      <c r="CJ830" s="64"/>
      <c r="CK830" s="64"/>
      <c r="CL830" s="64"/>
      <c r="CM830" s="64"/>
      <c r="CN830" s="64"/>
      <c r="CO830" s="64"/>
      <c r="CP830" s="64"/>
      <c r="CQ830" s="64"/>
      <c r="CR830" s="64"/>
      <c r="CS830" s="64"/>
      <c r="CT830" s="64"/>
      <c r="CU830" s="64"/>
      <c r="CV830" s="64"/>
      <c r="CW830" s="64"/>
      <c r="CX830" s="64"/>
    </row>
    <row r="831" spans="2:102" ht="13.5" customHeight="1" x14ac:dyDescent="0.2">
      <c r="B831" s="77"/>
      <c r="C831" s="83"/>
      <c r="D831" s="83"/>
      <c r="E831" s="83"/>
      <c r="F831" s="83"/>
      <c r="G831" s="83"/>
      <c r="H831" s="83"/>
      <c r="I831" s="83"/>
      <c r="J831" s="83"/>
      <c r="K831" s="83"/>
      <c r="L831" s="83"/>
      <c r="M831" s="83"/>
      <c r="N831" s="83"/>
      <c r="O831" s="83"/>
      <c r="P831" s="83"/>
      <c r="Q831" s="83"/>
      <c r="R831" s="54"/>
      <c r="S831" s="54"/>
      <c r="T831" s="54"/>
      <c r="U831" s="83"/>
      <c r="V831" s="83"/>
      <c r="W831" s="83"/>
      <c r="X831" s="83"/>
      <c r="Y831" s="83"/>
      <c r="Z831" s="83"/>
      <c r="AA831" s="83"/>
      <c r="AB831" s="83"/>
      <c r="AC831" s="83"/>
      <c r="AD831" s="83"/>
      <c r="AE831" s="83"/>
      <c r="AF831" s="83"/>
      <c r="AG831" s="83"/>
      <c r="AH831" s="83"/>
      <c r="AI831" s="83"/>
      <c r="AJ831" s="83"/>
      <c r="AK831" s="83"/>
      <c r="AL831" s="83"/>
      <c r="AM831" s="83"/>
      <c r="AN831" s="83"/>
      <c r="AO831" s="83"/>
      <c r="AP831" s="83"/>
      <c r="AQ831" s="83"/>
      <c r="AR831" s="83"/>
      <c r="AS831" s="83"/>
      <c r="AT831" s="83"/>
      <c r="AU831" s="83"/>
      <c r="AV831" s="83"/>
      <c r="AW831" s="83"/>
      <c r="AX831" s="83"/>
      <c r="AY831" s="83"/>
      <c r="AZ831" s="71"/>
      <c r="BA831" s="83"/>
      <c r="BB831" s="83"/>
      <c r="BC831" s="83"/>
      <c r="BD831" s="83"/>
      <c r="BE831" s="83"/>
      <c r="BF831" s="83"/>
      <c r="BG831" s="83"/>
      <c r="BH831" s="83"/>
      <c r="BI831" s="83"/>
      <c r="BJ831" s="83"/>
      <c r="BK831" s="83"/>
      <c r="BL831" s="83"/>
      <c r="BM831" s="83"/>
      <c r="BN831" s="83"/>
      <c r="BO831" s="83"/>
      <c r="BP831" s="54"/>
      <c r="BQ831" s="54"/>
      <c r="BR831" s="54"/>
      <c r="BS831" s="83"/>
      <c r="BT831" s="83"/>
      <c r="BU831" s="83"/>
      <c r="BV831" s="83"/>
      <c r="BW831" s="83"/>
      <c r="BX831" s="83"/>
      <c r="BY831" s="83"/>
      <c r="BZ831" s="83"/>
      <c r="CA831" s="83"/>
      <c r="CB831" s="83"/>
      <c r="CC831" s="83"/>
      <c r="CD831" s="83"/>
      <c r="CE831" s="83"/>
      <c r="CF831" s="83"/>
      <c r="CG831" s="83"/>
      <c r="CH831" s="83"/>
      <c r="CI831" s="83"/>
      <c r="CJ831" s="83"/>
      <c r="CK831" s="83"/>
      <c r="CL831" s="83"/>
      <c r="CM831" s="83"/>
      <c r="CN831" s="83"/>
      <c r="CO831" s="83"/>
      <c r="CP831" s="83"/>
      <c r="CQ831" s="83"/>
      <c r="CR831" s="83"/>
      <c r="CS831" s="83"/>
      <c r="CT831" s="83"/>
      <c r="CU831" s="83"/>
      <c r="CV831" s="83"/>
      <c r="CW831" s="83"/>
      <c r="CX831" s="77"/>
    </row>
    <row r="832" spans="2:102" ht="13.5" customHeight="1" x14ac:dyDescent="0.2">
      <c r="B832" s="77"/>
      <c r="C832" s="83"/>
      <c r="D832" s="83"/>
      <c r="E832" s="83"/>
      <c r="F832" s="83"/>
      <c r="G832" s="83"/>
      <c r="H832" s="83"/>
      <c r="I832" s="83"/>
      <c r="J832" s="83"/>
      <c r="K832" s="83"/>
      <c r="L832" s="83"/>
      <c r="M832" s="83"/>
      <c r="N832" s="83"/>
      <c r="O832" s="83"/>
      <c r="P832" s="83"/>
      <c r="Q832" s="83"/>
      <c r="R832" s="83"/>
      <c r="S832" s="83"/>
      <c r="T832" s="83"/>
      <c r="U832" s="83"/>
      <c r="V832" s="83"/>
      <c r="W832" s="83"/>
      <c r="X832" s="54"/>
      <c r="Y832" s="54"/>
      <c r="Z832" s="54"/>
      <c r="AA832" s="54"/>
      <c r="AB832" s="54"/>
      <c r="AC832" s="73"/>
      <c r="AD832" s="73"/>
      <c r="AE832" s="73"/>
      <c r="AF832" s="73"/>
      <c r="AG832" s="73"/>
      <c r="AH832" s="73"/>
      <c r="AI832" s="73"/>
      <c r="AJ832" s="73"/>
      <c r="AK832" s="73"/>
      <c r="AL832" s="73"/>
      <c r="AM832" s="73"/>
      <c r="AN832" s="73"/>
      <c r="AO832" s="73"/>
      <c r="AP832" s="73"/>
      <c r="AQ832" s="73"/>
      <c r="AR832" s="73"/>
      <c r="AS832" s="73"/>
      <c r="AT832" s="73"/>
      <c r="AU832" s="73"/>
      <c r="AV832" s="73"/>
      <c r="AW832" s="73"/>
      <c r="AX832" s="73"/>
      <c r="AY832" s="73"/>
      <c r="AZ832" s="72"/>
      <c r="BA832" s="83"/>
      <c r="BB832" s="83"/>
      <c r="BC832" s="83"/>
      <c r="BD832" s="83"/>
      <c r="BE832" s="83"/>
      <c r="BF832" s="83"/>
      <c r="BG832" s="83"/>
      <c r="BH832" s="83"/>
      <c r="BI832" s="83"/>
      <c r="BJ832" s="83"/>
      <c r="BK832" s="83"/>
      <c r="BL832" s="83"/>
      <c r="BM832" s="83"/>
      <c r="BN832" s="83"/>
      <c r="BO832" s="83"/>
      <c r="BP832" s="83"/>
      <c r="BQ832" s="83"/>
      <c r="BR832" s="83"/>
      <c r="BS832" s="83"/>
      <c r="BT832" s="83"/>
      <c r="BU832" s="83"/>
      <c r="BV832" s="54"/>
      <c r="BW832" s="54"/>
      <c r="BX832" s="54"/>
      <c r="BY832" s="54"/>
      <c r="BZ832" s="54"/>
      <c r="CA832" s="73"/>
      <c r="CB832" s="73"/>
      <c r="CC832" s="73"/>
      <c r="CD832" s="73"/>
      <c r="CE832" s="73"/>
      <c r="CF832" s="73"/>
      <c r="CG832" s="73"/>
      <c r="CH832" s="73"/>
      <c r="CI832" s="73"/>
      <c r="CJ832" s="73"/>
      <c r="CK832" s="73"/>
      <c r="CL832" s="73"/>
      <c r="CM832" s="73"/>
      <c r="CN832" s="73"/>
      <c r="CO832" s="73"/>
      <c r="CP832" s="73"/>
      <c r="CQ832" s="73"/>
      <c r="CR832" s="73"/>
      <c r="CS832" s="73"/>
      <c r="CT832" s="73"/>
      <c r="CU832" s="73"/>
      <c r="CV832" s="73"/>
      <c r="CW832" s="73"/>
      <c r="CX832" s="77"/>
    </row>
    <row r="833" spans="2:102" ht="13.5" customHeight="1" x14ac:dyDescent="0.25">
      <c r="B833" s="77"/>
      <c r="C833" s="84"/>
      <c r="D833" s="75"/>
      <c r="E833" s="75"/>
      <c r="F833" s="75"/>
      <c r="G833" s="75"/>
      <c r="H833" s="75"/>
      <c r="I833" s="75"/>
      <c r="J833" s="75"/>
      <c r="K833" s="75"/>
      <c r="L833" s="75"/>
      <c r="M833" s="74"/>
      <c r="N833" s="74"/>
      <c r="O833" s="74"/>
      <c r="P833" s="74"/>
      <c r="Q833" s="74"/>
      <c r="R833" s="85"/>
      <c r="S833" s="85"/>
      <c r="T833" s="85"/>
      <c r="U833" s="86"/>
      <c r="V833" s="86"/>
      <c r="W833" s="86"/>
      <c r="X833" s="74"/>
      <c r="Y833" s="74"/>
      <c r="Z833" s="74"/>
      <c r="AA833" s="74"/>
      <c r="AB833" s="74"/>
      <c r="AC833" s="73"/>
      <c r="AD833" s="73"/>
      <c r="AE833" s="73"/>
      <c r="AF833" s="73"/>
      <c r="AG833" s="73"/>
      <c r="AH833" s="73"/>
      <c r="AI833" s="73"/>
      <c r="AJ833" s="73"/>
      <c r="AK833" s="73"/>
      <c r="AL833" s="73"/>
      <c r="AM833" s="73"/>
      <c r="AN833" s="73"/>
      <c r="AO833" s="73"/>
      <c r="AP833" s="73"/>
      <c r="AQ833" s="73"/>
      <c r="AR833" s="73"/>
      <c r="AS833" s="73"/>
      <c r="AT833" s="73"/>
      <c r="AU833" s="73"/>
      <c r="AV833" s="73"/>
      <c r="AW833" s="73"/>
      <c r="AX833" s="73"/>
      <c r="AY833" s="73"/>
      <c r="AZ833" s="72"/>
      <c r="BA833" s="84"/>
      <c r="BB833" s="76"/>
      <c r="BC833" s="76"/>
      <c r="BD833" s="76"/>
      <c r="BE833" s="76"/>
      <c r="BF833" s="76"/>
      <c r="BG833" s="76"/>
      <c r="BH833" s="76"/>
      <c r="BI833" s="76"/>
      <c r="BJ833" s="76"/>
      <c r="BK833" s="74"/>
      <c r="BL833" s="74"/>
      <c r="BM833" s="74"/>
      <c r="BN833" s="74"/>
      <c r="BO833" s="74"/>
      <c r="BP833" s="85"/>
      <c r="BQ833" s="85"/>
      <c r="BR833" s="85"/>
      <c r="BS833" s="86"/>
      <c r="BT833" s="86"/>
      <c r="BU833" s="86"/>
      <c r="BV833" s="74"/>
      <c r="BW833" s="74"/>
      <c r="BX833" s="74"/>
      <c r="BY833" s="74"/>
      <c r="BZ833" s="74"/>
      <c r="CA833" s="73"/>
      <c r="CB833" s="73"/>
      <c r="CC833" s="73"/>
      <c r="CD833" s="73"/>
      <c r="CE833" s="73"/>
      <c r="CF833" s="73"/>
      <c r="CG833" s="73"/>
      <c r="CH833" s="73"/>
      <c r="CI833" s="73"/>
      <c r="CJ833" s="73"/>
      <c r="CK833" s="73"/>
      <c r="CL833" s="73"/>
      <c r="CM833" s="73"/>
      <c r="CN833" s="73"/>
      <c r="CO833" s="73"/>
      <c r="CP833" s="73"/>
      <c r="CQ833" s="73"/>
      <c r="CR833" s="73"/>
      <c r="CS833" s="73"/>
      <c r="CT833" s="73"/>
      <c r="CU833" s="73"/>
      <c r="CV833" s="73"/>
      <c r="CW833" s="73"/>
      <c r="CX833" s="77"/>
    </row>
    <row r="834" spans="2:102" ht="13.5" customHeight="1" x14ac:dyDescent="0.25">
      <c r="B834" s="77"/>
      <c r="C834" s="84"/>
      <c r="D834" s="75"/>
      <c r="E834" s="75"/>
      <c r="F834" s="75"/>
      <c r="G834" s="75"/>
      <c r="H834" s="75"/>
      <c r="I834" s="75"/>
      <c r="J834" s="75"/>
      <c r="K834" s="75"/>
      <c r="L834" s="75"/>
      <c r="M834" s="74"/>
      <c r="N834" s="74"/>
      <c r="O834" s="74"/>
      <c r="P834" s="74"/>
      <c r="Q834" s="74"/>
      <c r="R834" s="85"/>
      <c r="S834" s="85"/>
      <c r="T834" s="85"/>
      <c r="U834" s="86"/>
      <c r="V834" s="86"/>
      <c r="W834" s="86"/>
      <c r="X834" s="74"/>
      <c r="Y834" s="74"/>
      <c r="Z834" s="74"/>
      <c r="AA834" s="74"/>
      <c r="AB834" s="74"/>
      <c r="AC834" s="73"/>
      <c r="AD834" s="73"/>
      <c r="AE834" s="73"/>
      <c r="AF834" s="73"/>
      <c r="AG834" s="73"/>
      <c r="AH834" s="73"/>
      <c r="AI834" s="73"/>
      <c r="AJ834" s="73"/>
      <c r="AK834" s="73"/>
      <c r="AL834" s="73"/>
      <c r="AM834" s="73"/>
      <c r="AN834" s="73"/>
      <c r="AO834" s="73"/>
      <c r="AP834" s="73"/>
      <c r="AQ834" s="73"/>
      <c r="AR834" s="73"/>
      <c r="AS834" s="73"/>
      <c r="AT834" s="73"/>
      <c r="AU834" s="73"/>
      <c r="AV834" s="73"/>
      <c r="AW834" s="73"/>
      <c r="AX834" s="73"/>
      <c r="AY834" s="73"/>
      <c r="AZ834" s="72"/>
      <c r="BA834" s="84"/>
      <c r="BB834" s="76"/>
      <c r="BC834" s="76"/>
      <c r="BD834" s="76"/>
      <c r="BE834" s="76"/>
      <c r="BF834" s="76"/>
      <c r="BG834" s="76"/>
      <c r="BH834" s="76"/>
      <c r="BI834" s="76"/>
      <c r="BJ834" s="76"/>
      <c r="BK834" s="74"/>
      <c r="BL834" s="74"/>
      <c r="BM834" s="74"/>
      <c r="BN834" s="74"/>
      <c r="BO834" s="74"/>
      <c r="BP834" s="85"/>
      <c r="BQ834" s="85"/>
      <c r="BR834" s="85"/>
      <c r="BS834" s="86"/>
      <c r="BT834" s="86"/>
      <c r="BU834" s="86"/>
      <c r="BV834" s="74"/>
      <c r="BW834" s="74"/>
      <c r="BX834" s="74"/>
      <c r="BY834" s="74"/>
      <c r="BZ834" s="74"/>
      <c r="CA834" s="73"/>
      <c r="CB834" s="73"/>
      <c r="CC834" s="73"/>
      <c r="CD834" s="73"/>
      <c r="CE834" s="73"/>
      <c r="CF834" s="73"/>
      <c r="CG834" s="73"/>
      <c r="CH834" s="73"/>
      <c r="CI834" s="73"/>
      <c r="CJ834" s="73"/>
      <c r="CK834" s="73"/>
      <c r="CL834" s="73"/>
      <c r="CM834" s="73"/>
      <c r="CN834" s="73"/>
      <c r="CO834" s="73"/>
      <c r="CP834" s="73"/>
      <c r="CQ834" s="73"/>
      <c r="CR834" s="73"/>
      <c r="CS834" s="73"/>
      <c r="CT834" s="73"/>
      <c r="CU834" s="73"/>
      <c r="CV834" s="73"/>
      <c r="CW834" s="73"/>
      <c r="CX834" s="77"/>
    </row>
    <row r="835" spans="2:102" ht="13.5" customHeight="1" x14ac:dyDescent="0.25">
      <c r="B835" s="77"/>
      <c r="C835" s="84"/>
      <c r="D835" s="75"/>
      <c r="E835" s="75"/>
      <c r="F835" s="75"/>
      <c r="G835" s="75"/>
      <c r="H835" s="75"/>
      <c r="I835" s="75"/>
      <c r="J835" s="75"/>
      <c r="K835" s="75"/>
      <c r="L835" s="75"/>
      <c r="M835" s="74"/>
      <c r="N835" s="74"/>
      <c r="O835" s="74"/>
      <c r="P835" s="74"/>
      <c r="Q835" s="74"/>
      <c r="R835" s="85"/>
      <c r="S835" s="85"/>
      <c r="T835" s="85"/>
      <c r="U835" s="86"/>
      <c r="V835" s="86"/>
      <c r="W835" s="86"/>
      <c r="X835" s="74"/>
      <c r="Y835" s="74"/>
      <c r="Z835" s="74"/>
      <c r="AA835" s="74"/>
      <c r="AB835" s="74"/>
      <c r="AC835" s="73"/>
      <c r="AD835" s="73"/>
      <c r="AE835" s="73"/>
      <c r="AF835" s="73"/>
      <c r="AG835" s="73"/>
      <c r="AH835" s="73"/>
      <c r="AI835" s="73"/>
      <c r="AJ835" s="73"/>
      <c r="AK835" s="73"/>
      <c r="AL835" s="73"/>
      <c r="AM835" s="73"/>
      <c r="AN835" s="73"/>
      <c r="AO835" s="73"/>
      <c r="AP835" s="73"/>
      <c r="AQ835" s="73"/>
      <c r="AR835" s="73"/>
      <c r="AS835" s="73"/>
      <c r="AT835" s="73"/>
      <c r="AU835" s="73"/>
      <c r="AV835" s="73"/>
      <c r="AW835" s="73"/>
      <c r="AX835" s="73"/>
      <c r="AY835" s="73"/>
      <c r="AZ835" s="72"/>
      <c r="BA835" s="84"/>
      <c r="BB835" s="76"/>
      <c r="BC835" s="76"/>
      <c r="BD835" s="76"/>
      <c r="BE835" s="76"/>
      <c r="BF835" s="76"/>
      <c r="BG835" s="76"/>
      <c r="BH835" s="76"/>
      <c r="BI835" s="76"/>
      <c r="BJ835" s="76"/>
      <c r="BK835" s="74"/>
      <c r="BL835" s="74"/>
      <c r="BM835" s="74"/>
      <c r="BN835" s="74"/>
      <c r="BO835" s="74"/>
      <c r="BP835" s="85"/>
      <c r="BQ835" s="85"/>
      <c r="BR835" s="85"/>
      <c r="BS835" s="86"/>
      <c r="BT835" s="86"/>
      <c r="BU835" s="86"/>
      <c r="BV835" s="74"/>
      <c r="BW835" s="74"/>
      <c r="BX835" s="74"/>
      <c r="BY835" s="74"/>
      <c r="BZ835" s="74"/>
      <c r="CA835" s="73"/>
      <c r="CB835" s="73"/>
      <c r="CC835" s="73"/>
      <c r="CD835" s="73"/>
      <c r="CE835" s="73"/>
      <c r="CF835" s="73"/>
      <c r="CG835" s="73"/>
      <c r="CH835" s="73"/>
      <c r="CI835" s="73"/>
      <c r="CJ835" s="73"/>
      <c r="CK835" s="73"/>
      <c r="CL835" s="73"/>
      <c r="CM835" s="73"/>
      <c r="CN835" s="73"/>
      <c r="CO835" s="73"/>
      <c r="CP835" s="73"/>
      <c r="CQ835" s="73"/>
      <c r="CR835" s="73"/>
      <c r="CS835" s="73"/>
      <c r="CT835" s="73"/>
      <c r="CU835" s="73"/>
      <c r="CV835" s="73"/>
      <c r="CW835" s="73"/>
      <c r="CX835" s="77"/>
    </row>
    <row r="836" spans="2:102" ht="13.5" customHeight="1" x14ac:dyDescent="0.25">
      <c r="B836" s="77"/>
      <c r="C836" s="84"/>
      <c r="D836" s="75"/>
      <c r="E836" s="75"/>
      <c r="F836" s="75"/>
      <c r="G836" s="75"/>
      <c r="H836" s="75"/>
      <c r="I836" s="75"/>
      <c r="J836" s="75"/>
      <c r="K836" s="75"/>
      <c r="L836" s="75"/>
      <c r="M836" s="74"/>
      <c r="N836" s="74"/>
      <c r="O836" s="74"/>
      <c r="P836" s="74"/>
      <c r="Q836" s="74"/>
      <c r="R836" s="85"/>
      <c r="S836" s="85"/>
      <c r="T836" s="85"/>
      <c r="U836" s="86"/>
      <c r="V836" s="86"/>
      <c r="W836" s="86"/>
      <c r="X836" s="74"/>
      <c r="Y836" s="74"/>
      <c r="Z836" s="74"/>
      <c r="AA836" s="74"/>
      <c r="AB836" s="74"/>
      <c r="AC836" s="73"/>
      <c r="AD836" s="73"/>
      <c r="AE836" s="73"/>
      <c r="AF836" s="73"/>
      <c r="AG836" s="73"/>
      <c r="AH836" s="73"/>
      <c r="AI836" s="73"/>
      <c r="AJ836" s="73"/>
      <c r="AK836" s="73"/>
      <c r="AL836" s="73"/>
      <c r="AM836" s="73"/>
      <c r="AN836" s="73"/>
      <c r="AO836" s="73"/>
      <c r="AP836" s="73"/>
      <c r="AQ836" s="73"/>
      <c r="AR836" s="73"/>
      <c r="AS836" s="73"/>
      <c r="AT836" s="73"/>
      <c r="AU836" s="73"/>
      <c r="AV836" s="73"/>
      <c r="AW836" s="73"/>
      <c r="AX836" s="73"/>
      <c r="AY836" s="73"/>
      <c r="AZ836" s="72"/>
      <c r="BA836" s="84"/>
      <c r="BB836" s="76"/>
      <c r="BC836" s="76"/>
      <c r="BD836" s="76"/>
      <c r="BE836" s="76"/>
      <c r="BF836" s="76"/>
      <c r="BG836" s="76"/>
      <c r="BH836" s="76"/>
      <c r="BI836" s="76"/>
      <c r="BJ836" s="76"/>
      <c r="BK836" s="74"/>
      <c r="BL836" s="74"/>
      <c r="BM836" s="74"/>
      <c r="BN836" s="74"/>
      <c r="BO836" s="74"/>
      <c r="BP836" s="85"/>
      <c r="BQ836" s="85"/>
      <c r="BR836" s="85"/>
      <c r="BS836" s="86"/>
      <c r="BT836" s="86"/>
      <c r="BU836" s="86"/>
      <c r="BV836" s="74"/>
      <c r="BW836" s="74"/>
      <c r="BX836" s="74"/>
      <c r="BY836" s="74"/>
      <c r="BZ836" s="74"/>
      <c r="CA836" s="73"/>
      <c r="CB836" s="73"/>
      <c r="CC836" s="73"/>
      <c r="CD836" s="73"/>
      <c r="CE836" s="73"/>
      <c r="CF836" s="73"/>
      <c r="CG836" s="73"/>
      <c r="CH836" s="73"/>
      <c r="CI836" s="73"/>
      <c r="CJ836" s="73"/>
      <c r="CK836" s="73"/>
      <c r="CL836" s="73"/>
      <c r="CM836" s="73"/>
      <c r="CN836" s="73"/>
      <c r="CO836" s="73"/>
      <c r="CP836" s="73"/>
      <c r="CQ836" s="73"/>
      <c r="CR836" s="73"/>
      <c r="CS836" s="73"/>
      <c r="CT836" s="73"/>
      <c r="CU836" s="73"/>
      <c r="CV836" s="73"/>
      <c r="CW836" s="73"/>
      <c r="CX836" s="77"/>
    </row>
    <row r="837" spans="2:102" ht="13.5" customHeight="1" x14ac:dyDescent="0.2">
      <c r="B837" s="77"/>
      <c r="C837" s="83"/>
      <c r="D837" s="83"/>
      <c r="E837" s="83"/>
      <c r="F837" s="83"/>
      <c r="G837" s="83"/>
      <c r="H837" s="83"/>
      <c r="I837" s="83"/>
      <c r="J837" s="83"/>
      <c r="K837" s="83"/>
      <c r="L837" s="83"/>
      <c r="M837" s="83"/>
      <c r="N837" s="83"/>
      <c r="O837" s="83"/>
      <c r="P837" s="83"/>
      <c r="Q837" s="83"/>
      <c r="R837" s="83"/>
      <c r="S837" s="83"/>
      <c r="T837" s="83"/>
      <c r="U837" s="83"/>
      <c r="V837" s="83"/>
      <c r="W837" s="83"/>
      <c r="X837" s="54"/>
      <c r="Y837" s="54"/>
      <c r="Z837" s="54"/>
      <c r="AA837" s="54"/>
      <c r="AB837" s="54"/>
      <c r="AC837" s="73"/>
      <c r="AD837" s="73"/>
      <c r="AE837" s="73"/>
      <c r="AF837" s="73"/>
      <c r="AG837" s="73"/>
      <c r="AH837" s="73"/>
      <c r="AI837" s="73"/>
      <c r="AJ837" s="73"/>
      <c r="AK837" s="73"/>
      <c r="AL837" s="73"/>
      <c r="AM837" s="73"/>
      <c r="AN837" s="73"/>
      <c r="AO837" s="73"/>
      <c r="AP837" s="73"/>
      <c r="AQ837" s="73"/>
      <c r="AR837" s="73"/>
      <c r="AS837" s="73"/>
      <c r="AT837" s="73"/>
      <c r="AU837" s="73"/>
      <c r="AV837" s="73"/>
      <c r="AW837" s="73"/>
      <c r="AX837" s="73"/>
      <c r="AY837" s="73"/>
      <c r="AZ837" s="72"/>
      <c r="BA837" s="83"/>
      <c r="BB837" s="83"/>
      <c r="BC837" s="83"/>
      <c r="BD837" s="83"/>
      <c r="BE837" s="83"/>
      <c r="BF837" s="83"/>
      <c r="BG837" s="83"/>
      <c r="BH837" s="83"/>
      <c r="BI837" s="83"/>
      <c r="BJ837" s="83"/>
      <c r="BK837" s="83"/>
      <c r="BL837" s="83"/>
      <c r="BM837" s="83"/>
      <c r="BN837" s="83"/>
      <c r="BO837" s="83"/>
      <c r="BP837" s="83"/>
      <c r="BQ837" s="83"/>
      <c r="BR837" s="83"/>
      <c r="BS837" s="83"/>
      <c r="BT837" s="83"/>
      <c r="BU837" s="83"/>
      <c r="BV837" s="54"/>
      <c r="BW837" s="54"/>
      <c r="BX837" s="54"/>
      <c r="BY837" s="54"/>
      <c r="BZ837" s="54"/>
      <c r="CA837" s="73"/>
      <c r="CB837" s="73"/>
      <c r="CC837" s="73"/>
      <c r="CD837" s="73"/>
      <c r="CE837" s="73"/>
      <c r="CF837" s="73"/>
      <c r="CG837" s="73"/>
      <c r="CH837" s="73"/>
      <c r="CI837" s="73"/>
      <c r="CJ837" s="73"/>
      <c r="CK837" s="73"/>
      <c r="CL837" s="73"/>
      <c r="CM837" s="73"/>
      <c r="CN837" s="73"/>
      <c r="CO837" s="73"/>
      <c r="CP837" s="73"/>
      <c r="CQ837" s="73"/>
      <c r="CR837" s="73"/>
      <c r="CS837" s="73"/>
      <c r="CT837" s="73"/>
      <c r="CU837" s="73"/>
      <c r="CV837" s="73"/>
      <c r="CW837" s="73"/>
      <c r="CX837" s="77"/>
    </row>
    <row r="838" spans="2:102" ht="13.5" customHeight="1" x14ac:dyDescent="0.2">
      <c r="B838" s="77"/>
      <c r="C838" s="83"/>
      <c r="D838" s="83"/>
      <c r="E838" s="83"/>
      <c r="F838" s="83"/>
      <c r="G838" s="83"/>
      <c r="H838" s="83"/>
      <c r="I838" s="83"/>
      <c r="J838" s="83"/>
      <c r="K838" s="83"/>
      <c r="L838" s="83"/>
      <c r="M838" s="83"/>
      <c r="N838" s="83"/>
      <c r="O838" s="83"/>
      <c r="P838" s="83"/>
      <c r="Q838" s="83"/>
      <c r="R838" s="83"/>
      <c r="S838" s="83"/>
      <c r="T838" s="83"/>
      <c r="U838" s="83"/>
      <c r="V838" s="83"/>
      <c r="W838" s="83"/>
      <c r="X838" s="54"/>
      <c r="Y838" s="54"/>
      <c r="Z838" s="54"/>
      <c r="AA838" s="54"/>
      <c r="AB838" s="54"/>
      <c r="AC838" s="73"/>
      <c r="AD838" s="73"/>
      <c r="AE838" s="73"/>
      <c r="AF838" s="73"/>
      <c r="AG838" s="73"/>
      <c r="AH838" s="73"/>
      <c r="AI838" s="73"/>
      <c r="AJ838" s="73"/>
      <c r="AK838" s="73"/>
      <c r="AL838" s="73"/>
      <c r="AM838" s="73"/>
      <c r="AN838" s="73"/>
      <c r="AO838" s="73"/>
      <c r="AP838" s="73"/>
      <c r="AQ838" s="73"/>
      <c r="AR838" s="73"/>
      <c r="AS838" s="73"/>
      <c r="AT838" s="73"/>
      <c r="AU838" s="73"/>
      <c r="AV838" s="73"/>
      <c r="AW838" s="73"/>
      <c r="AX838" s="73"/>
      <c r="AY838" s="73"/>
      <c r="AZ838" s="77"/>
      <c r="BA838" s="83"/>
      <c r="BB838" s="83"/>
      <c r="BC838" s="83"/>
      <c r="BD838" s="83"/>
      <c r="BE838" s="83"/>
      <c r="BF838" s="83"/>
      <c r="BG838" s="83"/>
      <c r="BH838" s="83"/>
      <c r="BI838" s="83"/>
      <c r="BJ838" s="83"/>
      <c r="BK838" s="83"/>
      <c r="BL838" s="83"/>
      <c r="BM838" s="83"/>
      <c r="BN838" s="83"/>
      <c r="BO838" s="83"/>
      <c r="BP838" s="83"/>
      <c r="BQ838" s="83"/>
      <c r="BR838" s="83"/>
      <c r="BS838" s="83"/>
      <c r="BT838" s="83"/>
      <c r="BU838" s="83"/>
      <c r="BV838" s="54"/>
      <c r="BW838" s="54"/>
      <c r="BX838" s="54"/>
      <c r="BY838" s="54"/>
      <c r="BZ838" s="54"/>
      <c r="CA838" s="73"/>
      <c r="CB838" s="73"/>
      <c r="CC838" s="73"/>
      <c r="CD838" s="73"/>
      <c r="CE838" s="73"/>
      <c r="CF838" s="73"/>
      <c r="CG838" s="73"/>
      <c r="CH838" s="73"/>
      <c r="CI838" s="73"/>
      <c r="CJ838" s="73"/>
      <c r="CK838" s="73"/>
      <c r="CL838" s="73"/>
      <c r="CM838" s="73"/>
      <c r="CN838" s="73"/>
      <c r="CO838" s="73"/>
      <c r="CP838" s="73"/>
      <c r="CQ838" s="73"/>
      <c r="CR838" s="73"/>
      <c r="CS838" s="73"/>
      <c r="CT838" s="73"/>
      <c r="CU838" s="73"/>
      <c r="CV838" s="73"/>
      <c r="CW838" s="73"/>
      <c r="CX838" s="77"/>
    </row>
    <row r="839" spans="2:102" ht="13.5" customHeight="1" x14ac:dyDescent="0.25">
      <c r="B839" s="77"/>
      <c r="C839" s="84"/>
      <c r="D839" s="75"/>
      <c r="E839" s="75"/>
      <c r="F839" s="75"/>
      <c r="G839" s="75"/>
      <c r="H839" s="75"/>
      <c r="I839" s="75"/>
      <c r="J839" s="75"/>
      <c r="K839" s="75"/>
      <c r="L839" s="75"/>
      <c r="M839" s="74"/>
      <c r="N839" s="74"/>
      <c r="O839" s="74"/>
      <c r="P839" s="74"/>
      <c r="Q839" s="74"/>
      <c r="R839" s="85"/>
      <c r="S839" s="85"/>
      <c r="T839" s="85"/>
      <c r="U839" s="86"/>
      <c r="V839" s="86"/>
      <c r="W839" s="86"/>
      <c r="X839" s="74"/>
      <c r="Y839" s="74"/>
      <c r="Z839" s="74"/>
      <c r="AA839" s="74"/>
      <c r="AB839" s="74"/>
      <c r="AC839" s="73"/>
      <c r="AD839" s="73"/>
      <c r="AE839" s="73"/>
      <c r="AF839" s="73"/>
      <c r="AG839" s="73"/>
      <c r="AH839" s="73"/>
      <c r="AI839" s="73"/>
      <c r="AJ839" s="73"/>
      <c r="AK839" s="73"/>
      <c r="AL839" s="73"/>
      <c r="AM839" s="73"/>
      <c r="AN839" s="73"/>
      <c r="AO839" s="73"/>
      <c r="AP839" s="73"/>
      <c r="AQ839" s="73"/>
      <c r="AR839" s="73"/>
      <c r="AS839" s="73"/>
      <c r="AT839" s="73"/>
      <c r="AU839" s="73"/>
      <c r="AV839" s="73"/>
      <c r="AW839" s="73"/>
      <c r="AX839" s="73"/>
      <c r="AY839" s="73"/>
      <c r="AZ839" s="77"/>
      <c r="BA839" s="84"/>
      <c r="BB839" s="76"/>
      <c r="BC839" s="76"/>
      <c r="BD839" s="76"/>
      <c r="BE839" s="76"/>
      <c r="BF839" s="76"/>
      <c r="BG839" s="76"/>
      <c r="BH839" s="76"/>
      <c r="BI839" s="76"/>
      <c r="BJ839" s="76"/>
      <c r="BK839" s="74"/>
      <c r="BL839" s="74"/>
      <c r="BM839" s="74"/>
      <c r="BN839" s="74"/>
      <c r="BO839" s="74"/>
      <c r="BP839" s="85"/>
      <c r="BQ839" s="85"/>
      <c r="BR839" s="85"/>
      <c r="BS839" s="86"/>
      <c r="BT839" s="86"/>
      <c r="BU839" s="86"/>
      <c r="BV839" s="74"/>
      <c r="BW839" s="74"/>
      <c r="BX839" s="74"/>
      <c r="BY839" s="74"/>
      <c r="BZ839" s="74"/>
      <c r="CA839" s="73"/>
      <c r="CB839" s="73"/>
      <c r="CC839" s="73"/>
      <c r="CD839" s="73"/>
      <c r="CE839" s="73"/>
      <c r="CF839" s="73"/>
      <c r="CG839" s="73"/>
      <c r="CH839" s="73"/>
      <c r="CI839" s="73"/>
      <c r="CJ839" s="73"/>
      <c r="CK839" s="73"/>
      <c r="CL839" s="73"/>
      <c r="CM839" s="73"/>
      <c r="CN839" s="73"/>
      <c r="CO839" s="73"/>
      <c r="CP839" s="73"/>
      <c r="CQ839" s="73"/>
      <c r="CR839" s="73"/>
      <c r="CS839" s="73"/>
      <c r="CT839" s="73"/>
      <c r="CU839" s="73"/>
      <c r="CV839" s="73"/>
      <c r="CW839" s="73"/>
      <c r="CX839" s="77"/>
    </row>
    <row r="840" spans="2:102" ht="13.5" customHeight="1" x14ac:dyDescent="0.25">
      <c r="B840" s="77"/>
      <c r="C840" s="84"/>
      <c r="D840" s="75"/>
      <c r="E840" s="75"/>
      <c r="F840" s="75"/>
      <c r="G840" s="75"/>
      <c r="H840" s="75"/>
      <c r="I840" s="75"/>
      <c r="J840" s="75"/>
      <c r="K840" s="75"/>
      <c r="L840" s="75"/>
      <c r="M840" s="74"/>
      <c r="N840" s="74"/>
      <c r="O840" s="74"/>
      <c r="P840" s="74"/>
      <c r="Q840" s="74"/>
      <c r="R840" s="85"/>
      <c r="S840" s="85"/>
      <c r="T840" s="85"/>
      <c r="U840" s="86"/>
      <c r="V840" s="86"/>
      <c r="W840" s="86"/>
      <c r="X840" s="74"/>
      <c r="Y840" s="74"/>
      <c r="Z840" s="74"/>
      <c r="AA840" s="74"/>
      <c r="AB840" s="74"/>
      <c r="AC840" s="73"/>
      <c r="AD840" s="73"/>
      <c r="AE840" s="73"/>
      <c r="AF840" s="73"/>
      <c r="AG840" s="73"/>
      <c r="AH840" s="73"/>
      <c r="AI840" s="73"/>
      <c r="AJ840" s="73"/>
      <c r="AK840" s="73"/>
      <c r="AL840" s="73"/>
      <c r="AM840" s="73"/>
      <c r="AN840" s="73"/>
      <c r="AO840" s="73"/>
      <c r="AP840" s="73"/>
      <c r="AQ840" s="73"/>
      <c r="AR840" s="73"/>
      <c r="AS840" s="73"/>
      <c r="AT840" s="73"/>
      <c r="AU840" s="73"/>
      <c r="AV840" s="73"/>
      <c r="AW840" s="73"/>
      <c r="AX840" s="73"/>
      <c r="AY840" s="73"/>
      <c r="AZ840" s="77"/>
      <c r="BA840" s="84"/>
      <c r="BB840" s="76"/>
      <c r="BC840" s="76"/>
      <c r="BD840" s="76"/>
      <c r="BE840" s="76"/>
      <c r="BF840" s="76"/>
      <c r="BG840" s="76"/>
      <c r="BH840" s="76"/>
      <c r="BI840" s="76"/>
      <c r="BJ840" s="76"/>
      <c r="BK840" s="74"/>
      <c r="BL840" s="74"/>
      <c r="BM840" s="74"/>
      <c r="BN840" s="74"/>
      <c r="BO840" s="74"/>
      <c r="BP840" s="85"/>
      <c r="BQ840" s="85"/>
      <c r="BR840" s="85"/>
      <c r="BS840" s="86"/>
      <c r="BT840" s="86"/>
      <c r="BU840" s="86"/>
      <c r="BV840" s="74"/>
      <c r="BW840" s="74"/>
      <c r="BX840" s="74"/>
      <c r="BY840" s="74"/>
      <c r="BZ840" s="74"/>
      <c r="CA840" s="73"/>
      <c r="CB840" s="73"/>
      <c r="CC840" s="73"/>
      <c r="CD840" s="73"/>
      <c r="CE840" s="73"/>
      <c r="CF840" s="73"/>
      <c r="CG840" s="73"/>
      <c r="CH840" s="73"/>
      <c r="CI840" s="73"/>
      <c r="CJ840" s="73"/>
      <c r="CK840" s="73"/>
      <c r="CL840" s="73"/>
      <c r="CM840" s="73"/>
      <c r="CN840" s="73"/>
      <c r="CO840" s="73"/>
      <c r="CP840" s="73"/>
      <c r="CQ840" s="73"/>
      <c r="CR840" s="73"/>
      <c r="CS840" s="73"/>
      <c r="CT840" s="73"/>
      <c r="CU840" s="73"/>
      <c r="CV840" s="73"/>
      <c r="CW840" s="73"/>
      <c r="CX840" s="77"/>
    </row>
    <row r="841" spans="2:102" ht="13.5" customHeight="1" x14ac:dyDescent="0.25">
      <c r="B841" s="77"/>
      <c r="C841" s="84"/>
      <c r="D841" s="75"/>
      <c r="E841" s="75"/>
      <c r="F841" s="75"/>
      <c r="G841" s="75"/>
      <c r="H841" s="75"/>
      <c r="I841" s="75"/>
      <c r="J841" s="75"/>
      <c r="K841" s="75"/>
      <c r="L841" s="75"/>
      <c r="M841" s="74"/>
      <c r="N841" s="74"/>
      <c r="O841" s="74"/>
      <c r="P841" s="74"/>
      <c r="Q841" s="74"/>
      <c r="R841" s="85"/>
      <c r="S841" s="85"/>
      <c r="T841" s="85"/>
      <c r="U841" s="86"/>
      <c r="V841" s="86"/>
      <c r="W841" s="86"/>
      <c r="X841" s="74"/>
      <c r="Y841" s="74"/>
      <c r="Z841" s="74"/>
      <c r="AA841" s="74"/>
      <c r="AB841" s="74"/>
      <c r="AC841" s="73"/>
      <c r="AD841" s="73"/>
      <c r="AE841" s="73"/>
      <c r="AF841" s="73"/>
      <c r="AG841" s="73"/>
      <c r="AH841" s="73"/>
      <c r="AI841" s="73"/>
      <c r="AJ841" s="73"/>
      <c r="AK841" s="73"/>
      <c r="AL841" s="73"/>
      <c r="AM841" s="73"/>
      <c r="AN841" s="73"/>
      <c r="AO841" s="73"/>
      <c r="AP841" s="73"/>
      <c r="AQ841" s="73"/>
      <c r="AR841" s="73"/>
      <c r="AS841" s="73"/>
      <c r="AT841" s="73"/>
      <c r="AU841" s="73"/>
      <c r="AV841" s="73"/>
      <c r="AW841" s="73"/>
      <c r="AX841" s="73"/>
      <c r="AY841" s="73"/>
      <c r="AZ841" s="77"/>
      <c r="BA841" s="84"/>
      <c r="BB841" s="76"/>
      <c r="BC841" s="76"/>
      <c r="BD841" s="76"/>
      <c r="BE841" s="76"/>
      <c r="BF841" s="76"/>
      <c r="BG841" s="76"/>
      <c r="BH841" s="76"/>
      <c r="BI841" s="76"/>
      <c r="BJ841" s="76"/>
      <c r="BK841" s="74"/>
      <c r="BL841" s="74"/>
      <c r="BM841" s="74"/>
      <c r="BN841" s="74"/>
      <c r="BO841" s="74"/>
      <c r="BP841" s="85"/>
      <c r="BQ841" s="85"/>
      <c r="BR841" s="85"/>
      <c r="BS841" s="86"/>
      <c r="BT841" s="86"/>
      <c r="BU841" s="86"/>
      <c r="BV841" s="74"/>
      <c r="BW841" s="74"/>
      <c r="BX841" s="74"/>
      <c r="BY841" s="74"/>
      <c r="BZ841" s="74"/>
      <c r="CA841" s="73"/>
      <c r="CB841" s="73"/>
      <c r="CC841" s="73"/>
      <c r="CD841" s="73"/>
      <c r="CE841" s="73"/>
      <c r="CF841" s="73"/>
      <c r="CG841" s="73"/>
      <c r="CH841" s="73"/>
      <c r="CI841" s="73"/>
      <c r="CJ841" s="73"/>
      <c r="CK841" s="73"/>
      <c r="CL841" s="73"/>
      <c r="CM841" s="73"/>
      <c r="CN841" s="73"/>
      <c r="CO841" s="73"/>
      <c r="CP841" s="73"/>
      <c r="CQ841" s="73"/>
      <c r="CR841" s="73"/>
      <c r="CS841" s="73"/>
      <c r="CT841" s="73"/>
      <c r="CU841" s="73"/>
      <c r="CV841" s="73"/>
      <c r="CW841" s="73"/>
      <c r="CX841" s="77"/>
    </row>
    <row r="842" spans="2:102" ht="13.5" customHeight="1" x14ac:dyDescent="0.25">
      <c r="B842" s="77"/>
      <c r="C842" s="84"/>
      <c r="D842" s="75"/>
      <c r="E842" s="75"/>
      <c r="F842" s="75"/>
      <c r="G842" s="75"/>
      <c r="H842" s="75"/>
      <c r="I842" s="75"/>
      <c r="J842" s="75"/>
      <c r="K842" s="75"/>
      <c r="L842" s="75"/>
      <c r="M842" s="74"/>
      <c r="N842" s="74"/>
      <c r="O842" s="74"/>
      <c r="P842" s="74"/>
      <c r="Q842" s="74"/>
      <c r="R842" s="85"/>
      <c r="S842" s="85"/>
      <c r="T842" s="85"/>
      <c r="U842" s="86"/>
      <c r="V842" s="86"/>
      <c r="W842" s="86"/>
      <c r="X842" s="74"/>
      <c r="Y842" s="74"/>
      <c r="Z842" s="74"/>
      <c r="AA842" s="74"/>
      <c r="AB842" s="74"/>
      <c r="AC842" s="73"/>
      <c r="AD842" s="73"/>
      <c r="AE842" s="73"/>
      <c r="AF842" s="73"/>
      <c r="AG842" s="73"/>
      <c r="AH842" s="73"/>
      <c r="AI842" s="73"/>
      <c r="AJ842" s="73"/>
      <c r="AK842" s="73"/>
      <c r="AL842" s="73"/>
      <c r="AM842" s="73"/>
      <c r="AN842" s="73"/>
      <c r="AO842" s="73"/>
      <c r="AP842" s="73"/>
      <c r="AQ842" s="73"/>
      <c r="AR842" s="73"/>
      <c r="AS842" s="73"/>
      <c r="AT842" s="73"/>
      <c r="AU842" s="73"/>
      <c r="AV842" s="73"/>
      <c r="AW842" s="73"/>
      <c r="AX842" s="73"/>
      <c r="AY842" s="73"/>
      <c r="AZ842" s="77"/>
      <c r="BA842" s="84"/>
      <c r="BB842" s="76"/>
      <c r="BC842" s="76"/>
      <c r="BD842" s="76"/>
      <c r="BE842" s="76"/>
      <c r="BF842" s="76"/>
      <c r="BG842" s="76"/>
      <c r="BH842" s="76"/>
      <c r="BI842" s="76"/>
      <c r="BJ842" s="76"/>
      <c r="BK842" s="74"/>
      <c r="BL842" s="74"/>
      <c r="BM842" s="74"/>
      <c r="BN842" s="74"/>
      <c r="BO842" s="74"/>
      <c r="BP842" s="85"/>
      <c r="BQ842" s="85"/>
      <c r="BR842" s="85"/>
      <c r="BS842" s="86"/>
      <c r="BT842" s="86"/>
      <c r="BU842" s="86"/>
      <c r="BV842" s="74"/>
      <c r="BW842" s="74"/>
      <c r="BX842" s="74"/>
      <c r="BY842" s="74"/>
      <c r="BZ842" s="74"/>
      <c r="CA842" s="73"/>
      <c r="CB842" s="73"/>
      <c r="CC842" s="73"/>
      <c r="CD842" s="73"/>
      <c r="CE842" s="73"/>
      <c r="CF842" s="73"/>
      <c r="CG842" s="73"/>
      <c r="CH842" s="73"/>
      <c r="CI842" s="73"/>
      <c r="CJ842" s="73"/>
      <c r="CK842" s="73"/>
      <c r="CL842" s="73"/>
      <c r="CM842" s="73"/>
      <c r="CN842" s="73"/>
      <c r="CO842" s="73"/>
      <c r="CP842" s="73"/>
      <c r="CQ842" s="73"/>
      <c r="CR842" s="73"/>
      <c r="CS842" s="73"/>
      <c r="CT842" s="73"/>
      <c r="CU842" s="73"/>
      <c r="CV842" s="73"/>
      <c r="CW842" s="73"/>
      <c r="CX842" s="77"/>
    </row>
    <row r="843" spans="2:102" ht="13.5" customHeight="1" x14ac:dyDescent="0.2">
      <c r="B843" s="77"/>
      <c r="C843" s="83"/>
      <c r="D843" s="83"/>
      <c r="E843" s="83"/>
      <c r="F843" s="83"/>
      <c r="G843" s="83"/>
      <c r="H843" s="83"/>
      <c r="I843" s="83"/>
      <c r="J843" s="83"/>
      <c r="K843" s="83"/>
      <c r="L843" s="83"/>
      <c r="M843" s="83"/>
      <c r="N843" s="83"/>
      <c r="O843" s="83"/>
      <c r="P843" s="83"/>
      <c r="Q843" s="83"/>
      <c r="R843" s="83"/>
      <c r="S843" s="83"/>
      <c r="T843" s="83"/>
      <c r="U843" s="83"/>
      <c r="V843" s="83"/>
      <c r="W843" s="83"/>
      <c r="X843" s="54"/>
      <c r="Y843" s="54"/>
      <c r="Z843" s="54"/>
      <c r="AA843" s="54"/>
      <c r="AB843" s="54"/>
      <c r="AC843" s="73"/>
      <c r="AD843" s="73"/>
      <c r="AE843" s="73"/>
      <c r="AF843" s="73"/>
      <c r="AG843" s="73"/>
      <c r="AH843" s="73"/>
      <c r="AI843" s="73"/>
      <c r="AJ843" s="73"/>
      <c r="AK843" s="73"/>
      <c r="AL843" s="73"/>
      <c r="AM843" s="73"/>
      <c r="AN843" s="73"/>
      <c r="AO843" s="73"/>
      <c r="AP843" s="73"/>
      <c r="AQ843" s="73"/>
      <c r="AR843" s="73"/>
      <c r="AS843" s="73"/>
      <c r="AT843" s="73"/>
      <c r="AU843" s="73"/>
      <c r="AV843" s="73"/>
      <c r="AW843" s="73"/>
      <c r="AX843" s="73"/>
      <c r="AY843" s="73"/>
      <c r="AZ843" s="77"/>
      <c r="BA843" s="83"/>
      <c r="BB843" s="83"/>
      <c r="BC843" s="83"/>
      <c r="BD843" s="83"/>
      <c r="BE843" s="83"/>
      <c r="BF843" s="83"/>
      <c r="BG843" s="83"/>
      <c r="BH843" s="83"/>
      <c r="BI843" s="83"/>
      <c r="BJ843" s="83"/>
      <c r="BK843" s="83"/>
      <c r="BL843" s="83"/>
      <c r="BM843" s="83"/>
      <c r="BN843" s="83"/>
      <c r="BO843" s="83"/>
      <c r="BP843" s="83"/>
      <c r="BQ843" s="83"/>
      <c r="BR843" s="83"/>
      <c r="BS843" s="83"/>
      <c r="BT843" s="83"/>
      <c r="BU843" s="83"/>
      <c r="BV843" s="54"/>
      <c r="BW843" s="54"/>
      <c r="BX843" s="54"/>
      <c r="BY843" s="54"/>
      <c r="BZ843" s="54"/>
      <c r="CA843" s="73"/>
      <c r="CB843" s="73"/>
      <c r="CC843" s="73"/>
      <c r="CD843" s="73"/>
      <c r="CE843" s="73"/>
      <c r="CF843" s="73"/>
      <c r="CG843" s="73"/>
      <c r="CH843" s="73"/>
      <c r="CI843" s="73"/>
      <c r="CJ843" s="73"/>
      <c r="CK843" s="73"/>
      <c r="CL843" s="73"/>
      <c r="CM843" s="73"/>
      <c r="CN843" s="73"/>
      <c r="CO843" s="73"/>
      <c r="CP843" s="73"/>
      <c r="CQ843" s="73"/>
      <c r="CR843" s="73"/>
      <c r="CS843" s="73"/>
      <c r="CT843" s="73"/>
      <c r="CU843" s="73"/>
      <c r="CV843" s="73"/>
      <c r="CW843" s="73"/>
      <c r="CX843" s="77"/>
    </row>
    <row r="844" spans="2:102" ht="13.5" customHeight="1" x14ac:dyDescent="0.2">
      <c r="B844" s="77"/>
      <c r="C844" s="83"/>
      <c r="D844" s="83"/>
      <c r="E844" s="83"/>
      <c r="F844" s="83"/>
      <c r="G844" s="83"/>
      <c r="H844" s="83"/>
      <c r="I844" s="83"/>
      <c r="J844" s="83"/>
      <c r="K844" s="83"/>
      <c r="L844" s="83"/>
      <c r="M844" s="83"/>
      <c r="N844" s="83"/>
      <c r="O844" s="83"/>
      <c r="P844" s="83"/>
      <c r="Q844" s="83"/>
      <c r="R844" s="83"/>
      <c r="S844" s="83"/>
      <c r="T844" s="83"/>
      <c r="U844" s="83"/>
      <c r="V844" s="83"/>
      <c r="W844" s="83"/>
      <c r="X844" s="54"/>
      <c r="Y844" s="54"/>
      <c r="Z844" s="54"/>
      <c r="AA844" s="54"/>
      <c r="AB844" s="54"/>
      <c r="AC844" s="73"/>
      <c r="AD844" s="73"/>
      <c r="AE844" s="73"/>
      <c r="AF844" s="73"/>
      <c r="AG844" s="73"/>
      <c r="AH844" s="73"/>
      <c r="AI844" s="73"/>
      <c r="AJ844" s="73"/>
      <c r="AK844" s="73"/>
      <c r="AL844" s="73"/>
      <c r="AM844" s="73"/>
      <c r="AN844" s="73"/>
      <c r="AO844" s="73"/>
      <c r="AP844" s="73"/>
      <c r="AQ844" s="73"/>
      <c r="AR844" s="73"/>
      <c r="AS844" s="73"/>
      <c r="AT844" s="73"/>
      <c r="AU844" s="73"/>
      <c r="AV844" s="73"/>
      <c r="AW844" s="73"/>
      <c r="AX844" s="73"/>
      <c r="AY844" s="73"/>
      <c r="AZ844" s="77"/>
      <c r="BA844" s="83"/>
      <c r="BB844" s="83"/>
      <c r="BC844" s="83"/>
      <c r="BD844" s="83"/>
      <c r="BE844" s="83"/>
      <c r="BF844" s="83"/>
      <c r="BG844" s="83"/>
      <c r="BH844" s="83"/>
      <c r="BI844" s="83"/>
      <c r="BJ844" s="83"/>
      <c r="BK844" s="83"/>
      <c r="BL844" s="83"/>
      <c r="BM844" s="83"/>
      <c r="BN844" s="83"/>
      <c r="BO844" s="83"/>
      <c r="BP844" s="83"/>
      <c r="BQ844" s="83"/>
      <c r="BR844" s="83"/>
      <c r="BS844" s="83"/>
      <c r="BT844" s="83"/>
      <c r="BU844" s="83"/>
      <c r="BV844" s="54"/>
      <c r="BW844" s="54"/>
      <c r="BX844" s="54"/>
      <c r="BY844" s="54"/>
      <c r="BZ844" s="54"/>
      <c r="CA844" s="83"/>
      <c r="CB844" s="83"/>
      <c r="CC844" s="83"/>
      <c r="CD844" s="83"/>
      <c r="CE844" s="83"/>
      <c r="CF844" s="83"/>
      <c r="CG844" s="83"/>
      <c r="CH844" s="83"/>
      <c r="CI844" s="83"/>
      <c r="CJ844" s="83"/>
      <c r="CK844" s="83"/>
      <c r="CL844" s="83"/>
      <c r="CM844" s="83"/>
      <c r="CN844" s="83"/>
      <c r="CO844" s="83"/>
      <c r="CP844" s="83"/>
      <c r="CQ844" s="83"/>
      <c r="CR844" s="83"/>
      <c r="CS844" s="83"/>
      <c r="CT844" s="83"/>
      <c r="CU844" s="83"/>
      <c r="CV844" s="83"/>
      <c r="CW844" s="83"/>
      <c r="CX844" s="77"/>
    </row>
    <row r="845" spans="2:102" ht="13.5" customHeight="1" x14ac:dyDescent="0.25">
      <c r="B845" s="77"/>
      <c r="C845" s="84"/>
      <c r="D845" s="75"/>
      <c r="E845" s="75"/>
      <c r="F845" s="75"/>
      <c r="G845" s="75"/>
      <c r="H845" s="75"/>
      <c r="I845" s="75"/>
      <c r="J845" s="75"/>
      <c r="K845" s="75"/>
      <c r="L845" s="75"/>
      <c r="M845" s="74"/>
      <c r="N845" s="74"/>
      <c r="O845" s="74"/>
      <c r="P845" s="74"/>
      <c r="Q845" s="74"/>
      <c r="R845" s="85"/>
      <c r="S845" s="85"/>
      <c r="T845" s="85"/>
      <c r="U845" s="86"/>
      <c r="V845" s="86"/>
      <c r="W845" s="86"/>
      <c r="X845" s="74"/>
      <c r="Y845" s="74"/>
      <c r="Z845" s="74"/>
      <c r="AA845" s="74"/>
      <c r="AB845" s="74"/>
      <c r="AC845" s="73"/>
      <c r="AD845" s="73"/>
      <c r="AE845" s="73"/>
      <c r="AF845" s="73"/>
      <c r="AG845" s="73"/>
      <c r="AH845" s="73"/>
      <c r="AI845" s="73"/>
      <c r="AJ845" s="73"/>
      <c r="AK845" s="73"/>
      <c r="AL845" s="73"/>
      <c r="AM845" s="73"/>
      <c r="AN845" s="73"/>
      <c r="AO845" s="73"/>
      <c r="AP845" s="73"/>
      <c r="AQ845" s="73"/>
      <c r="AR845" s="73"/>
      <c r="AS845" s="73"/>
      <c r="AT845" s="73"/>
      <c r="AU845" s="73"/>
      <c r="AV845" s="73"/>
      <c r="AW845" s="73"/>
      <c r="AX845" s="73"/>
      <c r="AY845" s="73"/>
      <c r="AZ845" s="77"/>
      <c r="BA845" s="51"/>
      <c r="BB845" s="51"/>
      <c r="BC845" s="51"/>
      <c r="BD845" s="51"/>
      <c r="BE845" s="51"/>
      <c r="BF845" s="51"/>
      <c r="BG845" s="51"/>
      <c r="BH845" s="51"/>
      <c r="BI845" s="51"/>
      <c r="BJ845" s="51"/>
      <c r="BK845" s="51"/>
      <c r="BL845" s="51"/>
      <c r="BM845" s="51"/>
      <c r="BN845" s="51"/>
      <c r="BO845" s="51"/>
      <c r="BP845" s="51"/>
      <c r="BQ845" s="51"/>
      <c r="BR845" s="51"/>
      <c r="BS845" s="51"/>
      <c r="BT845" s="51"/>
      <c r="BU845" s="51"/>
      <c r="BV845" s="54"/>
      <c r="BW845" s="54"/>
      <c r="BX845" s="54"/>
      <c r="BY845" s="54"/>
      <c r="BZ845" s="54"/>
      <c r="CA845" s="87"/>
      <c r="CB845" s="52"/>
      <c r="CC845" s="52"/>
      <c r="CD845" s="52"/>
      <c r="CE845" s="52"/>
      <c r="CF845" s="52"/>
      <c r="CG845" s="52"/>
      <c r="CH845" s="52"/>
      <c r="CI845" s="52"/>
      <c r="CJ845" s="52"/>
      <c r="CK845" s="52"/>
      <c r="CL845" s="52"/>
      <c r="CM845" s="52"/>
      <c r="CN845" s="52"/>
      <c r="CO845" s="52"/>
      <c r="CP845" s="88"/>
      <c r="CQ845" s="88"/>
      <c r="CR845" s="88"/>
      <c r="CS845" s="89"/>
      <c r="CT845" s="80"/>
      <c r="CU845" s="80"/>
      <c r="CV845" s="80"/>
      <c r="CW845" s="80"/>
      <c r="CX845" s="77"/>
    </row>
    <row r="846" spans="2:102" ht="13.5" customHeight="1" x14ac:dyDescent="0.25">
      <c r="B846" s="77"/>
      <c r="C846" s="84"/>
      <c r="D846" s="75"/>
      <c r="E846" s="75"/>
      <c r="F846" s="75"/>
      <c r="G846" s="75"/>
      <c r="H846" s="75"/>
      <c r="I846" s="75"/>
      <c r="J846" s="75"/>
      <c r="K846" s="75"/>
      <c r="L846" s="75"/>
      <c r="M846" s="74"/>
      <c r="N846" s="74"/>
      <c r="O846" s="74"/>
      <c r="P846" s="74"/>
      <c r="Q846" s="74"/>
      <c r="R846" s="85"/>
      <c r="S846" s="85"/>
      <c r="T846" s="85"/>
      <c r="U846" s="86"/>
      <c r="V846" s="86"/>
      <c r="W846" s="86"/>
      <c r="X846" s="74"/>
      <c r="Y846" s="74"/>
      <c r="Z846" s="74"/>
      <c r="AA846" s="74"/>
      <c r="AB846" s="74"/>
      <c r="AC846" s="73"/>
      <c r="AD846" s="73"/>
      <c r="AE846" s="73"/>
      <c r="AF846" s="73"/>
      <c r="AG846" s="73"/>
      <c r="AH846" s="73"/>
      <c r="AI846" s="73"/>
      <c r="AJ846" s="73"/>
      <c r="AK846" s="73"/>
      <c r="AL846" s="73"/>
      <c r="AM846" s="73"/>
      <c r="AN846" s="73"/>
      <c r="AO846" s="73"/>
      <c r="AP846" s="73"/>
      <c r="AQ846" s="73"/>
      <c r="AR846" s="73"/>
      <c r="AS846" s="73"/>
      <c r="AT846" s="73"/>
      <c r="AU846" s="73"/>
      <c r="AV846" s="73"/>
      <c r="AW846" s="73"/>
      <c r="AX846" s="73"/>
      <c r="AY846" s="73"/>
      <c r="AZ846" s="77"/>
      <c r="BA846" s="51"/>
      <c r="BB846" s="51"/>
      <c r="BC846" s="51"/>
      <c r="BD846" s="51"/>
      <c r="BE846" s="51"/>
      <c r="BF846" s="51"/>
      <c r="BG846" s="51"/>
      <c r="BH846" s="51"/>
      <c r="BI846" s="51"/>
      <c r="BJ846" s="51"/>
      <c r="BK846" s="51"/>
      <c r="BL846" s="51"/>
      <c r="BM846" s="51"/>
      <c r="BN846" s="51"/>
      <c r="BO846" s="51"/>
      <c r="BP846" s="51"/>
      <c r="BQ846" s="51"/>
      <c r="BR846" s="51"/>
      <c r="BS846" s="90"/>
      <c r="BT846" s="90"/>
      <c r="BU846" s="90"/>
      <c r="BV846" s="54"/>
      <c r="BW846" s="54"/>
      <c r="BX846" s="54"/>
      <c r="BY846" s="54"/>
      <c r="BZ846" s="54"/>
      <c r="CA846" s="87"/>
      <c r="CB846" s="52"/>
      <c r="CC846" s="52"/>
      <c r="CD846" s="52"/>
      <c r="CE846" s="52"/>
      <c r="CF846" s="52"/>
      <c r="CG846" s="52"/>
      <c r="CH846" s="52"/>
      <c r="CI846" s="52"/>
      <c r="CJ846" s="52"/>
      <c r="CK846" s="52"/>
      <c r="CL846" s="52"/>
      <c r="CM846" s="52"/>
      <c r="CN846" s="52"/>
      <c r="CO846" s="52"/>
      <c r="CP846" s="91"/>
      <c r="CQ846" s="91"/>
      <c r="CR846" s="91"/>
      <c r="CS846" s="79"/>
      <c r="CT846" s="80"/>
      <c r="CU846" s="80"/>
      <c r="CV846" s="80"/>
      <c r="CW846" s="80"/>
      <c r="CX846" s="77"/>
    </row>
    <row r="847" spans="2:102" ht="13.5" customHeight="1" x14ac:dyDescent="0.25">
      <c r="B847" s="77"/>
      <c r="C847" s="84"/>
      <c r="D847" s="75"/>
      <c r="E847" s="75"/>
      <c r="F847" s="75"/>
      <c r="G847" s="75"/>
      <c r="H847" s="75"/>
      <c r="I847" s="75"/>
      <c r="J847" s="75"/>
      <c r="K847" s="75"/>
      <c r="L847" s="75"/>
      <c r="M847" s="74"/>
      <c r="N847" s="74"/>
      <c r="O847" s="74"/>
      <c r="P847" s="74"/>
      <c r="Q847" s="74"/>
      <c r="R847" s="85"/>
      <c r="S847" s="85"/>
      <c r="T847" s="85"/>
      <c r="U847" s="86"/>
      <c r="V847" s="86"/>
      <c r="W847" s="86"/>
      <c r="X847" s="74"/>
      <c r="Y847" s="74"/>
      <c r="Z847" s="74"/>
      <c r="AA847" s="74"/>
      <c r="AB847" s="74"/>
      <c r="AC847" s="73"/>
      <c r="AD847" s="73"/>
      <c r="AE847" s="73"/>
      <c r="AF847" s="73"/>
      <c r="AG847" s="73"/>
      <c r="AH847" s="73"/>
      <c r="AI847" s="73"/>
      <c r="AJ847" s="73"/>
      <c r="AK847" s="73"/>
      <c r="AL847" s="73"/>
      <c r="AM847" s="73"/>
      <c r="AN847" s="73"/>
      <c r="AO847" s="73"/>
      <c r="AP847" s="73"/>
      <c r="AQ847" s="73"/>
      <c r="AR847" s="73"/>
      <c r="AS847" s="73"/>
      <c r="AT847" s="73"/>
      <c r="AU847" s="73"/>
      <c r="AV847" s="73"/>
      <c r="AW847" s="73"/>
      <c r="AX847" s="73"/>
      <c r="AY847" s="73"/>
      <c r="AZ847" s="77"/>
      <c r="BA847" s="53"/>
      <c r="BB847" s="53"/>
      <c r="BC847" s="53"/>
      <c r="BD847" s="53"/>
      <c r="BE847" s="53"/>
      <c r="BF847" s="53"/>
      <c r="BG847" s="53"/>
      <c r="BH847" s="53"/>
      <c r="BI847" s="53"/>
      <c r="BJ847" s="53"/>
      <c r="BK847" s="53"/>
      <c r="BL847" s="53"/>
      <c r="BM847" s="53"/>
      <c r="BN847" s="53"/>
      <c r="BO847" s="53"/>
      <c r="BP847" s="53"/>
      <c r="BQ847" s="53"/>
      <c r="BR847" s="53"/>
      <c r="BS847" s="90"/>
      <c r="BT847" s="90"/>
      <c r="BU847" s="90"/>
      <c r="BV847" s="54"/>
      <c r="BW847" s="54"/>
      <c r="BX847" s="54"/>
      <c r="BY847" s="54"/>
      <c r="BZ847" s="54"/>
      <c r="CA847" s="87"/>
      <c r="CB847" s="52"/>
      <c r="CC847" s="52"/>
      <c r="CD847" s="52"/>
      <c r="CE847" s="52"/>
      <c r="CF847" s="52"/>
      <c r="CG847" s="52"/>
      <c r="CH847" s="52"/>
      <c r="CI847" s="52"/>
      <c r="CJ847" s="52"/>
      <c r="CK847" s="52"/>
      <c r="CL847" s="52"/>
      <c r="CM847" s="52"/>
      <c r="CN847" s="52"/>
      <c r="CO847" s="52"/>
      <c r="CP847" s="88"/>
      <c r="CQ847" s="88"/>
      <c r="CR847" s="88"/>
      <c r="CS847" s="89"/>
      <c r="CT847" s="80"/>
      <c r="CU847" s="80"/>
      <c r="CV847" s="80"/>
      <c r="CW847" s="80"/>
      <c r="CX847" s="77"/>
    </row>
    <row r="848" spans="2:102" ht="13.5" customHeight="1" x14ac:dyDescent="0.25">
      <c r="B848" s="77"/>
      <c r="C848" s="84"/>
      <c r="D848" s="75"/>
      <c r="E848" s="75"/>
      <c r="F848" s="75"/>
      <c r="G848" s="75"/>
      <c r="H848" s="75"/>
      <c r="I848" s="75"/>
      <c r="J848" s="75"/>
      <c r="K848" s="75"/>
      <c r="L848" s="75"/>
      <c r="M848" s="74"/>
      <c r="N848" s="74"/>
      <c r="O848" s="74"/>
      <c r="P848" s="74"/>
      <c r="Q848" s="74"/>
      <c r="R848" s="85"/>
      <c r="S848" s="85"/>
      <c r="T848" s="85"/>
      <c r="U848" s="86"/>
      <c r="V848" s="86"/>
      <c r="W848" s="86"/>
      <c r="X848" s="74"/>
      <c r="Y848" s="74"/>
      <c r="Z848" s="74"/>
      <c r="AA848" s="74"/>
      <c r="AB848" s="74"/>
      <c r="AC848" s="73"/>
      <c r="AD848" s="73"/>
      <c r="AE848" s="73"/>
      <c r="AF848" s="73"/>
      <c r="AG848" s="73"/>
      <c r="AH848" s="73"/>
      <c r="AI848" s="73"/>
      <c r="AJ848" s="73"/>
      <c r="AK848" s="73"/>
      <c r="AL848" s="73"/>
      <c r="AM848" s="73"/>
      <c r="AN848" s="73"/>
      <c r="AO848" s="73"/>
      <c r="AP848" s="73"/>
      <c r="AQ848" s="73"/>
      <c r="AR848" s="73"/>
      <c r="AS848" s="73"/>
      <c r="AT848" s="73"/>
      <c r="AU848" s="73"/>
      <c r="AV848" s="73"/>
      <c r="AW848" s="73"/>
      <c r="AX848" s="73"/>
      <c r="AY848" s="73"/>
      <c r="AZ848" s="77"/>
      <c r="BA848" s="51"/>
      <c r="BB848" s="51"/>
      <c r="BC848" s="51"/>
      <c r="BD848" s="51"/>
      <c r="BE848" s="51"/>
      <c r="BF848" s="51"/>
      <c r="BG848" s="51"/>
      <c r="BH848" s="51"/>
      <c r="BI848" s="51"/>
      <c r="BJ848" s="51"/>
      <c r="BK848" s="51"/>
      <c r="BL848" s="51"/>
      <c r="BM848" s="51"/>
      <c r="BN848" s="51"/>
      <c r="BO848" s="51"/>
      <c r="BP848" s="51"/>
      <c r="BQ848" s="51"/>
      <c r="BR848" s="51"/>
      <c r="BS848" s="51"/>
      <c r="BT848" s="51"/>
      <c r="BU848" s="51"/>
      <c r="BV848" s="51"/>
      <c r="BW848" s="51"/>
      <c r="BX848" s="51"/>
      <c r="BY848" s="51"/>
      <c r="BZ848" s="51"/>
      <c r="CA848" s="83"/>
      <c r="CB848" s="83"/>
      <c r="CC848" s="83"/>
      <c r="CD848" s="83"/>
      <c r="CE848" s="83"/>
      <c r="CF848" s="83"/>
      <c r="CG848" s="83"/>
      <c r="CH848" s="83"/>
      <c r="CI848" s="83"/>
      <c r="CJ848" s="83"/>
      <c r="CK848" s="83"/>
      <c r="CL848" s="83"/>
      <c r="CM848" s="83"/>
      <c r="CN848" s="83"/>
      <c r="CO848" s="83"/>
      <c r="CP848" s="83"/>
      <c r="CQ848" s="83"/>
      <c r="CR848" s="83"/>
      <c r="CS848" s="92"/>
      <c r="CT848" s="83"/>
      <c r="CU848" s="83"/>
      <c r="CV848" s="83"/>
      <c r="CW848" s="83"/>
      <c r="CX848" s="77"/>
    </row>
    <row r="849" spans="2:102" ht="13.5" customHeight="1" x14ac:dyDescent="0.2">
      <c r="B849" s="77"/>
      <c r="C849" s="83"/>
      <c r="D849" s="83"/>
      <c r="E849" s="83"/>
      <c r="F849" s="83"/>
      <c r="G849" s="83"/>
      <c r="H849" s="83"/>
      <c r="I849" s="83"/>
      <c r="J849" s="83"/>
      <c r="K849" s="83"/>
      <c r="L849" s="83"/>
      <c r="M849" s="83"/>
      <c r="N849" s="83"/>
      <c r="O849" s="83"/>
      <c r="P849" s="83"/>
      <c r="Q849" s="83"/>
      <c r="R849" s="83"/>
      <c r="S849" s="83"/>
      <c r="T849" s="83"/>
      <c r="U849" s="83"/>
      <c r="V849" s="83"/>
      <c r="W849" s="83"/>
      <c r="X849" s="54"/>
      <c r="Y849" s="54"/>
      <c r="Z849" s="54"/>
      <c r="AA849" s="54"/>
      <c r="AB849" s="54"/>
      <c r="AC849" s="73"/>
      <c r="AD849" s="73"/>
      <c r="AE849" s="73"/>
      <c r="AF849" s="73"/>
      <c r="AG849" s="73"/>
      <c r="AH849" s="73"/>
      <c r="AI849" s="73"/>
      <c r="AJ849" s="73"/>
      <c r="AK849" s="73"/>
      <c r="AL849" s="73"/>
      <c r="AM849" s="73"/>
      <c r="AN849" s="73"/>
      <c r="AO849" s="73"/>
      <c r="AP849" s="73"/>
      <c r="AQ849" s="73"/>
      <c r="AR849" s="73"/>
      <c r="AS849" s="73"/>
      <c r="AT849" s="73"/>
      <c r="AU849" s="73"/>
      <c r="AV849" s="73"/>
      <c r="AW849" s="73"/>
      <c r="AX849" s="73"/>
      <c r="AY849" s="73"/>
      <c r="AZ849" s="77"/>
      <c r="BA849" s="52"/>
      <c r="BB849" s="62"/>
      <c r="BC849" s="62"/>
      <c r="BD849" s="62"/>
      <c r="BE849" s="62"/>
      <c r="BF849" s="62"/>
      <c r="BG849" s="62"/>
      <c r="BH849" s="62"/>
      <c r="BI849" s="62"/>
      <c r="BJ849" s="62"/>
      <c r="BK849" s="62"/>
      <c r="BL849" s="62"/>
      <c r="BM849" s="62"/>
      <c r="BN849" s="62"/>
      <c r="BO849" s="62"/>
      <c r="BP849" s="62"/>
      <c r="BQ849" s="62"/>
      <c r="BR849" s="62"/>
      <c r="BS849" s="62"/>
      <c r="BT849" s="62"/>
      <c r="BU849" s="62"/>
      <c r="BV849" s="62"/>
      <c r="BW849" s="62"/>
      <c r="BX849" s="62"/>
      <c r="BY849" s="62"/>
      <c r="BZ849" s="52"/>
      <c r="CA849" s="83"/>
      <c r="CB849" s="83"/>
      <c r="CC849" s="83"/>
      <c r="CD849" s="83"/>
      <c r="CE849" s="83"/>
      <c r="CF849" s="83"/>
      <c r="CG849" s="83"/>
      <c r="CH849" s="83"/>
      <c r="CI849" s="83"/>
      <c r="CJ849" s="83"/>
      <c r="CK849" s="83"/>
      <c r="CL849" s="83"/>
      <c r="CM849" s="83"/>
      <c r="CN849" s="83"/>
      <c r="CO849" s="83"/>
      <c r="CP849" s="83"/>
      <c r="CQ849" s="83"/>
      <c r="CR849" s="83"/>
      <c r="CS849" s="92"/>
      <c r="CT849" s="83"/>
      <c r="CU849" s="83"/>
      <c r="CV849" s="83"/>
      <c r="CW849" s="83"/>
      <c r="CX849" s="77"/>
    </row>
    <row r="850" spans="2:102" ht="13.5" customHeight="1" x14ac:dyDescent="0.2">
      <c r="B850" s="77"/>
      <c r="C850" s="83"/>
      <c r="D850" s="83"/>
      <c r="E850" s="83"/>
      <c r="F850" s="83"/>
      <c r="G850" s="83"/>
      <c r="H850" s="83"/>
      <c r="I850" s="83"/>
      <c r="J850" s="83"/>
      <c r="K850" s="83"/>
      <c r="L850" s="83"/>
      <c r="M850" s="83"/>
      <c r="N850" s="83"/>
      <c r="O850" s="83"/>
      <c r="P850" s="83"/>
      <c r="Q850" s="83"/>
      <c r="R850" s="83"/>
      <c r="S850" s="83"/>
      <c r="T850" s="83"/>
      <c r="U850" s="83"/>
      <c r="V850" s="83"/>
      <c r="W850" s="83"/>
      <c r="X850" s="54"/>
      <c r="Y850" s="54"/>
      <c r="Z850" s="54"/>
      <c r="AA850" s="54"/>
      <c r="AB850" s="54"/>
      <c r="AC850" s="73"/>
      <c r="AD850" s="73"/>
      <c r="AE850" s="73"/>
      <c r="AF850" s="73"/>
      <c r="AG850" s="73"/>
      <c r="AH850" s="73"/>
      <c r="AI850" s="73"/>
      <c r="AJ850" s="73"/>
      <c r="AK850" s="73"/>
      <c r="AL850" s="73"/>
      <c r="AM850" s="73"/>
      <c r="AN850" s="73"/>
      <c r="AO850" s="73"/>
      <c r="AP850" s="73"/>
      <c r="AQ850" s="73"/>
      <c r="AR850" s="73"/>
      <c r="AS850" s="73"/>
      <c r="AT850" s="73"/>
      <c r="AU850" s="73"/>
      <c r="AV850" s="73"/>
      <c r="AW850" s="73"/>
      <c r="AX850" s="73"/>
      <c r="AY850" s="73"/>
      <c r="AZ850" s="77"/>
      <c r="BA850" s="52"/>
      <c r="BB850" s="62"/>
      <c r="BC850" s="62"/>
      <c r="BD850" s="62"/>
      <c r="BE850" s="62"/>
      <c r="BF850" s="62"/>
      <c r="BG850" s="62"/>
      <c r="BH850" s="62"/>
      <c r="BI850" s="62"/>
      <c r="BJ850" s="62"/>
      <c r="BK850" s="62"/>
      <c r="BL850" s="62"/>
      <c r="BM850" s="62"/>
      <c r="BN850" s="62"/>
      <c r="BO850" s="62"/>
      <c r="BP850" s="62"/>
      <c r="BQ850" s="62"/>
      <c r="BR850" s="62"/>
      <c r="BS850" s="62"/>
      <c r="BT850" s="62"/>
      <c r="BU850" s="62"/>
      <c r="BV850" s="62"/>
      <c r="BW850" s="62"/>
      <c r="BX850" s="62"/>
      <c r="BY850" s="62"/>
      <c r="BZ850" s="52"/>
      <c r="CA850" s="87"/>
      <c r="CB850" s="52"/>
      <c r="CC850" s="52"/>
      <c r="CD850" s="52"/>
      <c r="CE850" s="52"/>
      <c r="CF850" s="52"/>
      <c r="CG850" s="52"/>
      <c r="CH850" s="52"/>
      <c r="CI850" s="52"/>
      <c r="CJ850" s="52"/>
      <c r="CK850" s="52"/>
      <c r="CL850" s="52"/>
      <c r="CM850" s="52"/>
      <c r="CN850" s="52"/>
      <c r="CO850" s="52"/>
      <c r="CP850" s="91"/>
      <c r="CQ850" s="91"/>
      <c r="CR850" s="91"/>
      <c r="CS850" s="92"/>
      <c r="CT850" s="83"/>
      <c r="CU850" s="83"/>
      <c r="CV850" s="83"/>
      <c r="CW850" s="83"/>
      <c r="CX850" s="77"/>
    </row>
    <row r="851" spans="2:102" ht="13.5" customHeight="1" x14ac:dyDescent="0.25">
      <c r="B851" s="77"/>
      <c r="C851" s="84"/>
      <c r="D851" s="75"/>
      <c r="E851" s="75"/>
      <c r="F851" s="75"/>
      <c r="G851" s="75"/>
      <c r="H851" s="75"/>
      <c r="I851" s="75"/>
      <c r="J851" s="75"/>
      <c r="K851" s="75"/>
      <c r="L851" s="75"/>
      <c r="M851" s="74"/>
      <c r="N851" s="74"/>
      <c r="O851" s="74"/>
      <c r="P851" s="74"/>
      <c r="Q851" s="74"/>
      <c r="R851" s="85"/>
      <c r="S851" s="85"/>
      <c r="T851" s="85"/>
      <c r="U851" s="86"/>
      <c r="V851" s="86"/>
      <c r="W851" s="86"/>
      <c r="X851" s="74"/>
      <c r="Y851" s="74"/>
      <c r="Z851" s="74"/>
      <c r="AA851" s="74"/>
      <c r="AB851" s="74"/>
      <c r="AC851" s="73"/>
      <c r="AD851" s="73"/>
      <c r="AE851" s="73"/>
      <c r="AF851" s="73"/>
      <c r="AG851" s="73"/>
      <c r="AH851" s="73"/>
      <c r="AI851" s="73"/>
      <c r="AJ851" s="73"/>
      <c r="AK851" s="73"/>
      <c r="AL851" s="73"/>
      <c r="AM851" s="73"/>
      <c r="AN851" s="73"/>
      <c r="AO851" s="73"/>
      <c r="AP851" s="73"/>
      <c r="AQ851" s="73"/>
      <c r="AR851" s="73"/>
      <c r="AS851" s="73"/>
      <c r="AT851" s="73"/>
      <c r="AU851" s="73"/>
      <c r="AV851" s="73"/>
      <c r="AW851" s="73"/>
      <c r="AX851" s="73"/>
      <c r="AY851" s="73"/>
      <c r="AZ851" s="77"/>
      <c r="BA851" s="52"/>
      <c r="BB851" s="62"/>
      <c r="BC851" s="62"/>
      <c r="BD851" s="62"/>
      <c r="BE851" s="62"/>
      <c r="BF851" s="62"/>
      <c r="BG851" s="62"/>
      <c r="BH851" s="62"/>
      <c r="BI851" s="62"/>
      <c r="BJ851" s="62"/>
      <c r="BK851" s="62"/>
      <c r="BL851" s="62"/>
      <c r="BM851" s="62"/>
      <c r="BN851" s="62"/>
      <c r="BO851" s="62"/>
      <c r="BP851" s="62"/>
      <c r="BQ851" s="62"/>
      <c r="BR851" s="62"/>
      <c r="BS851" s="62"/>
      <c r="BT851" s="62"/>
      <c r="BU851" s="62"/>
      <c r="BV851" s="62"/>
      <c r="BW851" s="62"/>
      <c r="BX851" s="62"/>
      <c r="BY851" s="62"/>
      <c r="BZ851" s="52"/>
      <c r="CA851" s="83"/>
      <c r="CB851" s="83"/>
      <c r="CC851" s="83"/>
      <c r="CD851" s="83"/>
      <c r="CE851" s="83"/>
      <c r="CF851" s="83"/>
      <c r="CG851" s="83"/>
      <c r="CH851" s="83"/>
      <c r="CI851" s="83"/>
      <c r="CJ851" s="83"/>
      <c r="CK851" s="83"/>
      <c r="CL851" s="83"/>
      <c r="CM851" s="83"/>
      <c r="CN851" s="83"/>
      <c r="CO851" s="83"/>
      <c r="CP851" s="83"/>
      <c r="CQ851" s="83"/>
      <c r="CR851" s="83"/>
      <c r="CS851" s="92"/>
      <c r="CT851" s="83"/>
      <c r="CU851" s="83"/>
      <c r="CV851" s="83"/>
      <c r="CW851" s="83"/>
      <c r="CX851" s="77"/>
    </row>
    <row r="852" spans="2:102" ht="13.5" customHeight="1" x14ac:dyDescent="0.25">
      <c r="B852" s="77"/>
      <c r="C852" s="84"/>
      <c r="D852" s="75"/>
      <c r="E852" s="75"/>
      <c r="F852" s="75"/>
      <c r="G852" s="75"/>
      <c r="H852" s="75"/>
      <c r="I852" s="75"/>
      <c r="J852" s="75"/>
      <c r="K852" s="75"/>
      <c r="L852" s="75"/>
      <c r="M852" s="74"/>
      <c r="N852" s="74"/>
      <c r="O852" s="74"/>
      <c r="P852" s="74"/>
      <c r="Q852" s="74"/>
      <c r="R852" s="85"/>
      <c r="S852" s="85"/>
      <c r="T852" s="85"/>
      <c r="U852" s="86"/>
      <c r="V852" s="86"/>
      <c r="W852" s="86"/>
      <c r="X852" s="74"/>
      <c r="Y852" s="74"/>
      <c r="Z852" s="74"/>
      <c r="AA852" s="74"/>
      <c r="AB852" s="74"/>
      <c r="AC852" s="73"/>
      <c r="AD852" s="73"/>
      <c r="AE852" s="73"/>
      <c r="AF852" s="73"/>
      <c r="AG852" s="73"/>
      <c r="AH852" s="73"/>
      <c r="AI852" s="73"/>
      <c r="AJ852" s="73"/>
      <c r="AK852" s="73"/>
      <c r="AL852" s="73"/>
      <c r="AM852" s="73"/>
      <c r="AN852" s="73"/>
      <c r="AO852" s="73"/>
      <c r="AP852" s="73"/>
      <c r="AQ852" s="73"/>
      <c r="AR852" s="73"/>
      <c r="AS852" s="73"/>
      <c r="AT852" s="73"/>
      <c r="AU852" s="73"/>
      <c r="AV852" s="73"/>
      <c r="AW852" s="73"/>
      <c r="AX852" s="73"/>
      <c r="AY852" s="73"/>
      <c r="AZ852" s="77"/>
      <c r="BA852" s="53"/>
      <c r="BB852" s="62"/>
      <c r="BC852" s="62"/>
      <c r="BD852" s="62"/>
      <c r="BE852" s="62"/>
      <c r="BF852" s="62"/>
      <c r="BG852" s="62"/>
      <c r="BH852" s="62"/>
      <c r="BI852" s="62"/>
      <c r="BJ852" s="62"/>
      <c r="BK852" s="62"/>
      <c r="BL852" s="62"/>
      <c r="BM852" s="62"/>
      <c r="BN852" s="62"/>
      <c r="BO852" s="62"/>
      <c r="BP852" s="62"/>
      <c r="BQ852" s="62"/>
      <c r="BR852" s="62"/>
      <c r="BS852" s="62"/>
      <c r="BT852" s="62"/>
      <c r="BU852" s="62"/>
      <c r="BV852" s="62"/>
      <c r="BW852" s="62"/>
      <c r="BX852" s="62"/>
      <c r="BY852" s="62"/>
      <c r="BZ852" s="54"/>
      <c r="CA852" s="83"/>
      <c r="CB852" s="83"/>
      <c r="CC852" s="83"/>
      <c r="CD852" s="83"/>
      <c r="CE852" s="83"/>
      <c r="CF852" s="83"/>
      <c r="CG852" s="83"/>
      <c r="CH852" s="83"/>
      <c r="CI852" s="83"/>
      <c r="CJ852" s="83"/>
      <c r="CK852" s="83"/>
      <c r="CL852" s="83"/>
      <c r="CM852" s="83"/>
      <c r="CN852" s="83"/>
      <c r="CO852" s="83"/>
      <c r="CP852" s="83"/>
      <c r="CQ852" s="83"/>
      <c r="CR852" s="83"/>
      <c r="CS852" s="92"/>
      <c r="CT852" s="83"/>
      <c r="CU852" s="83"/>
      <c r="CV852" s="83"/>
      <c r="CW852" s="83"/>
      <c r="CX852" s="77"/>
    </row>
    <row r="853" spans="2:102" ht="13.5" customHeight="1" x14ac:dyDescent="0.25">
      <c r="B853" s="77"/>
      <c r="C853" s="84"/>
      <c r="D853" s="75"/>
      <c r="E853" s="75"/>
      <c r="F853" s="75"/>
      <c r="G853" s="75"/>
      <c r="H853" s="75"/>
      <c r="I853" s="75"/>
      <c r="J853" s="75"/>
      <c r="K853" s="75"/>
      <c r="L853" s="75"/>
      <c r="M853" s="74"/>
      <c r="N853" s="74"/>
      <c r="O853" s="74"/>
      <c r="P853" s="74"/>
      <c r="Q853" s="74"/>
      <c r="R853" s="85"/>
      <c r="S853" s="85"/>
      <c r="T853" s="85"/>
      <c r="U853" s="86"/>
      <c r="V853" s="86"/>
      <c r="W853" s="86"/>
      <c r="X853" s="74"/>
      <c r="Y853" s="74"/>
      <c r="Z853" s="74"/>
      <c r="AA853" s="74"/>
      <c r="AB853" s="74"/>
      <c r="AC853" s="73"/>
      <c r="AD853" s="73"/>
      <c r="AE853" s="73"/>
      <c r="AF853" s="73"/>
      <c r="AG853" s="73"/>
      <c r="AH853" s="73"/>
      <c r="AI853" s="73"/>
      <c r="AJ853" s="73"/>
      <c r="AK853" s="73"/>
      <c r="AL853" s="73"/>
      <c r="AM853" s="73"/>
      <c r="AN853" s="73"/>
      <c r="AO853" s="73"/>
      <c r="AP853" s="73"/>
      <c r="AQ853" s="73"/>
      <c r="AR853" s="73"/>
      <c r="AS853" s="73"/>
      <c r="AT853" s="73"/>
      <c r="AU853" s="73"/>
      <c r="AV853" s="73"/>
      <c r="AW853" s="73"/>
      <c r="AX853" s="73"/>
      <c r="AY853" s="73"/>
      <c r="AZ853" s="77"/>
      <c r="BA853" s="52"/>
      <c r="BB853" s="62"/>
      <c r="BC853" s="62"/>
      <c r="BD853" s="62"/>
      <c r="BE853" s="62"/>
      <c r="BF853" s="62"/>
      <c r="BG853" s="62"/>
      <c r="BH853" s="62"/>
      <c r="BI853" s="62"/>
      <c r="BJ853" s="62"/>
      <c r="BK853" s="62"/>
      <c r="BL853" s="62"/>
      <c r="BM853" s="62"/>
      <c r="BN853" s="62"/>
      <c r="BO853" s="62"/>
      <c r="BP853" s="62"/>
      <c r="BQ853" s="62"/>
      <c r="BR853" s="62"/>
      <c r="BS853" s="62"/>
      <c r="BT853" s="62"/>
      <c r="BU853" s="62"/>
      <c r="BV853" s="62"/>
      <c r="BW853" s="62"/>
      <c r="BX853" s="62"/>
      <c r="BY853" s="62"/>
      <c r="BZ853" s="52"/>
      <c r="CA853" s="77"/>
      <c r="CB853" s="77"/>
      <c r="CC853" s="77"/>
      <c r="CD853" s="77"/>
      <c r="CE853" s="77"/>
      <c r="CF853" s="77"/>
      <c r="CG853" s="77"/>
      <c r="CH853" s="77"/>
      <c r="CI853" s="77"/>
      <c r="CJ853" s="77"/>
      <c r="CK853" s="77"/>
      <c r="CL853" s="77"/>
      <c r="CM853" s="77"/>
      <c r="CN853" s="77"/>
      <c r="CO853" s="77"/>
      <c r="CP853" s="77"/>
      <c r="CQ853" s="77"/>
      <c r="CR853" s="77"/>
      <c r="CS853" s="77"/>
      <c r="CT853" s="77"/>
      <c r="CU853" s="77"/>
      <c r="CV853" s="77"/>
      <c r="CW853" s="77"/>
      <c r="CX853" s="77"/>
    </row>
    <row r="854" spans="2:102" ht="13.5" customHeight="1" x14ac:dyDescent="0.25">
      <c r="B854" s="77"/>
      <c r="C854" s="84"/>
      <c r="D854" s="75"/>
      <c r="E854" s="75"/>
      <c r="F854" s="75"/>
      <c r="G854" s="75"/>
      <c r="H854" s="75"/>
      <c r="I854" s="75"/>
      <c r="J854" s="75"/>
      <c r="K854" s="75"/>
      <c r="L854" s="75"/>
      <c r="M854" s="74"/>
      <c r="N854" s="74"/>
      <c r="O854" s="74"/>
      <c r="P854" s="74"/>
      <c r="Q854" s="74"/>
      <c r="R854" s="85"/>
      <c r="S854" s="85"/>
      <c r="T854" s="85"/>
      <c r="U854" s="86"/>
      <c r="V854" s="86"/>
      <c r="W854" s="86"/>
      <c r="X854" s="74"/>
      <c r="Y854" s="74"/>
      <c r="Z854" s="74"/>
      <c r="AA854" s="74"/>
      <c r="AB854" s="74"/>
      <c r="AC854" s="73"/>
      <c r="AD854" s="73"/>
      <c r="AE854" s="73"/>
      <c r="AF854" s="73"/>
      <c r="AG854" s="73"/>
      <c r="AH854" s="73"/>
      <c r="AI854" s="73"/>
      <c r="AJ854" s="73"/>
      <c r="AK854" s="73"/>
      <c r="AL854" s="73"/>
      <c r="AM854" s="73"/>
      <c r="AN854" s="73"/>
      <c r="AO854" s="73"/>
      <c r="AP854" s="73"/>
      <c r="AQ854" s="73"/>
      <c r="AR854" s="73"/>
      <c r="AS854" s="73"/>
      <c r="AT854" s="73"/>
      <c r="AU854" s="73"/>
      <c r="AV854" s="73"/>
      <c r="AW854" s="73"/>
      <c r="AX854" s="73"/>
      <c r="AY854" s="73"/>
      <c r="AZ854" s="77"/>
      <c r="BA854" s="53"/>
      <c r="BB854" s="62"/>
      <c r="BC854" s="62"/>
      <c r="BD854" s="62"/>
      <c r="BE854" s="62"/>
      <c r="BF854" s="62"/>
      <c r="BG854" s="62"/>
      <c r="BH854" s="62"/>
      <c r="BI854" s="62"/>
      <c r="BJ854" s="62"/>
      <c r="BK854" s="62"/>
      <c r="BL854" s="62"/>
      <c r="BM854" s="62"/>
      <c r="BN854" s="62"/>
      <c r="BO854" s="62"/>
      <c r="BP854" s="62"/>
      <c r="BQ854" s="62"/>
      <c r="BR854" s="62"/>
      <c r="BS854" s="62"/>
      <c r="BT854" s="62"/>
      <c r="BU854" s="62"/>
      <c r="BV854" s="62"/>
      <c r="BW854" s="62"/>
      <c r="BX854" s="62"/>
      <c r="BY854" s="62"/>
      <c r="BZ854" s="54"/>
      <c r="CA854" s="77"/>
      <c r="CB854" s="77"/>
      <c r="CC854" s="77"/>
      <c r="CD854" s="81"/>
      <c r="CE854" s="81"/>
      <c r="CF854" s="81"/>
      <c r="CG854" s="81"/>
      <c r="CH854" s="81"/>
      <c r="CI854" s="81"/>
      <c r="CJ854" s="81"/>
      <c r="CK854" s="81"/>
      <c r="CL854" s="81"/>
      <c r="CM854" s="81"/>
      <c r="CN854" s="81"/>
      <c r="CO854" s="81"/>
      <c r="CP854" s="81"/>
      <c r="CQ854" s="81"/>
      <c r="CR854" s="81"/>
      <c r="CS854" s="81"/>
      <c r="CT854" s="81"/>
      <c r="CU854" s="77"/>
      <c r="CV854" s="77"/>
      <c r="CW854" s="77"/>
      <c r="CX854" s="77"/>
    </row>
    <row r="855" spans="2:102" ht="13.5" customHeight="1" x14ac:dyDescent="0.2">
      <c r="B855" s="77"/>
      <c r="C855" s="83"/>
      <c r="D855" s="83"/>
      <c r="E855" s="83"/>
      <c r="F855" s="83"/>
      <c r="G855" s="83"/>
      <c r="H855" s="83"/>
      <c r="I855" s="83"/>
      <c r="J855" s="83"/>
      <c r="K855" s="83"/>
      <c r="L855" s="83"/>
      <c r="M855" s="83"/>
      <c r="N855" s="83"/>
      <c r="O855" s="83"/>
      <c r="P855" s="83"/>
      <c r="Q855" s="83"/>
      <c r="R855" s="83"/>
      <c r="S855" s="83"/>
      <c r="T855" s="83"/>
      <c r="U855" s="83"/>
      <c r="V855" s="83"/>
      <c r="W855" s="83"/>
      <c r="X855" s="54"/>
      <c r="Y855" s="54"/>
      <c r="Z855" s="54"/>
      <c r="AA855" s="54"/>
      <c r="AB855" s="54"/>
      <c r="AC855" s="73"/>
      <c r="AD855" s="73"/>
      <c r="AE855" s="73"/>
      <c r="AF855" s="73"/>
      <c r="AG855" s="73"/>
      <c r="AH855" s="73"/>
      <c r="AI855" s="73"/>
      <c r="AJ855" s="73"/>
      <c r="AK855" s="73"/>
      <c r="AL855" s="73"/>
      <c r="AM855" s="73"/>
      <c r="AN855" s="73"/>
      <c r="AO855" s="73"/>
      <c r="AP855" s="73"/>
      <c r="AQ855" s="73"/>
      <c r="AR855" s="73"/>
      <c r="AS855" s="73"/>
      <c r="AT855" s="73"/>
      <c r="AU855" s="73"/>
      <c r="AV855" s="73"/>
      <c r="AW855" s="73"/>
      <c r="AX855" s="73"/>
      <c r="AY855" s="73"/>
      <c r="AZ855" s="77"/>
      <c r="BA855" s="53"/>
      <c r="BB855" s="62"/>
      <c r="BC855" s="62"/>
      <c r="BD855" s="62"/>
      <c r="BE855" s="62"/>
      <c r="BF855" s="62"/>
      <c r="BG855" s="62"/>
      <c r="BH855" s="62"/>
      <c r="BI855" s="62"/>
      <c r="BJ855" s="62"/>
      <c r="BK855" s="62"/>
      <c r="BL855" s="62"/>
      <c r="BM855" s="62"/>
      <c r="BN855" s="62"/>
      <c r="BO855" s="62"/>
      <c r="BP855" s="62"/>
      <c r="BQ855" s="62"/>
      <c r="BR855" s="62"/>
      <c r="BS855" s="62"/>
      <c r="BT855" s="62"/>
      <c r="BU855" s="62"/>
      <c r="BV855" s="62"/>
      <c r="BW855" s="62"/>
      <c r="BX855" s="62"/>
      <c r="BY855" s="62"/>
      <c r="BZ855" s="54"/>
      <c r="CA855" s="77"/>
      <c r="CB855" s="77"/>
      <c r="CC855" s="77"/>
      <c r="CD855" s="81"/>
      <c r="CE855" s="81"/>
      <c r="CF855" s="81"/>
      <c r="CG855" s="81"/>
      <c r="CH855" s="81"/>
      <c r="CI855" s="81"/>
      <c r="CJ855" s="81"/>
      <c r="CK855" s="81"/>
      <c r="CL855" s="81"/>
      <c r="CM855" s="81"/>
      <c r="CN855" s="81"/>
      <c r="CO855" s="81"/>
      <c r="CP855" s="81"/>
      <c r="CQ855" s="81"/>
      <c r="CR855" s="81"/>
      <c r="CS855" s="81"/>
      <c r="CT855" s="81"/>
      <c r="CU855" s="77"/>
      <c r="CV855" s="77"/>
      <c r="CW855" s="77"/>
      <c r="CX855" s="77"/>
    </row>
    <row r="856" spans="2:102" ht="13.5" customHeight="1" x14ac:dyDescent="0.2">
      <c r="B856" s="77"/>
      <c r="C856" s="83"/>
      <c r="D856" s="83"/>
      <c r="E856" s="83"/>
      <c r="F856" s="83"/>
      <c r="G856" s="83"/>
      <c r="H856" s="83"/>
      <c r="I856" s="83"/>
      <c r="J856" s="83"/>
      <c r="K856" s="83"/>
      <c r="L856" s="83"/>
      <c r="M856" s="83"/>
      <c r="N856" s="83"/>
      <c r="O856" s="83"/>
      <c r="P856" s="83"/>
      <c r="Q856" s="83"/>
      <c r="R856" s="83"/>
      <c r="S856" s="83"/>
      <c r="T856" s="83"/>
      <c r="U856" s="83"/>
      <c r="V856" s="83"/>
      <c r="W856" s="83"/>
      <c r="X856" s="54"/>
      <c r="Y856" s="54"/>
      <c r="Z856" s="54"/>
      <c r="AA856" s="54"/>
      <c r="AB856" s="54"/>
      <c r="AC856" s="73"/>
      <c r="AD856" s="73"/>
      <c r="AE856" s="73"/>
      <c r="AF856" s="73"/>
      <c r="AG856" s="73"/>
      <c r="AH856" s="73"/>
      <c r="AI856" s="73"/>
      <c r="AJ856" s="73"/>
      <c r="AK856" s="73"/>
      <c r="AL856" s="73"/>
      <c r="AM856" s="73"/>
      <c r="AN856" s="73"/>
      <c r="AO856" s="73"/>
      <c r="AP856" s="73"/>
      <c r="AQ856" s="73"/>
      <c r="AR856" s="73"/>
      <c r="AS856" s="73"/>
      <c r="AT856" s="73"/>
      <c r="AU856" s="73"/>
      <c r="AV856" s="73"/>
      <c r="AW856" s="73"/>
      <c r="AX856" s="73"/>
      <c r="AY856" s="73"/>
      <c r="AZ856" s="77"/>
      <c r="BA856" s="77"/>
      <c r="BB856" s="62"/>
      <c r="BC856" s="62"/>
      <c r="BD856" s="62"/>
      <c r="BE856" s="62"/>
      <c r="BF856" s="62"/>
      <c r="BG856" s="62"/>
      <c r="BH856" s="62"/>
      <c r="BI856" s="62"/>
      <c r="BJ856" s="62"/>
      <c r="BK856" s="62"/>
      <c r="BL856" s="62"/>
      <c r="BM856" s="62"/>
      <c r="BN856" s="62"/>
      <c r="BO856" s="62"/>
      <c r="BP856" s="62"/>
      <c r="BQ856" s="62"/>
      <c r="BR856" s="62"/>
      <c r="BS856" s="62"/>
      <c r="BT856" s="62"/>
      <c r="BU856" s="62"/>
      <c r="BV856" s="62"/>
      <c r="BW856" s="62"/>
      <c r="BX856" s="62"/>
      <c r="BY856" s="62"/>
      <c r="BZ856" s="77"/>
      <c r="CA856" s="77"/>
      <c r="CB856" s="77"/>
      <c r="CC856" s="77"/>
      <c r="CD856" s="81"/>
      <c r="CE856" s="81"/>
      <c r="CF856" s="81"/>
      <c r="CG856" s="81"/>
      <c r="CH856" s="81"/>
      <c r="CI856" s="81"/>
      <c r="CJ856" s="81"/>
      <c r="CK856" s="81"/>
      <c r="CL856" s="81"/>
      <c r="CM856" s="81"/>
      <c r="CN856" s="81"/>
      <c r="CO856" s="81"/>
      <c r="CP856" s="81"/>
      <c r="CQ856" s="81"/>
      <c r="CR856" s="81"/>
      <c r="CS856" s="81"/>
      <c r="CT856" s="81"/>
      <c r="CU856" s="77"/>
      <c r="CV856" s="77"/>
      <c r="CW856" s="77"/>
      <c r="CX856" s="77"/>
    </row>
    <row r="857" spans="2:102" ht="13.5" customHeight="1" x14ac:dyDescent="0.25">
      <c r="B857" s="77"/>
      <c r="C857" s="84"/>
      <c r="D857" s="75"/>
      <c r="E857" s="75"/>
      <c r="F857" s="75"/>
      <c r="G857" s="75"/>
      <c r="H857" s="75"/>
      <c r="I857" s="75"/>
      <c r="J857" s="75"/>
      <c r="K857" s="75"/>
      <c r="L857" s="75"/>
      <c r="M857" s="74"/>
      <c r="N857" s="74"/>
      <c r="O857" s="74"/>
      <c r="P857" s="74"/>
      <c r="Q857" s="74"/>
      <c r="R857" s="85"/>
      <c r="S857" s="85"/>
      <c r="T857" s="85"/>
      <c r="U857" s="86"/>
      <c r="V857" s="86"/>
      <c r="W857" s="86"/>
      <c r="X857" s="74"/>
      <c r="Y857" s="74"/>
      <c r="Z857" s="74"/>
      <c r="AA857" s="74"/>
      <c r="AB857" s="74"/>
      <c r="AC857" s="73"/>
      <c r="AD857" s="73"/>
      <c r="AE857" s="73"/>
      <c r="AF857" s="73"/>
      <c r="AG857" s="73"/>
      <c r="AH857" s="73"/>
      <c r="AI857" s="73"/>
      <c r="AJ857" s="73"/>
      <c r="AK857" s="73"/>
      <c r="AL857" s="73"/>
      <c r="AM857" s="73"/>
      <c r="AN857" s="73"/>
      <c r="AO857" s="73"/>
      <c r="AP857" s="73"/>
      <c r="AQ857" s="73"/>
      <c r="AR857" s="73"/>
      <c r="AS857" s="73"/>
      <c r="AT857" s="73"/>
      <c r="AU857" s="73"/>
      <c r="AV857" s="73"/>
      <c r="AW857" s="73"/>
      <c r="AX857" s="73"/>
      <c r="AY857" s="73"/>
      <c r="AZ857" s="77"/>
      <c r="BA857" s="77"/>
      <c r="BB857" s="62"/>
      <c r="BC857" s="62"/>
      <c r="BD857" s="62"/>
      <c r="BE857" s="62"/>
      <c r="BF857" s="62"/>
      <c r="BG857" s="62"/>
      <c r="BH857" s="62"/>
      <c r="BI857" s="62"/>
      <c r="BJ857" s="62"/>
      <c r="BK857" s="62"/>
      <c r="BL857" s="62"/>
      <c r="BM857" s="62"/>
      <c r="BN857" s="62"/>
      <c r="BO857" s="62"/>
      <c r="BP857" s="62"/>
      <c r="BQ857" s="62"/>
      <c r="BR857" s="62"/>
      <c r="BS857" s="62"/>
      <c r="BT857" s="62"/>
      <c r="BU857" s="62"/>
      <c r="BV857" s="62"/>
      <c r="BW857" s="62"/>
      <c r="BX857" s="62"/>
      <c r="BY857" s="62"/>
      <c r="BZ857" s="77"/>
      <c r="CA857" s="77"/>
      <c r="CB857" s="77"/>
      <c r="CC857" s="77"/>
      <c r="CD857" s="81"/>
      <c r="CE857" s="81"/>
      <c r="CF857" s="81"/>
      <c r="CG857" s="81"/>
      <c r="CH857" s="81"/>
      <c r="CI857" s="81"/>
      <c r="CJ857" s="81"/>
      <c r="CK857" s="81"/>
      <c r="CL857" s="81"/>
      <c r="CM857" s="81"/>
      <c r="CN857" s="81"/>
      <c r="CO857" s="81"/>
      <c r="CP857" s="81"/>
      <c r="CQ857" s="81"/>
      <c r="CR857" s="81"/>
      <c r="CS857" s="81"/>
      <c r="CT857" s="81"/>
      <c r="CU857" s="77"/>
      <c r="CV857" s="77"/>
      <c r="CW857" s="77"/>
      <c r="CX857" s="77"/>
    </row>
    <row r="858" spans="2:102" ht="13.5" customHeight="1" x14ac:dyDescent="0.25">
      <c r="B858" s="77"/>
      <c r="C858" s="84"/>
      <c r="D858" s="75"/>
      <c r="E858" s="75"/>
      <c r="F858" s="75"/>
      <c r="G858" s="75"/>
      <c r="H858" s="75"/>
      <c r="I858" s="75"/>
      <c r="J858" s="75"/>
      <c r="K858" s="75"/>
      <c r="L858" s="75"/>
      <c r="M858" s="74"/>
      <c r="N858" s="74"/>
      <c r="O858" s="74"/>
      <c r="P858" s="74"/>
      <c r="Q858" s="74"/>
      <c r="R858" s="85"/>
      <c r="S858" s="85"/>
      <c r="T858" s="85"/>
      <c r="U858" s="86"/>
      <c r="V858" s="86"/>
      <c r="W858" s="86"/>
      <c r="X858" s="74"/>
      <c r="Y858" s="74"/>
      <c r="Z858" s="74"/>
      <c r="AA858" s="74"/>
      <c r="AB858" s="74"/>
      <c r="AC858" s="73"/>
      <c r="AD858" s="73"/>
      <c r="AE858" s="73"/>
      <c r="AF858" s="73"/>
      <c r="AG858" s="73"/>
      <c r="AH858" s="73"/>
      <c r="AI858" s="73"/>
      <c r="AJ858" s="73"/>
      <c r="AK858" s="73"/>
      <c r="AL858" s="73"/>
      <c r="AM858" s="73"/>
      <c r="AN858" s="73"/>
      <c r="AO858" s="73"/>
      <c r="AP858" s="73"/>
      <c r="AQ858" s="73"/>
      <c r="AR858" s="73"/>
      <c r="AS858" s="73"/>
      <c r="AT858" s="73"/>
      <c r="AU858" s="73"/>
      <c r="AV858" s="73"/>
      <c r="AW858" s="73"/>
      <c r="AX858" s="73"/>
      <c r="AY858" s="73"/>
      <c r="AZ858" s="77"/>
      <c r="BA858" s="77"/>
      <c r="BB858" s="62"/>
      <c r="BC858" s="62"/>
      <c r="BD858" s="62"/>
      <c r="BE858" s="62"/>
      <c r="BF858" s="62"/>
      <c r="BG858" s="62"/>
      <c r="BH858" s="62"/>
      <c r="BI858" s="62"/>
      <c r="BJ858" s="62"/>
      <c r="BK858" s="62"/>
      <c r="BL858" s="62"/>
      <c r="BM858" s="62"/>
      <c r="BN858" s="62"/>
      <c r="BO858" s="62"/>
      <c r="BP858" s="62"/>
      <c r="BQ858" s="62"/>
      <c r="BR858" s="62"/>
      <c r="BS858" s="62"/>
      <c r="BT858" s="62"/>
      <c r="BU858" s="62"/>
      <c r="BV858" s="62"/>
      <c r="BW858" s="62"/>
      <c r="BX858" s="62"/>
      <c r="BY858" s="62"/>
      <c r="BZ858" s="77"/>
      <c r="CA858" s="77"/>
      <c r="CB858" s="77"/>
      <c r="CC858" s="77"/>
      <c r="CD858" s="81"/>
      <c r="CE858" s="81"/>
      <c r="CF858" s="81"/>
      <c r="CG858" s="81"/>
      <c r="CH858" s="81"/>
      <c r="CI858" s="81"/>
      <c r="CJ858" s="81"/>
      <c r="CK858" s="81"/>
      <c r="CL858" s="81"/>
      <c r="CM858" s="81"/>
      <c r="CN858" s="81"/>
      <c r="CO858" s="81"/>
      <c r="CP858" s="81"/>
      <c r="CQ858" s="81"/>
      <c r="CR858" s="81"/>
      <c r="CS858" s="81"/>
      <c r="CT858" s="81"/>
      <c r="CU858" s="77"/>
      <c r="CV858" s="77"/>
      <c r="CW858" s="77"/>
      <c r="CX858" s="77"/>
    </row>
    <row r="859" spans="2:102" ht="13.5" customHeight="1" x14ac:dyDescent="0.25">
      <c r="B859" s="77"/>
      <c r="C859" s="84"/>
      <c r="D859" s="75"/>
      <c r="E859" s="75"/>
      <c r="F859" s="75"/>
      <c r="G859" s="75"/>
      <c r="H859" s="75"/>
      <c r="I859" s="75"/>
      <c r="J859" s="75"/>
      <c r="K859" s="75"/>
      <c r="L859" s="75"/>
      <c r="M859" s="74"/>
      <c r="N859" s="74"/>
      <c r="O859" s="74"/>
      <c r="P859" s="74"/>
      <c r="Q859" s="74"/>
      <c r="R859" s="85"/>
      <c r="S859" s="85"/>
      <c r="T859" s="85"/>
      <c r="U859" s="86"/>
      <c r="V859" s="86"/>
      <c r="W859" s="86"/>
      <c r="X859" s="74"/>
      <c r="Y859" s="74"/>
      <c r="Z859" s="74"/>
      <c r="AA859" s="74"/>
      <c r="AB859" s="74"/>
      <c r="AC859" s="73"/>
      <c r="AD859" s="73"/>
      <c r="AE859" s="73"/>
      <c r="AF859" s="73"/>
      <c r="AG859" s="73"/>
      <c r="AH859" s="73"/>
      <c r="AI859" s="73"/>
      <c r="AJ859" s="73"/>
      <c r="AK859" s="73"/>
      <c r="AL859" s="73"/>
      <c r="AM859" s="73"/>
      <c r="AN859" s="73"/>
      <c r="AO859" s="73"/>
      <c r="AP859" s="73"/>
      <c r="AQ859" s="73"/>
      <c r="AR859" s="73"/>
      <c r="AS859" s="73"/>
      <c r="AT859" s="73"/>
      <c r="AU859" s="73"/>
      <c r="AV859" s="73"/>
      <c r="AW859" s="73"/>
      <c r="AX859" s="73"/>
      <c r="AY859" s="73"/>
      <c r="AZ859" s="77"/>
      <c r="BA859" s="77"/>
      <c r="BB859" s="62"/>
      <c r="BC859" s="62"/>
      <c r="BD859" s="62"/>
      <c r="BE859" s="62"/>
      <c r="BF859" s="62"/>
      <c r="BG859" s="62"/>
      <c r="BH859" s="62"/>
      <c r="BI859" s="62"/>
      <c r="BJ859" s="62"/>
      <c r="BK859" s="62"/>
      <c r="BL859" s="62"/>
      <c r="BM859" s="62"/>
      <c r="BN859" s="62"/>
      <c r="BO859" s="62"/>
      <c r="BP859" s="62"/>
      <c r="BQ859" s="62"/>
      <c r="BR859" s="62"/>
      <c r="BS859" s="62"/>
      <c r="BT859" s="62"/>
      <c r="BU859" s="62"/>
      <c r="BV859" s="62"/>
      <c r="BW859" s="62"/>
      <c r="BX859" s="62"/>
      <c r="BY859" s="62"/>
      <c r="BZ859" s="77"/>
      <c r="CA859" s="77"/>
      <c r="CB859" s="77"/>
      <c r="CC859" s="77"/>
      <c r="CD859" s="81"/>
      <c r="CE859" s="81"/>
      <c r="CF859" s="81"/>
      <c r="CG859" s="81"/>
      <c r="CH859" s="81"/>
      <c r="CI859" s="81"/>
      <c r="CJ859" s="81"/>
      <c r="CK859" s="81"/>
      <c r="CL859" s="81"/>
      <c r="CM859" s="81"/>
      <c r="CN859" s="81"/>
      <c r="CO859" s="81"/>
      <c r="CP859" s="81"/>
      <c r="CQ859" s="81"/>
      <c r="CR859" s="81"/>
      <c r="CS859" s="81"/>
      <c r="CT859" s="81"/>
      <c r="CU859" s="77"/>
      <c r="CV859" s="77"/>
      <c r="CW859" s="77"/>
      <c r="CX859" s="77"/>
    </row>
    <row r="860" spans="2:102" ht="13.5" customHeight="1" x14ac:dyDescent="0.25">
      <c r="B860" s="77"/>
      <c r="C860" s="84"/>
      <c r="D860" s="75"/>
      <c r="E860" s="75"/>
      <c r="F860" s="75"/>
      <c r="G860" s="75"/>
      <c r="H860" s="75"/>
      <c r="I860" s="75"/>
      <c r="J860" s="75"/>
      <c r="K860" s="75"/>
      <c r="L860" s="75"/>
      <c r="M860" s="74"/>
      <c r="N860" s="74"/>
      <c r="O860" s="74"/>
      <c r="P860" s="74"/>
      <c r="Q860" s="74"/>
      <c r="R860" s="85"/>
      <c r="S860" s="85"/>
      <c r="T860" s="85"/>
      <c r="U860" s="86"/>
      <c r="V860" s="86"/>
      <c r="W860" s="86"/>
      <c r="X860" s="74"/>
      <c r="Y860" s="74"/>
      <c r="Z860" s="74"/>
      <c r="AA860" s="74"/>
      <c r="AB860" s="74"/>
      <c r="AC860" s="73"/>
      <c r="AD860" s="73"/>
      <c r="AE860" s="73"/>
      <c r="AF860" s="73"/>
      <c r="AG860" s="73"/>
      <c r="AH860" s="73"/>
      <c r="AI860" s="73"/>
      <c r="AJ860" s="73"/>
      <c r="AK860" s="73"/>
      <c r="AL860" s="73"/>
      <c r="AM860" s="73"/>
      <c r="AN860" s="73"/>
      <c r="AO860" s="73"/>
      <c r="AP860" s="73"/>
      <c r="AQ860" s="73"/>
      <c r="AR860" s="73"/>
      <c r="AS860" s="73"/>
      <c r="AT860" s="73"/>
      <c r="AU860" s="73"/>
      <c r="AV860" s="73"/>
      <c r="AW860" s="73"/>
      <c r="AX860" s="73"/>
      <c r="AY860" s="73"/>
      <c r="AZ860" s="77"/>
      <c r="BA860" s="77"/>
      <c r="BB860" s="62"/>
      <c r="BC860" s="62"/>
      <c r="BD860" s="62"/>
      <c r="BE860" s="62"/>
      <c r="BF860" s="62"/>
      <c r="BG860" s="62"/>
      <c r="BH860" s="62"/>
      <c r="BI860" s="62"/>
      <c r="BJ860" s="62"/>
      <c r="BK860" s="62"/>
      <c r="BL860" s="62"/>
      <c r="BM860" s="62"/>
      <c r="BN860" s="62"/>
      <c r="BO860" s="62"/>
      <c r="BP860" s="62"/>
      <c r="BQ860" s="62"/>
      <c r="BR860" s="62"/>
      <c r="BS860" s="62"/>
      <c r="BT860" s="62"/>
      <c r="BU860" s="62"/>
      <c r="BV860" s="62"/>
      <c r="BW860" s="62"/>
      <c r="BX860" s="62"/>
      <c r="BY860" s="62"/>
      <c r="BZ860" s="77"/>
      <c r="CA860" s="77"/>
      <c r="CB860" s="77"/>
      <c r="CC860" s="77"/>
      <c r="CD860" s="81"/>
      <c r="CE860" s="81"/>
      <c r="CF860" s="81"/>
      <c r="CG860" s="81"/>
      <c r="CH860" s="81"/>
      <c r="CI860" s="81"/>
      <c r="CJ860" s="81"/>
      <c r="CK860" s="81"/>
      <c r="CL860" s="81"/>
      <c r="CM860" s="81"/>
      <c r="CN860" s="81"/>
      <c r="CO860" s="81"/>
      <c r="CP860" s="81"/>
      <c r="CQ860" s="81"/>
      <c r="CR860" s="81"/>
      <c r="CS860" s="81"/>
      <c r="CT860" s="81"/>
      <c r="CU860" s="77"/>
      <c r="CV860" s="77"/>
      <c r="CW860" s="77"/>
      <c r="CX860" s="77"/>
    </row>
    <row r="861" spans="2:102" ht="13.5" customHeight="1" x14ac:dyDescent="0.2">
      <c r="B861" s="77"/>
      <c r="C861" s="83"/>
      <c r="D861" s="83"/>
      <c r="E861" s="83"/>
      <c r="F861" s="83"/>
      <c r="G861" s="83"/>
      <c r="H861" s="83"/>
      <c r="I861" s="83"/>
      <c r="J861" s="83"/>
      <c r="K861" s="83"/>
      <c r="L861" s="83"/>
      <c r="M861" s="83"/>
      <c r="N861" s="83"/>
      <c r="O861" s="83"/>
      <c r="P861" s="83"/>
      <c r="Q861" s="83"/>
      <c r="R861" s="83"/>
      <c r="S861" s="83"/>
      <c r="T861" s="83"/>
      <c r="U861" s="83"/>
      <c r="V861" s="83"/>
      <c r="W861" s="83"/>
      <c r="X861" s="54"/>
      <c r="Y861" s="54"/>
      <c r="Z861" s="54"/>
      <c r="AA861" s="54"/>
      <c r="AB861" s="54"/>
      <c r="AC861" s="73"/>
      <c r="AD861" s="73"/>
      <c r="AE861" s="73"/>
      <c r="AF861" s="73"/>
      <c r="AG861" s="73"/>
      <c r="AH861" s="73"/>
      <c r="AI861" s="73"/>
      <c r="AJ861" s="73"/>
      <c r="AK861" s="73"/>
      <c r="AL861" s="73"/>
      <c r="AM861" s="73"/>
      <c r="AN861" s="73"/>
      <c r="AO861" s="73"/>
      <c r="AP861" s="73"/>
      <c r="AQ861" s="73"/>
      <c r="AR861" s="73"/>
      <c r="AS861" s="73"/>
      <c r="AT861" s="73"/>
      <c r="AU861" s="73"/>
      <c r="AV861" s="73"/>
      <c r="AW861" s="73"/>
      <c r="AX861" s="73"/>
      <c r="AY861" s="73"/>
      <c r="AZ861" s="77"/>
      <c r="BA861" s="77"/>
      <c r="BB861" s="62"/>
      <c r="BC861" s="62"/>
      <c r="BD861" s="62"/>
      <c r="BE861" s="62"/>
      <c r="BF861" s="62"/>
      <c r="BG861" s="62"/>
      <c r="BH861" s="62"/>
      <c r="BI861" s="62"/>
      <c r="BJ861" s="62"/>
      <c r="BK861" s="62"/>
      <c r="BL861" s="62"/>
      <c r="BM861" s="62"/>
      <c r="BN861" s="62"/>
      <c r="BO861" s="62"/>
      <c r="BP861" s="62"/>
      <c r="BQ861" s="62"/>
      <c r="BR861" s="62"/>
      <c r="BS861" s="62"/>
      <c r="BT861" s="62"/>
      <c r="BU861" s="62"/>
      <c r="BV861" s="62"/>
      <c r="BW861" s="62"/>
      <c r="BX861" s="62"/>
      <c r="BY861" s="62"/>
      <c r="BZ861" s="77"/>
      <c r="CA861" s="77"/>
      <c r="CB861" s="77"/>
      <c r="CC861" s="77"/>
      <c r="CD861" s="81"/>
      <c r="CE861" s="81"/>
      <c r="CF861" s="81"/>
      <c r="CG861" s="81"/>
      <c r="CH861" s="81"/>
      <c r="CI861" s="81"/>
      <c r="CJ861" s="81"/>
      <c r="CK861" s="81"/>
      <c r="CL861" s="81"/>
      <c r="CM861" s="81"/>
      <c r="CN861" s="81"/>
      <c r="CO861" s="81"/>
      <c r="CP861" s="81"/>
      <c r="CQ861" s="81"/>
      <c r="CR861" s="81"/>
      <c r="CS861" s="81"/>
      <c r="CT861" s="81"/>
      <c r="CU861" s="77"/>
      <c r="CV861" s="77"/>
      <c r="CW861" s="77"/>
      <c r="CX861" s="77"/>
    </row>
    <row r="862" spans="2:102" ht="13.5" customHeight="1" x14ac:dyDescent="0.2">
      <c r="B862" s="77"/>
      <c r="C862" s="83"/>
      <c r="D862" s="83"/>
      <c r="E862" s="83"/>
      <c r="F862" s="83"/>
      <c r="G862" s="83"/>
      <c r="H862" s="83"/>
      <c r="I862" s="83"/>
      <c r="J862" s="83"/>
      <c r="K862" s="83"/>
      <c r="L862" s="83"/>
      <c r="M862" s="83"/>
      <c r="N862" s="83"/>
      <c r="O862" s="83"/>
      <c r="P862" s="83"/>
      <c r="Q862" s="83"/>
      <c r="R862" s="83"/>
      <c r="S862" s="83"/>
      <c r="T862" s="83"/>
      <c r="U862" s="83"/>
      <c r="V862" s="83"/>
      <c r="W862" s="83"/>
      <c r="X862" s="54"/>
      <c r="Y862" s="54"/>
      <c r="Z862" s="54"/>
      <c r="AA862" s="54"/>
      <c r="AB862" s="54"/>
      <c r="AC862" s="73"/>
      <c r="AD862" s="73"/>
      <c r="AE862" s="73"/>
      <c r="AF862" s="73"/>
      <c r="AG862" s="73"/>
      <c r="AH862" s="73"/>
      <c r="AI862" s="73"/>
      <c r="AJ862" s="73"/>
      <c r="AK862" s="73"/>
      <c r="AL862" s="73"/>
      <c r="AM862" s="73"/>
      <c r="AN862" s="73"/>
      <c r="AO862" s="73"/>
      <c r="AP862" s="73"/>
      <c r="AQ862" s="73"/>
      <c r="AR862" s="73"/>
      <c r="AS862" s="73"/>
      <c r="AT862" s="73"/>
      <c r="AU862" s="73"/>
      <c r="AV862" s="73"/>
      <c r="AW862" s="73"/>
      <c r="AX862" s="73"/>
      <c r="AY862" s="73"/>
      <c r="AZ862" s="77"/>
      <c r="BA862" s="77"/>
      <c r="BB862" s="62"/>
      <c r="BC862" s="62"/>
      <c r="BD862" s="62"/>
      <c r="BE862" s="62"/>
      <c r="BF862" s="62"/>
      <c r="BG862" s="62"/>
      <c r="BH862" s="62"/>
      <c r="BI862" s="62"/>
      <c r="BJ862" s="62"/>
      <c r="BK862" s="62"/>
      <c r="BL862" s="62"/>
      <c r="BM862" s="62"/>
      <c r="BN862" s="62"/>
      <c r="BO862" s="62"/>
      <c r="BP862" s="62"/>
      <c r="BQ862" s="62"/>
      <c r="BR862" s="62"/>
      <c r="BS862" s="62"/>
      <c r="BT862" s="62"/>
      <c r="BU862" s="62"/>
      <c r="BV862" s="62"/>
      <c r="BW862" s="62"/>
      <c r="BX862" s="62"/>
      <c r="BY862" s="62"/>
      <c r="BZ862" s="77"/>
      <c r="CA862" s="77"/>
      <c r="CB862" s="77"/>
      <c r="CC862" s="77"/>
      <c r="CD862" s="81"/>
      <c r="CE862" s="81"/>
      <c r="CF862" s="81"/>
      <c r="CG862" s="81"/>
      <c r="CH862" s="81"/>
      <c r="CI862" s="81"/>
      <c r="CJ862" s="81"/>
      <c r="CK862" s="81"/>
      <c r="CL862" s="81"/>
      <c r="CM862" s="81"/>
      <c r="CN862" s="81"/>
      <c r="CO862" s="81"/>
      <c r="CP862" s="81"/>
      <c r="CQ862" s="81"/>
      <c r="CR862" s="81"/>
      <c r="CS862" s="81"/>
      <c r="CT862" s="81"/>
      <c r="CU862" s="77"/>
      <c r="CV862" s="77"/>
      <c r="CW862" s="77"/>
      <c r="CX862" s="77"/>
    </row>
    <row r="863" spans="2:102" ht="13.5" customHeight="1" x14ac:dyDescent="0.25">
      <c r="B863" s="77"/>
      <c r="C863" s="84"/>
      <c r="D863" s="75"/>
      <c r="E863" s="75"/>
      <c r="F863" s="75"/>
      <c r="G863" s="75"/>
      <c r="H863" s="75"/>
      <c r="I863" s="75"/>
      <c r="J863" s="75"/>
      <c r="K863" s="75"/>
      <c r="L863" s="75"/>
      <c r="M863" s="74"/>
      <c r="N863" s="74"/>
      <c r="O863" s="74"/>
      <c r="P863" s="74"/>
      <c r="Q863" s="74"/>
      <c r="R863" s="85"/>
      <c r="S863" s="85"/>
      <c r="T863" s="85"/>
      <c r="U863" s="86"/>
      <c r="V863" s="86"/>
      <c r="W863" s="86"/>
      <c r="X863" s="74"/>
      <c r="Y863" s="74"/>
      <c r="Z863" s="74"/>
      <c r="AA863" s="74"/>
      <c r="AB863" s="74"/>
      <c r="AC863" s="73"/>
      <c r="AD863" s="73"/>
      <c r="AE863" s="73"/>
      <c r="AF863" s="73"/>
      <c r="AG863" s="73"/>
      <c r="AH863" s="73"/>
      <c r="AI863" s="73"/>
      <c r="AJ863" s="73"/>
      <c r="AK863" s="73"/>
      <c r="AL863" s="73"/>
      <c r="AM863" s="73"/>
      <c r="AN863" s="73"/>
      <c r="AO863" s="73"/>
      <c r="AP863" s="73"/>
      <c r="AQ863" s="73"/>
      <c r="AR863" s="73"/>
      <c r="AS863" s="73"/>
      <c r="AT863" s="73"/>
      <c r="AU863" s="73"/>
      <c r="AV863" s="73"/>
      <c r="AW863" s="73"/>
      <c r="AX863" s="73"/>
      <c r="AY863" s="73"/>
      <c r="AZ863" s="77"/>
      <c r="BA863" s="77"/>
      <c r="BB863" s="62"/>
      <c r="BC863" s="62"/>
      <c r="BD863" s="62"/>
      <c r="BE863" s="62"/>
      <c r="BF863" s="62"/>
      <c r="BG863" s="62"/>
      <c r="BH863" s="62"/>
      <c r="BI863" s="62"/>
      <c r="BJ863" s="62"/>
      <c r="BK863" s="62"/>
      <c r="BL863" s="62"/>
      <c r="BM863" s="62"/>
      <c r="BN863" s="62"/>
      <c r="BO863" s="62"/>
      <c r="BP863" s="62"/>
      <c r="BQ863" s="62"/>
      <c r="BR863" s="62"/>
      <c r="BS863" s="62"/>
      <c r="BT863" s="62"/>
      <c r="BU863" s="62"/>
      <c r="BV863" s="62"/>
      <c r="BW863" s="62"/>
      <c r="BX863" s="62"/>
      <c r="BY863" s="62"/>
      <c r="BZ863" s="77"/>
      <c r="CA863" s="77"/>
      <c r="CB863" s="77"/>
      <c r="CC863" s="77"/>
      <c r="CD863" s="81"/>
      <c r="CE863" s="81"/>
      <c r="CF863" s="81"/>
      <c r="CG863" s="81"/>
      <c r="CH863" s="81"/>
      <c r="CI863" s="81"/>
      <c r="CJ863" s="81"/>
      <c r="CK863" s="81"/>
      <c r="CL863" s="81"/>
      <c r="CM863" s="81"/>
      <c r="CN863" s="81"/>
      <c r="CO863" s="81"/>
      <c r="CP863" s="81"/>
      <c r="CQ863" s="81"/>
      <c r="CR863" s="81"/>
      <c r="CS863" s="81"/>
      <c r="CT863" s="81"/>
      <c r="CU863" s="77"/>
      <c r="CV863" s="77"/>
      <c r="CW863" s="77"/>
      <c r="CX863" s="77"/>
    </row>
    <row r="864" spans="2:102" ht="13.5" customHeight="1" x14ac:dyDescent="0.25">
      <c r="B864" s="77"/>
      <c r="C864" s="84"/>
      <c r="D864" s="75"/>
      <c r="E864" s="75"/>
      <c r="F864" s="75"/>
      <c r="G864" s="75"/>
      <c r="H864" s="75"/>
      <c r="I864" s="75"/>
      <c r="J864" s="75"/>
      <c r="K864" s="75"/>
      <c r="L864" s="75"/>
      <c r="M864" s="74"/>
      <c r="N864" s="74"/>
      <c r="O864" s="74"/>
      <c r="P864" s="74"/>
      <c r="Q864" s="74"/>
      <c r="R864" s="85"/>
      <c r="S864" s="85"/>
      <c r="T864" s="85"/>
      <c r="U864" s="86"/>
      <c r="V864" s="86"/>
      <c r="W864" s="86"/>
      <c r="X864" s="74"/>
      <c r="Y864" s="74"/>
      <c r="Z864" s="74"/>
      <c r="AA864" s="74"/>
      <c r="AB864" s="74"/>
      <c r="AC864" s="73"/>
      <c r="AD864" s="73"/>
      <c r="AE864" s="73"/>
      <c r="AF864" s="73"/>
      <c r="AG864" s="73"/>
      <c r="AH864" s="73"/>
      <c r="AI864" s="73"/>
      <c r="AJ864" s="73"/>
      <c r="AK864" s="73"/>
      <c r="AL864" s="73"/>
      <c r="AM864" s="73"/>
      <c r="AN864" s="73"/>
      <c r="AO864" s="73"/>
      <c r="AP864" s="73"/>
      <c r="AQ864" s="73"/>
      <c r="AR864" s="73"/>
      <c r="AS864" s="73"/>
      <c r="AT864" s="73"/>
      <c r="AU864" s="73"/>
      <c r="AV864" s="73"/>
      <c r="AW864" s="73"/>
      <c r="AX864" s="73"/>
      <c r="AY864" s="73"/>
      <c r="AZ864" s="77"/>
      <c r="BA864" s="77"/>
      <c r="BB864" s="62"/>
      <c r="BC864" s="62"/>
      <c r="BD864" s="62"/>
      <c r="BE864" s="62"/>
      <c r="BF864" s="62"/>
      <c r="BG864" s="62"/>
      <c r="BH864" s="62"/>
      <c r="BI864" s="62"/>
      <c r="BJ864" s="62"/>
      <c r="BK864" s="62"/>
      <c r="BL864" s="62"/>
      <c r="BM864" s="62"/>
      <c r="BN864" s="62"/>
      <c r="BO864" s="62"/>
      <c r="BP864" s="62"/>
      <c r="BQ864" s="62"/>
      <c r="BR864" s="62"/>
      <c r="BS864" s="62"/>
      <c r="BT864" s="62"/>
      <c r="BU864" s="62"/>
      <c r="BV864" s="62"/>
      <c r="BW864" s="62"/>
      <c r="BX864" s="62"/>
      <c r="BY864" s="62"/>
      <c r="BZ864" s="77"/>
      <c r="CA864" s="77"/>
      <c r="CB864" s="77"/>
      <c r="CC864" s="77"/>
      <c r="CD864" s="81"/>
      <c r="CE864" s="81"/>
      <c r="CF864" s="81"/>
      <c r="CG864" s="81"/>
      <c r="CH864" s="81"/>
      <c r="CI864" s="81"/>
      <c r="CJ864" s="81"/>
      <c r="CK864" s="81"/>
      <c r="CL864" s="81"/>
      <c r="CM864" s="81"/>
      <c r="CN864" s="81"/>
      <c r="CO864" s="81"/>
      <c r="CP864" s="81"/>
      <c r="CQ864" s="81"/>
      <c r="CR864" s="81"/>
      <c r="CS864" s="81"/>
      <c r="CT864" s="81"/>
      <c r="CU864" s="77"/>
      <c r="CV864" s="77"/>
      <c r="CW864" s="77"/>
      <c r="CX864" s="77"/>
    </row>
    <row r="865" spans="2:102" ht="13.5" customHeight="1" x14ac:dyDescent="0.25">
      <c r="B865" s="77"/>
      <c r="C865" s="84"/>
      <c r="D865" s="75"/>
      <c r="E865" s="75"/>
      <c r="F865" s="75"/>
      <c r="G865" s="75"/>
      <c r="H865" s="75"/>
      <c r="I865" s="75"/>
      <c r="J865" s="75"/>
      <c r="K865" s="75"/>
      <c r="L865" s="75"/>
      <c r="M865" s="74"/>
      <c r="N865" s="74"/>
      <c r="O865" s="74"/>
      <c r="P865" s="74"/>
      <c r="Q865" s="74"/>
      <c r="R865" s="85"/>
      <c r="S865" s="85"/>
      <c r="T865" s="85"/>
      <c r="U865" s="86"/>
      <c r="V865" s="86"/>
      <c r="W865" s="86"/>
      <c r="X865" s="74"/>
      <c r="Y865" s="74"/>
      <c r="Z865" s="74"/>
      <c r="AA865" s="74"/>
      <c r="AB865" s="74"/>
      <c r="AC865" s="73"/>
      <c r="AD865" s="73"/>
      <c r="AE865" s="73"/>
      <c r="AF865" s="73"/>
      <c r="AG865" s="73"/>
      <c r="AH865" s="73"/>
      <c r="AI865" s="73"/>
      <c r="AJ865" s="73"/>
      <c r="AK865" s="73"/>
      <c r="AL865" s="73"/>
      <c r="AM865" s="73"/>
      <c r="AN865" s="73"/>
      <c r="AO865" s="73"/>
      <c r="AP865" s="73"/>
      <c r="AQ865" s="73"/>
      <c r="AR865" s="73"/>
      <c r="AS865" s="73"/>
      <c r="AT865" s="73"/>
      <c r="AU865" s="73"/>
      <c r="AV865" s="73"/>
      <c r="AW865" s="73"/>
      <c r="AX865" s="73"/>
      <c r="AY865" s="73"/>
      <c r="AZ865" s="77"/>
      <c r="BA865" s="77"/>
      <c r="BB865" s="62"/>
      <c r="BC865" s="62"/>
      <c r="BD865" s="62"/>
      <c r="BE865" s="62"/>
      <c r="BF865" s="62"/>
      <c r="BG865" s="62"/>
      <c r="BH865" s="62"/>
      <c r="BI865" s="62"/>
      <c r="BJ865" s="62"/>
      <c r="BK865" s="62"/>
      <c r="BL865" s="62"/>
      <c r="BM865" s="62"/>
      <c r="BN865" s="62"/>
      <c r="BO865" s="62"/>
      <c r="BP865" s="62"/>
      <c r="BQ865" s="62"/>
      <c r="BR865" s="62"/>
      <c r="BS865" s="62"/>
      <c r="BT865" s="62"/>
      <c r="BU865" s="62"/>
      <c r="BV865" s="62"/>
      <c r="BW865" s="62"/>
      <c r="BX865" s="62"/>
      <c r="BY865" s="62"/>
      <c r="BZ865" s="77"/>
      <c r="CA865" s="77"/>
      <c r="CB865" s="77"/>
      <c r="CC865" s="77"/>
      <c r="CD865" s="81"/>
      <c r="CE865" s="81"/>
      <c r="CF865" s="81"/>
      <c r="CG865" s="81"/>
      <c r="CH865" s="81"/>
      <c r="CI865" s="81"/>
      <c r="CJ865" s="81"/>
      <c r="CK865" s="81"/>
      <c r="CL865" s="81"/>
      <c r="CM865" s="81"/>
      <c r="CN865" s="81"/>
      <c r="CO865" s="81"/>
      <c r="CP865" s="81"/>
      <c r="CQ865" s="81"/>
      <c r="CR865" s="81"/>
      <c r="CS865" s="81"/>
      <c r="CT865" s="81"/>
      <c r="CU865" s="77"/>
      <c r="CV865" s="77"/>
      <c r="CW865" s="77"/>
      <c r="CX865" s="77"/>
    </row>
    <row r="866" spans="2:102" ht="13.5" customHeight="1" x14ac:dyDescent="0.25">
      <c r="B866" s="77"/>
      <c r="C866" s="84"/>
      <c r="D866" s="75"/>
      <c r="E866" s="75"/>
      <c r="F866" s="75"/>
      <c r="G866" s="75"/>
      <c r="H866" s="75"/>
      <c r="I866" s="75"/>
      <c r="J866" s="75"/>
      <c r="K866" s="75"/>
      <c r="L866" s="75"/>
      <c r="M866" s="74"/>
      <c r="N866" s="74"/>
      <c r="O866" s="74"/>
      <c r="P866" s="74"/>
      <c r="Q866" s="74"/>
      <c r="R866" s="85"/>
      <c r="S866" s="85"/>
      <c r="T866" s="85"/>
      <c r="U866" s="86"/>
      <c r="V866" s="86"/>
      <c r="W866" s="86"/>
      <c r="X866" s="74"/>
      <c r="Y866" s="74"/>
      <c r="Z866" s="74"/>
      <c r="AA866" s="74"/>
      <c r="AB866" s="74"/>
      <c r="AC866" s="73"/>
      <c r="AD866" s="73"/>
      <c r="AE866" s="73"/>
      <c r="AF866" s="73"/>
      <c r="AG866" s="73"/>
      <c r="AH866" s="73"/>
      <c r="AI866" s="73"/>
      <c r="AJ866" s="73"/>
      <c r="AK866" s="73"/>
      <c r="AL866" s="73"/>
      <c r="AM866" s="73"/>
      <c r="AN866" s="73"/>
      <c r="AO866" s="73"/>
      <c r="AP866" s="73"/>
      <c r="AQ866" s="73"/>
      <c r="AR866" s="73"/>
      <c r="AS866" s="73"/>
      <c r="AT866" s="73"/>
      <c r="AU866" s="73"/>
      <c r="AV866" s="73"/>
      <c r="AW866" s="73"/>
      <c r="AX866" s="73"/>
      <c r="AY866" s="73"/>
      <c r="AZ866" s="77"/>
      <c r="BA866" s="77"/>
      <c r="BB866" s="62"/>
      <c r="BC866" s="62"/>
      <c r="BD866" s="62"/>
      <c r="BE866" s="62"/>
      <c r="BF866" s="62"/>
      <c r="BG866" s="62"/>
      <c r="BH866" s="62"/>
      <c r="BI866" s="62"/>
      <c r="BJ866" s="62"/>
      <c r="BK866" s="62"/>
      <c r="BL866" s="62"/>
      <c r="BM866" s="62"/>
      <c r="BN866" s="62"/>
      <c r="BO866" s="62"/>
      <c r="BP866" s="62"/>
      <c r="BQ866" s="62"/>
      <c r="BR866" s="62"/>
      <c r="BS866" s="62"/>
      <c r="BT866" s="62"/>
      <c r="BU866" s="62"/>
      <c r="BV866" s="62"/>
      <c r="BW866" s="62"/>
      <c r="BX866" s="62"/>
      <c r="BY866" s="62"/>
      <c r="BZ866" s="77"/>
      <c r="CA866" s="77"/>
      <c r="CB866" s="77"/>
      <c r="CC866" s="77"/>
      <c r="CD866" s="81"/>
      <c r="CE866" s="81"/>
      <c r="CF866" s="81"/>
      <c r="CG866" s="81"/>
      <c r="CH866" s="81"/>
      <c r="CI866" s="81"/>
      <c r="CJ866" s="81"/>
      <c r="CK866" s="81"/>
      <c r="CL866" s="81"/>
      <c r="CM866" s="81"/>
      <c r="CN866" s="81"/>
      <c r="CO866" s="81"/>
      <c r="CP866" s="81"/>
      <c r="CQ866" s="81"/>
      <c r="CR866" s="81"/>
      <c r="CS866" s="81"/>
      <c r="CT866" s="81"/>
      <c r="CU866" s="77"/>
      <c r="CV866" s="77"/>
      <c r="CW866" s="77"/>
      <c r="CX866" s="77"/>
    </row>
    <row r="867" spans="2:102" ht="13.5" customHeight="1" x14ac:dyDescent="0.2">
      <c r="C867" s="83"/>
      <c r="D867" s="83"/>
      <c r="E867" s="83"/>
      <c r="F867" s="83"/>
      <c r="G867" s="83"/>
      <c r="H867" s="83"/>
      <c r="I867" s="83"/>
      <c r="J867" s="83"/>
      <c r="K867" s="83"/>
      <c r="L867" s="83"/>
      <c r="M867" s="83"/>
      <c r="N867" s="83"/>
      <c r="O867" s="83"/>
      <c r="P867" s="83"/>
      <c r="Q867" s="83"/>
      <c r="R867" s="83"/>
      <c r="S867" s="83"/>
      <c r="T867" s="83"/>
      <c r="U867" s="83"/>
      <c r="V867" s="83"/>
      <c r="W867" s="83"/>
      <c r="X867" s="54"/>
      <c r="Y867" s="54"/>
      <c r="Z867" s="54"/>
      <c r="AA867" s="54"/>
      <c r="AB867" s="54"/>
      <c r="AC867" s="73"/>
      <c r="AD867" s="73"/>
      <c r="AE867" s="73"/>
      <c r="AF867" s="73"/>
      <c r="AG867" s="73"/>
      <c r="AH867" s="73"/>
      <c r="AI867" s="73"/>
      <c r="AJ867" s="73"/>
      <c r="AK867" s="73"/>
      <c r="AL867" s="73"/>
      <c r="AM867" s="73"/>
      <c r="AN867" s="73"/>
      <c r="AO867" s="73"/>
      <c r="AP867" s="73"/>
      <c r="AQ867" s="73"/>
      <c r="AR867" s="73"/>
      <c r="AS867" s="73"/>
      <c r="AT867" s="73"/>
      <c r="AU867" s="73"/>
      <c r="AV867" s="73"/>
      <c r="AW867" s="73"/>
      <c r="AX867" s="73"/>
      <c r="AY867" s="73"/>
      <c r="AZ867" s="77"/>
      <c r="BA867" s="77"/>
      <c r="BB867" s="77"/>
      <c r="BC867" s="77"/>
      <c r="BD867" s="77"/>
      <c r="BE867" s="77"/>
      <c r="BF867" s="77"/>
      <c r="BG867" s="77"/>
      <c r="BH867" s="77"/>
      <c r="BI867" s="77"/>
      <c r="BJ867" s="77"/>
      <c r="BK867" s="77"/>
      <c r="BL867" s="77"/>
      <c r="BM867" s="77"/>
      <c r="BN867" s="77"/>
      <c r="BO867" s="77"/>
      <c r="BP867" s="77"/>
      <c r="BQ867" s="77"/>
      <c r="BR867" s="77"/>
      <c r="BS867" s="77"/>
      <c r="BT867" s="77"/>
      <c r="BU867" s="77"/>
      <c r="BV867" s="77"/>
      <c r="BW867" s="77"/>
      <c r="BX867" s="77"/>
      <c r="BY867" s="77"/>
      <c r="BZ867" s="77"/>
      <c r="CA867" s="77"/>
      <c r="CB867" s="77"/>
      <c r="CC867" s="77"/>
      <c r="CD867" s="77"/>
      <c r="CE867" s="77"/>
      <c r="CF867" s="77"/>
      <c r="CG867" s="77"/>
      <c r="CH867" s="77"/>
      <c r="CI867" s="77"/>
      <c r="CJ867" s="77"/>
      <c r="CK867" s="77"/>
      <c r="CL867" s="77"/>
      <c r="CM867" s="77"/>
      <c r="CN867" s="77"/>
      <c r="CO867" s="77"/>
      <c r="CP867" s="77"/>
      <c r="CQ867" s="77"/>
      <c r="CR867" s="77"/>
      <c r="CS867" s="77"/>
      <c r="CT867" s="77"/>
      <c r="CU867" s="77"/>
      <c r="CV867" s="77"/>
      <c r="CW867" s="77"/>
      <c r="CX867" s="77"/>
    </row>
    <row r="868" spans="2:102" ht="13.5" customHeight="1" x14ac:dyDescent="0.2">
      <c r="B868" s="64"/>
    </row>
    <row r="869" spans="2:102" ht="13.5" customHeight="1" x14ac:dyDescent="0.2">
      <c r="B869" s="64"/>
      <c r="C869" s="64"/>
      <c r="D869" s="64"/>
      <c r="E869" s="64"/>
      <c r="F869" s="64"/>
      <c r="G869" s="64"/>
      <c r="H869" s="64"/>
      <c r="I869" s="64"/>
      <c r="J869" s="64"/>
      <c r="K869" s="64"/>
      <c r="L869" s="64"/>
      <c r="M869" s="64"/>
      <c r="N869" s="65"/>
      <c r="O869" s="64"/>
      <c r="P869" s="64"/>
      <c r="Q869" s="64"/>
      <c r="R869" s="64"/>
      <c r="S869" s="64"/>
      <c r="T869" s="64"/>
      <c r="U869" s="64"/>
      <c r="V869" s="64"/>
      <c r="W869" s="64"/>
      <c r="X869" s="64"/>
      <c r="Y869" s="64"/>
      <c r="Z869" s="64"/>
      <c r="AA869" s="64"/>
      <c r="AB869" s="64"/>
      <c r="AC869" s="64"/>
      <c r="AD869" s="64"/>
      <c r="AE869" s="64"/>
      <c r="AF869" s="64"/>
      <c r="AG869" s="64"/>
      <c r="AH869" s="64"/>
      <c r="AI869" s="64"/>
      <c r="AJ869" s="64"/>
      <c r="AK869" s="64"/>
      <c r="AL869" s="64"/>
      <c r="AM869" s="64"/>
      <c r="AN869" s="64"/>
      <c r="AO869" s="64"/>
      <c r="AP869" s="64"/>
      <c r="AQ869" s="64"/>
      <c r="AR869" s="64"/>
      <c r="AS869" s="64"/>
      <c r="AT869" s="64"/>
      <c r="AU869" s="64"/>
      <c r="AV869" s="64"/>
      <c r="AW869" s="64"/>
      <c r="AX869" s="64"/>
      <c r="AY869" s="64"/>
      <c r="AZ869" s="64"/>
      <c r="BA869" s="64"/>
      <c r="BB869" s="64"/>
      <c r="BC869" s="64"/>
      <c r="BD869" s="64"/>
      <c r="BE869" s="64"/>
      <c r="BF869" s="64"/>
      <c r="BG869" s="64"/>
      <c r="BH869" s="64"/>
      <c r="BI869" s="64"/>
      <c r="BJ869" s="64"/>
      <c r="BK869" s="64"/>
      <c r="BL869" s="64"/>
      <c r="BM869" s="64"/>
      <c r="BN869" s="64"/>
      <c r="BO869" s="64"/>
      <c r="BP869" s="64"/>
      <c r="BQ869" s="64"/>
      <c r="BR869" s="64"/>
      <c r="BS869" s="64"/>
      <c r="BT869" s="64"/>
      <c r="BU869" s="64"/>
      <c r="BV869" s="64"/>
      <c r="BW869" s="64"/>
      <c r="BX869" s="64"/>
      <c r="BY869" s="64"/>
      <c r="BZ869" s="64"/>
      <c r="CA869" s="64"/>
      <c r="CB869" s="64"/>
      <c r="CC869" s="64"/>
      <c r="CD869" s="64"/>
      <c r="CE869" s="64"/>
      <c r="CF869" s="64"/>
      <c r="CG869" s="64"/>
      <c r="CH869" s="64"/>
      <c r="CI869" s="64"/>
      <c r="CJ869" s="64"/>
      <c r="CK869" s="64"/>
      <c r="CL869" s="64"/>
      <c r="CM869" s="64"/>
      <c r="CN869" s="64"/>
      <c r="CO869" s="64"/>
      <c r="CP869" s="64"/>
      <c r="CQ869" s="64"/>
      <c r="CR869" s="64"/>
      <c r="CS869" s="64"/>
      <c r="CT869" s="64"/>
      <c r="CU869" s="64"/>
      <c r="CV869" s="64"/>
      <c r="CW869" s="64"/>
      <c r="CX869" s="64"/>
    </row>
    <row r="870" spans="2:102" ht="13.5" customHeight="1" x14ac:dyDescent="0.2">
      <c r="B870" s="64"/>
      <c r="C870" s="68"/>
      <c r="D870" s="68"/>
      <c r="E870" s="68"/>
      <c r="F870" s="68"/>
      <c r="G870" s="64"/>
      <c r="H870" s="64"/>
      <c r="I870" s="64"/>
      <c r="J870" s="64"/>
      <c r="K870" s="64"/>
      <c r="L870" s="65"/>
      <c r="M870" s="64"/>
      <c r="N870" s="65"/>
      <c r="O870" s="64"/>
      <c r="P870" s="64"/>
      <c r="Q870" s="64"/>
      <c r="R870" s="64"/>
      <c r="S870" s="64"/>
      <c r="T870" s="64"/>
      <c r="U870" s="64"/>
      <c r="V870" s="64"/>
      <c r="W870" s="64"/>
      <c r="X870" s="64"/>
      <c r="Y870" s="64"/>
      <c r="Z870" s="64"/>
      <c r="AA870" s="64"/>
      <c r="AB870" s="64"/>
      <c r="AC870" s="64"/>
      <c r="AD870" s="64"/>
      <c r="AE870" s="64"/>
      <c r="AF870" s="66"/>
      <c r="AG870" s="66"/>
      <c r="AH870" s="66"/>
      <c r="AI870" s="66"/>
      <c r="AJ870" s="66"/>
      <c r="AK870" s="66"/>
      <c r="AL870" s="66"/>
      <c r="AM870" s="66"/>
      <c r="AN870" s="66"/>
      <c r="AO870" s="66"/>
      <c r="AP870" s="66"/>
      <c r="AQ870" s="66"/>
      <c r="AR870" s="66"/>
      <c r="AS870" s="66"/>
      <c r="AT870" s="66"/>
      <c r="AU870" s="66"/>
      <c r="AV870" s="66"/>
      <c r="AW870" s="66"/>
      <c r="AX870" s="66"/>
      <c r="AY870" s="66"/>
      <c r="AZ870" s="66"/>
      <c r="BA870" s="66"/>
      <c r="BB870" s="66"/>
      <c r="BC870" s="66"/>
      <c r="BD870" s="66"/>
      <c r="BE870" s="66"/>
      <c r="BF870" s="66"/>
      <c r="BG870" s="66"/>
      <c r="BH870" s="66"/>
      <c r="BI870" s="66"/>
      <c r="BJ870" s="66"/>
      <c r="BK870" s="66"/>
      <c r="BL870" s="66"/>
      <c r="BM870" s="66"/>
      <c r="BN870" s="66"/>
      <c r="BO870" s="66"/>
      <c r="BP870" s="66"/>
      <c r="BQ870" s="66"/>
      <c r="BR870" s="66"/>
      <c r="BS870" s="66"/>
      <c r="BT870" s="66"/>
      <c r="BU870" s="64"/>
      <c r="BV870" s="64"/>
      <c r="BW870" s="64"/>
      <c r="BX870" s="64"/>
      <c r="BY870" s="64"/>
      <c r="BZ870" s="64"/>
      <c r="CA870" s="64"/>
      <c r="CB870" s="64"/>
      <c r="CC870" s="64"/>
      <c r="CD870" s="64"/>
      <c r="CE870" s="64"/>
      <c r="CF870" s="64"/>
      <c r="CG870" s="64"/>
      <c r="CH870" s="64"/>
      <c r="CI870" s="64"/>
      <c r="CJ870" s="64"/>
      <c r="CK870" s="64"/>
      <c r="CL870" s="64"/>
      <c r="CM870" s="64"/>
      <c r="CN870" s="64"/>
      <c r="CO870" s="64"/>
      <c r="CP870" s="64"/>
      <c r="CQ870" s="64"/>
      <c r="CR870" s="64"/>
      <c r="CS870" s="64"/>
      <c r="CT870" s="64"/>
      <c r="CU870" s="64"/>
      <c r="CV870" s="64"/>
      <c r="CW870" s="64"/>
      <c r="CX870" s="64"/>
    </row>
    <row r="871" spans="2:102" ht="13.5" customHeight="1" x14ac:dyDescent="0.2">
      <c r="B871" s="64"/>
      <c r="C871" s="68"/>
      <c r="D871" s="68"/>
      <c r="E871" s="68"/>
      <c r="F871" s="68"/>
      <c r="G871" s="64"/>
      <c r="H871" s="64"/>
      <c r="I871" s="64"/>
      <c r="J871" s="64"/>
      <c r="K871" s="64"/>
      <c r="L871" s="64"/>
      <c r="M871" s="64"/>
      <c r="N871" s="65"/>
      <c r="O871" s="56"/>
      <c r="P871" s="56"/>
      <c r="Q871" s="56"/>
      <c r="R871" s="56"/>
      <c r="S871" s="56"/>
      <c r="T871" s="56"/>
      <c r="U871" s="56"/>
      <c r="V871" s="56"/>
      <c r="W871" s="56"/>
      <c r="X871" s="56"/>
      <c r="Y871" s="56"/>
      <c r="Z871" s="56"/>
      <c r="AA871" s="56"/>
      <c r="AB871" s="56"/>
      <c r="AC871" s="56"/>
      <c r="AD871" s="56"/>
      <c r="AE871" s="64"/>
      <c r="AF871" s="64"/>
      <c r="AG871" s="64"/>
      <c r="AH871" s="64"/>
      <c r="AI871" s="64"/>
      <c r="AJ871" s="64"/>
      <c r="AK871" s="64"/>
      <c r="AL871" s="64"/>
      <c r="AM871" s="64"/>
      <c r="AN871" s="64"/>
      <c r="AO871" s="64"/>
      <c r="AP871" s="64"/>
      <c r="AQ871" s="69"/>
      <c r="AR871" s="69"/>
      <c r="AS871" s="69"/>
      <c r="AT871" s="69"/>
      <c r="AU871" s="70"/>
      <c r="AV871" s="64"/>
      <c r="AW871" s="64"/>
      <c r="AX871" s="64"/>
      <c r="AY871" s="64"/>
      <c r="AZ871" s="64"/>
      <c r="BA871" s="70"/>
      <c r="BB871" s="64"/>
      <c r="BC871" s="64"/>
      <c r="BD871" s="64"/>
      <c r="BE871" s="64"/>
      <c r="BF871" s="64"/>
      <c r="BG871" s="64"/>
      <c r="BH871" s="70"/>
      <c r="BI871" s="64"/>
      <c r="BJ871" s="64"/>
      <c r="BK871" s="64"/>
      <c r="BL871" s="64"/>
      <c r="BM871" s="64"/>
      <c r="BN871" s="70"/>
      <c r="BO871" s="64"/>
      <c r="BP871" s="64"/>
      <c r="BQ871" s="64"/>
      <c r="BR871" s="64"/>
      <c r="BS871" s="64"/>
      <c r="BT871" s="64"/>
      <c r="BU871" s="64"/>
      <c r="BV871" s="64"/>
      <c r="BW871" s="64"/>
      <c r="BX871" s="64"/>
      <c r="BY871" s="64"/>
      <c r="BZ871" s="64"/>
      <c r="CA871" s="64"/>
      <c r="CB871" s="64"/>
      <c r="CC871" s="64"/>
      <c r="CD871" s="64"/>
      <c r="CE871" s="64"/>
      <c r="CF871" s="64"/>
      <c r="CG871" s="64"/>
      <c r="CH871" s="64"/>
      <c r="CI871" s="64"/>
      <c r="CJ871" s="64"/>
      <c r="CK871" s="64"/>
      <c r="CL871" s="64"/>
      <c r="CM871" s="64"/>
      <c r="CN871" s="64"/>
      <c r="CO871" s="64"/>
      <c r="CP871" s="64"/>
      <c r="CQ871" s="64"/>
      <c r="CR871" s="64"/>
      <c r="CS871" s="64"/>
      <c r="CT871" s="64"/>
      <c r="CU871" s="64"/>
      <c r="CV871" s="64"/>
      <c r="CW871" s="64"/>
      <c r="CX871" s="64"/>
    </row>
    <row r="872" spans="2:102" ht="13.5" customHeight="1" x14ac:dyDescent="0.2">
      <c r="B872" s="64"/>
      <c r="C872" s="68"/>
      <c r="D872" s="68"/>
      <c r="E872" s="68"/>
      <c r="F872" s="68"/>
      <c r="G872" s="64"/>
      <c r="H872" s="64"/>
      <c r="I872" s="64"/>
      <c r="J872" s="64"/>
      <c r="K872" s="64"/>
      <c r="L872" s="64"/>
      <c r="M872" s="64"/>
      <c r="N872" s="65"/>
      <c r="O872" s="56"/>
      <c r="P872" s="56"/>
      <c r="Q872" s="56"/>
      <c r="R872" s="56"/>
      <c r="S872" s="56"/>
      <c r="T872" s="56"/>
      <c r="U872" s="56"/>
      <c r="V872" s="56"/>
      <c r="W872" s="56"/>
      <c r="X872" s="56"/>
      <c r="Y872" s="56"/>
      <c r="Z872" s="56"/>
      <c r="AA872" s="56"/>
      <c r="AB872" s="56"/>
      <c r="AC872" s="56"/>
      <c r="AD872" s="56"/>
      <c r="AE872" s="64"/>
      <c r="AF872" s="64"/>
      <c r="AG872" s="64"/>
      <c r="AH872" s="64"/>
      <c r="AI872" s="64"/>
      <c r="AJ872" s="64"/>
      <c r="AK872" s="64"/>
      <c r="AL872" s="64"/>
      <c r="AM872" s="64"/>
      <c r="AN872" s="64"/>
      <c r="AO872" s="64"/>
      <c r="AP872" s="64"/>
      <c r="AQ872" s="64"/>
      <c r="AR872" s="64"/>
      <c r="AS872" s="64"/>
      <c r="AT872" s="64"/>
      <c r="AU872" s="64"/>
      <c r="AV872" s="64"/>
      <c r="AW872" s="64"/>
      <c r="AX872" s="64"/>
      <c r="AY872" s="64"/>
      <c r="AZ872" s="64"/>
      <c r="BA872" s="64"/>
      <c r="BB872" s="64"/>
      <c r="BC872" s="64"/>
      <c r="BD872" s="64"/>
      <c r="BE872" s="64"/>
      <c r="BF872" s="64"/>
      <c r="BG872" s="64"/>
      <c r="BH872" s="64"/>
      <c r="BI872" s="64"/>
      <c r="BJ872" s="64"/>
      <c r="BK872" s="64"/>
      <c r="BL872" s="64"/>
      <c r="BM872" s="64"/>
      <c r="BN872" s="64"/>
      <c r="BO872" s="64"/>
      <c r="BP872" s="64"/>
      <c r="BQ872" s="64"/>
      <c r="BR872" s="64"/>
      <c r="BS872" s="64"/>
      <c r="BT872" s="64"/>
      <c r="BU872" s="64"/>
      <c r="BV872" s="64"/>
      <c r="BW872" s="64"/>
      <c r="BX872" s="64"/>
      <c r="BY872" s="64"/>
      <c r="BZ872" s="64"/>
      <c r="CA872" s="64"/>
      <c r="CB872" s="64"/>
      <c r="CC872" s="64"/>
      <c r="CD872" s="64"/>
      <c r="CE872" s="64"/>
      <c r="CF872" s="64"/>
      <c r="CG872" s="64"/>
      <c r="CH872" s="64"/>
      <c r="CI872" s="64"/>
      <c r="CJ872" s="64"/>
      <c r="CK872" s="64"/>
      <c r="CL872" s="64"/>
      <c r="CM872" s="64"/>
      <c r="CN872" s="64"/>
      <c r="CO872" s="64"/>
      <c r="CP872" s="64"/>
      <c r="CQ872" s="64"/>
      <c r="CR872" s="64"/>
      <c r="CS872" s="64"/>
      <c r="CT872" s="64"/>
      <c r="CU872" s="64"/>
      <c r="CV872" s="64"/>
      <c r="CW872" s="64"/>
      <c r="CX872" s="64"/>
    </row>
    <row r="873" spans="2:102" ht="13.5" customHeight="1" x14ac:dyDescent="0.2">
      <c r="B873" s="77"/>
      <c r="C873" s="64"/>
      <c r="D873" s="64"/>
      <c r="E873" s="64"/>
      <c r="F873" s="64"/>
      <c r="G873" s="64"/>
      <c r="H873" s="64"/>
      <c r="I873" s="64"/>
      <c r="J873" s="64"/>
      <c r="K873" s="64"/>
      <c r="L873" s="64"/>
      <c r="M873" s="64"/>
      <c r="N873" s="65"/>
      <c r="O873" s="64"/>
      <c r="P873" s="64"/>
      <c r="Q873" s="64"/>
      <c r="R873" s="64"/>
      <c r="S873" s="64"/>
      <c r="T873" s="64"/>
      <c r="U873" s="64"/>
      <c r="V873" s="64"/>
      <c r="W873" s="64"/>
      <c r="X873" s="64"/>
      <c r="Y873" s="64"/>
      <c r="Z873" s="64"/>
      <c r="AA873" s="64"/>
      <c r="AB873" s="64"/>
      <c r="AC873" s="56"/>
      <c r="AD873" s="56"/>
      <c r="AE873" s="56"/>
      <c r="AF873" s="56"/>
      <c r="AG873" s="56"/>
      <c r="AH873" s="56"/>
      <c r="AI873" s="64"/>
      <c r="AJ873" s="64"/>
      <c r="AK873" s="64"/>
      <c r="AL873" s="64"/>
      <c r="AM873" s="64"/>
      <c r="AN873" s="64"/>
      <c r="AO873" s="64"/>
      <c r="AP873" s="64"/>
      <c r="AQ873" s="64"/>
      <c r="AR873" s="64"/>
      <c r="AS873" s="64"/>
      <c r="AT873" s="64"/>
      <c r="AU873" s="64"/>
      <c r="AV873" s="64"/>
      <c r="AW873" s="64"/>
      <c r="AX873" s="64"/>
      <c r="AY873" s="64"/>
      <c r="AZ873" s="64"/>
      <c r="BA873" s="64"/>
      <c r="BB873" s="64"/>
      <c r="BC873" s="64"/>
      <c r="BD873" s="64"/>
      <c r="BE873" s="64"/>
      <c r="BF873" s="64"/>
      <c r="BG873" s="64"/>
      <c r="BH873" s="64"/>
      <c r="BI873" s="64"/>
      <c r="BJ873" s="64"/>
      <c r="BK873" s="64"/>
      <c r="BL873" s="64"/>
      <c r="BM873" s="64"/>
      <c r="BN873" s="64"/>
      <c r="BO873" s="64"/>
      <c r="BP873" s="64"/>
      <c r="BQ873" s="64"/>
      <c r="BR873" s="64"/>
      <c r="BS873" s="64"/>
      <c r="BT873" s="64"/>
      <c r="BU873" s="64"/>
      <c r="BV873" s="64"/>
      <c r="BW873" s="64"/>
      <c r="BX873" s="64"/>
      <c r="BY873" s="64"/>
      <c r="BZ873" s="64"/>
      <c r="CA873" s="64"/>
      <c r="CB873" s="64"/>
      <c r="CC873" s="64"/>
      <c r="CD873" s="64"/>
      <c r="CE873" s="64"/>
      <c r="CF873" s="64"/>
      <c r="CG873" s="64"/>
      <c r="CH873" s="64"/>
      <c r="CI873" s="64"/>
      <c r="CJ873" s="64"/>
      <c r="CK873" s="64"/>
      <c r="CL873" s="64"/>
      <c r="CM873" s="64"/>
      <c r="CN873" s="64"/>
      <c r="CO873" s="64"/>
      <c r="CP873" s="64"/>
      <c r="CQ873" s="64"/>
      <c r="CR873" s="64"/>
      <c r="CS873" s="64"/>
      <c r="CT873" s="64"/>
      <c r="CU873" s="64"/>
      <c r="CV873" s="64"/>
      <c r="CW873" s="64"/>
      <c r="CX873" s="64"/>
    </row>
    <row r="874" spans="2:102" ht="13.5" customHeight="1" x14ac:dyDescent="0.2">
      <c r="B874" s="77"/>
      <c r="C874" s="83"/>
      <c r="D874" s="83"/>
      <c r="E874" s="83"/>
      <c r="F874" s="83"/>
      <c r="G874" s="83"/>
      <c r="H874" s="83"/>
      <c r="I874" s="83"/>
      <c r="J874" s="83"/>
      <c r="K874" s="83"/>
      <c r="L874" s="83"/>
      <c r="M874" s="83"/>
      <c r="N874" s="83"/>
      <c r="O874" s="83"/>
      <c r="P874" s="83"/>
      <c r="Q874" s="83"/>
      <c r="R874" s="54"/>
      <c r="S874" s="54"/>
      <c r="T874" s="54"/>
      <c r="U874" s="83"/>
      <c r="V874" s="83"/>
      <c r="W874" s="83"/>
      <c r="X874" s="83"/>
      <c r="Y874" s="83"/>
      <c r="Z874" s="83"/>
      <c r="AA874" s="83"/>
      <c r="AB874" s="83"/>
      <c r="AC874" s="83"/>
      <c r="AD874" s="83"/>
      <c r="AE874" s="83"/>
      <c r="AF874" s="83"/>
      <c r="AG874" s="83"/>
      <c r="AH874" s="83"/>
      <c r="AI874" s="83"/>
      <c r="AJ874" s="83"/>
      <c r="AK874" s="83"/>
      <c r="AL874" s="83"/>
      <c r="AM874" s="83"/>
      <c r="AN874" s="83"/>
      <c r="AO874" s="83"/>
      <c r="AP874" s="83"/>
      <c r="AQ874" s="83"/>
      <c r="AR874" s="83"/>
      <c r="AS874" s="83"/>
      <c r="AT874" s="83"/>
      <c r="AU874" s="83"/>
      <c r="AV874" s="83"/>
      <c r="AW874" s="83"/>
      <c r="AX874" s="83"/>
      <c r="AY874" s="83"/>
      <c r="AZ874" s="71"/>
      <c r="BA874" s="83"/>
      <c r="BB874" s="83"/>
      <c r="BC874" s="83"/>
      <c r="BD874" s="83"/>
      <c r="BE874" s="83"/>
      <c r="BF874" s="83"/>
      <c r="BG874" s="83"/>
      <c r="BH874" s="83"/>
      <c r="BI874" s="83"/>
      <c r="BJ874" s="83"/>
      <c r="BK874" s="83"/>
      <c r="BL874" s="83"/>
      <c r="BM874" s="83"/>
      <c r="BN874" s="83"/>
      <c r="BO874" s="83"/>
      <c r="BP874" s="54"/>
      <c r="BQ874" s="54"/>
      <c r="BR874" s="54"/>
      <c r="BS874" s="83"/>
      <c r="BT874" s="83"/>
      <c r="BU874" s="83"/>
      <c r="BV874" s="83"/>
      <c r="BW874" s="83"/>
      <c r="BX874" s="83"/>
      <c r="BY874" s="83"/>
      <c r="BZ874" s="83"/>
      <c r="CA874" s="83"/>
      <c r="CB874" s="83"/>
      <c r="CC874" s="83"/>
      <c r="CD874" s="83"/>
      <c r="CE874" s="83"/>
      <c r="CF874" s="83"/>
      <c r="CG874" s="83"/>
      <c r="CH874" s="83"/>
      <c r="CI874" s="83"/>
      <c r="CJ874" s="83"/>
      <c r="CK874" s="83"/>
      <c r="CL874" s="83"/>
      <c r="CM874" s="83"/>
      <c r="CN874" s="83"/>
      <c r="CO874" s="83"/>
      <c r="CP874" s="83"/>
      <c r="CQ874" s="83"/>
      <c r="CR874" s="83"/>
      <c r="CS874" s="83"/>
      <c r="CT874" s="83"/>
      <c r="CU874" s="83"/>
      <c r="CV874" s="83"/>
      <c r="CW874" s="83"/>
      <c r="CX874" s="77"/>
    </row>
    <row r="875" spans="2:102" ht="13.5" customHeight="1" x14ac:dyDescent="0.2">
      <c r="B875" s="77"/>
      <c r="C875" s="83"/>
      <c r="D875" s="83"/>
      <c r="E875" s="83"/>
      <c r="F875" s="83"/>
      <c r="G875" s="83"/>
      <c r="H875" s="83"/>
      <c r="I875" s="83"/>
      <c r="J875" s="83"/>
      <c r="K875" s="83"/>
      <c r="L875" s="83"/>
      <c r="M875" s="83"/>
      <c r="N875" s="83"/>
      <c r="O875" s="83"/>
      <c r="P875" s="83"/>
      <c r="Q875" s="83"/>
      <c r="R875" s="83"/>
      <c r="S875" s="83"/>
      <c r="T875" s="83"/>
      <c r="U875" s="83"/>
      <c r="V875" s="83"/>
      <c r="W875" s="83"/>
      <c r="X875" s="54"/>
      <c r="Y875" s="54"/>
      <c r="Z875" s="54"/>
      <c r="AA875" s="54"/>
      <c r="AB875" s="54"/>
      <c r="AC875" s="73"/>
      <c r="AD875" s="73"/>
      <c r="AE875" s="73"/>
      <c r="AF875" s="73"/>
      <c r="AG875" s="73"/>
      <c r="AH875" s="73"/>
      <c r="AI875" s="73"/>
      <c r="AJ875" s="73"/>
      <c r="AK875" s="73"/>
      <c r="AL875" s="73"/>
      <c r="AM875" s="73"/>
      <c r="AN875" s="73"/>
      <c r="AO875" s="73"/>
      <c r="AP875" s="73"/>
      <c r="AQ875" s="73"/>
      <c r="AR875" s="73"/>
      <c r="AS875" s="73"/>
      <c r="AT875" s="73"/>
      <c r="AU875" s="73"/>
      <c r="AV875" s="73"/>
      <c r="AW875" s="73"/>
      <c r="AX875" s="73"/>
      <c r="AY875" s="73"/>
      <c r="AZ875" s="72"/>
      <c r="BA875" s="83"/>
      <c r="BB875" s="83"/>
      <c r="BC875" s="83"/>
      <c r="BD875" s="83"/>
      <c r="BE875" s="83"/>
      <c r="BF875" s="83"/>
      <c r="BG875" s="83"/>
      <c r="BH875" s="83"/>
      <c r="BI875" s="83"/>
      <c r="BJ875" s="83"/>
      <c r="BK875" s="83"/>
      <c r="BL875" s="83"/>
      <c r="BM875" s="83"/>
      <c r="BN875" s="83"/>
      <c r="BO875" s="83"/>
      <c r="BP875" s="83"/>
      <c r="BQ875" s="83"/>
      <c r="BR875" s="83"/>
      <c r="BS875" s="83"/>
      <c r="BT875" s="83"/>
      <c r="BU875" s="83"/>
      <c r="BV875" s="54"/>
      <c r="BW875" s="54"/>
      <c r="BX875" s="54"/>
      <c r="BY875" s="54"/>
      <c r="BZ875" s="54"/>
      <c r="CA875" s="73"/>
      <c r="CB875" s="73"/>
      <c r="CC875" s="73"/>
      <c r="CD875" s="73"/>
      <c r="CE875" s="73"/>
      <c r="CF875" s="73"/>
      <c r="CG875" s="73"/>
      <c r="CH875" s="73"/>
      <c r="CI875" s="73"/>
      <c r="CJ875" s="73"/>
      <c r="CK875" s="73"/>
      <c r="CL875" s="73"/>
      <c r="CM875" s="73"/>
      <c r="CN875" s="73"/>
      <c r="CO875" s="73"/>
      <c r="CP875" s="73"/>
      <c r="CQ875" s="73"/>
      <c r="CR875" s="73"/>
      <c r="CS875" s="73"/>
      <c r="CT875" s="73"/>
      <c r="CU875" s="73"/>
      <c r="CV875" s="73"/>
      <c r="CW875" s="73"/>
      <c r="CX875" s="77"/>
    </row>
    <row r="876" spans="2:102" ht="13.5" customHeight="1" x14ac:dyDescent="0.25">
      <c r="B876" s="77"/>
      <c r="C876" s="84"/>
      <c r="D876" s="75"/>
      <c r="E876" s="75"/>
      <c r="F876" s="75"/>
      <c r="G876" s="75"/>
      <c r="H876" s="75"/>
      <c r="I876" s="75"/>
      <c r="J876" s="75"/>
      <c r="K876" s="75"/>
      <c r="L876" s="75"/>
      <c r="M876" s="74"/>
      <c r="N876" s="74"/>
      <c r="O876" s="74"/>
      <c r="P876" s="74"/>
      <c r="Q876" s="74"/>
      <c r="R876" s="85"/>
      <c r="S876" s="85"/>
      <c r="T876" s="85"/>
      <c r="U876" s="86"/>
      <c r="V876" s="86"/>
      <c r="W876" s="86"/>
      <c r="X876" s="74"/>
      <c r="Y876" s="74"/>
      <c r="Z876" s="74"/>
      <c r="AA876" s="74"/>
      <c r="AB876" s="74"/>
      <c r="AC876" s="73"/>
      <c r="AD876" s="73"/>
      <c r="AE876" s="73"/>
      <c r="AF876" s="73"/>
      <c r="AG876" s="73"/>
      <c r="AH876" s="73"/>
      <c r="AI876" s="73"/>
      <c r="AJ876" s="73"/>
      <c r="AK876" s="73"/>
      <c r="AL876" s="73"/>
      <c r="AM876" s="73"/>
      <c r="AN876" s="73"/>
      <c r="AO876" s="73"/>
      <c r="AP876" s="73"/>
      <c r="AQ876" s="73"/>
      <c r="AR876" s="73"/>
      <c r="AS876" s="73"/>
      <c r="AT876" s="73"/>
      <c r="AU876" s="73"/>
      <c r="AV876" s="73"/>
      <c r="AW876" s="73"/>
      <c r="AX876" s="73"/>
      <c r="AY876" s="73"/>
      <c r="AZ876" s="72"/>
      <c r="BA876" s="84"/>
      <c r="BB876" s="76"/>
      <c r="BC876" s="76"/>
      <c r="BD876" s="76"/>
      <c r="BE876" s="76"/>
      <c r="BF876" s="76"/>
      <c r="BG876" s="76"/>
      <c r="BH876" s="76"/>
      <c r="BI876" s="76"/>
      <c r="BJ876" s="76"/>
      <c r="BK876" s="74"/>
      <c r="BL876" s="74"/>
      <c r="BM876" s="74"/>
      <c r="BN876" s="74"/>
      <c r="BO876" s="74"/>
      <c r="BP876" s="85"/>
      <c r="BQ876" s="85"/>
      <c r="BR876" s="85"/>
      <c r="BS876" s="86"/>
      <c r="BT876" s="86"/>
      <c r="BU876" s="86"/>
      <c r="BV876" s="74"/>
      <c r="BW876" s="74"/>
      <c r="BX876" s="74"/>
      <c r="BY876" s="74"/>
      <c r="BZ876" s="74"/>
      <c r="CA876" s="73"/>
      <c r="CB876" s="73"/>
      <c r="CC876" s="73"/>
      <c r="CD876" s="73"/>
      <c r="CE876" s="73"/>
      <c r="CF876" s="73"/>
      <c r="CG876" s="73"/>
      <c r="CH876" s="73"/>
      <c r="CI876" s="73"/>
      <c r="CJ876" s="73"/>
      <c r="CK876" s="73"/>
      <c r="CL876" s="73"/>
      <c r="CM876" s="73"/>
      <c r="CN876" s="73"/>
      <c r="CO876" s="73"/>
      <c r="CP876" s="73"/>
      <c r="CQ876" s="73"/>
      <c r="CR876" s="73"/>
      <c r="CS876" s="73"/>
      <c r="CT876" s="73"/>
      <c r="CU876" s="73"/>
      <c r="CV876" s="73"/>
      <c r="CW876" s="73"/>
      <c r="CX876" s="77"/>
    </row>
    <row r="877" spans="2:102" ht="13.5" customHeight="1" x14ac:dyDescent="0.25">
      <c r="B877" s="77"/>
      <c r="C877" s="84"/>
      <c r="D877" s="75"/>
      <c r="E877" s="75"/>
      <c r="F877" s="75"/>
      <c r="G877" s="75"/>
      <c r="H877" s="75"/>
      <c r="I877" s="75"/>
      <c r="J877" s="75"/>
      <c r="K877" s="75"/>
      <c r="L877" s="75"/>
      <c r="M877" s="74"/>
      <c r="N877" s="74"/>
      <c r="O877" s="74"/>
      <c r="P877" s="74"/>
      <c r="Q877" s="74"/>
      <c r="R877" s="85"/>
      <c r="S877" s="85"/>
      <c r="T877" s="85"/>
      <c r="U877" s="86"/>
      <c r="V877" s="86"/>
      <c r="W877" s="86"/>
      <c r="X877" s="74"/>
      <c r="Y877" s="74"/>
      <c r="Z877" s="74"/>
      <c r="AA877" s="74"/>
      <c r="AB877" s="74"/>
      <c r="AC877" s="73"/>
      <c r="AD877" s="73"/>
      <c r="AE877" s="73"/>
      <c r="AF877" s="73"/>
      <c r="AG877" s="73"/>
      <c r="AH877" s="73"/>
      <c r="AI877" s="73"/>
      <c r="AJ877" s="73"/>
      <c r="AK877" s="73"/>
      <c r="AL877" s="73"/>
      <c r="AM877" s="73"/>
      <c r="AN877" s="73"/>
      <c r="AO877" s="73"/>
      <c r="AP877" s="73"/>
      <c r="AQ877" s="73"/>
      <c r="AR877" s="73"/>
      <c r="AS877" s="73"/>
      <c r="AT877" s="73"/>
      <c r="AU877" s="73"/>
      <c r="AV877" s="73"/>
      <c r="AW877" s="73"/>
      <c r="AX877" s="73"/>
      <c r="AY877" s="73"/>
      <c r="AZ877" s="72"/>
      <c r="BA877" s="84"/>
      <c r="BB877" s="76"/>
      <c r="BC877" s="76"/>
      <c r="BD877" s="76"/>
      <c r="BE877" s="76"/>
      <c r="BF877" s="76"/>
      <c r="BG877" s="76"/>
      <c r="BH877" s="76"/>
      <c r="BI877" s="76"/>
      <c r="BJ877" s="76"/>
      <c r="BK877" s="74"/>
      <c r="BL877" s="74"/>
      <c r="BM877" s="74"/>
      <c r="BN877" s="74"/>
      <c r="BO877" s="74"/>
      <c r="BP877" s="85"/>
      <c r="BQ877" s="85"/>
      <c r="BR877" s="85"/>
      <c r="BS877" s="86"/>
      <c r="BT877" s="86"/>
      <c r="BU877" s="86"/>
      <c r="BV877" s="74"/>
      <c r="BW877" s="74"/>
      <c r="BX877" s="74"/>
      <c r="BY877" s="74"/>
      <c r="BZ877" s="74"/>
      <c r="CA877" s="73"/>
      <c r="CB877" s="73"/>
      <c r="CC877" s="73"/>
      <c r="CD877" s="73"/>
      <c r="CE877" s="73"/>
      <c r="CF877" s="73"/>
      <c r="CG877" s="73"/>
      <c r="CH877" s="73"/>
      <c r="CI877" s="73"/>
      <c r="CJ877" s="73"/>
      <c r="CK877" s="73"/>
      <c r="CL877" s="73"/>
      <c r="CM877" s="73"/>
      <c r="CN877" s="73"/>
      <c r="CO877" s="73"/>
      <c r="CP877" s="73"/>
      <c r="CQ877" s="73"/>
      <c r="CR877" s="73"/>
      <c r="CS877" s="73"/>
      <c r="CT877" s="73"/>
      <c r="CU877" s="73"/>
      <c r="CV877" s="73"/>
      <c r="CW877" s="73"/>
      <c r="CX877" s="77"/>
    </row>
    <row r="878" spans="2:102" ht="13.5" customHeight="1" x14ac:dyDescent="0.25">
      <c r="B878" s="77"/>
      <c r="C878" s="84"/>
      <c r="D878" s="75"/>
      <c r="E878" s="75"/>
      <c r="F878" s="75"/>
      <c r="G878" s="75"/>
      <c r="H878" s="75"/>
      <c r="I878" s="75"/>
      <c r="J878" s="75"/>
      <c r="K878" s="75"/>
      <c r="L878" s="75"/>
      <c r="M878" s="74"/>
      <c r="N878" s="74"/>
      <c r="O878" s="74"/>
      <c r="P878" s="74"/>
      <c r="Q878" s="74"/>
      <c r="R878" s="85"/>
      <c r="S878" s="85"/>
      <c r="T878" s="85"/>
      <c r="U878" s="86"/>
      <c r="V878" s="86"/>
      <c r="W878" s="86"/>
      <c r="X878" s="74"/>
      <c r="Y878" s="74"/>
      <c r="Z878" s="74"/>
      <c r="AA878" s="74"/>
      <c r="AB878" s="74"/>
      <c r="AC878" s="73"/>
      <c r="AD878" s="73"/>
      <c r="AE878" s="73"/>
      <c r="AF878" s="73"/>
      <c r="AG878" s="73"/>
      <c r="AH878" s="73"/>
      <c r="AI878" s="73"/>
      <c r="AJ878" s="73"/>
      <c r="AK878" s="73"/>
      <c r="AL878" s="73"/>
      <c r="AM878" s="73"/>
      <c r="AN878" s="73"/>
      <c r="AO878" s="73"/>
      <c r="AP878" s="73"/>
      <c r="AQ878" s="73"/>
      <c r="AR878" s="73"/>
      <c r="AS878" s="73"/>
      <c r="AT878" s="73"/>
      <c r="AU878" s="73"/>
      <c r="AV878" s="73"/>
      <c r="AW878" s="73"/>
      <c r="AX878" s="73"/>
      <c r="AY878" s="73"/>
      <c r="AZ878" s="72"/>
      <c r="BA878" s="84"/>
      <c r="BB878" s="76"/>
      <c r="BC878" s="76"/>
      <c r="BD878" s="76"/>
      <c r="BE878" s="76"/>
      <c r="BF878" s="76"/>
      <c r="BG878" s="76"/>
      <c r="BH878" s="76"/>
      <c r="BI878" s="76"/>
      <c r="BJ878" s="76"/>
      <c r="BK878" s="74"/>
      <c r="BL878" s="74"/>
      <c r="BM878" s="74"/>
      <c r="BN878" s="74"/>
      <c r="BO878" s="74"/>
      <c r="BP878" s="85"/>
      <c r="BQ878" s="85"/>
      <c r="BR878" s="85"/>
      <c r="BS878" s="86"/>
      <c r="BT878" s="86"/>
      <c r="BU878" s="86"/>
      <c r="BV878" s="74"/>
      <c r="BW878" s="74"/>
      <c r="BX878" s="74"/>
      <c r="BY878" s="74"/>
      <c r="BZ878" s="74"/>
      <c r="CA878" s="73"/>
      <c r="CB878" s="73"/>
      <c r="CC878" s="73"/>
      <c r="CD878" s="73"/>
      <c r="CE878" s="73"/>
      <c r="CF878" s="73"/>
      <c r="CG878" s="73"/>
      <c r="CH878" s="73"/>
      <c r="CI878" s="73"/>
      <c r="CJ878" s="73"/>
      <c r="CK878" s="73"/>
      <c r="CL878" s="73"/>
      <c r="CM878" s="73"/>
      <c r="CN878" s="73"/>
      <c r="CO878" s="73"/>
      <c r="CP878" s="73"/>
      <c r="CQ878" s="73"/>
      <c r="CR878" s="73"/>
      <c r="CS878" s="73"/>
      <c r="CT878" s="73"/>
      <c r="CU878" s="73"/>
      <c r="CV878" s="73"/>
      <c r="CW878" s="73"/>
      <c r="CX878" s="77"/>
    </row>
    <row r="879" spans="2:102" ht="13.5" customHeight="1" x14ac:dyDescent="0.25">
      <c r="B879" s="77"/>
      <c r="C879" s="84"/>
      <c r="D879" s="75"/>
      <c r="E879" s="75"/>
      <c r="F879" s="75"/>
      <c r="G879" s="75"/>
      <c r="H879" s="75"/>
      <c r="I879" s="75"/>
      <c r="J879" s="75"/>
      <c r="K879" s="75"/>
      <c r="L879" s="75"/>
      <c r="M879" s="74"/>
      <c r="N879" s="74"/>
      <c r="O879" s="74"/>
      <c r="P879" s="74"/>
      <c r="Q879" s="74"/>
      <c r="R879" s="85"/>
      <c r="S879" s="85"/>
      <c r="T879" s="85"/>
      <c r="U879" s="86"/>
      <c r="V879" s="86"/>
      <c r="W879" s="86"/>
      <c r="X879" s="74"/>
      <c r="Y879" s="74"/>
      <c r="Z879" s="74"/>
      <c r="AA879" s="74"/>
      <c r="AB879" s="74"/>
      <c r="AC879" s="73"/>
      <c r="AD879" s="73"/>
      <c r="AE879" s="73"/>
      <c r="AF879" s="73"/>
      <c r="AG879" s="73"/>
      <c r="AH879" s="73"/>
      <c r="AI879" s="73"/>
      <c r="AJ879" s="73"/>
      <c r="AK879" s="73"/>
      <c r="AL879" s="73"/>
      <c r="AM879" s="73"/>
      <c r="AN879" s="73"/>
      <c r="AO879" s="73"/>
      <c r="AP879" s="73"/>
      <c r="AQ879" s="73"/>
      <c r="AR879" s="73"/>
      <c r="AS879" s="73"/>
      <c r="AT879" s="73"/>
      <c r="AU879" s="73"/>
      <c r="AV879" s="73"/>
      <c r="AW879" s="73"/>
      <c r="AX879" s="73"/>
      <c r="AY879" s="73"/>
      <c r="AZ879" s="72"/>
      <c r="BA879" s="84"/>
      <c r="BB879" s="76"/>
      <c r="BC879" s="76"/>
      <c r="BD879" s="76"/>
      <c r="BE879" s="76"/>
      <c r="BF879" s="76"/>
      <c r="BG879" s="76"/>
      <c r="BH879" s="76"/>
      <c r="BI879" s="76"/>
      <c r="BJ879" s="76"/>
      <c r="BK879" s="74"/>
      <c r="BL879" s="74"/>
      <c r="BM879" s="74"/>
      <c r="BN879" s="74"/>
      <c r="BO879" s="74"/>
      <c r="BP879" s="85"/>
      <c r="BQ879" s="85"/>
      <c r="BR879" s="85"/>
      <c r="BS879" s="86"/>
      <c r="BT879" s="86"/>
      <c r="BU879" s="86"/>
      <c r="BV879" s="74"/>
      <c r="BW879" s="74"/>
      <c r="BX879" s="74"/>
      <c r="BY879" s="74"/>
      <c r="BZ879" s="74"/>
      <c r="CA879" s="73"/>
      <c r="CB879" s="73"/>
      <c r="CC879" s="73"/>
      <c r="CD879" s="73"/>
      <c r="CE879" s="73"/>
      <c r="CF879" s="73"/>
      <c r="CG879" s="73"/>
      <c r="CH879" s="73"/>
      <c r="CI879" s="73"/>
      <c r="CJ879" s="73"/>
      <c r="CK879" s="73"/>
      <c r="CL879" s="73"/>
      <c r="CM879" s="73"/>
      <c r="CN879" s="73"/>
      <c r="CO879" s="73"/>
      <c r="CP879" s="73"/>
      <c r="CQ879" s="73"/>
      <c r="CR879" s="73"/>
      <c r="CS879" s="73"/>
      <c r="CT879" s="73"/>
      <c r="CU879" s="73"/>
      <c r="CV879" s="73"/>
      <c r="CW879" s="73"/>
      <c r="CX879" s="77"/>
    </row>
    <row r="880" spans="2:102" ht="13.5" customHeight="1" x14ac:dyDescent="0.2">
      <c r="B880" s="77"/>
      <c r="C880" s="83"/>
      <c r="D880" s="83"/>
      <c r="E880" s="83"/>
      <c r="F880" s="83"/>
      <c r="G880" s="83"/>
      <c r="H880" s="83"/>
      <c r="I880" s="83"/>
      <c r="J880" s="83"/>
      <c r="K880" s="83"/>
      <c r="L880" s="83"/>
      <c r="M880" s="83"/>
      <c r="N880" s="83"/>
      <c r="O880" s="83"/>
      <c r="P880" s="83"/>
      <c r="Q880" s="83"/>
      <c r="R880" s="83"/>
      <c r="S880" s="83"/>
      <c r="T880" s="83"/>
      <c r="U880" s="83"/>
      <c r="V880" s="83"/>
      <c r="W880" s="83"/>
      <c r="X880" s="54"/>
      <c r="Y880" s="54"/>
      <c r="Z880" s="54"/>
      <c r="AA880" s="54"/>
      <c r="AB880" s="54"/>
      <c r="AC880" s="73"/>
      <c r="AD880" s="73"/>
      <c r="AE880" s="73"/>
      <c r="AF880" s="73"/>
      <c r="AG880" s="73"/>
      <c r="AH880" s="73"/>
      <c r="AI880" s="73"/>
      <c r="AJ880" s="73"/>
      <c r="AK880" s="73"/>
      <c r="AL880" s="73"/>
      <c r="AM880" s="73"/>
      <c r="AN880" s="73"/>
      <c r="AO880" s="73"/>
      <c r="AP880" s="73"/>
      <c r="AQ880" s="73"/>
      <c r="AR880" s="73"/>
      <c r="AS880" s="73"/>
      <c r="AT880" s="73"/>
      <c r="AU880" s="73"/>
      <c r="AV880" s="73"/>
      <c r="AW880" s="73"/>
      <c r="AX880" s="73"/>
      <c r="AY880" s="73"/>
      <c r="AZ880" s="72"/>
      <c r="BA880" s="83"/>
      <c r="BB880" s="83"/>
      <c r="BC880" s="83"/>
      <c r="BD880" s="83"/>
      <c r="BE880" s="83"/>
      <c r="BF880" s="83"/>
      <c r="BG880" s="83"/>
      <c r="BH880" s="83"/>
      <c r="BI880" s="83"/>
      <c r="BJ880" s="83"/>
      <c r="BK880" s="83"/>
      <c r="BL880" s="83"/>
      <c r="BM880" s="83"/>
      <c r="BN880" s="83"/>
      <c r="BO880" s="83"/>
      <c r="BP880" s="83"/>
      <c r="BQ880" s="83"/>
      <c r="BR880" s="83"/>
      <c r="BS880" s="83"/>
      <c r="BT880" s="83"/>
      <c r="BU880" s="83"/>
      <c r="BV880" s="54"/>
      <c r="BW880" s="54"/>
      <c r="BX880" s="54"/>
      <c r="BY880" s="54"/>
      <c r="BZ880" s="54"/>
      <c r="CA880" s="73"/>
      <c r="CB880" s="73"/>
      <c r="CC880" s="73"/>
      <c r="CD880" s="73"/>
      <c r="CE880" s="73"/>
      <c r="CF880" s="73"/>
      <c r="CG880" s="73"/>
      <c r="CH880" s="73"/>
      <c r="CI880" s="73"/>
      <c r="CJ880" s="73"/>
      <c r="CK880" s="73"/>
      <c r="CL880" s="73"/>
      <c r="CM880" s="73"/>
      <c r="CN880" s="73"/>
      <c r="CO880" s="73"/>
      <c r="CP880" s="73"/>
      <c r="CQ880" s="73"/>
      <c r="CR880" s="73"/>
      <c r="CS880" s="73"/>
      <c r="CT880" s="73"/>
      <c r="CU880" s="73"/>
      <c r="CV880" s="73"/>
      <c r="CW880" s="73"/>
      <c r="CX880" s="77"/>
    </row>
    <row r="881" spans="2:102" ht="13.5" customHeight="1" x14ac:dyDescent="0.2">
      <c r="B881" s="77"/>
      <c r="C881" s="83"/>
      <c r="D881" s="83"/>
      <c r="E881" s="83"/>
      <c r="F881" s="83"/>
      <c r="G881" s="83"/>
      <c r="H881" s="83"/>
      <c r="I881" s="83"/>
      <c r="J881" s="83"/>
      <c r="K881" s="83"/>
      <c r="L881" s="83"/>
      <c r="M881" s="83"/>
      <c r="N881" s="83"/>
      <c r="O881" s="83"/>
      <c r="P881" s="83"/>
      <c r="Q881" s="83"/>
      <c r="R881" s="83"/>
      <c r="S881" s="83"/>
      <c r="T881" s="83"/>
      <c r="U881" s="83"/>
      <c r="V881" s="83"/>
      <c r="W881" s="83"/>
      <c r="X881" s="54"/>
      <c r="Y881" s="54"/>
      <c r="Z881" s="54"/>
      <c r="AA881" s="54"/>
      <c r="AB881" s="54"/>
      <c r="AC881" s="73"/>
      <c r="AD881" s="73"/>
      <c r="AE881" s="73"/>
      <c r="AF881" s="73"/>
      <c r="AG881" s="73"/>
      <c r="AH881" s="73"/>
      <c r="AI881" s="73"/>
      <c r="AJ881" s="73"/>
      <c r="AK881" s="73"/>
      <c r="AL881" s="73"/>
      <c r="AM881" s="73"/>
      <c r="AN881" s="73"/>
      <c r="AO881" s="73"/>
      <c r="AP881" s="73"/>
      <c r="AQ881" s="73"/>
      <c r="AR881" s="73"/>
      <c r="AS881" s="73"/>
      <c r="AT881" s="73"/>
      <c r="AU881" s="73"/>
      <c r="AV881" s="73"/>
      <c r="AW881" s="73"/>
      <c r="AX881" s="73"/>
      <c r="AY881" s="73"/>
      <c r="AZ881" s="77"/>
      <c r="BA881" s="83"/>
      <c r="BB881" s="83"/>
      <c r="BC881" s="83"/>
      <c r="BD881" s="83"/>
      <c r="BE881" s="83"/>
      <c r="BF881" s="83"/>
      <c r="BG881" s="83"/>
      <c r="BH881" s="83"/>
      <c r="BI881" s="83"/>
      <c r="BJ881" s="83"/>
      <c r="BK881" s="83"/>
      <c r="BL881" s="83"/>
      <c r="BM881" s="83"/>
      <c r="BN881" s="83"/>
      <c r="BO881" s="83"/>
      <c r="BP881" s="83"/>
      <c r="BQ881" s="83"/>
      <c r="BR881" s="83"/>
      <c r="BS881" s="83"/>
      <c r="BT881" s="83"/>
      <c r="BU881" s="83"/>
      <c r="BV881" s="54"/>
      <c r="BW881" s="54"/>
      <c r="BX881" s="54"/>
      <c r="BY881" s="54"/>
      <c r="BZ881" s="54"/>
      <c r="CA881" s="73"/>
      <c r="CB881" s="73"/>
      <c r="CC881" s="73"/>
      <c r="CD881" s="73"/>
      <c r="CE881" s="73"/>
      <c r="CF881" s="73"/>
      <c r="CG881" s="73"/>
      <c r="CH881" s="73"/>
      <c r="CI881" s="73"/>
      <c r="CJ881" s="73"/>
      <c r="CK881" s="73"/>
      <c r="CL881" s="73"/>
      <c r="CM881" s="73"/>
      <c r="CN881" s="73"/>
      <c r="CO881" s="73"/>
      <c r="CP881" s="73"/>
      <c r="CQ881" s="73"/>
      <c r="CR881" s="73"/>
      <c r="CS881" s="73"/>
      <c r="CT881" s="73"/>
      <c r="CU881" s="73"/>
      <c r="CV881" s="73"/>
      <c r="CW881" s="73"/>
      <c r="CX881" s="77"/>
    </row>
    <row r="882" spans="2:102" ht="13.5" customHeight="1" x14ac:dyDescent="0.25">
      <c r="B882" s="77"/>
      <c r="C882" s="84"/>
      <c r="D882" s="75"/>
      <c r="E882" s="75"/>
      <c r="F882" s="75"/>
      <c r="G882" s="75"/>
      <c r="H882" s="75"/>
      <c r="I882" s="75"/>
      <c r="J882" s="75"/>
      <c r="K882" s="75"/>
      <c r="L882" s="75"/>
      <c r="M882" s="74"/>
      <c r="N882" s="74"/>
      <c r="O882" s="74"/>
      <c r="P882" s="74"/>
      <c r="Q882" s="74"/>
      <c r="R882" s="85"/>
      <c r="S882" s="85"/>
      <c r="T882" s="85"/>
      <c r="U882" s="86"/>
      <c r="V882" s="86"/>
      <c r="W882" s="86"/>
      <c r="X882" s="74"/>
      <c r="Y882" s="74"/>
      <c r="Z882" s="74"/>
      <c r="AA882" s="74"/>
      <c r="AB882" s="74"/>
      <c r="AC882" s="73"/>
      <c r="AD882" s="73"/>
      <c r="AE882" s="73"/>
      <c r="AF882" s="73"/>
      <c r="AG882" s="73"/>
      <c r="AH882" s="73"/>
      <c r="AI882" s="73"/>
      <c r="AJ882" s="73"/>
      <c r="AK882" s="73"/>
      <c r="AL882" s="73"/>
      <c r="AM882" s="73"/>
      <c r="AN882" s="73"/>
      <c r="AO882" s="73"/>
      <c r="AP882" s="73"/>
      <c r="AQ882" s="73"/>
      <c r="AR882" s="73"/>
      <c r="AS882" s="73"/>
      <c r="AT882" s="73"/>
      <c r="AU882" s="73"/>
      <c r="AV882" s="73"/>
      <c r="AW882" s="73"/>
      <c r="AX882" s="73"/>
      <c r="AY882" s="73"/>
      <c r="AZ882" s="77"/>
      <c r="BA882" s="84"/>
      <c r="BB882" s="76"/>
      <c r="BC882" s="76"/>
      <c r="BD882" s="76"/>
      <c r="BE882" s="76"/>
      <c r="BF882" s="76"/>
      <c r="BG882" s="76"/>
      <c r="BH882" s="76"/>
      <c r="BI882" s="76"/>
      <c r="BJ882" s="76"/>
      <c r="BK882" s="74"/>
      <c r="BL882" s="74"/>
      <c r="BM882" s="74"/>
      <c r="BN882" s="74"/>
      <c r="BO882" s="74"/>
      <c r="BP882" s="85"/>
      <c r="BQ882" s="85"/>
      <c r="BR882" s="85"/>
      <c r="BS882" s="86"/>
      <c r="BT882" s="86"/>
      <c r="BU882" s="86"/>
      <c r="BV882" s="74"/>
      <c r="BW882" s="74"/>
      <c r="BX882" s="74"/>
      <c r="BY882" s="74"/>
      <c r="BZ882" s="74"/>
      <c r="CA882" s="73"/>
      <c r="CB882" s="73"/>
      <c r="CC882" s="73"/>
      <c r="CD882" s="73"/>
      <c r="CE882" s="73"/>
      <c r="CF882" s="73"/>
      <c r="CG882" s="73"/>
      <c r="CH882" s="73"/>
      <c r="CI882" s="73"/>
      <c r="CJ882" s="73"/>
      <c r="CK882" s="73"/>
      <c r="CL882" s="73"/>
      <c r="CM882" s="73"/>
      <c r="CN882" s="73"/>
      <c r="CO882" s="73"/>
      <c r="CP882" s="73"/>
      <c r="CQ882" s="73"/>
      <c r="CR882" s="73"/>
      <c r="CS882" s="73"/>
      <c r="CT882" s="73"/>
      <c r="CU882" s="73"/>
      <c r="CV882" s="73"/>
      <c r="CW882" s="73"/>
      <c r="CX882" s="77"/>
    </row>
    <row r="883" spans="2:102" ht="13.5" customHeight="1" x14ac:dyDescent="0.25">
      <c r="B883" s="77"/>
      <c r="C883" s="84"/>
      <c r="D883" s="75"/>
      <c r="E883" s="75"/>
      <c r="F883" s="75"/>
      <c r="G883" s="75"/>
      <c r="H883" s="75"/>
      <c r="I883" s="75"/>
      <c r="J883" s="75"/>
      <c r="K883" s="75"/>
      <c r="L883" s="75"/>
      <c r="M883" s="74"/>
      <c r="N883" s="74"/>
      <c r="O883" s="74"/>
      <c r="P883" s="74"/>
      <c r="Q883" s="74"/>
      <c r="R883" s="85"/>
      <c r="S883" s="85"/>
      <c r="T883" s="85"/>
      <c r="U883" s="86"/>
      <c r="V883" s="86"/>
      <c r="W883" s="86"/>
      <c r="X883" s="74"/>
      <c r="Y883" s="74"/>
      <c r="Z883" s="74"/>
      <c r="AA883" s="74"/>
      <c r="AB883" s="74"/>
      <c r="AC883" s="73"/>
      <c r="AD883" s="73"/>
      <c r="AE883" s="73"/>
      <c r="AF883" s="73"/>
      <c r="AG883" s="73"/>
      <c r="AH883" s="73"/>
      <c r="AI883" s="73"/>
      <c r="AJ883" s="73"/>
      <c r="AK883" s="73"/>
      <c r="AL883" s="73"/>
      <c r="AM883" s="73"/>
      <c r="AN883" s="73"/>
      <c r="AO883" s="73"/>
      <c r="AP883" s="73"/>
      <c r="AQ883" s="73"/>
      <c r="AR883" s="73"/>
      <c r="AS883" s="73"/>
      <c r="AT883" s="73"/>
      <c r="AU883" s="73"/>
      <c r="AV883" s="73"/>
      <c r="AW883" s="73"/>
      <c r="AX883" s="73"/>
      <c r="AY883" s="73"/>
      <c r="AZ883" s="77"/>
      <c r="BA883" s="84"/>
      <c r="BB883" s="76"/>
      <c r="BC883" s="76"/>
      <c r="BD883" s="76"/>
      <c r="BE883" s="76"/>
      <c r="BF883" s="76"/>
      <c r="BG883" s="76"/>
      <c r="BH883" s="76"/>
      <c r="BI883" s="76"/>
      <c r="BJ883" s="76"/>
      <c r="BK883" s="74"/>
      <c r="BL883" s="74"/>
      <c r="BM883" s="74"/>
      <c r="BN883" s="74"/>
      <c r="BO883" s="74"/>
      <c r="BP883" s="85"/>
      <c r="BQ883" s="85"/>
      <c r="BR883" s="85"/>
      <c r="BS883" s="86"/>
      <c r="BT883" s="86"/>
      <c r="BU883" s="86"/>
      <c r="BV883" s="74"/>
      <c r="BW883" s="74"/>
      <c r="BX883" s="74"/>
      <c r="BY883" s="74"/>
      <c r="BZ883" s="74"/>
      <c r="CA883" s="73"/>
      <c r="CB883" s="73"/>
      <c r="CC883" s="73"/>
      <c r="CD883" s="73"/>
      <c r="CE883" s="73"/>
      <c r="CF883" s="73"/>
      <c r="CG883" s="73"/>
      <c r="CH883" s="73"/>
      <c r="CI883" s="73"/>
      <c r="CJ883" s="73"/>
      <c r="CK883" s="73"/>
      <c r="CL883" s="73"/>
      <c r="CM883" s="73"/>
      <c r="CN883" s="73"/>
      <c r="CO883" s="73"/>
      <c r="CP883" s="73"/>
      <c r="CQ883" s="73"/>
      <c r="CR883" s="73"/>
      <c r="CS883" s="73"/>
      <c r="CT883" s="73"/>
      <c r="CU883" s="73"/>
      <c r="CV883" s="73"/>
      <c r="CW883" s="73"/>
      <c r="CX883" s="77"/>
    </row>
    <row r="884" spans="2:102" ht="13.5" customHeight="1" x14ac:dyDescent="0.25">
      <c r="B884" s="77"/>
      <c r="C884" s="84"/>
      <c r="D884" s="75"/>
      <c r="E884" s="75"/>
      <c r="F884" s="75"/>
      <c r="G884" s="75"/>
      <c r="H884" s="75"/>
      <c r="I884" s="75"/>
      <c r="J884" s="75"/>
      <c r="K884" s="75"/>
      <c r="L884" s="75"/>
      <c r="M884" s="74"/>
      <c r="N884" s="74"/>
      <c r="O884" s="74"/>
      <c r="P884" s="74"/>
      <c r="Q884" s="74"/>
      <c r="R884" s="85"/>
      <c r="S884" s="85"/>
      <c r="T884" s="85"/>
      <c r="U884" s="86"/>
      <c r="V884" s="86"/>
      <c r="W884" s="86"/>
      <c r="X884" s="74"/>
      <c r="Y884" s="74"/>
      <c r="Z884" s="74"/>
      <c r="AA884" s="74"/>
      <c r="AB884" s="74"/>
      <c r="AC884" s="73"/>
      <c r="AD884" s="73"/>
      <c r="AE884" s="73"/>
      <c r="AF884" s="73"/>
      <c r="AG884" s="73"/>
      <c r="AH884" s="73"/>
      <c r="AI884" s="73"/>
      <c r="AJ884" s="73"/>
      <c r="AK884" s="73"/>
      <c r="AL884" s="73"/>
      <c r="AM884" s="73"/>
      <c r="AN884" s="73"/>
      <c r="AO884" s="73"/>
      <c r="AP884" s="73"/>
      <c r="AQ884" s="73"/>
      <c r="AR884" s="73"/>
      <c r="AS884" s="73"/>
      <c r="AT884" s="73"/>
      <c r="AU884" s="73"/>
      <c r="AV884" s="73"/>
      <c r="AW884" s="73"/>
      <c r="AX884" s="73"/>
      <c r="AY884" s="73"/>
      <c r="AZ884" s="77"/>
      <c r="BA884" s="84"/>
      <c r="BB884" s="76"/>
      <c r="BC884" s="76"/>
      <c r="BD884" s="76"/>
      <c r="BE884" s="76"/>
      <c r="BF884" s="76"/>
      <c r="BG884" s="76"/>
      <c r="BH884" s="76"/>
      <c r="BI884" s="76"/>
      <c r="BJ884" s="76"/>
      <c r="BK884" s="74"/>
      <c r="BL884" s="74"/>
      <c r="BM884" s="74"/>
      <c r="BN884" s="74"/>
      <c r="BO884" s="74"/>
      <c r="BP884" s="85"/>
      <c r="BQ884" s="85"/>
      <c r="BR884" s="85"/>
      <c r="BS884" s="86"/>
      <c r="BT884" s="86"/>
      <c r="BU884" s="86"/>
      <c r="BV884" s="74"/>
      <c r="BW884" s="74"/>
      <c r="BX884" s="74"/>
      <c r="BY884" s="74"/>
      <c r="BZ884" s="74"/>
      <c r="CA884" s="73"/>
      <c r="CB884" s="73"/>
      <c r="CC884" s="73"/>
      <c r="CD884" s="73"/>
      <c r="CE884" s="73"/>
      <c r="CF884" s="73"/>
      <c r="CG884" s="73"/>
      <c r="CH884" s="73"/>
      <c r="CI884" s="73"/>
      <c r="CJ884" s="73"/>
      <c r="CK884" s="73"/>
      <c r="CL884" s="73"/>
      <c r="CM884" s="73"/>
      <c r="CN884" s="73"/>
      <c r="CO884" s="73"/>
      <c r="CP884" s="73"/>
      <c r="CQ884" s="73"/>
      <c r="CR884" s="73"/>
      <c r="CS884" s="73"/>
      <c r="CT884" s="73"/>
      <c r="CU884" s="73"/>
      <c r="CV884" s="73"/>
      <c r="CW884" s="73"/>
      <c r="CX884" s="77"/>
    </row>
    <row r="885" spans="2:102" ht="13.5" customHeight="1" x14ac:dyDescent="0.25">
      <c r="B885" s="77"/>
      <c r="C885" s="84"/>
      <c r="D885" s="75"/>
      <c r="E885" s="75"/>
      <c r="F885" s="75"/>
      <c r="G885" s="75"/>
      <c r="H885" s="75"/>
      <c r="I885" s="75"/>
      <c r="J885" s="75"/>
      <c r="K885" s="75"/>
      <c r="L885" s="75"/>
      <c r="M885" s="74"/>
      <c r="N885" s="74"/>
      <c r="O885" s="74"/>
      <c r="P885" s="74"/>
      <c r="Q885" s="74"/>
      <c r="R885" s="85"/>
      <c r="S885" s="85"/>
      <c r="T885" s="85"/>
      <c r="U885" s="86"/>
      <c r="V885" s="86"/>
      <c r="W885" s="86"/>
      <c r="X885" s="74"/>
      <c r="Y885" s="74"/>
      <c r="Z885" s="74"/>
      <c r="AA885" s="74"/>
      <c r="AB885" s="74"/>
      <c r="AC885" s="73"/>
      <c r="AD885" s="73"/>
      <c r="AE885" s="73"/>
      <c r="AF885" s="73"/>
      <c r="AG885" s="73"/>
      <c r="AH885" s="73"/>
      <c r="AI885" s="73"/>
      <c r="AJ885" s="73"/>
      <c r="AK885" s="73"/>
      <c r="AL885" s="73"/>
      <c r="AM885" s="73"/>
      <c r="AN885" s="73"/>
      <c r="AO885" s="73"/>
      <c r="AP885" s="73"/>
      <c r="AQ885" s="73"/>
      <c r="AR885" s="73"/>
      <c r="AS885" s="73"/>
      <c r="AT885" s="73"/>
      <c r="AU885" s="73"/>
      <c r="AV885" s="73"/>
      <c r="AW885" s="73"/>
      <c r="AX885" s="73"/>
      <c r="AY885" s="73"/>
      <c r="AZ885" s="77"/>
      <c r="BA885" s="84"/>
      <c r="BB885" s="76"/>
      <c r="BC885" s="76"/>
      <c r="BD885" s="76"/>
      <c r="BE885" s="76"/>
      <c r="BF885" s="76"/>
      <c r="BG885" s="76"/>
      <c r="BH885" s="76"/>
      <c r="BI885" s="76"/>
      <c r="BJ885" s="76"/>
      <c r="BK885" s="74"/>
      <c r="BL885" s="74"/>
      <c r="BM885" s="74"/>
      <c r="BN885" s="74"/>
      <c r="BO885" s="74"/>
      <c r="BP885" s="85"/>
      <c r="BQ885" s="85"/>
      <c r="BR885" s="85"/>
      <c r="BS885" s="86"/>
      <c r="BT885" s="86"/>
      <c r="BU885" s="86"/>
      <c r="BV885" s="74"/>
      <c r="BW885" s="74"/>
      <c r="BX885" s="74"/>
      <c r="BY885" s="74"/>
      <c r="BZ885" s="74"/>
      <c r="CA885" s="73"/>
      <c r="CB885" s="73"/>
      <c r="CC885" s="73"/>
      <c r="CD885" s="73"/>
      <c r="CE885" s="73"/>
      <c r="CF885" s="73"/>
      <c r="CG885" s="73"/>
      <c r="CH885" s="73"/>
      <c r="CI885" s="73"/>
      <c r="CJ885" s="73"/>
      <c r="CK885" s="73"/>
      <c r="CL885" s="73"/>
      <c r="CM885" s="73"/>
      <c r="CN885" s="73"/>
      <c r="CO885" s="73"/>
      <c r="CP885" s="73"/>
      <c r="CQ885" s="73"/>
      <c r="CR885" s="73"/>
      <c r="CS885" s="73"/>
      <c r="CT885" s="73"/>
      <c r="CU885" s="73"/>
      <c r="CV885" s="73"/>
      <c r="CW885" s="73"/>
      <c r="CX885" s="77"/>
    </row>
    <row r="886" spans="2:102" ht="13.5" customHeight="1" x14ac:dyDescent="0.2">
      <c r="B886" s="77"/>
      <c r="C886" s="83"/>
      <c r="D886" s="83"/>
      <c r="E886" s="83"/>
      <c r="F886" s="83"/>
      <c r="G886" s="83"/>
      <c r="H886" s="83"/>
      <c r="I886" s="83"/>
      <c r="J886" s="83"/>
      <c r="K886" s="83"/>
      <c r="L886" s="83"/>
      <c r="M886" s="83"/>
      <c r="N886" s="83"/>
      <c r="O886" s="83"/>
      <c r="P886" s="83"/>
      <c r="Q886" s="83"/>
      <c r="R886" s="83"/>
      <c r="S886" s="83"/>
      <c r="T886" s="83"/>
      <c r="U886" s="83"/>
      <c r="V886" s="83"/>
      <c r="W886" s="83"/>
      <c r="X886" s="54"/>
      <c r="Y886" s="54"/>
      <c r="Z886" s="54"/>
      <c r="AA886" s="54"/>
      <c r="AB886" s="54"/>
      <c r="AC886" s="73"/>
      <c r="AD886" s="73"/>
      <c r="AE886" s="73"/>
      <c r="AF886" s="73"/>
      <c r="AG886" s="73"/>
      <c r="AH886" s="73"/>
      <c r="AI886" s="73"/>
      <c r="AJ886" s="73"/>
      <c r="AK886" s="73"/>
      <c r="AL886" s="73"/>
      <c r="AM886" s="73"/>
      <c r="AN886" s="73"/>
      <c r="AO886" s="73"/>
      <c r="AP886" s="73"/>
      <c r="AQ886" s="73"/>
      <c r="AR886" s="73"/>
      <c r="AS886" s="73"/>
      <c r="AT886" s="73"/>
      <c r="AU886" s="73"/>
      <c r="AV886" s="73"/>
      <c r="AW886" s="73"/>
      <c r="AX886" s="73"/>
      <c r="AY886" s="73"/>
      <c r="AZ886" s="77"/>
      <c r="BA886" s="83"/>
      <c r="BB886" s="83"/>
      <c r="BC886" s="83"/>
      <c r="BD886" s="83"/>
      <c r="BE886" s="83"/>
      <c r="BF886" s="83"/>
      <c r="BG886" s="83"/>
      <c r="BH886" s="83"/>
      <c r="BI886" s="83"/>
      <c r="BJ886" s="83"/>
      <c r="BK886" s="83"/>
      <c r="BL886" s="83"/>
      <c r="BM886" s="83"/>
      <c r="BN886" s="83"/>
      <c r="BO886" s="83"/>
      <c r="BP886" s="83"/>
      <c r="BQ886" s="83"/>
      <c r="BR886" s="83"/>
      <c r="BS886" s="83"/>
      <c r="BT886" s="83"/>
      <c r="BU886" s="83"/>
      <c r="BV886" s="54"/>
      <c r="BW886" s="54"/>
      <c r="BX886" s="54"/>
      <c r="BY886" s="54"/>
      <c r="BZ886" s="54"/>
      <c r="CA886" s="73"/>
      <c r="CB886" s="73"/>
      <c r="CC886" s="73"/>
      <c r="CD886" s="73"/>
      <c r="CE886" s="73"/>
      <c r="CF886" s="73"/>
      <c r="CG886" s="73"/>
      <c r="CH886" s="73"/>
      <c r="CI886" s="73"/>
      <c r="CJ886" s="73"/>
      <c r="CK886" s="73"/>
      <c r="CL886" s="73"/>
      <c r="CM886" s="73"/>
      <c r="CN886" s="73"/>
      <c r="CO886" s="73"/>
      <c r="CP886" s="73"/>
      <c r="CQ886" s="73"/>
      <c r="CR886" s="73"/>
      <c r="CS886" s="73"/>
      <c r="CT886" s="73"/>
      <c r="CU886" s="73"/>
      <c r="CV886" s="73"/>
      <c r="CW886" s="73"/>
      <c r="CX886" s="77"/>
    </row>
    <row r="887" spans="2:102" ht="13.5" customHeight="1" x14ac:dyDescent="0.2">
      <c r="B887" s="77"/>
      <c r="C887" s="83"/>
      <c r="D887" s="83"/>
      <c r="E887" s="83"/>
      <c r="F887" s="83"/>
      <c r="G887" s="83"/>
      <c r="H887" s="83"/>
      <c r="I887" s="83"/>
      <c r="J887" s="83"/>
      <c r="K887" s="83"/>
      <c r="L887" s="83"/>
      <c r="M887" s="83"/>
      <c r="N887" s="83"/>
      <c r="O887" s="83"/>
      <c r="P887" s="83"/>
      <c r="Q887" s="83"/>
      <c r="R887" s="83"/>
      <c r="S887" s="83"/>
      <c r="T887" s="83"/>
      <c r="U887" s="83"/>
      <c r="V887" s="83"/>
      <c r="W887" s="83"/>
      <c r="X887" s="54"/>
      <c r="Y887" s="54"/>
      <c r="Z887" s="54"/>
      <c r="AA887" s="54"/>
      <c r="AB887" s="54"/>
      <c r="AC887" s="73"/>
      <c r="AD887" s="73"/>
      <c r="AE887" s="73"/>
      <c r="AF887" s="73"/>
      <c r="AG887" s="73"/>
      <c r="AH887" s="73"/>
      <c r="AI887" s="73"/>
      <c r="AJ887" s="73"/>
      <c r="AK887" s="73"/>
      <c r="AL887" s="73"/>
      <c r="AM887" s="73"/>
      <c r="AN887" s="73"/>
      <c r="AO887" s="73"/>
      <c r="AP887" s="73"/>
      <c r="AQ887" s="73"/>
      <c r="AR887" s="73"/>
      <c r="AS887" s="73"/>
      <c r="AT887" s="73"/>
      <c r="AU887" s="73"/>
      <c r="AV887" s="73"/>
      <c r="AW887" s="73"/>
      <c r="AX887" s="73"/>
      <c r="AY887" s="73"/>
      <c r="AZ887" s="77"/>
      <c r="BA887" s="83"/>
      <c r="BB887" s="83"/>
      <c r="BC887" s="83"/>
      <c r="BD887" s="83"/>
      <c r="BE887" s="83"/>
      <c r="BF887" s="83"/>
      <c r="BG887" s="83"/>
      <c r="BH887" s="83"/>
      <c r="BI887" s="83"/>
      <c r="BJ887" s="83"/>
      <c r="BK887" s="83"/>
      <c r="BL887" s="83"/>
      <c r="BM887" s="83"/>
      <c r="BN887" s="83"/>
      <c r="BO887" s="83"/>
      <c r="BP887" s="83"/>
      <c r="BQ887" s="83"/>
      <c r="BR887" s="83"/>
      <c r="BS887" s="83"/>
      <c r="BT887" s="83"/>
      <c r="BU887" s="83"/>
      <c r="BV887" s="54"/>
      <c r="BW887" s="54"/>
      <c r="BX887" s="54"/>
      <c r="BY887" s="54"/>
      <c r="BZ887" s="54"/>
      <c r="CA887" s="83"/>
      <c r="CB887" s="83"/>
      <c r="CC887" s="83"/>
      <c r="CD887" s="83"/>
      <c r="CE887" s="83"/>
      <c r="CF887" s="83"/>
      <c r="CG887" s="83"/>
      <c r="CH887" s="83"/>
      <c r="CI887" s="83"/>
      <c r="CJ887" s="83"/>
      <c r="CK887" s="83"/>
      <c r="CL887" s="83"/>
      <c r="CM887" s="83"/>
      <c r="CN887" s="83"/>
      <c r="CO887" s="83"/>
      <c r="CP887" s="83"/>
      <c r="CQ887" s="83"/>
      <c r="CR887" s="83"/>
      <c r="CS887" s="83"/>
      <c r="CT887" s="83"/>
      <c r="CU887" s="83"/>
      <c r="CV887" s="83"/>
      <c r="CW887" s="83"/>
      <c r="CX887" s="77"/>
    </row>
    <row r="888" spans="2:102" ht="13.5" customHeight="1" x14ac:dyDescent="0.25">
      <c r="B888" s="77"/>
      <c r="C888" s="84"/>
      <c r="D888" s="75"/>
      <c r="E888" s="75"/>
      <c r="F888" s="75"/>
      <c r="G888" s="75"/>
      <c r="H888" s="75"/>
      <c r="I888" s="75"/>
      <c r="J888" s="75"/>
      <c r="K888" s="75"/>
      <c r="L888" s="75"/>
      <c r="M888" s="74"/>
      <c r="N888" s="74"/>
      <c r="O888" s="74"/>
      <c r="P888" s="74"/>
      <c r="Q888" s="74"/>
      <c r="R888" s="85"/>
      <c r="S888" s="85"/>
      <c r="T888" s="85"/>
      <c r="U888" s="86"/>
      <c r="V888" s="86"/>
      <c r="W888" s="86"/>
      <c r="X888" s="74"/>
      <c r="Y888" s="74"/>
      <c r="Z888" s="74"/>
      <c r="AA888" s="74"/>
      <c r="AB888" s="74"/>
      <c r="AC888" s="73"/>
      <c r="AD888" s="73"/>
      <c r="AE888" s="73"/>
      <c r="AF888" s="73"/>
      <c r="AG888" s="73"/>
      <c r="AH888" s="73"/>
      <c r="AI888" s="73"/>
      <c r="AJ888" s="73"/>
      <c r="AK888" s="73"/>
      <c r="AL888" s="73"/>
      <c r="AM888" s="73"/>
      <c r="AN888" s="73"/>
      <c r="AO888" s="73"/>
      <c r="AP888" s="73"/>
      <c r="AQ888" s="73"/>
      <c r="AR888" s="73"/>
      <c r="AS888" s="73"/>
      <c r="AT888" s="73"/>
      <c r="AU888" s="73"/>
      <c r="AV888" s="73"/>
      <c r="AW888" s="73"/>
      <c r="AX888" s="73"/>
      <c r="AY888" s="73"/>
      <c r="AZ888" s="77"/>
      <c r="BA888" s="51"/>
      <c r="BB888" s="51"/>
      <c r="BC888" s="51"/>
      <c r="BD888" s="51"/>
      <c r="BE888" s="51"/>
      <c r="BF888" s="51"/>
      <c r="BG888" s="51"/>
      <c r="BH888" s="51"/>
      <c r="BI888" s="51"/>
      <c r="BJ888" s="51"/>
      <c r="BK888" s="51"/>
      <c r="BL888" s="51"/>
      <c r="BM888" s="51"/>
      <c r="BN888" s="51"/>
      <c r="BO888" s="51"/>
      <c r="BP888" s="51"/>
      <c r="BQ888" s="51"/>
      <c r="BR888" s="51"/>
      <c r="BS888" s="51"/>
      <c r="BT888" s="51"/>
      <c r="BU888" s="51"/>
      <c r="BV888" s="54"/>
      <c r="BW888" s="54"/>
      <c r="BX888" s="54"/>
      <c r="BY888" s="54"/>
      <c r="BZ888" s="54"/>
      <c r="CA888" s="87"/>
      <c r="CB888" s="52"/>
      <c r="CC888" s="52"/>
      <c r="CD888" s="52"/>
      <c r="CE888" s="52"/>
      <c r="CF888" s="52"/>
      <c r="CG888" s="52"/>
      <c r="CH888" s="52"/>
      <c r="CI888" s="52"/>
      <c r="CJ888" s="52"/>
      <c r="CK888" s="52"/>
      <c r="CL888" s="52"/>
      <c r="CM888" s="52"/>
      <c r="CN888" s="52"/>
      <c r="CO888" s="52"/>
      <c r="CP888" s="88"/>
      <c r="CQ888" s="88"/>
      <c r="CR888" s="88"/>
      <c r="CS888" s="89"/>
      <c r="CT888" s="80"/>
      <c r="CU888" s="80"/>
      <c r="CV888" s="80"/>
      <c r="CW888" s="80"/>
      <c r="CX888" s="77"/>
    </row>
    <row r="889" spans="2:102" ht="13.5" customHeight="1" x14ac:dyDescent="0.25">
      <c r="B889" s="77"/>
      <c r="C889" s="84"/>
      <c r="D889" s="75"/>
      <c r="E889" s="75"/>
      <c r="F889" s="75"/>
      <c r="G889" s="75"/>
      <c r="H889" s="75"/>
      <c r="I889" s="75"/>
      <c r="J889" s="75"/>
      <c r="K889" s="75"/>
      <c r="L889" s="75"/>
      <c r="M889" s="74"/>
      <c r="N889" s="74"/>
      <c r="O889" s="74"/>
      <c r="P889" s="74"/>
      <c r="Q889" s="74"/>
      <c r="R889" s="85"/>
      <c r="S889" s="85"/>
      <c r="T889" s="85"/>
      <c r="U889" s="86"/>
      <c r="V889" s="86"/>
      <c r="W889" s="86"/>
      <c r="X889" s="74"/>
      <c r="Y889" s="74"/>
      <c r="Z889" s="74"/>
      <c r="AA889" s="74"/>
      <c r="AB889" s="74"/>
      <c r="AC889" s="73"/>
      <c r="AD889" s="73"/>
      <c r="AE889" s="73"/>
      <c r="AF889" s="73"/>
      <c r="AG889" s="73"/>
      <c r="AH889" s="73"/>
      <c r="AI889" s="73"/>
      <c r="AJ889" s="73"/>
      <c r="AK889" s="73"/>
      <c r="AL889" s="73"/>
      <c r="AM889" s="73"/>
      <c r="AN889" s="73"/>
      <c r="AO889" s="73"/>
      <c r="AP889" s="73"/>
      <c r="AQ889" s="73"/>
      <c r="AR889" s="73"/>
      <c r="AS889" s="73"/>
      <c r="AT889" s="73"/>
      <c r="AU889" s="73"/>
      <c r="AV889" s="73"/>
      <c r="AW889" s="73"/>
      <c r="AX889" s="73"/>
      <c r="AY889" s="73"/>
      <c r="AZ889" s="77"/>
      <c r="BA889" s="51"/>
      <c r="BB889" s="51"/>
      <c r="BC889" s="51"/>
      <c r="BD889" s="51"/>
      <c r="BE889" s="51"/>
      <c r="BF889" s="51"/>
      <c r="BG889" s="51"/>
      <c r="BH889" s="51"/>
      <c r="BI889" s="51"/>
      <c r="BJ889" s="51"/>
      <c r="BK889" s="51"/>
      <c r="BL889" s="51"/>
      <c r="BM889" s="51"/>
      <c r="BN889" s="51"/>
      <c r="BO889" s="51"/>
      <c r="BP889" s="51"/>
      <c r="BQ889" s="51"/>
      <c r="BR889" s="51"/>
      <c r="BS889" s="90"/>
      <c r="BT889" s="90"/>
      <c r="BU889" s="90"/>
      <c r="BV889" s="54"/>
      <c r="BW889" s="54"/>
      <c r="BX889" s="54"/>
      <c r="BY889" s="54"/>
      <c r="BZ889" s="54"/>
      <c r="CA889" s="87"/>
      <c r="CB889" s="52"/>
      <c r="CC889" s="52"/>
      <c r="CD889" s="52"/>
      <c r="CE889" s="52"/>
      <c r="CF889" s="52"/>
      <c r="CG889" s="52"/>
      <c r="CH889" s="52"/>
      <c r="CI889" s="52"/>
      <c r="CJ889" s="52"/>
      <c r="CK889" s="52"/>
      <c r="CL889" s="52"/>
      <c r="CM889" s="52"/>
      <c r="CN889" s="52"/>
      <c r="CO889" s="52"/>
      <c r="CP889" s="91"/>
      <c r="CQ889" s="91"/>
      <c r="CR889" s="91"/>
      <c r="CS889" s="79"/>
      <c r="CT889" s="80"/>
      <c r="CU889" s="80"/>
      <c r="CV889" s="80"/>
      <c r="CW889" s="80"/>
      <c r="CX889" s="77"/>
    </row>
    <row r="890" spans="2:102" ht="13.5" customHeight="1" x14ac:dyDescent="0.25">
      <c r="B890" s="77"/>
      <c r="C890" s="84"/>
      <c r="D890" s="75"/>
      <c r="E890" s="75"/>
      <c r="F890" s="75"/>
      <c r="G890" s="75"/>
      <c r="H890" s="75"/>
      <c r="I890" s="75"/>
      <c r="J890" s="75"/>
      <c r="K890" s="75"/>
      <c r="L890" s="75"/>
      <c r="M890" s="74"/>
      <c r="N890" s="74"/>
      <c r="O890" s="74"/>
      <c r="P890" s="74"/>
      <c r="Q890" s="74"/>
      <c r="R890" s="85"/>
      <c r="S890" s="85"/>
      <c r="T890" s="85"/>
      <c r="U890" s="86"/>
      <c r="V890" s="86"/>
      <c r="W890" s="86"/>
      <c r="X890" s="74"/>
      <c r="Y890" s="74"/>
      <c r="Z890" s="74"/>
      <c r="AA890" s="74"/>
      <c r="AB890" s="74"/>
      <c r="AC890" s="73"/>
      <c r="AD890" s="73"/>
      <c r="AE890" s="73"/>
      <c r="AF890" s="73"/>
      <c r="AG890" s="73"/>
      <c r="AH890" s="73"/>
      <c r="AI890" s="73"/>
      <c r="AJ890" s="73"/>
      <c r="AK890" s="73"/>
      <c r="AL890" s="73"/>
      <c r="AM890" s="73"/>
      <c r="AN890" s="73"/>
      <c r="AO890" s="73"/>
      <c r="AP890" s="73"/>
      <c r="AQ890" s="73"/>
      <c r="AR890" s="73"/>
      <c r="AS890" s="73"/>
      <c r="AT890" s="73"/>
      <c r="AU890" s="73"/>
      <c r="AV890" s="73"/>
      <c r="AW890" s="73"/>
      <c r="AX890" s="73"/>
      <c r="AY890" s="73"/>
      <c r="AZ890" s="77"/>
      <c r="BA890" s="53"/>
      <c r="BB890" s="53"/>
      <c r="BC890" s="53"/>
      <c r="BD890" s="53"/>
      <c r="BE890" s="53"/>
      <c r="BF890" s="53"/>
      <c r="BG890" s="53"/>
      <c r="BH890" s="53"/>
      <c r="BI890" s="53"/>
      <c r="BJ890" s="53"/>
      <c r="BK890" s="53"/>
      <c r="BL890" s="53"/>
      <c r="BM890" s="53"/>
      <c r="BN890" s="53"/>
      <c r="BO890" s="53"/>
      <c r="BP890" s="53"/>
      <c r="BQ890" s="53"/>
      <c r="BR890" s="53"/>
      <c r="BS890" s="90"/>
      <c r="BT890" s="90"/>
      <c r="BU890" s="90"/>
      <c r="BV890" s="54"/>
      <c r="BW890" s="54"/>
      <c r="BX890" s="54"/>
      <c r="BY890" s="54"/>
      <c r="BZ890" s="54"/>
      <c r="CA890" s="87"/>
      <c r="CB890" s="52"/>
      <c r="CC890" s="52"/>
      <c r="CD890" s="52"/>
      <c r="CE890" s="52"/>
      <c r="CF890" s="52"/>
      <c r="CG890" s="52"/>
      <c r="CH890" s="52"/>
      <c r="CI890" s="52"/>
      <c r="CJ890" s="52"/>
      <c r="CK890" s="52"/>
      <c r="CL890" s="52"/>
      <c r="CM890" s="52"/>
      <c r="CN890" s="52"/>
      <c r="CO890" s="52"/>
      <c r="CP890" s="88"/>
      <c r="CQ890" s="88"/>
      <c r="CR890" s="88"/>
      <c r="CS890" s="89"/>
      <c r="CT890" s="80"/>
      <c r="CU890" s="80"/>
      <c r="CV890" s="80"/>
      <c r="CW890" s="80"/>
      <c r="CX890" s="77"/>
    </row>
    <row r="891" spans="2:102" ht="13.5" customHeight="1" x14ac:dyDescent="0.25">
      <c r="B891" s="77"/>
      <c r="C891" s="84"/>
      <c r="D891" s="75"/>
      <c r="E891" s="75"/>
      <c r="F891" s="75"/>
      <c r="G891" s="75"/>
      <c r="H891" s="75"/>
      <c r="I891" s="75"/>
      <c r="J891" s="75"/>
      <c r="K891" s="75"/>
      <c r="L891" s="75"/>
      <c r="M891" s="74"/>
      <c r="N891" s="74"/>
      <c r="O891" s="74"/>
      <c r="P891" s="74"/>
      <c r="Q891" s="74"/>
      <c r="R891" s="85"/>
      <c r="S891" s="85"/>
      <c r="T891" s="85"/>
      <c r="U891" s="86"/>
      <c r="V891" s="86"/>
      <c r="W891" s="86"/>
      <c r="X891" s="74"/>
      <c r="Y891" s="74"/>
      <c r="Z891" s="74"/>
      <c r="AA891" s="74"/>
      <c r="AB891" s="74"/>
      <c r="AC891" s="73"/>
      <c r="AD891" s="73"/>
      <c r="AE891" s="73"/>
      <c r="AF891" s="73"/>
      <c r="AG891" s="73"/>
      <c r="AH891" s="73"/>
      <c r="AI891" s="73"/>
      <c r="AJ891" s="73"/>
      <c r="AK891" s="73"/>
      <c r="AL891" s="73"/>
      <c r="AM891" s="73"/>
      <c r="AN891" s="73"/>
      <c r="AO891" s="73"/>
      <c r="AP891" s="73"/>
      <c r="AQ891" s="73"/>
      <c r="AR891" s="73"/>
      <c r="AS891" s="73"/>
      <c r="AT891" s="73"/>
      <c r="AU891" s="73"/>
      <c r="AV891" s="73"/>
      <c r="AW891" s="73"/>
      <c r="AX891" s="73"/>
      <c r="AY891" s="73"/>
      <c r="AZ891" s="77"/>
      <c r="BA891" s="51"/>
      <c r="BB891" s="51"/>
      <c r="BC891" s="51"/>
      <c r="BD891" s="51"/>
      <c r="BE891" s="51"/>
      <c r="BF891" s="51"/>
      <c r="BG891" s="51"/>
      <c r="BH891" s="51"/>
      <c r="BI891" s="51"/>
      <c r="BJ891" s="51"/>
      <c r="BK891" s="51"/>
      <c r="BL891" s="51"/>
      <c r="BM891" s="51"/>
      <c r="BN891" s="51"/>
      <c r="BO891" s="51"/>
      <c r="BP891" s="51"/>
      <c r="BQ891" s="51"/>
      <c r="BR891" s="51"/>
      <c r="BS891" s="51"/>
      <c r="BT891" s="51"/>
      <c r="BU891" s="51"/>
      <c r="BV891" s="51"/>
      <c r="BW891" s="51"/>
      <c r="BX891" s="51"/>
      <c r="BY891" s="51"/>
      <c r="BZ891" s="51"/>
      <c r="CA891" s="83"/>
      <c r="CB891" s="83"/>
      <c r="CC891" s="83"/>
      <c r="CD891" s="83"/>
      <c r="CE891" s="83"/>
      <c r="CF891" s="83"/>
      <c r="CG891" s="83"/>
      <c r="CH891" s="83"/>
      <c r="CI891" s="83"/>
      <c r="CJ891" s="83"/>
      <c r="CK891" s="83"/>
      <c r="CL891" s="83"/>
      <c r="CM891" s="83"/>
      <c r="CN891" s="83"/>
      <c r="CO891" s="83"/>
      <c r="CP891" s="83"/>
      <c r="CQ891" s="83"/>
      <c r="CR891" s="83"/>
      <c r="CS891" s="92"/>
      <c r="CT891" s="83"/>
      <c r="CU891" s="83"/>
      <c r="CV891" s="83"/>
      <c r="CW891" s="83"/>
      <c r="CX891" s="77"/>
    </row>
    <row r="892" spans="2:102" ht="13.5" customHeight="1" x14ac:dyDescent="0.2">
      <c r="B892" s="77"/>
      <c r="C892" s="83"/>
      <c r="D892" s="83"/>
      <c r="E892" s="83"/>
      <c r="F892" s="83"/>
      <c r="G892" s="83"/>
      <c r="H892" s="83"/>
      <c r="I892" s="83"/>
      <c r="J892" s="83"/>
      <c r="K892" s="83"/>
      <c r="L892" s="83"/>
      <c r="M892" s="83"/>
      <c r="N892" s="83"/>
      <c r="O892" s="83"/>
      <c r="P892" s="83"/>
      <c r="Q892" s="83"/>
      <c r="R892" s="83"/>
      <c r="S892" s="83"/>
      <c r="T892" s="83"/>
      <c r="U892" s="83"/>
      <c r="V892" s="83"/>
      <c r="W892" s="83"/>
      <c r="X892" s="54"/>
      <c r="Y892" s="54"/>
      <c r="Z892" s="54"/>
      <c r="AA892" s="54"/>
      <c r="AB892" s="54"/>
      <c r="AC892" s="73"/>
      <c r="AD892" s="73"/>
      <c r="AE892" s="73"/>
      <c r="AF892" s="73"/>
      <c r="AG892" s="73"/>
      <c r="AH892" s="73"/>
      <c r="AI892" s="73"/>
      <c r="AJ892" s="73"/>
      <c r="AK892" s="73"/>
      <c r="AL892" s="73"/>
      <c r="AM892" s="73"/>
      <c r="AN892" s="73"/>
      <c r="AO892" s="73"/>
      <c r="AP892" s="73"/>
      <c r="AQ892" s="73"/>
      <c r="AR892" s="73"/>
      <c r="AS892" s="73"/>
      <c r="AT892" s="73"/>
      <c r="AU892" s="73"/>
      <c r="AV892" s="73"/>
      <c r="AW892" s="73"/>
      <c r="AX892" s="73"/>
      <c r="AY892" s="73"/>
      <c r="AZ892" s="77"/>
      <c r="BA892" s="52"/>
      <c r="BB892" s="62"/>
      <c r="BC892" s="62"/>
      <c r="BD892" s="62"/>
      <c r="BE892" s="62"/>
      <c r="BF892" s="62"/>
      <c r="BG892" s="62"/>
      <c r="BH892" s="62"/>
      <c r="BI892" s="62"/>
      <c r="BJ892" s="62"/>
      <c r="BK892" s="62"/>
      <c r="BL892" s="62"/>
      <c r="BM892" s="62"/>
      <c r="BN892" s="62"/>
      <c r="BO892" s="62"/>
      <c r="BP892" s="62"/>
      <c r="BQ892" s="62"/>
      <c r="BR892" s="62"/>
      <c r="BS892" s="62"/>
      <c r="BT892" s="62"/>
      <c r="BU892" s="62"/>
      <c r="BV892" s="62"/>
      <c r="BW892" s="62"/>
      <c r="BX892" s="62"/>
      <c r="BY892" s="62"/>
      <c r="BZ892" s="52"/>
      <c r="CA892" s="83"/>
      <c r="CB892" s="83"/>
      <c r="CC892" s="83"/>
      <c r="CD892" s="83"/>
      <c r="CE892" s="83"/>
      <c r="CF892" s="83"/>
      <c r="CG892" s="83"/>
      <c r="CH892" s="83"/>
      <c r="CI892" s="83"/>
      <c r="CJ892" s="83"/>
      <c r="CK892" s="83"/>
      <c r="CL892" s="83"/>
      <c r="CM892" s="83"/>
      <c r="CN892" s="83"/>
      <c r="CO892" s="83"/>
      <c r="CP892" s="83"/>
      <c r="CQ892" s="83"/>
      <c r="CR892" s="83"/>
      <c r="CS892" s="92"/>
      <c r="CT892" s="83"/>
      <c r="CU892" s="83"/>
      <c r="CV892" s="83"/>
      <c r="CW892" s="83"/>
      <c r="CX892" s="77"/>
    </row>
    <row r="893" spans="2:102" ht="13.5" customHeight="1" x14ac:dyDescent="0.2">
      <c r="B893" s="77"/>
      <c r="C893" s="83"/>
      <c r="D893" s="83"/>
      <c r="E893" s="83"/>
      <c r="F893" s="83"/>
      <c r="G893" s="83"/>
      <c r="H893" s="83"/>
      <c r="I893" s="83"/>
      <c r="J893" s="83"/>
      <c r="K893" s="83"/>
      <c r="L893" s="83"/>
      <c r="M893" s="83"/>
      <c r="N893" s="83"/>
      <c r="O893" s="83"/>
      <c r="P893" s="83"/>
      <c r="Q893" s="83"/>
      <c r="R893" s="83"/>
      <c r="S893" s="83"/>
      <c r="T893" s="83"/>
      <c r="U893" s="83"/>
      <c r="V893" s="83"/>
      <c r="W893" s="83"/>
      <c r="X893" s="54"/>
      <c r="Y893" s="54"/>
      <c r="Z893" s="54"/>
      <c r="AA893" s="54"/>
      <c r="AB893" s="54"/>
      <c r="AC893" s="73"/>
      <c r="AD893" s="73"/>
      <c r="AE893" s="73"/>
      <c r="AF893" s="73"/>
      <c r="AG893" s="73"/>
      <c r="AH893" s="73"/>
      <c r="AI893" s="73"/>
      <c r="AJ893" s="73"/>
      <c r="AK893" s="73"/>
      <c r="AL893" s="73"/>
      <c r="AM893" s="73"/>
      <c r="AN893" s="73"/>
      <c r="AO893" s="73"/>
      <c r="AP893" s="73"/>
      <c r="AQ893" s="73"/>
      <c r="AR893" s="73"/>
      <c r="AS893" s="73"/>
      <c r="AT893" s="73"/>
      <c r="AU893" s="73"/>
      <c r="AV893" s="73"/>
      <c r="AW893" s="73"/>
      <c r="AX893" s="73"/>
      <c r="AY893" s="73"/>
      <c r="AZ893" s="77"/>
      <c r="BA893" s="52"/>
      <c r="BB893" s="62"/>
      <c r="BC893" s="62"/>
      <c r="BD893" s="62"/>
      <c r="BE893" s="62"/>
      <c r="BF893" s="62"/>
      <c r="BG893" s="62"/>
      <c r="BH893" s="62"/>
      <c r="BI893" s="62"/>
      <c r="BJ893" s="62"/>
      <c r="BK893" s="62"/>
      <c r="BL893" s="62"/>
      <c r="BM893" s="62"/>
      <c r="BN893" s="62"/>
      <c r="BO893" s="62"/>
      <c r="BP893" s="62"/>
      <c r="BQ893" s="62"/>
      <c r="BR893" s="62"/>
      <c r="BS893" s="62"/>
      <c r="BT893" s="62"/>
      <c r="BU893" s="62"/>
      <c r="BV893" s="62"/>
      <c r="BW893" s="62"/>
      <c r="BX893" s="62"/>
      <c r="BY893" s="62"/>
      <c r="BZ893" s="52"/>
      <c r="CA893" s="87"/>
      <c r="CB893" s="52"/>
      <c r="CC893" s="52"/>
      <c r="CD893" s="52"/>
      <c r="CE893" s="52"/>
      <c r="CF893" s="52"/>
      <c r="CG893" s="52"/>
      <c r="CH893" s="52"/>
      <c r="CI893" s="52"/>
      <c r="CJ893" s="52"/>
      <c r="CK893" s="52"/>
      <c r="CL893" s="52"/>
      <c r="CM893" s="52"/>
      <c r="CN893" s="52"/>
      <c r="CO893" s="52"/>
      <c r="CP893" s="91"/>
      <c r="CQ893" s="91"/>
      <c r="CR893" s="91"/>
      <c r="CS893" s="92"/>
      <c r="CT893" s="83"/>
      <c r="CU893" s="83"/>
      <c r="CV893" s="83"/>
      <c r="CW893" s="83"/>
      <c r="CX893" s="77"/>
    </row>
    <row r="894" spans="2:102" ht="13.5" customHeight="1" x14ac:dyDescent="0.25">
      <c r="B894" s="77"/>
      <c r="C894" s="84"/>
      <c r="D894" s="75"/>
      <c r="E894" s="75"/>
      <c r="F894" s="75"/>
      <c r="G894" s="75"/>
      <c r="H894" s="75"/>
      <c r="I894" s="75"/>
      <c r="J894" s="75"/>
      <c r="K894" s="75"/>
      <c r="L894" s="75"/>
      <c r="M894" s="74"/>
      <c r="N894" s="74"/>
      <c r="O894" s="74"/>
      <c r="P894" s="74"/>
      <c r="Q894" s="74"/>
      <c r="R894" s="85"/>
      <c r="S894" s="85"/>
      <c r="T894" s="85"/>
      <c r="U894" s="86"/>
      <c r="V894" s="86"/>
      <c r="W894" s="86"/>
      <c r="X894" s="74"/>
      <c r="Y894" s="74"/>
      <c r="Z894" s="74"/>
      <c r="AA894" s="74"/>
      <c r="AB894" s="74"/>
      <c r="AC894" s="73"/>
      <c r="AD894" s="73"/>
      <c r="AE894" s="73"/>
      <c r="AF894" s="73"/>
      <c r="AG894" s="73"/>
      <c r="AH894" s="73"/>
      <c r="AI894" s="73"/>
      <c r="AJ894" s="73"/>
      <c r="AK894" s="73"/>
      <c r="AL894" s="73"/>
      <c r="AM894" s="73"/>
      <c r="AN894" s="73"/>
      <c r="AO894" s="73"/>
      <c r="AP894" s="73"/>
      <c r="AQ894" s="73"/>
      <c r="AR894" s="73"/>
      <c r="AS894" s="73"/>
      <c r="AT894" s="73"/>
      <c r="AU894" s="73"/>
      <c r="AV894" s="73"/>
      <c r="AW894" s="73"/>
      <c r="AX894" s="73"/>
      <c r="AY894" s="73"/>
      <c r="AZ894" s="77"/>
      <c r="BA894" s="52"/>
      <c r="BB894" s="62"/>
      <c r="BC894" s="62"/>
      <c r="BD894" s="62"/>
      <c r="BE894" s="62"/>
      <c r="BF894" s="62"/>
      <c r="BG894" s="62"/>
      <c r="BH894" s="62"/>
      <c r="BI894" s="62"/>
      <c r="BJ894" s="62"/>
      <c r="BK894" s="62"/>
      <c r="BL894" s="62"/>
      <c r="BM894" s="62"/>
      <c r="BN894" s="62"/>
      <c r="BO894" s="62"/>
      <c r="BP894" s="62"/>
      <c r="BQ894" s="62"/>
      <c r="BR894" s="62"/>
      <c r="BS894" s="62"/>
      <c r="BT894" s="62"/>
      <c r="BU894" s="62"/>
      <c r="BV894" s="62"/>
      <c r="BW894" s="62"/>
      <c r="BX894" s="62"/>
      <c r="BY894" s="62"/>
      <c r="BZ894" s="52"/>
      <c r="CA894" s="83"/>
      <c r="CB894" s="83"/>
      <c r="CC894" s="83"/>
      <c r="CD894" s="83"/>
      <c r="CE894" s="83"/>
      <c r="CF894" s="83"/>
      <c r="CG894" s="83"/>
      <c r="CH894" s="83"/>
      <c r="CI894" s="83"/>
      <c r="CJ894" s="83"/>
      <c r="CK894" s="83"/>
      <c r="CL894" s="83"/>
      <c r="CM894" s="83"/>
      <c r="CN894" s="83"/>
      <c r="CO894" s="83"/>
      <c r="CP894" s="83"/>
      <c r="CQ894" s="83"/>
      <c r="CR894" s="83"/>
      <c r="CS894" s="92"/>
      <c r="CT894" s="83"/>
      <c r="CU894" s="83"/>
      <c r="CV894" s="83"/>
      <c r="CW894" s="83"/>
      <c r="CX894" s="77"/>
    </row>
    <row r="895" spans="2:102" ht="13.5" customHeight="1" x14ac:dyDescent="0.25">
      <c r="B895" s="77"/>
      <c r="C895" s="84"/>
      <c r="D895" s="75"/>
      <c r="E895" s="75"/>
      <c r="F895" s="75"/>
      <c r="G895" s="75"/>
      <c r="H895" s="75"/>
      <c r="I895" s="75"/>
      <c r="J895" s="75"/>
      <c r="K895" s="75"/>
      <c r="L895" s="75"/>
      <c r="M895" s="74"/>
      <c r="N895" s="74"/>
      <c r="O895" s="74"/>
      <c r="P895" s="74"/>
      <c r="Q895" s="74"/>
      <c r="R895" s="85"/>
      <c r="S895" s="85"/>
      <c r="T895" s="85"/>
      <c r="U895" s="86"/>
      <c r="V895" s="86"/>
      <c r="W895" s="86"/>
      <c r="X895" s="74"/>
      <c r="Y895" s="74"/>
      <c r="Z895" s="74"/>
      <c r="AA895" s="74"/>
      <c r="AB895" s="74"/>
      <c r="AC895" s="73"/>
      <c r="AD895" s="73"/>
      <c r="AE895" s="73"/>
      <c r="AF895" s="73"/>
      <c r="AG895" s="73"/>
      <c r="AH895" s="73"/>
      <c r="AI895" s="73"/>
      <c r="AJ895" s="73"/>
      <c r="AK895" s="73"/>
      <c r="AL895" s="73"/>
      <c r="AM895" s="73"/>
      <c r="AN895" s="73"/>
      <c r="AO895" s="73"/>
      <c r="AP895" s="73"/>
      <c r="AQ895" s="73"/>
      <c r="AR895" s="73"/>
      <c r="AS895" s="73"/>
      <c r="AT895" s="73"/>
      <c r="AU895" s="73"/>
      <c r="AV895" s="73"/>
      <c r="AW895" s="73"/>
      <c r="AX895" s="73"/>
      <c r="AY895" s="73"/>
      <c r="AZ895" s="77"/>
      <c r="BA895" s="53"/>
      <c r="BB895" s="62"/>
      <c r="BC895" s="62"/>
      <c r="BD895" s="62"/>
      <c r="BE895" s="62"/>
      <c r="BF895" s="62"/>
      <c r="BG895" s="62"/>
      <c r="BH895" s="62"/>
      <c r="BI895" s="62"/>
      <c r="BJ895" s="62"/>
      <c r="BK895" s="62"/>
      <c r="BL895" s="62"/>
      <c r="BM895" s="62"/>
      <c r="BN895" s="62"/>
      <c r="BO895" s="62"/>
      <c r="BP895" s="62"/>
      <c r="BQ895" s="62"/>
      <c r="BR895" s="62"/>
      <c r="BS895" s="62"/>
      <c r="BT895" s="62"/>
      <c r="BU895" s="62"/>
      <c r="BV895" s="62"/>
      <c r="BW895" s="62"/>
      <c r="BX895" s="62"/>
      <c r="BY895" s="62"/>
      <c r="BZ895" s="54"/>
      <c r="CA895" s="83"/>
      <c r="CB895" s="83"/>
      <c r="CC895" s="83"/>
      <c r="CD895" s="83"/>
      <c r="CE895" s="83"/>
      <c r="CF895" s="83"/>
      <c r="CG895" s="83"/>
      <c r="CH895" s="83"/>
      <c r="CI895" s="83"/>
      <c r="CJ895" s="83"/>
      <c r="CK895" s="83"/>
      <c r="CL895" s="83"/>
      <c r="CM895" s="83"/>
      <c r="CN895" s="83"/>
      <c r="CO895" s="83"/>
      <c r="CP895" s="83"/>
      <c r="CQ895" s="83"/>
      <c r="CR895" s="83"/>
      <c r="CS895" s="92"/>
      <c r="CT895" s="83"/>
      <c r="CU895" s="83"/>
      <c r="CV895" s="83"/>
      <c r="CW895" s="83"/>
      <c r="CX895" s="77"/>
    </row>
    <row r="896" spans="2:102" ht="13.5" customHeight="1" x14ac:dyDescent="0.25">
      <c r="B896" s="77"/>
      <c r="C896" s="84"/>
      <c r="D896" s="75"/>
      <c r="E896" s="75"/>
      <c r="F896" s="75"/>
      <c r="G896" s="75"/>
      <c r="H896" s="75"/>
      <c r="I896" s="75"/>
      <c r="J896" s="75"/>
      <c r="K896" s="75"/>
      <c r="L896" s="75"/>
      <c r="M896" s="74"/>
      <c r="N896" s="74"/>
      <c r="O896" s="74"/>
      <c r="P896" s="74"/>
      <c r="Q896" s="74"/>
      <c r="R896" s="85"/>
      <c r="S896" s="85"/>
      <c r="T896" s="85"/>
      <c r="U896" s="86"/>
      <c r="V896" s="86"/>
      <c r="W896" s="86"/>
      <c r="X896" s="74"/>
      <c r="Y896" s="74"/>
      <c r="Z896" s="74"/>
      <c r="AA896" s="74"/>
      <c r="AB896" s="74"/>
      <c r="AC896" s="73"/>
      <c r="AD896" s="73"/>
      <c r="AE896" s="73"/>
      <c r="AF896" s="73"/>
      <c r="AG896" s="73"/>
      <c r="AH896" s="73"/>
      <c r="AI896" s="73"/>
      <c r="AJ896" s="73"/>
      <c r="AK896" s="73"/>
      <c r="AL896" s="73"/>
      <c r="AM896" s="73"/>
      <c r="AN896" s="73"/>
      <c r="AO896" s="73"/>
      <c r="AP896" s="73"/>
      <c r="AQ896" s="73"/>
      <c r="AR896" s="73"/>
      <c r="AS896" s="73"/>
      <c r="AT896" s="73"/>
      <c r="AU896" s="73"/>
      <c r="AV896" s="73"/>
      <c r="AW896" s="73"/>
      <c r="AX896" s="73"/>
      <c r="AY896" s="73"/>
      <c r="AZ896" s="77"/>
      <c r="BA896" s="52"/>
      <c r="BB896" s="62"/>
      <c r="BC896" s="62"/>
      <c r="BD896" s="62"/>
      <c r="BE896" s="62"/>
      <c r="BF896" s="62"/>
      <c r="BG896" s="62"/>
      <c r="BH896" s="62"/>
      <c r="BI896" s="62"/>
      <c r="BJ896" s="62"/>
      <c r="BK896" s="62"/>
      <c r="BL896" s="62"/>
      <c r="BM896" s="62"/>
      <c r="BN896" s="62"/>
      <c r="BO896" s="62"/>
      <c r="BP896" s="62"/>
      <c r="BQ896" s="62"/>
      <c r="BR896" s="62"/>
      <c r="BS896" s="62"/>
      <c r="BT896" s="62"/>
      <c r="BU896" s="62"/>
      <c r="BV896" s="62"/>
      <c r="BW896" s="62"/>
      <c r="BX896" s="62"/>
      <c r="BY896" s="62"/>
      <c r="BZ896" s="52"/>
      <c r="CA896" s="77"/>
      <c r="CB896" s="77"/>
      <c r="CC896" s="77"/>
      <c r="CD896" s="77"/>
      <c r="CE896" s="77"/>
      <c r="CF896" s="77"/>
      <c r="CG896" s="77"/>
      <c r="CH896" s="77"/>
      <c r="CI896" s="77"/>
      <c r="CJ896" s="77"/>
      <c r="CK896" s="77"/>
      <c r="CL896" s="77"/>
      <c r="CM896" s="77"/>
      <c r="CN896" s="77"/>
      <c r="CO896" s="77"/>
      <c r="CP896" s="77"/>
      <c r="CQ896" s="77"/>
      <c r="CR896" s="77"/>
      <c r="CS896" s="77"/>
      <c r="CT896" s="77"/>
      <c r="CU896" s="77"/>
      <c r="CV896" s="77"/>
      <c r="CW896" s="77"/>
      <c r="CX896" s="77"/>
    </row>
    <row r="897" spans="2:102" ht="13.5" customHeight="1" x14ac:dyDescent="0.25">
      <c r="B897" s="77"/>
      <c r="C897" s="84"/>
      <c r="D897" s="75"/>
      <c r="E897" s="75"/>
      <c r="F897" s="75"/>
      <c r="G897" s="75"/>
      <c r="H897" s="75"/>
      <c r="I897" s="75"/>
      <c r="J897" s="75"/>
      <c r="K897" s="75"/>
      <c r="L897" s="75"/>
      <c r="M897" s="74"/>
      <c r="N897" s="74"/>
      <c r="O897" s="74"/>
      <c r="P897" s="74"/>
      <c r="Q897" s="74"/>
      <c r="R897" s="85"/>
      <c r="S897" s="85"/>
      <c r="T897" s="85"/>
      <c r="U897" s="86"/>
      <c r="V897" s="86"/>
      <c r="W897" s="86"/>
      <c r="X897" s="74"/>
      <c r="Y897" s="74"/>
      <c r="Z897" s="74"/>
      <c r="AA897" s="74"/>
      <c r="AB897" s="74"/>
      <c r="AC897" s="73"/>
      <c r="AD897" s="73"/>
      <c r="AE897" s="73"/>
      <c r="AF897" s="73"/>
      <c r="AG897" s="73"/>
      <c r="AH897" s="73"/>
      <c r="AI897" s="73"/>
      <c r="AJ897" s="73"/>
      <c r="AK897" s="73"/>
      <c r="AL897" s="73"/>
      <c r="AM897" s="73"/>
      <c r="AN897" s="73"/>
      <c r="AO897" s="73"/>
      <c r="AP897" s="73"/>
      <c r="AQ897" s="73"/>
      <c r="AR897" s="73"/>
      <c r="AS897" s="73"/>
      <c r="AT897" s="73"/>
      <c r="AU897" s="73"/>
      <c r="AV897" s="73"/>
      <c r="AW897" s="73"/>
      <c r="AX897" s="73"/>
      <c r="AY897" s="73"/>
      <c r="AZ897" s="77"/>
      <c r="BA897" s="53"/>
      <c r="BB897" s="62"/>
      <c r="BC897" s="62"/>
      <c r="BD897" s="62"/>
      <c r="BE897" s="62"/>
      <c r="BF897" s="62"/>
      <c r="BG897" s="62"/>
      <c r="BH897" s="62"/>
      <c r="BI897" s="62"/>
      <c r="BJ897" s="62"/>
      <c r="BK897" s="62"/>
      <c r="BL897" s="62"/>
      <c r="BM897" s="62"/>
      <c r="BN897" s="62"/>
      <c r="BO897" s="62"/>
      <c r="BP897" s="62"/>
      <c r="BQ897" s="62"/>
      <c r="BR897" s="62"/>
      <c r="BS897" s="62"/>
      <c r="BT897" s="62"/>
      <c r="BU897" s="62"/>
      <c r="BV897" s="62"/>
      <c r="BW897" s="62"/>
      <c r="BX897" s="62"/>
      <c r="BY897" s="62"/>
      <c r="BZ897" s="54"/>
      <c r="CA897" s="77"/>
      <c r="CB897" s="77"/>
      <c r="CC897" s="77"/>
      <c r="CD897" s="81"/>
      <c r="CE897" s="81"/>
      <c r="CF897" s="81"/>
      <c r="CG897" s="81"/>
      <c r="CH897" s="81"/>
      <c r="CI897" s="81"/>
      <c r="CJ897" s="81"/>
      <c r="CK897" s="81"/>
      <c r="CL897" s="81"/>
      <c r="CM897" s="81"/>
      <c r="CN897" s="81"/>
      <c r="CO897" s="81"/>
      <c r="CP897" s="81"/>
      <c r="CQ897" s="81"/>
      <c r="CR897" s="81"/>
      <c r="CS897" s="81"/>
      <c r="CT897" s="81"/>
      <c r="CU897" s="77"/>
      <c r="CV897" s="77"/>
      <c r="CW897" s="77"/>
      <c r="CX897" s="77"/>
    </row>
    <row r="898" spans="2:102" ht="13.5" customHeight="1" x14ac:dyDescent="0.2">
      <c r="B898" s="77"/>
      <c r="C898" s="83"/>
      <c r="D898" s="83"/>
      <c r="E898" s="83"/>
      <c r="F898" s="83"/>
      <c r="G898" s="83"/>
      <c r="H898" s="83"/>
      <c r="I898" s="83"/>
      <c r="J898" s="83"/>
      <c r="K898" s="83"/>
      <c r="L898" s="83"/>
      <c r="M898" s="83"/>
      <c r="N898" s="83"/>
      <c r="O898" s="83"/>
      <c r="P898" s="83"/>
      <c r="Q898" s="83"/>
      <c r="R898" s="83"/>
      <c r="S898" s="83"/>
      <c r="T898" s="83"/>
      <c r="U898" s="83"/>
      <c r="V898" s="83"/>
      <c r="W898" s="83"/>
      <c r="X898" s="54"/>
      <c r="Y898" s="54"/>
      <c r="Z898" s="54"/>
      <c r="AA898" s="54"/>
      <c r="AB898" s="54"/>
      <c r="AC898" s="73"/>
      <c r="AD898" s="73"/>
      <c r="AE898" s="73"/>
      <c r="AF898" s="73"/>
      <c r="AG898" s="73"/>
      <c r="AH898" s="73"/>
      <c r="AI898" s="73"/>
      <c r="AJ898" s="73"/>
      <c r="AK898" s="73"/>
      <c r="AL898" s="73"/>
      <c r="AM898" s="73"/>
      <c r="AN898" s="73"/>
      <c r="AO898" s="73"/>
      <c r="AP898" s="73"/>
      <c r="AQ898" s="73"/>
      <c r="AR898" s="73"/>
      <c r="AS898" s="73"/>
      <c r="AT898" s="73"/>
      <c r="AU898" s="73"/>
      <c r="AV898" s="73"/>
      <c r="AW898" s="73"/>
      <c r="AX898" s="73"/>
      <c r="AY898" s="73"/>
      <c r="AZ898" s="77"/>
      <c r="BA898" s="53"/>
      <c r="BB898" s="62"/>
      <c r="BC898" s="62"/>
      <c r="BD898" s="62"/>
      <c r="BE898" s="62"/>
      <c r="BF898" s="62"/>
      <c r="BG898" s="62"/>
      <c r="BH898" s="62"/>
      <c r="BI898" s="62"/>
      <c r="BJ898" s="62"/>
      <c r="BK898" s="62"/>
      <c r="BL898" s="62"/>
      <c r="BM898" s="62"/>
      <c r="BN898" s="62"/>
      <c r="BO898" s="62"/>
      <c r="BP898" s="62"/>
      <c r="BQ898" s="62"/>
      <c r="BR898" s="62"/>
      <c r="BS898" s="62"/>
      <c r="BT898" s="62"/>
      <c r="BU898" s="62"/>
      <c r="BV898" s="62"/>
      <c r="BW898" s="62"/>
      <c r="BX898" s="62"/>
      <c r="BY898" s="62"/>
      <c r="BZ898" s="54"/>
      <c r="CA898" s="77"/>
      <c r="CB898" s="77"/>
      <c r="CC898" s="77"/>
      <c r="CD898" s="81"/>
      <c r="CE898" s="81"/>
      <c r="CF898" s="81"/>
      <c r="CG898" s="81"/>
      <c r="CH898" s="81"/>
      <c r="CI898" s="81"/>
      <c r="CJ898" s="81"/>
      <c r="CK898" s="81"/>
      <c r="CL898" s="81"/>
      <c r="CM898" s="81"/>
      <c r="CN898" s="81"/>
      <c r="CO898" s="81"/>
      <c r="CP898" s="81"/>
      <c r="CQ898" s="81"/>
      <c r="CR898" s="81"/>
      <c r="CS898" s="81"/>
      <c r="CT898" s="81"/>
      <c r="CU898" s="77"/>
      <c r="CV898" s="77"/>
      <c r="CW898" s="77"/>
      <c r="CX898" s="77"/>
    </row>
    <row r="899" spans="2:102" ht="13.5" customHeight="1" x14ac:dyDescent="0.2">
      <c r="B899" s="77"/>
      <c r="C899" s="83"/>
      <c r="D899" s="83"/>
      <c r="E899" s="83"/>
      <c r="F899" s="83"/>
      <c r="G899" s="83"/>
      <c r="H899" s="83"/>
      <c r="I899" s="83"/>
      <c r="J899" s="83"/>
      <c r="K899" s="83"/>
      <c r="L899" s="83"/>
      <c r="M899" s="83"/>
      <c r="N899" s="83"/>
      <c r="O899" s="83"/>
      <c r="P899" s="83"/>
      <c r="Q899" s="83"/>
      <c r="R899" s="83"/>
      <c r="S899" s="83"/>
      <c r="T899" s="83"/>
      <c r="U899" s="83"/>
      <c r="V899" s="83"/>
      <c r="W899" s="83"/>
      <c r="X899" s="54"/>
      <c r="Y899" s="54"/>
      <c r="Z899" s="54"/>
      <c r="AA899" s="54"/>
      <c r="AB899" s="54"/>
      <c r="AC899" s="73"/>
      <c r="AD899" s="73"/>
      <c r="AE899" s="73"/>
      <c r="AF899" s="73"/>
      <c r="AG899" s="73"/>
      <c r="AH899" s="73"/>
      <c r="AI899" s="73"/>
      <c r="AJ899" s="73"/>
      <c r="AK899" s="73"/>
      <c r="AL899" s="73"/>
      <c r="AM899" s="73"/>
      <c r="AN899" s="73"/>
      <c r="AO899" s="73"/>
      <c r="AP899" s="73"/>
      <c r="AQ899" s="73"/>
      <c r="AR899" s="73"/>
      <c r="AS899" s="73"/>
      <c r="AT899" s="73"/>
      <c r="AU899" s="73"/>
      <c r="AV899" s="73"/>
      <c r="AW899" s="73"/>
      <c r="AX899" s="73"/>
      <c r="AY899" s="73"/>
      <c r="AZ899" s="77"/>
      <c r="BA899" s="77"/>
      <c r="BB899" s="62"/>
      <c r="BC899" s="62"/>
      <c r="BD899" s="62"/>
      <c r="BE899" s="62"/>
      <c r="BF899" s="62"/>
      <c r="BG899" s="62"/>
      <c r="BH899" s="62"/>
      <c r="BI899" s="62"/>
      <c r="BJ899" s="62"/>
      <c r="BK899" s="62"/>
      <c r="BL899" s="62"/>
      <c r="BM899" s="62"/>
      <c r="BN899" s="62"/>
      <c r="BO899" s="62"/>
      <c r="BP899" s="62"/>
      <c r="BQ899" s="62"/>
      <c r="BR899" s="62"/>
      <c r="BS899" s="62"/>
      <c r="BT899" s="62"/>
      <c r="BU899" s="62"/>
      <c r="BV899" s="62"/>
      <c r="BW899" s="62"/>
      <c r="BX899" s="62"/>
      <c r="BY899" s="62"/>
      <c r="BZ899" s="77"/>
      <c r="CA899" s="77"/>
      <c r="CB899" s="77"/>
      <c r="CC899" s="77"/>
      <c r="CD899" s="81"/>
      <c r="CE899" s="81"/>
      <c r="CF899" s="81"/>
      <c r="CG899" s="81"/>
      <c r="CH899" s="81"/>
      <c r="CI899" s="81"/>
      <c r="CJ899" s="81"/>
      <c r="CK899" s="81"/>
      <c r="CL899" s="81"/>
      <c r="CM899" s="81"/>
      <c r="CN899" s="81"/>
      <c r="CO899" s="81"/>
      <c r="CP899" s="81"/>
      <c r="CQ899" s="81"/>
      <c r="CR899" s="81"/>
      <c r="CS899" s="81"/>
      <c r="CT899" s="81"/>
      <c r="CU899" s="77"/>
      <c r="CV899" s="77"/>
      <c r="CW899" s="77"/>
      <c r="CX899" s="77"/>
    </row>
    <row r="900" spans="2:102" ht="13.5" customHeight="1" x14ac:dyDescent="0.25">
      <c r="B900" s="77"/>
      <c r="C900" s="84"/>
      <c r="D900" s="75"/>
      <c r="E900" s="75"/>
      <c r="F900" s="75"/>
      <c r="G900" s="75"/>
      <c r="H900" s="75"/>
      <c r="I900" s="75"/>
      <c r="J900" s="75"/>
      <c r="K900" s="75"/>
      <c r="L900" s="75"/>
      <c r="M900" s="74"/>
      <c r="N900" s="74"/>
      <c r="O900" s="74"/>
      <c r="P900" s="74"/>
      <c r="Q900" s="74"/>
      <c r="R900" s="85"/>
      <c r="S900" s="85"/>
      <c r="T900" s="85"/>
      <c r="U900" s="86"/>
      <c r="V900" s="86"/>
      <c r="W900" s="86"/>
      <c r="X900" s="74"/>
      <c r="Y900" s="74"/>
      <c r="Z900" s="74"/>
      <c r="AA900" s="74"/>
      <c r="AB900" s="74"/>
      <c r="AC900" s="73"/>
      <c r="AD900" s="73"/>
      <c r="AE900" s="73"/>
      <c r="AF900" s="73"/>
      <c r="AG900" s="73"/>
      <c r="AH900" s="73"/>
      <c r="AI900" s="73"/>
      <c r="AJ900" s="73"/>
      <c r="AK900" s="73"/>
      <c r="AL900" s="73"/>
      <c r="AM900" s="73"/>
      <c r="AN900" s="73"/>
      <c r="AO900" s="73"/>
      <c r="AP900" s="73"/>
      <c r="AQ900" s="73"/>
      <c r="AR900" s="73"/>
      <c r="AS900" s="73"/>
      <c r="AT900" s="73"/>
      <c r="AU900" s="73"/>
      <c r="AV900" s="73"/>
      <c r="AW900" s="73"/>
      <c r="AX900" s="73"/>
      <c r="AY900" s="73"/>
      <c r="AZ900" s="77"/>
      <c r="BA900" s="77"/>
      <c r="BB900" s="62"/>
      <c r="BC900" s="62"/>
      <c r="BD900" s="62"/>
      <c r="BE900" s="62"/>
      <c r="BF900" s="62"/>
      <c r="BG900" s="62"/>
      <c r="BH900" s="62"/>
      <c r="BI900" s="62"/>
      <c r="BJ900" s="62"/>
      <c r="BK900" s="62"/>
      <c r="BL900" s="62"/>
      <c r="BM900" s="62"/>
      <c r="BN900" s="62"/>
      <c r="BO900" s="62"/>
      <c r="BP900" s="62"/>
      <c r="BQ900" s="62"/>
      <c r="BR900" s="62"/>
      <c r="BS900" s="62"/>
      <c r="BT900" s="62"/>
      <c r="BU900" s="62"/>
      <c r="BV900" s="62"/>
      <c r="BW900" s="62"/>
      <c r="BX900" s="62"/>
      <c r="BY900" s="62"/>
      <c r="BZ900" s="77"/>
      <c r="CA900" s="77"/>
      <c r="CB900" s="77"/>
      <c r="CC900" s="77"/>
      <c r="CD900" s="81"/>
      <c r="CE900" s="81"/>
      <c r="CF900" s="81"/>
      <c r="CG900" s="81"/>
      <c r="CH900" s="81"/>
      <c r="CI900" s="81"/>
      <c r="CJ900" s="81"/>
      <c r="CK900" s="81"/>
      <c r="CL900" s="81"/>
      <c r="CM900" s="81"/>
      <c r="CN900" s="81"/>
      <c r="CO900" s="81"/>
      <c r="CP900" s="81"/>
      <c r="CQ900" s="81"/>
      <c r="CR900" s="81"/>
      <c r="CS900" s="81"/>
      <c r="CT900" s="81"/>
      <c r="CU900" s="77"/>
      <c r="CV900" s="77"/>
      <c r="CW900" s="77"/>
      <c r="CX900" s="77"/>
    </row>
    <row r="901" spans="2:102" ht="13.5" customHeight="1" x14ac:dyDescent="0.25">
      <c r="B901" s="77"/>
      <c r="C901" s="84"/>
      <c r="D901" s="75"/>
      <c r="E901" s="75"/>
      <c r="F901" s="75"/>
      <c r="G901" s="75"/>
      <c r="H901" s="75"/>
      <c r="I901" s="75"/>
      <c r="J901" s="75"/>
      <c r="K901" s="75"/>
      <c r="L901" s="75"/>
      <c r="M901" s="74"/>
      <c r="N901" s="74"/>
      <c r="O901" s="74"/>
      <c r="P901" s="74"/>
      <c r="Q901" s="74"/>
      <c r="R901" s="85"/>
      <c r="S901" s="85"/>
      <c r="T901" s="85"/>
      <c r="U901" s="86"/>
      <c r="V901" s="86"/>
      <c r="W901" s="86"/>
      <c r="X901" s="74"/>
      <c r="Y901" s="74"/>
      <c r="Z901" s="74"/>
      <c r="AA901" s="74"/>
      <c r="AB901" s="74"/>
      <c r="AC901" s="73"/>
      <c r="AD901" s="73"/>
      <c r="AE901" s="73"/>
      <c r="AF901" s="73"/>
      <c r="AG901" s="73"/>
      <c r="AH901" s="73"/>
      <c r="AI901" s="73"/>
      <c r="AJ901" s="73"/>
      <c r="AK901" s="73"/>
      <c r="AL901" s="73"/>
      <c r="AM901" s="73"/>
      <c r="AN901" s="73"/>
      <c r="AO901" s="73"/>
      <c r="AP901" s="73"/>
      <c r="AQ901" s="73"/>
      <c r="AR901" s="73"/>
      <c r="AS901" s="73"/>
      <c r="AT901" s="73"/>
      <c r="AU901" s="73"/>
      <c r="AV901" s="73"/>
      <c r="AW901" s="73"/>
      <c r="AX901" s="73"/>
      <c r="AY901" s="73"/>
      <c r="AZ901" s="77"/>
      <c r="BA901" s="77"/>
      <c r="BB901" s="62"/>
      <c r="BC901" s="62"/>
      <c r="BD901" s="62"/>
      <c r="BE901" s="62"/>
      <c r="BF901" s="62"/>
      <c r="BG901" s="62"/>
      <c r="BH901" s="62"/>
      <c r="BI901" s="62"/>
      <c r="BJ901" s="62"/>
      <c r="BK901" s="62"/>
      <c r="BL901" s="62"/>
      <c r="BM901" s="62"/>
      <c r="BN901" s="62"/>
      <c r="BO901" s="62"/>
      <c r="BP901" s="62"/>
      <c r="BQ901" s="62"/>
      <c r="BR901" s="62"/>
      <c r="BS901" s="62"/>
      <c r="BT901" s="62"/>
      <c r="BU901" s="62"/>
      <c r="BV901" s="62"/>
      <c r="BW901" s="62"/>
      <c r="BX901" s="62"/>
      <c r="BY901" s="62"/>
      <c r="BZ901" s="77"/>
      <c r="CA901" s="77"/>
      <c r="CB901" s="77"/>
      <c r="CC901" s="77"/>
      <c r="CD901" s="81"/>
      <c r="CE901" s="81"/>
      <c r="CF901" s="81"/>
      <c r="CG901" s="81"/>
      <c r="CH901" s="81"/>
      <c r="CI901" s="81"/>
      <c r="CJ901" s="81"/>
      <c r="CK901" s="81"/>
      <c r="CL901" s="81"/>
      <c r="CM901" s="81"/>
      <c r="CN901" s="81"/>
      <c r="CO901" s="81"/>
      <c r="CP901" s="81"/>
      <c r="CQ901" s="81"/>
      <c r="CR901" s="81"/>
      <c r="CS901" s="81"/>
      <c r="CT901" s="81"/>
      <c r="CU901" s="77"/>
      <c r="CV901" s="77"/>
      <c r="CW901" s="77"/>
      <c r="CX901" s="77"/>
    </row>
    <row r="902" spans="2:102" ht="13.5" customHeight="1" x14ac:dyDescent="0.25">
      <c r="B902" s="77"/>
      <c r="C902" s="84"/>
      <c r="D902" s="75"/>
      <c r="E902" s="75"/>
      <c r="F902" s="75"/>
      <c r="G902" s="75"/>
      <c r="H902" s="75"/>
      <c r="I902" s="75"/>
      <c r="J902" s="75"/>
      <c r="K902" s="75"/>
      <c r="L902" s="75"/>
      <c r="M902" s="74"/>
      <c r="N902" s="74"/>
      <c r="O902" s="74"/>
      <c r="P902" s="74"/>
      <c r="Q902" s="74"/>
      <c r="R902" s="85"/>
      <c r="S902" s="85"/>
      <c r="T902" s="85"/>
      <c r="U902" s="86"/>
      <c r="V902" s="86"/>
      <c r="W902" s="86"/>
      <c r="X902" s="74"/>
      <c r="Y902" s="74"/>
      <c r="Z902" s="74"/>
      <c r="AA902" s="74"/>
      <c r="AB902" s="74"/>
      <c r="AC902" s="73"/>
      <c r="AD902" s="73"/>
      <c r="AE902" s="73"/>
      <c r="AF902" s="73"/>
      <c r="AG902" s="73"/>
      <c r="AH902" s="73"/>
      <c r="AI902" s="73"/>
      <c r="AJ902" s="73"/>
      <c r="AK902" s="73"/>
      <c r="AL902" s="73"/>
      <c r="AM902" s="73"/>
      <c r="AN902" s="73"/>
      <c r="AO902" s="73"/>
      <c r="AP902" s="73"/>
      <c r="AQ902" s="73"/>
      <c r="AR902" s="73"/>
      <c r="AS902" s="73"/>
      <c r="AT902" s="73"/>
      <c r="AU902" s="73"/>
      <c r="AV902" s="73"/>
      <c r="AW902" s="73"/>
      <c r="AX902" s="73"/>
      <c r="AY902" s="73"/>
      <c r="AZ902" s="77"/>
      <c r="BA902" s="77"/>
      <c r="BB902" s="62"/>
      <c r="BC902" s="62"/>
      <c r="BD902" s="62"/>
      <c r="BE902" s="62"/>
      <c r="BF902" s="62"/>
      <c r="BG902" s="62"/>
      <c r="BH902" s="62"/>
      <c r="BI902" s="62"/>
      <c r="BJ902" s="62"/>
      <c r="BK902" s="62"/>
      <c r="BL902" s="62"/>
      <c r="BM902" s="62"/>
      <c r="BN902" s="62"/>
      <c r="BO902" s="62"/>
      <c r="BP902" s="62"/>
      <c r="BQ902" s="62"/>
      <c r="BR902" s="62"/>
      <c r="BS902" s="62"/>
      <c r="BT902" s="62"/>
      <c r="BU902" s="62"/>
      <c r="BV902" s="62"/>
      <c r="BW902" s="62"/>
      <c r="BX902" s="62"/>
      <c r="BY902" s="62"/>
      <c r="BZ902" s="77"/>
      <c r="CA902" s="77"/>
      <c r="CB902" s="77"/>
      <c r="CC902" s="77"/>
      <c r="CD902" s="81"/>
      <c r="CE902" s="81"/>
      <c r="CF902" s="81"/>
      <c r="CG902" s="81"/>
      <c r="CH902" s="81"/>
      <c r="CI902" s="81"/>
      <c r="CJ902" s="81"/>
      <c r="CK902" s="81"/>
      <c r="CL902" s="81"/>
      <c r="CM902" s="81"/>
      <c r="CN902" s="81"/>
      <c r="CO902" s="81"/>
      <c r="CP902" s="81"/>
      <c r="CQ902" s="81"/>
      <c r="CR902" s="81"/>
      <c r="CS902" s="81"/>
      <c r="CT902" s="81"/>
      <c r="CU902" s="77"/>
      <c r="CV902" s="77"/>
      <c r="CW902" s="77"/>
      <c r="CX902" s="77"/>
    </row>
    <row r="903" spans="2:102" ht="13.5" customHeight="1" x14ac:dyDescent="0.25">
      <c r="B903" s="77"/>
      <c r="C903" s="84"/>
      <c r="D903" s="75"/>
      <c r="E903" s="75"/>
      <c r="F903" s="75"/>
      <c r="G903" s="75"/>
      <c r="H903" s="75"/>
      <c r="I903" s="75"/>
      <c r="J903" s="75"/>
      <c r="K903" s="75"/>
      <c r="L903" s="75"/>
      <c r="M903" s="74"/>
      <c r="N903" s="74"/>
      <c r="O903" s="74"/>
      <c r="P903" s="74"/>
      <c r="Q903" s="74"/>
      <c r="R903" s="85"/>
      <c r="S903" s="85"/>
      <c r="T903" s="85"/>
      <c r="U903" s="86"/>
      <c r="V903" s="86"/>
      <c r="W903" s="86"/>
      <c r="X903" s="74"/>
      <c r="Y903" s="74"/>
      <c r="Z903" s="74"/>
      <c r="AA903" s="74"/>
      <c r="AB903" s="74"/>
      <c r="AC903" s="73"/>
      <c r="AD903" s="73"/>
      <c r="AE903" s="73"/>
      <c r="AF903" s="73"/>
      <c r="AG903" s="73"/>
      <c r="AH903" s="73"/>
      <c r="AI903" s="73"/>
      <c r="AJ903" s="73"/>
      <c r="AK903" s="73"/>
      <c r="AL903" s="73"/>
      <c r="AM903" s="73"/>
      <c r="AN903" s="73"/>
      <c r="AO903" s="73"/>
      <c r="AP903" s="73"/>
      <c r="AQ903" s="73"/>
      <c r="AR903" s="73"/>
      <c r="AS903" s="73"/>
      <c r="AT903" s="73"/>
      <c r="AU903" s="73"/>
      <c r="AV903" s="73"/>
      <c r="AW903" s="73"/>
      <c r="AX903" s="73"/>
      <c r="AY903" s="73"/>
      <c r="AZ903" s="77"/>
      <c r="BA903" s="77"/>
      <c r="BB903" s="62"/>
      <c r="BC903" s="62"/>
      <c r="BD903" s="62"/>
      <c r="BE903" s="62"/>
      <c r="BF903" s="62"/>
      <c r="BG903" s="62"/>
      <c r="BH903" s="62"/>
      <c r="BI903" s="62"/>
      <c r="BJ903" s="62"/>
      <c r="BK903" s="62"/>
      <c r="BL903" s="62"/>
      <c r="BM903" s="62"/>
      <c r="BN903" s="62"/>
      <c r="BO903" s="62"/>
      <c r="BP903" s="62"/>
      <c r="BQ903" s="62"/>
      <c r="BR903" s="62"/>
      <c r="BS903" s="62"/>
      <c r="BT903" s="62"/>
      <c r="BU903" s="62"/>
      <c r="BV903" s="62"/>
      <c r="BW903" s="62"/>
      <c r="BX903" s="62"/>
      <c r="BY903" s="62"/>
      <c r="BZ903" s="77"/>
      <c r="CA903" s="77"/>
      <c r="CB903" s="77"/>
      <c r="CC903" s="77"/>
      <c r="CD903" s="81"/>
      <c r="CE903" s="81"/>
      <c r="CF903" s="81"/>
      <c r="CG903" s="81"/>
      <c r="CH903" s="81"/>
      <c r="CI903" s="81"/>
      <c r="CJ903" s="81"/>
      <c r="CK903" s="81"/>
      <c r="CL903" s="81"/>
      <c r="CM903" s="81"/>
      <c r="CN903" s="81"/>
      <c r="CO903" s="81"/>
      <c r="CP903" s="81"/>
      <c r="CQ903" s="81"/>
      <c r="CR903" s="81"/>
      <c r="CS903" s="81"/>
      <c r="CT903" s="81"/>
      <c r="CU903" s="77"/>
      <c r="CV903" s="77"/>
      <c r="CW903" s="77"/>
      <c r="CX903" s="77"/>
    </row>
    <row r="904" spans="2:102" ht="13.5" customHeight="1" x14ac:dyDescent="0.2">
      <c r="B904" s="77"/>
      <c r="C904" s="83"/>
      <c r="D904" s="83"/>
      <c r="E904" s="83"/>
      <c r="F904" s="83"/>
      <c r="G904" s="83"/>
      <c r="H904" s="83"/>
      <c r="I904" s="83"/>
      <c r="J904" s="83"/>
      <c r="K904" s="83"/>
      <c r="L904" s="83"/>
      <c r="M904" s="83"/>
      <c r="N904" s="83"/>
      <c r="O904" s="83"/>
      <c r="P904" s="83"/>
      <c r="Q904" s="83"/>
      <c r="R904" s="83"/>
      <c r="S904" s="83"/>
      <c r="T904" s="83"/>
      <c r="U904" s="83"/>
      <c r="V904" s="83"/>
      <c r="W904" s="83"/>
      <c r="X904" s="54"/>
      <c r="Y904" s="54"/>
      <c r="Z904" s="54"/>
      <c r="AA904" s="54"/>
      <c r="AB904" s="54"/>
      <c r="AC904" s="73"/>
      <c r="AD904" s="73"/>
      <c r="AE904" s="73"/>
      <c r="AF904" s="73"/>
      <c r="AG904" s="73"/>
      <c r="AH904" s="73"/>
      <c r="AI904" s="73"/>
      <c r="AJ904" s="73"/>
      <c r="AK904" s="73"/>
      <c r="AL904" s="73"/>
      <c r="AM904" s="73"/>
      <c r="AN904" s="73"/>
      <c r="AO904" s="73"/>
      <c r="AP904" s="73"/>
      <c r="AQ904" s="73"/>
      <c r="AR904" s="73"/>
      <c r="AS904" s="73"/>
      <c r="AT904" s="73"/>
      <c r="AU904" s="73"/>
      <c r="AV904" s="73"/>
      <c r="AW904" s="73"/>
      <c r="AX904" s="73"/>
      <c r="AY904" s="73"/>
      <c r="AZ904" s="77"/>
      <c r="BA904" s="77"/>
      <c r="BB904" s="62"/>
      <c r="BC904" s="62"/>
      <c r="BD904" s="62"/>
      <c r="BE904" s="62"/>
      <c r="BF904" s="62"/>
      <c r="BG904" s="62"/>
      <c r="BH904" s="62"/>
      <c r="BI904" s="62"/>
      <c r="BJ904" s="62"/>
      <c r="BK904" s="62"/>
      <c r="BL904" s="62"/>
      <c r="BM904" s="62"/>
      <c r="BN904" s="62"/>
      <c r="BO904" s="62"/>
      <c r="BP904" s="62"/>
      <c r="BQ904" s="62"/>
      <c r="BR904" s="62"/>
      <c r="BS904" s="62"/>
      <c r="BT904" s="62"/>
      <c r="BU904" s="62"/>
      <c r="BV904" s="62"/>
      <c r="BW904" s="62"/>
      <c r="BX904" s="62"/>
      <c r="BY904" s="62"/>
      <c r="BZ904" s="77"/>
      <c r="CA904" s="77"/>
      <c r="CB904" s="77"/>
      <c r="CC904" s="77"/>
      <c r="CD904" s="81"/>
      <c r="CE904" s="81"/>
      <c r="CF904" s="81"/>
      <c r="CG904" s="81"/>
      <c r="CH904" s="81"/>
      <c r="CI904" s="81"/>
      <c r="CJ904" s="81"/>
      <c r="CK904" s="81"/>
      <c r="CL904" s="81"/>
      <c r="CM904" s="81"/>
      <c r="CN904" s="81"/>
      <c r="CO904" s="81"/>
      <c r="CP904" s="81"/>
      <c r="CQ904" s="81"/>
      <c r="CR904" s="81"/>
      <c r="CS904" s="81"/>
      <c r="CT904" s="81"/>
      <c r="CU904" s="77"/>
      <c r="CV904" s="77"/>
      <c r="CW904" s="77"/>
      <c r="CX904" s="77"/>
    </row>
    <row r="905" spans="2:102" ht="13.5" customHeight="1" x14ac:dyDescent="0.2">
      <c r="B905" s="77"/>
      <c r="C905" s="83"/>
      <c r="D905" s="83"/>
      <c r="E905" s="83"/>
      <c r="F905" s="83"/>
      <c r="G905" s="83"/>
      <c r="H905" s="83"/>
      <c r="I905" s="83"/>
      <c r="J905" s="83"/>
      <c r="K905" s="83"/>
      <c r="L905" s="83"/>
      <c r="M905" s="83"/>
      <c r="N905" s="83"/>
      <c r="O905" s="83"/>
      <c r="P905" s="83"/>
      <c r="Q905" s="83"/>
      <c r="R905" s="83"/>
      <c r="S905" s="83"/>
      <c r="T905" s="83"/>
      <c r="U905" s="83"/>
      <c r="V905" s="83"/>
      <c r="W905" s="83"/>
      <c r="X905" s="54"/>
      <c r="Y905" s="54"/>
      <c r="Z905" s="54"/>
      <c r="AA905" s="54"/>
      <c r="AB905" s="54"/>
      <c r="AC905" s="73"/>
      <c r="AD905" s="73"/>
      <c r="AE905" s="73"/>
      <c r="AF905" s="73"/>
      <c r="AG905" s="73"/>
      <c r="AH905" s="73"/>
      <c r="AI905" s="73"/>
      <c r="AJ905" s="73"/>
      <c r="AK905" s="73"/>
      <c r="AL905" s="73"/>
      <c r="AM905" s="73"/>
      <c r="AN905" s="73"/>
      <c r="AO905" s="73"/>
      <c r="AP905" s="73"/>
      <c r="AQ905" s="73"/>
      <c r="AR905" s="73"/>
      <c r="AS905" s="73"/>
      <c r="AT905" s="73"/>
      <c r="AU905" s="73"/>
      <c r="AV905" s="73"/>
      <c r="AW905" s="73"/>
      <c r="AX905" s="73"/>
      <c r="AY905" s="73"/>
      <c r="AZ905" s="77"/>
      <c r="BA905" s="77"/>
      <c r="BB905" s="62"/>
      <c r="BC905" s="62"/>
      <c r="BD905" s="62"/>
      <c r="BE905" s="62"/>
      <c r="BF905" s="62"/>
      <c r="BG905" s="62"/>
      <c r="BH905" s="62"/>
      <c r="BI905" s="62"/>
      <c r="BJ905" s="62"/>
      <c r="BK905" s="62"/>
      <c r="BL905" s="62"/>
      <c r="BM905" s="62"/>
      <c r="BN905" s="62"/>
      <c r="BO905" s="62"/>
      <c r="BP905" s="62"/>
      <c r="BQ905" s="62"/>
      <c r="BR905" s="62"/>
      <c r="BS905" s="62"/>
      <c r="BT905" s="62"/>
      <c r="BU905" s="62"/>
      <c r="BV905" s="62"/>
      <c r="BW905" s="62"/>
      <c r="BX905" s="62"/>
      <c r="BY905" s="62"/>
      <c r="BZ905" s="77"/>
      <c r="CA905" s="77"/>
      <c r="CB905" s="77"/>
      <c r="CC905" s="77"/>
      <c r="CD905" s="81"/>
      <c r="CE905" s="81"/>
      <c r="CF905" s="81"/>
      <c r="CG905" s="81"/>
      <c r="CH905" s="81"/>
      <c r="CI905" s="81"/>
      <c r="CJ905" s="81"/>
      <c r="CK905" s="81"/>
      <c r="CL905" s="81"/>
      <c r="CM905" s="81"/>
      <c r="CN905" s="81"/>
      <c r="CO905" s="81"/>
      <c r="CP905" s="81"/>
      <c r="CQ905" s="81"/>
      <c r="CR905" s="81"/>
      <c r="CS905" s="81"/>
      <c r="CT905" s="81"/>
      <c r="CU905" s="77"/>
      <c r="CV905" s="77"/>
      <c r="CW905" s="77"/>
      <c r="CX905" s="77"/>
    </row>
    <row r="906" spans="2:102" ht="13.5" customHeight="1" x14ac:dyDescent="0.25">
      <c r="B906" s="77"/>
      <c r="C906" s="84"/>
      <c r="D906" s="75"/>
      <c r="E906" s="75"/>
      <c r="F906" s="75"/>
      <c r="G906" s="75"/>
      <c r="H906" s="75"/>
      <c r="I906" s="75"/>
      <c r="J906" s="75"/>
      <c r="K906" s="75"/>
      <c r="L906" s="75"/>
      <c r="M906" s="74"/>
      <c r="N906" s="74"/>
      <c r="O906" s="74"/>
      <c r="P906" s="74"/>
      <c r="Q906" s="74"/>
      <c r="R906" s="85"/>
      <c r="S906" s="85"/>
      <c r="T906" s="85"/>
      <c r="U906" s="86"/>
      <c r="V906" s="86"/>
      <c r="W906" s="86"/>
      <c r="X906" s="74"/>
      <c r="Y906" s="74"/>
      <c r="Z906" s="74"/>
      <c r="AA906" s="74"/>
      <c r="AB906" s="74"/>
      <c r="AC906" s="73"/>
      <c r="AD906" s="73"/>
      <c r="AE906" s="73"/>
      <c r="AF906" s="73"/>
      <c r="AG906" s="73"/>
      <c r="AH906" s="73"/>
      <c r="AI906" s="73"/>
      <c r="AJ906" s="73"/>
      <c r="AK906" s="73"/>
      <c r="AL906" s="73"/>
      <c r="AM906" s="73"/>
      <c r="AN906" s="73"/>
      <c r="AO906" s="73"/>
      <c r="AP906" s="73"/>
      <c r="AQ906" s="73"/>
      <c r="AR906" s="73"/>
      <c r="AS906" s="73"/>
      <c r="AT906" s="73"/>
      <c r="AU906" s="73"/>
      <c r="AV906" s="73"/>
      <c r="AW906" s="73"/>
      <c r="AX906" s="73"/>
      <c r="AY906" s="73"/>
      <c r="AZ906" s="77"/>
      <c r="BA906" s="77"/>
      <c r="BB906" s="62"/>
      <c r="BC906" s="62"/>
      <c r="BD906" s="62"/>
      <c r="BE906" s="62"/>
      <c r="BF906" s="62"/>
      <c r="BG906" s="62"/>
      <c r="BH906" s="62"/>
      <c r="BI906" s="62"/>
      <c r="BJ906" s="62"/>
      <c r="BK906" s="62"/>
      <c r="BL906" s="62"/>
      <c r="BM906" s="62"/>
      <c r="BN906" s="62"/>
      <c r="BO906" s="62"/>
      <c r="BP906" s="62"/>
      <c r="BQ906" s="62"/>
      <c r="BR906" s="62"/>
      <c r="BS906" s="62"/>
      <c r="BT906" s="62"/>
      <c r="BU906" s="62"/>
      <c r="BV906" s="62"/>
      <c r="BW906" s="62"/>
      <c r="BX906" s="62"/>
      <c r="BY906" s="62"/>
      <c r="BZ906" s="77"/>
      <c r="CA906" s="77"/>
      <c r="CB906" s="77"/>
      <c r="CC906" s="77"/>
      <c r="CD906" s="81"/>
      <c r="CE906" s="81"/>
      <c r="CF906" s="81"/>
      <c r="CG906" s="81"/>
      <c r="CH906" s="81"/>
      <c r="CI906" s="81"/>
      <c r="CJ906" s="81"/>
      <c r="CK906" s="81"/>
      <c r="CL906" s="81"/>
      <c r="CM906" s="81"/>
      <c r="CN906" s="81"/>
      <c r="CO906" s="81"/>
      <c r="CP906" s="81"/>
      <c r="CQ906" s="81"/>
      <c r="CR906" s="81"/>
      <c r="CS906" s="81"/>
      <c r="CT906" s="81"/>
      <c r="CU906" s="77"/>
      <c r="CV906" s="77"/>
      <c r="CW906" s="77"/>
      <c r="CX906" s="77"/>
    </row>
    <row r="907" spans="2:102" ht="13.5" customHeight="1" x14ac:dyDescent="0.25">
      <c r="B907" s="77"/>
      <c r="C907" s="84"/>
      <c r="D907" s="75"/>
      <c r="E907" s="75"/>
      <c r="F907" s="75"/>
      <c r="G907" s="75"/>
      <c r="H907" s="75"/>
      <c r="I907" s="75"/>
      <c r="J907" s="75"/>
      <c r="K907" s="75"/>
      <c r="L907" s="75"/>
      <c r="M907" s="74"/>
      <c r="N907" s="74"/>
      <c r="O907" s="74"/>
      <c r="P907" s="74"/>
      <c r="Q907" s="74"/>
      <c r="R907" s="85"/>
      <c r="S907" s="85"/>
      <c r="T907" s="85"/>
      <c r="U907" s="86"/>
      <c r="V907" s="86"/>
      <c r="W907" s="86"/>
      <c r="X907" s="74"/>
      <c r="Y907" s="74"/>
      <c r="Z907" s="74"/>
      <c r="AA907" s="74"/>
      <c r="AB907" s="74"/>
      <c r="AC907" s="73"/>
      <c r="AD907" s="73"/>
      <c r="AE907" s="73"/>
      <c r="AF907" s="73"/>
      <c r="AG907" s="73"/>
      <c r="AH907" s="73"/>
      <c r="AI907" s="73"/>
      <c r="AJ907" s="73"/>
      <c r="AK907" s="73"/>
      <c r="AL907" s="73"/>
      <c r="AM907" s="73"/>
      <c r="AN907" s="73"/>
      <c r="AO907" s="73"/>
      <c r="AP907" s="73"/>
      <c r="AQ907" s="73"/>
      <c r="AR907" s="73"/>
      <c r="AS907" s="73"/>
      <c r="AT907" s="73"/>
      <c r="AU907" s="73"/>
      <c r="AV907" s="73"/>
      <c r="AW907" s="73"/>
      <c r="AX907" s="73"/>
      <c r="AY907" s="73"/>
      <c r="AZ907" s="77"/>
      <c r="BA907" s="77"/>
      <c r="BB907" s="62"/>
      <c r="BC907" s="62"/>
      <c r="BD907" s="62"/>
      <c r="BE907" s="62"/>
      <c r="BF907" s="62"/>
      <c r="BG907" s="62"/>
      <c r="BH907" s="62"/>
      <c r="BI907" s="62"/>
      <c r="BJ907" s="62"/>
      <c r="BK907" s="62"/>
      <c r="BL907" s="62"/>
      <c r="BM907" s="62"/>
      <c r="BN907" s="62"/>
      <c r="BO907" s="62"/>
      <c r="BP907" s="62"/>
      <c r="BQ907" s="62"/>
      <c r="BR907" s="62"/>
      <c r="BS907" s="62"/>
      <c r="BT907" s="62"/>
      <c r="BU907" s="62"/>
      <c r="BV907" s="62"/>
      <c r="BW907" s="62"/>
      <c r="BX907" s="62"/>
      <c r="BY907" s="62"/>
      <c r="BZ907" s="77"/>
      <c r="CA907" s="77"/>
      <c r="CB907" s="77"/>
      <c r="CC907" s="77"/>
      <c r="CD907" s="81"/>
      <c r="CE907" s="81"/>
      <c r="CF907" s="81"/>
      <c r="CG907" s="81"/>
      <c r="CH907" s="81"/>
      <c r="CI907" s="81"/>
      <c r="CJ907" s="81"/>
      <c r="CK907" s="81"/>
      <c r="CL907" s="81"/>
      <c r="CM907" s="81"/>
      <c r="CN907" s="81"/>
      <c r="CO907" s="81"/>
      <c r="CP907" s="81"/>
      <c r="CQ907" s="81"/>
      <c r="CR907" s="81"/>
      <c r="CS907" s="81"/>
      <c r="CT907" s="81"/>
      <c r="CU907" s="77"/>
      <c r="CV907" s="77"/>
      <c r="CW907" s="77"/>
      <c r="CX907" s="77"/>
    </row>
    <row r="908" spans="2:102" ht="13.5" customHeight="1" x14ac:dyDescent="0.25">
      <c r="B908" s="77"/>
      <c r="C908" s="84"/>
      <c r="D908" s="75"/>
      <c r="E908" s="75"/>
      <c r="F908" s="75"/>
      <c r="G908" s="75"/>
      <c r="H908" s="75"/>
      <c r="I908" s="75"/>
      <c r="J908" s="75"/>
      <c r="K908" s="75"/>
      <c r="L908" s="75"/>
      <c r="M908" s="74"/>
      <c r="N908" s="74"/>
      <c r="O908" s="74"/>
      <c r="P908" s="74"/>
      <c r="Q908" s="74"/>
      <c r="R908" s="85"/>
      <c r="S908" s="85"/>
      <c r="T908" s="85"/>
      <c r="U908" s="86"/>
      <c r="V908" s="86"/>
      <c r="W908" s="86"/>
      <c r="X908" s="74"/>
      <c r="Y908" s="74"/>
      <c r="Z908" s="74"/>
      <c r="AA908" s="74"/>
      <c r="AB908" s="74"/>
      <c r="AC908" s="73"/>
      <c r="AD908" s="73"/>
      <c r="AE908" s="73"/>
      <c r="AF908" s="73"/>
      <c r="AG908" s="73"/>
      <c r="AH908" s="73"/>
      <c r="AI908" s="73"/>
      <c r="AJ908" s="73"/>
      <c r="AK908" s="73"/>
      <c r="AL908" s="73"/>
      <c r="AM908" s="73"/>
      <c r="AN908" s="73"/>
      <c r="AO908" s="73"/>
      <c r="AP908" s="73"/>
      <c r="AQ908" s="73"/>
      <c r="AR908" s="73"/>
      <c r="AS908" s="73"/>
      <c r="AT908" s="73"/>
      <c r="AU908" s="73"/>
      <c r="AV908" s="73"/>
      <c r="AW908" s="73"/>
      <c r="AX908" s="73"/>
      <c r="AY908" s="73"/>
      <c r="AZ908" s="77"/>
      <c r="BA908" s="77"/>
      <c r="BB908" s="62"/>
      <c r="BC908" s="62"/>
      <c r="BD908" s="62"/>
      <c r="BE908" s="62"/>
      <c r="BF908" s="62"/>
      <c r="BG908" s="62"/>
      <c r="BH908" s="62"/>
      <c r="BI908" s="62"/>
      <c r="BJ908" s="62"/>
      <c r="BK908" s="62"/>
      <c r="BL908" s="62"/>
      <c r="BM908" s="62"/>
      <c r="BN908" s="62"/>
      <c r="BO908" s="62"/>
      <c r="BP908" s="62"/>
      <c r="BQ908" s="62"/>
      <c r="BR908" s="62"/>
      <c r="BS908" s="62"/>
      <c r="BT908" s="62"/>
      <c r="BU908" s="62"/>
      <c r="BV908" s="62"/>
      <c r="BW908" s="62"/>
      <c r="BX908" s="62"/>
      <c r="BY908" s="62"/>
      <c r="BZ908" s="77"/>
      <c r="CA908" s="77"/>
      <c r="CB908" s="77"/>
      <c r="CC908" s="77"/>
      <c r="CD908" s="81"/>
      <c r="CE908" s="81"/>
      <c r="CF908" s="81"/>
      <c r="CG908" s="81"/>
      <c r="CH908" s="81"/>
      <c r="CI908" s="81"/>
      <c r="CJ908" s="81"/>
      <c r="CK908" s="81"/>
      <c r="CL908" s="81"/>
      <c r="CM908" s="81"/>
      <c r="CN908" s="81"/>
      <c r="CO908" s="81"/>
      <c r="CP908" s="81"/>
      <c r="CQ908" s="81"/>
      <c r="CR908" s="81"/>
      <c r="CS908" s="81"/>
      <c r="CT908" s="81"/>
      <c r="CU908" s="77"/>
      <c r="CV908" s="77"/>
      <c r="CW908" s="77"/>
      <c r="CX908" s="77"/>
    </row>
    <row r="909" spans="2:102" ht="13.5" customHeight="1" x14ac:dyDescent="0.25">
      <c r="B909" s="77"/>
      <c r="C909" s="84"/>
      <c r="D909" s="75"/>
      <c r="E909" s="75"/>
      <c r="F909" s="75"/>
      <c r="G909" s="75"/>
      <c r="H909" s="75"/>
      <c r="I909" s="75"/>
      <c r="J909" s="75"/>
      <c r="K909" s="75"/>
      <c r="L909" s="75"/>
      <c r="M909" s="74"/>
      <c r="N909" s="74"/>
      <c r="O909" s="74"/>
      <c r="P909" s="74"/>
      <c r="Q909" s="74"/>
      <c r="R909" s="85"/>
      <c r="S909" s="85"/>
      <c r="T909" s="85"/>
      <c r="U909" s="86"/>
      <c r="V909" s="86"/>
      <c r="W909" s="86"/>
      <c r="X909" s="74"/>
      <c r="Y909" s="74"/>
      <c r="Z909" s="74"/>
      <c r="AA909" s="74"/>
      <c r="AB909" s="74"/>
      <c r="AC909" s="73"/>
      <c r="AD909" s="73"/>
      <c r="AE909" s="73"/>
      <c r="AF909" s="73"/>
      <c r="AG909" s="73"/>
      <c r="AH909" s="73"/>
      <c r="AI909" s="73"/>
      <c r="AJ909" s="73"/>
      <c r="AK909" s="73"/>
      <c r="AL909" s="73"/>
      <c r="AM909" s="73"/>
      <c r="AN909" s="73"/>
      <c r="AO909" s="73"/>
      <c r="AP909" s="73"/>
      <c r="AQ909" s="73"/>
      <c r="AR909" s="73"/>
      <c r="AS909" s="73"/>
      <c r="AT909" s="73"/>
      <c r="AU909" s="73"/>
      <c r="AV909" s="73"/>
      <c r="AW909" s="73"/>
      <c r="AX909" s="73"/>
      <c r="AY909" s="73"/>
      <c r="AZ909" s="77"/>
      <c r="BA909" s="77"/>
      <c r="BB909" s="62"/>
      <c r="BC909" s="62"/>
      <c r="BD909" s="62"/>
      <c r="BE909" s="62"/>
      <c r="BF909" s="62"/>
      <c r="BG909" s="62"/>
      <c r="BH909" s="62"/>
      <c r="BI909" s="62"/>
      <c r="BJ909" s="62"/>
      <c r="BK909" s="62"/>
      <c r="BL909" s="62"/>
      <c r="BM909" s="62"/>
      <c r="BN909" s="62"/>
      <c r="BO909" s="62"/>
      <c r="BP909" s="62"/>
      <c r="BQ909" s="62"/>
      <c r="BR909" s="62"/>
      <c r="BS909" s="62"/>
      <c r="BT909" s="62"/>
      <c r="BU909" s="62"/>
      <c r="BV909" s="62"/>
      <c r="BW909" s="62"/>
      <c r="BX909" s="62"/>
      <c r="BY909" s="62"/>
      <c r="BZ909" s="77"/>
      <c r="CA909" s="77"/>
      <c r="CB909" s="77"/>
      <c r="CC909" s="77"/>
      <c r="CD909" s="81"/>
      <c r="CE909" s="81"/>
      <c r="CF909" s="81"/>
      <c r="CG909" s="81"/>
      <c r="CH909" s="81"/>
      <c r="CI909" s="81"/>
      <c r="CJ909" s="81"/>
      <c r="CK909" s="81"/>
      <c r="CL909" s="81"/>
      <c r="CM909" s="81"/>
      <c r="CN909" s="81"/>
      <c r="CO909" s="81"/>
      <c r="CP909" s="81"/>
      <c r="CQ909" s="81"/>
      <c r="CR909" s="81"/>
      <c r="CS909" s="81"/>
      <c r="CT909" s="81"/>
      <c r="CU909" s="77"/>
      <c r="CV909" s="77"/>
      <c r="CW909" s="77"/>
      <c r="CX909" s="77"/>
    </row>
    <row r="910" spans="2:102" ht="13.5" customHeight="1" x14ac:dyDescent="0.2">
      <c r="C910" s="83"/>
      <c r="D910" s="83"/>
      <c r="E910" s="83"/>
      <c r="F910" s="83"/>
      <c r="G910" s="83"/>
      <c r="H910" s="83"/>
      <c r="I910" s="83"/>
      <c r="J910" s="83"/>
      <c r="K910" s="83"/>
      <c r="L910" s="83"/>
      <c r="M910" s="83"/>
      <c r="N910" s="83"/>
      <c r="O910" s="83"/>
      <c r="P910" s="83"/>
      <c r="Q910" s="83"/>
      <c r="R910" s="83"/>
      <c r="S910" s="83"/>
      <c r="T910" s="83"/>
      <c r="U910" s="83"/>
      <c r="V910" s="83"/>
      <c r="W910" s="83"/>
      <c r="X910" s="54"/>
      <c r="Y910" s="54"/>
      <c r="Z910" s="54"/>
      <c r="AA910" s="54"/>
      <c r="AB910" s="54"/>
      <c r="AC910" s="73"/>
      <c r="AD910" s="73"/>
      <c r="AE910" s="73"/>
      <c r="AF910" s="73"/>
      <c r="AG910" s="73"/>
      <c r="AH910" s="73"/>
      <c r="AI910" s="73"/>
      <c r="AJ910" s="73"/>
      <c r="AK910" s="73"/>
      <c r="AL910" s="73"/>
      <c r="AM910" s="73"/>
      <c r="AN910" s="73"/>
      <c r="AO910" s="73"/>
      <c r="AP910" s="73"/>
      <c r="AQ910" s="73"/>
      <c r="AR910" s="73"/>
      <c r="AS910" s="73"/>
      <c r="AT910" s="73"/>
      <c r="AU910" s="73"/>
      <c r="AV910" s="73"/>
      <c r="AW910" s="73"/>
      <c r="AX910" s="73"/>
      <c r="AY910" s="73"/>
      <c r="AZ910" s="77"/>
      <c r="BA910" s="77"/>
      <c r="BB910" s="77"/>
      <c r="BC910" s="77"/>
      <c r="BD910" s="77"/>
      <c r="BE910" s="77"/>
      <c r="BF910" s="77"/>
      <c r="BG910" s="77"/>
      <c r="BH910" s="77"/>
      <c r="BI910" s="77"/>
      <c r="BJ910" s="77"/>
      <c r="BK910" s="77"/>
      <c r="BL910" s="77"/>
      <c r="BM910" s="77"/>
      <c r="BN910" s="77"/>
      <c r="BO910" s="77"/>
      <c r="BP910" s="77"/>
      <c r="BQ910" s="77"/>
      <c r="BR910" s="77"/>
      <c r="BS910" s="77"/>
      <c r="BT910" s="77"/>
      <c r="BU910" s="77"/>
      <c r="BV910" s="77"/>
      <c r="BW910" s="77"/>
      <c r="BX910" s="77"/>
      <c r="BY910" s="77"/>
      <c r="BZ910" s="77"/>
      <c r="CA910" s="77"/>
      <c r="CB910" s="77"/>
      <c r="CC910" s="77"/>
      <c r="CD910" s="77"/>
      <c r="CE910" s="77"/>
      <c r="CF910" s="77"/>
      <c r="CG910" s="77"/>
      <c r="CH910" s="77"/>
      <c r="CI910" s="77"/>
      <c r="CJ910" s="77"/>
      <c r="CK910" s="77"/>
      <c r="CL910" s="77"/>
      <c r="CM910" s="77"/>
      <c r="CN910" s="77"/>
      <c r="CO910" s="77"/>
      <c r="CP910" s="77"/>
      <c r="CQ910" s="77"/>
      <c r="CR910" s="77"/>
      <c r="CS910" s="77"/>
      <c r="CT910" s="77"/>
      <c r="CU910" s="77"/>
      <c r="CV910" s="77"/>
      <c r="CW910" s="77"/>
      <c r="CX910" s="77"/>
    </row>
  </sheetData>
  <dataConsolidate/>
  <mergeCells count="1731">
    <mergeCell ref="BM21:BO26"/>
    <mergeCell ref="BM27:BO32"/>
    <mergeCell ref="BM33:BO38"/>
    <mergeCell ref="BM39:BO44"/>
    <mergeCell ref="BM45:BO50"/>
    <mergeCell ref="BM51:BO56"/>
    <mergeCell ref="BM57:BO62"/>
    <mergeCell ref="D46:L46"/>
    <mergeCell ref="D47:L47"/>
    <mergeCell ref="U58:W58"/>
    <mergeCell ref="D59:L59"/>
    <mergeCell ref="M48:Q48"/>
    <mergeCell ref="R48:T48"/>
    <mergeCell ref="U48:W48"/>
    <mergeCell ref="D42:L42"/>
    <mergeCell ref="D28:L28"/>
    <mergeCell ref="D29:L29"/>
    <mergeCell ref="D30:L30"/>
    <mergeCell ref="D31:L31"/>
    <mergeCell ref="M35:Q35"/>
    <mergeCell ref="R35:T35"/>
    <mergeCell ref="R29:T29"/>
    <mergeCell ref="X23:AB23"/>
    <mergeCell ref="X24:AB24"/>
    <mergeCell ref="M25:Q25"/>
    <mergeCell ref="D35:L35"/>
    <mergeCell ref="U36:W36"/>
    <mergeCell ref="X36:AB36"/>
    <mergeCell ref="BI51:BL56"/>
    <mergeCell ref="BI57:BL62"/>
    <mergeCell ref="X29:AB29"/>
    <mergeCell ref="X30:AB30"/>
    <mergeCell ref="BE9:BH9"/>
    <mergeCell ref="BE10:BH14"/>
    <mergeCell ref="BE15:BH20"/>
    <mergeCell ref="AC21:AY26"/>
    <mergeCell ref="R25:T25"/>
    <mergeCell ref="M23:Q23"/>
    <mergeCell ref="M24:Q24"/>
    <mergeCell ref="X45:AB45"/>
    <mergeCell ref="X46:AB46"/>
    <mergeCell ref="AC45:AY50"/>
    <mergeCell ref="X22:AB22"/>
    <mergeCell ref="U23:W23"/>
    <mergeCell ref="U24:W24"/>
    <mergeCell ref="U34:W34"/>
    <mergeCell ref="X25:AB25"/>
    <mergeCell ref="X43:AB43"/>
    <mergeCell ref="U22:W22"/>
    <mergeCell ref="R11:T11"/>
    <mergeCell ref="M11:Q11"/>
    <mergeCell ref="M29:Q29"/>
    <mergeCell ref="M30:Q30"/>
    <mergeCell ref="M31:Q31"/>
    <mergeCell ref="C27:W27"/>
    <mergeCell ref="X27:AB27"/>
    <mergeCell ref="X28:AB28"/>
    <mergeCell ref="D36:L36"/>
    <mergeCell ref="M28:Q28"/>
    <mergeCell ref="D22:L22"/>
    <mergeCell ref="D23:L23"/>
    <mergeCell ref="D24:L24"/>
    <mergeCell ref="D25:L25"/>
    <mergeCell ref="M22:Q22"/>
    <mergeCell ref="C3:F5"/>
    <mergeCell ref="X15:AB15"/>
    <mergeCell ref="X16:AB16"/>
    <mergeCell ref="X17:AB17"/>
    <mergeCell ref="O4:AD4"/>
    <mergeCell ref="D17:L17"/>
    <mergeCell ref="D18:L18"/>
    <mergeCell ref="D19:L19"/>
    <mergeCell ref="C20:W20"/>
    <mergeCell ref="AC15:AY20"/>
    <mergeCell ref="X10:AB10"/>
    <mergeCell ref="O3:AD3"/>
    <mergeCell ref="X18:AB18"/>
    <mergeCell ref="X19:AB19"/>
    <mergeCell ref="X20:AB20"/>
    <mergeCell ref="U8:W8"/>
    <mergeCell ref="R13:T13"/>
    <mergeCell ref="AC8:AY8"/>
    <mergeCell ref="U10:W10"/>
    <mergeCell ref="U11:W11"/>
    <mergeCell ref="U12:W12"/>
    <mergeCell ref="U13:W13"/>
    <mergeCell ref="X9:AB9"/>
    <mergeCell ref="M10:Q10"/>
    <mergeCell ref="R10:T10"/>
    <mergeCell ref="R16:T16"/>
    <mergeCell ref="R18:T18"/>
    <mergeCell ref="X11:AB11"/>
    <mergeCell ref="C9:W9"/>
    <mergeCell ref="X8:AB8"/>
    <mergeCell ref="U17:W17"/>
    <mergeCell ref="C14:W14"/>
    <mergeCell ref="DE2:DF2"/>
    <mergeCell ref="O2:AD2"/>
    <mergeCell ref="C15:W15"/>
    <mergeCell ref="BQ8:BT8"/>
    <mergeCell ref="BA8:BP8"/>
    <mergeCell ref="BV8:CV8"/>
    <mergeCell ref="AC9:AY14"/>
    <mergeCell ref="BM10:BO14"/>
    <mergeCell ref="BM15:BO20"/>
    <mergeCell ref="D10:L10"/>
    <mergeCell ref="D11:L11"/>
    <mergeCell ref="D12:L12"/>
    <mergeCell ref="D13:L13"/>
    <mergeCell ref="C8:L8"/>
    <mergeCell ref="D16:L16"/>
    <mergeCell ref="O5:AD5"/>
    <mergeCell ref="AC39:AY44"/>
    <mergeCell ref="AC27:AY32"/>
    <mergeCell ref="R30:T30"/>
    <mergeCell ref="U28:W28"/>
    <mergeCell ref="M37:Q37"/>
    <mergeCell ref="AC33:AY38"/>
    <mergeCell ref="M43:Q43"/>
    <mergeCell ref="R43:T43"/>
    <mergeCell ref="U43:W43"/>
    <mergeCell ref="C39:W39"/>
    <mergeCell ref="X39:AB39"/>
    <mergeCell ref="R42:T42"/>
    <mergeCell ref="U42:W42"/>
    <mergeCell ref="M41:Q41"/>
    <mergeCell ref="R41:T41"/>
    <mergeCell ref="R8:T8"/>
    <mergeCell ref="M8:Q8"/>
    <mergeCell ref="O7:P7"/>
    <mergeCell ref="R37:T37"/>
    <mergeCell ref="R36:T36"/>
    <mergeCell ref="R12:T12"/>
    <mergeCell ref="M17:Q17"/>
    <mergeCell ref="M18:Q18"/>
    <mergeCell ref="X14:AB14"/>
    <mergeCell ref="M19:Q19"/>
    <mergeCell ref="R23:T23"/>
    <mergeCell ref="R22:T22"/>
    <mergeCell ref="R24:T24"/>
    <mergeCell ref="U37:W37"/>
    <mergeCell ref="X12:AB12"/>
    <mergeCell ref="X13:AB13"/>
    <mergeCell ref="C32:W32"/>
    <mergeCell ref="R28:T28"/>
    <mergeCell ref="X26:AB26"/>
    <mergeCell ref="U29:W29"/>
    <mergeCell ref="M12:Q12"/>
    <mergeCell ref="M13:Q13"/>
    <mergeCell ref="M16:Q16"/>
    <mergeCell ref="R17:T17"/>
    <mergeCell ref="R34:T34"/>
    <mergeCell ref="X34:AB34"/>
    <mergeCell ref="U25:W25"/>
    <mergeCell ref="M34:Q34"/>
    <mergeCell ref="X33:AB33"/>
    <mergeCell ref="U35:W35"/>
    <mergeCell ref="C33:W33"/>
    <mergeCell ref="U16:W16"/>
    <mergeCell ref="U18:W18"/>
    <mergeCell ref="D70:T70"/>
    <mergeCell ref="U69:W69"/>
    <mergeCell ref="U70:W70"/>
    <mergeCell ref="M60:Q60"/>
    <mergeCell ref="R60:T60"/>
    <mergeCell ref="U60:W60"/>
    <mergeCell ref="U19:W19"/>
    <mergeCell ref="R31:T31"/>
    <mergeCell ref="D34:L34"/>
    <mergeCell ref="R19:T19"/>
    <mergeCell ref="M36:Q36"/>
    <mergeCell ref="C21:W21"/>
    <mergeCell ref="C26:W26"/>
    <mergeCell ref="X21:AB21"/>
    <mergeCell ref="X40:AB40"/>
    <mergeCell ref="X37:AB37"/>
    <mergeCell ref="X38:AB38"/>
    <mergeCell ref="X42:AB42"/>
    <mergeCell ref="X53:AB53"/>
    <mergeCell ref="X51:AB51"/>
    <mergeCell ref="X52:AB52"/>
    <mergeCell ref="X55:AB55"/>
    <mergeCell ref="C50:W50"/>
    <mergeCell ref="U53:W53"/>
    <mergeCell ref="R53:T53"/>
    <mergeCell ref="U52:W52"/>
    <mergeCell ref="M55:Q55"/>
    <mergeCell ref="M40:Q40"/>
    <mergeCell ref="R40:T40"/>
    <mergeCell ref="U40:W40"/>
    <mergeCell ref="C38:W38"/>
    <mergeCell ref="M54:Q54"/>
    <mergeCell ref="C64:T64"/>
    <mergeCell ref="R54:T54"/>
    <mergeCell ref="R55:T55"/>
    <mergeCell ref="U55:W55"/>
    <mergeCell ref="D69:T69"/>
    <mergeCell ref="U54:W54"/>
    <mergeCell ref="U41:W41"/>
    <mergeCell ref="C45:W45"/>
    <mergeCell ref="U47:W47"/>
    <mergeCell ref="X44:AB44"/>
    <mergeCell ref="D52:L52"/>
    <mergeCell ref="D53:L53"/>
    <mergeCell ref="D54:L54"/>
    <mergeCell ref="D55:L55"/>
    <mergeCell ref="C56:W56"/>
    <mergeCell ref="X54:AB54"/>
    <mergeCell ref="X62:AB62"/>
    <mergeCell ref="U59:W59"/>
    <mergeCell ref="C57:W57"/>
    <mergeCell ref="D40:L40"/>
    <mergeCell ref="D41:L41"/>
    <mergeCell ref="U30:W30"/>
    <mergeCell ref="U31:W31"/>
    <mergeCell ref="X35:AB35"/>
    <mergeCell ref="D37:L37"/>
    <mergeCell ref="M52:Q52"/>
    <mergeCell ref="M42:Q42"/>
    <mergeCell ref="D43:L43"/>
    <mergeCell ref="X47:AB47"/>
    <mergeCell ref="X48:AB48"/>
    <mergeCell ref="C62:W62"/>
    <mergeCell ref="X60:AB60"/>
    <mergeCell ref="D60:L60"/>
    <mergeCell ref="C44:W44"/>
    <mergeCell ref="M46:Q46"/>
    <mergeCell ref="R46:T46"/>
    <mergeCell ref="U46:W46"/>
    <mergeCell ref="R47:T47"/>
    <mergeCell ref="M47:Q47"/>
    <mergeCell ref="X41:AB41"/>
    <mergeCell ref="M58:Q58"/>
    <mergeCell ref="X59:AB59"/>
    <mergeCell ref="BV32:CV52"/>
    <mergeCell ref="BV54:CV74"/>
    <mergeCell ref="O6:R6"/>
    <mergeCell ref="U71:W71"/>
    <mergeCell ref="X73:AB73"/>
    <mergeCell ref="BM9:BT9"/>
    <mergeCell ref="BE21:BH26"/>
    <mergeCell ref="BI9:BL9"/>
    <mergeCell ref="BI10:BL14"/>
    <mergeCell ref="BI15:BL20"/>
    <mergeCell ref="BI21:BL26"/>
    <mergeCell ref="BP10:BT14"/>
    <mergeCell ref="BP15:BT20"/>
    <mergeCell ref="BP21:BT26"/>
    <mergeCell ref="BV10:CV30"/>
    <mergeCell ref="C72:W72"/>
    <mergeCell ref="M59:Q59"/>
    <mergeCell ref="X49:AB49"/>
    <mergeCell ref="M49:Q49"/>
    <mergeCell ref="R49:T49"/>
    <mergeCell ref="U49:W49"/>
    <mergeCell ref="D48:L48"/>
    <mergeCell ref="D49:L49"/>
    <mergeCell ref="X72:AB72"/>
    <mergeCell ref="X56:AB56"/>
    <mergeCell ref="BA9:BD9"/>
    <mergeCell ref="BA10:BD14"/>
    <mergeCell ref="BA15:BD20"/>
    <mergeCell ref="BA21:BD26"/>
    <mergeCell ref="BA27:BD32"/>
    <mergeCell ref="X58:AB58"/>
    <mergeCell ref="X57:AB57"/>
    <mergeCell ref="X75:AB75"/>
    <mergeCell ref="X76:AB76"/>
    <mergeCell ref="U74:W74"/>
    <mergeCell ref="D71:T71"/>
    <mergeCell ref="C73:W73"/>
    <mergeCell ref="D74:T74"/>
    <mergeCell ref="C76:W76"/>
    <mergeCell ref="AE73:AR73"/>
    <mergeCell ref="AE74:AR74"/>
    <mergeCell ref="AS73:BC73"/>
    <mergeCell ref="AS74:BC74"/>
    <mergeCell ref="AS66:BC66"/>
    <mergeCell ref="AS65:BC65"/>
    <mergeCell ref="AD64:BC64"/>
    <mergeCell ref="AD69:BC69"/>
    <mergeCell ref="BA57:BD62"/>
    <mergeCell ref="BE27:BH32"/>
    <mergeCell ref="BE33:BH38"/>
    <mergeCell ref="C63:W63"/>
    <mergeCell ref="C65:T65"/>
    <mergeCell ref="C68:AB68"/>
    <mergeCell ref="D61:L61"/>
    <mergeCell ref="M61:Q61"/>
    <mergeCell ref="R61:T61"/>
    <mergeCell ref="U61:W61"/>
    <mergeCell ref="X61:AB61"/>
    <mergeCell ref="X31:AB31"/>
    <mergeCell ref="X32:AB32"/>
    <mergeCell ref="X50:AB50"/>
    <mergeCell ref="C51:W51"/>
    <mergeCell ref="R52:T52"/>
    <mergeCell ref="M53:Q53"/>
    <mergeCell ref="O84:P84"/>
    <mergeCell ref="C85:L85"/>
    <mergeCell ref="M85:Q85"/>
    <mergeCell ref="R85:T85"/>
    <mergeCell ref="U85:W85"/>
    <mergeCell ref="X85:AB85"/>
    <mergeCell ref="AC85:AY85"/>
    <mergeCell ref="BA85:BP85"/>
    <mergeCell ref="BQ85:BT85"/>
    <mergeCell ref="BA33:BD38"/>
    <mergeCell ref="BA39:BD44"/>
    <mergeCell ref="BA45:BD50"/>
    <mergeCell ref="BA51:BD56"/>
    <mergeCell ref="AC51:AY56"/>
    <mergeCell ref="X69:AB69"/>
    <mergeCell ref="X70:AB70"/>
    <mergeCell ref="X71:AB71"/>
    <mergeCell ref="AE65:AR65"/>
    <mergeCell ref="AE66:AR66"/>
    <mergeCell ref="AE71:AR71"/>
    <mergeCell ref="AS71:BC71"/>
    <mergeCell ref="AE75:AR75"/>
    <mergeCell ref="AS75:BC75"/>
    <mergeCell ref="AE76:AR76"/>
    <mergeCell ref="AS76:BC76"/>
    <mergeCell ref="X74:AB74"/>
    <mergeCell ref="AS70:BC70"/>
    <mergeCell ref="AE70:AR70"/>
    <mergeCell ref="AS67:BC67"/>
    <mergeCell ref="AS68:BC68"/>
    <mergeCell ref="AE67:AR67"/>
    <mergeCell ref="AE68:AR68"/>
    <mergeCell ref="O79:AD79"/>
    <mergeCell ref="C80:F82"/>
    <mergeCell ref="O80:AD80"/>
    <mergeCell ref="O81:AD81"/>
    <mergeCell ref="O82:AD82"/>
    <mergeCell ref="O83:R83"/>
    <mergeCell ref="BE39:BH44"/>
    <mergeCell ref="BE45:BH50"/>
    <mergeCell ref="BE51:BH56"/>
    <mergeCell ref="BE57:BH62"/>
    <mergeCell ref="BI27:BL32"/>
    <mergeCell ref="BI33:BL38"/>
    <mergeCell ref="BI39:BL44"/>
    <mergeCell ref="BI45:BL50"/>
    <mergeCell ref="BP27:BT32"/>
    <mergeCell ref="BP33:BT38"/>
    <mergeCell ref="BP39:BT44"/>
    <mergeCell ref="BP45:BT50"/>
    <mergeCell ref="BP51:BT56"/>
    <mergeCell ref="BP57:BT62"/>
    <mergeCell ref="AE72:AR72"/>
    <mergeCell ref="AS72:BC72"/>
    <mergeCell ref="AC57:AY62"/>
    <mergeCell ref="X63:AB63"/>
    <mergeCell ref="U64:W64"/>
    <mergeCell ref="X64:AB64"/>
    <mergeCell ref="U65:W65"/>
    <mergeCell ref="X65:AB65"/>
    <mergeCell ref="C75:W75"/>
    <mergeCell ref="R58:T58"/>
    <mergeCell ref="R59:T59"/>
    <mergeCell ref="D58:L58"/>
    <mergeCell ref="BV85:CV85"/>
    <mergeCell ref="C86:W86"/>
    <mergeCell ref="X86:AB86"/>
    <mergeCell ref="AC86:AY91"/>
    <mergeCell ref="BA86:BD86"/>
    <mergeCell ref="BE86:BH86"/>
    <mergeCell ref="BI86:BL86"/>
    <mergeCell ref="BM86:BT86"/>
    <mergeCell ref="D87:L87"/>
    <mergeCell ref="M87:Q87"/>
    <mergeCell ref="R87:T87"/>
    <mergeCell ref="U87:W87"/>
    <mergeCell ref="X87:AB87"/>
    <mergeCell ref="BA87:BD91"/>
    <mergeCell ref="BE87:BH91"/>
    <mergeCell ref="BI87:BL91"/>
    <mergeCell ref="BM87:BO91"/>
    <mergeCell ref="BP87:BT91"/>
    <mergeCell ref="BV87:CV107"/>
    <mergeCell ref="D88:L88"/>
    <mergeCell ref="M88:Q88"/>
    <mergeCell ref="R88:T88"/>
    <mergeCell ref="U88:W88"/>
    <mergeCell ref="X88:AB88"/>
    <mergeCell ref="C91:W91"/>
    <mergeCell ref="X91:AB91"/>
    <mergeCell ref="C92:W92"/>
    <mergeCell ref="X92:AB92"/>
    <mergeCell ref="AC92:AY97"/>
    <mergeCell ref="BA92:BD97"/>
    <mergeCell ref="BE92:BH97"/>
    <mergeCell ref="BI92:BL97"/>
    <mergeCell ref="BP92:BT97"/>
    <mergeCell ref="D93:L93"/>
    <mergeCell ref="M93:Q93"/>
    <mergeCell ref="R93:T93"/>
    <mergeCell ref="U93:W93"/>
    <mergeCell ref="X93:AB93"/>
    <mergeCell ref="D94:L94"/>
    <mergeCell ref="M94:Q94"/>
    <mergeCell ref="R94:T94"/>
    <mergeCell ref="U94:W94"/>
    <mergeCell ref="X94:AB94"/>
    <mergeCell ref="D95:L95"/>
    <mergeCell ref="M95:Q95"/>
    <mergeCell ref="R95:T95"/>
    <mergeCell ref="U95:W95"/>
    <mergeCell ref="X95:AB95"/>
    <mergeCell ref="D96:L96"/>
    <mergeCell ref="M96:Q96"/>
    <mergeCell ref="R96:T96"/>
    <mergeCell ref="U96:W96"/>
    <mergeCell ref="X96:AB96"/>
    <mergeCell ref="X102:AB102"/>
    <mergeCell ref="C103:W103"/>
    <mergeCell ref="X103:AB103"/>
    <mergeCell ref="BM92:BO97"/>
    <mergeCell ref="D89:L89"/>
    <mergeCell ref="M89:Q89"/>
    <mergeCell ref="R89:T89"/>
    <mergeCell ref="U89:W89"/>
    <mergeCell ref="X89:AB89"/>
    <mergeCell ref="D90:L90"/>
    <mergeCell ref="M90:Q90"/>
    <mergeCell ref="R90:T90"/>
    <mergeCell ref="U90:W90"/>
    <mergeCell ref="X90:AB90"/>
    <mergeCell ref="C98:W98"/>
    <mergeCell ref="X98:AB98"/>
    <mergeCell ref="AC98:AY103"/>
    <mergeCell ref="BA98:BD103"/>
    <mergeCell ref="BE98:BH103"/>
    <mergeCell ref="BA104:BD109"/>
    <mergeCell ref="BE104:BH109"/>
    <mergeCell ref="BI104:BL109"/>
    <mergeCell ref="C97:W97"/>
    <mergeCell ref="X97:AB97"/>
    <mergeCell ref="BI98:BL103"/>
    <mergeCell ref="BM98:BO103"/>
    <mergeCell ref="BP98:BT103"/>
    <mergeCell ref="D99:L99"/>
    <mergeCell ref="M99:Q99"/>
    <mergeCell ref="R99:T99"/>
    <mergeCell ref="U99:W99"/>
    <mergeCell ref="X99:AB99"/>
    <mergeCell ref="D100:L100"/>
    <mergeCell ref="M100:Q100"/>
    <mergeCell ref="R100:T100"/>
    <mergeCell ref="U100:W100"/>
    <mergeCell ref="X100:AB100"/>
    <mergeCell ref="D101:L101"/>
    <mergeCell ref="M101:Q101"/>
    <mergeCell ref="R101:T101"/>
    <mergeCell ref="U101:W101"/>
    <mergeCell ref="X101:AB101"/>
    <mergeCell ref="D102:L102"/>
    <mergeCell ref="BM104:BO109"/>
    <mergeCell ref="BP104:BT109"/>
    <mergeCell ref="D105:L105"/>
    <mergeCell ref="M105:Q105"/>
    <mergeCell ref="R105:T105"/>
    <mergeCell ref="M102:Q102"/>
    <mergeCell ref="R102:T102"/>
    <mergeCell ref="U102:W102"/>
    <mergeCell ref="U105:W105"/>
    <mergeCell ref="X105:AB105"/>
    <mergeCell ref="D106:L106"/>
    <mergeCell ref="M106:Q106"/>
    <mergeCell ref="R106:T106"/>
    <mergeCell ref="U106:W106"/>
    <mergeCell ref="X106:AB106"/>
    <mergeCell ref="D107:L107"/>
    <mergeCell ref="M107:Q107"/>
    <mergeCell ref="R107:T107"/>
    <mergeCell ref="U107:W107"/>
    <mergeCell ref="X107:AB107"/>
    <mergeCell ref="D108:L108"/>
    <mergeCell ref="M108:Q108"/>
    <mergeCell ref="R108:T108"/>
    <mergeCell ref="U108:W108"/>
    <mergeCell ref="C104:W104"/>
    <mergeCell ref="X104:AB104"/>
    <mergeCell ref="AC104:AY109"/>
    <mergeCell ref="X108:AB108"/>
    <mergeCell ref="C109:W109"/>
    <mergeCell ref="X109:AB109"/>
    <mergeCell ref="M120:Q120"/>
    <mergeCell ref="R120:T120"/>
    <mergeCell ref="D114:L114"/>
    <mergeCell ref="M114:Q114"/>
    <mergeCell ref="R114:T114"/>
    <mergeCell ref="U114:W114"/>
    <mergeCell ref="X114:AB114"/>
    <mergeCell ref="C115:W115"/>
    <mergeCell ref="X115:AB115"/>
    <mergeCell ref="C116:W116"/>
    <mergeCell ref="X116:AB116"/>
    <mergeCell ref="BV109:CV129"/>
    <mergeCell ref="C110:W110"/>
    <mergeCell ref="X110:AB110"/>
    <mergeCell ref="AC110:AY115"/>
    <mergeCell ref="BA110:BD115"/>
    <mergeCell ref="BE110:BH115"/>
    <mergeCell ref="BI110:BL115"/>
    <mergeCell ref="BM110:BO115"/>
    <mergeCell ref="BP110:BT115"/>
    <mergeCell ref="D111:L111"/>
    <mergeCell ref="M111:Q111"/>
    <mergeCell ref="R111:T111"/>
    <mergeCell ref="U111:W111"/>
    <mergeCell ref="X111:AB111"/>
    <mergeCell ref="D112:L112"/>
    <mergeCell ref="M112:Q112"/>
    <mergeCell ref="R112:T112"/>
    <mergeCell ref="U112:W112"/>
    <mergeCell ref="X112:AB112"/>
    <mergeCell ref="D113:L113"/>
    <mergeCell ref="M113:Q113"/>
    <mergeCell ref="U120:W120"/>
    <mergeCell ref="X120:AB120"/>
    <mergeCell ref="C121:W121"/>
    <mergeCell ref="X121:AB121"/>
    <mergeCell ref="C122:W122"/>
    <mergeCell ref="X122:AB122"/>
    <mergeCell ref="AC122:AY127"/>
    <mergeCell ref="BA122:BD127"/>
    <mergeCell ref="BE122:BH127"/>
    <mergeCell ref="X127:AB127"/>
    <mergeCell ref="AC116:AY121"/>
    <mergeCell ref="BA116:BD121"/>
    <mergeCell ref="BE116:BH121"/>
    <mergeCell ref="R113:T113"/>
    <mergeCell ref="U113:W113"/>
    <mergeCell ref="X113:AB113"/>
    <mergeCell ref="BI116:BL121"/>
    <mergeCell ref="BM116:BO121"/>
    <mergeCell ref="BP116:BT121"/>
    <mergeCell ref="D117:L117"/>
    <mergeCell ref="M117:Q117"/>
    <mergeCell ref="R117:T117"/>
    <mergeCell ref="U117:W117"/>
    <mergeCell ref="X117:AB117"/>
    <mergeCell ref="D118:L118"/>
    <mergeCell ref="M118:Q118"/>
    <mergeCell ref="R118:T118"/>
    <mergeCell ref="U118:W118"/>
    <mergeCell ref="X118:AB118"/>
    <mergeCell ref="D119:L119"/>
    <mergeCell ref="M119:Q119"/>
    <mergeCell ref="R119:T119"/>
    <mergeCell ref="U119:W119"/>
    <mergeCell ref="X119:AB119"/>
    <mergeCell ref="D120:L120"/>
    <mergeCell ref="BI122:BL127"/>
    <mergeCell ref="BM122:BO127"/>
    <mergeCell ref="BP122:BT127"/>
    <mergeCell ref="D123:L123"/>
    <mergeCell ref="M123:Q123"/>
    <mergeCell ref="R123:T123"/>
    <mergeCell ref="U123:W123"/>
    <mergeCell ref="X123:AB123"/>
    <mergeCell ref="D124:L124"/>
    <mergeCell ref="M124:Q124"/>
    <mergeCell ref="R124:T124"/>
    <mergeCell ref="U124:W124"/>
    <mergeCell ref="X124:AB124"/>
    <mergeCell ref="D125:L125"/>
    <mergeCell ref="M125:Q125"/>
    <mergeCell ref="R125:T125"/>
    <mergeCell ref="U125:W125"/>
    <mergeCell ref="X125:AB125"/>
    <mergeCell ref="D126:L126"/>
    <mergeCell ref="M126:Q126"/>
    <mergeCell ref="R126:T126"/>
    <mergeCell ref="U126:W126"/>
    <mergeCell ref="X126:AB126"/>
    <mergeCell ref="C127:W127"/>
    <mergeCell ref="C128:W128"/>
    <mergeCell ref="X128:AB128"/>
    <mergeCell ref="AC128:AY133"/>
    <mergeCell ref="BA128:BD133"/>
    <mergeCell ref="BE128:BH133"/>
    <mergeCell ref="BI128:BL133"/>
    <mergeCell ref="BM128:BO133"/>
    <mergeCell ref="BP128:BT133"/>
    <mergeCell ref="D129:L129"/>
    <mergeCell ref="M129:Q129"/>
    <mergeCell ref="R129:T129"/>
    <mergeCell ref="U129:W129"/>
    <mergeCell ref="X129:AB129"/>
    <mergeCell ref="D130:L130"/>
    <mergeCell ref="M130:Q130"/>
    <mergeCell ref="R130:T130"/>
    <mergeCell ref="U130:W130"/>
    <mergeCell ref="X130:AB130"/>
    <mergeCell ref="D131:L131"/>
    <mergeCell ref="M131:Q131"/>
    <mergeCell ref="R131:T131"/>
    <mergeCell ref="U131:W131"/>
    <mergeCell ref="X131:AB131"/>
    <mergeCell ref="BV131:CV151"/>
    <mergeCell ref="D132:L132"/>
    <mergeCell ref="M132:Q132"/>
    <mergeCell ref="R132:T132"/>
    <mergeCell ref="U132:W132"/>
    <mergeCell ref="X132:AB132"/>
    <mergeCell ref="C133:W133"/>
    <mergeCell ref="X133:AB133"/>
    <mergeCell ref="C134:W134"/>
    <mergeCell ref="X134:AB134"/>
    <mergeCell ref="AC134:AY139"/>
    <mergeCell ref="BA134:BD139"/>
    <mergeCell ref="BE134:BH139"/>
    <mergeCell ref="BI134:BL139"/>
    <mergeCell ref="BM134:BO139"/>
    <mergeCell ref="BP134:BT139"/>
    <mergeCell ref="D135:L135"/>
    <mergeCell ref="M135:Q135"/>
    <mergeCell ref="R135:T135"/>
    <mergeCell ref="U135:W135"/>
    <mergeCell ref="AE143:AR143"/>
    <mergeCell ref="AS143:BC143"/>
    <mergeCell ref="X135:AB135"/>
    <mergeCell ref="D136:L136"/>
    <mergeCell ref="M136:Q136"/>
    <mergeCell ref="R136:T136"/>
    <mergeCell ref="U136:W136"/>
    <mergeCell ref="X136:AB136"/>
    <mergeCell ref="C139:W139"/>
    <mergeCell ref="X139:AB139"/>
    <mergeCell ref="C140:W140"/>
    <mergeCell ref="X140:AB140"/>
    <mergeCell ref="C141:T141"/>
    <mergeCell ref="U141:W141"/>
    <mergeCell ref="X141:AB141"/>
    <mergeCell ref="AD141:BC141"/>
    <mergeCell ref="C142:T142"/>
    <mergeCell ref="U142:W142"/>
    <mergeCell ref="X142:AB142"/>
    <mergeCell ref="AE142:AR142"/>
    <mergeCell ref="AS142:BC142"/>
    <mergeCell ref="D137:L137"/>
    <mergeCell ref="M137:Q137"/>
    <mergeCell ref="R137:T137"/>
    <mergeCell ref="U137:W137"/>
    <mergeCell ref="X137:AB137"/>
    <mergeCell ref="D138:L138"/>
    <mergeCell ref="M138:Q138"/>
    <mergeCell ref="R138:T138"/>
    <mergeCell ref="U138:W138"/>
    <mergeCell ref="X138:AB138"/>
    <mergeCell ref="D147:T147"/>
    <mergeCell ref="U147:W147"/>
    <mergeCell ref="X147:AB147"/>
    <mergeCell ref="AE147:AR147"/>
    <mergeCell ref="AS147:BC147"/>
    <mergeCell ref="D148:T148"/>
    <mergeCell ref="U148:W148"/>
    <mergeCell ref="X148:AB148"/>
    <mergeCell ref="AE148:AR148"/>
    <mergeCell ref="AS148:BC148"/>
    <mergeCell ref="AE144:AR144"/>
    <mergeCell ref="AS144:BC144"/>
    <mergeCell ref="C145:AB145"/>
    <mergeCell ref="AE145:AR145"/>
    <mergeCell ref="AS145:BC145"/>
    <mergeCell ref="D146:T146"/>
    <mergeCell ref="U146:W146"/>
    <mergeCell ref="X146:AB146"/>
    <mergeCell ref="AD146:BC146"/>
    <mergeCell ref="C152:W152"/>
    <mergeCell ref="X152:AB152"/>
    <mergeCell ref="AE152:AR152"/>
    <mergeCell ref="AS152:BC152"/>
    <mergeCell ref="C153:W153"/>
    <mergeCell ref="X153:AB153"/>
    <mergeCell ref="AE153:AR153"/>
    <mergeCell ref="AS153:BC153"/>
    <mergeCell ref="O156:AD156"/>
    <mergeCell ref="BA162:BP162"/>
    <mergeCell ref="C149:W149"/>
    <mergeCell ref="X149:AB149"/>
    <mergeCell ref="AE149:AR149"/>
    <mergeCell ref="AS149:BC149"/>
    <mergeCell ref="C150:W150"/>
    <mergeCell ref="X150:AB150"/>
    <mergeCell ref="AE150:AR150"/>
    <mergeCell ref="AS150:BC150"/>
    <mergeCell ref="D151:T151"/>
    <mergeCell ref="U151:W151"/>
    <mergeCell ref="X151:AB151"/>
    <mergeCell ref="AE151:AR151"/>
    <mergeCell ref="AS151:BC151"/>
    <mergeCell ref="M165:Q165"/>
    <mergeCell ref="R165:T165"/>
    <mergeCell ref="C168:W168"/>
    <mergeCell ref="X168:AB168"/>
    <mergeCell ref="C169:W169"/>
    <mergeCell ref="X169:AB169"/>
    <mergeCell ref="AC169:AY174"/>
    <mergeCell ref="BA169:BD174"/>
    <mergeCell ref="BE169:BH174"/>
    <mergeCell ref="BI169:BL174"/>
    <mergeCell ref="BM169:BO174"/>
    <mergeCell ref="C157:F159"/>
    <mergeCell ref="O157:AD157"/>
    <mergeCell ref="O158:AD158"/>
    <mergeCell ref="O159:AD159"/>
    <mergeCell ref="O160:R160"/>
    <mergeCell ref="O161:P161"/>
    <mergeCell ref="C162:L162"/>
    <mergeCell ref="M162:Q162"/>
    <mergeCell ref="R162:T162"/>
    <mergeCell ref="U162:W162"/>
    <mergeCell ref="X162:AB162"/>
    <mergeCell ref="AC162:AY162"/>
    <mergeCell ref="U171:W171"/>
    <mergeCell ref="X171:AB171"/>
    <mergeCell ref="D172:L172"/>
    <mergeCell ref="M172:Q172"/>
    <mergeCell ref="R172:T172"/>
    <mergeCell ref="U172:W172"/>
    <mergeCell ref="X172:AB172"/>
    <mergeCell ref="D173:L173"/>
    <mergeCell ref="M173:Q173"/>
    <mergeCell ref="R173:T173"/>
    <mergeCell ref="U173:W173"/>
    <mergeCell ref="BQ162:BT162"/>
    <mergeCell ref="BV162:CV162"/>
    <mergeCell ref="C163:W163"/>
    <mergeCell ref="X163:AB163"/>
    <mergeCell ref="AC163:AY168"/>
    <mergeCell ref="BA163:BD163"/>
    <mergeCell ref="BE163:BH163"/>
    <mergeCell ref="BI163:BL163"/>
    <mergeCell ref="BM163:BT163"/>
    <mergeCell ref="D164:L164"/>
    <mergeCell ref="M164:Q164"/>
    <mergeCell ref="R164:T164"/>
    <mergeCell ref="U164:W164"/>
    <mergeCell ref="X164:AB164"/>
    <mergeCell ref="BA164:BD168"/>
    <mergeCell ref="BE164:BH168"/>
    <mergeCell ref="BI164:BL168"/>
    <mergeCell ref="BM164:BO168"/>
    <mergeCell ref="BP164:BT168"/>
    <mergeCell ref="BV164:CV184"/>
    <mergeCell ref="D165:L165"/>
    <mergeCell ref="BM181:BO186"/>
    <mergeCell ref="BP181:BT186"/>
    <mergeCell ref="D179:L179"/>
    <mergeCell ref="M179:Q179"/>
    <mergeCell ref="R179:T179"/>
    <mergeCell ref="U179:W179"/>
    <mergeCell ref="X179:AB179"/>
    <mergeCell ref="C180:W180"/>
    <mergeCell ref="X180:AB180"/>
    <mergeCell ref="U165:W165"/>
    <mergeCell ref="X165:AB165"/>
    <mergeCell ref="D166:L166"/>
    <mergeCell ref="M166:Q166"/>
    <mergeCell ref="R166:T166"/>
    <mergeCell ref="U166:W166"/>
    <mergeCell ref="X166:AB166"/>
    <mergeCell ref="D167:L167"/>
    <mergeCell ref="M167:Q167"/>
    <mergeCell ref="R167:T167"/>
    <mergeCell ref="U167:W167"/>
    <mergeCell ref="X167:AB167"/>
    <mergeCell ref="C175:W175"/>
    <mergeCell ref="X175:AB175"/>
    <mergeCell ref="BP169:BT174"/>
    <mergeCell ref="D170:L170"/>
    <mergeCell ref="M170:Q170"/>
    <mergeCell ref="R170:T170"/>
    <mergeCell ref="U170:W170"/>
    <mergeCell ref="X170:AB170"/>
    <mergeCell ref="D171:L171"/>
    <mergeCell ref="M171:Q171"/>
    <mergeCell ref="R171:T171"/>
    <mergeCell ref="BM175:BO180"/>
    <mergeCell ref="BP175:BT180"/>
    <mergeCell ref="D176:L176"/>
    <mergeCell ref="M176:Q176"/>
    <mergeCell ref="R176:T176"/>
    <mergeCell ref="U176:W176"/>
    <mergeCell ref="X176:AB176"/>
    <mergeCell ref="D177:L177"/>
    <mergeCell ref="M177:Q177"/>
    <mergeCell ref="R177:T177"/>
    <mergeCell ref="U177:W177"/>
    <mergeCell ref="X177:AB177"/>
    <mergeCell ref="D178:L178"/>
    <mergeCell ref="M178:Q178"/>
    <mergeCell ref="R178:T178"/>
    <mergeCell ref="U178:W178"/>
    <mergeCell ref="X178:AB178"/>
    <mergeCell ref="D185:L185"/>
    <mergeCell ref="M185:Q185"/>
    <mergeCell ref="R185:T185"/>
    <mergeCell ref="U185:W185"/>
    <mergeCell ref="AC175:AY180"/>
    <mergeCell ref="BA175:BD180"/>
    <mergeCell ref="BE175:BH180"/>
    <mergeCell ref="R190:T190"/>
    <mergeCell ref="U190:W190"/>
    <mergeCell ref="X190:AB190"/>
    <mergeCell ref="BA181:BD186"/>
    <mergeCell ref="BE181:BH186"/>
    <mergeCell ref="D184:L184"/>
    <mergeCell ref="M184:Q184"/>
    <mergeCell ref="R184:T184"/>
    <mergeCell ref="U184:W184"/>
    <mergeCell ref="X184:AB184"/>
    <mergeCell ref="BI181:BL186"/>
    <mergeCell ref="X173:AB173"/>
    <mergeCell ref="C174:W174"/>
    <mergeCell ref="X174:AB174"/>
    <mergeCell ref="BI175:BL180"/>
    <mergeCell ref="C181:W181"/>
    <mergeCell ref="X181:AB181"/>
    <mergeCell ref="AC181:AY186"/>
    <mergeCell ref="X185:AB185"/>
    <mergeCell ref="C186:W186"/>
    <mergeCell ref="X186:AB186"/>
    <mergeCell ref="M197:Q197"/>
    <mergeCell ref="R197:T197"/>
    <mergeCell ref="D191:L191"/>
    <mergeCell ref="M191:Q191"/>
    <mergeCell ref="R191:T191"/>
    <mergeCell ref="U191:W191"/>
    <mergeCell ref="X191:AB191"/>
    <mergeCell ref="C192:W192"/>
    <mergeCell ref="X192:AB192"/>
    <mergeCell ref="C193:W193"/>
    <mergeCell ref="X193:AB193"/>
    <mergeCell ref="D182:L182"/>
    <mergeCell ref="M182:Q182"/>
    <mergeCell ref="R182:T182"/>
    <mergeCell ref="U182:W182"/>
    <mergeCell ref="X182:AB182"/>
    <mergeCell ref="D183:L183"/>
    <mergeCell ref="M183:Q183"/>
    <mergeCell ref="R183:T183"/>
    <mergeCell ref="U183:W183"/>
    <mergeCell ref="X183:AB183"/>
    <mergeCell ref="BV186:CV206"/>
    <mergeCell ref="C187:W187"/>
    <mergeCell ref="X187:AB187"/>
    <mergeCell ref="AC187:AY192"/>
    <mergeCell ref="BA187:BD192"/>
    <mergeCell ref="BE187:BH192"/>
    <mergeCell ref="BI187:BL192"/>
    <mergeCell ref="BM187:BO192"/>
    <mergeCell ref="BP187:BT192"/>
    <mergeCell ref="D188:L188"/>
    <mergeCell ref="M188:Q188"/>
    <mergeCell ref="R188:T188"/>
    <mergeCell ref="U188:W188"/>
    <mergeCell ref="X188:AB188"/>
    <mergeCell ref="D189:L189"/>
    <mergeCell ref="M189:Q189"/>
    <mergeCell ref="R189:T189"/>
    <mergeCell ref="U189:W189"/>
    <mergeCell ref="X189:AB189"/>
    <mergeCell ref="D190:L190"/>
    <mergeCell ref="M190:Q190"/>
    <mergeCell ref="U197:W197"/>
    <mergeCell ref="X197:AB197"/>
    <mergeCell ref="C198:W198"/>
    <mergeCell ref="X198:AB198"/>
    <mergeCell ref="C199:W199"/>
    <mergeCell ref="X199:AB199"/>
    <mergeCell ref="AC199:AY204"/>
    <mergeCell ref="BA199:BD204"/>
    <mergeCell ref="BE199:BH204"/>
    <mergeCell ref="X204:AB204"/>
    <mergeCell ref="AC193:AY198"/>
    <mergeCell ref="BA193:BD198"/>
    <mergeCell ref="BE193:BH198"/>
    <mergeCell ref="BI193:BL198"/>
    <mergeCell ref="BM193:BO198"/>
    <mergeCell ref="BP193:BT198"/>
    <mergeCell ref="D194:L194"/>
    <mergeCell ref="M194:Q194"/>
    <mergeCell ref="R194:T194"/>
    <mergeCell ref="U194:W194"/>
    <mergeCell ref="X194:AB194"/>
    <mergeCell ref="D195:L195"/>
    <mergeCell ref="M195:Q195"/>
    <mergeCell ref="R195:T195"/>
    <mergeCell ref="U195:W195"/>
    <mergeCell ref="X195:AB195"/>
    <mergeCell ref="D196:L196"/>
    <mergeCell ref="M196:Q196"/>
    <mergeCell ref="R196:T196"/>
    <mergeCell ref="U196:W196"/>
    <mergeCell ref="X196:AB196"/>
    <mergeCell ref="D197:L197"/>
    <mergeCell ref="BI199:BL204"/>
    <mergeCell ref="BM199:BO204"/>
    <mergeCell ref="BP199:BT204"/>
    <mergeCell ref="D200:L200"/>
    <mergeCell ref="M200:Q200"/>
    <mergeCell ref="R200:T200"/>
    <mergeCell ref="U200:W200"/>
    <mergeCell ref="X200:AB200"/>
    <mergeCell ref="D201:L201"/>
    <mergeCell ref="M201:Q201"/>
    <mergeCell ref="R201:T201"/>
    <mergeCell ref="U201:W201"/>
    <mergeCell ref="X201:AB201"/>
    <mergeCell ref="D202:L202"/>
    <mergeCell ref="M202:Q202"/>
    <mergeCell ref="R202:T202"/>
    <mergeCell ref="U202:W202"/>
    <mergeCell ref="X202:AB202"/>
    <mergeCell ref="D203:L203"/>
    <mergeCell ref="M203:Q203"/>
    <mergeCell ref="R203:T203"/>
    <mergeCell ref="U203:W203"/>
    <mergeCell ref="X203:AB203"/>
    <mergeCell ref="C204:W204"/>
    <mergeCell ref="C205:W205"/>
    <mergeCell ref="X205:AB205"/>
    <mergeCell ref="AC205:AY210"/>
    <mergeCell ref="BA205:BD210"/>
    <mergeCell ref="BE205:BH210"/>
    <mergeCell ref="BI205:BL210"/>
    <mergeCell ref="BM205:BO210"/>
    <mergeCell ref="BP205:BT210"/>
    <mergeCell ref="D206:L206"/>
    <mergeCell ref="M206:Q206"/>
    <mergeCell ref="R206:T206"/>
    <mergeCell ref="U206:W206"/>
    <mergeCell ref="X206:AB206"/>
    <mergeCell ref="D207:L207"/>
    <mergeCell ref="M207:Q207"/>
    <mergeCell ref="R207:T207"/>
    <mergeCell ref="U207:W207"/>
    <mergeCell ref="X207:AB207"/>
    <mergeCell ref="D208:L208"/>
    <mergeCell ref="M208:Q208"/>
    <mergeCell ref="R208:T208"/>
    <mergeCell ref="U208:W208"/>
    <mergeCell ref="X208:AB208"/>
    <mergeCell ref="BV208:CV228"/>
    <mergeCell ref="D209:L209"/>
    <mergeCell ref="M209:Q209"/>
    <mergeCell ref="R209:T209"/>
    <mergeCell ref="U209:W209"/>
    <mergeCell ref="X209:AB209"/>
    <mergeCell ref="C210:W210"/>
    <mergeCell ref="X210:AB210"/>
    <mergeCell ref="C211:W211"/>
    <mergeCell ref="X211:AB211"/>
    <mergeCell ref="AC211:AY216"/>
    <mergeCell ref="BA211:BD216"/>
    <mergeCell ref="BE211:BH216"/>
    <mergeCell ref="BI211:BL216"/>
    <mergeCell ref="BM211:BO216"/>
    <mergeCell ref="BP211:BT216"/>
    <mergeCell ref="D212:L212"/>
    <mergeCell ref="M212:Q212"/>
    <mergeCell ref="R212:T212"/>
    <mergeCell ref="U212:W212"/>
    <mergeCell ref="AE220:AR220"/>
    <mergeCell ref="AS220:BC220"/>
    <mergeCell ref="X212:AB212"/>
    <mergeCell ref="D213:L213"/>
    <mergeCell ref="M213:Q213"/>
    <mergeCell ref="R213:T213"/>
    <mergeCell ref="U213:W213"/>
    <mergeCell ref="X213:AB213"/>
    <mergeCell ref="C216:W216"/>
    <mergeCell ref="X216:AB216"/>
    <mergeCell ref="C217:W217"/>
    <mergeCell ref="X217:AB217"/>
    <mergeCell ref="C218:T218"/>
    <mergeCell ref="U218:W218"/>
    <mergeCell ref="X218:AB218"/>
    <mergeCell ref="AD218:BC218"/>
    <mergeCell ref="C219:T219"/>
    <mergeCell ref="U219:W219"/>
    <mergeCell ref="X219:AB219"/>
    <mergeCell ref="AE219:AR219"/>
    <mergeCell ref="AS219:BC219"/>
    <mergeCell ref="D214:L214"/>
    <mergeCell ref="M214:Q214"/>
    <mergeCell ref="R214:T214"/>
    <mergeCell ref="U214:W214"/>
    <mergeCell ref="X214:AB214"/>
    <mergeCell ref="D215:L215"/>
    <mergeCell ref="M215:Q215"/>
    <mergeCell ref="R215:T215"/>
    <mergeCell ref="U215:W215"/>
    <mergeCell ref="X215:AB215"/>
    <mergeCell ref="D224:T224"/>
    <mergeCell ref="U224:W224"/>
    <mergeCell ref="X224:AB224"/>
    <mergeCell ref="AE224:AR224"/>
    <mergeCell ref="AS224:BC224"/>
    <mergeCell ref="D225:T225"/>
    <mergeCell ref="U225:W225"/>
    <mergeCell ref="X225:AB225"/>
    <mergeCell ref="AE225:AR225"/>
    <mergeCell ref="AS225:BC225"/>
    <mergeCell ref="AE221:AR221"/>
    <mergeCell ref="AS221:BC221"/>
    <mergeCell ref="C222:AB222"/>
    <mergeCell ref="AE222:AR222"/>
    <mergeCell ref="AS222:BC222"/>
    <mergeCell ref="D223:T223"/>
    <mergeCell ref="U223:W223"/>
    <mergeCell ref="X223:AB223"/>
    <mergeCell ref="AD223:BC223"/>
    <mergeCell ref="C229:W229"/>
    <mergeCell ref="X229:AB229"/>
    <mergeCell ref="AE229:AR229"/>
    <mergeCell ref="AS229:BC229"/>
    <mergeCell ref="C230:W230"/>
    <mergeCell ref="X230:AB230"/>
    <mergeCell ref="AE230:AR230"/>
    <mergeCell ref="AS230:BC230"/>
    <mergeCell ref="O233:AD233"/>
    <mergeCell ref="BA239:BP239"/>
    <mergeCell ref="C226:W226"/>
    <mergeCell ref="X226:AB226"/>
    <mergeCell ref="AE226:AR226"/>
    <mergeCell ref="AS226:BC226"/>
    <mergeCell ref="C227:W227"/>
    <mergeCell ref="X227:AB227"/>
    <mergeCell ref="AE227:AR227"/>
    <mergeCell ref="AS227:BC227"/>
    <mergeCell ref="D228:T228"/>
    <mergeCell ref="U228:W228"/>
    <mergeCell ref="X228:AB228"/>
    <mergeCell ref="AE228:AR228"/>
    <mergeCell ref="AS228:BC228"/>
    <mergeCell ref="M242:Q242"/>
    <mergeCell ref="R242:T242"/>
    <mergeCell ref="C245:W245"/>
    <mergeCell ref="X245:AB245"/>
    <mergeCell ref="C246:W246"/>
    <mergeCell ref="X246:AB246"/>
    <mergeCell ref="AC246:AY251"/>
    <mergeCell ref="BA246:BD251"/>
    <mergeCell ref="BE246:BH251"/>
    <mergeCell ref="BI246:BL251"/>
    <mergeCell ref="BM246:BO251"/>
    <mergeCell ref="C234:F236"/>
    <mergeCell ref="O234:AD234"/>
    <mergeCell ref="O235:AD235"/>
    <mergeCell ref="O236:AD236"/>
    <mergeCell ref="O237:R237"/>
    <mergeCell ref="O238:P238"/>
    <mergeCell ref="C239:L239"/>
    <mergeCell ref="M239:Q239"/>
    <mergeCell ref="R239:T239"/>
    <mergeCell ref="U239:W239"/>
    <mergeCell ref="X239:AB239"/>
    <mergeCell ref="AC239:AY239"/>
    <mergeCell ref="U248:W248"/>
    <mergeCell ref="X248:AB248"/>
    <mergeCell ref="D249:L249"/>
    <mergeCell ref="M249:Q249"/>
    <mergeCell ref="R249:T249"/>
    <mergeCell ref="U249:W249"/>
    <mergeCell ref="X249:AB249"/>
    <mergeCell ref="D250:L250"/>
    <mergeCell ref="M250:Q250"/>
    <mergeCell ref="R250:T250"/>
    <mergeCell ref="U250:W250"/>
    <mergeCell ref="BQ239:BT239"/>
    <mergeCell ref="BV239:CV239"/>
    <mergeCell ref="C240:W240"/>
    <mergeCell ref="X240:AB240"/>
    <mergeCell ref="AC240:AY245"/>
    <mergeCell ref="BA240:BD240"/>
    <mergeCell ref="BE240:BH240"/>
    <mergeCell ref="BI240:BL240"/>
    <mergeCell ref="BM240:BT240"/>
    <mergeCell ref="D241:L241"/>
    <mergeCell ref="M241:Q241"/>
    <mergeCell ref="R241:T241"/>
    <mergeCell ref="U241:W241"/>
    <mergeCell ref="X241:AB241"/>
    <mergeCell ref="BA241:BD245"/>
    <mergeCell ref="BE241:BH245"/>
    <mergeCell ref="BI241:BL245"/>
    <mergeCell ref="BM241:BO245"/>
    <mergeCell ref="BP241:BT245"/>
    <mergeCell ref="BV241:CV261"/>
    <mergeCell ref="D242:L242"/>
    <mergeCell ref="BM258:BO263"/>
    <mergeCell ref="BP258:BT263"/>
    <mergeCell ref="D256:L256"/>
    <mergeCell ref="M256:Q256"/>
    <mergeCell ref="R256:T256"/>
    <mergeCell ref="U256:W256"/>
    <mergeCell ref="X256:AB256"/>
    <mergeCell ref="C257:W257"/>
    <mergeCell ref="X257:AB257"/>
    <mergeCell ref="U242:W242"/>
    <mergeCell ref="X242:AB242"/>
    <mergeCell ref="D243:L243"/>
    <mergeCell ref="M243:Q243"/>
    <mergeCell ref="R243:T243"/>
    <mergeCell ref="U243:W243"/>
    <mergeCell ref="X243:AB243"/>
    <mergeCell ref="D244:L244"/>
    <mergeCell ref="M244:Q244"/>
    <mergeCell ref="R244:T244"/>
    <mergeCell ref="U244:W244"/>
    <mergeCell ref="X244:AB244"/>
    <mergeCell ref="C252:W252"/>
    <mergeCell ref="X252:AB252"/>
    <mergeCell ref="BP246:BT251"/>
    <mergeCell ref="D247:L247"/>
    <mergeCell ref="M247:Q247"/>
    <mergeCell ref="R247:T247"/>
    <mergeCell ref="U247:W247"/>
    <mergeCell ref="X247:AB247"/>
    <mergeCell ref="D248:L248"/>
    <mergeCell ref="M248:Q248"/>
    <mergeCell ref="R248:T248"/>
    <mergeCell ref="BM252:BO257"/>
    <mergeCell ref="BP252:BT257"/>
    <mergeCell ref="D253:L253"/>
    <mergeCell ref="M253:Q253"/>
    <mergeCell ref="R253:T253"/>
    <mergeCell ref="U253:W253"/>
    <mergeCell ref="X253:AB253"/>
    <mergeCell ref="D254:L254"/>
    <mergeCell ref="M254:Q254"/>
    <mergeCell ref="R254:T254"/>
    <mergeCell ref="U254:W254"/>
    <mergeCell ref="X254:AB254"/>
    <mergeCell ref="D255:L255"/>
    <mergeCell ref="M255:Q255"/>
    <mergeCell ref="R255:T255"/>
    <mergeCell ref="U255:W255"/>
    <mergeCell ref="X255:AB255"/>
    <mergeCell ref="D262:L262"/>
    <mergeCell ref="M262:Q262"/>
    <mergeCell ref="R262:T262"/>
    <mergeCell ref="U262:W262"/>
    <mergeCell ref="AC252:AY257"/>
    <mergeCell ref="BA252:BD257"/>
    <mergeCell ref="BE252:BH257"/>
    <mergeCell ref="R267:T267"/>
    <mergeCell ref="U267:W267"/>
    <mergeCell ref="X267:AB267"/>
    <mergeCell ref="BA258:BD263"/>
    <mergeCell ref="BE258:BH263"/>
    <mergeCell ref="D261:L261"/>
    <mergeCell ref="M261:Q261"/>
    <mergeCell ref="R261:T261"/>
    <mergeCell ref="U261:W261"/>
    <mergeCell ref="X261:AB261"/>
    <mergeCell ref="BI258:BL263"/>
    <mergeCell ref="X250:AB250"/>
    <mergeCell ref="C251:W251"/>
    <mergeCell ref="X251:AB251"/>
    <mergeCell ref="BI252:BL257"/>
    <mergeCell ref="C258:W258"/>
    <mergeCell ref="X258:AB258"/>
    <mergeCell ref="AC258:AY263"/>
    <mergeCell ref="X262:AB262"/>
    <mergeCell ref="C263:W263"/>
    <mergeCell ref="X263:AB263"/>
    <mergeCell ref="M274:Q274"/>
    <mergeCell ref="R274:T274"/>
    <mergeCell ref="D268:L268"/>
    <mergeCell ref="M268:Q268"/>
    <mergeCell ref="R268:T268"/>
    <mergeCell ref="U268:W268"/>
    <mergeCell ref="X268:AB268"/>
    <mergeCell ref="C269:W269"/>
    <mergeCell ref="X269:AB269"/>
    <mergeCell ref="C270:W270"/>
    <mergeCell ref="X270:AB270"/>
    <mergeCell ref="D259:L259"/>
    <mergeCell ref="M259:Q259"/>
    <mergeCell ref="R259:T259"/>
    <mergeCell ref="U259:W259"/>
    <mergeCell ref="X259:AB259"/>
    <mergeCell ref="D260:L260"/>
    <mergeCell ref="M260:Q260"/>
    <mergeCell ref="R260:T260"/>
    <mergeCell ref="U260:W260"/>
    <mergeCell ref="X260:AB260"/>
    <mergeCell ref="BV263:CV283"/>
    <mergeCell ref="C264:W264"/>
    <mergeCell ref="X264:AB264"/>
    <mergeCell ref="AC264:AY269"/>
    <mergeCell ref="BA264:BD269"/>
    <mergeCell ref="BE264:BH269"/>
    <mergeCell ref="BI264:BL269"/>
    <mergeCell ref="BM264:BO269"/>
    <mergeCell ref="BP264:BT269"/>
    <mergeCell ref="D265:L265"/>
    <mergeCell ref="M265:Q265"/>
    <mergeCell ref="R265:T265"/>
    <mergeCell ref="U265:W265"/>
    <mergeCell ref="X265:AB265"/>
    <mergeCell ref="D266:L266"/>
    <mergeCell ref="M266:Q266"/>
    <mergeCell ref="R266:T266"/>
    <mergeCell ref="U266:W266"/>
    <mergeCell ref="X266:AB266"/>
    <mergeCell ref="D267:L267"/>
    <mergeCell ref="M267:Q267"/>
    <mergeCell ref="U274:W274"/>
    <mergeCell ref="X274:AB274"/>
    <mergeCell ref="C275:W275"/>
    <mergeCell ref="X275:AB275"/>
    <mergeCell ref="C276:W276"/>
    <mergeCell ref="X276:AB276"/>
    <mergeCell ref="AC276:AY281"/>
    <mergeCell ref="BA276:BD281"/>
    <mergeCell ref="BE276:BH281"/>
    <mergeCell ref="X281:AB281"/>
    <mergeCell ref="AC270:AY275"/>
    <mergeCell ref="BA270:BD275"/>
    <mergeCell ref="BE270:BH275"/>
    <mergeCell ref="BI270:BL275"/>
    <mergeCell ref="BM270:BO275"/>
    <mergeCell ref="BP270:BT275"/>
    <mergeCell ref="D271:L271"/>
    <mergeCell ref="M271:Q271"/>
    <mergeCell ref="R271:T271"/>
    <mergeCell ref="U271:W271"/>
    <mergeCell ref="X271:AB271"/>
    <mergeCell ref="D272:L272"/>
    <mergeCell ref="M272:Q272"/>
    <mergeCell ref="R272:T272"/>
    <mergeCell ref="U272:W272"/>
    <mergeCell ref="X272:AB272"/>
    <mergeCell ref="D273:L273"/>
    <mergeCell ref="M273:Q273"/>
    <mergeCell ref="R273:T273"/>
    <mergeCell ref="U273:W273"/>
    <mergeCell ref="X273:AB273"/>
    <mergeCell ref="D274:L274"/>
    <mergeCell ref="BI276:BL281"/>
    <mergeCell ref="BM276:BO281"/>
    <mergeCell ref="BP276:BT281"/>
    <mergeCell ref="D277:L277"/>
    <mergeCell ref="M277:Q277"/>
    <mergeCell ref="R277:T277"/>
    <mergeCell ref="U277:W277"/>
    <mergeCell ref="X277:AB277"/>
    <mergeCell ref="D278:L278"/>
    <mergeCell ref="M278:Q278"/>
    <mergeCell ref="R278:T278"/>
    <mergeCell ref="U278:W278"/>
    <mergeCell ref="X278:AB278"/>
    <mergeCell ref="D279:L279"/>
    <mergeCell ref="M279:Q279"/>
    <mergeCell ref="R279:T279"/>
    <mergeCell ref="U279:W279"/>
    <mergeCell ref="X279:AB279"/>
    <mergeCell ref="D280:L280"/>
    <mergeCell ref="M280:Q280"/>
    <mergeCell ref="R280:T280"/>
    <mergeCell ref="U280:W280"/>
    <mergeCell ref="X280:AB280"/>
    <mergeCell ref="C281:W281"/>
    <mergeCell ref="C282:W282"/>
    <mergeCell ref="X282:AB282"/>
    <mergeCell ref="AC282:AY287"/>
    <mergeCell ref="BA282:BD287"/>
    <mergeCell ref="BE282:BH287"/>
    <mergeCell ref="BI282:BL287"/>
    <mergeCell ref="BM282:BO287"/>
    <mergeCell ref="BP282:BT287"/>
    <mergeCell ref="D283:L283"/>
    <mergeCell ref="M283:Q283"/>
    <mergeCell ref="R283:T283"/>
    <mergeCell ref="U283:W283"/>
    <mergeCell ref="X283:AB283"/>
    <mergeCell ref="D284:L284"/>
    <mergeCell ref="M284:Q284"/>
    <mergeCell ref="R284:T284"/>
    <mergeCell ref="U284:W284"/>
    <mergeCell ref="X284:AB284"/>
    <mergeCell ref="D285:L285"/>
    <mergeCell ref="M285:Q285"/>
    <mergeCell ref="R285:T285"/>
    <mergeCell ref="U285:W285"/>
    <mergeCell ref="X285:AB285"/>
    <mergeCell ref="BV285:CV305"/>
    <mergeCell ref="D286:L286"/>
    <mergeCell ref="M286:Q286"/>
    <mergeCell ref="R286:T286"/>
    <mergeCell ref="U286:W286"/>
    <mergeCell ref="X286:AB286"/>
    <mergeCell ref="C287:W287"/>
    <mergeCell ref="X287:AB287"/>
    <mergeCell ref="C288:W288"/>
    <mergeCell ref="X288:AB288"/>
    <mergeCell ref="AC288:AY293"/>
    <mergeCell ref="BA288:BD293"/>
    <mergeCell ref="BE288:BH293"/>
    <mergeCell ref="BI288:BL293"/>
    <mergeCell ref="BM288:BO293"/>
    <mergeCell ref="BP288:BT293"/>
    <mergeCell ref="D289:L289"/>
    <mergeCell ref="M289:Q289"/>
    <mergeCell ref="R289:T289"/>
    <mergeCell ref="U289:W289"/>
    <mergeCell ref="AE297:AR297"/>
    <mergeCell ref="AS297:BC297"/>
    <mergeCell ref="X289:AB289"/>
    <mergeCell ref="D290:L290"/>
    <mergeCell ref="M290:Q290"/>
    <mergeCell ref="R290:T290"/>
    <mergeCell ref="U290:W290"/>
    <mergeCell ref="X290:AB290"/>
    <mergeCell ref="C293:W293"/>
    <mergeCell ref="X293:AB293"/>
    <mergeCell ref="C294:W294"/>
    <mergeCell ref="X294:AB294"/>
    <mergeCell ref="C295:T295"/>
    <mergeCell ref="U295:W295"/>
    <mergeCell ref="X295:AB295"/>
    <mergeCell ref="AD295:BC295"/>
    <mergeCell ref="C296:T296"/>
    <mergeCell ref="U296:W296"/>
    <mergeCell ref="X296:AB296"/>
    <mergeCell ref="AE296:AR296"/>
    <mergeCell ref="AS296:BC296"/>
    <mergeCell ref="D291:L291"/>
    <mergeCell ref="M291:Q291"/>
    <mergeCell ref="R291:T291"/>
    <mergeCell ref="U291:W291"/>
    <mergeCell ref="X291:AB291"/>
    <mergeCell ref="D292:L292"/>
    <mergeCell ref="M292:Q292"/>
    <mergeCell ref="R292:T292"/>
    <mergeCell ref="U292:W292"/>
    <mergeCell ref="X292:AB292"/>
    <mergeCell ref="D301:T301"/>
    <mergeCell ref="U301:W301"/>
    <mergeCell ref="X301:AB301"/>
    <mergeCell ref="AE301:AR301"/>
    <mergeCell ref="AS301:BC301"/>
    <mergeCell ref="D302:T302"/>
    <mergeCell ref="U302:W302"/>
    <mergeCell ref="X302:AB302"/>
    <mergeCell ref="AE302:AR302"/>
    <mergeCell ref="AS302:BC302"/>
    <mergeCell ref="AE298:AR298"/>
    <mergeCell ref="AS298:BC298"/>
    <mergeCell ref="C299:AB299"/>
    <mergeCell ref="AE299:AR299"/>
    <mergeCell ref="AS299:BC299"/>
    <mergeCell ref="D300:T300"/>
    <mergeCell ref="U300:W300"/>
    <mergeCell ref="X300:AB300"/>
    <mergeCell ref="AD300:BC300"/>
    <mergeCell ref="C306:W306"/>
    <mergeCell ref="X306:AB306"/>
    <mergeCell ref="AE306:AR306"/>
    <mergeCell ref="AS306:BC306"/>
    <mergeCell ref="C307:W307"/>
    <mergeCell ref="X307:AB307"/>
    <mergeCell ref="AE307:AR307"/>
    <mergeCell ref="AS307:BC307"/>
    <mergeCell ref="O310:AD310"/>
    <mergeCell ref="BA316:BP316"/>
    <mergeCell ref="C303:W303"/>
    <mergeCell ref="X303:AB303"/>
    <mergeCell ref="AE303:AR303"/>
    <mergeCell ref="AS303:BC303"/>
    <mergeCell ref="C304:W304"/>
    <mergeCell ref="X304:AB304"/>
    <mergeCell ref="AE304:AR304"/>
    <mergeCell ref="AS304:BC304"/>
    <mergeCell ref="D305:T305"/>
    <mergeCell ref="U305:W305"/>
    <mergeCell ref="X305:AB305"/>
    <mergeCell ref="AE305:AR305"/>
    <mergeCell ref="AS305:BC305"/>
    <mergeCell ref="M319:Q319"/>
    <mergeCell ref="R319:T319"/>
    <mergeCell ref="C322:W322"/>
    <mergeCell ref="X322:AB322"/>
    <mergeCell ref="C323:W323"/>
    <mergeCell ref="X323:AB323"/>
    <mergeCell ref="AC323:AY328"/>
    <mergeCell ref="BA323:BD328"/>
    <mergeCell ref="BE323:BH328"/>
    <mergeCell ref="BI323:BL328"/>
    <mergeCell ref="BM323:BO328"/>
    <mergeCell ref="C311:F313"/>
    <mergeCell ref="O311:AD311"/>
    <mergeCell ref="O312:AD312"/>
    <mergeCell ref="O313:AD313"/>
    <mergeCell ref="O314:R314"/>
    <mergeCell ref="O315:P315"/>
    <mergeCell ref="C316:L316"/>
    <mergeCell ref="M316:Q316"/>
    <mergeCell ref="R316:T316"/>
    <mergeCell ref="U316:W316"/>
    <mergeCell ref="X316:AB316"/>
    <mergeCell ref="AC316:AY316"/>
    <mergeCell ref="U325:W325"/>
    <mergeCell ref="X325:AB325"/>
    <mergeCell ref="D326:L326"/>
    <mergeCell ref="M326:Q326"/>
    <mergeCell ref="R326:T326"/>
    <mergeCell ref="U326:W326"/>
    <mergeCell ref="X326:AB326"/>
    <mergeCell ref="D327:L327"/>
    <mergeCell ref="M327:Q327"/>
    <mergeCell ref="R327:T327"/>
    <mergeCell ref="U327:W327"/>
    <mergeCell ref="BQ316:BT316"/>
    <mergeCell ref="BV316:CV316"/>
    <mergeCell ref="C317:W317"/>
    <mergeCell ref="X317:AB317"/>
    <mergeCell ref="AC317:AY322"/>
    <mergeCell ref="BA317:BD317"/>
    <mergeCell ref="BE317:BH317"/>
    <mergeCell ref="BI317:BL317"/>
    <mergeCell ref="BM317:BT317"/>
    <mergeCell ref="D318:L318"/>
    <mergeCell ref="M318:Q318"/>
    <mergeCell ref="R318:T318"/>
    <mergeCell ref="U318:W318"/>
    <mergeCell ref="X318:AB318"/>
    <mergeCell ref="BA318:BD322"/>
    <mergeCell ref="BE318:BH322"/>
    <mergeCell ref="BI318:BL322"/>
    <mergeCell ref="BM318:BO322"/>
    <mergeCell ref="BP318:BT322"/>
    <mergeCell ref="BV318:CV338"/>
    <mergeCell ref="D319:L319"/>
    <mergeCell ref="BM335:BO340"/>
    <mergeCell ref="BP335:BT340"/>
    <mergeCell ref="D333:L333"/>
    <mergeCell ref="M333:Q333"/>
    <mergeCell ref="R333:T333"/>
    <mergeCell ref="U333:W333"/>
    <mergeCell ref="X333:AB333"/>
    <mergeCell ref="C334:W334"/>
    <mergeCell ref="X334:AB334"/>
    <mergeCell ref="U319:W319"/>
    <mergeCell ref="X319:AB319"/>
    <mergeCell ref="D320:L320"/>
    <mergeCell ref="M320:Q320"/>
    <mergeCell ref="R320:T320"/>
    <mergeCell ref="U320:W320"/>
    <mergeCell ref="X320:AB320"/>
    <mergeCell ref="D321:L321"/>
    <mergeCell ref="M321:Q321"/>
    <mergeCell ref="R321:T321"/>
    <mergeCell ref="U321:W321"/>
    <mergeCell ref="X321:AB321"/>
    <mergeCell ref="C329:W329"/>
    <mergeCell ref="X329:AB329"/>
    <mergeCell ref="BP323:BT328"/>
    <mergeCell ref="D324:L324"/>
    <mergeCell ref="M324:Q324"/>
    <mergeCell ref="R324:T324"/>
    <mergeCell ref="U324:W324"/>
    <mergeCell ref="X324:AB324"/>
    <mergeCell ref="D325:L325"/>
    <mergeCell ref="M325:Q325"/>
    <mergeCell ref="R325:T325"/>
    <mergeCell ref="BM329:BO334"/>
    <mergeCell ref="BP329:BT334"/>
    <mergeCell ref="D330:L330"/>
    <mergeCell ref="M330:Q330"/>
    <mergeCell ref="R330:T330"/>
    <mergeCell ref="U330:W330"/>
    <mergeCell ref="X330:AB330"/>
    <mergeCell ref="D331:L331"/>
    <mergeCell ref="M331:Q331"/>
    <mergeCell ref="R331:T331"/>
    <mergeCell ref="U331:W331"/>
    <mergeCell ref="X331:AB331"/>
    <mergeCell ref="D332:L332"/>
    <mergeCell ref="M332:Q332"/>
    <mergeCell ref="R332:T332"/>
    <mergeCell ref="U332:W332"/>
    <mergeCell ref="X332:AB332"/>
    <mergeCell ref="D339:L339"/>
    <mergeCell ref="M339:Q339"/>
    <mergeCell ref="R339:T339"/>
    <mergeCell ref="U339:W339"/>
    <mergeCell ref="AC329:AY334"/>
    <mergeCell ref="BA329:BD334"/>
    <mergeCell ref="BE329:BH334"/>
    <mergeCell ref="R344:T344"/>
    <mergeCell ref="U344:W344"/>
    <mergeCell ref="X344:AB344"/>
    <mergeCell ref="BA335:BD340"/>
    <mergeCell ref="BE335:BH340"/>
    <mergeCell ref="D338:L338"/>
    <mergeCell ref="M338:Q338"/>
    <mergeCell ref="R338:T338"/>
    <mergeCell ref="U338:W338"/>
    <mergeCell ref="X338:AB338"/>
    <mergeCell ref="BI335:BL340"/>
    <mergeCell ref="X327:AB327"/>
    <mergeCell ref="C328:W328"/>
    <mergeCell ref="X328:AB328"/>
    <mergeCell ref="BI329:BL334"/>
    <mergeCell ref="C335:W335"/>
    <mergeCell ref="X335:AB335"/>
    <mergeCell ref="AC335:AY340"/>
    <mergeCell ref="X339:AB339"/>
    <mergeCell ref="C340:W340"/>
    <mergeCell ref="X340:AB340"/>
    <mergeCell ref="M351:Q351"/>
    <mergeCell ref="R351:T351"/>
    <mergeCell ref="D345:L345"/>
    <mergeCell ref="M345:Q345"/>
    <mergeCell ref="R345:T345"/>
    <mergeCell ref="U345:W345"/>
    <mergeCell ref="X345:AB345"/>
    <mergeCell ref="C346:W346"/>
    <mergeCell ref="X346:AB346"/>
    <mergeCell ref="C347:W347"/>
    <mergeCell ref="X347:AB347"/>
    <mergeCell ref="D336:L336"/>
    <mergeCell ref="M336:Q336"/>
    <mergeCell ref="R336:T336"/>
    <mergeCell ref="U336:W336"/>
    <mergeCell ref="X336:AB336"/>
    <mergeCell ref="D337:L337"/>
    <mergeCell ref="M337:Q337"/>
    <mergeCell ref="R337:T337"/>
    <mergeCell ref="U337:W337"/>
    <mergeCell ref="X337:AB337"/>
    <mergeCell ref="BV340:CV360"/>
    <mergeCell ref="C341:W341"/>
    <mergeCell ref="X341:AB341"/>
    <mergeCell ref="AC341:AY346"/>
    <mergeCell ref="BA341:BD346"/>
    <mergeCell ref="BE341:BH346"/>
    <mergeCell ref="BI341:BL346"/>
    <mergeCell ref="BM341:BO346"/>
    <mergeCell ref="BP341:BT346"/>
    <mergeCell ref="D342:L342"/>
    <mergeCell ref="M342:Q342"/>
    <mergeCell ref="R342:T342"/>
    <mergeCell ref="U342:W342"/>
    <mergeCell ref="X342:AB342"/>
    <mergeCell ref="D343:L343"/>
    <mergeCell ref="M343:Q343"/>
    <mergeCell ref="R343:T343"/>
    <mergeCell ref="U343:W343"/>
    <mergeCell ref="X343:AB343"/>
    <mergeCell ref="D344:L344"/>
    <mergeCell ref="M344:Q344"/>
    <mergeCell ref="U351:W351"/>
    <mergeCell ref="X351:AB351"/>
    <mergeCell ref="C352:W352"/>
    <mergeCell ref="X352:AB352"/>
    <mergeCell ref="C353:W353"/>
    <mergeCell ref="X353:AB353"/>
    <mergeCell ref="AC353:AY358"/>
    <mergeCell ref="BA353:BD358"/>
    <mergeCell ref="BE353:BH358"/>
    <mergeCell ref="X358:AB358"/>
    <mergeCell ref="AC347:AY352"/>
    <mergeCell ref="BA347:BD352"/>
    <mergeCell ref="BE347:BH352"/>
    <mergeCell ref="BI347:BL352"/>
    <mergeCell ref="BM347:BO352"/>
    <mergeCell ref="BP347:BT352"/>
    <mergeCell ref="D348:L348"/>
    <mergeCell ref="M348:Q348"/>
    <mergeCell ref="R348:T348"/>
    <mergeCell ref="U348:W348"/>
    <mergeCell ref="X348:AB348"/>
    <mergeCell ref="D349:L349"/>
    <mergeCell ref="M349:Q349"/>
    <mergeCell ref="R349:T349"/>
    <mergeCell ref="U349:W349"/>
    <mergeCell ref="X349:AB349"/>
    <mergeCell ref="D350:L350"/>
    <mergeCell ref="M350:Q350"/>
    <mergeCell ref="R350:T350"/>
    <mergeCell ref="U350:W350"/>
    <mergeCell ref="X350:AB350"/>
    <mergeCell ref="D351:L351"/>
    <mergeCell ref="BI353:BL358"/>
    <mergeCell ref="BM353:BO358"/>
    <mergeCell ref="BP353:BT358"/>
    <mergeCell ref="D354:L354"/>
    <mergeCell ref="M354:Q354"/>
    <mergeCell ref="R354:T354"/>
    <mergeCell ref="U354:W354"/>
    <mergeCell ref="X354:AB354"/>
    <mergeCell ref="D355:L355"/>
    <mergeCell ref="M355:Q355"/>
    <mergeCell ref="R355:T355"/>
    <mergeCell ref="U355:W355"/>
    <mergeCell ref="X355:AB355"/>
    <mergeCell ref="D356:L356"/>
    <mergeCell ref="M356:Q356"/>
    <mergeCell ref="R356:T356"/>
    <mergeCell ref="U356:W356"/>
    <mergeCell ref="X356:AB356"/>
    <mergeCell ref="D357:L357"/>
    <mergeCell ref="M357:Q357"/>
    <mergeCell ref="R357:T357"/>
    <mergeCell ref="U357:W357"/>
    <mergeCell ref="X357:AB357"/>
    <mergeCell ref="C358:W358"/>
    <mergeCell ref="C359:W359"/>
    <mergeCell ref="X359:AB359"/>
    <mergeCell ref="AC359:AY364"/>
    <mergeCell ref="BA359:BD364"/>
    <mergeCell ref="BE359:BH364"/>
    <mergeCell ref="BI359:BL364"/>
    <mergeCell ref="BM359:BO364"/>
    <mergeCell ref="BP359:BT364"/>
    <mergeCell ref="D360:L360"/>
    <mergeCell ref="M360:Q360"/>
    <mergeCell ref="R360:T360"/>
    <mergeCell ref="U360:W360"/>
    <mergeCell ref="X360:AB360"/>
    <mergeCell ref="D361:L361"/>
    <mergeCell ref="M361:Q361"/>
    <mergeCell ref="R361:T361"/>
    <mergeCell ref="U361:W361"/>
    <mergeCell ref="X361:AB361"/>
    <mergeCell ref="D362:L362"/>
    <mergeCell ref="M362:Q362"/>
    <mergeCell ref="R362:T362"/>
    <mergeCell ref="U362:W362"/>
    <mergeCell ref="X362:AB362"/>
    <mergeCell ref="BV362:CV382"/>
    <mergeCell ref="D363:L363"/>
    <mergeCell ref="M363:Q363"/>
    <mergeCell ref="R363:T363"/>
    <mergeCell ref="U363:W363"/>
    <mergeCell ref="X363:AB363"/>
    <mergeCell ref="C364:W364"/>
    <mergeCell ref="X364:AB364"/>
    <mergeCell ref="C365:W365"/>
    <mergeCell ref="X365:AB365"/>
    <mergeCell ref="AC365:AY370"/>
    <mergeCell ref="BA365:BD370"/>
    <mergeCell ref="BE365:BH370"/>
    <mergeCell ref="BI365:BL370"/>
    <mergeCell ref="BM365:BO370"/>
    <mergeCell ref="BP365:BT370"/>
    <mergeCell ref="D366:L366"/>
    <mergeCell ref="M366:Q366"/>
    <mergeCell ref="R366:T366"/>
    <mergeCell ref="U366:W366"/>
    <mergeCell ref="X366:AB366"/>
    <mergeCell ref="D367:L367"/>
    <mergeCell ref="M367:Q367"/>
    <mergeCell ref="R367:T367"/>
    <mergeCell ref="C370:W370"/>
    <mergeCell ref="X370:AB370"/>
    <mergeCell ref="C371:W371"/>
    <mergeCell ref="X371:AB371"/>
    <mergeCell ref="C372:T372"/>
    <mergeCell ref="U372:W372"/>
    <mergeCell ref="X372:AB372"/>
    <mergeCell ref="AD372:BC372"/>
    <mergeCell ref="C373:T373"/>
    <mergeCell ref="U373:W373"/>
    <mergeCell ref="X373:AB373"/>
    <mergeCell ref="AE373:AR373"/>
    <mergeCell ref="AS373:BC373"/>
    <mergeCell ref="U367:W367"/>
    <mergeCell ref="X367:AB367"/>
    <mergeCell ref="D368:L368"/>
    <mergeCell ref="M368:Q368"/>
    <mergeCell ref="R368:T368"/>
    <mergeCell ref="U368:W368"/>
    <mergeCell ref="X368:AB368"/>
    <mergeCell ref="D369:L369"/>
    <mergeCell ref="M369:Q369"/>
    <mergeCell ref="R369:T369"/>
    <mergeCell ref="U369:W369"/>
    <mergeCell ref="X369:AB369"/>
    <mergeCell ref="D378:T378"/>
    <mergeCell ref="U378:W378"/>
    <mergeCell ref="X378:AB378"/>
    <mergeCell ref="AE378:AR378"/>
    <mergeCell ref="AS378:BC378"/>
    <mergeCell ref="D379:T379"/>
    <mergeCell ref="U379:W379"/>
    <mergeCell ref="X379:AB379"/>
    <mergeCell ref="AE379:AR379"/>
    <mergeCell ref="AS379:BC379"/>
    <mergeCell ref="AE374:AR374"/>
    <mergeCell ref="AS374:BC374"/>
    <mergeCell ref="AE375:AR375"/>
    <mergeCell ref="AS375:BC375"/>
    <mergeCell ref="C376:AB376"/>
    <mergeCell ref="AE376:AR376"/>
    <mergeCell ref="AS376:BC376"/>
    <mergeCell ref="D377:T377"/>
    <mergeCell ref="U377:W377"/>
    <mergeCell ref="X377:AB377"/>
    <mergeCell ref="AD377:BC377"/>
    <mergeCell ref="C383:W383"/>
    <mergeCell ref="X383:AB383"/>
    <mergeCell ref="AE383:AR383"/>
    <mergeCell ref="AS383:BC383"/>
    <mergeCell ref="C384:W384"/>
    <mergeCell ref="X384:AB384"/>
    <mergeCell ref="AE384:AR384"/>
    <mergeCell ref="AS384:BC384"/>
    <mergeCell ref="C380:W380"/>
    <mergeCell ref="X380:AB380"/>
    <mergeCell ref="AE380:AR380"/>
    <mergeCell ref="AS380:BC380"/>
    <mergeCell ref="C381:W381"/>
    <mergeCell ref="X381:AB381"/>
    <mergeCell ref="AE381:AR381"/>
    <mergeCell ref="AS381:BC381"/>
    <mergeCell ref="D382:T382"/>
    <mergeCell ref="U382:W382"/>
    <mergeCell ref="X382:AB382"/>
    <mergeCell ref="AE382:AR382"/>
    <mergeCell ref="AS382:BC382"/>
  </mergeCells>
  <dataValidations count="15">
    <dataValidation operator="lessThan" allowBlank="1" errorTitle="BTB Master 2018" error="Jangan dirubah data ini" sqref="DA2:DC584 DM2:DQ153 DE155 DE2:DE139 DF2:DL152 DF155:DQ178" xr:uid="{00000000-0002-0000-0500-000000000000}"/>
    <dataValidation type="list" allowBlank="1" showInputMessage="1" showErrorMessage="1" sqref="O3:AD3 O870:AD870 O827:AD827 O234:AD234 O784:AD784 O157:AD157 O741:AD741 O80:AD80 O397:AD397 O440:AD440 O483:AD483 O526:AD526 O569:AD569 O612:AD612 O655:AD655 O698:AD698 O311:AD311" xr:uid="{00000000-0002-0000-0500-000001000000}">
      <formula1>$DG$58:$DQ$58</formula1>
    </dataValidation>
    <dataValidation type="list" operator="lessThan" allowBlank="1" errorTitle="BTB Master 2018" error="Jangan dirubah data ini" sqref="O4 O871 O828 O235 O785 O81 O742 O158 O398 O441 O484 O527 O570 O613 O656 O699 O312" xr:uid="{00000000-0002-0000-0500-000002000000}">
      <formula1>PROVINSI</formula1>
    </dataValidation>
    <dataValidation type="list" allowBlank="1" showInputMessage="1" sqref="AC7:AH7 AC873:AH873 O872 AC830:AH830 O829 AC161:AH161 AC701:AH701 O743 O700 AC238:AH238 O155 AC787:AH787 O786 AC84:AH84 AC744:AH744 AC400:AH400 O399 AC443:AH443 O442 AC486:AH486 O485 AC529:AH529 O528 AC572:AH572 O571 AC615:AH615 O614 AC658:AH658 O657 AC315:AH315" xr:uid="{00000000-0002-0000-0500-000003000000}">
      <formula1>INDIRECT(SUBSTITUTE($O$4," ","_"))</formula1>
    </dataValidation>
    <dataValidation type="list" allowBlank="1" showInputMessage="1" showErrorMessage="1" sqref="D10:L13 D876:L879 D833:L836 D790:L793 D164:L167 D241:L244 D747:L750 D87:L90 D403:L406 D446:L449 D489:L492 D532:L535 D575:L578 D618:L621 D661:L664 D704:L707 D318:L321" xr:uid="{00000000-0002-0000-0500-000004000000}">
      <formula1>$DF$74:$DF$79</formula1>
    </dataValidation>
    <dataValidation type="list" allowBlank="1" showInputMessage="1" showErrorMessage="1" sqref="D16:L19 D882:L885 D839:L842 D796:L799 D170:L173 D247:L250 D753:L756 D93:L96 D409:L412 D452:L455 D495:L498 D538:L541 D581:L584 D624:L627 D667:L670 D710:L713 D324:L327" xr:uid="{00000000-0002-0000-0500-000005000000}">
      <formula1>$DF$80:$DF$84</formula1>
    </dataValidation>
    <dataValidation type="list" allowBlank="1" showInputMessage="1" showErrorMessage="1" sqref="D22:L25 D888:L891 D845:L848 D802:L805 D176:L179 D253:L256 D759:L762 D99:L102 D415:L418 D458:L461 D501:L504 D544:L547 D587:L590 D630:L633 D673:L676 D716:L719 D330:L333" xr:uid="{00000000-0002-0000-0500-000006000000}">
      <formula1>$DF$85:$DF$92</formula1>
    </dataValidation>
    <dataValidation type="list" allowBlank="1" showInputMessage="1" showErrorMessage="1" sqref="D28:L31 D894:L897 D808:L811 D851:L854 D182:L185 D259:L262 D765:L768 D105:L108 D421:L424 D464:L467 D507:L510 D550:L553 D593:L596 D636:L639 D679:L682 D722:L725 D336:L339" xr:uid="{00000000-0002-0000-0500-000007000000}">
      <formula1>$DF$93:$DF$108</formula1>
    </dataValidation>
    <dataValidation type="list" allowBlank="1" showInputMessage="1" showErrorMessage="1" sqref="D34:L37 D900:L903 D814:L817 D857:L860 D188:L191 D265:L268 D386:L387 D111:L114 D427:L430 D470:L473 D513:L516 D556:L559 D599:L602 D642:L645 D685:L688 D728:L731 D771:L774 D342:L345" xr:uid="{00000000-0002-0000-0500-000008000000}">
      <formula1>$DF$109:$DF$118</formula1>
    </dataValidation>
    <dataValidation type="list" allowBlank="1" showInputMessage="1" showErrorMessage="1" sqref="D40:L43 D906:L909 D820:L823 D863:L866 D271:L274 D194:L197 D117:L120 D390:L393 D433:L436 D476:L479 D519:L522 D562:L565 D605:L608 D648:L651 D691:L694 D734:L737 D777:L780 D348:L351" xr:uid="{00000000-0002-0000-0500-000009000000}">
      <formula1>$DF$119:$DF$137</formula1>
    </dataValidation>
    <dataValidation type="list" allowBlank="1" showInputMessage="1" showErrorMessage="1" sqref="D46:L49 BB833:BJ836 BB876:BJ879 BB790:BJ793 D200:L203 D277:L280 BB747:BJ750 D123:L126 BB403:BJ406 BB446:BJ449 BB489:BJ492 BB532:BJ535 BB575:BJ578 BB618:BJ621 BB661:BJ664 BB704:BJ707 D354:L357" xr:uid="{00000000-0002-0000-0500-00000A000000}">
      <formula1>$DF$139:$DF$154</formula1>
    </dataValidation>
    <dataValidation type="list" allowBlank="1" showInputMessage="1" showErrorMessage="1" sqref="D52:L55 E59:L61 D206:L209 E213:L215 D283:L286 E290:L292 D129:L132 E136:L138 BB409:BJ412 BB452:BJ455 BB495:BJ498 BB538:BJ541 BB581:BJ584 BB624:BJ627 BB667:BJ670 BB710:BJ713 BB753:BJ756 BB796:BJ799 BB839:BJ842 BB882:BJ885 D58:D61 D289:D292 D212:D215 D135:D138 D360:L363 E367:L369 D366:D369" xr:uid="{00000000-0002-0000-0500-00000B000000}">
      <formula1>$DF$155:$DF$173</formula1>
    </dataValidation>
    <dataValidation type="list" allowBlank="1" showInputMessage="1" showErrorMessage="1" sqref="O7:P7 O873:P873 O830:P830 O787:P787 O161:P161 O238:P238 O744:P744 O84:P84 O400:P400 O443:P443 O486:P486 O529:P529 O572:P572 O615:P615 O658:P658 O701:P701 O315:P315" xr:uid="{00000000-0002-0000-0500-00000C000000}">
      <formula1>$DE$3:$DE$42</formula1>
    </dataValidation>
    <dataValidation type="list" allowBlank="1" showInputMessage="1" showErrorMessage="1" sqref="AS67:BC67 AS298:BC298 AS221:BC221 AS144:BC144 AS375:BC375" xr:uid="{00000000-0002-0000-0500-00000D000000}">
      <formula1>$DU$2:$DU$26</formula1>
    </dataValidation>
    <dataValidation type="list" allowBlank="1" showInputMessage="1" sqref="O5:AD5 O236:AD236 O82:AD82 O159:AD159 O313:AD313" xr:uid="{00000000-0002-0000-0500-00000E000000}">
      <formula1>INDIRECT(SUBSTITUTE(O4," ","_"))</formula1>
    </dataValidation>
  </dataValidations>
  <printOptions horizontalCentered="1"/>
  <pageMargins left="0.19685039370078741" right="0.19685039370078741" top="0.63" bottom="0.19685039370078741" header="0.31496062992125984" footer="0.31496062992125984"/>
  <pageSetup paperSize="9" scale="55" orientation="landscape" horizontalDpi="4294967292" verticalDpi="0" r:id="rId1"/>
  <ignoredErrors>
    <ignoredError sqref="DE4:DE70 DG71:DQ71 DG58:DQ58" unlockedFormula="1"/>
  </ignoredErrors>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V910"/>
  <sheetViews>
    <sheetView showGridLines="0" view="pageBreakPreview" topLeftCell="A156" zoomScale="85" zoomScaleNormal="80" zoomScaleSheetLayoutView="85" workbookViewId="0">
      <selection activeCell="O161" sqref="O161:P161"/>
    </sheetView>
  </sheetViews>
  <sheetFormatPr defaultColWidth="2.5703125" defaultRowHeight="13.5" customHeight="1" x14ac:dyDescent="0.2"/>
  <cols>
    <col min="1" max="1" width="1.140625" style="1" customWidth="1"/>
    <col min="2" max="2" width="0.7109375" style="1" customWidth="1"/>
    <col min="3" max="51" width="2.5703125" style="1" customWidth="1"/>
    <col min="52" max="52" width="0.85546875" style="1" customWidth="1"/>
    <col min="53" max="88" width="2.5703125" style="1" customWidth="1"/>
    <col min="89" max="101" width="2.5703125" style="1"/>
    <col min="102" max="102" width="0.7109375" style="1" customWidth="1"/>
    <col min="103" max="103" width="2.5703125" style="1"/>
    <col min="104" max="104" width="2.5703125" style="1" customWidth="1"/>
    <col min="105" max="105" width="39.42578125" style="1" bestFit="1" customWidth="1"/>
    <col min="106" max="106" width="10.140625" style="1" bestFit="1" customWidth="1"/>
    <col min="107" max="107" width="5.7109375" style="1" bestFit="1" customWidth="1"/>
    <col min="108" max="108" width="2.5703125" style="1"/>
    <col min="109" max="109" width="16.42578125" style="1" bestFit="1" customWidth="1"/>
    <col min="110" max="110" width="42.42578125" style="1" customWidth="1"/>
    <col min="111" max="121" width="43.42578125" style="1" customWidth="1"/>
    <col min="122" max="124" width="2.5703125" style="1"/>
    <col min="125" max="125" width="62.7109375" style="1" bestFit="1" customWidth="1"/>
    <col min="126" max="126" width="3.140625" style="1" bestFit="1" customWidth="1"/>
    <col min="127" max="16384" width="2.5703125" style="1"/>
  </cols>
  <sheetData>
    <row r="1" spans="2:126" ht="7.5" customHeight="1" x14ac:dyDescent="0.2"/>
    <row r="2" spans="2:126" s="40" customFormat="1" ht="13.5" customHeight="1" thickBot="1" x14ac:dyDescent="0.3">
      <c r="B2" s="36"/>
      <c r="C2" s="37"/>
      <c r="D2" s="37"/>
      <c r="E2" s="37"/>
      <c r="F2" s="37"/>
      <c r="G2" s="37"/>
      <c r="H2" s="37" t="s">
        <v>3</v>
      </c>
      <c r="I2" s="37"/>
      <c r="J2" s="37"/>
      <c r="K2" s="37"/>
      <c r="L2" s="37"/>
      <c r="M2" s="37"/>
      <c r="N2" s="55" t="s">
        <v>0</v>
      </c>
      <c r="O2" s="1523"/>
      <c r="P2" s="1523"/>
      <c r="Q2" s="1523"/>
      <c r="R2" s="1523"/>
      <c r="S2" s="1523"/>
      <c r="T2" s="1523"/>
      <c r="U2" s="1523"/>
      <c r="V2" s="1523"/>
      <c r="W2" s="1523"/>
      <c r="X2" s="1523"/>
      <c r="Y2" s="1523"/>
      <c r="Z2" s="1523"/>
      <c r="AA2" s="1523"/>
      <c r="AB2" s="1523"/>
      <c r="AC2" s="1523"/>
      <c r="AD2" s="1523"/>
      <c r="AE2" s="37"/>
      <c r="AF2" s="37"/>
      <c r="AG2" s="37"/>
      <c r="AH2" s="37"/>
      <c r="AI2" s="37"/>
      <c r="AJ2" s="37"/>
      <c r="AK2" s="37"/>
      <c r="AL2" s="37"/>
      <c r="AM2" s="37"/>
      <c r="AN2" s="37"/>
      <c r="AO2" s="37"/>
      <c r="AP2" s="37"/>
      <c r="AQ2" s="37"/>
      <c r="AR2" s="37"/>
      <c r="AS2" s="37"/>
      <c r="AT2" s="37"/>
      <c r="AU2" s="37"/>
      <c r="AV2" s="37"/>
      <c r="AW2" s="37"/>
      <c r="AX2" s="37"/>
      <c r="AY2" s="37"/>
      <c r="AZ2" s="37"/>
      <c r="BA2" s="37"/>
      <c r="BB2" s="37"/>
      <c r="BC2" s="37"/>
      <c r="BD2" s="37"/>
      <c r="BE2" s="37"/>
      <c r="BF2" s="37"/>
      <c r="BG2" s="37"/>
      <c r="BH2" s="37"/>
      <c r="BI2" s="37"/>
      <c r="BJ2" s="37"/>
      <c r="BK2" s="37"/>
      <c r="BL2" s="37"/>
      <c r="BM2" s="37"/>
      <c r="BN2" s="37"/>
      <c r="BO2" s="37"/>
      <c r="BP2" s="37"/>
      <c r="BQ2" s="37"/>
      <c r="BR2" s="37"/>
      <c r="BS2" s="37"/>
      <c r="BT2" s="37"/>
      <c r="BU2" s="37"/>
      <c r="BV2" s="37"/>
      <c r="BW2" s="37"/>
      <c r="BX2" s="37"/>
      <c r="BY2" s="37"/>
      <c r="BZ2" s="37"/>
      <c r="CA2" s="37"/>
      <c r="CB2" s="37"/>
      <c r="CC2" s="37"/>
      <c r="CD2" s="37"/>
      <c r="CE2" s="37"/>
      <c r="CF2" s="37"/>
      <c r="CG2" s="37"/>
      <c r="CH2" s="37"/>
      <c r="CI2" s="37"/>
      <c r="CJ2" s="37"/>
      <c r="CK2" s="37"/>
      <c r="CL2" s="37"/>
      <c r="CM2" s="37"/>
      <c r="CN2" s="37"/>
      <c r="CO2" s="37"/>
      <c r="CP2" s="37"/>
      <c r="CQ2" s="37"/>
      <c r="CR2" s="37"/>
      <c r="CS2" s="37"/>
      <c r="CT2" s="37"/>
      <c r="CU2" s="37"/>
      <c r="CV2" s="37"/>
      <c r="CW2" s="37"/>
      <c r="CX2" s="39"/>
      <c r="CZ2" s="93" t="str">
        <f>VLOOKUP(O4,DA3:DC36,3,FALSE)</f>
        <v>K</v>
      </c>
      <c r="DA2" s="41" t="s">
        <v>21</v>
      </c>
      <c r="DB2" s="41" t="s">
        <v>22</v>
      </c>
      <c r="DC2" s="41" t="s">
        <v>23</v>
      </c>
      <c r="DE2" s="1537" t="s">
        <v>610</v>
      </c>
      <c r="DF2" s="1537"/>
      <c r="DG2" s="135" t="str">
        <f>DG44</f>
        <v>RUMAH TINGGAL MEWAH</v>
      </c>
      <c r="DH2" s="135" t="str">
        <f t="shared" ref="DH2:DQ2" si="0">DH44</f>
        <v>RUMAH TINGGAL MENENGAH</v>
      </c>
      <c r="DI2" s="135" t="str">
        <f t="shared" si="0"/>
        <v>RUMAH TINGGAL SEDERHANA</v>
      </c>
      <c r="DJ2" s="135" t="str">
        <f t="shared" si="0"/>
        <v>SEMI PERMANEN</v>
      </c>
      <c r="DK2" s="135" t="str">
        <f t="shared" si="0"/>
        <v>GUDANG</v>
      </c>
      <c r="DL2" s="135" t="str">
        <f t="shared" si="0"/>
        <v>GEDUNG BERTINGKAT RENDAH &lt; 5 LANTAI</v>
      </c>
      <c r="DM2" s="135" t="str">
        <f t="shared" si="0"/>
        <v>GEDUNG BERTINGKAT SEDANG 5-8 LANTAI</v>
      </c>
      <c r="DN2" s="135" t="str">
        <f t="shared" si="0"/>
        <v>GEDUNG BERTINGKAT TINGGI &gt; 8 LANTAI</v>
      </c>
      <c r="DO2" s="135" t="str">
        <f t="shared" si="0"/>
        <v>MALL 4 LANTAI + 1 BASEMENT</v>
      </c>
      <c r="DP2" s="135" t="str">
        <f t="shared" si="0"/>
        <v>HOTEL 8 LANTAI</v>
      </c>
      <c r="DQ2" s="135" t="str">
        <f t="shared" si="0"/>
        <v>APARTEMEN 14 LANTAI + 2 SEMI BASEMENT</v>
      </c>
      <c r="DU2" s="102" t="s">
        <v>13</v>
      </c>
      <c r="DV2" s="102"/>
    </row>
    <row r="3" spans="2:126" s="40" customFormat="1" ht="13.5" customHeight="1" thickTop="1" x14ac:dyDescent="0.2">
      <c r="B3" s="42"/>
      <c r="C3" s="1506">
        <v>1</v>
      </c>
      <c r="D3" s="1507"/>
      <c r="E3" s="1507"/>
      <c r="F3" s="1508"/>
      <c r="G3" s="38"/>
      <c r="H3" s="38" t="s">
        <v>4</v>
      </c>
      <c r="I3" s="38"/>
      <c r="J3" s="38"/>
      <c r="K3" s="38"/>
      <c r="L3" s="4"/>
      <c r="M3" s="38"/>
      <c r="N3" s="4" t="s">
        <v>0</v>
      </c>
      <c r="O3" s="1515" t="s">
        <v>612</v>
      </c>
      <c r="P3" s="1515"/>
      <c r="Q3" s="1515"/>
      <c r="R3" s="1515"/>
      <c r="S3" s="1515"/>
      <c r="T3" s="1515"/>
      <c r="U3" s="1515"/>
      <c r="V3" s="1515"/>
      <c r="W3" s="1515"/>
      <c r="X3" s="1515"/>
      <c r="Y3" s="1515"/>
      <c r="Z3" s="1515"/>
      <c r="AA3" s="1515"/>
      <c r="AB3" s="1515"/>
      <c r="AC3" s="1515"/>
      <c r="AD3" s="1515"/>
      <c r="AE3" s="38"/>
      <c r="AF3" s="57"/>
      <c r="AG3" s="57"/>
      <c r="AH3" s="57"/>
      <c r="AI3" s="57"/>
      <c r="AJ3" s="57"/>
      <c r="AK3" s="57"/>
      <c r="AL3" s="57"/>
      <c r="AM3" s="57"/>
      <c r="AN3" s="57"/>
      <c r="AO3" s="57"/>
      <c r="AP3" s="57"/>
      <c r="AQ3" s="57"/>
      <c r="AR3" s="57"/>
      <c r="AS3" s="57"/>
      <c r="AT3" s="57"/>
      <c r="AU3" s="57"/>
      <c r="AV3" s="57"/>
      <c r="AW3" s="57"/>
      <c r="AX3" s="57"/>
      <c r="AY3" s="57"/>
      <c r="AZ3" s="57"/>
      <c r="BA3" s="57"/>
      <c r="BB3" s="57"/>
      <c r="BC3" s="57"/>
      <c r="BD3" s="57"/>
      <c r="BE3" s="57"/>
      <c r="BF3" s="57"/>
      <c r="BG3" s="57"/>
      <c r="BH3" s="57"/>
      <c r="BI3" s="57"/>
      <c r="BJ3" s="57"/>
      <c r="BK3" s="57"/>
      <c r="BL3" s="57"/>
      <c r="BM3" s="57"/>
      <c r="BN3" s="57"/>
      <c r="BO3" s="57"/>
      <c r="BP3" s="57"/>
      <c r="BQ3" s="57"/>
      <c r="BR3" s="57"/>
      <c r="BS3" s="57"/>
      <c r="BT3" s="57"/>
      <c r="BU3" s="38"/>
      <c r="BV3" s="38"/>
      <c r="BW3" s="38"/>
      <c r="BX3" s="38"/>
      <c r="BY3" s="38"/>
      <c r="BZ3" s="38"/>
      <c r="CA3" s="38"/>
      <c r="CB3" s="38"/>
      <c r="CC3" s="38"/>
      <c r="CD3" s="38"/>
      <c r="CE3" s="38"/>
      <c r="CF3" s="38"/>
      <c r="CG3" s="38"/>
      <c r="CH3" s="38"/>
      <c r="CI3" s="38"/>
      <c r="CJ3" s="38"/>
      <c r="CK3" s="38"/>
      <c r="CL3" s="38"/>
      <c r="CM3" s="38"/>
      <c r="CN3" s="38"/>
      <c r="CO3" s="38"/>
      <c r="CP3" s="38"/>
      <c r="CQ3" s="38"/>
      <c r="CR3" s="38"/>
      <c r="CS3" s="38"/>
      <c r="CT3" s="38"/>
      <c r="CU3" s="38"/>
      <c r="CV3" s="38"/>
      <c r="CW3" s="38"/>
      <c r="CX3" s="43"/>
      <c r="DA3" s="44" t="s">
        <v>24</v>
      </c>
      <c r="DB3" s="45">
        <v>0.82499999999999996</v>
      </c>
      <c r="DC3" s="46" t="s">
        <v>25</v>
      </c>
      <c r="DE3" s="47">
        <v>1</v>
      </c>
      <c r="DF3" s="48" t="s">
        <v>12</v>
      </c>
      <c r="DG3" s="49">
        <v>0.91739999999999999</v>
      </c>
      <c r="DH3" s="49">
        <v>0.91739999999999999</v>
      </c>
      <c r="DI3" s="50">
        <v>1</v>
      </c>
      <c r="DJ3" s="50">
        <v>1</v>
      </c>
      <c r="DK3" s="50">
        <v>1</v>
      </c>
      <c r="DL3" s="49">
        <v>0.89290000000000003</v>
      </c>
      <c r="DM3" s="49"/>
      <c r="DN3" s="49"/>
      <c r="DO3" s="49"/>
      <c r="DP3" s="49"/>
      <c r="DQ3" s="49"/>
      <c r="DU3" s="99" t="s">
        <v>829</v>
      </c>
      <c r="DV3" s="99">
        <v>10</v>
      </c>
    </row>
    <row r="4" spans="2:126" s="40" customFormat="1" ht="13.5" customHeight="1" x14ac:dyDescent="0.2">
      <c r="B4" s="42"/>
      <c r="C4" s="1509"/>
      <c r="D4" s="1510"/>
      <c r="E4" s="1510"/>
      <c r="F4" s="1511"/>
      <c r="G4" s="38"/>
      <c r="H4" s="38" t="s">
        <v>1</v>
      </c>
      <c r="I4" s="38"/>
      <c r="J4" s="38"/>
      <c r="K4" s="38"/>
      <c r="L4" s="38"/>
      <c r="M4" s="38"/>
      <c r="N4" s="4" t="s">
        <v>0</v>
      </c>
      <c r="O4" s="1516" t="s">
        <v>44</v>
      </c>
      <c r="P4" s="1516"/>
      <c r="Q4" s="1516"/>
      <c r="R4" s="1516"/>
      <c r="S4" s="1516"/>
      <c r="T4" s="1516"/>
      <c r="U4" s="1516"/>
      <c r="V4" s="1516"/>
      <c r="W4" s="1516"/>
      <c r="X4" s="1516"/>
      <c r="Y4" s="1516"/>
      <c r="Z4" s="1516"/>
      <c r="AA4" s="1516"/>
      <c r="AB4" s="1516"/>
      <c r="AC4" s="1516"/>
      <c r="AD4" s="1516"/>
      <c r="AE4" s="38"/>
      <c r="AF4" s="38"/>
      <c r="AG4" s="38"/>
      <c r="AH4" s="38"/>
      <c r="AI4" s="38"/>
      <c r="AJ4" s="38"/>
      <c r="AK4" s="38"/>
      <c r="AL4" s="38"/>
      <c r="AM4" s="38"/>
      <c r="AN4" s="38"/>
      <c r="AO4" s="38"/>
      <c r="AP4" s="38"/>
      <c r="AQ4" s="58"/>
      <c r="AR4" s="58"/>
      <c r="AS4" s="58"/>
      <c r="AT4" s="58"/>
      <c r="AU4" s="59"/>
      <c r="AV4" s="38"/>
      <c r="AW4" s="38"/>
      <c r="AX4" s="38"/>
      <c r="AY4" s="38"/>
      <c r="AZ4" s="38"/>
      <c r="BA4" s="59"/>
      <c r="BB4" s="38"/>
      <c r="BC4" s="38"/>
      <c r="BD4" s="38"/>
      <c r="BE4" s="38"/>
      <c r="BF4" s="38"/>
      <c r="BG4" s="38"/>
      <c r="BH4" s="59"/>
      <c r="BI4" s="38"/>
      <c r="BJ4" s="38"/>
      <c r="BK4" s="38"/>
      <c r="BL4" s="38"/>
      <c r="BM4" s="38"/>
      <c r="BN4" s="59"/>
      <c r="BO4" s="38"/>
      <c r="BP4" s="38"/>
      <c r="BQ4" s="38"/>
      <c r="BR4" s="38"/>
      <c r="BS4" s="38"/>
      <c r="BT4" s="38"/>
      <c r="BU4" s="38"/>
      <c r="BV4" s="38"/>
      <c r="BW4" s="38"/>
      <c r="BX4" s="38"/>
      <c r="BY4" s="38"/>
      <c r="BZ4" s="38"/>
      <c r="CA4" s="38"/>
      <c r="CB4" s="38"/>
      <c r="CC4" s="38"/>
      <c r="CD4" s="38"/>
      <c r="CE4" s="38"/>
      <c r="CF4" s="38"/>
      <c r="CG4" s="38"/>
      <c r="CH4" s="38"/>
      <c r="CI4" s="38"/>
      <c r="CJ4" s="38"/>
      <c r="CK4" s="38"/>
      <c r="CL4" s="38"/>
      <c r="CM4" s="38"/>
      <c r="CN4" s="38"/>
      <c r="CO4" s="38"/>
      <c r="CP4" s="38"/>
      <c r="CQ4" s="38"/>
      <c r="CR4" s="38"/>
      <c r="CS4" s="38"/>
      <c r="CT4" s="38"/>
      <c r="CU4" s="38"/>
      <c r="CV4" s="38"/>
      <c r="CW4" s="38"/>
      <c r="CX4" s="43"/>
      <c r="DA4" s="44" t="s">
        <v>26</v>
      </c>
      <c r="DB4" s="45">
        <v>0.85499999999999998</v>
      </c>
      <c r="DC4" s="46" t="s">
        <v>27</v>
      </c>
      <c r="DE4" s="94">
        <f>DE3+1</f>
        <v>2</v>
      </c>
      <c r="DF4" s="48" t="s">
        <v>12</v>
      </c>
      <c r="DG4" s="50">
        <v>1</v>
      </c>
      <c r="DH4" s="50">
        <v>1</v>
      </c>
      <c r="DI4" s="49">
        <v>1.0900000000000001</v>
      </c>
      <c r="DJ4" s="49">
        <v>1.0900000000000001</v>
      </c>
      <c r="DK4" s="49">
        <v>1.0900000000000001</v>
      </c>
      <c r="DL4" s="49">
        <v>0.97319999999999995</v>
      </c>
      <c r="DM4" s="49"/>
      <c r="DN4" s="49"/>
      <c r="DO4" s="859">
        <v>0.89290000000000003</v>
      </c>
      <c r="DP4" s="49"/>
      <c r="DQ4" s="49"/>
      <c r="DU4" s="99" t="s">
        <v>830</v>
      </c>
      <c r="DV4" s="100">
        <v>20</v>
      </c>
    </row>
    <row r="5" spans="2:126" s="40" customFormat="1" ht="13.5" customHeight="1" thickBot="1" x14ac:dyDescent="0.25">
      <c r="B5" s="42"/>
      <c r="C5" s="1512"/>
      <c r="D5" s="1513"/>
      <c r="E5" s="1513"/>
      <c r="F5" s="1514"/>
      <c r="G5" s="38"/>
      <c r="H5" s="38" t="s">
        <v>2</v>
      </c>
      <c r="I5" s="38"/>
      <c r="J5" s="38"/>
      <c r="K5" s="38"/>
      <c r="L5" s="38"/>
      <c r="M5" s="38"/>
      <c r="N5" s="4" t="s">
        <v>0</v>
      </c>
      <c r="O5" s="1517" t="s">
        <v>246</v>
      </c>
      <c r="P5" s="1517"/>
      <c r="Q5" s="1517"/>
      <c r="R5" s="1517"/>
      <c r="S5" s="1517"/>
      <c r="T5" s="1517"/>
      <c r="U5" s="1517"/>
      <c r="V5" s="1517"/>
      <c r="W5" s="1517"/>
      <c r="X5" s="1517"/>
      <c r="Y5" s="1517"/>
      <c r="Z5" s="1517"/>
      <c r="AA5" s="1517"/>
      <c r="AB5" s="1517"/>
      <c r="AC5" s="1517"/>
      <c r="AD5" s="1517"/>
      <c r="AE5" s="38"/>
      <c r="AF5" s="38"/>
      <c r="AG5" s="38"/>
      <c r="AH5" s="38"/>
      <c r="AI5" s="38"/>
      <c r="AJ5" s="38"/>
      <c r="AK5" s="38"/>
      <c r="AL5" s="38"/>
      <c r="AM5" s="38"/>
      <c r="AN5" s="38"/>
      <c r="AO5" s="38"/>
      <c r="AP5" s="38"/>
      <c r="AQ5" s="38"/>
      <c r="AR5" s="38"/>
      <c r="AS5" s="38"/>
      <c r="AT5" s="38"/>
      <c r="AU5" s="38"/>
      <c r="AV5" s="38"/>
      <c r="AW5" s="38"/>
      <c r="AX5" s="38"/>
      <c r="AY5" s="38"/>
      <c r="AZ5" s="38"/>
      <c r="BA5" s="38"/>
      <c r="BB5" s="38"/>
      <c r="BC5" s="38"/>
      <c r="BD5" s="38"/>
      <c r="BE5" s="38"/>
      <c r="BF5" s="38"/>
      <c r="BG5" s="38"/>
      <c r="BH5" s="38"/>
      <c r="BI5" s="38"/>
      <c r="BJ5" s="38"/>
      <c r="BK5" s="38"/>
      <c r="BL5" s="38"/>
      <c r="BM5" s="38"/>
      <c r="BN5" s="38"/>
      <c r="BO5" s="38"/>
      <c r="BP5" s="38"/>
      <c r="BQ5" s="38"/>
      <c r="BR5" s="38"/>
      <c r="BS5" s="38"/>
      <c r="BT5" s="38"/>
      <c r="BU5" s="38"/>
      <c r="BV5" s="38"/>
      <c r="BW5" s="38"/>
      <c r="BX5" s="38"/>
      <c r="BY5" s="38"/>
      <c r="BZ5" s="38"/>
      <c r="CA5" s="38"/>
      <c r="CB5" s="38"/>
      <c r="CC5" s="38"/>
      <c r="CD5" s="38"/>
      <c r="CE5" s="38"/>
      <c r="CF5" s="38"/>
      <c r="CG5" s="38"/>
      <c r="CH5" s="38"/>
      <c r="CI5" s="38"/>
      <c r="CJ5" s="38"/>
      <c r="CK5" s="38"/>
      <c r="CL5" s="38"/>
      <c r="CM5" s="38"/>
      <c r="CN5" s="38"/>
      <c r="CO5" s="38"/>
      <c r="CP5" s="38"/>
      <c r="CQ5" s="38"/>
      <c r="CR5" s="38"/>
      <c r="CS5" s="38"/>
      <c r="CT5" s="38"/>
      <c r="CU5" s="38"/>
      <c r="CV5" s="38"/>
      <c r="CW5" s="38"/>
      <c r="CX5" s="43"/>
      <c r="DA5" s="44" t="s">
        <v>28</v>
      </c>
      <c r="DB5" s="45">
        <v>0.79600000000000004</v>
      </c>
      <c r="DC5" s="46" t="s">
        <v>29</v>
      </c>
      <c r="DE5" s="94">
        <f t="shared" ref="DE5:DE44" si="1">DE4+1</f>
        <v>3</v>
      </c>
      <c r="DF5" s="48" t="s">
        <v>12</v>
      </c>
      <c r="DG5" s="49">
        <v>1.0275000000000001</v>
      </c>
      <c r="DH5" s="49">
        <v>1.0275000000000001</v>
      </c>
      <c r="DI5" s="49">
        <v>1.1200000000000001</v>
      </c>
      <c r="DJ5" s="49">
        <v>1.1200000000000001</v>
      </c>
      <c r="DK5" s="49">
        <v>1.1200000000000001</v>
      </c>
      <c r="DL5" s="50">
        <v>1</v>
      </c>
      <c r="DM5" s="49"/>
      <c r="DN5" s="49"/>
      <c r="DO5" s="859">
        <v>0.97319999999999995</v>
      </c>
      <c r="DP5" s="49"/>
      <c r="DQ5" s="49"/>
      <c r="DU5" s="99" t="s">
        <v>831</v>
      </c>
      <c r="DV5" s="101">
        <v>30</v>
      </c>
    </row>
    <row r="6" spans="2:126" s="40" customFormat="1" ht="13.5" customHeight="1" thickTop="1" x14ac:dyDescent="0.2">
      <c r="B6" s="42"/>
      <c r="C6" s="134"/>
      <c r="D6" s="134"/>
      <c r="E6" s="134"/>
      <c r="F6" s="134"/>
      <c r="G6" s="38"/>
      <c r="H6" s="38" t="s">
        <v>825</v>
      </c>
      <c r="I6" s="38"/>
      <c r="J6" s="38"/>
      <c r="K6" s="38"/>
      <c r="L6" s="38"/>
      <c r="M6" s="38"/>
      <c r="N6" s="4" t="s">
        <v>0</v>
      </c>
      <c r="O6" s="1518">
        <v>0</v>
      </c>
      <c r="P6" s="1518"/>
      <c r="Q6" s="1518"/>
      <c r="R6" s="1518"/>
      <c r="S6" s="136" t="s">
        <v>875</v>
      </c>
      <c r="T6" s="136"/>
      <c r="U6" s="136"/>
      <c r="V6" s="136"/>
      <c r="W6" s="136"/>
      <c r="X6" s="136"/>
      <c r="Y6" s="136"/>
      <c r="Z6" s="136"/>
      <c r="AA6" s="136"/>
      <c r="AB6" s="136"/>
      <c r="AC6" s="136"/>
      <c r="AD6" s="136"/>
      <c r="AE6" s="38"/>
      <c r="AF6" s="38"/>
      <c r="AG6" s="38"/>
      <c r="AH6" s="38"/>
      <c r="AI6" s="38"/>
      <c r="AJ6" s="38"/>
      <c r="AK6" s="38"/>
      <c r="AL6" s="38"/>
      <c r="AM6" s="38"/>
      <c r="AN6" s="38"/>
      <c r="AO6" s="38"/>
      <c r="AP6" s="38"/>
      <c r="AQ6" s="38"/>
      <c r="AR6" s="38"/>
      <c r="AS6" s="38"/>
      <c r="AT6" s="38"/>
      <c r="AU6" s="38"/>
      <c r="AV6" s="38"/>
      <c r="AW6" s="38"/>
      <c r="AX6" s="38"/>
      <c r="AY6" s="38"/>
      <c r="AZ6" s="38"/>
      <c r="BA6" s="38"/>
      <c r="BB6" s="38"/>
      <c r="BC6" s="38"/>
      <c r="BD6" s="38"/>
      <c r="BE6" s="38"/>
      <c r="BF6" s="38"/>
      <c r="BG6" s="38"/>
      <c r="BH6" s="38"/>
      <c r="BI6" s="38"/>
      <c r="BJ6" s="38"/>
      <c r="BK6" s="38"/>
      <c r="BL6" s="38"/>
      <c r="BM6" s="38"/>
      <c r="BN6" s="38"/>
      <c r="BO6" s="38"/>
      <c r="BP6" s="38"/>
      <c r="BQ6" s="38"/>
      <c r="BR6" s="38"/>
      <c r="BS6" s="38"/>
      <c r="BT6" s="38"/>
      <c r="BU6" s="38"/>
      <c r="BV6" s="38"/>
      <c r="BW6" s="38"/>
      <c r="BX6" s="38"/>
      <c r="BY6" s="38"/>
      <c r="BZ6" s="38"/>
      <c r="CA6" s="38"/>
      <c r="CB6" s="38"/>
      <c r="CC6" s="38"/>
      <c r="CD6" s="38"/>
      <c r="CE6" s="38"/>
      <c r="CF6" s="38"/>
      <c r="CG6" s="38"/>
      <c r="CH6" s="38"/>
      <c r="CI6" s="38"/>
      <c r="CJ6" s="38"/>
      <c r="CK6" s="38"/>
      <c r="CL6" s="38"/>
      <c r="CM6" s="38"/>
      <c r="CN6" s="38"/>
      <c r="CO6" s="38"/>
      <c r="CP6" s="38"/>
      <c r="CQ6" s="38"/>
      <c r="CR6" s="38"/>
      <c r="CS6" s="38"/>
      <c r="CT6" s="38"/>
      <c r="CU6" s="38"/>
      <c r="CV6" s="38"/>
      <c r="CW6" s="38"/>
      <c r="CX6" s="43"/>
      <c r="DA6" s="44" t="s">
        <v>30</v>
      </c>
      <c r="DB6" s="45">
        <v>0.81899999999999995</v>
      </c>
      <c r="DC6" s="46" t="s">
        <v>31</v>
      </c>
      <c r="DE6" s="94">
        <f t="shared" si="1"/>
        <v>4</v>
      </c>
      <c r="DF6" s="48" t="s">
        <v>12</v>
      </c>
      <c r="DG6" s="49">
        <v>1.0412999999999999</v>
      </c>
      <c r="DH6" s="49">
        <v>1.0412999999999999</v>
      </c>
      <c r="DI6" s="49"/>
      <c r="DJ6" s="49"/>
      <c r="DK6" s="49"/>
      <c r="DL6" s="49">
        <v>1.0134000000000001</v>
      </c>
      <c r="DM6" s="49"/>
      <c r="DN6" s="49"/>
      <c r="DO6" s="859">
        <v>1</v>
      </c>
      <c r="DP6" s="49"/>
      <c r="DQ6" s="49"/>
      <c r="DU6" s="99" t="s">
        <v>832</v>
      </c>
      <c r="DV6" s="101">
        <v>40</v>
      </c>
    </row>
    <row r="7" spans="2:126" ht="13.5" customHeight="1" x14ac:dyDescent="0.2">
      <c r="B7" s="2"/>
      <c r="C7" s="38"/>
      <c r="D7" s="38"/>
      <c r="E7" s="38"/>
      <c r="F7" s="38"/>
      <c r="G7" s="38"/>
      <c r="H7" s="38" t="s">
        <v>12</v>
      </c>
      <c r="I7" s="38"/>
      <c r="J7" s="38"/>
      <c r="K7" s="38"/>
      <c r="L7" s="38"/>
      <c r="M7" s="38"/>
      <c r="N7" s="4" t="s">
        <v>0</v>
      </c>
      <c r="O7" s="1519">
        <v>1</v>
      </c>
      <c r="P7" s="1519"/>
      <c r="Q7" s="60" t="s">
        <v>809</v>
      </c>
      <c r="R7" s="60"/>
      <c r="S7" s="60"/>
      <c r="T7" s="60"/>
      <c r="U7" s="60"/>
      <c r="V7" s="60"/>
      <c r="W7" s="60"/>
      <c r="X7" s="60"/>
      <c r="Y7" s="60"/>
      <c r="Z7" s="60"/>
      <c r="AA7" s="60"/>
      <c r="AB7" s="60"/>
      <c r="AC7" s="56"/>
      <c r="AD7" s="56"/>
      <c r="AE7" s="56"/>
      <c r="AF7" s="56"/>
      <c r="AG7" s="56"/>
      <c r="AH7" s="56"/>
      <c r="AI7" s="38"/>
      <c r="AJ7" s="38"/>
      <c r="AK7" s="38"/>
      <c r="AL7" s="38"/>
      <c r="AM7" s="38"/>
      <c r="AN7" s="38"/>
      <c r="AO7" s="38"/>
      <c r="AP7" s="38"/>
      <c r="AQ7" s="38"/>
      <c r="AR7" s="38"/>
      <c r="AS7" s="38"/>
      <c r="AT7" s="38"/>
      <c r="AU7" s="38"/>
      <c r="AV7" s="38"/>
      <c r="AW7" s="38"/>
      <c r="AX7" s="38"/>
      <c r="AY7" s="38"/>
      <c r="AZ7" s="38"/>
      <c r="BA7" s="38"/>
      <c r="BB7" s="38"/>
      <c r="BC7" s="38"/>
      <c r="BD7" s="38"/>
      <c r="BE7" s="38"/>
      <c r="BF7" s="38"/>
      <c r="BG7" s="38"/>
      <c r="BH7" s="38"/>
      <c r="BI7" s="38"/>
      <c r="BJ7" s="38"/>
      <c r="BK7" s="38"/>
      <c r="BL7" s="38"/>
      <c r="BM7" s="38"/>
      <c r="BN7" s="38"/>
      <c r="BO7" s="38"/>
      <c r="BP7" s="38"/>
      <c r="BQ7" s="38"/>
      <c r="BR7" s="38"/>
      <c r="BS7" s="38"/>
      <c r="BT7" s="38"/>
      <c r="BU7" s="38"/>
      <c r="BV7" s="38"/>
      <c r="BW7" s="38"/>
      <c r="BX7" s="38"/>
      <c r="BY7" s="38"/>
      <c r="BZ7" s="38"/>
      <c r="CA7" s="38"/>
      <c r="CB7" s="38"/>
      <c r="CC7" s="38"/>
      <c r="CD7" s="38"/>
      <c r="CE7" s="38"/>
      <c r="CF7" s="38"/>
      <c r="CG7" s="38"/>
      <c r="CH7" s="38"/>
      <c r="CI7" s="38"/>
      <c r="CJ7" s="38"/>
      <c r="CK7" s="38"/>
      <c r="CL7" s="38"/>
      <c r="CM7" s="38"/>
      <c r="CN7" s="38"/>
      <c r="CO7" s="38"/>
      <c r="CP7" s="38"/>
      <c r="CQ7" s="38"/>
      <c r="CR7" s="38"/>
      <c r="CS7" s="38"/>
      <c r="CT7" s="38"/>
      <c r="CU7" s="38"/>
      <c r="CV7" s="38"/>
      <c r="CW7" s="38"/>
      <c r="CX7" s="43"/>
      <c r="DA7" s="8" t="s">
        <v>32</v>
      </c>
      <c r="DB7" s="9">
        <v>0.77300000000000002</v>
      </c>
      <c r="DC7" s="10" t="s">
        <v>33</v>
      </c>
      <c r="DE7" s="95">
        <f t="shared" si="1"/>
        <v>5</v>
      </c>
      <c r="DF7" s="14" t="s">
        <v>12</v>
      </c>
      <c r="DG7" s="15"/>
      <c r="DH7" s="15"/>
      <c r="DI7" s="15"/>
      <c r="DJ7" s="15"/>
      <c r="DK7" s="15"/>
      <c r="DL7" s="15"/>
      <c r="DM7" s="15">
        <v>0.91859999999999997</v>
      </c>
      <c r="DN7" s="15"/>
      <c r="DO7" s="859">
        <f t="shared" ref="DO7" si="2">DL6</f>
        <v>1.0134000000000001</v>
      </c>
      <c r="DP7" s="15"/>
      <c r="DQ7" s="15"/>
      <c r="DU7" s="99" t="s">
        <v>833</v>
      </c>
      <c r="DV7" s="101">
        <v>50</v>
      </c>
    </row>
    <row r="8" spans="2:126" ht="13.5" customHeight="1" x14ac:dyDescent="0.2">
      <c r="B8" s="2"/>
      <c r="C8" s="1520" t="s">
        <v>20</v>
      </c>
      <c r="D8" s="1520"/>
      <c r="E8" s="1520"/>
      <c r="F8" s="1520"/>
      <c r="G8" s="1520"/>
      <c r="H8" s="1520"/>
      <c r="I8" s="1520"/>
      <c r="J8" s="1520"/>
      <c r="K8" s="1520"/>
      <c r="L8" s="1520"/>
      <c r="M8" s="1521" t="s">
        <v>15</v>
      </c>
      <c r="N8" s="1521"/>
      <c r="O8" s="1521"/>
      <c r="P8" s="1521"/>
      <c r="Q8" s="1521"/>
      <c r="R8" s="1522" t="s">
        <v>16</v>
      </c>
      <c r="S8" s="1522"/>
      <c r="T8" s="1522"/>
      <c r="U8" s="1521" t="s">
        <v>17</v>
      </c>
      <c r="V8" s="1521"/>
      <c r="W8" s="1521"/>
      <c r="X8" s="1521" t="s">
        <v>18</v>
      </c>
      <c r="Y8" s="1521"/>
      <c r="Z8" s="1521"/>
      <c r="AA8" s="1521"/>
      <c r="AB8" s="1521"/>
      <c r="AC8" s="1478" t="s">
        <v>19</v>
      </c>
      <c r="AD8" s="1478"/>
      <c r="AE8" s="1478"/>
      <c r="AF8" s="1478"/>
      <c r="AG8" s="1478"/>
      <c r="AH8" s="1478"/>
      <c r="AI8" s="1478"/>
      <c r="AJ8" s="1478"/>
      <c r="AK8" s="1478"/>
      <c r="AL8" s="1478"/>
      <c r="AM8" s="1478"/>
      <c r="AN8" s="1478"/>
      <c r="AO8" s="1478"/>
      <c r="AP8" s="1478"/>
      <c r="AQ8" s="1478"/>
      <c r="AR8" s="1478"/>
      <c r="AS8" s="1478"/>
      <c r="AT8" s="1478"/>
      <c r="AU8" s="1478"/>
      <c r="AV8" s="1478"/>
      <c r="AW8" s="1478"/>
      <c r="AX8" s="1478"/>
      <c r="AY8" s="1478"/>
      <c r="AZ8" s="6"/>
      <c r="BA8" s="1524" t="s">
        <v>904</v>
      </c>
      <c r="BB8" s="1525"/>
      <c r="BC8" s="1525"/>
      <c r="BD8" s="1525"/>
      <c r="BE8" s="1525"/>
      <c r="BF8" s="1525"/>
      <c r="BG8" s="1525"/>
      <c r="BH8" s="1525"/>
      <c r="BI8" s="1525"/>
      <c r="BJ8" s="1525"/>
      <c r="BK8" s="1525"/>
      <c r="BL8" s="1525"/>
      <c r="BM8" s="1525"/>
      <c r="BN8" s="1525"/>
      <c r="BO8" s="1525"/>
      <c r="BP8" s="1526"/>
      <c r="BQ8" s="1477">
        <f>(X75/X63)</f>
        <v>1.1554653000000001</v>
      </c>
      <c r="BR8" s="1477"/>
      <c r="BS8" s="1477"/>
      <c r="BT8" s="1477"/>
      <c r="BU8" s="83"/>
      <c r="BV8" s="1478" t="s">
        <v>906</v>
      </c>
      <c r="BW8" s="1478"/>
      <c r="BX8" s="1478"/>
      <c r="BY8" s="1478"/>
      <c r="BZ8" s="1478"/>
      <c r="CA8" s="1478"/>
      <c r="CB8" s="1478"/>
      <c r="CC8" s="1478"/>
      <c r="CD8" s="1478"/>
      <c r="CE8" s="1478"/>
      <c r="CF8" s="1478"/>
      <c r="CG8" s="1478"/>
      <c r="CH8" s="1478"/>
      <c r="CI8" s="1478"/>
      <c r="CJ8" s="1478"/>
      <c r="CK8" s="1478"/>
      <c r="CL8" s="1478"/>
      <c r="CM8" s="1478"/>
      <c r="CN8" s="1478"/>
      <c r="CO8" s="1478"/>
      <c r="CP8" s="1478"/>
      <c r="CQ8" s="1478"/>
      <c r="CR8" s="1478"/>
      <c r="CS8" s="1478"/>
      <c r="CT8" s="1478"/>
      <c r="CU8" s="1478"/>
      <c r="CV8" s="1478"/>
      <c r="CW8" s="83"/>
      <c r="CX8" s="5"/>
      <c r="DA8" s="8" t="s">
        <v>34</v>
      </c>
      <c r="DB8" s="9">
        <v>0.79300000000000004</v>
      </c>
      <c r="DC8" s="10" t="s">
        <v>35</v>
      </c>
      <c r="DE8" s="95">
        <f t="shared" si="1"/>
        <v>6</v>
      </c>
      <c r="DF8" s="14" t="s">
        <v>12</v>
      </c>
      <c r="DG8" s="15"/>
      <c r="DH8" s="15"/>
      <c r="DI8" s="15"/>
      <c r="DJ8" s="15"/>
      <c r="DK8" s="15"/>
      <c r="DL8" s="15"/>
      <c r="DM8" s="15">
        <v>0.94620000000000004</v>
      </c>
      <c r="DN8" s="15"/>
      <c r="DO8" s="860">
        <f>DM8/DM7</f>
        <v>1.0300457217504899</v>
      </c>
      <c r="DP8" s="15"/>
      <c r="DQ8" s="15"/>
      <c r="DU8" s="101" t="s">
        <v>835</v>
      </c>
      <c r="DV8" s="101">
        <v>40</v>
      </c>
    </row>
    <row r="9" spans="2:126" ht="13.5" customHeight="1" x14ac:dyDescent="0.2">
      <c r="B9" s="2"/>
      <c r="C9" s="1385" t="s">
        <v>605</v>
      </c>
      <c r="D9" s="1386"/>
      <c r="E9" s="1386"/>
      <c r="F9" s="1386"/>
      <c r="G9" s="1386"/>
      <c r="H9" s="1386"/>
      <c r="I9" s="1386"/>
      <c r="J9" s="1386"/>
      <c r="K9" s="1386"/>
      <c r="L9" s="1386"/>
      <c r="M9" s="1386"/>
      <c r="N9" s="1386"/>
      <c r="O9" s="1386"/>
      <c r="P9" s="1386"/>
      <c r="Q9" s="1386"/>
      <c r="R9" s="1386"/>
      <c r="S9" s="1386"/>
      <c r="T9" s="1386"/>
      <c r="U9" s="1386"/>
      <c r="V9" s="1386"/>
      <c r="W9" s="1387"/>
      <c r="X9" s="1388">
        <f>HLOOKUP(O3,$DG$58:$DQ$67,2,FALSE)</f>
        <v>651839</v>
      </c>
      <c r="Y9" s="1389"/>
      <c r="Z9" s="1389"/>
      <c r="AA9" s="1389"/>
      <c r="AB9" s="1390"/>
      <c r="AC9" s="1391" t="str">
        <f>HLOOKUP(O3,$DG$44:$DQ$56,2,FALSE)</f>
        <v>Menggunakan pondasi dangkal dengan pondasi tapak dan sloof dengan mutu beton sedang (setara K-225)dan sebagian kecil menggunakan pondasi batu kali</v>
      </c>
      <c r="AD9" s="1392"/>
      <c r="AE9" s="1392"/>
      <c r="AF9" s="1392"/>
      <c r="AG9" s="1392"/>
      <c r="AH9" s="1392"/>
      <c r="AI9" s="1392"/>
      <c r="AJ9" s="1392"/>
      <c r="AK9" s="1392"/>
      <c r="AL9" s="1392"/>
      <c r="AM9" s="1392"/>
      <c r="AN9" s="1392"/>
      <c r="AO9" s="1392"/>
      <c r="AP9" s="1392"/>
      <c r="AQ9" s="1392"/>
      <c r="AR9" s="1392"/>
      <c r="AS9" s="1392"/>
      <c r="AT9" s="1392"/>
      <c r="AU9" s="1392"/>
      <c r="AV9" s="1392"/>
      <c r="AW9" s="1392"/>
      <c r="AX9" s="1392"/>
      <c r="AY9" s="1393"/>
      <c r="AZ9" s="7"/>
      <c r="BA9" s="1479" t="s">
        <v>905</v>
      </c>
      <c r="BB9" s="1480"/>
      <c r="BC9" s="1480"/>
      <c r="BD9" s="1481"/>
      <c r="BE9" s="1479" t="s">
        <v>907</v>
      </c>
      <c r="BF9" s="1480"/>
      <c r="BG9" s="1480"/>
      <c r="BH9" s="1480"/>
      <c r="BI9" s="1479" t="s">
        <v>908</v>
      </c>
      <c r="BJ9" s="1480"/>
      <c r="BK9" s="1480"/>
      <c r="BL9" s="1480"/>
      <c r="BM9" s="1482" t="s">
        <v>851</v>
      </c>
      <c r="BN9" s="1482"/>
      <c r="BO9" s="1482"/>
      <c r="BP9" s="1482"/>
      <c r="BQ9" s="1482"/>
      <c r="BR9" s="1482"/>
      <c r="BS9" s="1482"/>
      <c r="BT9" s="1482"/>
      <c r="BU9" s="127"/>
      <c r="BV9" s="128"/>
      <c r="BW9" s="128"/>
      <c r="BX9" s="128"/>
      <c r="BY9" s="128"/>
      <c r="BZ9" s="128"/>
      <c r="CA9" s="128"/>
      <c r="CB9" s="128"/>
      <c r="CC9" s="128"/>
      <c r="CD9" s="126"/>
      <c r="CE9" s="126"/>
      <c r="CF9" s="126"/>
      <c r="CG9" s="126"/>
      <c r="CH9" s="126"/>
      <c r="CI9" s="126"/>
      <c r="CJ9" s="126"/>
      <c r="CK9" s="126"/>
      <c r="CL9" s="126"/>
      <c r="CM9" s="126"/>
      <c r="CN9" s="126"/>
      <c r="CO9" s="3"/>
      <c r="CP9" s="3"/>
      <c r="CQ9" s="3"/>
      <c r="CR9" s="3"/>
      <c r="CS9" s="3"/>
      <c r="CT9" s="119"/>
      <c r="CU9" s="119"/>
      <c r="CV9" s="3"/>
      <c r="CW9" s="3"/>
      <c r="CX9" s="5"/>
      <c r="DA9" s="8" t="s">
        <v>36</v>
      </c>
      <c r="DB9" s="9">
        <v>0.78600000000000003</v>
      </c>
      <c r="DC9" s="10" t="s">
        <v>37</v>
      </c>
      <c r="DE9" s="95">
        <f t="shared" si="1"/>
        <v>7</v>
      </c>
      <c r="DF9" s="14" t="s">
        <v>12</v>
      </c>
      <c r="DG9" s="15"/>
      <c r="DH9" s="15"/>
      <c r="DI9" s="15"/>
      <c r="DJ9" s="15"/>
      <c r="DK9" s="15"/>
      <c r="DL9" s="15"/>
      <c r="DM9" s="15">
        <v>0.97709999999999997</v>
      </c>
      <c r="DN9" s="15"/>
      <c r="DO9" s="15"/>
      <c r="DP9" s="15"/>
      <c r="DQ9" s="15"/>
      <c r="DU9" s="101" t="s">
        <v>834</v>
      </c>
      <c r="DV9" s="101">
        <v>50</v>
      </c>
    </row>
    <row r="10" spans="2:126" ht="13.5" customHeight="1" x14ac:dyDescent="0.25">
      <c r="B10" s="2"/>
      <c r="C10" s="32" t="s">
        <v>810</v>
      </c>
      <c r="D10" s="1470" t="s">
        <v>721</v>
      </c>
      <c r="E10" s="1470"/>
      <c r="F10" s="1470"/>
      <c r="G10" s="1470"/>
      <c r="H10" s="1470"/>
      <c r="I10" s="1470"/>
      <c r="J10" s="1470"/>
      <c r="K10" s="1470"/>
      <c r="L10" s="1471"/>
      <c r="M10" s="1437">
        <f>(IF(O3="RUMAH TINGGAL MEWAH",VLOOKUP(D10,BIAYA,2,FALSE),IF(O3="RUMAH TINGGAL MENENGAH",VLOOKUP(D10,BIAYA,3,FALSE),IF(O3="RUMAH TINGGAL SEDERHANA",VLOOKUP(D10,BIAYA,4,FALSE),IF(O3="SEMI PERMANEN",VLOOKUP(D10,BIAYA,5,FALSE),IF(O3="GUDANG",VLOOKUP(D10,BIAYA,6,FALSE),IF(O3="GEDUNG BERTINGKAT RENDAH &lt; 5 LANTAI",VLOOKUP(D10,BIAYA,7,FALSE),IF(O3="GEDUNG BERTINGKAT SEDANG 5-8 LANTAI",VLOOKUP(D10,BIAYA,8,FALSE),IF(O3="GEDUNG BERTINGKAT TINGGI &gt; 8 LANTAI",VLOOKUP(D10,BIAYA,9,FALSE),IF(O3="MALL 4 LANTAI + 1 BASEMENT",VLOOKUP(D10,BIAYA,10,FALSE),IF(O3="HOTEL 8 LANTAI",VLOOKUP(D10,BIAYA,11,FALSE),IF(O3="APARTEMEN 14 LANTAI + 2 SEMI BASEMENT",VLOOKUP(D10,BIAYA,12,FALSE)))))))))))))</f>
        <v>651839</v>
      </c>
      <c r="N10" s="1437"/>
      <c r="O10" s="1437"/>
      <c r="P10" s="1437"/>
      <c r="Q10" s="1437"/>
      <c r="R10" s="1459">
        <v>0</v>
      </c>
      <c r="S10" s="1459"/>
      <c r="T10" s="1459"/>
      <c r="U10" s="1436">
        <v>1</v>
      </c>
      <c r="V10" s="1436"/>
      <c r="W10" s="1436"/>
      <c r="X10" s="1437">
        <f>M10*R10*U10</f>
        <v>0</v>
      </c>
      <c r="Y10" s="1437"/>
      <c r="Z10" s="1437"/>
      <c r="AA10" s="1437"/>
      <c r="AB10" s="1437"/>
      <c r="AC10" s="1394"/>
      <c r="AD10" s="1395"/>
      <c r="AE10" s="1395"/>
      <c r="AF10" s="1395"/>
      <c r="AG10" s="1395"/>
      <c r="AH10" s="1395"/>
      <c r="AI10" s="1395"/>
      <c r="AJ10" s="1395"/>
      <c r="AK10" s="1395"/>
      <c r="AL10" s="1395"/>
      <c r="AM10" s="1395"/>
      <c r="AN10" s="1395"/>
      <c r="AO10" s="1395"/>
      <c r="AP10" s="1395"/>
      <c r="AQ10" s="1395"/>
      <c r="AR10" s="1395"/>
      <c r="AS10" s="1395"/>
      <c r="AT10" s="1395"/>
      <c r="AU10" s="1395"/>
      <c r="AV10" s="1395"/>
      <c r="AW10" s="1395"/>
      <c r="AX10" s="1395"/>
      <c r="AY10" s="1396"/>
      <c r="AZ10" s="7"/>
      <c r="BA10" s="1483">
        <f>X14*BQ8</f>
        <v>0</v>
      </c>
      <c r="BB10" s="1484"/>
      <c r="BC10" s="1484"/>
      <c r="BD10" s="1485"/>
      <c r="BE10" s="1492">
        <f>AS65</f>
        <v>0</v>
      </c>
      <c r="BF10" s="1492"/>
      <c r="BG10" s="1492"/>
      <c r="BH10" s="1492"/>
      <c r="BI10" s="1409">
        <f>AS66</f>
        <v>0</v>
      </c>
      <c r="BJ10" s="1410"/>
      <c r="BK10" s="1410"/>
      <c r="BL10" s="1411"/>
      <c r="BM10" s="1493">
        <f>IF(BI10=0,0,(Rekap!$A$6-BI10)/AS68)</f>
        <v>0</v>
      </c>
      <c r="BN10" s="1494"/>
      <c r="BO10" s="1495"/>
      <c r="BP10" s="1502">
        <f>BA10*BM10</f>
        <v>0</v>
      </c>
      <c r="BQ10" s="1502"/>
      <c r="BR10" s="1502"/>
      <c r="BS10" s="1502"/>
      <c r="BT10" s="1502"/>
      <c r="BU10" s="127"/>
      <c r="BV10" s="1378" t="s">
        <v>909</v>
      </c>
      <c r="BW10" s="1378"/>
      <c r="BX10" s="1378"/>
      <c r="BY10" s="1378"/>
      <c r="BZ10" s="1378"/>
      <c r="CA10" s="1378"/>
      <c r="CB10" s="1378"/>
      <c r="CC10" s="1378"/>
      <c r="CD10" s="1378"/>
      <c r="CE10" s="1378"/>
      <c r="CF10" s="1378"/>
      <c r="CG10" s="1378"/>
      <c r="CH10" s="1378"/>
      <c r="CI10" s="1378"/>
      <c r="CJ10" s="1378"/>
      <c r="CK10" s="1378"/>
      <c r="CL10" s="1378"/>
      <c r="CM10" s="1378"/>
      <c r="CN10" s="1378"/>
      <c r="CO10" s="1378"/>
      <c r="CP10" s="1378"/>
      <c r="CQ10" s="1378"/>
      <c r="CR10" s="1378"/>
      <c r="CS10" s="1378"/>
      <c r="CT10" s="1378"/>
      <c r="CU10" s="1378"/>
      <c r="CV10" s="1378"/>
      <c r="CW10" s="3"/>
      <c r="CX10" s="5"/>
      <c r="DA10" s="8" t="s">
        <v>38</v>
      </c>
      <c r="DB10" s="9">
        <v>0.75900000000000001</v>
      </c>
      <c r="DC10" s="10" t="s">
        <v>39</v>
      </c>
      <c r="DE10" s="95">
        <f t="shared" si="1"/>
        <v>8</v>
      </c>
      <c r="DF10" s="14" t="s">
        <v>12</v>
      </c>
      <c r="DG10" s="15"/>
      <c r="DH10" s="15"/>
      <c r="DI10" s="15"/>
      <c r="DJ10" s="15"/>
      <c r="DK10" s="15"/>
      <c r="DL10" s="15"/>
      <c r="DM10" s="16">
        <v>1</v>
      </c>
      <c r="DN10" s="15"/>
      <c r="DO10" s="15"/>
      <c r="DP10" s="15"/>
      <c r="DQ10" s="15"/>
      <c r="DU10" s="101" t="s">
        <v>836</v>
      </c>
      <c r="DV10" s="101">
        <v>20</v>
      </c>
    </row>
    <row r="11" spans="2:126" ht="13.5" customHeight="1" x14ac:dyDescent="0.25">
      <c r="B11" s="2"/>
      <c r="C11" s="33" t="s">
        <v>810</v>
      </c>
      <c r="D11" s="1472" t="s">
        <v>13</v>
      </c>
      <c r="E11" s="1472"/>
      <c r="F11" s="1472"/>
      <c r="G11" s="1472"/>
      <c r="H11" s="1472"/>
      <c r="I11" s="1472"/>
      <c r="J11" s="1472"/>
      <c r="K11" s="1472"/>
      <c r="L11" s="1473"/>
      <c r="M11" s="1360">
        <f>(IF(O3="RUMAH TINGGAL MEWAH",VLOOKUP(D11,BIAYA,2,FALSE),IF(O3="RUMAH TINGGAL MENENGAH",VLOOKUP(D11,BIAYA,3,FALSE),IF(O3="RUMAH TINGGAL SEDERHANA",VLOOKUP(D11,BIAYA,4,FALSE),IF(O3="SEMI PERMANEN",VLOOKUP(D11,BIAYA,5,FALSE),IF(O3="GUDANG",VLOOKUP(D11,BIAYA,6,FALSE),IF(O3="GEDUNG BERTINGKAT RENDAH &lt; 5 LANTAI",VLOOKUP(D11,BIAYA,7,FALSE),IF(O3="GEDUNG BERTINGKAT SEDANG 5-8 LANTAI",VLOOKUP(D11,BIAYA,8,FALSE),IF(O3="GEDUNG BERTINGKAT TINGGI &gt; 8 LANTAI",VLOOKUP(D11,BIAYA,9,FALSE),IF(O3="MALL 4 LANTAI + 1 BASEMENT",VLOOKUP(D11,BIAYA,10,FALSE),IF(O3="HOTEL 8 LANTAI",VLOOKUP(D11,BIAYA,11,FALSE),IF(O3="APARTEMEN 14 LANTAI + 2 SEMI BASEMENT",VLOOKUP(D11,BIAYA,12,FALSE)))))))))))))</f>
        <v>0</v>
      </c>
      <c r="N11" s="1360"/>
      <c r="O11" s="1360"/>
      <c r="P11" s="1360"/>
      <c r="Q11" s="1360"/>
      <c r="R11" s="1460"/>
      <c r="S11" s="1460"/>
      <c r="T11" s="1460"/>
      <c r="U11" s="1359">
        <v>1</v>
      </c>
      <c r="V11" s="1359"/>
      <c r="W11" s="1359"/>
      <c r="X11" s="1533">
        <f t="shared" ref="X11:X13" si="3">M11*R11*U11</f>
        <v>0</v>
      </c>
      <c r="Y11" s="1379"/>
      <c r="Z11" s="1379"/>
      <c r="AA11" s="1379"/>
      <c r="AB11" s="1534"/>
      <c r="AC11" s="1394"/>
      <c r="AD11" s="1395"/>
      <c r="AE11" s="1395"/>
      <c r="AF11" s="1395"/>
      <c r="AG11" s="1395"/>
      <c r="AH11" s="1395"/>
      <c r="AI11" s="1395"/>
      <c r="AJ11" s="1395"/>
      <c r="AK11" s="1395"/>
      <c r="AL11" s="1395"/>
      <c r="AM11" s="1395"/>
      <c r="AN11" s="1395"/>
      <c r="AO11" s="1395"/>
      <c r="AP11" s="1395"/>
      <c r="AQ11" s="1395"/>
      <c r="AR11" s="1395"/>
      <c r="AS11" s="1395"/>
      <c r="AT11" s="1395"/>
      <c r="AU11" s="1395"/>
      <c r="AV11" s="1395"/>
      <c r="AW11" s="1395"/>
      <c r="AX11" s="1395"/>
      <c r="AY11" s="1396"/>
      <c r="AZ11" s="7"/>
      <c r="BA11" s="1486"/>
      <c r="BB11" s="1487"/>
      <c r="BC11" s="1487"/>
      <c r="BD11" s="1488"/>
      <c r="BE11" s="1492"/>
      <c r="BF11" s="1492"/>
      <c r="BG11" s="1492"/>
      <c r="BH11" s="1492"/>
      <c r="BI11" s="1412"/>
      <c r="BJ11" s="1413"/>
      <c r="BK11" s="1413"/>
      <c r="BL11" s="1414"/>
      <c r="BM11" s="1496"/>
      <c r="BN11" s="1497"/>
      <c r="BO11" s="1498"/>
      <c r="BP11" s="1502"/>
      <c r="BQ11" s="1502"/>
      <c r="BR11" s="1502"/>
      <c r="BS11" s="1502"/>
      <c r="BT11" s="1502"/>
      <c r="BU11" s="127"/>
      <c r="BV11" s="1378"/>
      <c r="BW11" s="1378"/>
      <c r="BX11" s="1378"/>
      <c r="BY11" s="1378"/>
      <c r="BZ11" s="1378"/>
      <c r="CA11" s="1378"/>
      <c r="CB11" s="1378"/>
      <c r="CC11" s="1378"/>
      <c r="CD11" s="1378"/>
      <c r="CE11" s="1378"/>
      <c r="CF11" s="1378"/>
      <c r="CG11" s="1378"/>
      <c r="CH11" s="1378"/>
      <c r="CI11" s="1378"/>
      <c r="CJ11" s="1378"/>
      <c r="CK11" s="1378"/>
      <c r="CL11" s="1378"/>
      <c r="CM11" s="1378"/>
      <c r="CN11" s="1378"/>
      <c r="CO11" s="1378"/>
      <c r="CP11" s="1378"/>
      <c r="CQ11" s="1378"/>
      <c r="CR11" s="1378"/>
      <c r="CS11" s="1378"/>
      <c r="CT11" s="1378"/>
      <c r="CU11" s="1378"/>
      <c r="CV11" s="1378"/>
      <c r="CW11" s="3"/>
      <c r="CX11" s="5"/>
      <c r="DA11" s="8" t="s">
        <v>40</v>
      </c>
      <c r="DB11" s="9">
        <v>0.872</v>
      </c>
      <c r="DC11" s="10" t="s">
        <v>41</v>
      </c>
      <c r="DE11" s="95">
        <f t="shared" si="1"/>
        <v>9</v>
      </c>
      <c r="DF11" s="14" t="s">
        <v>12</v>
      </c>
      <c r="DG11" s="15"/>
      <c r="DH11" s="15"/>
      <c r="DI11" s="15"/>
      <c r="DJ11" s="15"/>
      <c r="DK11" s="15"/>
      <c r="DL11" s="15"/>
      <c r="DM11" s="15"/>
      <c r="DN11" s="15">
        <v>0.86360000000000003</v>
      </c>
      <c r="DO11" s="860">
        <v>0.86360000000000003</v>
      </c>
      <c r="DP11" s="15">
        <v>0.86360000000000003</v>
      </c>
      <c r="DQ11" s="15">
        <v>0.86360000000000003</v>
      </c>
      <c r="DU11" s="101" t="s">
        <v>837</v>
      </c>
      <c r="DV11" s="101">
        <v>30</v>
      </c>
    </row>
    <row r="12" spans="2:126" ht="13.5" customHeight="1" x14ac:dyDescent="0.25">
      <c r="B12" s="2"/>
      <c r="C12" s="33" t="s">
        <v>810</v>
      </c>
      <c r="D12" s="1472" t="s">
        <v>13</v>
      </c>
      <c r="E12" s="1472"/>
      <c r="F12" s="1472"/>
      <c r="G12" s="1472"/>
      <c r="H12" s="1472"/>
      <c r="I12" s="1472"/>
      <c r="J12" s="1472"/>
      <c r="K12" s="1472"/>
      <c r="L12" s="1473"/>
      <c r="M12" s="1360">
        <f>(IF(O3="RUMAH TINGGAL MEWAH",VLOOKUP(D12,BIAYA,2,FALSE),IF(O3="RUMAH TINGGAL MENENGAH",VLOOKUP(D12,BIAYA,3,FALSE),IF(O3="RUMAH TINGGAL SEDERHANA",VLOOKUP(D12,BIAYA,4,FALSE),IF(O3="SEMI PERMANEN",VLOOKUP(D12,BIAYA,5,FALSE),IF(O3="GUDANG",VLOOKUP(D12,BIAYA,6,FALSE),IF(O3="GEDUNG BERTINGKAT RENDAH &lt; 5 LANTAI",VLOOKUP(D12,BIAYA,7,FALSE),IF(O3="GEDUNG BERTINGKAT SEDANG 5-8 LANTAI",VLOOKUP(D12,BIAYA,8,FALSE),IF(O3="GEDUNG BERTINGKAT TINGGI &gt; 8 LANTAI",VLOOKUP(D12,BIAYA,9,FALSE),IF(O3="MALL 4 LANTAI + 1 BASEMENT",VLOOKUP(D12,BIAYA,10,FALSE),IF(O3="HOTEL 8 LANTAI",VLOOKUP(D12,BIAYA,11,FALSE),IF(O3="APARTEMEN 14 LANTAI + 2 SEMI BASEMENT",VLOOKUP(D12,BIAYA,12,FALSE)))))))))))))</f>
        <v>0</v>
      </c>
      <c r="N12" s="1360"/>
      <c r="O12" s="1360"/>
      <c r="P12" s="1360"/>
      <c r="Q12" s="1360"/>
      <c r="R12" s="1460"/>
      <c r="S12" s="1460"/>
      <c r="T12" s="1460"/>
      <c r="U12" s="1359">
        <v>1</v>
      </c>
      <c r="V12" s="1359"/>
      <c r="W12" s="1359"/>
      <c r="X12" s="1533">
        <f t="shared" si="3"/>
        <v>0</v>
      </c>
      <c r="Y12" s="1379"/>
      <c r="Z12" s="1379"/>
      <c r="AA12" s="1379"/>
      <c r="AB12" s="1534"/>
      <c r="AC12" s="1394"/>
      <c r="AD12" s="1395"/>
      <c r="AE12" s="1395"/>
      <c r="AF12" s="1395"/>
      <c r="AG12" s="1395"/>
      <c r="AH12" s="1395"/>
      <c r="AI12" s="1395"/>
      <c r="AJ12" s="1395"/>
      <c r="AK12" s="1395"/>
      <c r="AL12" s="1395"/>
      <c r="AM12" s="1395"/>
      <c r="AN12" s="1395"/>
      <c r="AO12" s="1395"/>
      <c r="AP12" s="1395"/>
      <c r="AQ12" s="1395"/>
      <c r="AR12" s="1395"/>
      <c r="AS12" s="1395"/>
      <c r="AT12" s="1395"/>
      <c r="AU12" s="1395"/>
      <c r="AV12" s="1395"/>
      <c r="AW12" s="1395"/>
      <c r="AX12" s="1395"/>
      <c r="AY12" s="1396"/>
      <c r="AZ12" s="7"/>
      <c r="BA12" s="1486"/>
      <c r="BB12" s="1487"/>
      <c r="BC12" s="1487"/>
      <c r="BD12" s="1488"/>
      <c r="BE12" s="1492"/>
      <c r="BF12" s="1492"/>
      <c r="BG12" s="1492"/>
      <c r="BH12" s="1492"/>
      <c r="BI12" s="1412"/>
      <c r="BJ12" s="1413"/>
      <c r="BK12" s="1413"/>
      <c r="BL12" s="1414"/>
      <c r="BM12" s="1496"/>
      <c r="BN12" s="1497"/>
      <c r="BO12" s="1498"/>
      <c r="BP12" s="1502"/>
      <c r="BQ12" s="1502"/>
      <c r="BR12" s="1502"/>
      <c r="BS12" s="1502"/>
      <c r="BT12" s="1502"/>
      <c r="BU12" s="127"/>
      <c r="BV12" s="1378"/>
      <c r="BW12" s="1378"/>
      <c r="BX12" s="1378"/>
      <c r="BY12" s="1378"/>
      <c r="BZ12" s="1378"/>
      <c r="CA12" s="1378"/>
      <c r="CB12" s="1378"/>
      <c r="CC12" s="1378"/>
      <c r="CD12" s="1378"/>
      <c r="CE12" s="1378"/>
      <c r="CF12" s="1378"/>
      <c r="CG12" s="1378"/>
      <c r="CH12" s="1378"/>
      <c r="CI12" s="1378"/>
      <c r="CJ12" s="1378"/>
      <c r="CK12" s="1378"/>
      <c r="CL12" s="1378"/>
      <c r="CM12" s="1378"/>
      <c r="CN12" s="1378"/>
      <c r="CO12" s="1378"/>
      <c r="CP12" s="1378"/>
      <c r="CQ12" s="1378"/>
      <c r="CR12" s="1378"/>
      <c r="CS12" s="1378"/>
      <c r="CT12" s="1378"/>
      <c r="CU12" s="1378"/>
      <c r="CV12" s="1378"/>
      <c r="CW12" s="3"/>
      <c r="CX12" s="5"/>
      <c r="DA12" s="8" t="s">
        <v>42</v>
      </c>
      <c r="DB12" s="9">
        <v>1.04</v>
      </c>
      <c r="DC12" s="10" t="s">
        <v>43</v>
      </c>
      <c r="DE12" s="95">
        <f t="shared" si="1"/>
        <v>10</v>
      </c>
      <c r="DF12" s="14" t="s">
        <v>12</v>
      </c>
      <c r="DG12" s="15"/>
      <c r="DH12" s="15"/>
      <c r="DI12" s="15"/>
      <c r="DJ12" s="15"/>
      <c r="DK12" s="15"/>
      <c r="DL12" s="15"/>
      <c r="DM12" s="15"/>
      <c r="DN12" s="15">
        <v>0.88339999999999996</v>
      </c>
      <c r="DO12" s="860">
        <v>0.88339999999999996</v>
      </c>
      <c r="DP12" s="15">
        <v>0.88339999999999996</v>
      </c>
      <c r="DQ12" s="15">
        <v>0.88339999999999996</v>
      </c>
      <c r="DU12" s="99" t="s">
        <v>838</v>
      </c>
      <c r="DV12" s="99">
        <v>30</v>
      </c>
    </row>
    <row r="13" spans="2:126" ht="13.5" customHeight="1" x14ac:dyDescent="0.25">
      <c r="B13" s="2"/>
      <c r="C13" s="34" t="s">
        <v>810</v>
      </c>
      <c r="D13" s="1474" t="s">
        <v>13</v>
      </c>
      <c r="E13" s="1474"/>
      <c r="F13" s="1474"/>
      <c r="G13" s="1474"/>
      <c r="H13" s="1474"/>
      <c r="I13" s="1474"/>
      <c r="J13" s="1474"/>
      <c r="K13" s="1474"/>
      <c r="L13" s="1475"/>
      <c r="M13" s="1476">
        <f>(IF(O3="RUMAH TINGGAL MEWAH",VLOOKUP(D13,BIAYA,2,FALSE),IF(O3="RUMAH TINGGAL MENENGAH",VLOOKUP(D13,BIAYA,3,FALSE),IF(O3="RUMAH TINGGAL SEDERHANA",VLOOKUP(D13,BIAYA,4,FALSE),IF(O3="SEMI PERMANEN",VLOOKUP(D13,BIAYA,5,FALSE),IF(O3="GUDANG",VLOOKUP(D13,BIAYA,6,FALSE),IF(O3="GEDUNG BERTINGKAT RENDAH &lt; 5 LANTAI",VLOOKUP(D13,BIAYA,7,FALSE),IF(O3="GEDUNG BERTINGKAT SEDANG 5-8 LANTAI",VLOOKUP(D13,BIAYA,8,FALSE),IF(O3="GEDUNG BERTINGKAT TINGGI &gt; 8 LANTAI",VLOOKUP(D13,BIAYA,9,FALSE),IF(O3="MALL 4 LANTAI + 1 BASEMENT",VLOOKUP(D13,BIAYA,10,FALSE),IF(O3="HOTEL 8 LANTAI",VLOOKUP(D13,BIAYA,11,FALSE),IF(O3="APARTEMEN 14 LANTAI + 2 SEMI BASEMENT",VLOOKUP(D13,BIAYA,12,FALSE)))))))))))))</f>
        <v>0</v>
      </c>
      <c r="N13" s="1476"/>
      <c r="O13" s="1476"/>
      <c r="P13" s="1476"/>
      <c r="Q13" s="1476"/>
      <c r="R13" s="1380"/>
      <c r="S13" s="1380"/>
      <c r="T13" s="1380"/>
      <c r="U13" s="1377">
        <v>1</v>
      </c>
      <c r="V13" s="1377"/>
      <c r="W13" s="1377"/>
      <c r="X13" s="1527">
        <f t="shared" si="3"/>
        <v>0</v>
      </c>
      <c r="Y13" s="1528"/>
      <c r="Z13" s="1528"/>
      <c r="AA13" s="1528"/>
      <c r="AB13" s="1529"/>
      <c r="AC13" s="1394"/>
      <c r="AD13" s="1395"/>
      <c r="AE13" s="1395"/>
      <c r="AF13" s="1395"/>
      <c r="AG13" s="1395"/>
      <c r="AH13" s="1395"/>
      <c r="AI13" s="1395"/>
      <c r="AJ13" s="1395"/>
      <c r="AK13" s="1395"/>
      <c r="AL13" s="1395"/>
      <c r="AM13" s="1395"/>
      <c r="AN13" s="1395"/>
      <c r="AO13" s="1395"/>
      <c r="AP13" s="1395"/>
      <c r="AQ13" s="1395"/>
      <c r="AR13" s="1395"/>
      <c r="AS13" s="1395"/>
      <c r="AT13" s="1395"/>
      <c r="AU13" s="1395"/>
      <c r="AV13" s="1395"/>
      <c r="AW13" s="1395"/>
      <c r="AX13" s="1395"/>
      <c r="AY13" s="1396"/>
      <c r="AZ13" s="7"/>
      <c r="BA13" s="1486"/>
      <c r="BB13" s="1487"/>
      <c r="BC13" s="1487"/>
      <c r="BD13" s="1488"/>
      <c r="BE13" s="1492"/>
      <c r="BF13" s="1492"/>
      <c r="BG13" s="1492"/>
      <c r="BH13" s="1492"/>
      <c r="BI13" s="1412"/>
      <c r="BJ13" s="1413"/>
      <c r="BK13" s="1413"/>
      <c r="BL13" s="1414"/>
      <c r="BM13" s="1496"/>
      <c r="BN13" s="1497"/>
      <c r="BO13" s="1498"/>
      <c r="BP13" s="1502"/>
      <c r="BQ13" s="1502"/>
      <c r="BR13" s="1502"/>
      <c r="BS13" s="1502"/>
      <c r="BT13" s="1502"/>
      <c r="BU13" s="127"/>
      <c r="BV13" s="1378"/>
      <c r="BW13" s="1378"/>
      <c r="BX13" s="1378"/>
      <c r="BY13" s="1378"/>
      <c r="BZ13" s="1378"/>
      <c r="CA13" s="1378"/>
      <c r="CB13" s="1378"/>
      <c r="CC13" s="1378"/>
      <c r="CD13" s="1378"/>
      <c r="CE13" s="1378"/>
      <c r="CF13" s="1378"/>
      <c r="CG13" s="1378"/>
      <c r="CH13" s="1378"/>
      <c r="CI13" s="1378"/>
      <c r="CJ13" s="1378"/>
      <c r="CK13" s="1378"/>
      <c r="CL13" s="1378"/>
      <c r="CM13" s="1378"/>
      <c r="CN13" s="1378"/>
      <c r="CO13" s="1378"/>
      <c r="CP13" s="1378"/>
      <c r="CQ13" s="1378"/>
      <c r="CR13" s="1378"/>
      <c r="CS13" s="1378"/>
      <c r="CT13" s="1378"/>
      <c r="CU13" s="1378"/>
      <c r="CV13" s="1378"/>
      <c r="CW13" s="3"/>
      <c r="CX13" s="5"/>
      <c r="DA13" s="8" t="s">
        <v>44</v>
      </c>
      <c r="DB13" s="9">
        <v>1</v>
      </c>
      <c r="DC13" s="10" t="s">
        <v>45</v>
      </c>
      <c r="DE13" s="95">
        <f t="shared" si="1"/>
        <v>11</v>
      </c>
      <c r="DF13" s="14" t="s">
        <v>12</v>
      </c>
      <c r="DG13" s="15"/>
      <c r="DH13" s="15"/>
      <c r="DI13" s="15"/>
      <c r="DJ13" s="15"/>
      <c r="DK13" s="15"/>
      <c r="DL13" s="15"/>
      <c r="DM13" s="15"/>
      <c r="DN13" s="15">
        <v>0.90239999999999998</v>
      </c>
      <c r="DO13" s="860">
        <v>0.90239999999999998</v>
      </c>
      <c r="DP13" s="15">
        <v>0.90239999999999998</v>
      </c>
      <c r="DQ13" s="15">
        <v>0.90239999999999998</v>
      </c>
      <c r="DU13" s="99" t="s">
        <v>839</v>
      </c>
      <c r="DV13" s="99">
        <v>40</v>
      </c>
    </row>
    <row r="14" spans="2:126" ht="13.5" customHeight="1" x14ac:dyDescent="0.2">
      <c r="B14" s="2"/>
      <c r="C14" s="1503" t="s">
        <v>811</v>
      </c>
      <c r="D14" s="1504"/>
      <c r="E14" s="1504"/>
      <c r="F14" s="1504"/>
      <c r="G14" s="1504"/>
      <c r="H14" s="1504"/>
      <c r="I14" s="1504"/>
      <c r="J14" s="1504"/>
      <c r="K14" s="1504"/>
      <c r="L14" s="1504"/>
      <c r="M14" s="1504"/>
      <c r="N14" s="1504"/>
      <c r="O14" s="1504"/>
      <c r="P14" s="1504"/>
      <c r="Q14" s="1504"/>
      <c r="R14" s="1504"/>
      <c r="S14" s="1504"/>
      <c r="T14" s="1504"/>
      <c r="U14" s="1504"/>
      <c r="V14" s="1504"/>
      <c r="W14" s="1505"/>
      <c r="X14" s="1384">
        <f>SUM(X10:AB13)</f>
        <v>0</v>
      </c>
      <c r="Y14" s="1384"/>
      <c r="Z14" s="1384"/>
      <c r="AA14" s="1384"/>
      <c r="AB14" s="1384"/>
      <c r="AC14" s="1397"/>
      <c r="AD14" s="1398"/>
      <c r="AE14" s="1398"/>
      <c r="AF14" s="1398"/>
      <c r="AG14" s="1398"/>
      <c r="AH14" s="1398"/>
      <c r="AI14" s="1398"/>
      <c r="AJ14" s="1398"/>
      <c r="AK14" s="1398"/>
      <c r="AL14" s="1398"/>
      <c r="AM14" s="1398"/>
      <c r="AN14" s="1398"/>
      <c r="AO14" s="1398"/>
      <c r="AP14" s="1398"/>
      <c r="AQ14" s="1398"/>
      <c r="AR14" s="1398"/>
      <c r="AS14" s="1398"/>
      <c r="AT14" s="1398"/>
      <c r="AU14" s="1398"/>
      <c r="AV14" s="1398"/>
      <c r="AW14" s="1398"/>
      <c r="AX14" s="1398"/>
      <c r="AY14" s="1399"/>
      <c r="AZ14" s="7"/>
      <c r="BA14" s="1489"/>
      <c r="BB14" s="1490"/>
      <c r="BC14" s="1490"/>
      <c r="BD14" s="1491"/>
      <c r="BE14" s="1492"/>
      <c r="BF14" s="1492"/>
      <c r="BG14" s="1492"/>
      <c r="BH14" s="1492"/>
      <c r="BI14" s="1415"/>
      <c r="BJ14" s="1416"/>
      <c r="BK14" s="1416"/>
      <c r="BL14" s="1417"/>
      <c r="BM14" s="1499"/>
      <c r="BN14" s="1500"/>
      <c r="BO14" s="1501"/>
      <c r="BP14" s="1502"/>
      <c r="BQ14" s="1502"/>
      <c r="BR14" s="1502"/>
      <c r="BS14" s="1502"/>
      <c r="BT14" s="1502"/>
      <c r="BU14" s="127"/>
      <c r="BV14" s="1378"/>
      <c r="BW14" s="1378"/>
      <c r="BX14" s="1378"/>
      <c r="BY14" s="1378"/>
      <c r="BZ14" s="1378"/>
      <c r="CA14" s="1378"/>
      <c r="CB14" s="1378"/>
      <c r="CC14" s="1378"/>
      <c r="CD14" s="1378"/>
      <c r="CE14" s="1378"/>
      <c r="CF14" s="1378"/>
      <c r="CG14" s="1378"/>
      <c r="CH14" s="1378"/>
      <c r="CI14" s="1378"/>
      <c r="CJ14" s="1378"/>
      <c r="CK14" s="1378"/>
      <c r="CL14" s="1378"/>
      <c r="CM14" s="1378"/>
      <c r="CN14" s="1378"/>
      <c r="CO14" s="1378"/>
      <c r="CP14" s="1378"/>
      <c r="CQ14" s="1378"/>
      <c r="CR14" s="1378"/>
      <c r="CS14" s="1378"/>
      <c r="CT14" s="1378"/>
      <c r="CU14" s="1378"/>
      <c r="CV14" s="1378"/>
      <c r="CW14" s="3"/>
      <c r="CX14" s="5"/>
      <c r="DA14" s="8" t="s">
        <v>46</v>
      </c>
      <c r="DB14" s="9">
        <v>0.89</v>
      </c>
      <c r="DC14" s="10" t="s">
        <v>47</v>
      </c>
      <c r="DE14" s="95">
        <f t="shared" si="1"/>
        <v>12</v>
      </c>
      <c r="DF14" s="14" t="s">
        <v>12</v>
      </c>
      <c r="DG14" s="15"/>
      <c r="DH14" s="15"/>
      <c r="DI14" s="15"/>
      <c r="DJ14" s="15"/>
      <c r="DK14" s="15"/>
      <c r="DL14" s="15"/>
      <c r="DM14" s="15"/>
      <c r="DN14" s="15">
        <v>0.92230000000000001</v>
      </c>
      <c r="DO14" s="860">
        <v>0.92230000000000001</v>
      </c>
      <c r="DP14" s="15">
        <v>0.92230000000000001</v>
      </c>
      <c r="DQ14" s="15">
        <v>0.92230000000000001</v>
      </c>
      <c r="DU14" s="99" t="s">
        <v>840</v>
      </c>
      <c r="DV14" s="99">
        <v>40</v>
      </c>
    </row>
    <row r="15" spans="2:126" ht="13.5" customHeight="1" x14ac:dyDescent="0.2">
      <c r="B15" s="2"/>
      <c r="C15" s="1385" t="s">
        <v>606</v>
      </c>
      <c r="D15" s="1386"/>
      <c r="E15" s="1386"/>
      <c r="F15" s="1386"/>
      <c r="G15" s="1386"/>
      <c r="H15" s="1386"/>
      <c r="I15" s="1386"/>
      <c r="J15" s="1386"/>
      <c r="K15" s="1386"/>
      <c r="L15" s="1386"/>
      <c r="M15" s="1386"/>
      <c r="N15" s="1386"/>
      <c r="O15" s="1386"/>
      <c r="P15" s="1386"/>
      <c r="Q15" s="1386"/>
      <c r="R15" s="1386"/>
      <c r="S15" s="1386"/>
      <c r="T15" s="1386"/>
      <c r="U15" s="1386"/>
      <c r="V15" s="1386"/>
      <c r="W15" s="1387"/>
      <c r="X15" s="1388">
        <f>HLOOKUP(O3,$DG$58:$DQ$67,3,FALSE)</f>
        <v>1256102.6698753322</v>
      </c>
      <c r="Y15" s="1389"/>
      <c r="Z15" s="1389"/>
      <c r="AA15" s="1389"/>
      <c r="AB15" s="1390"/>
      <c r="AC15" s="1391" t="str">
        <f>HLOOKUP(O3,$DG$44:$DQ$56,3,FALSE)</f>
        <v>Menggunakan mutu beton sedang (setara K-225), yang terdiri dari kolom, balok, ring balok</v>
      </c>
      <c r="AD15" s="1392"/>
      <c r="AE15" s="1392"/>
      <c r="AF15" s="1392"/>
      <c r="AG15" s="1392"/>
      <c r="AH15" s="1392"/>
      <c r="AI15" s="1392"/>
      <c r="AJ15" s="1392"/>
      <c r="AK15" s="1392"/>
      <c r="AL15" s="1392"/>
      <c r="AM15" s="1392"/>
      <c r="AN15" s="1392"/>
      <c r="AO15" s="1392"/>
      <c r="AP15" s="1392"/>
      <c r="AQ15" s="1392"/>
      <c r="AR15" s="1392"/>
      <c r="AS15" s="1392"/>
      <c r="AT15" s="1392"/>
      <c r="AU15" s="1392"/>
      <c r="AV15" s="1392"/>
      <c r="AW15" s="1392"/>
      <c r="AX15" s="1392"/>
      <c r="AY15" s="1393"/>
      <c r="AZ15" s="3"/>
      <c r="BA15" s="1400">
        <f>X20*BQ8</f>
        <v>0</v>
      </c>
      <c r="BB15" s="1401"/>
      <c r="BC15" s="1401"/>
      <c r="BD15" s="1402"/>
      <c r="BE15" s="1409">
        <f>BE10</f>
        <v>0</v>
      </c>
      <c r="BF15" s="1410"/>
      <c r="BG15" s="1410"/>
      <c r="BH15" s="1411"/>
      <c r="BI15" s="1409">
        <f>BI10</f>
        <v>0</v>
      </c>
      <c r="BJ15" s="1410"/>
      <c r="BK15" s="1410"/>
      <c r="BL15" s="1411"/>
      <c r="BM15" s="1418">
        <f>IF(BI10=0,0,(Rekap!$A$6-BI15)/AS68)</f>
        <v>0</v>
      </c>
      <c r="BN15" s="1419"/>
      <c r="BO15" s="1420"/>
      <c r="BP15" s="1427">
        <f>BA15*BM15</f>
        <v>0</v>
      </c>
      <c r="BQ15" s="1427"/>
      <c r="BR15" s="1427"/>
      <c r="BS15" s="1427"/>
      <c r="BT15" s="1427"/>
      <c r="BU15" s="127"/>
      <c r="BV15" s="1378"/>
      <c r="BW15" s="1378"/>
      <c r="BX15" s="1378"/>
      <c r="BY15" s="1378"/>
      <c r="BZ15" s="1378"/>
      <c r="CA15" s="1378"/>
      <c r="CB15" s="1378"/>
      <c r="CC15" s="1378"/>
      <c r="CD15" s="1378"/>
      <c r="CE15" s="1378"/>
      <c r="CF15" s="1378"/>
      <c r="CG15" s="1378"/>
      <c r="CH15" s="1378"/>
      <c r="CI15" s="1378"/>
      <c r="CJ15" s="1378"/>
      <c r="CK15" s="1378"/>
      <c r="CL15" s="1378"/>
      <c r="CM15" s="1378"/>
      <c r="CN15" s="1378"/>
      <c r="CO15" s="1378"/>
      <c r="CP15" s="1378"/>
      <c r="CQ15" s="1378"/>
      <c r="CR15" s="1378"/>
      <c r="CS15" s="1378"/>
      <c r="CT15" s="1378"/>
      <c r="CU15" s="1378"/>
      <c r="CV15" s="1378"/>
      <c r="CW15" s="3"/>
      <c r="CX15" s="5"/>
      <c r="DA15" s="8" t="s">
        <v>48</v>
      </c>
      <c r="DB15" s="9">
        <v>0.83299999999999996</v>
      </c>
      <c r="DC15" s="10" t="s">
        <v>49</v>
      </c>
      <c r="DE15" s="95">
        <f t="shared" si="1"/>
        <v>13</v>
      </c>
      <c r="DF15" s="14" t="s">
        <v>12</v>
      </c>
      <c r="DG15" s="15"/>
      <c r="DH15" s="15"/>
      <c r="DI15" s="15"/>
      <c r="DJ15" s="15"/>
      <c r="DK15" s="15"/>
      <c r="DL15" s="15"/>
      <c r="DM15" s="15"/>
      <c r="DN15" s="15">
        <v>0.94130000000000003</v>
      </c>
      <c r="DO15" s="860">
        <v>0.94130000000000003</v>
      </c>
      <c r="DP15" s="15">
        <v>0.94130000000000003</v>
      </c>
      <c r="DQ15" s="15">
        <v>0.94130000000000003</v>
      </c>
      <c r="DU15" s="99" t="s">
        <v>841</v>
      </c>
      <c r="DV15" s="99">
        <v>50</v>
      </c>
    </row>
    <row r="16" spans="2:126" ht="13.5" customHeight="1" x14ac:dyDescent="0.25">
      <c r="B16" s="2"/>
      <c r="C16" s="32" t="s">
        <v>810</v>
      </c>
      <c r="D16" s="1470" t="s">
        <v>724</v>
      </c>
      <c r="E16" s="1470"/>
      <c r="F16" s="1470"/>
      <c r="G16" s="1470"/>
      <c r="H16" s="1470"/>
      <c r="I16" s="1470"/>
      <c r="J16" s="1470"/>
      <c r="K16" s="1470"/>
      <c r="L16" s="1471"/>
      <c r="M16" s="1379">
        <f>(IF(O3="RUMAH TINGGAL MEWAH",VLOOKUP(D16,BIAYA,2,FALSE),IF(O3="RUMAH TINGGAL MENENGAH",VLOOKUP(D16,BIAYA,3,FALSE),IF(O3="RUMAH TINGGAL SEDERHANA",VLOOKUP(D16,BIAYA,4,FALSE),IF(O3="SEMI PERMANEN",VLOOKUP(D16,BIAYA,5,FALSE),IF(O3="GUDANG",VLOOKUP(D16,BIAYA,6,FALSE),IF(O3="GEDUNG BERTINGKAT RENDAH &lt; 5 LANTAI",VLOOKUP(D16,BIAYA,7,FALSE),IF(O3="GEDUNG BERTINGKAT SEDANG 5-8 LANTAI",VLOOKUP(D16,BIAYA,8,FALSE),IF(O3="GEDUNG BERTINGKAT TINGGI &gt; 8 LANTAI",VLOOKUP(D16,BIAYA,9,FALSE),IF(O3="MALL 4 LANTAI + 1 BASEMENT",VLOOKUP(D16,BIAYA,10,FALSE),IF(O3="HOTEL 8 LANTAI",VLOOKUP(D16,BIAYA,11,FALSE),IF(O3="APARTEMEN 14 LANTAI + 2 SEMI BASEMENT",VLOOKUP(D16,BIAYA,12,FALSE)))))))))))))</f>
        <v>1256102.6698753322</v>
      </c>
      <c r="N16" s="1379"/>
      <c r="O16" s="1379"/>
      <c r="P16" s="1379"/>
      <c r="Q16" s="1379"/>
      <c r="R16" s="1459">
        <v>0</v>
      </c>
      <c r="S16" s="1459"/>
      <c r="T16" s="1459"/>
      <c r="U16" s="1436">
        <v>1</v>
      </c>
      <c r="V16" s="1436"/>
      <c r="W16" s="1436"/>
      <c r="X16" s="1437">
        <f>M16*R16*U16</f>
        <v>0</v>
      </c>
      <c r="Y16" s="1437"/>
      <c r="Z16" s="1437"/>
      <c r="AA16" s="1437"/>
      <c r="AB16" s="1437"/>
      <c r="AC16" s="1394"/>
      <c r="AD16" s="1395"/>
      <c r="AE16" s="1395"/>
      <c r="AF16" s="1395"/>
      <c r="AG16" s="1395"/>
      <c r="AH16" s="1395"/>
      <c r="AI16" s="1395"/>
      <c r="AJ16" s="1395"/>
      <c r="AK16" s="1395"/>
      <c r="AL16" s="1395"/>
      <c r="AM16" s="1395"/>
      <c r="AN16" s="1395"/>
      <c r="AO16" s="1395"/>
      <c r="AP16" s="1395"/>
      <c r="AQ16" s="1395"/>
      <c r="AR16" s="1395"/>
      <c r="AS16" s="1395"/>
      <c r="AT16" s="1395"/>
      <c r="AU16" s="1395"/>
      <c r="AV16" s="1395"/>
      <c r="AW16" s="1395"/>
      <c r="AX16" s="1395"/>
      <c r="AY16" s="1396"/>
      <c r="AZ16" s="3"/>
      <c r="BA16" s="1403"/>
      <c r="BB16" s="1404"/>
      <c r="BC16" s="1404"/>
      <c r="BD16" s="1405"/>
      <c r="BE16" s="1412"/>
      <c r="BF16" s="1413"/>
      <c r="BG16" s="1413"/>
      <c r="BH16" s="1414"/>
      <c r="BI16" s="1412"/>
      <c r="BJ16" s="1413"/>
      <c r="BK16" s="1413"/>
      <c r="BL16" s="1414"/>
      <c r="BM16" s="1421"/>
      <c r="BN16" s="1422"/>
      <c r="BO16" s="1423"/>
      <c r="BP16" s="1427"/>
      <c r="BQ16" s="1427"/>
      <c r="BR16" s="1427"/>
      <c r="BS16" s="1427"/>
      <c r="BT16" s="1427"/>
      <c r="BU16" s="127"/>
      <c r="BV16" s="1378"/>
      <c r="BW16" s="1378"/>
      <c r="BX16" s="1378"/>
      <c r="BY16" s="1378"/>
      <c r="BZ16" s="1378"/>
      <c r="CA16" s="1378"/>
      <c r="CB16" s="1378"/>
      <c r="CC16" s="1378"/>
      <c r="CD16" s="1378"/>
      <c r="CE16" s="1378"/>
      <c r="CF16" s="1378"/>
      <c r="CG16" s="1378"/>
      <c r="CH16" s="1378"/>
      <c r="CI16" s="1378"/>
      <c r="CJ16" s="1378"/>
      <c r="CK16" s="1378"/>
      <c r="CL16" s="1378"/>
      <c r="CM16" s="1378"/>
      <c r="CN16" s="1378"/>
      <c r="CO16" s="1378"/>
      <c r="CP16" s="1378"/>
      <c r="CQ16" s="1378"/>
      <c r="CR16" s="1378"/>
      <c r="CS16" s="1378"/>
      <c r="CT16" s="1378"/>
      <c r="CU16" s="1378"/>
      <c r="CV16" s="1378"/>
      <c r="CW16" s="3"/>
      <c r="CX16" s="5"/>
      <c r="DA16" s="8" t="s">
        <v>50</v>
      </c>
      <c r="DB16" s="9">
        <v>0.875</v>
      </c>
      <c r="DC16" s="10" t="s">
        <v>51</v>
      </c>
      <c r="DE16" s="95">
        <f t="shared" si="1"/>
        <v>14</v>
      </c>
      <c r="DF16" s="14" t="s">
        <v>12</v>
      </c>
      <c r="DG16" s="15"/>
      <c r="DH16" s="15"/>
      <c r="DI16" s="15"/>
      <c r="DJ16" s="15"/>
      <c r="DK16" s="15"/>
      <c r="DL16" s="15"/>
      <c r="DM16" s="15"/>
      <c r="DN16" s="15">
        <v>0.96109999999999995</v>
      </c>
      <c r="DO16" s="860">
        <v>0.96109999999999995</v>
      </c>
      <c r="DP16" s="15">
        <v>0.96109999999999995</v>
      </c>
      <c r="DQ16" s="15">
        <v>0.96109999999999995</v>
      </c>
      <c r="DU16" s="99" t="s">
        <v>894</v>
      </c>
      <c r="DV16" s="99">
        <v>50</v>
      </c>
    </row>
    <row r="17" spans="2:126" ht="13.5" customHeight="1" x14ac:dyDescent="0.25">
      <c r="B17" s="2"/>
      <c r="C17" s="33" t="s">
        <v>810</v>
      </c>
      <c r="D17" s="1472" t="s">
        <v>13</v>
      </c>
      <c r="E17" s="1472"/>
      <c r="F17" s="1472"/>
      <c r="G17" s="1472"/>
      <c r="H17" s="1472"/>
      <c r="I17" s="1472"/>
      <c r="J17" s="1472"/>
      <c r="K17" s="1472"/>
      <c r="L17" s="1473"/>
      <c r="M17" s="1379">
        <f>(IF(O3="RUMAH TINGGAL MEWAH",VLOOKUP(D17,BIAYA,2,FALSE),IF(O3="RUMAH TINGGAL MENENGAH",VLOOKUP(D17,BIAYA,3,FALSE),IF(O3="RUMAH TINGGAL SEDERHANA",VLOOKUP(D17,BIAYA,4,FALSE),IF(O3="SEMI PERMANEN",VLOOKUP(D17,BIAYA,5,FALSE),IF(O3="GUDANG",VLOOKUP(D17,BIAYA,6,FALSE),IF(O3="GEDUNG BERTINGKAT RENDAH &lt; 5 LANTAI",VLOOKUP(D17,BIAYA,7,FALSE),IF(O3="GEDUNG BERTINGKAT SEDANG 5-8 LANTAI",VLOOKUP(D17,BIAYA,8,FALSE),IF(O3="GEDUNG BERTINGKAT TINGGI &gt; 8 LANTAI",VLOOKUP(D17,BIAYA,9,FALSE),IF(O3="MALL 4 LANTAI + 1 BASEMENT",VLOOKUP(D17,BIAYA,10,FALSE),IF(O3="HOTEL 8 LANTAI",VLOOKUP(D17,BIAYA,11,FALSE),IF(O3="APARTEMEN 14 LANTAI + 2 SEMI BASEMENT",VLOOKUP(D17,BIAYA,12,FALSE)))))))))))))</f>
        <v>0</v>
      </c>
      <c r="N17" s="1379"/>
      <c r="O17" s="1379"/>
      <c r="P17" s="1379"/>
      <c r="Q17" s="1379"/>
      <c r="R17" s="1460"/>
      <c r="S17" s="1460"/>
      <c r="T17" s="1460"/>
      <c r="U17" s="1359">
        <v>1</v>
      </c>
      <c r="V17" s="1359"/>
      <c r="W17" s="1359"/>
      <c r="X17" s="1533">
        <f t="shared" ref="X17:X19" si="4">M17*R17*U17</f>
        <v>0</v>
      </c>
      <c r="Y17" s="1379"/>
      <c r="Z17" s="1379"/>
      <c r="AA17" s="1379"/>
      <c r="AB17" s="1534"/>
      <c r="AC17" s="1394"/>
      <c r="AD17" s="1395"/>
      <c r="AE17" s="1395"/>
      <c r="AF17" s="1395"/>
      <c r="AG17" s="1395"/>
      <c r="AH17" s="1395"/>
      <c r="AI17" s="1395"/>
      <c r="AJ17" s="1395"/>
      <c r="AK17" s="1395"/>
      <c r="AL17" s="1395"/>
      <c r="AM17" s="1395"/>
      <c r="AN17" s="1395"/>
      <c r="AO17" s="1395"/>
      <c r="AP17" s="1395"/>
      <c r="AQ17" s="1395"/>
      <c r="AR17" s="1395"/>
      <c r="AS17" s="1395"/>
      <c r="AT17" s="1395"/>
      <c r="AU17" s="1395"/>
      <c r="AV17" s="1395"/>
      <c r="AW17" s="1395"/>
      <c r="AX17" s="1395"/>
      <c r="AY17" s="1396"/>
      <c r="AZ17" s="3"/>
      <c r="BA17" s="1403"/>
      <c r="BB17" s="1404"/>
      <c r="BC17" s="1404"/>
      <c r="BD17" s="1405"/>
      <c r="BE17" s="1412"/>
      <c r="BF17" s="1413"/>
      <c r="BG17" s="1413"/>
      <c r="BH17" s="1414"/>
      <c r="BI17" s="1412"/>
      <c r="BJ17" s="1413"/>
      <c r="BK17" s="1413"/>
      <c r="BL17" s="1414"/>
      <c r="BM17" s="1421"/>
      <c r="BN17" s="1422"/>
      <c r="BO17" s="1423"/>
      <c r="BP17" s="1427"/>
      <c r="BQ17" s="1427"/>
      <c r="BR17" s="1427"/>
      <c r="BS17" s="1427"/>
      <c r="BT17" s="1427"/>
      <c r="BU17" s="127"/>
      <c r="BV17" s="1378"/>
      <c r="BW17" s="1378"/>
      <c r="BX17" s="1378"/>
      <c r="BY17" s="1378"/>
      <c r="BZ17" s="1378"/>
      <c r="CA17" s="1378"/>
      <c r="CB17" s="1378"/>
      <c r="CC17" s="1378"/>
      <c r="CD17" s="1378"/>
      <c r="CE17" s="1378"/>
      <c r="CF17" s="1378"/>
      <c r="CG17" s="1378"/>
      <c r="CH17" s="1378"/>
      <c r="CI17" s="1378"/>
      <c r="CJ17" s="1378"/>
      <c r="CK17" s="1378"/>
      <c r="CL17" s="1378"/>
      <c r="CM17" s="1378"/>
      <c r="CN17" s="1378"/>
      <c r="CO17" s="1378"/>
      <c r="CP17" s="1378"/>
      <c r="CQ17" s="1378"/>
      <c r="CR17" s="1378"/>
      <c r="CS17" s="1378"/>
      <c r="CT17" s="1378"/>
      <c r="CU17" s="1378"/>
      <c r="CV17" s="1378"/>
      <c r="CW17" s="3"/>
      <c r="CX17" s="5"/>
      <c r="DA17" s="8" t="s">
        <v>52</v>
      </c>
      <c r="DB17" s="9">
        <v>0.877</v>
      </c>
      <c r="DC17" s="10" t="s">
        <v>53</v>
      </c>
      <c r="DE17" s="95">
        <f t="shared" si="1"/>
        <v>15</v>
      </c>
      <c r="DF17" s="14" t="s">
        <v>12</v>
      </c>
      <c r="DG17" s="15"/>
      <c r="DH17" s="15"/>
      <c r="DI17" s="15"/>
      <c r="DJ17" s="15"/>
      <c r="DK17" s="15"/>
      <c r="DL17" s="15"/>
      <c r="DM17" s="15"/>
      <c r="DN17" s="15">
        <v>0.98009999999999997</v>
      </c>
      <c r="DO17" s="860">
        <v>0.98009999999999997</v>
      </c>
      <c r="DP17" s="15">
        <v>0.98009999999999997</v>
      </c>
      <c r="DQ17" s="15">
        <v>0.98009999999999997</v>
      </c>
      <c r="DU17" s="99" t="s">
        <v>895</v>
      </c>
      <c r="DV17" s="99">
        <v>60</v>
      </c>
    </row>
    <row r="18" spans="2:126" ht="13.5" customHeight="1" x14ac:dyDescent="0.25">
      <c r="B18" s="2"/>
      <c r="C18" s="33" t="s">
        <v>810</v>
      </c>
      <c r="D18" s="1472" t="s">
        <v>13</v>
      </c>
      <c r="E18" s="1472"/>
      <c r="F18" s="1472"/>
      <c r="G18" s="1472"/>
      <c r="H18" s="1472"/>
      <c r="I18" s="1472"/>
      <c r="J18" s="1472"/>
      <c r="K18" s="1472"/>
      <c r="L18" s="1473"/>
      <c r="M18" s="1379">
        <f>(IF(O3="RUMAH TINGGAL MEWAH",VLOOKUP(D18,BIAYA,2,FALSE),IF(O3="RUMAH TINGGAL MENENGAH",VLOOKUP(D18,BIAYA,3,FALSE),IF(O3="RUMAH TINGGAL SEDERHANA",VLOOKUP(D18,BIAYA,4,FALSE),IF(O3="SEMI PERMANEN",VLOOKUP(D18,BIAYA,5,FALSE),IF(O3="GUDANG",VLOOKUP(D18,BIAYA,6,FALSE),IF(O3="GEDUNG BERTINGKAT RENDAH &lt; 5 LANTAI",VLOOKUP(D18,BIAYA,7,FALSE),IF(O3="GEDUNG BERTINGKAT SEDANG 5-8 LANTAI",VLOOKUP(D18,BIAYA,8,FALSE),IF(O3="GEDUNG BERTINGKAT TINGGI &gt; 8 LANTAI",VLOOKUP(D18,BIAYA,9,FALSE),IF(O3="MALL 4 LANTAI + 1 BASEMENT",VLOOKUP(D18,BIAYA,10,FALSE),IF(O3="HOTEL 8 LANTAI",VLOOKUP(D18,BIAYA,11,FALSE),IF(O3="APARTEMEN 14 LANTAI + 2 SEMI BASEMENT",VLOOKUP(D18,BIAYA,12,FALSE)))))))))))))</f>
        <v>0</v>
      </c>
      <c r="N18" s="1379"/>
      <c r="O18" s="1379"/>
      <c r="P18" s="1379"/>
      <c r="Q18" s="1379"/>
      <c r="R18" s="1460"/>
      <c r="S18" s="1460"/>
      <c r="T18" s="1460"/>
      <c r="U18" s="1359">
        <v>1</v>
      </c>
      <c r="V18" s="1359"/>
      <c r="W18" s="1359"/>
      <c r="X18" s="1533">
        <f t="shared" si="4"/>
        <v>0</v>
      </c>
      <c r="Y18" s="1379"/>
      <c r="Z18" s="1379"/>
      <c r="AA18" s="1379"/>
      <c r="AB18" s="1534"/>
      <c r="AC18" s="1394"/>
      <c r="AD18" s="1395"/>
      <c r="AE18" s="1395"/>
      <c r="AF18" s="1395"/>
      <c r="AG18" s="1395"/>
      <c r="AH18" s="1395"/>
      <c r="AI18" s="1395"/>
      <c r="AJ18" s="1395"/>
      <c r="AK18" s="1395"/>
      <c r="AL18" s="1395"/>
      <c r="AM18" s="1395"/>
      <c r="AN18" s="1395"/>
      <c r="AO18" s="1395"/>
      <c r="AP18" s="1395"/>
      <c r="AQ18" s="1395"/>
      <c r="AR18" s="1395"/>
      <c r="AS18" s="1395"/>
      <c r="AT18" s="1395"/>
      <c r="AU18" s="1395"/>
      <c r="AV18" s="1395"/>
      <c r="AW18" s="1395"/>
      <c r="AX18" s="1395"/>
      <c r="AY18" s="1396"/>
      <c r="AZ18" s="3"/>
      <c r="BA18" s="1403"/>
      <c r="BB18" s="1404"/>
      <c r="BC18" s="1404"/>
      <c r="BD18" s="1405"/>
      <c r="BE18" s="1412"/>
      <c r="BF18" s="1413"/>
      <c r="BG18" s="1413"/>
      <c r="BH18" s="1414"/>
      <c r="BI18" s="1412"/>
      <c r="BJ18" s="1413"/>
      <c r="BK18" s="1413"/>
      <c r="BL18" s="1414"/>
      <c r="BM18" s="1421"/>
      <c r="BN18" s="1422"/>
      <c r="BO18" s="1423"/>
      <c r="BP18" s="1427"/>
      <c r="BQ18" s="1427"/>
      <c r="BR18" s="1427"/>
      <c r="BS18" s="1427"/>
      <c r="BT18" s="1427"/>
      <c r="BU18" s="127"/>
      <c r="BV18" s="1378"/>
      <c r="BW18" s="1378"/>
      <c r="BX18" s="1378"/>
      <c r="BY18" s="1378"/>
      <c r="BZ18" s="1378"/>
      <c r="CA18" s="1378"/>
      <c r="CB18" s="1378"/>
      <c r="CC18" s="1378"/>
      <c r="CD18" s="1378"/>
      <c r="CE18" s="1378"/>
      <c r="CF18" s="1378"/>
      <c r="CG18" s="1378"/>
      <c r="CH18" s="1378"/>
      <c r="CI18" s="1378"/>
      <c r="CJ18" s="1378"/>
      <c r="CK18" s="1378"/>
      <c r="CL18" s="1378"/>
      <c r="CM18" s="1378"/>
      <c r="CN18" s="1378"/>
      <c r="CO18" s="1378"/>
      <c r="CP18" s="1378"/>
      <c r="CQ18" s="1378"/>
      <c r="CR18" s="1378"/>
      <c r="CS18" s="1378"/>
      <c r="CT18" s="1378"/>
      <c r="CU18" s="1378"/>
      <c r="CV18" s="1378"/>
      <c r="CW18" s="3"/>
      <c r="CX18" s="5"/>
      <c r="DA18" s="8" t="s">
        <v>54</v>
      </c>
      <c r="DB18" s="9">
        <v>0.83099999999999996</v>
      </c>
      <c r="DC18" s="10" t="s">
        <v>55</v>
      </c>
      <c r="DE18" s="95">
        <f t="shared" si="1"/>
        <v>16</v>
      </c>
      <c r="DF18" s="14" t="s">
        <v>12</v>
      </c>
      <c r="DG18" s="15"/>
      <c r="DH18" s="15"/>
      <c r="DI18" s="15"/>
      <c r="DJ18" s="15"/>
      <c r="DK18" s="15"/>
      <c r="DL18" s="15"/>
      <c r="DM18" s="15"/>
      <c r="DN18" s="16">
        <v>1</v>
      </c>
      <c r="DO18" s="860">
        <v>1</v>
      </c>
      <c r="DP18" s="16">
        <v>1</v>
      </c>
      <c r="DQ18" s="16">
        <v>1</v>
      </c>
      <c r="DU18" s="99" t="s">
        <v>842</v>
      </c>
      <c r="DV18" s="99">
        <v>30</v>
      </c>
    </row>
    <row r="19" spans="2:126" ht="13.5" customHeight="1" x14ac:dyDescent="0.25">
      <c r="B19" s="2"/>
      <c r="C19" s="33" t="s">
        <v>810</v>
      </c>
      <c r="D19" s="1472" t="s">
        <v>13</v>
      </c>
      <c r="E19" s="1472"/>
      <c r="F19" s="1472"/>
      <c r="G19" s="1472"/>
      <c r="H19" s="1472"/>
      <c r="I19" s="1472"/>
      <c r="J19" s="1472"/>
      <c r="K19" s="1472"/>
      <c r="L19" s="1473"/>
      <c r="M19" s="1379">
        <f>(IF(O3="RUMAH TINGGAL MEWAH",VLOOKUP(D19,BIAYA,2,FALSE),IF(O3="RUMAH TINGGAL MENENGAH",VLOOKUP(D19,BIAYA,3,FALSE),IF(O3="RUMAH TINGGAL SEDERHANA",VLOOKUP(D19,BIAYA,4,FALSE),IF(O3="SEMI PERMANEN",VLOOKUP(D19,BIAYA,5,FALSE),IF(O3="GUDANG",VLOOKUP(D19,BIAYA,6,FALSE),IF(O3="GEDUNG BERTINGKAT RENDAH &lt; 5 LANTAI",VLOOKUP(D19,BIAYA,7,FALSE),IF(O3="GEDUNG BERTINGKAT SEDANG 5-8 LANTAI",VLOOKUP(D19,BIAYA,8,FALSE),IF(O3="GEDUNG BERTINGKAT TINGGI &gt; 8 LANTAI",VLOOKUP(D19,BIAYA,9,FALSE),IF(O3="MALL 4 LANTAI + 1 BASEMENT",VLOOKUP(D19,BIAYA,10,FALSE),IF(O3="HOTEL 8 LANTAI",VLOOKUP(D19,BIAYA,11,FALSE),IF(O3="APARTEMEN 14 LANTAI + 2 SEMI BASEMENT",VLOOKUP(D19,BIAYA,12,FALSE)))))))))))))</f>
        <v>0</v>
      </c>
      <c r="N19" s="1379"/>
      <c r="O19" s="1379"/>
      <c r="P19" s="1379"/>
      <c r="Q19" s="1379"/>
      <c r="R19" s="1380"/>
      <c r="S19" s="1380"/>
      <c r="T19" s="1380"/>
      <c r="U19" s="1377">
        <v>1</v>
      </c>
      <c r="V19" s="1377"/>
      <c r="W19" s="1377"/>
      <c r="X19" s="1527">
        <f t="shared" si="4"/>
        <v>0</v>
      </c>
      <c r="Y19" s="1528"/>
      <c r="Z19" s="1528"/>
      <c r="AA19" s="1528"/>
      <c r="AB19" s="1529"/>
      <c r="AC19" s="1394"/>
      <c r="AD19" s="1395"/>
      <c r="AE19" s="1395"/>
      <c r="AF19" s="1395"/>
      <c r="AG19" s="1395"/>
      <c r="AH19" s="1395"/>
      <c r="AI19" s="1395"/>
      <c r="AJ19" s="1395"/>
      <c r="AK19" s="1395"/>
      <c r="AL19" s="1395"/>
      <c r="AM19" s="1395"/>
      <c r="AN19" s="1395"/>
      <c r="AO19" s="1395"/>
      <c r="AP19" s="1395"/>
      <c r="AQ19" s="1395"/>
      <c r="AR19" s="1395"/>
      <c r="AS19" s="1395"/>
      <c r="AT19" s="1395"/>
      <c r="AU19" s="1395"/>
      <c r="AV19" s="1395"/>
      <c r="AW19" s="1395"/>
      <c r="AX19" s="1395"/>
      <c r="AY19" s="1396"/>
      <c r="AZ19" s="3"/>
      <c r="BA19" s="1403"/>
      <c r="BB19" s="1404"/>
      <c r="BC19" s="1404"/>
      <c r="BD19" s="1405"/>
      <c r="BE19" s="1412"/>
      <c r="BF19" s="1413"/>
      <c r="BG19" s="1413"/>
      <c r="BH19" s="1414"/>
      <c r="BI19" s="1412"/>
      <c r="BJ19" s="1413"/>
      <c r="BK19" s="1413"/>
      <c r="BL19" s="1414"/>
      <c r="BM19" s="1421"/>
      <c r="BN19" s="1422"/>
      <c r="BO19" s="1423"/>
      <c r="BP19" s="1427"/>
      <c r="BQ19" s="1427"/>
      <c r="BR19" s="1427"/>
      <c r="BS19" s="1427"/>
      <c r="BT19" s="1427"/>
      <c r="BU19" s="127"/>
      <c r="BV19" s="1378"/>
      <c r="BW19" s="1378"/>
      <c r="BX19" s="1378"/>
      <c r="BY19" s="1378"/>
      <c r="BZ19" s="1378"/>
      <c r="CA19" s="1378"/>
      <c r="CB19" s="1378"/>
      <c r="CC19" s="1378"/>
      <c r="CD19" s="1378"/>
      <c r="CE19" s="1378"/>
      <c r="CF19" s="1378"/>
      <c r="CG19" s="1378"/>
      <c r="CH19" s="1378"/>
      <c r="CI19" s="1378"/>
      <c r="CJ19" s="1378"/>
      <c r="CK19" s="1378"/>
      <c r="CL19" s="1378"/>
      <c r="CM19" s="1378"/>
      <c r="CN19" s="1378"/>
      <c r="CO19" s="1378"/>
      <c r="CP19" s="1378"/>
      <c r="CQ19" s="1378"/>
      <c r="CR19" s="1378"/>
      <c r="CS19" s="1378"/>
      <c r="CT19" s="1378"/>
      <c r="CU19" s="1378"/>
      <c r="CV19" s="1378"/>
      <c r="CW19" s="3"/>
      <c r="CX19" s="5"/>
      <c r="DA19" s="8" t="s">
        <v>56</v>
      </c>
      <c r="DB19" s="9">
        <v>0.98499999999999999</v>
      </c>
      <c r="DC19" s="10" t="s">
        <v>57</v>
      </c>
      <c r="DE19" s="95">
        <f t="shared" si="1"/>
        <v>17</v>
      </c>
      <c r="DF19" s="14" t="s">
        <v>12</v>
      </c>
      <c r="DG19" s="15"/>
      <c r="DH19" s="15"/>
      <c r="DI19" s="15"/>
      <c r="DJ19" s="15"/>
      <c r="DK19" s="15"/>
      <c r="DL19" s="15"/>
      <c r="DM19" s="15"/>
      <c r="DN19" s="15">
        <v>1.0189999999999999</v>
      </c>
      <c r="DO19" s="860">
        <v>1.0189999999999999</v>
      </c>
      <c r="DP19" s="15">
        <v>1.0189999999999999</v>
      </c>
      <c r="DQ19" s="15">
        <v>1.0189999999999999</v>
      </c>
      <c r="DU19" s="99" t="s">
        <v>843</v>
      </c>
      <c r="DV19" s="99">
        <v>40</v>
      </c>
    </row>
    <row r="20" spans="2:126" ht="13.5" customHeight="1" x14ac:dyDescent="0.2">
      <c r="B20" s="2"/>
      <c r="C20" s="1381" t="s">
        <v>811</v>
      </c>
      <c r="D20" s="1382"/>
      <c r="E20" s="1382"/>
      <c r="F20" s="1382"/>
      <c r="G20" s="1382"/>
      <c r="H20" s="1382"/>
      <c r="I20" s="1382"/>
      <c r="J20" s="1382"/>
      <c r="K20" s="1382"/>
      <c r="L20" s="1382"/>
      <c r="M20" s="1382"/>
      <c r="N20" s="1382"/>
      <c r="O20" s="1382"/>
      <c r="P20" s="1382"/>
      <c r="Q20" s="1382"/>
      <c r="R20" s="1382"/>
      <c r="S20" s="1382"/>
      <c r="T20" s="1382"/>
      <c r="U20" s="1382"/>
      <c r="V20" s="1382"/>
      <c r="W20" s="1383"/>
      <c r="X20" s="1384">
        <f>SUM(X16:AB19)</f>
        <v>0</v>
      </c>
      <c r="Y20" s="1384"/>
      <c r="Z20" s="1384"/>
      <c r="AA20" s="1384"/>
      <c r="AB20" s="1384"/>
      <c r="AC20" s="1397"/>
      <c r="AD20" s="1398"/>
      <c r="AE20" s="1398"/>
      <c r="AF20" s="1398"/>
      <c r="AG20" s="1398"/>
      <c r="AH20" s="1398"/>
      <c r="AI20" s="1398"/>
      <c r="AJ20" s="1398"/>
      <c r="AK20" s="1398"/>
      <c r="AL20" s="1398"/>
      <c r="AM20" s="1398"/>
      <c r="AN20" s="1398"/>
      <c r="AO20" s="1398"/>
      <c r="AP20" s="1398"/>
      <c r="AQ20" s="1398"/>
      <c r="AR20" s="1398"/>
      <c r="AS20" s="1398"/>
      <c r="AT20" s="1398"/>
      <c r="AU20" s="1398"/>
      <c r="AV20" s="1398"/>
      <c r="AW20" s="1398"/>
      <c r="AX20" s="1398"/>
      <c r="AY20" s="1399"/>
      <c r="AZ20" s="3"/>
      <c r="BA20" s="1406"/>
      <c r="BB20" s="1407"/>
      <c r="BC20" s="1407"/>
      <c r="BD20" s="1408"/>
      <c r="BE20" s="1415"/>
      <c r="BF20" s="1416"/>
      <c r="BG20" s="1416"/>
      <c r="BH20" s="1417"/>
      <c r="BI20" s="1415"/>
      <c r="BJ20" s="1416"/>
      <c r="BK20" s="1416"/>
      <c r="BL20" s="1417"/>
      <c r="BM20" s="1424"/>
      <c r="BN20" s="1425"/>
      <c r="BO20" s="1426"/>
      <c r="BP20" s="1427"/>
      <c r="BQ20" s="1427"/>
      <c r="BR20" s="1427"/>
      <c r="BS20" s="1427"/>
      <c r="BT20" s="1427"/>
      <c r="BU20" s="127"/>
      <c r="BV20" s="1378"/>
      <c r="BW20" s="1378"/>
      <c r="BX20" s="1378"/>
      <c r="BY20" s="1378"/>
      <c r="BZ20" s="1378"/>
      <c r="CA20" s="1378"/>
      <c r="CB20" s="1378"/>
      <c r="CC20" s="1378"/>
      <c r="CD20" s="1378"/>
      <c r="CE20" s="1378"/>
      <c r="CF20" s="1378"/>
      <c r="CG20" s="1378"/>
      <c r="CH20" s="1378"/>
      <c r="CI20" s="1378"/>
      <c r="CJ20" s="1378"/>
      <c r="CK20" s="1378"/>
      <c r="CL20" s="1378"/>
      <c r="CM20" s="1378"/>
      <c r="CN20" s="1378"/>
      <c r="CO20" s="1378"/>
      <c r="CP20" s="1378"/>
      <c r="CQ20" s="1378"/>
      <c r="CR20" s="1378"/>
      <c r="CS20" s="1378"/>
      <c r="CT20" s="1378"/>
      <c r="CU20" s="1378"/>
      <c r="CV20" s="1378"/>
      <c r="CW20" s="3"/>
      <c r="CX20" s="5"/>
      <c r="DA20" s="8" t="s">
        <v>58</v>
      </c>
      <c r="DB20" s="9">
        <v>0.84799999999999998</v>
      </c>
      <c r="DC20" s="10" t="s">
        <v>59</v>
      </c>
      <c r="DE20" s="95">
        <f t="shared" si="1"/>
        <v>18</v>
      </c>
      <c r="DF20" s="14" t="s">
        <v>12</v>
      </c>
      <c r="DG20" s="15"/>
      <c r="DH20" s="15"/>
      <c r="DI20" s="15"/>
      <c r="DJ20" s="15"/>
      <c r="DK20" s="15"/>
      <c r="DL20" s="15"/>
      <c r="DM20" s="15"/>
      <c r="DN20" s="15">
        <v>1.0388999999999999</v>
      </c>
      <c r="DO20" s="860">
        <v>1.0388999999999999</v>
      </c>
      <c r="DP20" s="15">
        <v>1.0388999999999999</v>
      </c>
      <c r="DQ20" s="15">
        <v>1.0388999999999999</v>
      </c>
      <c r="DU20" s="99" t="s">
        <v>844</v>
      </c>
      <c r="DV20" s="99">
        <v>50</v>
      </c>
    </row>
    <row r="21" spans="2:126" ht="13.5" customHeight="1" x14ac:dyDescent="0.2">
      <c r="B21" s="2"/>
      <c r="C21" s="1385" t="s">
        <v>607</v>
      </c>
      <c r="D21" s="1386"/>
      <c r="E21" s="1386"/>
      <c r="F21" s="1386"/>
      <c r="G21" s="1386"/>
      <c r="H21" s="1386"/>
      <c r="I21" s="1386"/>
      <c r="J21" s="1386"/>
      <c r="K21" s="1386"/>
      <c r="L21" s="1386"/>
      <c r="M21" s="1386"/>
      <c r="N21" s="1386"/>
      <c r="O21" s="1386"/>
      <c r="P21" s="1386"/>
      <c r="Q21" s="1386"/>
      <c r="R21" s="1386"/>
      <c r="S21" s="1386"/>
      <c r="T21" s="1386"/>
      <c r="U21" s="1386"/>
      <c r="V21" s="1386"/>
      <c r="W21" s="1387"/>
      <c r="X21" s="1388">
        <f>HLOOKUP(O3,$DG$58:$DQ$67,4,FALSE)</f>
        <v>140982</v>
      </c>
      <c r="Y21" s="1389"/>
      <c r="Z21" s="1389"/>
      <c r="AA21" s="1389"/>
      <c r="AB21" s="1390"/>
      <c r="AC21" s="1391" t="str">
        <f>HLOOKUP(O3,$DG$44:$DQ$56,4,FALSE)</f>
        <v>Menggunakan kuda-kuda dan rangka atap baja ringan</v>
      </c>
      <c r="AD21" s="1392"/>
      <c r="AE21" s="1392"/>
      <c r="AF21" s="1392"/>
      <c r="AG21" s="1392"/>
      <c r="AH21" s="1392"/>
      <c r="AI21" s="1392"/>
      <c r="AJ21" s="1392"/>
      <c r="AK21" s="1392"/>
      <c r="AL21" s="1392"/>
      <c r="AM21" s="1392"/>
      <c r="AN21" s="1392"/>
      <c r="AO21" s="1392"/>
      <c r="AP21" s="1392"/>
      <c r="AQ21" s="1392"/>
      <c r="AR21" s="1392"/>
      <c r="AS21" s="1392"/>
      <c r="AT21" s="1392"/>
      <c r="AU21" s="1392"/>
      <c r="AV21" s="1392"/>
      <c r="AW21" s="1392"/>
      <c r="AX21" s="1392"/>
      <c r="AY21" s="1393"/>
      <c r="AZ21" s="3"/>
      <c r="BA21" s="1400">
        <f>X26*BQ8</f>
        <v>0</v>
      </c>
      <c r="BB21" s="1401"/>
      <c r="BC21" s="1401"/>
      <c r="BD21" s="1402"/>
      <c r="BE21" s="1409">
        <f>BE10</f>
        <v>0</v>
      </c>
      <c r="BF21" s="1410"/>
      <c r="BG21" s="1410"/>
      <c r="BH21" s="1411"/>
      <c r="BI21" s="1409">
        <f>BI10</f>
        <v>0</v>
      </c>
      <c r="BJ21" s="1410"/>
      <c r="BK21" s="1410"/>
      <c r="BL21" s="1411"/>
      <c r="BM21" s="1418">
        <f>IF(BI10=0,0,(Rekap!$A$6-BI21)/AS68)</f>
        <v>0</v>
      </c>
      <c r="BN21" s="1419"/>
      <c r="BO21" s="1420"/>
      <c r="BP21" s="1427">
        <f>BA21*BM21</f>
        <v>0</v>
      </c>
      <c r="BQ21" s="1427"/>
      <c r="BR21" s="1427"/>
      <c r="BS21" s="1427"/>
      <c r="BT21" s="1427"/>
      <c r="BU21" s="127"/>
      <c r="BV21" s="1378"/>
      <c r="BW21" s="1378"/>
      <c r="BX21" s="1378"/>
      <c r="BY21" s="1378"/>
      <c r="BZ21" s="1378"/>
      <c r="CA21" s="1378"/>
      <c r="CB21" s="1378"/>
      <c r="CC21" s="1378"/>
      <c r="CD21" s="1378"/>
      <c r="CE21" s="1378"/>
      <c r="CF21" s="1378"/>
      <c r="CG21" s="1378"/>
      <c r="CH21" s="1378"/>
      <c r="CI21" s="1378"/>
      <c r="CJ21" s="1378"/>
      <c r="CK21" s="1378"/>
      <c r="CL21" s="1378"/>
      <c r="CM21" s="1378"/>
      <c r="CN21" s="1378"/>
      <c r="CO21" s="1378"/>
      <c r="CP21" s="1378"/>
      <c r="CQ21" s="1378"/>
      <c r="CR21" s="1378"/>
      <c r="CS21" s="1378"/>
      <c r="CT21" s="1378"/>
      <c r="CU21" s="1378"/>
      <c r="CV21" s="1378"/>
      <c r="CW21" s="3"/>
      <c r="CX21" s="5"/>
      <c r="DA21" s="8" t="s">
        <v>60</v>
      </c>
      <c r="DB21" s="9">
        <v>0.83799999999999997</v>
      </c>
      <c r="DC21" s="10" t="s">
        <v>609</v>
      </c>
      <c r="DE21" s="95">
        <f t="shared" si="1"/>
        <v>19</v>
      </c>
      <c r="DF21" s="14" t="s">
        <v>12</v>
      </c>
      <c r="DG21" s="15"/>
      <c r="DH21" s="15"/>
      <c r="DI21" s="15"/>
      <c r="DJ21" s="15"/>
      <c r="DK21" s="15"/>
      <c r="DL21" s="15"/>
      <c r="DM21" s="15"/>
      <c r="DN21" s="15">
        <v>1.0579000000000001</v>
      </c>
      <c r="DO21" s="860">
        <v>1.0579000000000001</v>
      </c>
      <c r="DP21" s="15">
        <v>1.0579000000000001</v>
      </c>
      <c r="DQ21" s="15">
        <v>1.0579000000000001</v>
      </c>
      <c r="DU21" s="99" t="s">
        <v>850</v>
      </c>
      <c r="DV21" s="99">
        <v>30</v>
      </c>
    </row>
    <row r="22" spans="2:126" ht="13.5" customHeight="1" x14ac:dyDescent="0.25">
      <c r="B22" s="2"/>
      <c r="C22" s="32" t="s">
        <v>810</v>
      </c>
      <c r="D22" s="1470" t="s">
        <v>731</v>
      </c>
      <c r="E22" s="1470"/>
      <c r="F22" s="1470"/>
      <c r="G22" s="1470"/>
      <c r="H22" s="1470"/>
      <c r="I22" s="1470"/>
      <c r="J22" s="1470"/>
      <c r="K22" s="1470"/>
      <c r="L22" s="1471"/>
      <c r="M22" s="1379">
        <f>(IF(O3="RUMAH TINGGAL MEWAH",VLOOKUP(D22,BIAYA,2,FALSE),IF(O3="RUMAH TINGGAL MENENGAH",VLOOKUP(D22,BIAYA,3,FALSE),IF(O3="RUMAH TINGGAL SEDERHANA",VLOOKUP(D22,BIAYA,4,FALSE),IF(O3="SEMI PERMANEN",VLOOKUP(D22,BIAYA,5,FALSE),IF(O3="GUDANG",VLOOKUP(D22,BIAYA,6,FALSE),IF(O3="GEDUNG BERTINGKAT RENDAH &lt; 5 LANTAI",VLOOKUP(D22,BIAYA,7,FALSE),IF(O3="GEDUNG BERTINGKAT SEDANG 5-8 LANTAI",VLOOKUP(D22,BIAYA,8,FALSE),IF(O3="GEDUNG BERTINGKAT TINGGI &gt; 8 LANTAI",VLOOKUP(D22,BIAYA,9,FALSE),IF(O3="MALL 4 LANTAI + 1 BASEMENT",VLOOKUP(D22,BIAYA,10,FALSE),IF(O3="HOTEL 8 LANTAI",VLOOKUP(D22,BIAYA,11,FALSE),IF(O3="APARTEMEN 14 LANTAI + 2 SEMI BASEMENT",VLOOKUP(D22,BIAYA,12,FALSE)))))))))))))</f>
        <v>165585.96378512727</v>
      </c>
      <c r="N22" s="1379"/>
      <c r="O22" s="1379"/>
      <c r="P22" s="1379"/>
      <c r="Q22" s="1379"/>
      <c r="R22" s="1459">
        <v>0</v>
      </c>
      <c r="S22" s="1459"/>
      <c r="T22" s="1459"/>
      <c r="U22" s="1436">
        <v>1</v>
      </c>
      <c r="V22" s="1436"/>
      <c r="W22" s="1436"/>
      <c r="X22" s="1437">
        <f>M22*R22*U22</f>
        <v>0</v>
      </c>
      <c r="Y22" s="1437"/>
      <c r="Z22" s="1437"/>
      <c r="AA22" s="1437"/>
      <c r="AB22" s="1437"/>
      <c r="AC22" s="1394"/>
      <c r="AD22" s="1395"/>
      <c r="AE22" s="1395"/>
      <c r="AF22" s="1395"/>
      <c r="AG22" s="1395"/>
      <c r="AH22" s="1395"/>
      <c r="AI22" s="1395"/>
      <c r="AJ22" s="1395"/>
      <c r="AK22" s="1395"/>
      <c r="AL22" s="1395"/>
      <c r="AM22" s="1395"/>
      <c r="AN22" s="1395"/>
      <c r="AO22" s="1395"/>
      <c r="AP22" s="1395"/>
      <c r="AQ22" s="1395"/>
      <c r="AR22" s="1395"/>
      <c r="AS22" s="1395"/>
      <c r="AT22" s="1395"/>
      <c r="AU22" s="1395"/>
      <c r="AV22" s="1395"/>
      <c r="AW22" s="1395"/>
      <c r="AX22" s="1395"/>
      <c r="AY22" s="1396"/>
      <c r="AZ22" s="3"/>
      <c r="BA22" s="1403"/>
      <c r="BB22" s="1404"/>
      <c r="BC22" s="1404"/>
      <c r="BD22" s="1405"/>
      <c r="BE22" s="1412"/>
      <c r="BF22" s="1413"/>
      <c r="BG22" s="1413"/>
      <c r="BH22" s="1414"/>
      <c r="BI22" s="1412"/>
      <c r="BJ22" s="1413"/>
      <c r="BK22" s="1413"/>
      <c r="BL22" s="1414"/>
      <c r="BM22" s="1421"/>
      <c r="BN22" s="1422"/>
      <c r="BO22" s="1423"/>
      <c r="BP22" s="1427"/>
      <c r="BQ22" s="1427"/>
      <c r="BR22" s="1427"/>
      <c r="BS22" s="1427"/>
      <c r="BT22" s="1427"/>
      <c r="BU22" s="127"/>
      <c r="BV22" s="1378"/>
      <c r="BW22" s="1378"/>
      <c r="BX22" s="1378"/>
      <c r="BY22" s="1378"/>
      <c r="BZ22" s="1378"/>
      <c r="CA22" s="1378"/>
      <c r="CB22" s="1378"/>
      <c r="CC22" s="1378"/>
      <c r="CD22" s="1378"/>
      <c r="CE22" s="1378"/>
      <c r="CF22" s="1378"/>
      <c r="CG22" s="1378"/>
      <c r="CH22" s="1378"/>
      <c r="CI22" s="1378"/>
      <c r="CJ22" s="1378"/>
      <c r="CK22" s="1378"/>
      <c r="CL22" s="1378"/>
      <c r="CM22" s="1378"/>
      <c r="CN22" s="1378"/>
      <c r="CO22" s="1378"/>
      <c r="CP22" s="1378"/>
      <c r="CQ22" s="1378"/>
      <c r="CR22" s="1378"/>
      <c r="CS22" s="1378"/>
      <c r="CT22" s="1378"/>
      <c r="CU22" s="1378"/>
      <c r="CV22" s="1378"/>
      <c r="CW22" s="3"/>
      <c r="CX22" s="5"/>
      <c r="DA22" s="8" t="s">
        <v>61</v>
      </c>
      <c r="DB22" s="9">
        <v>0.94899999999999995</v>
      </c>
      <c r="DC22" s="10" t="s">
        <v>62</v>
      </c>
      <c r="DE22" s="95">
        <f t="shared" si="1"/>
        <v>20</v>
      </c>
      <c r="DF22" s="14" t="s">
        <v>12</v>
      </c>
      <c r="DG22" s="15"/>
      <c r="DH22" s="15"/>
      <c r="DI22" s="15"/>
      <c r="DJ22" s="15"/>
      <c r="DK22" s="15"/>
      <c r="DL22" s="15"/>
      <c r="DM22" s="15"/>
      <c r="DN22" s="15">
        <v>1.0777000000000001</v>
      </c>
      <c r="DO22" s="860">
        <v>1.0777000000000001</v>
      </c>
      <c r="DP22" s="15">
        <v>1.0777000000000001</v>
      </c>
      <c r="DQ22" s="15">
        <v>1.0777000000000001</v>
      </c>
      <c r="DU22" s="99" t="s">
        <v>849</v>
      </c>
      <c r="DV22" s="99">
        <v>50</v>
      </c>
    </row>
    <row r="23" spans="2:126" ht="13.5" customHeight="1" x14ac:dyDescent="0.25">
      <c r="B23" s="2"/>
      <c r="C23" s="33" t="s">
        <v>810</v>
      </c>
      <c r="D23" s="1472" t="s">
        <v>728</v>
      </c>
      <c r="E23" s="1472"/>
      <c r="F23" s="1472"/>
      <c r="G23" s="1472"/>
      <c r="H23" s="1472"/>
      <c r="I23" s="1472"/>
      <c r="J23" s="1472"/>
      <c r="K23" s="1472"/>
      <c r="L23" s="1473"/>
      <c r="M23" s="1379">
        <f>(IF(O3="RUMAH TINGGAL MEWAH",VLOOKUP(D23,BIAYA,2,FALSE),IF(O3="RUMAH TINGGAL MENENGAH",VLOOKUP(D23,BIAYA,3,FALSE),IF(O3="RUMAH TINGGAL SEDERHANA",VLOOKUP(D23,BIAYA,4,FALSE),IF(O3="SEMI PERMANEN",VLOOKUP(D23,BIAYA,5,FALSE),IF(O3="GUDANG",VLOOKUP(D23,BIAYA,6,FALSE),IF(O3="GEDUNG BERTINGKAT RENDAH &lt; 5 LANTAI",VLOOKUP(D23,BIAYA,7,FALSE),IF(O3="GEDUNG BERTINGKAT SEDANG 5-8 LANTAI",VLOOKUP(D23,BIAYA,8,FALSE),IF(O3="GEDUNG BERTINGKAT TINGGI &gt; 8 LANTAI",VLOOKUP(D23,BIAYA,9,FALSE),IF(O3="MALL 4 LANTAI + 1 BASEMENT",VLOOKUP(D23,BIAYA,10,FALSE),IF(O3="HOTEL 8 LANTAI",VLOOKUP(D23,BIAYA,11,FALSE),IF(O3="APARTEMEN 14 LANTAI + 2 SEMI BASEMENT",VLOOKUP(D23,BIAYA,12,FALSE)))))))))))))</f>
        <v>106463.37941942265</v>
      </c>
      <c r="N23" s="1379"/>
      <c r="O23" s="1379"/>
      <c r="P23" s="1379"/>
      <c r="Q23" s="1379"/>
      <c r="R23" s="1460">
        <v>0</v>
      </c>
      <c r="S23" s="1460"/>
      <c r="T23" s="1460"/>
      <c r="U23" s="1359">
        <v>1</v>
      </c>
      <c r="V23" s="1359"/>
      <c r="W23" s="1359"/>
      <c r="X23" s="1533">
        <f t="shared" ref="X23:X25" si="5">M23*R23*U23</f>
        <v>0</v>
      </c>
      <c r="Y23" s="1379"/>
      <c r="Z23" s="1379"/>
      <c r="AA23" s="1379"/>
      <c r="AB23" s="1534"/>
      <c r="AC23" s="1394"/>
      <c r="AD23" s="1395"/>
      <c r="AE23" s="1395"/>
      <c r="AF23" s="1395"/>
      <c r="AG23" s="1395"/>
      <c r="AH23" s="1395"/>
      <c r="AI23" s="1395"/>
      <c r="AJ23" s="1395"/>
      <c r="AK23" s="1395"/>
      <c r="AL23" s="1395"/>
      <c r="AM23" s="1395"/>
      <c r="AN23" s="1395"/>
      <c r="AO23" s="1395"/>
      <c r="AP23" s="1395"/>
      <c r="AQ23" s="1395"/>
      <c r="AR23" s="1395"/>
      <c r="AS23" s="1395"/>
      <c r="AT23" s="1395"/>
      <c r="AU23" s="1395"/>
      <c r="AV23" s="1395"/>
      <c r="AW23" s="1395"/>
      <c r="AX23" s="1395"/>
      <c r="AY23" s="1396"/>
      <c r="AZ23" s="3"/>
      <c r="BA23" s="1403"/>
      <c r="BB23" s="1404"/>
      <c r="BC23" s="1404"/>
      <c r="BD23" s="1405"/>
      <c r="BE23" s="1412"/>
      <c r="BF23" s="1413"/>
      <c r="BG23" s="1413"/>
      <c r="BH23" s="1414"/>
      <c r="BI23" s="1412"/>
      <c r="BJ23" s="1413"/>
      <c r="BK23" s="1413"/>
      <c r="BL23" s="1414"/>
      <c r="BM23" s="1421"/>
      <c r="BN23" s="1422"/>
      <c r="BO23" s="1423"/>
      <c r="BP23" s="1427"/>
      <c r="BQ23" s="1427"/>
      <c r="BR23" s="1427"/>
      <c r="BS23" s="1427"/>
      <c r="BT23" s="1427"/>
      <c r="BU23" s="127"/>
      <c r="BV23" s="1378"/>
      <c r="BW23" s="1378"/>
      <c r="BX23" s="1378"/>
      <c r="BY23" s="1378"/>
      <c r="BZ23" s="1378"/>
      <c r="CA23" s="1378"/>
      <c r="CB23" s="1378"/>
      <c r="CC23" s="1378"/>
      <c r="CD23" s="1378"/>
      <c r="CE23" s="1378"/>
      <c r="CF23" s="1378"/>
      <c r="CG23" s="1378"/>
      <c r="CH23" s="1378"/>
      <c r="CI23" s="1378"/>
      <c r="CJ23" s="1378"/>
      <c r="CK23" s="1378"/>
      <c r="CL23" s="1378"/>
      <c r="CM23" s="1378"/>
      <c r="CN23" s="1378"/>
      <c r="CO23" s="1378"/>
      <c r="CP23" s="1378"/>
      <c r="CQ23" s="1378"/>
      <c r="CR23" s="1378"/>
      <c r="CS23" s="1378"/>
      <c r="CT23" s="1378"/>
      <c r="CU23" s="1378"/>
      <c r="CV23" s="1378"/>
      <c r="CW23" s="3"/>
      <c r="CX23" s="5"/>
      <c r="DA23" s="8" t="s">
        <v>63</v>
      </c>
      <c r="DB23" s="9">
        <v>0.85199999999999998</v>
      </c>
      <c r="DC23" s="10" t="s">
        <v>64</v>
      </c>
      <c r="DE23" s="95">
        <f t="shared" si="1"/>
        <v>21</v>
      </c>
      <c r="DF23" s="14" t="s">
        <v>12</v>
      </c>
      <c r="DG23" s="15"/>
      <c r="DH23" s="15"/>
      <c r="DI23" s="15"/>
      <c r="DJ23" s="15"/>
      <c r="DK23" s="15"/>
      <c r="DL23" s="15"/>
      <c r="DM23" s="15"/>
      <c r="DN23" s="15">
        <v>1.0967</v>
      </c>
      <c r="DO23" s="860">
        <v>1.0967</v>
      </c>
      <c r="DP23" s="15">
        <v>1.0967</v>
      </c>
      <c r="DQ23" s="15">
        <v>1.0967</v>
      </c>
      <c r="DU23" s="99" t="s">
        <v>845</v>
      </c>
      <c r="DV23" s="99">
        <v>15</v>
      </c>
    </row>
    <row r="24" spans="2:126" ht="13.5" customHeight="1" x14ac:dyDescent="0.25">
      <c r="B24" s="2"/>
      <c r="C24" s="33" t="s">
        <v>810</v>
      </c>
      <c r="D24" s="1472" t="s">
        <v>13</v>
      </c>
      <c r="E24" s="1472"/>
      <c r="F24" s="1472"/>
      <c r="G24" s="1472"/>
      <c r="H24" s="1472"/>
      <c r="I24" s="1472"/>
      <c r="J24" s="1472"/>
      <c r="K24" s="1472"/>
      <c r="L24" s="1473"/>
      <c r="M24" s="1379">
        <f>(IF(O3="RUMAH TINGGAL MEWAH",VLOOKUP(D24,BIAYA,2,FALSE),IF(O3="RUMAH TINGGAL MENENGAH",VLOOKUP(D24,BIAYA,3,FALSE),IF(O3="RUMAH TINGGAL SEDERHANA",VLOOKUP(D24,BIAYA,4,FALSE),IF(O3="SEMI PERMANEN",VLOOKUP(D24,BIAYA,5,FALSE),IF(O3="GUDANG",VLOOKUP(D24,BIAYA,6,FALSE),IF(O3="GEDUNG BERTINGKAT RENDAH &lt; 5 LANTAI",VLOOKUP(D24,BIAYA,7,FALSE),IF(O3="GEDUNG BERTINGKAT SEDANG 5-8 LANTAI",VLOOKUP(D24,BIAYA,8,FALSE),IF(O3="GEDUNG BERTINGKAT TINGGI &gt; 8 LANTAI",VLOOKUP(D24,BIAYA,9,FALSE),IF(O3="MALL 4 LANTAI + 1 BASEMENT",VLOOKUP(D24,BIAYA,10,FALSE),IF(O3="HOTEL 8 LANTAI",VLOOKUP(D24,BIAYA,11,FALSE),IF(O3="APARTEMEN 14 LANTAI + 2 SEMI BASEMENT",VLOOKUP(D24,BIAYA,12,FALSE)))))))))))))</f>
        <v>0</v>
      </c>
      <c r="N24" s="1379"/>
      <c r="O24" s="1379"/>
      <c r="P24" s="1379"/>
      <c r="Q24" s="1379"/>
      <c r="R24" s="1460"/>
      <c r="S24" s="1460"/>
      <c r="T24" s="1460"/>
      <c r="U24" s="1359">
        <v>1</v>
      </c>
      <c r="V24" s="1359"/>
      <c r="W24" s="1359"/>
      <c r="X24" s="1533">
        <f t="shared" si="5"/>
        <v>0</v>
      </c>
      <c r="Y24" s="1379"/>
      <c r="Z24" s="1379"/>
      <c r="AA24" s="1379"/>
      <c r="AB24" s="1534"/>
      <c r="AC24" s="1394"/>
      <c r="AD24" s="1395"/>
      <c r="AE24" s="1395"/>
      <c r="AF24" s="1395"/>
      <c r="AG24" s="1395"/>
      <c r="AH24" s="1395"/>
      <c r="AI24" s="1395"/>
      <c r="AJ24" s="1395"/>
      <c r="AK24" s="1395"/>
      <c r="AL24" s="1395"/>
      <c r="AM24" s="1395"/>
      <c r="AN24" s="1395"/>
      <c r="AO24" s="1395"/>
      <c r="AP24" s="1395"/>
      <c r="AQ24" s="1395"/>
      <c r="AR24" s="1395"/>
      <c r="AS24" s="1395"/>
      <c r="AT24" s="1395"/>
      <c r="AU24" s="1395"/>
      <c r="AV24" s="1395"/>
      <c r="AW24" s="1395"/>
      <c r="AX24" s="1395"/>
      <c r="AY24" s="1396"/>
      <c r="AZ24" s="3"/>
      <c r="BA24" s="1403"/>
      <c r="BB24" s="1404"/>
      <c r="BC24" s="1404"/>
      <c r="BD24" s="1405"/>
      <c r="BE24" s="1412"/>
      <c r="BF24" s="1413"/>
      <c r="BG24" s="1413"/>
      <c r="BH24" s="1414"/>
      <c r="BI24" s="1412"/>
      <c r="BJ24" s="1413"/>
      <c r="BK24" s="1413"/>
      <c r="BL24" s="1414"/>
      <c r="BM24" s="1421"/>
      <c r="BN24" s="1422"/>
      <c r="BO24" s="1423"/>
      <c r="BP24" s="1427"/>
      <c r="BQ24" s="1427"/>
      <c r="BR24" s="1427"/>
      <c r="BS24" s="1427"/>
      <c r="BT24" s="1427"/>
      <c r="BU24" s="127"/>
      <c r="BV24" s="1378"/>
      <c r="BW24" s="1378"/>
      <c r="BX24" s="1378"/>
      <c r="BY24" s="1378"/>
      <c r="BZ24" s="1378"/>
      <c r="CA24" s="1378"/>
      <c r="CB24" s="1378"/>
      <c r="CC24" s="1378"/>
      <c r="CD24" s="1378"/>
      <c r="CE24" s="1378"/>
      <c r="CF24" s="1378"/>
      <c r="CG24" s="1378"/>
      <c r="CH24" s="1378"/>
      <c r="CI24" s="1378"/>
      <c r="CJ24" s="1378"/>
      <c r="CK24" s="1378"/>
      <c r="CL24" s="1378"/>
      <c r="CM24" s="1378"/>
      <c r="CN24" s="1378"/>
      <c r="CO24" s="1378"/>
      <c r="CP24" s="1378"/>
      <c r="CQ24" s="1378"/>
      <c r="CR24" s="1378"/>
      <c r="CS24" s="1378"/>
      <c r="CT24" s="1378"/>
      <c r="CU24" s="1378"/>
      <c r="CV24" s="1378"/>
      <c r="CW24" s="3"/>
      <c r="CX24" s="5"/>
      <c r="DA24" s="8" t="s">
        <v>65</v>
      </c>
      <c r="DB24" s="9">
        <v>0.85899999999999999</v>
      </c>
      <c r="DC24" s="10" t="s">
        <v>66</v>
      </c>
      <c r="DE24" s="95">
        <f t="shared" si="1"/>
        <v>22</v>
      </c>
      <c r="DF24" s="14" t="s">
        <v>12</v>
      </c>
      <c r="DG24" s="15"/>
      <c r="DH24" s="15"/>
      <c r="DI24" s="15"/>
      <c r="DJ24" s="15"/>
      <c r="DK24" s="15"/>
      <c r="DL24" s="15"/>
      <c r="DM24" s="15"/>
      <c r="DN24" s="15">
        <v>1.1166</v>
      </c>
      <c r="DO24" s="860">
        <v>1.1166</v>
      </c>
      <c r="DP24" s="15">
        <v>1.1166</v>
      </c>
      <c r="DQ24" s="15">
        <v>1.1166</v>
      </c>
      <c r="DU24" s="99" t="s">
        <v>846</v>
      </c>
      <c r="DV24" s="99">
        <v>30</v>
      </c>
    </row>
    <row r="25" spans="2:126" ht="13.5" customHeight="1" x14ac:dyDescent="0.25">
      <c r="B25" s="2"/>
      <c r="C25" s="34" t="s">
        <v>810</v>
      </c>
      <c r="D25" s="1472" t="s">
        <v>13</v>
      </c>
      <c r="E25" s="1472"/>
      <c r="F25" s="1472"/>
      <c r="G25" s="1472"/>
      <c r="H25" s="1472"/>
      <c r="I25" s="1472"/>
      <c r="J25" s="1472"/>
      <c r="K25" s="1472"/>
      <c r="L25" s="1473"/>
      <c r="M25" s="1379">
        <f>(IF(O3="RUMAH TINGGAL MEWAH",VLOOKUP(D25,BIAYA,2,FALSE),IF(O3="RUMAH TINGGAL MENENGAH",VLOOKUP(D25,BIAYA,3,FALSE),IF(O3="RUMAH TINGGAL SEDERHANA",VLOOKUP(D25,BIAYA,4,FALSE),IF(O3="SEMI PERMANEN",VLOOKUP(D25,BIAYA,5,FALSE),IF(O3="GUDANG",VLOOKUP(D25,BIAYA,6,FALSE),IF(O3="GEDUNG BERTINGKAT RENDAH &lt; 5 LANTAI",VLOOKUP(D25,BIAYA,7,FALSE),IF(O3="GEDUNG BERTINGKAT SEDANG 5-8 LANTAI",VLOOKUP(D25,BIAYA,8,FALSE),IF(O3="GEDUNG BERTINGKAT TINGGI &gt; 8 LANTAI",VLOOKUP(D25,BIAYA,9,FALSE),IF(O3="MALL 4 LANTAI + 1 BASEMENT",VLOOKUP(D25,BIAYA,10,FALSE),IF(O3="HOTEL 8 LANTAI",VLOOKUP(D25,BIAYA,11,FALSE),IF(O3="APARTEMEN 14 LANTAI + 2 SEMI BASEMENT",VLOOKUP(D25,BIAYA,12,FALSE)))))))))))))</f>
        <v>0</v>
      </c>
      <c r="N25" s="1379"/>
      <c r="O25" s="1379"/>
      <c r="P25" s="1379"/>
      <c r="Q25" s="1379"/>
      <c r="R25" s="1380"/>
      <c r="S25" s="1380"/>
      <c r="T25" s="1380"/>
      <c r="U25" s="1377">
        <v>1</v>
      </c>
      <c r="V25" s="1377"/>
      <c r="W25" s="1377"/>
      <c r="X25" s="1527">
        <f t="shared" si="5"/>
        <v>0</v>
      </c>
      <c r="Y25" s="1528"/>
      <c r="Z25" s="1528"/>
      <c r="AA25" s="1528"/>
      <c r="AB25" s="1529"/>
      <c r="AC25" s="1394"/>
      <c r="AD25" s="1395"/>
      <c r="AE25" s="1395"/>
      <c r="AF25" s="1395"/>
      <c r="AG25" s="1395"/>
      <c r="AH25" s="1395"/>
      <c r="AI25" s="1395"/>
      <c r="AJ25" s="1395"/>
      <c r="AK25" s="1395"/>
      <c r="AL25" s="1395"/>
      <c r="AM25" s="1395"/>
      <c r="AN25" s="1395"/>
      <c r="AO25" s="1395"/>
      <c r="AP25" s="1395"/>
      <c r="AQ25" s="1395"/>
      <c r="AR25" s="1395"/>
      <c r="AS25" s="1395"/>
      <c r="AT25" s="1395"/>
      <c r="AU25" s="1395"/>
      <c r="AV25" s="1395"/>
      <c r="AW25" s="1395"/>
      <c r="AX25" s="1395"/>
      <c r="AY25" s="1396"/>
      <c r="AZ25" s="3"/>
      <c r="BA25" s="1403"/>
      <c r="BB25" s="1404"/>
      <c r="BC25" s="1404"/>
      <c r="BD25" s="1405"/>
      <c r="BE25" s="1412"/>
      <c r="BF25" s="1413"/>
      <c r="BG25" s="1413"/>
      <c r="BH25" s="1414"/>
      <c r="BI25" s="1412"/>
      <c r="BJ25" s="1413"/>
      <c r="BK25" s="1413"/>
      <c r="BL25" s="1414"/>
      <c r="BM25" s="1421"/>
      <c r="BN25" s="1422"/>
      <c r="BO25" s="1423"/>
      <c r="BP25" s="1427"/>
      <c r="BQ25" s="1427"/>
      <c r="BR25" s="1427"/>
      <c r="BS25" s="1427"/>
      <c r="BT25" s="1427"/>
      <c r="BU25" s="127"/>
      <c r="BV25" s="1378"/>
      <c r="BW25" s="1378"/>
      <c r="BX25" s="1378"/>
      <c r="BY25" s="1378"/>
      <c r="BZ25" s="1378"/>
      <c r="CA25" s="1378"/>
      <c r="CB25" s="1378"/>
      <c r="CC25" s="1378"/>
      <c r="CD25" s="1378"/>
      <c r="CE25" s="1378"/>
      <c r="CF25" s="1378"/>
      <c r="CG25" s="1378"/>
      <c r="CH25" s="1378"/>
      <c r="CI25" s="1378"/>
      <c r="CJ25" s="1378"/>
      <c r="CK25" s="1378"/>
      <c r="CL25" s="1378"/>
      <c r="CM25" s="1378"/>
      <c r="CN25" s="1378"/>
      <c r="CO25" s="1378"/>
      <c r="CP25" s="1378"/>
      <c r="CQ25" s="1378"/>
      <c r="CR25" s="1378"/>
      <c r="CS25" s="1378"/>
      <c r="CT25" s="1378"/>
      <c r="CU25" s="1378"/>
      <c r="CV25" s="1378"/>
      <c r="CW25" s="3"/>
      <c r="CX25" s="5"/>
      <c r="DA25" s="8" t="s">
        <v>67</v>
      </c>
      <c r="DB25" s="9">
        <v>0.93899999999999995</v>
      </c>
      <c r="DC25" s="10" t="s">
        <v>68</v>
      </c>
      <c r="DE25" s="95">
        <f t="shared" si="1"/>
        <v>23</v>
      </c>
      <c r="DF25" s="14" t="s">
        <v>12</v>
      </c>
      <c r="DG25" s="15"/>
      <c r="DH25" s="15"/>
      <c r="DI25" s="15"/>
      <c r="DJ25" s="15"/>
      <c r="DK25" s="15"/>
      <c r="DL25" s="15"/>
      <c r="DM25" s="15"/>
      <c r="DN25" s="15">
        <v>1.1364000000000001</v>
      </c>
      <c r="DO25" s="860">
        <v>1.1364000000000001</v>
      </c>
      <c r="DP25" s="15">
        <v>1.1364000000000001</v>
      </c>
      <c r="DQ25" s="15">
        <v>1.1364000000000001</v>
      </c>
      <c r="DU25" s="99" t="s">
        <v>847</v>
      </c>
      <c r="DV25" s="99">
        <v>50</v>
      </c>
    </row>
    <row r="26" spans="2:126" ht="13.5" customHeight="1" x14ac:dyDescent="0.2">
      <c r="B26" s="2"/>
      <c r="C26" s="1381" t="s">
        <v>811</v>
      </c>
      <c r="D26" s="1382"/>
      <c r="E26" s="1382"/>
      <c r="F26" s="1382"/>
      <c r="G26" s="1382"/>
      <c r="H26" s="1382"/>
      <c r="I26" s="1382"/>
      <c r="J26" s="1382"/>
      <c r="K26" s="1382"/>
      <c r="L26" s="1382"/>
      <c r="M26" s="1382"/>
      <c r="N26" s="1382"/>
      <c r="O26" s="1382"/>
      <c r="P26" s="1382"/>
      <c r="Q26" s="1382"/>
      <c r="R26" s="1382"/>
      <c r="S26" s="1382"/>
      <c r="T26" s="1382"/>
      <c r="U26" s="1382"/>
      <c r="V26" s="1382"/>
      <c r="W26" s="1383"/>
      <c r="X26" s="1384">
        <f>SUM(X22:AB25)</f>
        <v>0</v>
      </c>
      <c r="Y26" s="1384"/>
      <c r="Z26" s="1384"/>
      <c r="AA26" s="1384"/>
      <c r="AB26" s="1384"/>
      <c r="AC26" s="1397"/>
      <c r="AD26" s="1398"/>
      <c r="AE26" s="1398"/>
      <c r="AF26" s="1398"/>
      <c r="AG26" s="1398"/>
      <c r="AH26" s="1398"/>
      <c r="AI26" s="1398"/>
      <c r="AJ26" s="1398"/>
      <c r="AK26" s="1398"/>
      <c r="AL26" s="1398"/>
      <c r="AM26" s="1398"/>
      <c r="AN26" s="1398"/>
      <c r="AO26" s="1398"/>
      <c r="AP26" s="1398"/>
      <c r="AQ26" s="1398"/>
      <c r="AR26" s="1398"/>
      <c r="AS26" s="1398"/>
      <c r="AT26" s="1398"/>
      <c r="AU26" s="1398"/>
      <c r="AV26" s="1398"/>
      <c r="AW26" s="1398"/>
      <c r="AX26" s="1398"/>
      <c r="AY26" s="1399"/>
      <c r="AZ26" s="3"/>
      <c r="BA26" s="1406"/>
      <c r="BB26" s="1407"/>
      <c r="BC26" s="1407"/>
      <c r="BD26" s="1408"/>
      <c r="BE26" s="1415"/>
      <c r="BF26" s="1416"/>
      <c r="BG26" s="1416"/>
      <c r="BH26" s="1417"/>
      <c r="BI26" s="1415"/>
      <c r="BJ26" s="1416"/>
      <c r="BK26" s="1416"/>
      <c r="BL26" s="1417"/>
      <c r="BM26" s="1424"/>
      <c r="BN26" s="1425"/>
      <c r="BO26" s="1426"/>
      <c r="BP26" s="1427"/>
      <c r="BQ26" s="1427"/>
      <c r="BR26" s="1427"/>
      <c r="BS26" s="1427"/>
      <c r="BT26" s="1427"/>
      <c r="BU26" s="127"/>
      <c r="BV26" s="1378"/>
      <c r="BW26" s="1378"/>
      <c r="BX26" s="1378"/>
      <c r="BY26" s="1378"/>
      <c r="BZ26" s="1378"/>
      <c r="CA26" s="1378"/>
      <c r="CB26" s="1378"/>
      <c r="CC26" s="1378"/>
      <c r="CD26" s="1378"/>
      <c r="CE26" s="1378"/>
      <c r="CF26" s="1378"/>
      <c r="CG26" s="1378"/>
      <c r="CH26" s="1378"/>
      <c r="CI26" s="1378"/>
      <c r="CJ26" s="1378"/>
      <c r="CK26" s="1378"/>
      <c r="CL26" s="1378"/>
      <c r="CM26" s="1378"/>
      <c r="CN26" s="1378"/>
      <c r="CO26" s="1378"/>
      <c r="CP26" s="1378"/>
      <c r="CQ26" s="1378"/>
      <c r="CR26" s="1378"/>
      <c r="CS26" s="1378"/>
      <c r="CT26" s="1378"/>
      <c r="CU26" s="1378"/>
      <c r="CV26" s="1378"/>
      <c r="CW26" s="3"/>
      <c r="CX26" s="5"/>
      <c r="DA26" s="8" t="s">
        <v>69</v>
      </c>
      <c r="DB26" s="9">
        <v>0.94099999999999995</v>
      </c>
      <c r="DC26" s="10" t="s">
        <v>70</v>
      </c>
      <c r="DE26" s="95">
        <f t="shared" si="1"/>
        <v>24</v>
      </c>
      <c r="DF26" s="14" t="s">
        <v>12</v>
      </c>
      <c r="DG26" s="15"/>
      <c r="DH26" s="15"/>
      <c r="DI26" s="15"/>
      <c r="DJ26" s="15"/>
      <c r="DK26" s="15"/>
      <c r="DL26" s="15"/>
      <c r="DM26" s="15"/>
      <c r="DN26" s="15">
        <v>1.1554</v>
      </c>
      <c r="DO26" s="860">
        <v>1.1554</v>
      </c>
      <c r="DP26" s="15">
        <v>1.1554</v>
      </c>
      <c r="DQ26" s="15">
        <v>1.1554</v>
      </c>
      <c r="DU26" s="99" t="s">
        <v>848</v>
      </c>
      <c r="DV26" s="99">
        <v>50</v>
      </c>
    </row>
    <row r="27" spans="2:126" ht="13.5" customHeight="1" x14ac:dyDescent="0.2">
      <c r="B27" s="2"/>
      <c r="C27" s="1385" t="s">
        <v>608</v>
      </c>
      <c r="D27" s="1386"/>
      <c r="E27" s="1386"/>
      <c r="F27" s="1386"/>
      <c r="G27" s="1386"/>
      <c r="H27" s="1386"/>
      <c r="I27" s="1386"/>
      <c r="J27" s="1386"/>
      <c r="K27" s="1386"/>
      <c r="L27" s="1386"/>
      <c r="M27" s="1386"/>
      <c r="N27" s="1386"/>
      <c r="O27" s="1386"/>
      <c r="P27" s="1386"/>
      <c r="Q27" s="1386"/>
      <c r="R27" s="1386"/>
      <c r="S27" s="1386"/>
      <c r="T27" s="1386"/>
      <c r="U27" s="1386"/>
      <c r="V27" s="1386"/>
      <c r="W27" s="1387"/>
      <c r="X27" s="1388">
        <f>HLOOKUP(O3,$DG$58:$DQ$67,5,FALSE)</f>
        <v>178663</v>
      </c>
      <c r="Y27" s="1389"/>
      <c r="Z27" s="1389"/>
      <c r="AA27" s="1389"/>
      <c r="AB27" s="1390"/>
      <c r="AC27" s="1391" t="str">
        <f>HLOOKUP(O3,$DG$44:$DQ$56,5,FALSE)</f>
        <v>Genteng beton, dilengkapi dengan canopy teras dan listplank</v>
      </c>
      <c r="AD27" s="1392"/>
      <c r="AE27" s="1392"/>
      <c r="AF27" s="1392"/>
      <c r="AG27" s="1392"/>
      <c r="AH27" s="1392"/>
      <c r="AI27" s="1392"/>
      <c r="AJ27" s="1392"/>
      <c r="AK27" s="1392"/>
      <c r="AL27" s="1392"/>
      <c r="AM27" s="1392"/>
      <c r="AN27" s="1392"/>
      <c r="AO27" s="1392"/>
      <c r="AP27" s="1392"/>
      <c r="AQ27" s="1392"/>
      <c r="AR27" s="1392"/>
      <c r="AS27" s="1392"/>
      <c r="AT27" s="1392"/>
      <c r="AU27" s="1392"/>
      <c r="AV27" s="1392"/>
      <c r="AW27" s="1392"/>
      <c r="AX27" s="1392"/>
      <c r="AY27" s="1393"/>
      <c r="AZ27" s="3"/>
      <c r="BA27" s="1400">
        <f>X32*BQ8</f>
        <v>0</v>
      </c>
      <c r="BB27" s="1401"/>
      <c r="BC27" s="1401"/>
      <c r="BD27" s="1402"/>
      <c r="BE27" s="1409">
        <f>BE10</f>
        <v>0</v>
      </c>
      <c r="BF27" s="1410"/>
      <c r="BG27" s="1410"/>
      <c r="BH27" s="1411"/>
      <c r="BI27" s="1461">
        <f>BI10</f>
        <v>0</v>
      </c>
      <c r="BJ27" s="1462"/>
      <c r="BK27" s="1462"/>
      <c r="BL27" s="1463"/>
      <c r="BM27" s="1418">
        <f>IF(BI10=0,0,(Rekap!$A$6-BI27)/AS68)</f>
        <v>0</v>
      </c>
      <c r="BN27" s="1419"/>
      <c r="BO27" s="1420"/>
      <c r="BP27" s="1427">
        <f>BA27*BM27</f>
        <v>0</v>
      </c>
      <c r="BQ27" s="1427"/>
      <c r="BR27" s="1427"/>
      <c r="BS27" s="1427"/>
      <c r="BT27" s="1427"/>
      <c r="BU27" s="127"/>
      <c r="BV27" s="1378"/>
      <c r="BW27" s="1378"/>
      <c r="BX27" s="1378"/>
      <c r="BY27" s="1378"/>
      <c r="BZ27" s="1378"/>
      <c r="CA27" s="1378"/>
      <c r="CB27" s="1378"/>
      <c r="CC27" s="1378"/>
      <c r="CD27" s="1378"/>
      <c r="CE27" s="1378"/>
      <c r="CF27" s="1378"/>
      <c r="CG27" s="1378"/>
      <c r="CH27" s="1378"/>
      <c r="CI27" s="1378"/>
      <c r="CJ27" s="1378"/>
      <c r="CK27" s="1378"/>
      <c r="CL27" s="1378"/>
      <c r="CM27" s="1378"/>
      <c r="CN27" s="1378"/>
      <c r="CO27" s="1378"/>
      <c r="CP27" s="1378"/>
      <c r="CQ27" s="1378"/>
      <c r="CR27" s="1378"/>
      <c r="CS27" s="1378"/>
      <c r="CT27" s="1378"/>
      <c r="CU27" s="1378"/>
      <c r="CV27" s="1378"/>
      <c r="CW27" s="3"/>
      <c r="CX27" s="5"/>
      <c r="DA27" s="8" t="s">
        <v>71</v>
      </c>
      <c r="DB27" s="9">
        <v>0.89100000000000001</v>
      </c>
      <c r="DC27" s="10" t="s">
        <v>72</v>
      </c>
      <c r="DE27" s="95">
        <f t="shared" si="1"/>
        <v>25</v>
      </c>
      <c r="DF27" s="14" t="s">
        <v>12</v>
      </c>
      <c r="DG27" s="15"/>
      <c r="DH27" s="15"/>
      <c r="DI27" s="15"/>
      <c r="DJ27" s="15"/>
      <c r="DK27" s="15"/>
      <c r="DL27" s="15"/>
      <c r="DM27" s="15"/>
      <c r="DN27" s="15">
        <v>1.1753</v>
      </c>
      <c r="DO27" s="860">
        <v>1.1753</v>
      </c>
      <c r="DP27" s="15">
        <v>1.1753</v>
      </c>
      <c r="DQ27" s="15">
        <v>1.1753</v>
      </c>
    </row>
    <row r="28" spans="2:126" ht="13.5" customHeight="1" x14ac:dyDescent="0.25">
      <c r="B28" s="2"/>
      <c r="C28" s="32" t="s">
        <v>810</v>
      </c>
      <c r="D28" s="1470" t="s">
        <v>739</v>
      </c>
      <c r="E28" s="1470"/>
      <c r="F28" s="1470"/>
      <c r="G28" s="1470"/>
      <c r="H28" s="1470"/>
      <c r="I28" s="1470"/>
      <c r="J28" s="1470"/>
      <c r="K28" s="1470"/>
      <c r="L28" s="1471"/>
      <c r="M28" s="1379">
        <f>(IF(O3="RUMAH TINGGAL MEWAH",VLOOKUP(D28,BIAYA,2,FALSE),IF(O3="RUMAH TINGGAL MENENGAH",VLOOKUP(D28,BIAYA,3,FALSE),IF(O3="RUMAH TINGGAL SEDERHANA",VLOOKUP(D28,BIAYA,4,FALSE),IF(O3="SEMI PERMANEN",VLOOKUP(D28,BIAYA,5,FALSE),IF(O3="GUDANG",VLOOKUP(D28,BIAYA,6,FALSE),IF(O3="GEDUNG BERTINGKAT RENDAH &lt; 5 LANTAI",VLOOKUP(D28,BIAYA,7,FALSE),IF(O3="GEDUNG BERTINGKAT SEDANG 5-8 LANTAI",VLOOKUP(D28,BIAYA,8,FALSE),IF(O3="GEDUNG BERTINGKAT TINGGI &gt; 8 LANTAI",VLOOKUP(D28,BIAYA,9,FALSE),IF(O3="MALL 4 LANTAI + 1 BASEMENT",VLOOKUP(D28,BIAYA,10,FALSE),IF(O3="HOTEL 8 LANTAI",VLOOKUP(D28,BIAYA,11,FALSE),IF(O3="APARTEMEN 14 LANTAI + 2 SEMI BASEMENT",VLOOKUP(D28,BIAYA,12,FALSE)))))))))))))</f>
        <v>166604.57376357529</v>
      </c>
      <c r="N28" s="1379"/>
      <c r="O28" s="1379"/>
      <c r="P28" s="1379"/>
      <c r="Q28" s="1379"/>
      <c r="R28" s="1459">
        <f>R22</f>
        <v>0</v>
      </c>
      <c r="S28" s="1459"/>
      <c r="T28" s="1459"/>
      <c r="U28" s="1436">
        <v>1</v>
      </c>
      <c r="V28" s="1436"/>
      <c r="W28" s="1436"/>
      <c r="X28" s="1437">
        <f>M28*R28*U28</f>
        <v>0</v>
      </c>
      <c r="Y28" s="1437"/>
      <c r="Z28" s="1437"/>
      <c r="AA28" s="1437"/>
      <c r="AB28" s="1437"/>
      <c r="AC28" s="1394"/>
      <c r="AD28" s="1395"/>
      <c r="AE28" s="1395"/>
      <c r="AF28" s="1395"/>
      <c r="AG28" s="1395"/>
      <c r="AH28" s="1395"/>
      <c r="AI28" s="1395"/>
      <c r="AJ28" s="1395"/>
      <c r="AK28" s="1395"/>
      <c r="AL28" s="1395"/>
      <c r="AM28" s="1395"/>
      <c r="AN28" s="1395"/>
      <c r="AO28" s="1395"/>
      <c r="AP28" s="1395"/>
      <c r="AQ28" s="1395"/>
      <c r="AR28" s="1395"/>
      <c r="AS28" s="1395"/>
      <c r="AT28" s="1395"/>
      <c r="AU28" s="1395"/>
      <c r="AV28" s="1395"/>
      <c r="AW28" s="1395"/>
      <c r="AX28" s="1395"/>
      <c r="AY28" s="1396"/>
      <c r="AZ28" s="3"/>
      <c r="BA28" s="1403"/>
      <c r="BB28" s="1404"/>
      <c r="BC28" s="1404"/>
      <c r="BD28" s="1405"/>
      <c r="BE28" s="1412"/>
      <c r="BF28" s="1413"/>
      <c r="BG28" s="1413"/>
      <c r="BH28" s="1414"/>
      <c r="BI28" s="1464"/>
      <c r="BJ28" s="1465"/>
      <c r="BK28" s="1465"/>
      <c r="BL28" s="1466"/>
      <c r="BM28" s="1421"/>
      <c r="BN28" s="1422"/>
      <c r="BO28" s="1423"/>
      <c r="BP28" s="1427"/>
      <c r="BQ28" s="1427"/>
      <c r="BR28" s="1427"/>
      <c r="BS28" s="1427"/>
      <c r="BT28" s="1427"/>
      <c r="BU28" s="127"/>
      <c r="BV28" s="1378"/>
      <c r="BW28" s="1378"/>
      <c r="BX28" s="1378"/>
      <c r="BY28" s="1378"/>
      <c r="BZ28" s="1378"/>
      <c r="CA28" s="1378"/>
      <c r="CB28" s="1378"/>
      <c r="CC28" s="1378"/>
      <c r="CD28" s="1378"/>
      <c r="CE28" s="1378"/>
      <c r="CF28" s="1378"/>
      <c r="CG28" s="1378"/>
      <c r="CH28" s="1378"/>
      <c r="CI28" s="1378"/>
      <c r="CJ28" s="1378"/>
      <c r="CK28" s="1378"/>
      <c r="CL28" s="1378"/>
      <c r="CM28" s="1378"/>
      <c r="CN28" s="1378"/>
      <c r="CO28" s="1378"/>
      <c r="CP28" s="1378"/>
      <c r="CQ28" s="1378"/>
      <c r="CR28" s="1378"/>
      <c r="CS28" s="1378"/>
      <c r="CT28" s="1378"/>
      <c r="CU28" s="1378"/>
      <c r="CV28" s="1378"/>
      <c r="CW28" s="3"/>
      <c r="CX28" s="5"/>
      <c r="DA28" s="8" t="s">
        <v>73</v>
      </c>
      <c r="DB28" s="9">
        <v>0.77700000000000002</v>
      </c>
      <c r="DC28" s="10" t="s">
        <v>74</v>
      </c>
      <c r="DE28" s="95">
        <f t="shared" si="1"/>
        <v>26</v>
      </c>
      <c r="DF28" s="14" t="s">
        <v>12</v>
      </c>
      <c r="DG28" s="15"/>
      <c r="DH28" s="15"/>
      <c r="DI28" s="15"/>
      <c r="DJ28" s="15"/>
      <c r="DK28" s="15"/>
      <c r="DL28" s="15"/>
      <c r="DM28" s="15"/>
      <c r="DN28" s="15">
        <v>1.1942999999999999</v>
      </c>
      <c r="DO28" s="860">
        <v>1.1942999999999999</v>
      </c>
      <c r="DP28" s="15">
        <v>1.1942999999999999</v>
      </c>
      <c r="DQ28" s="15">
        <v>1.1942999999999999</v>
      </c>
    </row>
    <row r="29" spans="2:126" ht="13.5" customHeight="1" x14ac:dyDescent="0.25">
      <c r="B29" s="2"/>
      <c r="C29" s="33" t="s">
        <v>810</v>
      </c>
      <c r="D29" s="1472" t="s">
        <v>735</v>
      </c>
      <c r="E29" s="1472"/>
      <c r="F29" s="1472"/>
      <c r="G29" s="1472"/>
      <c r="H29" s="1472"/>
      <c r="I29" s="1472"/>
      <c r="J29" s="1472"/>
      <c r="K29" s="1472"/>
      <c r="L29" s="1473"/>
      <c r="M29" s="1379">
        <f>(IF(O3="RUMAH TINGGAL MEWAH",VLOOKUP(D29,BIAYA,2,FALSE),IF(O3="RUMAH TINGGAL MENENGAH",VLOOKUP(D29,BIAYA,3,FALSE),IF(O3="RUMAH TINGGAL SEDERHANA",VLOOKUP(D29,BIAYA,4,FALSE),IF(O3="SEMI PERMANEN",VLOOKUP(D29,BIAYA,5,FALSE),IF(O3="GUDANG",VLOOKUP(D29,BIAYA,6,FALSE),IF(O3="GEDUNG BERTINGKAT RENDAH &lt; 5 LANTAI",VLOOKUP(D29,BIAYA,7,FALSE),IF(O3="GEDUNG BERTINGKAT SEDANG 5-8 LANTAI",VLOOKUP(D29,BIAYA,8,FALSE),IF(O3="GEDUNG BERTINGKAT TINGGI &gt; 8 LANTAI",VLOOKUP(D29,BIAYA,9,FALSE),IF(O3="MALL 4 LANTAI + 1 BASEMENT",VLOOKUP(D29,BIAYA,10,FALSE),IF(O3="HOTEL 8 LANTAI",VLOOKUP(D29,BIAYA,11,FALSE),IF(O3="APARTEMEN 14 LANTAI + 2 SEMI BASEMENT",VLOOKUP(D29,BIAYA,12,FALSE)))))))))))))</f>
        <v>247760.79208130529</v>
      </c>
      <c r="N29" s="1379"/>
      <c r="O29" s="1379"/>
      <c r="P29" s="1379"/>
      <c r="Q29" s="1379"/>
      <c r="R29" s="1460">
        <v>0</v>
      </c>
      <c r="S29" s="1460"/>
      <c r="T29" s="1460"/>
      <c r="U29" s="1359">
        <v>1</v>
      </c>
      <c r="V29" s="1359"/>
      <c r="W29" s="1359"/>
      <c r="X29" s="1533">
        <f t="shared" ref="X29:X31" si="6">M29*R29*U29</f>
        <v>0</v>
      </c>
      <c r="Y29" s="1379"/>
      <c r="Z29" s="1379"/>
      <c r="AA29" s="1379"/>
      <c r="AB29" s="1534"/>
      <c r="AC29" s="1394"/>
      <c r="AD29" s="1395"/>
      <c r="AE29" s="1395"/>
      <c r="AF29" s="1395"/>
      <c r="AG29" s="1395"/>
      <c r="AH29" s="1395"/>
      <c r="AI29" s="1395"/>
      <c r="AJ29" s="1395"/>
      <c r="AK29" s="1395"/>
      <c r="AL29" s="1395"/>
      <c r="AM29" s="1395"/>
      <c r="AN29" s="1395"/>
      <c r="AO29" s="1395"/>
      <c r="AP29" s="1395"/>
      <c r="AQ29" s="1395"/>
      <c r="AR29" s="1395"/>
      <c r="AS29" s="1395"/>
      <c r="AT29" s="1395"/>
      <c r="AU29" s="1395"/>
      <c r="AV29" s="1395"/>
      <c r="AW29" s="1395"/>
      <c r="AX29" s="1395"/>
      <c r="AY29" s="1396"/>
      <c r="AZ29" s="3"/>
      <c r="BA29" s="1403"/>
      <c r="BB29" s="1404"/>
      <c r="BC29" s="1404"/>
      <c r="BD29" s="1405"/>
      <c r="BE29" s="1412"/>
      <c r="BF29" s="1413"/>
      <c r="BG29" s="1413"/>
      <c r="BH29" s="1414"/>
      <c r="BI29" s="1464"/>
      <c r="BJ29" s="1465"/>
      <c r="BK29" s="1465"/>
      <c r="BL29" s="1466"/>
      <c r="BM29" s="1421"/>
      <c r="BN29" s="1422"/>
      <c r="BO29" s="1423"/>
      <c r="BP29" s="1427"/>
      <c r="BQ29" s="1427"/>
      <c r="BR29" s="1427"/>
      <c r="BS29" s="1427"/>
      <c r="BT29" s="1427"/>
      <c r="BU29" s="127"/>
      <c r="BV29" s="1378"/>
      <c r="BW29" s="1378"/>
      <c r="BX29" s="1378"/>
      <c r="BY29" s="1378"/>
      <c r="BZ29" s="1378"/>
      <c r="CA29" s="1378"/>
      <c r="CB29" s="1378"/>
      <c r="CC29" s="1378"/>
      <c r="CD29" s="1378"/>
      <c r="CE29" s="1378"/>
      <c r="CF29" s="1378"/>
      <c r="CG29" s="1378"/>
      <c r="CH29" s="1378"/>
      <c r="CI29" s="1378"/>
      <c r="CJ29" s="1378"/>
      <c r="CK29" s="1378"/>
      <c r="CL29" s="1378"/>
      <c r="CM29" s="1378"/>
      <c r="CN29" s="1378"/>
      <c r="CO29" s="1378"/>
      <c r="CP29" s="1378"/>
      <c r="CQ29" s="1378"/>
      <c r="CR29" s="1378"/>
      <c r="CS29" s="1378"/>
      <c r="CT29" s="1378"/>
      <c r="CU29" s="1378"/>
      <c r="CV29" s="1378"/>
      <c r="CW29" s="3"/>
      <c r="CX29" s="5"/>
      <c r="DA29" s="8" t="s">
        <v>75</v>
      </c>
      <c r="DB29" s="9">
        <v>0.81399999999999995</v>
      </c>
      <c r="DC29" s="10" t="s">
        <v>76</v>
      </c>
      <c r="DE29" s="95">
        <f t="shared" si="1"/>
        <v>27</v>
      </c>
      <c r="DF29" s="14" t="s">
        <v>12</v>
      </c>
      <c r="DG29" s="15"/>
      <c r="DH29" s="15"/>
      <c r="DI29" s="15"/>
      <c r="DJ29" s="15"/>
      <c r="DK29" s="15"/>
      <c r="DL29" s="15"/>
      <c r="DM29" s="15"/>
      <c r="DN29" s="15">
        <v>1.2141999999999999</v>
      </c>
      <c r="DO29" s="860">
        <v>1.2141999999999999</v>
      </c>
      <c r="DP29" s="15">
        <v>1.2141999999999999</v>
      </c>
      <c r="DQ29" s="15">
        <v>1.2141999999999999</v>
      </c>
    </row>
    <row r="30" spans="2:126" ht="13.5" customHeight="1" x14ac:dyDescent="0.25">
      <c r="B30" s="2"/>
      <c r="C30" s="33" t="s">
        <v>810</v>
      </c>
      <c r="D30" s="1472" t="s">
        <v>13</v>
      </c>
      <c r="E30" s="1472"/>
      <c r="F30" s="1472"/>
      <c r="G30" s="1472"/>
      <c r="H30" s="1472"/>
      <c r="I30" s="1472"/>
      <c r="J30" s="1472"/>
      <c r="K30" s="1472"/>
      <c r="L30" s="1473"/>
      <c r="M30" s="1379">
        <f>(IF(O3="RUMAH TINGGAL MEWAH",VLOOKUP(D30,BIAYA,2,FALSE),IF(O3="RUMAH TINGGAL MENENGAH",VLOOKUP(D30,BIAYA,3,FALSE),IF(O3="RUMAH TINGGAL SEDERHANA",VLOOKUP(D30,BIAYA,4,FALSE),IF(O3="SEMI PERMANEN",VLOOKUP(D30,BIAYA,5,FALSE),IF(O3="GUDANG",VLOOKUP(D30,BIAYA,6,FALSE),IF(O3="GEDUNG BERTINGKAT RENDAH &lt; 5 LANTAI",VLOOKUP(D30,BIAYA,7,FALSE),IF(O3="GEDUNG BERTINGKAT SEDANG 5-8 LANTAI",VLOOKUP(D30,BIAYA,8,FALSE),IF(O3="GEDUNG BERTINGKAT TINGGI &gt; 8 LANTAI",VLOOKUP(D30,BIAYA,9,FALSE),IF(O3="MALL 4 LANTAI + 1 BASEMENT",VLOOKUP(D30,BIAYA,10,FALSE),IF(O3="HOTEL 8 LANTAI",VLOOKUP(D30,BIAYA,11,FALSE),IF(O3="APARTEMEN 14 LANTAI + 2 SEMI BASEMENT",VLOOKUP(D30,BIAYA,12,FALSE)))))))))))))</f>
        <v>0</v>
      </c>
      <c r="N30" s="1379"/>
      <c r="O30" s="1379"/>
      <c r="P30" s="1379"/>
      <c r="Q30" s="1379"/>
      <c r="R30" s="1460"/>
      <c r="S30" s="1460"/>
      <c r="T30" s="1460"/>
      <c r="U30" s="1359">
        <v>1</v>
      </c>
      <c r="V30" s="1359"/>
      <c r="W30" s="1359"/>
      <c r="X30" s="1533">
        <f t="shared" si="6"/>
        <v>0</v>
      </c>
      <c r="Y30" s="1379"/>
      <c r="Z30" s="1379"/>
      <c r="AA30" s="1379"/>
      <c r="AB30" s="1534"/>
      <c r="AC30" s="1394"/>
      <c r="AD30" s="1395"/>
      <c r="AE30" s="1395"/>
      <c r="AF30" s="1395"/>
      <c r="AG30" s="1395"/>
      <c r="AH30" s="1395"/>
      <c r="AI30" s="1395"/>
      <c r="AJ30" s="1395"/>
      <c r="AK30" s="1395"/>
      <c r="AL30" s="1395"/>
      <c r="AM30" s="1395"/>
      <c r="AN30" s="1395"/>
      <c r="AO30" s="1395"/>
      <c r="AP30" s="1395"/>
      <c r="AQ30" s="1395"/>
      <c r="AR30" s="1395"/>
      <c r="AS30" s="1395"/>
      <c r="AT30" s="1395"/>
      <c r="AU30" s="1395"/>
      <c r="AV30" s="1395"/>
      <c r="AW30" s="1395"/>
      <c r="AX30" s="1395"/>
      <c r="AY30" s="1396"/>
      <c r="AZ30" s="3"/>
      <c r="BA30" s="1403"/>
      <c r="BB30" s="1404"/>
      <c r="BC30" s="1404"/>
      <c r="BD30" s="1405"/>
      <c r="BE30" s="1412"/>
      <c r="BF30" s="1413"/>
      <c r="BG30" s="1413"/>
      <c r="BH30" s="1414"/>
      <c r="BI30" s="1464"/>
      <c r="BJ30" s="1465"/>
      <c r="BK30" s="1465"/>
      <c r="BL30" s="1466"/>
      <c r="BM30" s="1421"/>
      <c r="BN30" s="1422"/>
      <c r="BO30" s="1423"/>
      <c r="BP30" s="1427"/>
      <c r="BQ30" s="1427"/>
      <c r="BR30" s="1427"/>
      <c r="BS30" s="1427"/>
      <c r="BT30" s="1427"/>
      <c r="BU30" s="127"/>
      <c r="BV30" s="1378"/>
      <c r="BW30" s="1378"/>
      <c r="BX30" s="1378"/>
      <c r="BY30" s="1378"/>
      <c r="BZ30" s="1378"/>
      <c r="CA30" s="1378"/>
      <c r="CB30" s="1378"/>
      <c r="CC30" s="1378"/>
      <c r="CD30" s="1378"/>
      <c r="CE30" s="1378"/>
      <c r="CF30" s="1378"/>
      <c r="CG30" s="1378"/>
      <c r="CH30" s="1378"/>
      <c r="CI30" s="1378"/>
      <c r="CJ30" s="1378"/>
      <c r="CK30" s="1378"/>
      <c r="CL30" s="1378"/>
      <c r="CM30" s="1378"/>
      <c r="CN30" s="1378"/>
      <c r="CO30" s="1378"/>
      <c r="CP30" s="1378"/>
      <c r="CQ30" s="1378"/>
      <c r="CR30" s="1378"/>
      <c r="CS30" s="1378"/>
      <c r="CT30" s="1378"/>
      <c r="CU30" s="1378"/>
      <c r="CV30" s="1378"/>
      <c r="CW30" s="3"/>
      <c r="CX30" s="5"/>
      <c r="DA30" s="8" t="s">
        <v>77</v>
      </c>
      <c r="DB30" s="9">
        <v>0.86499999999999999</v>
      </c>
      <c r="DC30" s="10" t="s">
        <v>78</v>
      </c>
      <c r="DE30" s="95">
        <f t="shared" si="1"/>
        <v>28</v>
      </c>
      <c r="DF30" s="14" t="s">
        <v>12</v>
      </c>
      <c r="DG30" s="15"/>
      <c r="DH30" s="15"/>
      <c r="DI30" s="15"/>
      <c r="DJ30" s="15"/>
      <c r="DK30" s="15"/>
      <c r="DL30" s="15"/>
      <c r="DM30" s="15"/>
      <c r="DN30" s="15">
        <v>1.234</v>
      </c>
      <c r="DO30" s="860">
        <v>1.234</v>
      </c>
      <c r="DP30" s="15">
        <v>1.234</v>
      </c>
      <c r="DQ30" s="15">
        <v>1.234</v>
      </c>
    </row>
    <row r="31" spans="2:126" ht="13.5" customHeight="1" x14ac:dyDescent="0.25">
      <c r="B31" s="2"/>
      <c r="C31" s="34" t="s">
        <v>810</v>
      </c>
      <c r="D31" s="1472" t="s">
        <v>13</v>
      </c>
      <c r="E31" s="1472"/>
      <c r="F31" s="1472"/>
      <c r="G31" s="1472"/>
      <c r="H31" s="1472"/>
      <c r="I31" s="1472"/>
      <c r="J31" s="1472"/>
      <c r="K31" s="1472"/>
      <c r="L31" s="1473"/>
      <c r="M31" s="1379">
        <f>(IF(O3="RUMAH TINGGAL MEWAH",VLOOKUP(D31,BIAYA,2,FALSE),IF(O3="RUMAH TINGGAL MENENGAH",VLOOKUP(D31,BIAYA,3,FALSE),IF(O3="RUMAH TINGGAL SEDERHANA",VLOOKUP(D31,BIAYA,4,FALSE),IF(O3="SEMI PERMANEN",VLOOKUP(D31,BIAYA,5,FALSE),IF(O3="GUDANG",VLOOKUP(D31,BIAYA,6,FALSE),IF(O3="GEDUNG BERTINGKAT RENDAH &lt; 5 LANTAI",VLOOKUP(D31,BIAYA,7,FALSE),IF(O3="GEDUNG BERTINGKAT SEDANG 5-8 LANTAI",VLOOKUP(D31,BIAYA,8,FALSE),IF(O3="GEDUNG BERTINGKAT TINGGI &gt; 8 LANTAI",VLOOKUP(D31,BIAYA,9,FALSE),IF(O3="MALL 4 LANTAI + 1 BASEMENT",VLOOKUP(D31,BIAYA,10,FALSE),IF(O3="HOTEL 8 LANTAI",VLOOKUP(D31,BIAYA,11,FALSE),IF(O3="APARTEMEN 14 LANTAI + 2 SEMI BASEMENT",VLOOKUP(D31,BIAYA,12,FALSE)))))))))))))</f>
        <v>0</v>
      </c>
      <c r="N31" s="1379"/>
      <c r="O31" s="1379"/>
      <c r="P31" s="1379"/>
      <c r="Q31" s="1379"/>
      <c r="R31" s="1380"/>
      <c r="S31" s="1380"/>
      <c r="T31" s="1380"/>
      <c r="U31" s="1377">
        <v>1</v>
      </c>
      <c r="V31" s="1377"/>
      <c r="W31" s="1377"/>
      <c r="X31" s="1527">
        <f t="shared" si="6"/>
        <v>0</v>
      </c>
      <c r="Y31" s="1528"/>
      <c r="Z31" s="1528"/>
      <c r="AA31" s="1528"/>
      <c r="AB31" s="1529"/>
      <c r="AC31" s="1394"/>
      <c r="AD31" s="1395"/>
      <c r="AE31" s="1395"/>
      <c r="AF31" s="1395"/>
      <c r="AG31" s="1395"/>
      <c r="AH31" s="1395"/>
      <c r="AI31" s="1395"/>
      <c r="AJ31" s="1395"/>
      <c r="AK31" s="1395"/>
      <c r="AL31" s="1395"/>
      <c r="AM31" s="1395"/>
      <c r="AN31" s="1395"/>
      <c r="AO31" s="1395"/>
      <c r="AP31" s="1395"/>
      <c r="AQ31" s="1395"/>
      <c r="AR31" s="1395"/>
      <c r="AS31" s="1395"/>
      <c r="AT31" s="1395"/>
      <c r="AU31" s="1395"/>
      <c r="AV31" s="1395"/>
      <c r="AW31" s="1395"/>
      <c r="AX31" s="1395"/>
      <c r="AY31" s="1396"/>
      <c r="AZ31" s="3"/>
      <c r="BA31" s="1403"/>
      <c r="BB31" s="1404"/>
      <c r="BC31" s="1404"/>
      <c r="BD31" s="1405"/>
      <c r="BE31" s="1412"/>
      <c r="BF31" s="1413"/>
      <c r="BG31" s="1413"/>
      <c r="BH31" s="1414"/>
      <c r="BI31" s="1464"/>
      <c r="BJ31" s="1465"/>
      <c r="BK31" s="1465"/>
      <c r="BL31" s="1466"/>
      <c r="BM31" s="1421"/>
      <c r="BN31" s="1422"/>
      <c r="BO31" s="1423"/>
      <c r="BP31" s="1427"/>
      <c r="BQ31" s="1427"/>
      <c r="BR31" s="1427"/>
      <c r="BS31" s="1427"/>
      <c r="BT31" s="1427"/>
      <c r="BU31" s="127"/>
      <c r="BV31" s="128"/>
      <c r="BW31" s="128"/>
      <c r="BX31" s="128"/>
      <c r="BY31" s="128"/>
      <c r="BZ31" s="128"/>
      <c r="CA31" s="128"/>
      <c r="CB31" s="128"/>
      <c r="CC31" s="128"/>
      <c r="CD31" s="119"/>
      <c r="CE31" s="125"/>
      <c r="CF31" s="125"/>
      <c r="CG31" s="125"/>
      <c r="CH31" s="125"/>
      <c r="CI31" s="125"/>
      <c r="CJ31" s="125"/>
      <c r="CK31" s="125"/>
      <c r="CL31" s="125"/>
      <c r="CM31" s="125"/>
      <c r="CN31" s="125"/>
      <c r="CO31" s="125"/>
      <c r="CP31" s="125"/>
      <c r="CQ31" s="125"/>
      <c r="CR31" s="125"/>
      <c r="CS31" s="125"/>
      <c r="CT31" s="125"/>
      <c r="CU31" s="125"/>
      <c r="CV31" s="125"/>
      <c r="CW31" s="3"/>
      <c r="CX31" s="5"/>
      <c r="DA31" s="8" t="s">
        <v>79</v>
      </c>
      <c r="DB31" s="9">
        <v>0.80600000000000005</v>
      </c>
      <c r="DC31" s="10" t="s">
        <v>80</v>
      </c>
      <c r="DE31" s="95">
        <f t="shared" si="1"/>
        <v>29</v>
      </c>
      <c r="DF31" s="14" t="s">
        <v>12</v>
      </c>
      <c r="DG31" s="15"/>
      <c r="DH31" s="15"/>
      <c r="DI31" s="15"/>
      <c r="DJ31" s="15"/>
      <c r="DK31" s="15"/>
      <c r="DL31" s="15"/>
      <c r="DM31" s="15"/>
      <c r="DN31" s="15">
        <v>1.2539</v>
      </c>
      <c r="DO31" s="860">
        <v>1.2539</v>
      </c>
      <c r="DP31" s="15">
        <v>1.2539</v>
      </c>
      <c r="DQ31" s="15">
        <v>1.2539</v>
      </c>
    </row>
    <row r="32" spans="2:126" ht="13.5" customHeight="1" x14ac:dyDescent="0.2">
      <c r="B32" s="2"/>
      <c r="C32" s="1381" t="s">
        <v>811</v>
      </c>
      <c r="D32" s="1382"/>
      <c r="E32" s="1382"/>
      <c r="F32" s="1382"/>
      <c r="G32" s="1382"/>
      <c r="H32" s="1382"/>
      <c r="I32" s="1382"/>
      <c r="J32" s="1382"/>
      <c r="K32" s="1382"/>
      <c r="L32" s="1382"/>
      <c r="M32" s="1382"/>
      <c r="N32" s="1382"/>
      <c r="O32" s="1382"/>
      <c r="P32" s="1382"/>
      <c r="Q32" s="1382"/>
      <c r="R32" s="1382"/>
      <c r="S32" s="1382"/>
      <c r="T32" s="1382"/>
      <c r="U32" s="1382"/>
      <c r="V32" s="1382"/>
      <c r="W32" s="1383"/>
      <c r="X32" s="1384">
        <f>SUM(X28:AB31)</f>
        <v>0</v>
      </c>
      <c r="Y32" s="1384"/>
      <c r="Z32" s="1384"/>
      <c r="AA32" s="1384"/>
      <c r="AB32" s="1384"/>
      <c r="AC32" s="1397"/>
      <c r="AD32" s="1398"/>
      <c r="AE32" s="1398"/>
      <c r="AF32" s="1398"/>
      <c r="AG32" s="1398"/>
      <c r="AH32" s="1398"/>
      <c r="AI32" s="1398"/>
      <c r="AJ32" s="1398"/>
      <c r="AK32" s="1398"/>
      <c r="AL32" s="1398"/>
      <c r="AM32" s="1398"/>
      <c r="AN32" s="1398"/>
      <c r="AO32" s="1398"/>
      <c r="AP32" s="1398"/>
      <c r="AQ32" s="1398"/>
      <c r="AR32" s="1398"/>
      <c r="AS32" s="1398"/>
      <c r="AT32" s="1398"/>
      <c r="AU32" s="1398"/>
      <c r="AV32" s="1398"/>
      <c r="AW32" s="1398"/>
      <c r="AX32" s="1398"/>
      <c r="AY32" s="1399"/>
      <c r="AZ32" s="3"/>
      <c r="BA32" s="1406"/>
      <c r="BB32" s="1407"/>
      <c r="BC32" s="1407"/>
      <c r="BD32" s="1408"/>
      <c r="BE32" s="1415"/>
      <c r="BF32" s="1416"/>
      <c r="BG32" s="1416"/>
      <c r="BH32" s="1417"/>
      <c r="BI32" s="1467"/>
      <c r="BJ32" s="1468"/>
      <c r="BK32" s="1468"/>
      <c r="BL32" s="1469"/>
      <c r="BM32" s="1424"/>
      <c r="BN32" s="1425"/>
      <c r="BO32" s="1426"/>
      <c r="BP32" s="1427"/>
      <c r="BQ32" s="1427"/>
      <c r="BR32" s="1427"/>
      <c r="BS32" s="1427"/>
      <c r="BT32" s="1427"/>
      <c r="BU32" s="127"/>
      <c r="BV32" s="1378" t="s">
        <v>911</v>
      </c>
      <c r="BW32" s="1378"/>
      <c r="BX32" s="1378"/>
      <c r="BY32" s="1378"/>
      <c r="BZ32" s="1378"/>
      <c r="CA32" s="1378"/>
      <c r="CB32" s="1378"/>
      <c r="CC32" s="1378"/>
      <c r="CD32" s="1378"/>
      <c r="CE32" s="1378"/>
      <c r="CF32" s="1378"/>
      <c r="CG32" s="1378"/>
      <c r="CH32" s="1378"/>
      <c r="CI32" s="1378"/>
      <c r="CJ32" s="1378"/>
      <c r="CK32" s="1378"/>
      <c r="CL32" s="1378"/>
      <c r="CM32" s="1378"/>
      <c r="CN32" s="1378"/>
      <c r="CO32" s="1378"/>
      <c r="CP32" s="1378"/>
      <c r="CQ32" s="1378"/>
      <c r="CR32" s="1378"/>
      <c r="CS32" s="1378"/>
      <c r="CT32" s="1378"/>
      <c r="CU32" s="1378"/>
      <c r="CV32" s="1378"/>
      <c r="CW32" s="3"/>
      <c r="CX32" s="5"/>
      <c r="DA32" s="8" t="s">
        <v>81</v>
      </c>
      <c r="DB32" s="9">
        <v>0.76600000000000001</v>
      </c>
      <c r="DC32" s="10" t="s">
        <v>82</v>
      </c>
      <c r="DE32" s="95">
        <f t="shared" si="1"/>
        <v>30</v>
      </c>
      <c r="DF32" s="14" t="s">
        <v>12</v>
      </c>
      <c r="DG32" s="15"/>
      <c r="DH32" s="15"/>
      <c r="DI32" s="15"/>
      <c r="DJ32" s="15"/>
      <c r="DK32" s="15"/>
      <c r="DL32" s="15"/>
      <c r="DM32" s="15"/>
      <c r="DN32" s="15">
        <v>1.2737000000000001</v>
      </c>
      <c r="DO32" s="860">
        <v>1.2737000000000001</v>
      </c>
      <c r="DP32" s="15">
        <v>1.2737000000000001</v>
      </c>
      <c r="DQ32" s="15">
        <v>1.2737000000000001</v>
      </c>
    </row>
    <row r="33" spans="2:121" ht="13.5" customHeight="1" x14ac:dyDescent="0.2">
      <c r="B33" s="2"/>
      <c r="C33" s="1385" t="s">
        <v>805</v>
      </c>
      <c r="D33" s="1386"/>
      <c r="E33" s="1386"/>
      <c r="F33" s="1386"/>
      <c r="G33" s="1386"/>
      <c r="H33" s="1386"/>
      <c r="I33" s="1386"/>
      <c r="J33" s="1386"/>
      <c r="K33" s="1386"/>
      <c r="L33" s="1386"/>
      <c r="M33" s="1386"/>
      <c r="N33" s="1386"/>
      <c r="O33" s="1386"/>
      <c r="P33" s="1386"/>
      <c r="Q33" s="1386"/>
      <c r="R33" s="1386"/>
      <c r="S33" s="1386"/>
      <c r="T33" s="1386"/>
      <c r="U33" s="1386"/>
      <c r="V33" s="1386"/>
      <c r="W33" s="1387"/>
      <c r="X33" s="1388">
        <f>HLOOKUP(O3,$DG$58:$DQ$67,6,FALSE)</f>
        <v>182435</v>
      </c>
      <c r="Y33" s="1389"/>
      <c r="Z33" s="1389"/>
      <c r="AA33" s="1389"/>
      <c r="AB33" s="1390"/>
      <c r="AC33" s="1391" t="str">
        <f>HLOOKUP(O3,$DG$44:$DQ$56,6,FALSE)</f>
        <v>Plafon gypsum setara Knauf, list cornice 5 cm dengan rangka hollow galvanis, di cat setara Catylac; sebagian kecil menggunakan plafon GRC 6 mm untuk area basah</v>
      </c>
      <c r="AD33" s="1392"/>
      <c r="AE33" s="1392"/>
      <c r="AF33" s="1392"/>
      <c r="AG33" s="1392"/>
      <c r="AH33" s="1392"/>
      <c r="AI33" s="1392"/>
      <c r="AJ33" s="1392"/>
      <c r="AK33" s="1392"/>
      <c r="AL33" s="1392"/>
      <c r="AM33" s="1392"/>
      <c r="AN33" s="1392"/>
      <c r="AO33" s="1392"/>
      <c r="AP33" s="1392"/>
      <c r="AQ33" s="1392"/>
      <c r="AR33" s="1392"/>
      <c r="AS33" s="1392"/>
      <c r="AT33" s="1392"/>
      <c r="AU33" s="1392"/>
      <c r="AV33" s="1392"/>
      <c r="AW33" s="1392"/>
      <c r="AX33" s="1392"/>
      <c r="AY33" s="1393"/>
      <c r="AZ33" s="3"/>
      <c r="BA33" s="1400">
        <f>X38*BQ8</f>
        <v>0</v>
      </c>
      <c r="BB33" s="1401"/>
      <c r="BC33" s="1401"/>
      <c r="BD33" s="1402"/>
      <c r="BE33" s="1409">
        <f>BE10</f>
        <v>0</v>
      </c>
      <c r="BF33" s="1410"/>
      <c r="BG33" s="1410"/>
      <c r="BH33" s="1411"/>
      <c r="BI33" s="1461">
        <f>BI10</f>
        <v>0</v>
      </c>
      <c r="BJ33" s="1462"/>
      <c r="BK33" s="1462"/>
      <c r="BL33" s="1463"/>
      <c r="BM33" s="1418">
        <f>IF(BI10=0,0,(Rekap!$A$6-BI33)/AS68)</f>
        <v>0</v>
      </c>
      <c r="BN33" s="1419"/>
      <c r="BO33" s="1420"/>
      <c r="BP33" s="1427">
        <f>BA33*BM33</f>
        <v>0</v>
      </c>
      <c r="BQ33" s="1427"/>
      <c r="BR33" s="1427"/>
      <c r="BS33" s="1427"/>
      <c r="BT33" s="1427"/>
      <c r="BU33" s="127"/>
      <c r="BV33" s="1378"/>
      <c r="BW33" s="1378"/>
      <c r="BX33" s="1378"/>
      <c r="BY33" s="1378"/>
      <c r="BZ33" s="1378"/>
      <c r="CA33" s="1378"/>
      <c r="CB33" s="1378"/>
      <c r="CC33" s="1378"/>
      <c r="CD33" s="1378"/>
      <c r="CE33" s="1378"/>
      <c r="CF33" s="1378"/>
      <c r="CG33" s="1378"/>
      <c r="CH33" s="1378"/>
      <c r="CI33" s="1378"/>
      <c r="CJ33" s="1378"/>
      <c r="CK33" s="1378"/>
      <c r="CL33" s="1378"/>
      <c r="CM33" s="1378"/>
      <c r="CN33" s="1378"/>
      <c r="CO33" s="1378"/>
      <c r="CP33" s="1378"/>
      <c r="CQ33" s="1378"/>
      <c r="CR33" s="1378"/>
      <c r="CS33" s="1378"/>
      <c r="CT33" s="1378"/>
      <c r="CU33" s="1378"/>
      <c r="CV33" s="1378"/>
      <c r="CW33" s="3"/>
      <c r="CX33" s="5"/>
      <c r="DA33" s="8" t="s">
        <v>83</v>
      </c>
      <c r="DB33" s="9">
        <v>1.0649999999999999</v>
      </c>
      <c r="DC33" s="10" t="s">
        <v>84</v>
      </c>
      <c r="DE33" s="95">
        <f t="shared" si="1"/>
        <v>31</v>
      </c>
      <c r="DF33" s="14" t="s">
        <v>12</v>
      </c>
      <c r="DG33" s="15"/>
      <c r="DH33" s="15"/>
      <c r="DI33" s="15"/>
      <c r="DJ33" s="15"/>
      <c r="DK33" s="15"/>
      <c r="DL33" s="15"/>
      <c r="DM33" s="15"/>
      <c r="DN33" s="15">
        <v>1.2936000000000001</v>
      </c>
      <c r="DO33" s="860">
        <v>1.2936000000000001</v>
      </c>
      <c r="DP33" s="15">
        <v>1.2936000000000001</v>
      </c>
      <c r="DQ33" s="15">
        <v>1.2936000000000001</v>
      </c>
    </row>
    <row r="34" spans="2:121" ht="13.5" customHeight="1" x14ac:dyDescent="0.25">
      <c r="B34" s="2"/>
      <c r="C34" s="32" t="s">
        <v>810</v>
      </c>
      <c r="D34" s="1470" t="s">
        <v>751</v>
      </c>
      <c r="E34" s="1470"/>
      <c r="F34" s="1470"/>
      <c r="G34" s="1470"/>
      <c r="H34" s="1470"/>
      <c r="I34" s="1470"/>
      <c r="J34" s="1470"/>
      <c r="K34" s="1470"/>
      <c r="L34" s="1471"/>
      <c r="M34" s="1379">
        <f>(IF(O3="RUMAH TINGGAL MEWAH",VLOOKUP(D34,BIAYA,2,FALSE),IF(O3="RUMAH TINGGAL MENENGAH",VLOOKUP(D34,BIAYA,3,FALSE),IF(O3="RUMAH TINGGAL SEDERHANA",VLOOKUP(D34,BIAYA,4,FALSE),IF(O3="SEMI PERMANEN",VLOOKUP(D34,BIAYA,5,FALSE),IF(O3="GUDANG",VLOOKUP(D34,BIAYA,6,FALSE),IF(O3="GEDUNG BERTINGKAT RENDAH &lt; 5 LANTAI",VLOOKUP(D34,BIAYA,7,FALSE),IF(O3="GEDUNG BERTINGKAT SEDANG 5-8 LANTAI",VLOOKUP(D34,BIAYA,8,FALSE),IF(O3="GEDUNG BERTINGKAT TINGGI &gt; 8 LANTAI",VLOOKUP(D34,BIAYA,9,FALSE),IF(O3="MALL 4 LANTAI + 1 BASEMENT",VLOOKUP(D34,BIAYA,10,FALSE),IF(O3="HOTEL 8 LANTAI",VLOOKUP(D34,BIAYA,11,FALSE),IF(O3="APARTEMEN 14 LANTAI + 2 SEMI BASEMENT",VLOOKUP(D34,BIAYA,12,FALSE)))))))))))))</f>
        <v>185642.00202918419</v>
      </c>
      <c r="N34" s="1379"/>
      <c r="O34" s="1379"/>
      <c r="P34" s="1379"/>
      <c r="Q34" s="1379"/>
      <c r="R34" s="1459">
        <v>0</v>
      </c>
      <c r="S34" s="1459"/>
      <c r="T34" s="1459"/>
      <c r="U34" s="1436">
        <v>1</v>
      </c>
      <c r="V34" s="1436"/>
      <c r="W34" s="1436"/>
      <c r="X34" s="1437">
        <f>M34*R34*U34</f>
        <v>0</v>
      </c>
      <c r="Y34" s="1437"/>
      <c r="Z34" s="1437"/>
      <c r="AA34" s="1437"/>
      <c r="AB34" s="1437"/>
      <c r="AC34" s="1394"/>
      <c r="AD34" s="1395"/>
      <c r="AE34" s="1395"/>
      <c r="AF34" s="1395"/>
      <c r="AG34" s="1395"/>
      <c r="AH34" s="1395"/>
      <c r="AI34" s="1395"/>
      <c r="AJ34" s="1395"/>
      <c r="AK34" s="1395"/>
      <c r="AL34" s="1395"/>
      <c r="AM34" s="1395"/>
      <c r="AN34" s="1395"/>
      <c r="AO34" s="1395"/>
      <c r="AP34" s="1395"/>
      <c r="AQ34" s="1395"/>
      <c r="AR34" s="1395"/>
      <c r="AS34" s="1395"/>
      <c r="AT34" s="1395"/>
      <c r="AU34" s="1395"/>
      <c r="AV34" s="1395"/>
      <c r="AW34" s="1395"/>
      <c r="AX34" s="1395"/>
      <c r="AY34" s="1396"/>
      <c r="AZ34" s="3"/>
      <c r="BA34" s="1403"/>
      <c r="BB34" s="1404"/>
      <c r="BC34" s="1404"/>
      <c r="BD34" s="1405"/>
      <c r="BE34" s="1412"/>
      <c r="BF34" s="1413"/>
      <c r="BG34" s="1413"/>
      <c r="BH34" s="1414"/>
      <c r="BI34" s="1464"/>
      <c r="BJ34" s="1465"/>
      <c r="BK34" s="1465"/>
      <c r="BL34" s="1466"/>
      <c r="BM34" s="1421"/>
      <c r="BN34" s="1422"/>
      <c r="BO34" s="1423"/>
      <c r="BP34" s="1427"/>
      <c r="BQ34" s="1427"/>
      <c r="BR34" s="1427"/>
      <c r="BS34" s="1427"/>
      <c r="BT34" s="1427"/>
      <c r="BU34" s="127"/>
      <c r="BV34" s="1378"/>
      <c r="BW34" s="1378"/>
      <c r="BX34" s="1378"/>
      <c r="BY34" s="1378"/>
      <c r="BZ34" s="1378"/>
      <c r="CA34" s="1378"/>
      <c r="CB34" s="1378"/>
      <c r="CC34" s="1378"/>
      <c r="CD34" s="1378"/>
      <c r="CE34" s="1378"/>
      <c r="CF34" s="1378"/>
      <c r="CG34" s="1378"/>
      <c r="CH34" s="1378"/>
      <c r="CI34" s="1378"/>
      <c r="CJ34" s="1378"/>
      <c r="CK34" s="1378"/>
      <c r="CL34" s="1378"/>
      <c r="CM34" s="1378"/>
      <c r="CN34" s="1378"/>
      <c r="CO34" s="1378"/>
      <c r="CP34" s="1378"/>
      <c r="CQ34" s="1378"/>
      <c r="CR34" s="1378"/>
      <c r="CS34" s="1378"/>
      <c r="CT34" s="1378"/>
      <c r="CU34" s="1378"/>
      <c r="CV34" s="1378"/>
      <c r="CW34" s="3"/>
      <c r="CX34" s="5"/>
      <c r="DA34" s="8" t="s">
        <v>85</v>
      </c>
      <c r="DB34" s="9">
        <v>1.135</v>
      </c>
      <c r="DC34" s="10" t="s">
        <v>86</v>
      </c>
      <c r="DE34" s="95">
        <f t="shared" si="1"/>
        <v>32</v>
      </c>
      <c r="DF34" s="14" t="s">
        <v>12</v>
      </c>
      <c r="DG34" s="15"/>
      <c r="DH34" s="15"/>
      <c r="DI34" s="15"/>
      <c r="DJ34" s="15"/>
      <c r="DK34" s="15"/>
      <c r="DL34" s="15"/>
      <c r="DM34" s="15"/>
      <c r="DN34" s="15">
        <v>1.3134999999999999</v>
      </c>
      <c r="DO34" s="860">
        <v>1.3134999999999999</v>
      </c>
      <c r="DP34" s="15">
        <v>1.3134999999999999</v>
      </c>
      <c r="DQ34" s="15">
        <v>1.3134999999999999</v>
      </c>
    </row>
    <row r="35" spans="2:121" ht="13.5" customHeight="1" x14ac:dyDescent="0.25">
      <c r="B35" s="2"/>
      <c r="C35" s="33" t="s">
        <v>810</v>
      </c>
      <c r="D35" s="1472" t="s">
        <v>750</v>
      </c>
      <c r="E35" s="1472"/>
      <c r="F35" s="1472"/>
      <c r="G35" s="1472"/>
      <c r="H35" s="1472"/>
      <c r="I35" s="1472"/>
      <c r="J35" s="1472"/>
      <c r="K35" s="1472"/>
      <c r="L35" s="1473"/>
      <c r="M35" s="1379">
        <f>(IF(O3="RUMAH TINGGAL MEWAH",VLOOKUP(D35,BIAYA,2,FALSE),IF(O3="RUMAH TINGGAL MENENGAH",VLOOKUP(D35,BIAYA,3,FALSE),IF(O3="RUMAH TINGGAL SEDERHANA",VLOOKUP(D35,BIAYA,4,FALSE),IF(O3="SEMI PERMANEN",VLOOKUP(D35,BIAYA,5,FALSE),IF(O3="GUDANG",VLOOKUP(D35,BIAYA,6,FALSE),IF(O3="GEDUNG BERTINGKAT RENDAH &lt; 5 LANTAI",VLOOKUP(D35,BIAYA,7,FALSE),IF(O3="GEDUNG BERTINGKAT SEDANG 5-8 LANTAI",VLOOKUP(D35,BIAYA,8,FALSE),IF(O3="GEDUNG BERTINGKAT TINGGI &gt; 8 LANTAI",VLOOKUP(D35,BIAYA,9,FALSE),IF(O3="MALL 4 LANTAI + 1 BASEMENT",VLOOKUP(D35,BIAYA,10,FALSE),IF(O3="HOTEL 8 LANTAI",VLOOKUP(D35,BIAYA,11,FALSE),IF(O3="APARTEMEN 14 LANTAI + 2 SEMI BASEMENT",VLOOKUP(D35,BIAYA,12,FALSE)))))))))))))</f>
        <v>207746.27144672762</v>
      </c>
      <c r="N35" s="1379"/>
      <c r="O35" s="1379"/>
      <c r="P35" s="1379"/>
      <c r="Q35" s="1379"/>
      <c r="R35" s="1460">
        <v>0</v>
      </c>
      <c r="S35" s="1460"/>
      <c r="T35" s="1460"/>
      <c r="U35" s="1359">
        <v>1</v>
      </c>
      <c r="V35" s="1359"/>
      <c r="W35" s="1359"/>
      <c r="X35" s="1533">
        <f t="shared" ref="X35:X37" si="7">M35*R35*U35</f>
        <v>0</v>
      </c>
      <c r="Y35" s="1379"/>
      <c r="Z35" s="1379"/>
      <c r="AA35" s="1379"/>
      <c r="AB35" s="1534"/>
      <c r="AC35" s="1394"/>
      <c r="AD35" s="1395"/>
      <c r="AE35" s="1395"/>
      <c r="AF35" s="1395"/>
      <c r="AG35" s="1395"/>
      <c r="AH35" s="1395"/>
      <c r="AI35" s="1395"/>
      <c r="AJ35" s="1395"/>
      <c r="AK35" s="1395"/>
      <c r="AL35" s="1395"/>
      <c r="AM35" s="1395"/>
      <c r="AN35" s="1395"/>
      <c r="AO35" s="1395"/>
      <c r="AP35" s="1395"/>
      <c r="AQ35" s="1395"/>
      <c r="AR35" s="1395"/>
      <c r="AS35" s="1395"/>
      <c r="AT35" s="1395"/>
      <c r="AU35" s="1395"/>
      <c r="AV35" s="1395"/>
      <c r="AW35" s="1395"/>
      <c r="AX35" s="1395"/>
      <c r="AY35" s="1396"/>
      <c r="AZ35" s="3"/>
      <c r="BA35" s="1403"/>
      <c r="BB35" s="1404"/>
      <c r="BC35" s="1404"/>
      <c r="BD35" s="1405"/>
      <c r="BE35" s="1412"/>
      <c r="BF35" s="1413"/>
      <c r="BG35" s="1413"/>
      <c r="BH35" s="1414"/>
      <c r="BI35" s="1464"/>
      <c r="BJ35" s="1465"/>
      <c r="BK35" s="1465"/>
      <c r="BL35" s="1466"/>
      <c r="BM35" s="1421"/>
      <c r="BN35" s="1422"/>
      <c r="BO35" s="1423"/>
      <c r="BP35" s="1427"/>
      <c r="BQ35" s="1427"/>
      <c r="BR35" s="1427"/>
      <c r="BS35" s="1427"/>
      <c r="BT35" s="1427"/>
      <c r="BU35" s="127"/>
      <c r="BV35" s="1378"/>
      <c r="BW35" s="1378"/>
      <c r="BX35" s="1378"/>
      <c r="BY35" s="1378"/>
      <c r="BZ35" s="1378"/>
      <c r="CA35" s="1378"/>
      <c r="CB35" s="1378"/>
      <c r="CC35" s="1378"/>
      <c r="CD35" s="1378"/>
      <c r="CE35" s="1378"/>
      <c r="CF35" s="1378"/>
      <c r="CG35" s="1378"/>
      <c r="CH35" s="1378"/>
      <c r="CI35" s="1378"/>
      <c r="CJ35" s="1378"/>
      <c r="CK35" s="1378"/>
      <c r="CL35" s="1378"/>
      <c r="CM35" s="1378"/>
      <c r="CN35" s="1378"/>
      <c r="CO35" s="1378"/>
      <c r="CP35" s="1378"/>
      <c r="CQ35" s="1378"/>
      <c r="CR35" s="1378"/>
      <c r="CS35" s="1378"/>
      <c r="CT35" s="1378"/>
      <c r="CU35" s="1378"/>
      <c r="CV35" s="1378"/>
      <c r="CW35" s="3"/>
      <c r="CX35" s="5"/>
      <c r="DA35" s="8" t="s">
        <v>87</v>
      </c>
      <c r="DB35" s="9">
        <v>1.1100000000000001</v>
      </c>
      <c r="DC35" s="10" t="s">
        <v>88</v>
      </c>
      <c r="DE35" s="95">
        <f t="shared" si="1"/>
        <v>33</v>
      </c>
      <c r="DF35" s="14" t="s">
        <v>12</v>
      </c>
      <c r="DG35" s="15"/>
      <c r="DH35" s="15"/>
      <c r="DI35" s="15"/>
      <c r="DJ35" s="15"/>
      <c r="DK35" s="15"/>
      <c r="DL35" s="15"/>
      <c r="DM35" s="15"/>
      <c r="DN35" s="15">
        <v>1.3332999999999999</v>
      </c>
      <c r="DO35" s="860">
        <v>1.3332999999999999</v>
      </c>
      <c r="DP35" s="15">
        <v>1.3332999999999999</v>
      </c>
      <c r="DQ35" s="15">
        <v>1.3332999999999999</v>
      </c>
    </row>
    <row r="36" spans="2:121" ht="13.5" customHeight="1" x14ac:dyDescent="0.25">
      <c r="B36" s="2"/>
      <c r="C36" s="33" t="s">
        <v>810</v>
      </c>
      <c r="D36" s="1472" t="s">
        <v>749</v>
      </c>
      <c r="E36" s="1472"/>
      <c r="F36" s="1472"/>
      <c r="G36" s="1472"/>
      <c r="H36" s="1472"/>
      <c r="I36" s="1472"/>
      <c r="J36" s="1472"/>
      <c r="K36" s="1472"/>
      <c r="L36" s="1473"/>
      <c r="M36" s="1379">
        <f>(IF(O3="RUMAH TINGGAL MEWAH",VLOOKUP(D36,BIAYA,2,FALSE),IF(O3="RUMAH TINGGAL MENENGAH",VLOOKUP(D36,BIAYA,3,FALSE),IF(O3="RUMAH TINGGAL SEDERHANA",VLOOKUP(D36,BIAYA,4,FALSE),IF(O3="SEMI PERMANEN",VLOOKUP(D36,BIAYA,5,FALSE),IF(O3="GUDANG",VLOOKUP(D36,BIAYA,6,FALSE),IF(O3="GEDUNG BERTINGKAT RENDAH &lt; 5 LANTAI",VLOOKUP(D36,BIAYA,7,FALSE),IF(O3="GEDUNG BERTINGKAT SEDANG 5-8 LANTAI",VLOOKUP(D36,BIAYA,8,FALSE),IF(O3="GEDUNG BERTINGKAT TINGGI &gt; 8 LANTAI",VLOOKUP(D36,BIAYA,9,FALSE),IF(O3="MALL 4 LANTAI + 1 BASEMENT",VLOOKUP(D36,BIAYA,10,FALSE),IF(O3="HOTEL 8 LANTAI",VLOOKUP(D36,BIAYA,11,FALSE),IF(O3="APARTEMEN 14 LANTAI + 2 SEMI BASEMENT",VLOOKUP(D36,BIAYA,12,FALSE)))))))))))))</f>
        <v>125081.63314906947</v>
      </c>
      <c r="N36" s="1379"/>
      <c r="O36" s="1379"/>
      <c r="P36" s="1379"/>
      <c r="Q36" s="1379"/>
      <c r="R36" s="1460">
        <v>0</v>
      </c>
      <c r="S36" s="1460"/>
      <c r="T36" s="1460"/>
      <c r="U36" s="1359">
        <v>1</v>
      </c>
      <c r="V36" s="1359"/>
      <c r="W36" s="1359"/>
      <c r="X36" s="1533">
        <f t="shared" si="7"/>
        <v>0</v>
      </c>
      <c r="Y36" s="1379"/>
      <c r="Z36" s="1379"/>
      <c r="AA36" s="1379"/>
      <c r="AB36" s="1534"/>
      <c r="AC36" s="1394"/>
      <c r="AD36" s="1395"/>
      <c r="AE36" s="1395"/>
      <c r="AF36" s="1395"/>
      <c r="AG36" s="1395"/>
      <c r="AH36" s="1395"/>
      <c r="AI36" s="1395"/>
      <c r="AJ36" s="1395"/>
      <c r="AK36" s="1395"/>
      <c r="AL36" s="1395"/>
      <c r="AM36" s="1395"/>
      <c r="AN36" s="1395"/>
      <c r="AO36" s="1395"/>
      <c r="AP36" s="1395"/>
      <c r="AQ36" s="1395"/>
      <c r="AR36" s="1395"/>
      <c r="AS36" s="1395"/>
      <c r="AT36" s="1395"/>
      <c r="AU36" s="1395"/>
      <c r="AV36" s="1395"/>
      <c r="AW36" s="1395"/>
      <c r="AX36" s="1395"/>
      <c r="AY36" s="1396"/>
      <c r="AZ36" s="3"/>
      <c r="BA36" s="1403"/>
      <c r="BB36" s="1404"/>
      <c r="BC36" s="1404"/>
      <c r="BD36" s="1405"/>
      <c r="BE36" s="1412"/>
      <c r="BF36" s="1413"/>
      <c r="BG36" s="1413"/>
      <c r="BH36" s="1414"/>
      <c r="BI36" s="1464"/>
      <c r="BJ36" s="1465"/>
      <c r="BK36" s="1465"/>
      <c r="BL36" s="1466"/>
      <c r="BM36" s="1421"/>
      <c r="BN36" s="1422"/>
      <c r="BO36" s="1423"/>
      <c r="BP36" s="1427"/>
      <c r="BQ36" s="1427"/>
      <c r="BR36" s="1427"/>
      <c r="BS36" s="1427"/>
      <c r="BT36" s="1427"/>
      <c r="BU36" s="127"/>
      <c r="BV36" s="1378"/>
      <c r="BW36" s="1378"/>
      <c r="BX36" s="1378"/>
      <c r="BY36" s="1378"/>
      <c r="BZ36" s="1378"/>
      <c r="CA36" s="1378"/>
      <c r="CB36" s="1378"/>
      <c r="CC36" s="1378"/>
      <c r="CD36" s="1378"/>
      <c r="CE36" s="1378"/>
      <c r="CF36" s="1378"/>
      <c r="CG36" s="1378"/>
      <c r="CH36" s="1378"/>
      <c r="CI36" s="1378"/>
      <c r="CJ36" s="1378"/>
      <c r="CK36" s="1378"/>
      <c r="CL36" s="1378"/>
      <c r="CM36" s="1378"/>
      <c r="CN36" s="1378"/>
      <c r="CO36" s="1378"/>
      <c r="CP36" s="1378"/>
      <c r="CQ36" s="1378"/>
      <c r="CR36" s="1378"/>
      <c r="CS36" s="1378"/>
      <c r="CT36" s="1378"/>
      <c r="CU36" s="1378"/>
      <c r="CV36" s="1378"/>
      <c r="CW36" s="3"/>
      <c r="CX36" s="5"/>
      <c r="DA36" s="8" t="s">
        <v>89</v>
      </c>
      <c r="DB36" s="9">
        <v>1.788</v>
      </c>
      <c r="DC36" s="10" t="s">
        <v>90</v>
      </c>
      <c r="DE36" s="95">
        <f t="shared" si="1"/>
        <v>34</v>
      </c>
      <c r="DF36" s="14" t="s">
        <v>12</v>
      </c>
      <c r="DG36" s="15"/>
      <c r="DH36" s="15"/>
      <c r="DI36" s="15"/>
      <c r="DJ36" s="15"/>
      <c r="DK36" s="15"/>
      <c r="DL36" s="15"/>
      <c r="DM36" s="15"/>
      <c r="DN36" s="15">
        <v>1.3532</v>
      </c>
      <c r="DO36" s="860">
        <v>1.3532</v>
      </c>
      <c r="DP36" s="15">
        <v>1.3532</v>
      </c>
      <c r="DQ36" s="15">
        <v>1.3532</v>
      </c>
    </row>
    <row r="37" spans="2:121" ht="13.5" customHeight="1" x14ac:dyDescent="0.25">
      <c r="B37" s="2"/>
      <c r="C37" s="34" t="s">
        <v>810</v>
      </c>
      <c r="D37" s="1474" t="s">
        <v>13</v>
      </c>
      <c r="E37" s="1474"/>
      <c r="F37" s="1474"/>
      <c r="G37" s="1474"/>
      <c r="H37" s="1474"/>
      <c r="I37" s="1474"/>
      <c r="J37" s="1474"/>
      <c r="K37" s="1474"/>
      <c r="L37" s="1475"/>
      <c r="M37" s="1379">
        <f>(IF(O3="RUMAH TINGGAL MEWAH",VLOOKUP(D37,BIAYA,2,FALSE),IF(O3="RUMAH TINGGAL MENENGAH",VLOOKUP(D37,BIAYA,3,FALSE),IF(O3="RUMAH TINGGAL SEDERHANA",VLOOKUP(D37,BIAYA,4,FALSE),IF(O3="SEMI PERMANEN",VLOOKUP(D37,BIAYA,5,FALSE),IF(O3="GUDANG",VLOOKUP(D37,BIAYA,6,FALSE),IF(O3="GEDUNG BERTINGKAT RENDAH &lt; 5 LANTAI",VLOOKUP(D37,BIAYA,7,FALSE),IF(O3="GEDUNG BERTINGKAT SEDANG 5-8 LANTAI",VLOOKUP(D37,BIAYA,8,FALSE),IF(O3="GEDUNG BERTINGKAT TINGGI &gt; 8 LANTAI",VLOOKUP(D37,BIAYA,9,FALSE),IF(O3="MALL 4 LANTAI + 1 BASEMENT",VLOOKUP(D37,BIAYA,10,FALSE),IF(O3="HOTEL 8 LANTAI",VLOOKUP(D37,BIAYA,11,FALSE),IF(O3="APARTEMEN 14 LANTAI + 2 SEMI BASEMENT",VLOOKUP(D37,BIAYA,12,FALSE)))))))))))))</f>
        <v>0</v>
      </c>
      <c r="N37" s="1379"/>
      <c r="O37" s="1379"/>
      <c r="P37" s="1379"/>
      <c r="Q37" s="1379"/>
      <c r="R37" s="1380"/>
      <c r="S37" s="1380"/>
      <c r="T37" s="1380"/>
      <c r="U37" s="1377">
        <v>1</v>
      </c>
      <c r="V37" s="1377"/>
      <c r="W37" s="1377"/>
      <c r="X37" s="1527">
        <f t="shared" si="7"/>
        <v>0</v>
      </c>
      <c r="Y37" s="1528"/>
      <c r="Z37" s="1528"/>
      <c r="AA37" s="1528"/>
      <c r="AB37" s="1529"/>
      <c r="AC37" s="1394"/>
      <c r="AD37" s="1395"/>
      <c r="AE37" s="1395"/>
      <c r="AF37" s="1395"/>
      <c r="AG37" s="1395"/>
      <c r="AH37" s="1395"/>
      <c r="AI37" s="1395"/>
      <c r="AJ37" s="1395"/>
      <c r="AK37" s="1395"/>
      <c r="AL37" s="1395"/>
      <c r="AM37" s="1395"/>
      <c r="AN37" s="1395"/>
      <c r="AO37" s="1395"/>
      <c r="AP37" s="1395"/>
      <c r="AQ37" s="1395"/>
      <c r="AR37" s="1395"/>
      <c r="AS37" s="1395"/>
      <c r="AT37" s="1395"/>
      <c r="AU37" s="1395"/>
      <c r="AV37" s="1395"/>
      <c r="AW37" s="1395"/>
      <c r="AX37" s="1395"/>
      <c r="AY37" s="1396"/>
      <c r="AZ37" s="3"/>
      <c r="BA37" s="1403"/>
      <c r="BB37" s="1404"/>
      <c r="BC37" s="1404"/>
      <c r="BD37" s="1405"/>
      <c r="BE37" s="1412"/>
      <c r="BF37" s="1413"/>
      <c r="BG37" s="1413"/>
      <c r="BH37" s="1414"/>
      <c r="BI37" s="1464"/>
      <c r="BJ37" s="1465"/>
      <c r="BK37" s="1465"/>
      <c r="BL37" s="1466"/>
      <c r="BM37" s="1421"/>
      <c r="BN37" s="1422"/>
      <c r="BO37" s="1423"/>
      <c r="BP37" s="1427"/>
      <c r="BQ37" s="1427"/>
      <c r="BR37" s="1427"/>
      <c r="BS37" s="1427"/>
      <c r="BT37" s="1427"/>
      <c r="BU37" s="127"/>
      <c r="BV37" s="1378"/>
      <c r="BW37" s="1378"/>
      <c r="BX37" s="1378"/>
      <c r="BY37" s="1378"/>
      <c r="BZ37" s="1378"/>
      <c r="CA37" s="1378"/>
      <c r="CB37" s="1378"/>
      <c r="CC37" s="1378"/>
      <c r="CD37" s="1378"/>
      <c r="CE37" s="1378"/>
      <c r="CF37" s="1378"/>
      <c r="CG37" s="1378"/>
      <c r="CH37" s="1378"/>
      <c r="CI37" s="1378"/>
      <c r="CJ37" s="1378"/>
      <c r="CK37" s="1378"/>
      <c r="CL37" s="1378"/>
      <c r="CM37" s="1378"/>
      <c r="CN37" s="1378"/>
      <c r="CO37" s="1378"/>
      <c r="CP37" s="1378"/>
      <c r="CQ37" s="1378"/>
      <c r="CR37" s="1378"/>
      <c r="CS37" s="1378"/>
      <c r="CT37" s="1378"/>
      <c r="CU37" s="1378"/>
      <c r="CV37" s="1378"/>
      <c r="CW37" s="3"/>
      <c r="CX37" s="5"/>
      <c r="DA37" s="11"/>
      <c r="DB37" s="11"/>
      <c r="DC37" s="11"/>
      <c r="DE37" s="95">
        <f t="shared" si="1"/>
        <v>35</v>
      </c>
      <c r="DF37" s="14" t="s">
        <v>12</v>
      </c>
      <c r="DG37" s="15"/>
      <c r="DH37" s="15"/>
      <c r="DI37" s="15"/>
      <c r="DJ37" s="15"/>
      <c r="DK37" s="15"/>
      <c r="DL37" s="15"/>
      <c r="DM37" s="15"/>
      <c r="DN37" s="15">
        <v>1.3731</v>
      </c>
      <c r="DO37" s="860">
        <v>1.3731</v>
      </c>
      <c r="DP37" s="15">
        <v>1.3731</v>
      </c>
      <c r="DQ37" s="15">
        <v>1.3731</v>
      </c>
    </row>
    <row r="38" spans="2:121" ht="13.5" customHeight="1" x14ac:dyDescent="0.2">
      <c r="B38" s="2"/>
      <c r="C38" s="1381" t="s">
        <v>811</v>
      </c>
      <c r="D38" s="1382"/>
      <c r="E38" s="1382"/>
      <c r="F38" s="1382"/>
      <c r="G38" s="1382"/>
      <c r="H38" s="1382"/>
      <c r="I38" s="1382"/>
      <c r="J38" s="1382"/>
      <c r="K38" s="1382"/>
      <c r="L38" s="1382"/>
      <c r="M38" s="1382"/>
      <c r="N38" s="1382"/>
      <c r="O38" s="1382"/>
      <c r="P38" s="1382"/>
      <c r="Q38" s="1382"/>
      <c r="R38" s="1382"/>
      <c r="S38" s="1382"/>
      <c r="T38" s="1382"/>
      <c r="U38" s="1382"/>
      <c r="V38" s="1382"/>
      <c r="W38" s="1383"/>
      <c r="X38" s="1384">
        <f>SUM(X34:AB37)</f>
        <v>0</v>
      </c>
      <c r="Y38" s="1384"/>
      <c r="Z38" s="1384"/>
      <c r="AA38" s="1384"/>
      <c r="AB38" s="1384"/>
      <c r="AC38" s="1397"/>
      <c r="AD38" s="1398"/>
      <c r="AE38" s="1398"/>
      <c r="AF38" s="1398"/>
      <c r="AG38" s="1398"/>
      <c r="AH38" s="1398"/>
      <c r="AI38" s="1398"/>
      <c r="AJ38" s="1398"/>
      <c r="AK38" s="1398"/>
      <c r="AL38" s="1398"/>
      <c r="AM38" s="1398"/>
      <c r="AN38" s="1398"/>
      <c r="AO38" s="1398"/>
      <c r="AP38" s="1398"/>
      <c r="AQ38" s="1398"/>
      <c r="AR38" s="1398"/>
      <c r="AS38" s="1398"/>
      <c r="AT38" s="1398"/>
      <c r="AU38" s="1398"/>
      <c r="AV38" s="1398"/>
      <c r="AW38" s="1398"/>
      <c r="AX38" s="1398"/>
      <c r="AY38" s="1399"/>
      <c r="AZ38" s="3"/>
      <c r="BA38" s="1406"/>
      <c r="BB38" s="1407"/>
      <c r="BC38" s="1407"/>
      <c r="BD38" s="1408"/>
      <c r="BE38" s="1415"/>
      <c r="BF38" s="1416"/>
      <c r="BG38" s="1416"/>
      <c r="BH38" s="1417"/>
      <c r="BI38" s="1467"/>
      <c r="BJ38" s="1468"/>
      <c r="BK38" s="1468"/>
      <c r="BL38" s="1469"/>
      <c r="BM38" s="1424"/>
      <c r="BN38" s="1425"/>
      <c r="BO38" s="1426"/>
      <c r="BP38" s="1427"/>
      <c r="BQ38" s="1427"/>
      <c r="BR38" s="1427"/>
      <c r="BS38" s="1427"/>
      <c r="BT38" s="1427"/>
      <c r="BU38" s="127"/>
      <c r="BV38" s="1378"/>
      <c r="BW38" s="1378"/>
      <c r="BX38" s="1378"/>
      <c r="BY38" s="1378"/>
      <c r="BZ38" s="1378"/>
      <c r="CA38" s="1378"/>
      <c r="CB38" s="1378"/>
      <c r="CC38" s="1378"/>
      <c r="CD38" s="1378"/>
      <c r="CE38" s="1378"/>
      <c r="CF38" s="1378"/>
      <c r="CG38" s="1378"/>
      <c r="CH38" s="1378"/>
      <c r="CI38" s="1378"/>
      <c r="CJ38" s="1378"/>
      <c r="CK38" s="1378"/>
      <c r="CL38" s="1378"/>
      <c r="CM38" s="1378"/>
      <c r="CN38" s="1378"/>
      <c r="CO38" s="1378"/>
      <c r="CP38" s="1378"/>
      <c r="CQ38" s="1378"/>
      <c r="CR38" s="1378"/>
      <c r="CS38" s="1378"/>
      <c r="CT38" s="1378"/>
      <c r="CU38" s="1378"/>
      <c r="CV38" s="1378"/>
      <c r="CW38" s="3"/>
      <c r="CX38" s="5"/>
      <c r="DA38" s="11" t="s">
        <v>91</v>
      </c>
      <c r="DB38" s="11">
        <v>0.94099999999999995</v>
      </c>
      <c r="DC38" s="11"/>
      <c r="DE38" s="95">
        <f t="shared" si="1"/>
        <v>36</v>
      </c>
      <c r="DF38" s="14" t="s">
        <v>12</v>
      </c>
      <c r="DG38" s="15"/>
      <c r="DH38" s="15"/>
      <c r="DI38" s="15"/>
      <c r="DJ38" s="15"/>
      <c r="DK38" s="15"/>
      <c r="DL38" s="15"/>
      <c r="DM38" s="15"/>
      <c r="DN38" s="15">
        <v>1.3929</v>
      </c>
      <c r="DO38" s="860">
        <v>1.3929</v>
      </c>
      <c r="DP38" s="15">
        <v>1.3929</v>
      </c>
      <c r="DQ38" s="15">
        <v>1.3929</v>
      </c>
    </row>
    <row r="39" spans="2:121" ht="13.5" customHeight="1" x14ac:dyDescent="0.2">
      <c r="B39" s="2"/>
      <c r="C39" s="1385" t="s">
        <v>806</v>
      </c>
      <c r="D39" s="1386"/>
      <c r="E39" s="1386"/>
      <c r="F39" s="1386"/>
      <c r="G39" s="1386"/>
      <c r="H39" s="1386"/>
      <c r="I39" s="1386"/>
      <c r="J39" s="1386"/>
      <c r="K39" s="1386"/>
      <c r="L39" s="1386"/>
      <c r="M39" s="1386"/>
      <c r="N39" s="1386"/>
      <c r="O39" s="1386"/>
      <c r="P39" s="1386"/>
      <c r="Q39" s="1386"/>
      <c r="R39" s="1386"/>
      <c r="S39" s="1386"/>
      <c r="T39" s="1386"/>
      <c r="U39" s="1386"/>
      <c r="V39" s="1386"/>
      <c r="W39" s="1387"/>
      <c r="X39" s="1388">
        <f>HLOOKUP(O3,$DG$58:$DQ$67,7,FALSE)</f>
        <v>707358</v>
      </c>
      <c r="Y39" s="1389"/>
      <c r="Z39" s="1389"/>
      <c r="AA39" s="1389"/>
      <c r="AB39" s="1390"/>
      <c r="AC39" s="1391" t="str">
        <f>HLOOKUP(O3,$DG$44:$DQ$56,7,FALSE)</f>
        <v>Pasangan dinding bata merah, diplester, diaci dan dilapisi cat (setara Catylac); untuk kamar mandi dilapis keramik dinding 20x30 setara Imperium; ketinggian dinding dalam 3,2 m</v>
      </c>
      <c r="AD39" s="1392"/>
      <c r="AE39" s="1392"/>
      <c r="AF39" s="1392"/>
      <c r="AG39" s="1392"/>
      <c r="AH39" s="1392"/>
      <c r="AI39" s="1392"/>
      <c r="AJ39" s="1392"/>
      <c r="AK39" s="1392"/>
      <c r="AL39" s="1392"/>
      <c r="AM39" s="1392"/>
      <c r="AN39" s="1392"/>
      <c r="AO39" s="1392"/>
      <c r="AP39" s="1392"/>
      <c r="AQ39" s="1392"/>
      <c r="AR39" s="1392"/>
      <c r="AS39" s="1392"/>
      <c r="AT39" s="1392"/>
      <c r="AU39" s="1392"/>
      <c r="AV39" s="1392"/>
      <c r="AW39" s="1392"/>
      <c r="AX39" s="1392"/>
      <c r="AY39" s="1393"/>
      <c r="AZ39" s="3"/>
      <c r="BA39" s="1400">
        <f>X44*BQ8</f>
        <v>0</v>
      </c>
      <c r="BB39" s="1401"/>
      <c r="BC39" s="1401"/>
      <c r="BD39" s="1402"/>
      <c r="BE39" s="1409">
        <f>BE10</f>
        <v>0</v>
      </c>
      <c r="BF39" s="1410"/>
      <c r="BG39" s="1410"/>
      <c r="BH39" s="1411"/>
      <c r="BI39" s="1409">
        <f>BI10</f>
        <v>0</v>
      </c>
      <c r="BJ39" s="1410"/>
      <c r="BK39" s="1410"/>
      <c r="BL39" s="1411"/>
      <c r="BM39" s="1418">
        <f>IF(BI10=0,0,(Rekap!$A$6-BI39)/AS68)</f>
        <v>0</v>
      </c>
      <c r="BN39" s="1419"/>
      <c r="BO39" s="1420"/>
      <c r="BP39" s="1427">
        <f>BA39*BM39</f>
        <v>0</v>
      </c>
      <c r="BQ39" s="1427"/>
      <c r="BR39" s="1427"/>
      <c r="BS39" s="1427"/>
      <c r="BT39" s="1427"/>
      <c r="BU39" s="127"/>
      <c r="BV39" s="1378"/>
      <c r="BW39" s="1378"/>
      <c r="BX39" s="1378"/>
      <c r="BY39" s="1378"/>
      <c r="BZ39" s="1378"/>
      <c r="CA39" s="1378"/>
      <c r="CB39" s="1378"/>
      <c r="CC39" s="1378"/>
      <c r="CD39" s="1378"/>
      <c r="CE39" s="1378"/>
      <c r="CF39" s="1378"/>
      <c r="CG39" s="1378"/>
      <c r="CH39" s="1378"/>
      <c r="CI39" s="1378"/>
      <c r="CJ39" s="1378"/>
      <c r="CK39" s="1378"/>
      <c r="CL39" s="1378"/>
      <c r="CM39" s="1378"/>
      <c r="CN39" s="1378"/>
      <c r="CO39" s="1378"/>
      <c r="CP39" s="1378"/>
      <c r="CQ39" s="1378"/>
      <c r="CR39" s="1378"/>
      <c r="CS39" s="1378"/>
      <c r="CT39" s="1378"/>
      <c r="CU39" s="1378"/>
      <c r="CV39" s="1378"/>
      <c r="CW39" s="3"/>
      <c r="CX39" s="5"/>
      <c r="DA39" s="11" t="s">
        <v>92</v>
      </c>
      <c r="DB39" s="11">
        <v>0.85299999999999998</v>
      </c>
      <c r="DC39" s="11"/>
      <c r="DE39" s="95">
        <f t="shared" si="1"/>
        <v>37</v>
      </c>
      <c r="DF39" s="14" t="s">
        <v>12</v>
      </c>
      <c r="DG39" s="15"/>
      <c r="DH39" s="15"/>
      <c r="DI39" s="15"/>
      <c r="DJ39" s="15"/>
      <c r="DK39" s="15"/>
      <c r="DL39" s="15"/>
      <c r="DM39" s="15"/>
      <c r="DN39" s="15">
        <v>1.4128000000000001</v>
      </c>
      <c r="DO39" s="860">
        <v>1.4128000000000001</v>
      </c>
      <c r="DP39" s="15">
        <v>1.4128000000000001</v>
      </c>
      <c r="DQ39" s="15">
        <v>1.4128000000000001</v>
      </c>
    </row>
    <row r="40" spans="2:121" ht="13.5" customHeight="1" x14ac:dyDescent="0.25">
      <c r="B40" s="2"/>
      <c r="C40" s="32" t="s">
        <v>810</v>
      </c>
      <c r="D40" s="1470" t="s">
        <v>757</v>
      </c>
      <c r="E40" s="1470"/>
      <c r="F40" s="1470"/>
      <c r="G40" s="1470"/>
      <c r="H40" s="1470"/>
      <c r="I40" s="1470"/>
      <c r="J40" s="1470"/>
      <c r="K40" s="1470"/>
      <c r="L40" s="1471"/>
      <c r="M40" s="1379">
        <f>(IF(O3="RUMAH TINGGAL MEWAH",VLOOKUP(D40,BIAYA,2,FALSE),IF(O3="RUMAH TINGGAL MENENGAH",VLOOKUP(D40,BIAYA,3,FALSE),IF(O3="RUMAH TINGGAL SEDERHANA",VLOOKUP(D40,BIAYA,4,FALSE),IF(O3="SEMI PERMANEN",VLOOKUP(D40,BIAYA,5,FALSE),IF(O3="GUDANG",VLOOKUP(D40,BIAYA,6,FALSE),IF(O3="GEDUNG BERTINGKAT RENDAH &lt; 5 LANTAI",VLOOKUP(D40,BIAYA,7,FALSE),IF(O3="GEDUNG BERTINGKAT SEDANG 5-8 LANTAI",VLOOKUP(D40,BIAYA,8,FALSE),IF(O3="GEDUNG BERTINGKAT TINGGI &gt; 8 LANTAI",VLOOKUP(D40,BIAYA,9,FALSE),IF(O3="MALL 4 LANTAI + 1 BASEMENT",VLOOKUP(D40,BIAYA,10,FALSE),IF(O3="HOTEL 8 LANTAI",VLOOKUP(D40,BIAYA,11,FALSE),IF(O3="APARTEMEN 14 LANTAI + 2 SEMI BASEMENT",VLOOKUP(D40,BIAYA,12,FALSE)))))))))))))</f>
        <v>260586.29286918315</v>
      </c>
      <c r="N40" s="1379"/>
      <c r="O40" s="1379"/>
      <c r="P40" s="1379"/>
      <c r="Q40" s="1379"/>
      <c r="R40" s="1459">
        <v>0</v>
      </c>
      <c r="S40" s="1459"/>
      <c r="T40" s="1459"/>
      <c r="U40" s="1436">
        <v>1</v>
      </c>
      <c r="V40" s="1436"/>
      <c r="W40" s="1436"/>
      <c r="X40" s="1437">
        <f>M40*R40*U40</f>
        <v>0</v>
      </c>
      <c r="Y40" s="1437"/>
      <c r="Z40" s="1437"/>
      <c r="AA40" s="1437"/>
      <c r="AB40" s="1437"/>
      <c r="AC40" s="1394"/>
      <c r="AD40" s="1395"/>
      <c r="AE40" s="1395"/>
      <c r="AF40" s="1395"/>
      <c r="AG40" s="1395"/>
      <c r="AH40" s="1395"/>
      <c r="AI40" s="1395"/>
      <c r="AJ40" s="1395"/>
      <c r="AK40" s="1395"/>
      <c r="AL40" s="1395"/>
      <c r="AM40" s="1395"/>
      <c r="AN40" s="1395"/>
      <c r="AO40" s="1395"/>
      <c r="AP40" s="1395"/>
      <c r="AQ40" s="1395"/>
      <c r="AR40" s="1395"/>
      <c r="AS40" s="1395"/>
      <c r="AT40" s="1395"/>
      <c r="AU40" s="1395"/>
      <c r="AV40" s="1395"/>
      <c r="AW40" s="1395"/>
      <c r="AX40" s="1395"/>
      <c r="AY40" s="1396"/>
      <c r="AZ40" s="2"/>
      <c r="BA40" s="1403"/>
      <c r="BB40" s="1404"/>
      <c r="BC40" s="1404"/>
      <c r="BD40" s="1405"/>
      <c r="BE40" s="1412"/>
      <c r="BF40" s="1413"/>
      <c r="BG40" s="1413"/>
      <c r="BH40" s="1414"/>
      <c r="BI40" s="1412"/>
      <c r="BJ40" s="1413"/>
      <c r="BK40" s="1413"/>
      <c r="BL40" s="1414"/>
      <c r="BM40" s="1421"/>
      <c r="BN40" s="1422"/>
      <c r="BO40" s="1423"/>
      <c r="BP40" s="1427"/>
      <c r="BQ40" s="1427"/>
      <c r="BR40" s="1427"/>
      <c r="BS40" s="1427"/>
      <c r="BT40" s="1427"/>
      <c r="BU40" s="127"/>
      <c r="BV40" s="1378"/>
      <c r="BW40" s="1378"/>
      <c r="BX40" s="1378"/>
      <c r="BY40" s="1378"/>
      <c r="BZ40" s="1378"/>
      <c r="CA40" s="1378"/>
      <c r="CB40" s="1378"/>
      <c r="CC40" s="1378"/>
      <c r="CD40" s="1378"/>
      <c r="CE40" s="1378"/>
      <c r="CF40" s="1378"/>
      <c r="CG40" s="1378"/>
      <c r="CH40" s="1378"/>
      <c r="CI40" s="1378"/>
      <c r="CJ40" s="1378"/>
      <c r="CK40" s="1378"/>
      <c r="CL40" s="1378"/>
      <c r="CM40" s="1378"/>
      <c r="CN40" s="1378"/>
      <c r="CO40" s="1378"/>
      <c r="CP40" s="1378"/>
      <c r="CQ40" s="1378"/>
      <c r="CR40" s="1378"/>
      <c r="CS40" s="1378"/>
      <c r="CT40" s="1378"/>
      <c r="CU40" s="1378"/>
      <c r="CV40" s="1378"/>
      <c r="CW40" s="3"/>
      <c r="CX40" s="5"/>
      <c r="DA40" s="11" t="s">
        <v>93</v>
      </c>
      <c r="DB40" s="11">
        <v>0.83899999999999997</v>
      </c>
      <c r="DC40" s="11"/>
      <c r="DE40" s="95">
        <f t="shared" si="1"/>
        <v>38</v>
      </c>
      <c r="DF40" s="14" t="s">
        <v>12</v>
      </c>
      <c r="DG40" s="15"/>
      <c r="DH40" s="15"/>
      <c r="DI40" s="15"/>
      <c r="DJ40" s="15"/>
      <c r="DK40" s="15"/>
      <c r="DL40" s="15"/>
      <c r="DM40" s="15"/>
      <c r="DN40" s="15">
        <v>1.4326000000000001</v>
      </c>
      <c r="DO40" s="860">
        <v>1.4326000000000001</v>
      </c>
      <c r="DP40" s="15">
        <v>1.4326000000000001</v>
      </c>
      <c r="DQ40" s="15">
        <v>1.4326000000000001</v>
      </c>
    </row>
    <row r="41" spans="2:121" ht="13.5" customHeight="1" x14ac:dyDescent="0.25">
      <c r="B41" s="35"/>
      <c r="C41" s="33" t="s">
        <v>810</v>
      </c>
      <c r="D41" s="1472" t="s">
        <v>764</v>
      </c>
      <c r="E41" s="1472"/>
      <c r="F41" s="1472"/>
      <c r="G41" s="1472"/>
      <c r="H41" s="1472"/>
      <c r="I41" s="1472"/>
      <c r="J41" s="1472"/>
      <c r="K41" s="1472"/>
      <c r="L41" s="1473"/>
      <c r="M41" s="1379">
        <f>(IF(O3="RUMAH TINGGAL MEWAH",VLOOKUP(D41,BIAYA,2,FALSE),IF(O3="RUMAH TINGGAL MENENGAH",VLOOKUP(D41,BIAYA,3,FALSE),IF(O3="RUMAH TINGGAL SEDERHANA",VLOOKUP(D41,BIAYA,4,FALSE),IF(O3="SEMI PERMANEN",VLOOKUP(D41,BIAYA,5,FALSE),IF(O3="GUDANG",VLOOKUP(D41,BIAYA,6,FALSE),IF(O3="GEDUNG BERTINGKAT RENDAH &lt; 5 LANTAI",VLOOKUP(D41,BIAYA,7,FALSE),IF(O3="GEDUNG BERTINGKAT SEDANG 5-8 LANTAI",VLOOKUP(D41,BIAYA,8,FALSE),IF(O3="GEDUNG BERTINGKAT TINGGI &gt; 8 LANTAI",VLOOKUP(D41,BIAYA,9,FALSE),IF(O3="MALL 4 LANTAI + 1 BASEMENT",VLOOKUP(D41,BIAYA,10,FALSE),IF(O3="HOTEL 8 LANTAI",VLOOKUP(D41,BIAYA,11,FALSE),IF(O3="APARTEMEN 14 LANTAI + 2 SEMI BASEMENT",VLOOKUP(D41,BIAYA,12,FALSE)))))))))))))</f>
        <v>523178.25351689057</v>
      </c>
      <c r="N41" s="1379"/>
      <c r="O41" s="1379"/>
      <c r="P41" s="1379"/>
      <c r="Q41" s="1379"/>
      <c r="R41" s="1460">
        <v>0</v>
      </c>
      <c r="S41" s="1460"/>
      <c r="T41" s="1460"/>
      <c r="U41" s="1359">
        <v>1</v>
      </c>
      <c r="V41" s="1359"/>
      <c r="W41" s="1359"/>
      <c r="X41" s="1533">
        <f t="shared" ref="X41:X43" si="8">M41*R41*U41</f>
        <v>0</v>
      </c>
      <c r="Y41" s="1379"/>
      <c r="Z41" s="1379"/>
      <c r="AA41" s="1379"/>
      <c r="AB41" s="1534"/>
      <c r="AC41" s="1394"/>
      <c r="AD41" s="1395"/>
      <c r="AE41" s="1395"/>
      <c r="AF41" s="1395"/>
      <c r="AG41" s="1395"/>
      <c r="AH41" s="1395"/>
      <c r="AI41" s="1395"/>
      <c r="AJ41" s="1395"/>
      <c r="AK41" s="1395"/>
      <c r="AL41" s="1395"/>
      <c r="AM41" s="1395"/>
      <c r="AN41" s="1395"/>
      <c r="AO41" s="1395"/>
      <c r="AP41" s="1395"/>
      <c r="AQ41" s="1395"/>
      <c r="AR41" s="1395"/>
      <c r="AS41" s="1395"/>
      <c r="AT41" s="1395"/>
      <c r="AU41" s="1395"/>
      <c r="AV41" s="1395"/>
      <c r="AW41" s="1395"/>
      <c r="AX41" s="1395"/>
      <c r="AY41" s="1396"/>
      <c r="AZ41" s="2"/>
      <c r="BA41" s="1403"/>
      <c r="BB41" s="1404"/>
      <c r="BC41" s="1404"/>
      <c r="BD41" s="1405"/>
      <c r="BE41" s="1412"/>
      <c r="BF41" s="1413"/>
      <c r="BG41" s="1413"/>
      <c r="BH41" s="1414"/>
      <c r="BI41" s="1412"/>
      <c r="BJ41" s="1413"/>
      <c r="BK41" s="1413"/>
      <c r="BL41" s="1414"/>
      <c r="BM41" s="1421"/>
      <c r="BN41" s="1422"/>
      <c r="BO41" s="1423"/>
      <c r="BP41" s="1427"/>
      <c r="BQ41" s="1427"/>
      <c r="BR41" s="1427"/>
      <c r="BS41" s="1427"/>
      <c r="BT41" s="1427"/>
      <c r="BU41" s="127"/>
      <c r="BV41" s="1378"/>
      <c r="BW41" s="1378"/>
      <c r="BX41" s="1378"/>
      <c r="BY41" s="1378"/>
      <c r="BZ41" s="1378"/>
      <c r="CA41" s="1378"/>
      <c r="CB41" s="1378"/>
      <c r="CC41" s="1378"/>
      <c r="CD41" s="1378"/>
      <c r="CE41" s="1378"/>
      <c r="CF41" s="1378"/>
      <c r="CG41" s="1378"/>
      <c r="CH41" s="1378"/>
      <c r="CI41" s="1378"/>
      <c r="CJ41" s="1378"/>
      <c r="CK41" s="1378"/>
      <c r="CL41" s="1378"/>
      <c r="CM41" s="1378"/>
      <c r="CN41" s="1378"/>
      <c r="CO41" s="1378"/>
      <c r="CP41" s="1378"/>
      <c r="CQ41" s="1378"/>
      <c r="CR41" s="1378"/>
      <c r="CS41" s="1378"/>
      <c r="CT41" s="1378"/>
      <c r="CU41" s="1378"/>
      <c r="CV41" s="1378"/>
      <c r="CW41" s="3"/>
      <c r="CX41" s="5"/>
      <c r="DA41" s="11" t="s">
        <v>94</v>
      </c>
      <c r="DB41" s="12">
        <v>0.86199999999999999</v>
      </c>
      <c r="DC41" s="11"/>
      <c r="DE41" s="95">
        <f t="shared" si="1"/>
        <v>39</v>
      </c>
      <c r="DF41" s="14" t="s">
        <v>12</v>
      </c>
      <c r="DG41" s="15"/>
      <c r="DH41" s="15"/>
      <c r="DI41" s="15"/>
      <c r="DJ41" s="15"/>
      <c r="DK41" s="15"/>
      <c r="DL41" s="15"/>
      <c r="DM41" s="15"/>
      <c r="DN41" s="15">
        <v>1.4524999999999999</v>
      </c>
      <c r="DO41" s="860">
        <v>1.4524999999999999</v>
      </c>
      <c r="DP41" s="15">
        <v>1.4524999999999999</v>
      </c>
      <c r="DQ41" s="15">
        <v>1.4524999999999999</v>
      </c>
    </row>
    <row r="42" spans="2:121" ht="13.5" customHeight="1" x14ac:dyDescent="0.25">
      <c r="B42" s="35"/>
      <c r="C42" s="33" t="s">
        <v>810</v>
      </c>
      <c r="D42" s="1472" t="s">
        <v>765</v>
      </c>
      <c r="E42" s="1472"/>
      <c r="F42" s="1472"/>
      <c r="G42" s="1472"/>
      <c r="H42" s="1472"/>
      <c r="I42" s="1472"/>
      <c r="J42" s="1472"/>
      <c r="K42" s="1472"/>
      <c r="L42" s="1473"/>
      <c r="M42" s="1379">
        <f>(IF(O3="RUMAH TINGGAL MEWAH",VLOOKUP(D42,BIAYA,2,FALSE),IF(O3="RUMAH TINGGAL MENENGAH",VLOOKUP(D42,BIAYA,3,FALSE),IF(O3="RUMAH TINGGAL SEDERHANA",VLOOKUP(D42,BIAYA,4,FALSE),IF(O3="SEMI PERMANEN",VLOOKUP(D42,BIAYA,5,FALSE),IF(O3="GUDANG",VLOOKUP(D42,BIAYA,6,FALSE),IF(O3="GEDUNG BERTINGKAT RENDAH &lt; 5 LANTAI",VLOOKUP(D42,BIAYA,7,FALSE),IF(O3="GEDUNG BERTINGKAT SEDANG 5-8 LANTAI",VLOOKUP(D42,BIAYA,8,FALSE),IF(O3="GEDUNG BERTINGKAT TINGGI &gt; 8 LANTAI",VLOOKUP(D42,BIAYA,9,FALSE),IF(O3="MALL 4 LANTAI + 1 BASEMENT",VLOOKUP(D42,BIAYA,10,FALSE),IF(O3="HOTEL 8 LANTAI",VLOOKUP(D42,BIAYA,11,FALSE),IF(O3="APARTEMEN 14 LANTAI + 2 SEMI BASEMENT",VLOOKUP(D42,BIAYA,12,FALSE)))))))))))))</f>
        <v>1304190.1800873652</v>
      </c>
      <c r="N42" s="1379"/>
      <c r="O42" s="1379"/>
      <c r="P42" s="1379"/>
      <c r="Q42" s="1379"/>
      <c r="R42" s="1460">
        <v>0</v>
      </c>
      <c r="S42" s="1460"/>
      <c r="T42" s="1460"/>
      <c r="U42" s="1359">
        <v>1</v>
      </c>
      <c r="V42" s="1359"/>
      <c r="W42" s="1359"/>
      <c r="X42" s="1533">
        <f t="shared" si="8"/>
        <v>0</v>
      </c>
      <c r="Y42" s="1379"/>
      <c r="Z42" s="1379"/>
      <c r="AA42" s="1379"/>
      <c r="AB42" s="1534"/>
      <c r="AC42" s="1394"/>
      <c r="AD42" s="1395"/>
      <c r="AE42" s="1395"/>
      <c r="AF42" s="1395"/>
      <c r="AG42" s="1395"/>
      <c r="AH42" s="1395"/>
      <c r="AI42" s="1395"/>
      <c r="AJ42" s="1395"/>
      <c r="AK42" s="1395"/>
      <c r="AL42" s="1395"/>
      <c r="AM42" s="1395"/>
      <c r="AN42" s="1395"/>
      <c r="AO42" s="1395"/>
      <c r="AP42" s="1395"/>
      <c r="AQ42" s="1395"/>
      <c r="AR42" s="1395"/>
      <c r="AS42" s="1395"/>
      <c r="AT42" s="1395"/>
      <c r="AU42" s="1395"/>
      <c r="AV42" s="1395"/>
      <c r="AW42" s="1395"/>
      <c r="AX42" s="1395"/>
      <c r="AY42" s="1396"/>
      <c r="AZ42" s="2"/>
      <c r="BA42" s="1403"/>
      <c r="BB42" s="1404"/>
      <c r="BC42" s="1404"/>
      <c r="BD42" s="1405"/>
      <c r="BE42" s="1412"/>
      <c r="BF42" s="1413"/>
      <c r="BG42" s="1413"/>
      <c r="BH42" s="1414"/>
      <c r="BI42" s="1412"/>
      <c r="BJ42" s="1413"/>
      <c r="BK42" s="1413"/>
      <c r="BL42" s="1414"/>
      <c r="BM42" s="1421"/>
      <c r="BN42" s="1422"/>
      <c r="BO42" s="1423"/>
      <c r="BP42" s="1427"/>
      <c r="BQ42" s="1427"/>
      <c r="BR42" s="1427"/>
      <c r="BS42" s="1427"/>
      <c r="BT42" s="1427"/>
      <c r="BU42" s="127"/>
      <c r="BV42" s="1378"/>
      <c r="BW42" s="1378"/>
      <c r="BX42" s="1378"/>
      <c r="BY42" s="1378"/>
      <c r="BZ42" s="1378"/>
      <c r="CA42" s="1378"/>
      <c r="CB42" s="1378"/>
      <c r="CC42" s="1378"/>
      <c r="CD42" s="1378"/>
      <c r="CE42" s="1378"/>
      <c r="CF42" s="1378"/>
      <c r="CG42" s="1378"/>
      <c r="CH42" s="1378"/>
      <c r="CI42" s="1378"/>
      <c r="CJ42" s="1378"/>
      <c r="CK42" s="1378"/>
      <c r="CL42" s="1378"/>
      <c r="CM42" s="1378"/>
      <c r="CN42" s="1378"/>
      <c r="CO42" s="1378"/>
      <c r="CP42" s="1378"/>
      <c r="CQ42" s="1378"/>
      <c r="CR42" s="1378"/>
      <c r="CS42" s="1378"/>
      <c r="CT42" s="1378"/>
      <c r="CU42" s="1378"/>
      <c r="CV42" s="1378"/>
      <c r="CW42" s="3"/>
      <c r="CX42" s="5"/>
      <c r="DA42" s="11" t="s">
        <v>95</v>
      </c>
      <c r="DB42" s="11">
        <v>0.81699999999999995</v>
      </c>
      <c r="DC42" s="11"/>
      <c r="DE42" s="95">
        <f t="shared" si="1"/>
        <v>40</v>
      </c>
      <c r="DF42" s="14" t="s">
        <v>12</v>
      </c>
      <c r="DG42" s="15"/>
      <c r="DH42" s="15"/>
      <c r="DI42" s="15"/>
      <c r="DJ42" s="15"/>
      <c r="DK42" s="15"/>
      <c r="DL42" s="15"/>
      <c r="DM42" s="15"/>
      <c r="DN42" s="15">
        <v>1.4723999999999999</v>
      </c>
      <c r="DO42" s="860">
        <v>1.4723999999999999</v>
      </c>
      <c r="DP42" s="15">
        <v>1.4723999999999999</v>
      </c>
      <c r="DQ42" s="15">
        <v>1.4723999999999999</v>
      </c>
    </row>
    <row r="43" spans="2:121" ht="13.5" customHeight="1" x14ac:dyDescent="0.25">
      <c r="B43" s="35"/>
      <c r="C43" s="34" t="s">
        <v>810</v>
      </c>
      <c r="D43" s="1474" t="s">
        <v>13</v>
      </c>
      <c r="E43" s="1474"/>
      <c r="F43" s="1474"/>
      <c r="G43" s="1474"/>
      <c r="H43" s="1474"/>
      <c r="I43" s="1474"/>
      <c r="J43" s="1474"/>
      <c r="K43" s="1474"/>
      <c r="L43" s="1475"/>
      <c r="M43" s="1379">
        <f>(IF(O3="RUMAH TINGGAL MEWAH",VLOOKUP(D43,BIAYA,2,FALSE),IF(O3="RUMAH TINGGAL MENENGAH",VLOOKUP(D43,BIAYA,3,FALSE),IF(O3="RUMAH TINGGAL SEDERHANA",VLOOKUP(D43,BIAYA,4,FALSE),IF(O3="SEMI PERMANEN",VLOOKUP(D43,BIAYA,5,FALSE),IF(O3="GUDANG",VLOOKUP(D43,BIAYA,6,FALSE),IF(O3="GEDUNG BERTINGKAT RENDAH &lt; 5 LANTAI",VLOOKUP(D43,BIAYA,7,FALSE),IF(O3="GEDUNG BERTINGKAT SEDANG 5-8 LANTAI",VLOOKUP(D43,BIAYA,8,FALSE),IF(O3="GEDUNG BERTINGKAT TINGGI &gt; 8 LANTAI",VLOOKUP(D43,BIAYA,9,FALSE),IF(O3="MALL 4 LANTAI + 1 BASEMENT",VLOOKUP(D43,BIAYA,10,FALSE),IF(O3="HOTEL 8 LANTAI",VLOOKUP(D43,BIAYA,11,FALSE),IF(O3="APARTEMEN 14 LANTAI + 2 SEMI BASEMENT",VLOOKUP(D43,BIAYA,12,FALSE)))))))))))))</f>
        <v>0</v>
      </c>
      <c r="N43" s="1379"/>
      <c r="O43" s="1379"/>
      <c r="P43" s="1379"/>
      <c r="Q43" s="1379"/>
      <c r="R43" s="1380">
        <v>0</v>
      </c>
      <c r="S43" s="1380"/>
      <c r="T43" s="1380"/>
      <c r="U43" s="1377">
        <v>1</v>
      </c>
      <c r="V43" s="1377"/>
      <c r="W43" s="1377"/>
      <c r="X43" s="1527">
        <f t="shared" si="8"/>
        <v>0</v>
      </c>
      <c r="Y43" s="1528"/>
      <c r="Z43" s="1528"/>
      <c r="AA43" s="1528"/>
      <c r="AB43" s="1529"/>
      <c r="AC43" s="1394"/>
      <c r="AD43" s="1395"/>
      <c r="AE43" s="1395"/>
      <c r="AF43" s="1395"/>
      <c r="AG43" s="1395"/>
      <c r="AH43" s="1395"/>
      <c r="AI43" s="1395"/>
      <c r="AJ43" s="1395"/>
      <c r="AK43" s="1395"/>
      <c r="AL43" s="1395"/>
      <c r="AM43" s="1395"/>
      <c r="AN43" s="1395"/>
      <c r="AO43" s="1395"/>
      <c r="AP43" s="1395"/>
      <c r="AQ43" s="1395"/>
      <c r="AR43" s="1395"/>
      <c r="AS43" s="1395"/>
      <c r="AT43" s="1395"/>
      <c r="AU43" s="1395"/>
      <c r="AV43" s="1395"/>
      <c r="AW43" s="1395"/>
      <c r="AX43" s="1395"/>
      <c r="AY43" s="1396"/>
      <c r="AZ43" s="2"/>
      <c r="BA43" s="1403"/>
      <c r="BB43" s="1404"/>
      <c r="BC43" s="1404"/>
      <c r="BD43" s="1405"/>
      <c r="BE43" s="1412"/>
      <c r="BF43" s="1413"/>
      <c r="BG43" s="1413"/>
      <c r="BH43" s="1414"/>
      <c r="BI43" s="1412"/>
      <c r="BJ43" s="1413"/>
      <c r="BK43" s="1413"/>
      <c r="BL43" s="1414"/>
      <c r="BM43" s="1421"/>
      <c r="BN43" s="1422"/>
      <c r="BO43" s="1423"/>
      <c r="BP43" s="1427"/>
      <c r="BQ43" s="1427"/>
      <c r="BR43" s="1427"/>
      <c r="BS43" s="1427"/>
      <c r="BT43" s="1427"/>
      <c r="BU43" s="127"/>
      <c r="BV43" s="1378"/>
      <c r="BW43" s="1378"/>
      <c r="BX43" s="1378"/>
      <c r="BY43" s="1378"/>
      <c r="BZ43" s="1378"/>
      <c r="CA43" s="1378"/>
      <c r="CB43" s="1378"/>
      <c r="CC43" s="1378"/>
      <c r="CD43" s="1378"/>
      <c r="CE43" s="1378"/>
      <c r="CF43" s="1378"/>
      <c r="CG43" s="1378"/>
      <c r="CH43" s="1378"/>
      <c r="CI43" s="1378"/>
      <c r="CJ43" s="1378"/>
      <c r="CK43" s="1378"/>
      <c r="CL43" s="1378"/>
      <c r="CM43" s="1378"/>
      <c r="CN43" s="1378"/>
      <c r="CO43" s="1378"/>
      <c r="CP43" s="1378"/>
      <c r="CQ43" s="1378"/>
      <c r="CR43" s="1378"/>
      <c r="CS43" s="1378"/>
      <c r="CT43" s="1378"/>
      <c r="CU43" s="1378"/>
      <c r="CV43" s="1378"/>
      <c r="CW43" s="3"/>
      <c r="CX43" s="5"/>
      <c r="DA43" s="11" t="s">
        <v>96</v>
      </c>
      <c r="DB43" s="11">
        <v>0.89900000000000002</v>
      </c>
      <c r="DC43" s="11"/>
      <c r="DE43" s="11"/>
      <c r="DF43" s="11"/>
      <c r="DG43" s="11"/>
      <c r="DH43" s="11"/>
      <c r="DI43" s="11"/>
      <c r="DJ43" s="11"/>
      <c r="DK43" s="11"/>
      <c r="DL43" s="11"/>
      <c r="DM43" s="11"/>
      <c r="DN43" s="11"/>
      <c r="DO43" s="11"/>
      <c r="DP43" s="11"/>
      <c r="DQ43" s="11"/>
    </row>
    <row r="44" spans="2:121" ht="13.5" customHeight="1" x14ac:dyDescent="0.2">
      <c r="B44" s="35"/>
      <c r="C44" s="1381" t="s">
        <v>811</v>
      </c>
      <c r="D44" s="1382"/>
      <c r="E44" s="1382"/>
      <c r="F44" s="1382"/>
      <c r="G44" s="1382"/>
      <c r="H44" s="1382"/>
      <c r="I44" s="1382"/>
      <c r="J44" s="1382"/>
      <c r="K44" s="1382"/>
      <c r="L44" s="1382"/>
      <c r="M44" s="1382"/>
      <c r="N44" s="1382"/>
      <c r="O44" s="1382"/>
      <c r="P44" s="1382"/>
      <c r="Q44" s="1382"/>
      <c r="R44" s="1382"/>
      <c r="S44" s="1382"/>
      <c r="T44" s="1382"/>
      <c r="U44" s="1382"/>
      <c r="V44" s="1382"/>
      <c r="W44" s="1383"/>
      <c r="X44" s="1384">
        <f>SUM(X40:AB43)</f>
        <v>0</v>
      </c>
      <c r="Y44" s="1384"/>
      <c r="Z44" s="1384"/>
      <c r="AA44" s="1384"/>
      <c r="AB44" s="1384"/>
      <c r="AC44" s="1397"/>
      <c r="AD44" s="1398"/>
      <c r="AE44" s="1398"/>
      <c r="AF44" s="1398"/>
      <c r="AG44" s="1398"/>
      <c r="AH44" s="1398"/>
      <c r="AI44" s="1398"/>
      <c r="AJ44" s="1398"/>
      <c r="AK44" s="1398"/>
      <c r="AL44" s="1398"/>
      <c r="AM44" s="1398"/>
      <c r="AN44" s="1398"/>
      <c r="AO44" s="1398"/>
      <c r="AP44" s="1398"/>
      <c r="AQ44" s="1398"/>
      <c r="AR44" s="1398"/>
      <c r="AS44" s="1398"/>
      <c r="AT44" s="1398"/>
      <c r="AU44" s="1398"/>
      <c r="AV44" s="1398"/>
      <c r="AW44" s="1398"/>
      <c r="AX44" s="1398"/>
      <c r="AY44" s="1399"/>
      <c r="AZ44" s="2"/>
      <c r="BA44" s="1406"/>
      <c r="BB44" s="1407"/>
      <c r="BC44" s="1407"/>
      <c r="BD44" s="1408"/>
      <c r="BE44" s="1415"/>
      <c r="BF44" s="1416"/>
      <c r="BG44" s="1416"/>
      <c r="BH44" s="1417"/>
      <c r="BI44" s="1415"/>
      <c r="BJ44" s="1416"/>
      <c r="BK44" s="1416"/>
      <c r="BL44" s="1417"/>
      <c r="BM44" s="1424"/>
      <c r="BN44" s="1425"/>
      <c r="BO44" s="1426"/>
      <c r="BP44" s="1427"/>
      <c r="BQ44" s="1427"/>
      <c r="BR44" s="1427"/>
      <c r="BS44" s="1427"/>
      <c r="BT44" s="1427"/>
      <c r="BU44" s="127"/>
      <c r="BV44" s="1378"/>
      <c r="BW44" s="1378"/>
      <c r="BX44" s="1378"/>
      <c r="BY44" s="1378"/>
      <c r="BZ44" s="1378"/>
      <c r="CA44" s="1378"/>
      <c r="CB44" s="1378"/>
      <c r="CC44" s="1378"/>
      <c r="CD44" s="1378"/>
      <c r="CE44" s="1378"/>
      <c r="CF44" s="1378"/>
      <c r="CG44" s="1378"/>
      <c r="CH44" s="1378"/>
      <c r="CI44" s="1378"/>
      <c r="CJ44" s="1378"/>
      <c r="CK44" s="1378"/>
      <c r="CL44" s="1378"/>
      <c r="CM44" s="1378"/>
      <c r="CN44" s="1378"/>
      <c r="CO44" s="1378"/>
      <c r="CP44" s="1378"/>
      <c r="CQ44" s="1378"/>
      <c r="CR44" s="1378"/>
      <c r="CS44" s="1378"/>
      <c r="CT44" s="1378"/>
      <c r="CU44" s="1378"/>
      <c r="CV44" s="1378"/>
      <c r="CW44" s="3"/>
      <c r="CX44" s="5"/>
      <c r="DA44" s="11" t="s">
        <v>97</v>
      </c>
      <c r="DB44" s="11">
        <v>0.76700000000000002</v>
      </c>
      <c r="DC44" s="11"/>
      <c r="DE44" s="95">
        <f t="shared" si="1"/>
        <v>1</v>
      </c>
      <c r="DF44" s="11"/>
      <c r="DG44" s="13" t="s">
        <v>611</v>
      </c>
      <c r="DH44" s="13" t="s">
        <v>612</v>
      </c>
      <c r="DI44" s="13" t="s">
        <v>613</v>
      </c>
      <c r="DJ44" s="13" t="s">
        <v>614</v>
      </c>
      <c r="DK44" s="13" t="s">
        <v>615</v>
      </c>
      <c r="DL44" s="135" t="s">
        <v>616</v>
      </c>
      <c r="DM44" s="135" t="s">
        <v>617</v>
      </c>
      <c r="DN44" s="135" t="s">
        <v>618</v>
      </c>
      <c r="DO44" s="135" t="s">
        <v>891</v>
      </c>
      <c r="DP44" s="13" t="s">
        <v>892</v>
      </c>
      <c r="DQ44" s="13" t="s">
        <v>893</v>
      </c>
    </row>
    <row r="45" spans="2:121" ht="13.5" customHeight="1" x14ac:dyDescent="0.2">
      <c r="B45" s="63"/>
      <c r="C45" s="1385" t="s">
        <v>807</v>
      </c>
      <c r="D45" s="1386"/>
      <c r="E45" s="1386"/>
      <c r="F45" s="1386"/>
      <c r="G45" s="1386"/>
      <c r="H45" s="1386"/>
      <c r="I45" s="1386"/>
      <c r="J45" s="1386"/>
      <c r="K45" s="1386"/>
      <c r="L45" s="1386"/>
      <c r="M45" s="1386"/>
      <c r="N45" s="1386"/>
      <c r="O45" s="1386"/>
      <c r="P45" s="1386"/>
      <c r="Q45" s="1386"/>
      <c r="R45" s="1386"/>
      <c r="S45" s="1386"/>
      <c r="T45" s="1386"/>
      <c r="U45" s="1386"/>
      <c r="V45" s="1386"/>
      <c r="W45" s="1387"/>
      <c r="X45" s="1388">
        <f>HLOOKUP(O3,$DG$58:$DQ$67,8,FALSE)</f>
        <v>320358</v>
      </c>
      <c r="Y45" s="1389"/>
      <c r="Z45" s="1389"/>
      <c r="AA45" s="1389"/>
      <c r="AB45" s="1390"/>
      <c r="AC45" s="1391" t="str">
        <f>HLOOKUP(O3,$DG$44:$DQ$56,8,FALSE)</f>
        <v xml:space="preserve">Kusen pintu, daun pintu dan rangka jendela kayu kelas II setara Kamper, dengan jendela kaca polos tebal 5 mm, pintu kamar mandi PVC Grade A </v>
      </c>
      <c r="AD45" s="1392"/>
      <c r="AE45" s="1392"/>
      <c r="AF45" s="1392"/>
      <c r="AG45" s="1392"/>
      <c r="AH45" s="1392"/>
      <c r="AI45" s="1392"/>
      <c r="AJ45" s="1392"/>
      <c r="AK45" s="1392"/>
      <c r="AL45" s="1392"/>
      <c r="AM45" s="1392"/>
      <c r="AN45" s="1392"/>
      <c r="AO45" s="1392"/>
      <c r="AP45" s="1392"/>
      <c r="AQ45" s="1392"/>
      <c r="AR45" s="1392"/>
      <c r="AS45" s="1392"/>
      <c r="AT45" s="1392"/>
      <c r="AU45" s="1392"/>
      <c r="AV45" s="1392"/>
      <c r="AW45" s="1392"/>
      <c r="AX45" s="1392"/>
      <c r="AY45" s="1393"/>
      <c r="AZ45" s="3"/>
      <c r="BA45" s="1400">
        <f>X50*BQ8</f>
        <v>0</v>
      </c>
      <c r="BB45" s="1401"/>
      <c r="BC45" s="1401"/>
      <c r="BD45" s="1402"/>
      <c r="BE45" s="1409">
        <f>BE10</f>
        <v>0</v>
      </c>
      <c r="BF45" s="1410"/>
      <c r="BG45" s="1410"/>
      <c r="BH45" s="1411"/>
      <c r="BI45" s="1461">
        <f>BI10</f>
        <v>0</v>
      </c>
      <c r="BJ45" s="1462"/>
      <c r="BK45" s="1462"/>
      <c r="BL45" s="1463"/>
      <c r="BM45" s="1418">
        <f>IF(BI10=0,0,(Rekap!$A$6-BI45)/AS68)</f>
        <v>0</v>
      </c>
      <c r="BN45" s="1419"/>
      <c r="BO45" s="1420"/>
      <c r="BP45" s="1427">
        <f>BA45*BM45</f>
        <v>0</v>
      </c>
      <c r="BQ45" s="1427"/>
      <c r="BR45" s="1427"/>
      <c r="BS45" s="1427"/>
      <c r="BT45" s="1427"/>
      <c r="BU45" s="127"/>
      <c r="BV45" s="1378"/>
      <c r="BW45" s="1378"/>
      <c r="BX45" s="1378"/>
      <c r="BY45" s="1378"/>
      <c r="BZ45" s="1378"/>
      <c r="CA45" s="1378"/>
      <c r="CB45" s="1378"/>
      <c r="CC45" s="1378"/>
      <c r="CD45" s="1378"/>
      <c r="CE45" s="1378"/>
      <c r="CF45" s="1378"/>
      <c r="CG45" s="1378"/>
      <c r="CH45" s="1378"/>
      <c r="CI45" s="1378"/>
      <c r="CJ45" s="1378"/>
      <c r="CK45" s="1378"/>
      <c r="CL45" s="1378"/>
      <c r="CM45" s="1378"/>
      <c r="CN45" s="1378"/>
      <c r="CO45" s="1378"/>
      <c r="CP45" s="1378"/>
      <c r="CQ45" s="1378"/>
      <c r="CR45" s="1378"/>
      <c r="CS45" s="1378"/>
      <c r="CT45" s="1378"/>
      <c r="CU45" s="1378"/>
      <c r="CV45" s="1378"/>
      <c r="CW45" s="3"/>
      <c r="CX45" s="5"/>
      <c r="DA45" s="11" t="s">
        <v>98</v>
      </c>
      <c r="DB45" s="11">
        <v>0.81499999999999995</v>
      </c>
      <c r="DC45" s="11"/>
      <c r="DE45" s="95">
        <f>DE44+1</f>
        <v>2</v>
      </c>
      <c r="DF45" s="11" t="s">
        <v>5</v>
      </c>
      <c r="DG45" s="23" t="s">
        <v>622</v>
      </c>
      <c r="DH45" s="23" t="s">
        <v>623</v>
      </c>
      <c r="DI45" s="23" t="s">
        <v>624</v>
      </c>
      <c r="DJ45" s="23" t="s">
        <v>625</v>
      </c>
      <c r="DK45" s="23" t="s">
        <v>626</v>
      </c>
      <c r="DL45" s="23" t="s">
        <v>627</v>
      </c>
      <c r="DM45" s="23" t="s">
        <v>628</v>
      </c>
      <c r="DN45" s="23" t="s">
        <v>629</v>
      </c>
      <c r="DO45" s="23" t="s">
        <v>630</v>
      </c>
      <c r="DP45" s="23" t="s">
        <v>631</v>
      </c>
      <c r="DQ45" s="23" t="s">
        <v>632</v>
      </c>
    </row>
    <row r="46" spans="2:121" ht="13.5" customHeight="1" x14ac:dyDescent="0.25">
      <c r="B46" s="63"/>
      <c r="C46" s="32" t="s">
        <v>810</v>
      </c>
      <c r="D46" s="1428" t="s">
        <v>773</v>
      </c>
      <c r="E46" s="1428"/>
      <c r="F46" s="1428"/>
      <c r="G46" s="1428"/>
      <c r="H46" s="1428"/>
      <c r="I46" s="1428"/>
      <c r="J46" s="1428"/>
      <c r="K46" s="1428"/>
      <c r="L46" s="1429"/>
      <c r="M46" s="1379">
        <f>(IF(O3="RUMAH TINGGAL MEWAH",VLOOKUP(D46,BIAYA,2,FALSE),IF(O3="RUMAH TINGGAL MENENGAH",VLOOKUP(D46,BIAYA,3,FALSE),IF(O3="RUMAH TINGGAL SEDERHANA",VLOOKUP(D46,BIAYA,4,FALSE),IF(O3="SEMI PERMANEN",VLOOKUP(D46,BIAYA,5,FALSE),IF(O3="GUDANG",VLOOKUP(D46,BIAYA,6,FALSE),IF(O3="GEDUNG BERTINGKAT RENDAH &lt; 5 LANTAI",VLOOKUP(D46,BIAYA,7,FALSE),IF(O3="GEDUNG BERTINGKAT SEDANG 5-8 LANTAI",VLOOKUP(D46,BIAYA,8,FALSE),IF(O3="GEDUNG BERTINGKAT TINGGI &gt; 8 LANTAI",VLOOKUP(D46,BIAYA,9,FALSE),IF(O3="MALL 4 LANTAI + 1 BASEMENT",VLOOKUP(D46,BIAYA,10,FALSE),IF(O3="HOTEL 8 LANTAI",VLOOKUP(D46,BIAYA,11,FALSE),IF(O3="APARTEMEN 14 LANTAI + 2 SEMI BASEMENT",VLOOKUP(D46,BIAYA,12,FALSE)))))))))))))</f>
        <v>359452.47151577717</v>
      </c>
      <c r="N46" s="1379"/>
      <c r="O46" s="1379"/>
      <c r="P46" s="1379"/>
      <c r="Q46" s="1379"/>
      <c r="R46" s="1459">
        <v>0</v>
      </c>
      <c r="S46" s="1459"/>
      <c r="T46" s="1459"/>
      <c r="U46" s="1436">
        <v>1</v>
      </c>
      <c r="V46" s="1436"/>
      <c r="W46" s="1436"/>
      <c r="X46" s="1437">
        <f>M46*R46*U46</f>
        <v>0</v>
      </c>
      <c r="Y46" s="1437"/>
      <c r="Z46" s="1437"/>
      <c r="AA46" s="1437"/>
      <c r="AB46" s="1437"/>
      <c r="AC46" s="1394"/>
      <c r="AD46" s="1395"/>
      <c r="AE46" s="1395"/>
      <c r="AF46" s="1395"/>
      <c r="AG46" s="1395"/>
      <c r="AH46" s="1395"/>
      <c r="AI46" s="1395"/>
      <c r="AJ46" s="1395"/>
      <c r="AK46" s="1395"/>
      <c r="AL46" s="1395"/>
      <c r="AM46" s="1395"/>
      <c r="AN46" s="1395"/>
      <c r="AO46" s="1395"/>
      <c r="AP46" s="1395"/>
      <c r="AQ46" s="1395"/>
      <c r="AR46" s="1395"/>
      <c r="AS46" s="1395"/>
      <c r="AT46" s="1395"/>
      <c r="AU46" s="1395"/>
      <c r="AV46" s="1395"/>
      <c r="AW46" s="1395"/>
      <c r="AX46" s="1395"/>
      <c r="AY46" s="1396"/>
      <c r="AZ46" s="64"/>
      <c r="BA46" s="1403"/>
      <c r="BB46" s="1404"/>
      <c r="BC46" s="1404"/>
      <c r="BD46" s="1405"/>
      <c r="BE46" s="1412"/>
      <c r="BF46" s="1413"/>
      <c r="BG46" s="1413"/>
      <c r="BH46" s="1414"/>
      <c r="BI46" s="1464"/>
      <c r="BJ46" s="1465"/>
      <c r="BK46" s="1465"/>
      <c r="BL46" s="1466"/>
      <c r="BM46" s="1421"/>
      <c r="BN46" s="1422"/>
      <c r="BO46" s="1423"/>
      <c r="BP46" s="1427"/>
      <c r="BQ46" s="1427"/>
      <c r="BR46" s="1427"/>
      <c r="BS46" s="1427"/>
      <c r="BT46" s="1427"/>
      <c r="BU46" s="127"/>
      <c r="BV46" s="1378"/>
      <c r="BW46" s="1378"/>
      <c r="BX46" s="1378"/>
      <c r="BY46" s="1378"/>
      <c r="BZ46" s="1378"/>
      <c r="CA46" s="1378"/>
      <c r="CB46" s="1378"/>
      <c r="CC46" s="1378"/>
      <c r="CD46" s="1378"/>
      <c r="CE46" s="1378"/>
      <c r="CF46" s="1378"/>
      <c r="CG46" s="1378"/>
      <c r="CH46" s="1378"/>
      <c r="CI46" s="1378"/>
      <c r="CJ46" s="1378"/>
      <c r="CK46" s="1378"/>
      <c r="CL46" s="1378"/>
      <c r="CM46" s="1378"/>
      <c r="CN46" s="1378"/>
      <c r="CO46" s="1378"/>
      <c r="CP46" s="1378"/>
      <c r="CQ46" s="1378"/>
      <c r="CR46" s="1378"/>
      <c r="CS46" s="1378"/>
      <c r="CT46" s="1378"/>
      <c r="CU46" s="1378"/>
      <c r="CV46" s="1378"/>
      <c r="CW46" s="64"/>
      <c r="CX46" s="67"/>
      <c r="DA46" s="11" t="s">
        <v>99</v>
      </c>
      <c r="DB46" s="11">
        <v>0.79600000000000004</v>
      </c>
      <c r="DC46" s="11"/>
      <c r="DE46" s="95">
        <f t="shared" ref="DE46:DE56" si="9">DE45+1</f>
        <v>3</v>
      </c>
      <c r="DF46" s="11" t="s">
        <v>6</v>
      </c>
      <c r="DG46" s="23" t="s">
        <v>633</v>
      </c>
      <c r="DH46" s="23" t="s">
        <v>634</v>
      </c>
      <c r="DI46" s="23" t="s">
        <v>635</v>
      </c>
      <c r="DJ46" s="23" t="s">
        <v>636</v>
      </c>
      <c r="DK46" s="23" t="s">
        <v>637</v>
      </c>
      <c r="DL46" s="23" t="s">
        <v>638</v>
      </c>
      <c r="DM46" s="23" t="s">
        <v>639</v>
      </c>
      <c r="DN46" s="23" t="s">
        <v>640</v>
      </c>
      <c r="DO46" s="23" t="s">
        <v>641</v>
      </c>
      <c r="DP46" s="23" t="s">
        <v>642</v>
      </c>
      <c r="DQ46" s="23" t="s">
        <v>643</v>
      </c>
    </row>
    <row r="47" spans="2:121" ht="13.5" customHeight="1" x14ac:dyDescent="0.25">
      <c r="B47" s="63"/>
      <c r="C47" s="33" t="s">
        <v>810</v>
      </c>
      <c r="D47" s="1361" t="s">
        <v>783</v>
      </c>
      <c r="E47" s="1361"/>
      <c r="F47" s="1361"/>
      <c r="G47" s="1361"/>
      <c r="H47" s="1361"/>
      <c r="I47" s="1361"/>
      <c r="J47" s="1361"/>
      <c r="K47" s="1361"/>
      <c r="L47" s="1362"/>
      <c r="M47" s="1379">
        <f>(IF(O3="RUMAH TINGGAL MEWAH",VLOOKUP(D47,BIAYA,2,FALSE),IF(O3="RUMAH TINGGAL MENENGAH",VLOOKUP(D47,BIAYA,3,FALSE),IF(O3="RUMAH TINGGAL SEDERHANA",VLOOKUP(D47,BIAYA,4,FALSE),IF(O3="SEMI PERMANEN",VLOOKUP(D47,BIAYA,5,FALSE),IF(O3="GUDANG",VLOOKUP(D47,BIAYA,6,FALSE),IF(O3="GEDUNG BERTINGKAT RENDAH &lt; 5 LANTAI",VLOOKUP(D47,BIAYA,7,FALSE),IF(O3="GEDUNG BERTINGKAT SEDANG 5-8 LANTAI",VLOOKUP(D47,BIAYA,8,FALSE),IF(O3="GEDUNG BERTINGKAT TINGGI &gt; 8 LANTAI",VLOOKUP(D47,BIAYA,9,FALSE),IF(O3="MALL 4 LANTAI + 1 BASEMENT",VLOOKUP(D47,BIAYA,10,FALSE),IF(O3="HOTEL 8 LANTAI",VLOOKUP(D47,BIAYA,11,FALSE),IF(O3="APARTEMEN 14 LANTAI + 2 SEMI BASEMENT",VLOOKUP(D47,BIAYA,12,FALSE)))))))))))))</f>
        <v>331205.71065240441</v>
      </c>
      <c r="N47" s="1379"/>
      <c r="O47" s="1379"/>
      <c r="P47" s="1379"/>
      <c r="Q47" s="1379"/>
      <c r="R47" s="1460">
        <v>0</v>
      </c>
      <c r="S47" s="1460"/>
      <c r="T47" s="1460"/>
      <c r="U47" s="1359">
        <v>1</v>
      </c>
      <c r="V47" s="1359"/>
      <c r="W47" s="1359"/>
      <c r="X47" s="1533">
        <f t="shared" ref="X47:X49" si="10">M47*R47*U47</f>
        <v>0</v>
      </c>
      <c r="Y47" s="1379"/>
      <c r="Z47" s="1379"/>
      <c r="AA47" s="1379"/>
      <c r="AB47" s="1534"/>
      <c r="AC47" s="1394"/>
      <c r="AD47" s="1395"/>
      <c r="AE47" s="1395"/>
      <c r="AF47" s="1395"/>
      <c r="AG47" s="1395"/>
      <c r="AH47" s="1395"/>
      <c r="AI47" s="1395"/>
      <c r="AJ47" s="1395"/>
      <c r="AK47" s="1395"/>
      <c r="AL47" s="1395"/>
      <c r="AM47" s="1395"/>
      <c r="AN47" s="1395"/>
      <c r="AO47" s="1395"/>
      <c r="AP47" s="1395"/>
      <c r="AQ47" s="1395"/>
      <c r="AR47" s="1395"/>
      <c r="AS47" s="1395"/>
      <c r="AT47" s="1395"/>
      <c r="AU47" s="1395"/>
      <c r="AV47" s="1395"/>
      <c r="AW47" s="1395"/>
      <c r="AX47" s="1395"/>
      <c r="AY47" s="1396"/>
      <c r="AZ47" s="66"/>
      <c r="BA47" s="1403"/>
      <c r="BB47" s="1404"/>
      <c r="BC47" s="1404"/>
      <c r="BD47" s="1405"/>
      <c r="BE47" s="1412"/>
      <c r="BF47" s="1413"/>
      <c r="BG47" s="1413"/>
      <c r="BH47" s="1414"/>
      <c r="BI47" s="1464"/>
      <c r="BJ47" s="1465"/>
      <c r="BK47" s="1465"/>
      <c r="BL47" s="1466"/>
      <c r="BM47" s="1421"/>
      <c r="BN47" s="1422"/>
      <c r="BO47" s="1423"/>
      <c r="BP47" s="1427"/>
      <c r="BQ47" s="1427"/>
      <c r="BR47" s="1427"/>
      <c r="BS47" s="1427"/>
      <c r="BT47" s="1427"/>
      <c r="BU47" s="127"/>
      <c r="BV47" s="1378"/>
      <c r="BW47" s="1378"/>
      <c r="BX47" s="1378"/>
      <c r="BY47" s="1378"/>
      <c r="BZ47" s="1378"/>
      <c r="CA47" s="1378"/>
      <c r="CB47" s="1378"/>
      <c r="CC47" s="1378"/>
      <c r="CD47" s="1378"/>
      <c r="CE47" s="1378"/>
      <c r="CF47" s="1378"/>
      <c r="CG47" s="1378"/>
      <c r="CH47" s="1378"/>
      <c r="CI47" s="1378"/>
      <c r="CJ47" s="1378"/>
      <c r="CK47" s="1378"/>
      <c r="CL47" s="1378"/>
      <c r="CM47" s="1378"/>
      <c r="CN47" s="1378"/>
      <c r="CO47" s="1378"/>
      <c r="CP47" s="1378"/>
      <c r="CQ47" s="1378"/>
      <c r="CR47" s="1378"/>
      <c r="CS47" s="1378"/>
      <c r="CT47" s="1378"/>
      <c r="CU47" s="1378"/>
      <c r="CV47" s="1378"/>
      <c r="CW47" s="64"/>
      <c r="CX47" s="67"/>
      <c r="DA47" s="11" t="s">
        <v>100</v>
      </c>
      <c r="DB47" s="11">
        <v>0.82699999999999996</v>
      </c>
      <c r="DC47" s="11"/>
      <c r="DE47" s="95">
        <f t="shared" si="9"/>
        <v>4</v>
      </c>
      <c r="DF47" s="11" t="s">
        <v>644</v>
      </c>
      <c r="DG47" s="23" t="s">
        <v>645</v>
      </c>
      <c r="DH47" s="23" t="s">
        <v>646</v>
      </c>
      <c r="DI47" s="23" t="s">
        <v>646</v>
      </c>
      <c r="DJ47" s="23" t="s">
        <v>647</v>
      </c>
      <c r="DK47" s="23" t="s">
        <v>648</v>
      </c>
      <c r="DL47" s="23" t="s">
        <v>13</v>
      </c>
      <c r="DM47" s="23" t="s">
        <v>13</v>
      </c>
      <c r="DN47" s="23" t="s">
        <v>13</v>
      </c>
      <c r="DO47" s="23" t="s">
        <v>13</v>
      </c>
      <c r="DP47" s="23" t="s">
        <v>13</v>
      </c>
      <c r="DQ47" s="23" t="s">
        <v>13</v>
      </c>
    </row>
    <row r="48" spans="2:121" ht="13.5" customHeight="1" x14ac:dyDescent="0.25">
      <c r="B48" s="63"/>
      <c r="C48" s="33" t="s">
        <v>810</v>
      </c>
      <c r="D48" s="1361" t="s">
        <v>777</v>
      </c>
      <c r="E48" s="1361"/>
      <c r="F48" s="1361"/>
      <c r="G48" s="1361"/>
      <c r="H48" s="1361"/>
      <c r="I48" s="1361"/>
      <c r="J48" s="1361"/>
      <c r="K48" s="1361"/>
      <c r="L48" s="1362"/>
      <c r="M48" s="1379">
        <f>(IF(O3="RUMAH TINGGAL MEWAH",VLOOKUP(D48,BIAYA,2,FALSE),IF(O3="RUMAH TINGGAL MENENGAH",VLOOKUP(D48,BIAYA,3,FALSE),IF(O3="RUMAH TINGGAL SEDERHANA",VLOOKUP(D48,BIAYA,4,FALSE),IF(O3="SEMI PERMANEN",VLOOKUP(D48,BIAYA,5,FALSE),IF(O3="GUDANG",VLOOKUP(D48,BIAYA,6,FALSE),IF(O3="GEDUNG BERTINGKAT RENDAH &lt; 5 LANTAI",VLOOKUP(D48,BIAYA,7,FALSE),IF(O3="GEDUNG BERTINGKAT SEDANG 5-8 LANTAI",VLOOKUP(D48,BIAYA,8,FALSE),IF(O3="GEDUNG BERTINGKAT TINGGI &gt; 8 LANTAI",VLOOKUP(D48,BIAYA,9,FALSE),IF(O3="MALL 4 LANTAI + 1 BASEMENT",VLOOKUP(D48,BIAYA,10,FALSE),IF(O3="HOTEL 8 LANTAI",VLOOKUP(D48,BIAYA,11,FALSE),IF(O3="APARTEMEN 14 LANTAI + 2 SEMI BASEMENT",VLOOKUP(D48,BIAYA,12,FALSE)))))))))))))</f>
        <v>133937.37820098895</v>
      </c>
      <c r="N48" s="1379"/>
      <c r="O48" s="1379"/>
      <c r="P48" s="1379"/>
      <c r="Q48" s="1379"/>
      <c r="R48" s="1460">
        <v>0</v>
      </c>
      <c r="S48" s="1460"/>
      <c r="T48" s="1460"/>
      <c r="U48" s="1359">
        <v>1</v>
      </c>
      <c r="V48" s="1359"/>
      <c r="W48" s="1359"/>
      <c r="X48" s="1533">
        <f t="shared" si="10"/>
        <v>0</v>
      </c>
      <c r="Y48" s="1379"/>
      <c r="Z48" s="1379"/>
      <c r="AA48" s="1379"/>
      <c r="AB48" s="1534"/>
      <c r="AC48" s="1394"/>
      <c r="AD48" s="1395"/>
      <c r="AE48" s="1395"/>
      <c r="AF48" s="1395"/>
      <c r="AG48" s="1395"/>
      <c r="AH48" s="1395"/>
      <c r="AI48" s="1395"/>
      <c r="AJ48" s="1395"/>
      <c r="AK48" s="1395"/>
      <c r="AL48" s="1395"/>
      <c r="AM48" s="1395"/>
      <c r="AN48" s="1395"/>
      <c r="AO48" s="1395"/>
      <c r="AP48" s="1395"/>
      <c r="AQ48" s="1395"/>
      <c r="AR48" s="1395"/>
      <c r="AS48" s="1395"/>
      <c r="AT48" s="1395"/>
      <c r="AU48" s="1395"/>
      <c r="AV48" s="1395"/>
      <c r="AW48" s="1395"/>
      <c r="AX48" s="1395"/>
      <c r="AY48" s="1396"/>
      <c r="AZ48" s="64"/>
      <c r="BA48" s="1403"/>
      <c r="BB48" s="1404"/>
      <c r="BC48" s="1404"/>
      <c r="BD48" s="1405"/>
      <c r="BE48" s="1412"/>
      <c r="BF48" s="1413"/>
      <c r="BG48" s="1413"/>
      <c r="BH48" s="1414"/>
      <c r="BI48" s="1464"/>
      <c r="BJ48" s="1465"/>
      <c r="BK48" s="1465"/>
      <c r="BL48" s="1466"/>
      <c r="BM48" s="1421"/>
      <c r="BN48" s="1422"/>
      <c r="BO48" s="1423"/>
      <c r="BP48" s="1427"/>
      <c r="BQ48" s="1427"/>
      <c r="BR48" s="1427"/>
      <c r="BS48" s="1427"/>
      <c r="BT48" s="1427"/>
      <c r="BU48" s="127"/>
      <c r="BV48" s="1378"/>
      <c r="BW48" s="1378"/>
      <c r="BX48" s="1378"/>
      <c r="BY48" s="1378"/>
      <c r="BZ48" s="1378"/>
      <c r="CA48" s="1378"/>
      <c r="CB48" s="1378"/>
      <c r="CC48" s="1378"/>
      <c r="CD48" s="1378"/>
      <c r="CE48" s="1378"/>
      <c r="CF48" s="1378"/>
      <c r="CG48" s="1378"/>
      <c r="CH48" s="1378"/>
      <c r="CI48" s="1378"/>
      <c r="CJ48" s="1378"/>
      <c r="CK48" s="1378"/>
      <c r="CL48" s="1378"/>
      <c r="CM48" s="1378"/>
      <c r="CN48" s="1378"/>
      <c r="CO48" s="1378"/>
      <c r="CP48" s="1378"/>
      <c r="CQ48" s="1378"/>
      <c r="CR48" s="1378"/>
      <c r="CS48" s="1378"/>
      <c r="CT48" s="1378"/>
      <c r="CU48" s="1378"/>
      <c r="CV48" s="1378"/>
      <c r="CW48" s="64"/>
      <c r="CX48" s="67"/>
      <c r="DA48" s="11" t="s">
        <v>101</v>
      </c>
      <c r="DB48" s="11">
        <v>0.84599999999999997</v>
      </c>
      <c r="DC48" s="11"/>
      <c r="DE48" s="95">
        <f t="shared" si="9"/>
        <v>5</v>
      </c>
      <c r="DF48" s="11" t="s">
        <v>8</v>
      </c>
      <c r="DG48" s="23" t="s">
        <v>649</v>
      </c>
      <c r="DH48" s="23" t="s">
        <v>650</v>
      </c>
      <c r="DI48" s="23" t="s">
        <v>651</v>
      </c>
      <c r="DJ48" s="23" t="s">
        <v>652</v>
      </c>
      <c r="DK48" s="23" t="s">
        <v>653</v>
      </c>
      <c r="DL48" s="23" t="s">
        <v>654</v>
      </c>
      <c r="DM48" s="23" t="s">
        <v>655</v>
      </c>
      <c r="DN48" s="23" t="s">
        <v>655</v>
      </c>
      <c r="DO48" s="23" t="s">
        <v>656</v>
      </c>
      <c r="DP48" s="23" t="s">
        <v>657</v>
      </c>
      <c r="DQ48" s="23" t="s">
        <v>656</v>
      </c>
    </row>
    <row r="49" spans="2:121" ht="13.5" customHeight="1" x14ac:dyDescent="0.25">
      <c r="B49" s="63"/>
      <c r="C49" s="34" t="s">
        <v>810</v>
      </c>
      <c r="D49" s="1369" t="s">
        <v>13</v>
      </c>
      <c r="E49" s="1369"/>
      <c r="F49" s="1369"/>
      <c r="G49" s="1369"/>
      <c r="H49" s="1369"/>
      <c r="I49" s="1369"/>
      <c r="J49" s="1369"/>
      <c r="K49" s="1369"/>
      <c r="L49" s="1370"/>
      <c r="M49" s="1379">
        <f>(IF(O3="RUMAH TINGGAL MEWAH",VLOOKUP(D49,BIAYA,2,FALSE),IF(O3="RUMAH TINGGAL MENENGAH",VLOOKUP(D49,BIAYA,3,FALSE),IF(O3="RUMAH TINGGAL SEDERHANA",VLOOKUP(D49,BIAYA,4,FALSE),IF(O3="SEMI PERMANEN",VLOOKUP(D49,BIAYA,5,FALSE),IF(O3="GUDANG",VLOOKUP(D49,BIAYA,6,FALSE),IF(O3="GEDUNG BERTINGKAT RENDAH &lt; 5 LANTAI",VLOOKUP(D49,BIAYA,7,FALSE),IF(O3="GEDUNG BERTINGKAT SEDANG 5-8 LANTAI",VLOOKUP(D49,BIAYA,8,FALSE),IF(O3="GEDUNG BERTINGKAT TINGGI &gt; 8 LANTAI",VLOOKUP(D49,BIAYA,9,FALSE),IF(O3="MALL 4 LANTAI + 1 BASEMENT",VLOOKUP(D49,BIAYA,10,FALSE),IF(O3="HOTEL 8 LANTAI",VLOOKUP(D49,BIAYA,11,FALSE),IF(O3="APARTEMEN 14 LANTAI + 2 SEMI BASEMENT",VLOOKUP(D49,BIAYA,12,FALSE)))))))))))))</f>
        <v>0</v>
      </c>
      <c r="N49" s="1379"/>
      <c r="O49" s="1379"/>
      <c r="P49" s="1379"/>
      <c r="Q49" s="1379"/>
      <c r="R49" s="1380"/>
      <c r="S49" s="1380"/>
      <c r="T49" s="1380"/>
      <c r="U49" s="1377">
        <v>1</v>
      </c>
      <c r="V49" s="1377"/>
      <c r="W49" s="1377"/>
      <c r="X49" s="1527">
        <f t="shared" si="10"/>
        <v>0</v>
      </c>
      <c r="Y49" s="1528"/>
      <c r="Z49" s="1528"/>
      <c r="AA49" s="1528"/>
      <c r="AB49" s="1529"/>
      <c r="AC49" s="1394"/>
      <c r="AD49" s="1395"/>
      <c r="AE49" s="1395"/>
      <c r="AF49" s="1395"/>
      <c r="AG49" s="1395"/>
      <c r="AH49" s="1395"/>
      <c r="AI49" s="1395"/>
      <c r="AJ49" s="1395"/>
      <c r="AK49" s="1395"/>
      <c r="AL49" s="1395"/>
      <c r="AM49" s="1395"/>
      <c r="AN49" s="1395"/>
      <c r="AO49" s="1395"/>
      <c r="AP49" s="1395"/>
      <c r="AQ49" s="1395"/>
      <c r="AR49" s="1395"/>
      <c r="AS49" s="1395"/>
      <c r="AT49" s="1395"/>
      <c r="AU49" s="1395"/>
      <c r="AV49" s="1395"/>
      <c r="AW49" s="1395"/>
      <c r="AX49" s="1395"/>
      <c r="AY49" s="1396"/>
      <c r="AZ49" s="64"/>
      <c r="BA49" s="1403"/>
      <c r="BB49" s="1404"/>
      <c r="BC49" s="1404"/>
      <c r="BD49" s="1405"/>
      <c r="BE49" s="1412"/>
      <c r="BF49" s="1413"/>
      <c r="BG49" s="1413"/>
      <c r="BH49" s="1414"/>
      <c r="BI49" s="1464"/>
      <c r="BJ49" s="1465"/>
      <c r="BK49" s="1465"/>
      <c r="BL49" s="1466"/>
      <c r="BM49" s="1421"/>
      <c r="BN49" s="1422"/>
      <c r="BO49" s="1423"/>
      <c r="BP49" s="1427"/>
      <c r="BQ49" s="1427"/>
      <c r="BR49" s="1427"/>
      <c r="BS49" s="1427"/>
      <c r="BT49" s="1427"/>
      <c r="BU49" s="127"/>
      <c r="BV49" s="1378"/>
      <c r="BW49" s="1378"/>
      <c r="BX49" s="1378"/>
      <c r="BY49" s="1378"/>
      <c r="BZ49" s="1378"/>
      <c r="CA49" s="1378"/>
      <c r="CB49" s="1378"/>
      <c r="CC49" s="1378"/>
      <c r="CD49" s="1378"/>
      <c r="CE49" s="1378"/>
      <c r="CF49" s="1378"/>
      <c r="CG49" s="1378"/>
      <c r="CH49" s="1378"/>
      <c r="CI49" s="1378"/>
      <c r="CJ49" s="1378"/>
      <c r="CK49" s="1378"/>
      <c r="CL49" s="1378"/>
      <c r="CM49" s="1378"/>
      <c r="CN49" s="1378"/>
      <c r="CO49" s="1378"/>
      <c r="CP49" s="1378"/>
      <c r="CQ49" s="1378"/>
      <c r="CR49" s="1378"/>
      <c r="CS49" s="1378"/>
      <c r="CT49" s="1378"/>
      <c r="CU49" s="1378"/>
      <c r="CV49" s="1378"/>
      <c r="CW49" s="64"/>
      <c r="CX49" s="67"/>
      <c r="DA49" s="11" t="s">
        <v>102</v>
      </c>
      <c r="DB49" s="11">
        <v>0.77900000000000003</v>
      </c>
      <c r="DC49" s="11"/>
      <c r="DE49" s="95">
        <f t="shared" si="9"/>
        <v>6</v>
      </c>
      <c r="DF49" s="11" t="s">
        <v>9</v>
      </c>
      <c r="DG49" s="23" t="s">
        <v>658</v>
      </c>
      <c r="DH49" s="23" t="s">
        <v>659</v>
      </c>
      <c r="DI49" s="23" t="s">
        <v>660</v>
      </c>
      <c r="DJ49" s="23" t="s">
        <v>661</v>
      </c>
      <c r="DK49" s="23" t="s">
        <v>13</v>
      </c>
      <c r="DL49" s="23" t="s">
        <v>662</v>
      </c>
      <c r="DM49" s="23" t="s">
        <v>663</v>
      </c>
      <c r="DN49" s="23" t="s">
        <v>663</v>
      </c>
      <c r="DO49" s="23" t="s">
        <v>664</v>
      </c>
      <c r="DP49" s="23" t="s">
        <v>665</v>
      </c>
      <c r="DQ49" s="23" t="s">
        <v>666</v>
      </c>
    </row>
    <row r="50" spans="2:121" ht="13.5" customHeight="1" x14ac:dyDescent="0.2">
      <c r="B50" s="111"/>
      <c r="C50" s="1381" t="s">
        <v>811</v>
      </c>
      <c r="D50" s="1382"/>
      <c r="E50" s="1382"/>
      <c r="F50" s="1382"/>
      <c r="G50" s="1382"/>
      <c r="H50" s="1382"/>
      <c r="I50" s="1382"/>
      <c r="J50" s="1382"/>
      <c r="K50" s="1382"/>
      <c r="L50" s="1382"/>
      <c r="M50" s="1382"/>
      <c r="N50" s="1382"/>
      <c r="O50" s="1382"/>
      <c r="P50" s="1382"/>
      <c r="Q50" s="1382"/>
      <c r="R50" s="1382"/>
      <c r="S50" s="1382"/>
      <c r="T50" s="1382"/>
      <c r="U50" s="1382"/>
      <c r="V50" s="1382"/>
      <c r="W50" s="1383"/>
      <c r="X50" s="1384">
        <f>SUM(X46:AB49)</f>
        <v>0</v>
      </c>
      <c r="Y50" s="1384"/>
      <c r="Z50" s="1384"/>
      <c r="AA50" s="1384"/>
      <c r="AB50" s="1384"/>
      <c r="AC50" s="1397"/>
      <c r="AD50" s="1398"/>
      <c r="AE50" s="1398"/>
      <c r="AF50" s="1398"/>
      <c r="AG50" s="1398"/>
      <c r="AH50" s="1398"/>
      <c r="AI50" s="1398"/>
      <c r="AJ50" s="1398"/>
      <c r="AK50" s="1398"/>
      <c r="AL50" s="1398"/>
      <c r="AM50" s="1398"/>
      <c r="AN50" s="1398"/>
      <c r="AO50" s="1398"/>
      <c r="AP50" s="1398"/>
      <c r="AQ50" s="1398"/>
      <c r="AR50" s="1398"/>
      <c r="AS50" s="1398"/>
      <c r="AT50" s="1398"/>
      <c r="AU50" s="1398"/>
      <c r="AV50" s="1398"/>
      <c r="AW50" s="1398"/>
      <c r="AX50" s="1398"/>
      <c r="AY50" s="1399"/>
      <c r="AZ50" s="64"/>
      <c r="BA50" s="1406"/>
      <c r="BB50" s="1407"/>
      <c r="BC50" s="1407"/>
      <c r="BD50" s="1408"/>
      <c r="BE50" s="1415"/>
      <c r="BF50" s="1416"/>
      <c r="BG50" s="1416"/>
      <c r="BH50" s="1417"/>
      <c r="BI50" s="1467"/>
      <c r="BJ50" s="1468"/>
      <c r="BK50" s="1468"/>
      <c r="BL50" s="1469"/>
      <c r="BM50" s="1424"/>
      <c r="BN50" s="1425"/>
      <c r="BO50" s="1426"/>
      <c r="BP50" s="1427"/>
      <c r="BQ50" s="1427"/>
      <c r="BR50" s="1427"/>
      <c r="BS50" s="1427"/>
      <c r="BT50" s="1427"/>
      <c r="BU50" s="127"/>
      <c r="BV50" s="1378"/>
      <c r="BW50" s="1378"/>
      <c r="BX50" s="1378"/>
      <c r="BY50" s="1378"/>
      <c r="BZ50" s="1378"/>
      <c r="CA50" s="1378"/>
      <c r="CB50" s="1378"/>
      <c r="CC50" s="1378"/>
      <c r="CD50" s="1378"/>
      <c r="CE50" s="1378"/>
      <c r="CF50" s="1378"/>
      <c r="CG50" s="1378"/>
      <c r="CH50" s="1378"/>
      <c r="CI50" s="1378"/>
      <c r="CJ50" s="1378"/>
      <c r="CK50" s="1378"/>
      <c r="CL50" s="1378"/>
      <c r="CM50" s="1378"/>
      <c r="CN50" s="1378"/>
      <c r="CO50" s="1378"/>
      <c r="CP50" s="1378"/>
      <c r="CQ50" s="1378"/>
      <c r="CR50" s="1378"/>
      <c r="CS50" s="1378"/>
      <c r="CT50" s="1378"/>
      <c r="CU50" s="1378"/>
      <c r="CV50" s="1378"/>
      <c r="CW50" s="64"/>
      <c r="CX50" s="67"/>
      <c r="DA50" s="11" t="s">
        <v>103</v>
      </c>
      <c r="DB50" s="12">
        <v>0.86099999999999999</v>
      </c>
      <c r="DC50" s="11"/>
      <c r="DE50" s="95">
        <f t="shared" si="9"/>
        <v>7</v>
      </c>
      <c r="DF50" s="11" t="s">
        <v>10</v>
      </c>
      <c r="DG50" s="23" t="s">
        <v>667</v>
      </c>
      <c r="DH50" s="23" t="s">
        <v>668</v>
      </c>
      <c r="DI50" s="23" t="s">
        <v>669</v>
      </c>
      <c r="DJ50" s="23" t="s">
        <v>670</v>
      </c>
      <c r="DK50" s="23" t="s">
        <v>671</v>
      </c>
      <c r="DL50" s="23" t="s">
        <v>672</v>
      </c>
      <c r="DM50" s="23" t="s">
        <v>673</v>
      </c>
      <c r="DN50" s="23" t="s">
        <v>674</v>
      </c>
      <c r="DO50" s="23" t="s">
        <v>675</v>
      </c>
      <c r="DP50" s="23" t="s">
        <v>676</v>
      </c>
      <c r="DQ50" s="23" t="s">
        <v>677</v>
      </c>
    </row>
    <row r="51" spans="2:121" ht="13.5" customHeight="1" x14ac:dyDescent="0.2">
      <c r="B51" s="111"/>
      <c r="C51" s="1385" t="s">
        <v>808</v>
      </c>
      <c r="D51" s="1386"/>
      <c r="E51" s="1386"/>
      <c r="F51" s="1386"/>
      <c r="G51" s="1386"/>
      <c r="H51" s="1386"/>
      <c r="I51" s="1386"/>
      <c r="J51" s="1386"/>
      <c r="K51" s="1386"/>
      <c r="L51" s="1386"/>
      <c r="M51" s="1386"/>
      <c r="N51" s="1386"/>
      <c r="O51" s="1386"/>
      <c r="P51" s="1386"/>
      <c r="Q51" s="1386"/>
      <c r="R51" s="1386"/>
      <c r="S51" s="1386"/>
      <c r="T51" s="1386"/>
      <c r="U51" s="1386"/>
      <c r="V51" s="1386"/>
      <c r="W51" s="1387"/>
      <c r="X51" s="1388">
        <f>HLOOKUP(O3,$DG$58:$DQ$67,9,FALSE)</f>
        <v>345742</v>
      </c>
      <c r="Y51" s="1389"/>
      <c r="Z51" s="1389"/>
      <c r="AA51" s="1389"/>
      <c r="AB51" s="1390"/>
      <c r="AC51" s="1391" t="str">
        <f>HLOOKUP(O3,$DG$44:$DQ$56,9,FALSE)</f>
        <v>Penutup lantai menggunakan keramik 40x40 setara Imperium dan granit 60x60 setara granito; lantai kamar mandi menggunakan keramik lantai anti slip ukuran 30x30 setara Imperium</v>
      </c>
      <c r="AD51" s="1392"/>
      <c r="AE51" s="1392"/>
      <c r="AF51" s="1392"/>
      <c r="AG51" s="1392"/>
      <c r="AH51" s="1392"/>
      <c r="AI51" s="1392"/>
      <c r="AJ51" s="1392"/>
      <c r="AK51" s="1392"/>
      <c r="AL51" s="1392"/>
      <c r="AM51" s="1392"/>
      <c r="AN51" s="1392"/>
      <c r="AO51" s="1392"/>
      <c r="AP51" s="1392"/>
      <c r="AQ51" s="1392"/>
      <c r="AR51" s="1392"/>
      <c r="AS51" s="1392"/>
      <c r="AT51" s="1392"/>
      <c r="AU51" s="1392"/>
      <c r="AV51" s="1392"/>
      <c r="AW51" s="1392"/>
      <c r="AX51" s="1392"/>
      <c r="AY51" s="1393"/>
      <c r="AZ51" s="71"/>
      <c r="BA51" s="1400">
        <f>X56*BQ8</f>
        <v>0</v>
      </c>
      <c r="BB51" s="1401"/>
      <c r="BC51" s="1401"/>
      <c r="BD51" s="1402"/>
      <c r="BE51" s="1409">
        <f>BE10</f>
        <v>0</v>
      </c>
      <c r="BF51" s="1410"/>
      <c r="BG51" s="1410"/>
      <c r="BH51" s="1411"/>
      <c r="BI51" s="1450">
        <f>BI10</f>
        <v>0</v>
      </c>
      <c r="BJ51" s="1451"/>
      <c r="BK51" s="1451"/>
      <c r="BL51" s="1452"/>
      <c r="BM51" s="1418">
        <f>IF(BI10=0,0,(Rekap!$A$6-BI51)/AS68)</f>
        <v>0</v>
      </c>
      <c r="BN51" s="1419"/>
      <c r="BO51" s="1420"/>
      <c r="BP51" s="1427">
        <f>BA51*BM51</f>
        <v>0</v>
      </c>
      <c r="BQ51" s="1427"/>
      <c r="BR51" s="1427"/>
      <c r="BS51" s="1427"/>
      <c r="BT51" s="1427"/>
      <c r="BU51" s="127"/>
      <c r="BV51" s="1378"/>
      <c r="BW51" s="1378"/>
      <c r="BX51" s="1378"/>
      <c r="BY51" s="1378"/>
      <c r="BZ51" s="1378"/>
      <c r="CA51" s="1378"/>
      <c r="CB51" s="1378"/>
      <c r="CC51" s="1378"/>
      <c r="CD51" s="1378"/>
      <c r="CE51" s="1378"/>
      <c r="CF51" s="1378"/>
      <c r="CG51" s="1378"/>
      <c r="CH51" s="1378"/>
      <c r="CI51" s="1378"/>
      <c r="CJ51" s="1378"/>
      <c r="CK51" s="1378"/>
      <c r="CL51" s="1378"/>
      <c r="CM51" s="1378"/>
      <c r="CN51" s="1378"/>
      <c r="CO51" s="1378"/>
      <c r="CP51" s="1378"/>
      <c r="CQ51" s="1378"/>
      <c r="CR51" s="1378"/>
      <c r="CS51" s="1378"/>
      <c r="CT51" s="1378"/>
      <c r="CU51" s="1378"/>
      <c r="CV51" s="1378"/>
      <c r="CW51" s="83"/>
      <c r="CX51" s="112"/>
      <c r="DA51" s="11" t="s">
        <v>104</v>
      </c>
      <c r="DB51" s="11">
        <v>0.78600000000000003</v>
      </c>
      <c r="DC51" s="11"/>
      <c r="DE51" s="95">
        <f t="shared" si="9"/>
        <v>8</v>
      </c>
      <c r="DF51" s="11" t="s">
        <v>11</v>
      </c>
      <c r="DG51" s="23" t="s">
        <v>678</v>
      </c>
      <c r="DH51" s="23" t="s">
        <v>679</v>
      </c>
      <c r="DI51" s="23" t="s">
        <v>680</v>
      </c>
      <c r="DJ51" s="23" t="s">
        <v>681</v>
      </c>
      <c r="DK51" s="23" t="s">
        <v>682</v>
      </c>
      <c r="DL51" s="23" t="s">
        <v>683</v>
      </c>
      <c r="DM51" s="23" t="s">
        <v>684</v>
      </c>
      <c r="DN51" s="23" t="s">
        <v>685</v>
      </c>
      <c r="DO51" s="23" t="s">
        <v>686</v>
      </c>
      <c r="DP51" s="23" t="s">
        <v>687</v>
      </c>
      <c r="DQ51" s="23" t="s">
        <v>688</v>
      </c>
    </row>
    <row r="52" spans="2:121" ht="13.5" customHeight="1" x14ac:dyDescent="0.25">
      <c r="B52" s="111"/>
      <c r="C52" s="32" t="s">
        <v>810</v>
      </c>
      <c r="D52" s="1428" t="s">
        <v>788</v>
      </c>
      <c r="E52" s="1428"/>
      <c r="F52" s="1428"/>
      <c r="G52" s="1428"/>
      <c r="H52" s="1428"/>
      <c r="I52" s="1428"/>
      <c r="J52" s="1428"/>
      <c r="K52" s="1428"/>
      <c r="L52" s="1429"/>
      <c r="M52" s="1379">
        <f>(IF(O3="RUMAH TINGGAL MEWAH",VLOOKUP(D52,BIAYA,2,FALSE),IF(O3="RUMAH TINGGAL MENENGAH",VLOOKUP(D52,BIAYA,3,FALSE),IF(O3="RUMAH TINGGAL SEDERHANA",VLOOKUP(D52,BIAYA,4,FALSE),IF(O3="SEMI PERMANEN",VLOOKUP(D52,BIAYA,5,FALSE),IF(O3="GUDANG",VLOOKUP(D52,BIAYA,6,FALSE),IF(O3="GEDUNG BERTINGKAT RENDAH &lt; 5 LANTAI",VLOOKUP(D52,BIAYA,7,FALSE),IF(O3="GEDUNG BERTINGKAT SEDANG 5-8 LANTAI",VLOOKUP(D52,BIAYA,8,FALSE),IF(O3="GEDUNG BERTINGKAT TINGGI &gt; 8 LANTAI",VLOOKUP(D52,BIAYA,9,FALSE),IF(O3="MALL 4 LANTAI + 1 BASEMENT",VLOOKUP(D52,BIAYA,10,FALSE),IF(O3="HOTEL 8 LANTAI",VLOOKUP(D52,BIAYA,11,FALSE),IF(O3="APARTEMEN 14 LANTAI + 2 SEMI BASEMENT",VLOOKUP(D52,BIAYA,12,FALSE)))))))))))))</f>
        <v>455575.23470531713</v>
      </c>
      <c r="N52" s="1379"/>
      <c r="O52" s="1379"/>
      <c r="P52" s="1379"/>
      <c r="Q52" s="1379"/>
      <c r="R52" s="1459">
        <v>0</v>
      </c>
      <c r="S52" s="1459"/>
      <c r="T52" s="1459"/>
      <c r="U52" s="1436">
        <v>1</v>
      </c>
      <c r="V52" s="1436"/>
      <c r="W52" s="1436"/>
      <c r="X52" s="1437">
        <f>M52*R52*U52</f>
        <v>0</v>
      </c>
      <c r="Y52" s="1437"/>
      <c r="Z52" s="1437"/>
      <c r="AA52" s="1437"/>
      <c r="AB52" s="1437"/>
      <c r="AC52" s="1394"/>
      <c r="AD52" s="1395"/>
      <c r="AE52" s="1395"/>
      <c r="AF52" s="1395"/>
      <c r="AG52" s="1395"/>
      <c r="AH52" s="1395"/>
      <c r="AI52" s="1395"/>
      <c r="AJ52" s="1395"/>
      <c r="AK52" s="1395"/>
      <c r="AL52" s="1395"/>
      <c r="AM52" s="1395"/>
      <c r="AN52" s="1395"/>
      <c r="AO52" s="1395"/>
      <c r="AP52" s="1395"/>
      <c r="AQ52" s="1395"/>
      <c r="AR52" s="1395"/>
      <c r="AS52" s="1395"/>
      <c r="AT52" s="1395"/>
      <c r="AU52" s="1395"/>
      <c r="AV52" s="1395"/>
      <c r="AW52" s="1395"/>
      <c r="AX52" s="1395"/>
      <c r="AY52" s="1396"/>
      <c r="AZ52" s="71"/>
      <c r="BA52" s="1403"/>
      <c r="BB52" s="1404"/>
      <c r="BC52" s="1404"/>
      <c r="BD52" s="1405"/>
      <c r="BE52" s="1412"/>
      <c r="BF52" s="1413"/>
      <c r="BG52" s="1413"/>
      <c r="BH52" s="1414"/>
      <c r="BI52" s="1453"/>
      <c r="BJ52" s="1454"/>
      <c r="BK52" s="1454"/>
      <c r="BL52" s="1455"/>
      <c r="BM52" s="1421"/>
      <c r="BN52" s="1422"/>
      <c r="BO52" s="1423"/>
      <c r="BP52" s="1427"/>
      <c r="BQ52" s="1427"/>
      <c r="BR52" s="1427"/>
      <c r="BS52" s="1427"/>
      <c r="BT52" s="1427"/>
      <c r="BU52" s="127"/>
      <c r="BV52" s="1378"/>
      <c r="BW52" s="1378"/>
      <c r="BX52" s="1378"/>
      <c r="BY52" s="1378"/>
      <c r="BZ52" s="1378"/>
      <c r="CA52" s="1378"/>
      <c r="CB52" s="1378"/>
      <c r="CC52" s="1378"/>
      <c r="CD52" s="1378"/>
      <c r="CE52" s="1378"/>
      <c r="CF52" s="1378"/>
      <c r="CG52" s="1378"/>
      <c r="CH52" s="1378"/>
      <c r="CI52" s="1378"/>
      <c r="CJ52" s="1378"/>
      <c r="CK52" s="1378"/>
      <c r="CL52" s="1378"/>
      <c r="CM52" s="1378"/>
      <c r="CN52" s="1378"/>
      <c r="CO52" s="1378"/>
      <c r="CP52" s="1378"/>
      <c r="CQ52" s="1378"/>
      <c r="CR52" s="1378"/>
      <c r="CS52" s="1378"/>
      <c r="CT52" s="1378"/>
      <c r="CU52" s="1378"/>
      <c r="CV52" s="1378"/>
      <c r="CW52" s="83"/>
      <c r="CX52" s="112"/>
      <c r="DA52" s="11" t="s">
        <v>105</v>
      </c>
      <c r="DB52" s="11">
        <v>0.746</v>
      </c>
      <c r="DC52" s="11"/>
      <c r="DE52" s="95">
        <f t="shared" si="9"/>
        <v>9</v>
      </c>
      <c r="DF52" s="11" t="s">
        <v>12</v>
      </c>
      <c r="DG52" s="23" t="s">
        <v>689</v>
      </c>
      <c r="DH52" s="23" t="s">
        <v>690</v>
      </c>
      <c r="DI52" s="23" t="s">
        <v>691</v>
      </c>
      <c r="DJ52" s="23" t="s">
        <v>692</v>
      </c>
      <c r="DK52" s="23" t="s">
        <v>693</v>
      </c>
      <c r="DL52" s="23" t="s">
        <v>694</v>
      </c>
      <c r="DM52" s="23" t="s">
        <v>695</v>
      </c>
      <c r="DN52" s="23" t="s">
        <v>695</v>
      </c>
      <c r="DO52" s="23" t="s">
        <v>696</v>
      </c>
      <c r="DP52" s="23" t="s">
        <v>697</v>
      </c>
      <c r="DQ52" s="23" t="s">
        <v>698</v>
      </c>
    </row>
    <row r="53" spans="2:121" ht="13.5" customHeight="1" x14ac:dyDescent="0.25">
      <c r="B53" s="111"/>
      <c r="C53" s="33" t="s">
        <v>810</v>
      </c>
      <c r="D53" s="1361" t="s">
        <v>791</v>
      </c>
      <c r="E53" s="1361"/>
      <c r="F53" s="1361"/>
      <c r="G53" s="1361"/>
      <c r="H53" s="1361"/>
      <c r="I53" s="1361"/>
      <c r="J53" s="1361"/>
      <c r="K53" s="1361"/>
      <c r="L53" s="1362"/>
      <c r="M53" s="1379">
        <f>(IF(O3="RUMAH TINGGAL MEWAH",VLOOKUP(D53,BIAYA,2,FALSE),IF(O3="RUMAH TINGGAL MENENGAH",VLOOKUP(D53,BIAYA,3,FALSE),IF(O3="RUMAH TINGGAL SEDERHANA",VLOOKUP(D53,BIAYA,4,FALSE),IF(O3="SEMI PERMANEN",VLOOKUP(D53,BIAYA,5,FALSE),IF(O3="GUDANG",VLOOKUP(D53,BIAYA,6,FALSE),IF(O3="GEDUNG BERTINGKAT RENDAH &lt; 5 LANTAI",VLOOKUP(D53,BIAYA,7,FALSE),IF(O3="GEDUNG BERTINGKAT SEDANG 5-8 LANTAI",VLOOKUP(D53,BIAYA,8,FALSE),IF(O3="GEDUNG BERTINGKAT TINGGI &gt; 8 LANTAI",VLOOKUP(D53,BIAYA,9,FALSE),IF(O3="MALL 4 LANTAI + 1 BASEMENT",VLOOKUP(D53,BIAYA,10,FALSE),IF(O3="HOTEL 8 LANTAI",VLOOKUP(D53,BIAYA,11,FALSE),IF(O3="APARTEMEN 14 LANTAI + 2 SEMI BASEMENT",VLOOKUP(D53,BIAYA,12,FALSE)))))))))))))</f>
        <v>287254.49242299481</v>
      </c>
      <c r="N53" s="1379"/>
      <c r="O53" s="1379"/>
      <c r="P53" s="1379"/>
      <c r="Q53" s="1379"/>
      <c r="R53" s="1460">
        <v>0</v>
      </c>
      <c r="S53" s="1460"/>
      <c r="T53" s="1460"/>
      <c r="U53" s="1359">
        <v>1</v>
      </c>
      <c r="V53" s="1359"/>
      <c r="W53" s="1359"/>
      <c r="X53" s="1533">
        <f t="shared" ref="X53:X55" si="11">M53*R53*U53</f>
        <v>0</v>
      </c>
      <c r="Y53" s="1379"/>
      <c r="Z53" s="1379"/>
      <c r="AA53" s="1379"/>
      <c r="AB53" s="1534"/>
      <c r="AC53" s="1394"/>
      <c r="AD53" s="1395"/>
      <c r="AE53" s="1395"/>
      <c r="AF53" s="1395"/>
      <c r="AG53" s="1395"/>
      <c r="AH53" s="1395"/>
      <c r="AI53" s="1395"/>
      <c r="AJ53" s="1395"/>
      <c r="AK53" s="1395"/>
      <c r="AL53" s="1395"/>
      <c r="AM53" s="1395"/>
      <c r="AN53" s="1395"/>
      <c r="AO53" s="1395"/>
      <c r="AP53" s="1395"/>
      <c r="AQ53" s="1395"/>
      <c r="AR53" s="1395"/>
      <c r="AS53" s="1395"/>
      <c r="AT53" s="1395"/>
      <c r="AU53" s="1395"/>
      <c r="AV53" s="1395"/>
      <c r="AW53" s="1395"/>
      <c r="AX53" s="1395"/>
      <c r="AY53" s="1396"/>
      <c r="AZ53" s="71"/>
      <c r="BA53" s="1403"/>
      <c r="BB53" s="1404"/>
      <c r="BC53" s="1404"/>
      <c r="BD53" s="1405"/>
      <c r="BE53" s="1412"/>
      <c r="BF53" s="1413"/>
      <c r="BG53" s="1413"/>
      <c r="BH53" s="1414"/>
      <c r="BI53" s="1453"/>
      <c r="BJ53" s="1454"/>
      <c r="BK53" s="1454"/>
      <c r="BL53" s="1455"/>
      <c r="BM53" s="1421"/>
      <c r="BN53" s="1422"/>
      <c r="BO53" s="1423"/>
      <c r="BP53" s="1427"/>
      <c r="BQ53" s="1427"/>
      <c r="BR53" s="1427"/>
      <c r="BS53" s="1427"/>
      <c r="BT53" s="1427"/>
      <c r="BU53" s="127"/>
      <c r="BV53" s="128"/>
      <c r="BW53" s="128"/>
      <c r="BX53" s="128"/>
      <c r="BY53" s="128"/>
      <c r="BZ53" s="128"/>
      <c r="CA53" s="128"/>
      <c r="CB53" s="128"/>
      <c r="CC53" s="128"/>
      <c r="CD53" s="83"/>
      <c r="CE53" s="125"/>
      <c r="CF53" s="125"/>
      <c r="CG53" s="125"/>
      <c r="CH53" s="125"/>
      <c r="CI53" s="125"/>
      <c r="CJ53" s="125"/>
      <c r="CK53" s="125"/>
      <c r="CL53" s="125"/>
      <c r="CM53" s="125"/>
      <c r="CN53" s="125"/>
      <c r="CO53" s="125"/>
      <c r="CP53" s="125"/>
      <c r="CQ53" s="125"/>
      <c r="CR53" s="125"/>
      <c r="CS53" s="125"/>
      <c r="CT53" s="125"/>
      <c r="CU53" s="125"/>
      <c r="CV53" s="125"/>
      <c r="CW53" s="83"/>
      <c r="CX53" s="112"/>
      <c r="DA53" s="11" t="s">
        <v>106</v>
      </c>
      <c r="DB53" s="11">
        <v>0.79500000000000004</v>
      </c>
      <c r="DC53" s="11"/>
      <c r="DE53" s="95">
        <f t="shared" si="9"/>
        <v>10</v>
      </c>
      <c r="DF53" s="11" t="s">
        <v>699</v>
      </c>
      <c r="DG53" s="23" t="s">
        <v>700</v>
      </c>
      <c r="DH53" s="23" t="s">
        <v>701</v>
      </c>
      <c r="DI53" s="23" t="s">
        <v>702</v>
      </c>
      <c r="DJ53" s="23" t="s">
        <v>703</v>
      </c>
      <c r="DK53" s="23" t="s">
        <v>704</v>
      </c>
      <c r="DL53" s="23" t="s">
        <v>705</v>
      </c>
      <c r="DM53" s="23" t="s">
        <v>706</v>
      </c>
      <c r="DN53" s="23" t="s">
        <v>14</v>
      </c>
      <c r="DO53" s="23" t="s">
        <v>707</v>
      </c>
      <c r="DP53" s="23" t="s">
        <v>708</v>
      </c>
      <c r="DQ53" s="23" t="s">
        <v>709</v>
      </c>
    </row>
    <row r="54" spans="2:121" ht="13.5" customHeight="1" x14ac:dyDescent="0.25">
      <c r="B54" s="111"/>
      <c r="C54" s="33" t="s">
        <v>810</v>
      </c>
      <c r="D54" s="1361" t="s">
        <v>13</v>
      </c>
      <c r="E54" s="1361"/>
      <c r="F54" s="1361"/>
      <c r="G54" s="1361"/>
      <c r="H54" s="1361"/>
      <c r="I54" s="1361"/>
      <c r="J54" s="1361"/>
      <c r="K54" s="1361"/>
      <c r="L54" s="1362"/>
      <c r="M54" s="1379">
        <f>(IF(O3="RUMAH TINGGAL MEWAH",VLOOKUP(D54,BIAYA,2,FALSE),IF(O3="RUMAH TINGGAL MENENGAH",VLOOKUP(D54,BIAYA,3,FALSE),IF(O3="RUMAH TINGGAL SEDERHANA",VLOOKUP(D54,BIAYA,4,FALSE),IF(O3="SEMI PERMANEN",VLOOKUP(D54,BIAYA,5,FALSE),IF(O3="GUDANG",VLOOKUP(D54,BIAYA,6,FALSE),IF(O3="GEDUNG BERTINGKAT RENDAH &lt; 5 LANTAI",VLOOKUP(D54,BIAYA,7,FALSE),IF(O3="GEDUNG BERTINGKAT SEDANG 5-8 LANTAI",VLOOKUP(D54,BIAYA,8,FALSE),IF(O3="GEDUNG BERTINGKAT TINGGI &gt; 8 LANTAI",VLOOKUP(D54,BIAYA,9,FALSE),IF(O3="MALL 4 LANTAI + 1 BASEMENT",VLOOKUP(D54,BIAYA,10,FALSE),IF(O3="HOTEL 8 LANTAI",VLOOKUP(D54,BIAYA,11,FALSE),IF(O3="APARTEMEN 14 LANTAI + 2 SEMI BASEMENT",VLOOKUP(D54,BIAYA,12,FALSE)))))))))))))</f>
        <v>0</v>
      </c>
      <c r="N54" s="1379"/>
      <c r="O54" s="1379"/>
      <c r="P54" s="1379"/>
      <c r="Q54" s="1379"/>
      <c r="R54" s="1460"/>
      <c r="S54" s="1460"/>
      <c r="T54" s="1460"/>
      <c r="U54" s="1359">
        <v>1</v>
      </c>
      <c r="V54" s="1359"/>
      <c r="W54" s="1359"/>
      <c r="X54" s="1533">
        <f t="shared" si="11"/>
        <v>0</v>
      </c>
      <c r="Y54" s="1379"/>
      <c r="Z54" s="1379"/>
      <c r="AA54" s="1379"/>
      <c r="AB54" s="1534"/>
      <c r="AC54" s="1394"/>
      <c r="AD54" s="1395"/>
      <c r="AE54" s="1395"/>
      <c r="AF54" s="1395"/>
      <c r="AG54" s="1395"/>
      <c r="AH54" s="1395"/>
      <c r="AI54" s="1395"/>
      <c r="AJ54" s="1395"/>
      <c r="AK54" s="1395"/>
      <c r="AL54" s="1395"/>
      <c r="AM54" s="1395"/>
      <c r="AN54" s="1395"/>
      <c r="AO54" s="1395"/>
      <c r="AP54" s="1395"/>
      <c r="AQ54" s="1395"/>
      <c r="AR54" s="1395"/>
      <c r="AS54" s="1395"/>
      <c r="AT54" s="1395"/>
      <c r="AU54" s="1395"/>
      <c r="AV54" s="1395"/>
      <c r="AW54" s="1395"/>
      <c r="AX54" s="1395"/>
      <c r="AY54" s="1396"/>
      <c r="AZ54" s="71"/>
      <c r="BA54" s="1403"/>
      <c r="BB54" s="1404"/>
      <c r="BC54" s="1404"/>
      <c r="BD54" s="1405"/>
      <c r="BE54" s="1412"/>
      <c r="BF54" s="1413"/>
      <c r="BG54" s="1413"/>
      <c r="BH54" s="1414"/>
      <c r="BI54" s="1453"/>
      <c r="BJ54" s="1454"/>
      <c r="BK54" s="1454"/>
      <c r="BL54" s="1455"/>
      <c r="BM54" s="1421"/>
      <c r="BN54" s="1422"/>
      <c r="BO54" s="1423"/>
      <c r="BP54" s="1427"/>
      <c r="BQ54" s="1427"/>
      <c r="BR54" s="1427"/>
      <c r="BS54" s="1427"/>
      <c r="BT54" s="1427"/>
      <c r="BU54" s="127"/>
      <c r="BV54" s="1378" t="s">
        <v>910</v>
      </c>
      <c r="BW54" s="1378"/>
      <c r="BX54" s="1378"/>
      <c r="BY54" s="1378"/>
      <c r="BZ54" s="1378"/>
      <c r="CA54" s="1378"/>
      <c r="CB54" s="1378"/>
      <c r="CC54" s="1378"/>
      <c r="CD54" s="1378"/>
      <c r="CE54" s="1378"/>
      <c r="CF54" s="1378"/>
      <c r="CG54" s="1378"/>
      <c r="CH54" s="1378"/>
      <c r="CI54" s="1378"/>
      <c r="CJ54" s="1378"/>
      <c r="CK54" s="1378"/>
      <c r="CL54" s="1378"/>
      <c r="CM54" s="1378"/>
      <c r="CN54" s="1378"/>
      <c r="CO54" s="1378"/>
      <c r="CP54" s="1378"/>
      <c r="CQ54" s="1378"/>
      <c r="CR54" s="1378"/>
      <c r="CS54" s="1378"/>
      <c r="CT54" s="1378"/>
      <c r="CU54" s="1378"/>
      <c r="CV54" s="1378"/>
      <c r="CW54" s="83"/>
      <c r="CX54" s="112"/>
      <c r="DA54" s="11" t="s">
        <v>107</v>
      </c>
      <c r="DB54" s="11">
        <v>0.78500000000000003</v>
      </c>
      <c r="DC54" s="11"/>
      <c r="DE54" s="95">
        <f t="shared" si="9"/>
        <v>11</v>
      </c>
      <c r="DF54" s="11" t="s">
        <v>710</v>
      </c>
      <c r="DG54" s="23" t="s">
        <v>711</v>
      </c>
      <c r="DH54" s="23" t="s">
        <v>711</v>
      </c>
      <c r="DI54" s="23" t="s">
        <v>711</v>
      </c>
      <c r="DJ54" s="23" t="s">
        <v>711</v>
      </c>
      <c r="DK54" s="23" t="s">
        <v>711</v>
      </c>
      <c r="DL54" s="23" t="s">
        <v>711</v>
      </c>
      <c r="DM54" s="23" t="s">
        <v>711</v>
      </c>
      <c r="DN54" s="23" t="s">
        <v>711</v>
      </c>
      <c r="DO54" s="23" t="s">
        <v>711</v>
      </c>
      <c r="DP54" s="23" t="s">
        <v>711</v>
      </c>
      <c r="DQ54" s="23" t="s">
        <v>711</v>
      </c>
    </row>
    <row r="55" spans="2:121" ht="13.5" customHeight="1" x14ac:dyDescent="0.25">
      <c r="B55" s="111"/>
      <c r="C55" s="34" t="s">
        <v>810</v>
      </c>
      <c r="D55" s="1369" t="s">
        <v>13</v>
      </c>
      <c r="E55" s="1369"/>
      <c r="F55" s="1369"/>
      <c r="G55" s="1369"/>
      <c r="H55" s="1369"/>
      <c r="I55" s="1369"/>
      <c r="J55" s="1369"/>
      <c r="K55" s="1369"/>
      <c r="L55" s="1370"/>
      <c r="M55" s="1379">
        <f>(IF(O3="RUMAH TINGGAL MEWAH",VLOOKUP(D55,BIAYA,2,FALSE),IF(O3="RUMAH TINGGAL MENENGAH",VLOOKUP(D55,BIAYA,3,FALSE),IF(O3="RUMAH TINGGAL SEDERHANA",VLOOKUP(D55,BIAYA,4,FALSE),IF(O3="SEMI PERMANEN",VLOOKUP(D55,BIAYA,5,FALSE),IF(O3="GUDANG",VLOOKUP(D55,BIAYA,6,FALSE),IF(O3="GEDUNG BERTINGKAT RENDAH &lt; 5 LANTAI",VLOOKUP(D55,BIAYA,7,FALSE),IF(O3="GEDUNG BERTINGKAT SEDANG 5-8 LANTAI",VLOOKUP(D55,BIAYA,8,FALSE),IF(O3="GEDUNG BERTINGKAT TINGGI &gt; 8 LANTAI",VLOOKUP(D55,BIAYA,9,FALSE),IF(O3="MALL 4 LANTAI + 1 BASEMENT",VLOOKUP(D55,BIAYA,10,FALSE),IF(O3="HOTEL 8 LANTAI",VLOOKUP(D55,BIAYA,11,FALSE),IF(O3="APARTEMEN 14 LANTAI + 2 SEMI BASEMENT",VLOOKUP(D55,BIAYA,12,FALSE)))))))))))))</f>
        <v>0</v>
      </c>
      <c r="N55" s="1379"/>
      <c r="O55" s="1379"/>
      <c r="P55" s="1379"/>
      <c r="Q55" s="1379"/>
      <c r="R55" s="1380"/>
      <c r="S55" s="1380"/>
      <c r="T55" s="1380"/>
      <c r="U55" s="1377">
        <v>1</v>
      </c>
      <c r="V55" s="1377"/>
      <c r="W55" s="1377"/>
      <c r="X55" s="1527">
        <f t="shared" si="11"/>
        <v>0</v>
      </c>
      <c r="Y55" s="1528"/>
      <c r="Z55" s="1528"/>
      <c r="AA55" s="1528"/>
      <c r="AB55" s="1529"/>
      <c r="AC55" s="1394"/>
      <c r="AD55" s="1395"/>
      <c r="AE55" s="1395"/>
      <c r="AF55" s="1395"/>
      <c r="AG55" s="1395"/>
      <c r="AH55" s="1395"/>
      <c r="AI55" s="1395"/>
      <c r="AJ55" s="1395"/>
      <c r="AK55" s="1395"/>
      <c r="AL55" s="1395"/>
      <c r="AM55" s="1395"/>
      <c r="AN55" s="1395"/>
      <c r="AO55" s="1395"/>
      <c r="AP55" s="1395"/>
      <c r="AQ55" s="1395"/>
      <c r="AR55" s="1395"/>
      <c r="AS55" s="1395"/>
      <c r="AT55" s="1395"/>
      <c r="AU55" s="1395"/>
      <c r="AV55" s="1395"/>
      <c r="AW55" s="1395"/>
      <c r="AX55" s="1395"/>
      <c r="AY55" s="1396"/>
      <c r="AZ55" s="71"/>
      <c r="BA55" s="1403"/>
      <c r="BB55" s="1404"/>
      <c r="BC55" s="1404"/>
      <c r="BD55" s="1405"/>
      <c r="BE55" s="1412"/>
      <c r="BF55" s="1413"/>
      <c r="BG55" s="1413"/>
      <c r="BH55" s="1414"/>
      <c r="BI55" s="1453"/>
      <c r="BJ55" s="1454"/>
      <c r="BK55" s="1454"/>
      <c r="BL55" s="1455"/>
      <c r="BM55" s="1421"/>
      <c r="BN55" s="1422"/>
      <c r="BO55" s="1423"/>
      <c r="BP55" s="1427"/>
      <c r="BQ55" s="1427"/>
      <c r="BR55" s="1427"/>
      <c r="BS55" s="1427"/>
      <c r="BT55" s="1427"/>
      <c r="BU55" s="127"/>
      <c r="BV55" s="1378"/>
      <c r="BW55" s="1378"/>
      <c r="BX55" s="1378"/>
      <c r="BY55" s="1378"/>
      <c r="BZ55" s="1378"/>
      <c r="CA55" s="1378"/>
      <c r="CB55" s="1378"/>
      <c r="CC55" s="1378"/>
      <c r="CD55" s="1378"/>
      <c r="CE55" s="1378"/>
      <c r="CF55" s="1378"/>
      <c r="CG55" s="1378"/>
      <c r="CH55" s="1378"/>
      <c r="CI55" s="1378"/>
      <c r="CJ55" s="1378"/>
      <c r="CK55" s="1378"/>
      <c r="CL55" s="1378"/>
      <c r="CM55" s="1378"/>
      <c r="CN55" s="1378"/>
      <c r="CO55" s="1378"/>
      <c r="CP55" s="1378"/>
      <c r="CQ55" s="1378"/>
      <c r="CR55" s="1378"/>
      <c r="CS55" s="1378"/>
      <c r="CT55" s="1378"/>
      <c r="CU55" s="1378"/>
      <c r="CV55" s="1378"/>
      <c r="CW55" s="83"/>
      <c r="CX55" s="112"/>
      <c r="DA55" s="11" t="s">
        <v>108</v>
      </c>
      <c r="DB55" s="11">
        <v>0.78800000000000003</v>
      </c>
      <c r="DC55" s="11"/>
      <c r="DE55" s="95">
        <f t="shared" si="9"/>
        <v>12</v>
      </c>
      <c r="DF55" s="11" t="s">
        <v>712</v>
      </c>
      <c r="DG55" s="23" t="s">
        <v>713</v>
      </c>
      <c r="DH55" s="23" t="s">
        <v>713</v>
      </c>
      <c r="DI55" s="23" t="s">
        <v>713</v>
      </c>
      <c r="DJ55" s="23" t="s">
        <v>713</v>
      </c>
      <c r="DK55" s="23" t="s">
        <v>713</v>
      </c>
      <c r="DL55" s="23" t="s">
        <v>713</v>
      </c>
      <c r="DM55" s="23" t="s">
        <v>713</v>
      </c>
      <c r="DN55" s="23" t="s">
        <v>713</v>
      </c>
      <c r="DO55" s="23" t="s">
        <v>713</v>
      </c>
      <c r="DP55" s="23" t="s">
        <v>713</v>
      </c>
      <c r="DQ55" s="23" t="s">
        <v>713</v>
      </c>
    </row>
    <row r="56" spans="2:121" ht="13.5" customHeight="1" x14ac:dyDescent="0.2">
      <c r="B56" s="111"/>
      <c r="C56" s="1381" t="s">
        <v>811</v>
      </c>
      <c r="D56" s="1382"/>
      <c r="E56" s="1382"/>
      <c r="F56" s="1382"/>
      <c r="G56" s="1382"/>
      <c r="H56" s="1382"/>
      <c r="I56" s="1382"/>
      <c r="J56" s="1382"/>
      <c r="K56" s="1382"/>
      <c r="L56" s="1382"/>
      <c r="M56" s="1382"/>
      <c r="N56" s="1382"/>
      <c r="O56" s="1382"/>
      <c r="P56" s="1382"/>
      <c r="Q56" s="1382"/>
      <c r="R56" s="1382"/>
      <c r="S56" s="1382"/>
      <c r="T56" s="1382"/>
      <c r="U56" s="1382"/>
      <c r="V56" s="1382"/>
      <c r="W56" s="1383"/>
      <c r="X56" s="1384">
        <f>SUM(X52:AB55)</f>
        <v>0</v>
      </c>
      <c r="Y56" s="1384"/>
      <c r="Z56" s="1384"/>
      <c r="AA56" s="1384"/>
      <c r="AB56" s="1384"/>
      <c r="AC56" s="1397"/>
      <c r="AD56" s="1398"/>
      <c r="AE56" s="1398"/>
      <c r="AF56" s="1398"/>
      <c r="AG56" s="1398"/>
      <c r="AH56" s="1398"/>
      <c r="AI56" s="1398"/>
      <c r="AJ56" s="1398"/>
      <c r="AK56" s="1398"/>
      <c r="AL56" s="1398"/>
      <c r="AM56" s="1398"/>
      <c r="AN56" s="1398"/>
      <c r="AO56" s="1398"/>
      <c r="AP56" s="1398"/>
      <c r="AQ56" s="1398"/>
      <c r="AR56" s="1398"/>
      <c r="AS56" s="1398"/>
      <c r="AT56" s="1398"/>
      <c r="AU56" s="1398"/>
      <c r="AV56" s="1398"/>
      <c r="AW56" s="1398"/>
      <c r="AX56" s="1398"/>
      <c r="AY56" s="1399"/>
      <c r="AZ56" s="71"/>
      <c r="BA56" s="1406"/>
      <c r="BB56" s="1407"/>
      <c r="BC56" s="1407"/>
      <c r="BD56" s="1408"/>
      <c r="BE56" s="1415"/>
      <c r="BF56" s="1416"/>
      <c r="BG56" s="1416"/>
      <c r="BH56" s="1417"/>
      <c r="BI56" s="1456"/>
      <c r="BJ56" s="1457"/>
      <c r="BK56" s="1457"/>
      <c r="BL56" s="1458"/>
      <c r="BM56" s="1424"/>
      <c r="BN56" s="1425"/>
      <c r="BO56" s="1426"/>
      <c r="BP56" s="1427"/>
      <c r="BQ56" s="1427"/>
      <c r="BR56" s="1427"/>
      <c r="BS56" s="1427"/>
      <c r="BT56" s="1427"/>
      <c r="BU56" s="127"/>
      <c r="BV56" s="1378"/>
      <c r="BW56" s="1378"/>
      <c r="BX56" s="1378"/>
      <c r="BY56" s="1378"/>
      <c r="BZ56" s="1378"/>
      <c r="CA56" s="1378"/>
      <c r="CB56" s="1378"/>
      <c r="CC56" s="1378"/>
      <c r="CD56" s="1378"/>
      <c r="CE56" s="1378"/>
      <c r="CF56" s="1378"/>
      <c r="CG56" s="1378"/>
      <c r="CH56" s="1378"/>
      <c r="CI56" s="1378"/>
      <c r="CJ56" s="1378"/>
      <c r="CK56" s="1378"/>
      <c r="CL56" s="1378"/>
      <c r="CM56" s="1378"/>
      <c r="CN56" s="1378"/>
      <c r="CO56" s="1378"/>
      <c r="CP56" s="1378"/>
      <c r="CQ56" s="1378"/>
      <c r="CR56" s="1378"/>
      <c r="CS56" s="1378"/>
      <c r="CT56" s="1378"/>
      <c r="CU56" s="1378"/>
      <c r="CV56" s="1378"/>
      <c r="CW56" s="83"/>
      <c r="CX56" s="112"/>
      <c r="DA56" s="11" t="s">
        <v>109</v>
      </c>
      <c r="DB56" s="11">
        <v>0.85799999999999998</v>
      </c>
      <c r="DC56" s="11"/>
      <c r="DE56" s="95">
        <f t="shared" si="9"/>
        <v>13</v>
      </c>
      <c r="DF56" s="11" t="s">
        <v>714</v>
      </c>
      <c r="DG56" s="23" t="s">
        <v>715</v>
      </c>
      <c r="DH56" s="23" t="s">
        <v>715</v>
      </c>
      <c r="DI56" s="23" t="s">
        <v>715</v>
      </c>
      <c r="DJ56" s="23" t="s">
        <v>715</v>
      </c>
      <c r="DK56" s="23" t="s">
        <v>715</v>
      </c>
      <c r="DL56" s="23" t="s">
        <v>715</v>
      </c>
      <c r="DM56" s="23" t="s">
        <v>715</v>
      </c>
      <c r="DN56" s="23" t="s">
        <v>715</v>
      </c>
      <c r="DO56" s="23" t="s">
        <v>715</v>
      </c>
      <c r="DP56" s="23" t="s">
        <v>715</v>
      </c>
      <c r="DQ56" s="23" t="s">
        <v>715</v>
      </c>
    </row>
    <row r="57" spans="2:121" ht="13.5" customHeight="1" x14ac:dyDescent="0.2">
      <c r="B57" s="111"/>
      <c r="C57" s="1385" t="s">
        <v>699</v>
      </c>
      <c r="D57" s="1386"/>
      <c r="E57" s="1386"/>
      <c r="F57" s="1386"/>
      <c r="G57" s="1386"/>
      <c r="H57" s="1386"/>
      <c r="I57" s="1386"/>
      <c r="J57" s="1386"/>
      <c r="K57" s="1386"/>
      <c r="L57" s="1386"/>
      <c r="M57" s="1386"/>
      <c r="N57" s="1386"/>
      <c r="O57" s="1386"/>
      <c r="P57" s="1386"/>
      <c r="Q57" s="1386"/>
      <c r="R57" s="1386"/>
      <c r="S57" s="1386"/>
      <c r="T57" s="1386"/>
      <c r="U57" s="1386"/>
      <c r="V57" s="1386"/>
      <c r="W57" s="1387"/>
      <c r="X57" s="1388">
        <f>HLOOKUP(O3,$DG$58:$DQ$67,10,FALSE)</f>
        <v>199510</v>
      </c>
      <c r="Y57" s="1389"/>
      <c r="Z57" s="1389"/>
      <c r="AA57" s="1389"/>
      <c r="AB57" s="1390"/>
      <c r="AC57" s="1391" t="str">
        <f>HLOOKUP(O3,$DG$44:$DQ$56,10,FALSE)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57" s="1392"/>
      <c r="AE57" s="1392"/>
      <c r="AF57" s="1392"/>
      <c r="AG57" s="1392"/>
      <c r="AH57" s="1392"/>
      <c r="AI57" s="1392"/>
      <c r="AJ57" s="1392"/>
      <c r="AK57" s="1392"/>
      <c r="AL57" s="1392"/>
      <c r="AM57" s="1392"/>
      <c r="AN57" s="1392"/>
      <c r="AO57" s="1392"/>
      <c r="AP57" s="1392"/>
      <c r="AQ57" s="1392"/>
      <c r="AR57" s="1392"/>
      <c r="AS57" s="1392"/>
      <c r="AT57" s="1392"/>
      <c r="AU57" s="1392"/>
      <c r="AV57" s="1392"/>
      <c r="AW57" s="1392"/>
      <c r="AX57" s="1392"/>
      <c r="AY57" s="1393"/>
      <c r="AZ57" s="71"/>
      <c r="BA57" s="1400">
        <f>X62*BQ8</f>
        <v>230526.88200300004</v>
      </c>
      <c r="BB57" s="1401"/>
      <c r="BC57" s="1401"/>
      <c r="BD57" s="1402"/>
      <c r="BE57" s="1409">
        <f>BE10</f>
        <v>0</v>
      </c>
      <c r="BF57" s="1410"/>
      <c r="BG57" s="1410"/>
      <c r="BH57" s="1411"/>
      <c r="BI57" s="1409">
        <f>BI10</f>
        <v>0</v>
      </c>
      <c r="BJ57" s="1410"/>
      <c r="BK57" s="1410"/>
      <c r="BL57" s="1411"/>
      <c r="BM57" s="1418">
        <f>IF(BI10=0,0,(Rekap!$A$6-BI57)/AS68)</f>
        <v>0</v>
      </c>
      <c r="BN57" s="1419"/>
      <c r="BO57" s="1420"/>
      <c r="BP57" s="1427">
        <f>BA57*BM57</f>
        <v>0</v>
      </c>
      <c r="BQ57" s="1427"/>
      <c r="BR57" s="1427"/>
      <c r="BS57" s="1427"/>
      <c r="BT57" s="1427"/>
      <c r="BU57" s="127"/>
      <c r="BV57" s="1378"/>
      <c r="BW57" s="1378"/>
      <c r="BX57" s="1378"/>
      <c r="BY57" s="1378"/>
      <c r="BZ57" s="1378"/>
      <c r="CA57" s="1378"/>
      <c r="CB57" s="1378"/>
      <c r="CC57" s="1378"/>
      <c r="CD57" s="1378"/>
      <c r="CE57" s="1378"/>
      <c r="CF57" s="1378"/>
      <c r="CG57" s="1378"/>
      <c r="CH57" s="1378"/>
      <c r="CI57" s="1378"/>
      <c r="CJ57" s="1378"/>
      <c r="CK57" s="1378"/>
      <c r="CL57" s="1378"/>
      <c r="CM57" s="1378"/>
      <c r="CN57" s="1378"/>
      <c r="CO57" s="1378"/>
      <c r="CP57" s="1378"/>
      <c r="CQ57" s="1378"/>
      <c r="CR57" s="1378"/>
      <c r="CS57" s="1378"/>
      <c r="CT57" s="1378"/>
      <c r="CU57" s="1378"/>
      <c r="CV57" s="1378"/>
      <c r="CW57" s="83"/>
      <c r="CX57" s="112"/>
      <c r="DA57" s="11" t="s">
        <v>110</v>
      </c>
      <c r="DB57" s="11">
        <v>0.95099999999999996</v>
      </c>
      <c r="DC57" s="11"/>
      <c r="DE57" s="11"/>
      <c r="DF57" s="11"/>
      <c r="DG57" s="17"/>
      <c r="DH57" s="17"/>
      <c r="DI57" s="17"/>
      <c r="DJ57" s="11"/>
      <c r="DK57" s="11"/>
      <c r="DL57" s="11"/>
      <c r="DM57" s="11"/>
      <c r="DN57" s="11"/>
      <c r="DO57" s="11"/>
      <c r="DP57" s="11"/>
      <c r="DQ57" s="11"/>
    </row>
    <row r="58" spans="2:121" ht="13.5" customHeight="1" x14ac:dyDescent="0.25">
      <c r="B58" s="111"/>
      <c r="C58" s="32" t="s">
        <v>810</v>
      </c>
      <c r="D58" s="1428" t="s">
        <v>13</v>
      </c>
      <c r="E58" s="1428"/>
      <c r="F58" s="1428"/>
      <c r="G58" s="1428"/>
      <c r="H58" s="1428"/>
      <c r="I58" s="1428"/>
      <c r="J58" s="1428"/>
      <c r="K58" s="1428"/>
      <c r="L58" s="1429"/>
      <c r="M58" s="1430">
        <v>0</v>
      </c>
      <c r="N58" s="1431"/>
      <c r="O58" s="1431"/>
      <c r="P58" s="1431"/>
      <c r="Q58" s="1432"/>
      <c r="R58" s="1433">
        <v>0</v>
      </c>
      <c r="S58" s="1434"/>
      <c r="T58" s="1435"/>
      <c r="U58" s="1436">
        <v>1</v>
      </c>
      <c r="V58" s="1436"/>
      <c r="W58" s="1436"/>
      <c r="X58" s="1437">
        <f>M58*R58*U58</f>
        <v>0</v>
      </c>
      <c r="Y58" s="1437"/>
      <c r="Z58" s="1437"/>
      <c r="AA58" s="1437"/>
      <c r="AB58" s="1437"/>
      <c r="AC58" s="1394"/>
      <c r="AD58" s="1395"/>
      <c r="AE58" s="1395"/>
      <c r="AF58" s="1395"/>
      <c r="AG58" s="1395"/>
      <c r="AH58" s="1395"/>
      <c r="AI58" s="1395"/>
      <c r="AJ58" s="1395"/>
      <c r="AK58" s="1395"/>
      <c r="AL58" s="1395"/>
      <c r="AM58" s="1395"/>
      <c r="AN58" s="1395"/>
      <c r="AO58" s="1395"/>
      <c r="AP58" s="1395"/>
      <c r="AQ58" s="1395"/>
      <c r="AR58" s="1395"/>
      <c r="AS58" s="1395"/>
      <c r="AT58" s="1395"/>
      <c r="AU58" s="1395"/>
      <c r="AV58" s="1395"/>
      <c r="AW58" s="1395"/>
      <c r="AX58" s="1395"/>
      <c r="AY58" s="1396"/>
      <c r="AZ58" s="71"/>
      <c r="BA58" s="1403"/>
      <c r="BB58" s="1404"/>
      <c r="BC58" s="1404"/>
      <c r="BD58" s="1405"/>
      <c r="BE58" s="1412"/>
      <c r="BF58" s="1413"/>
      <c r="BG58" s="1413"/>
      <c r="BH58" s="1414"/>
      <c r="BI58" s="1412"/>
      <c r="BJ58" s="1413"/>
      <c r="BK58" s="1413"/>
      <c r="BL58" s="1414"/>
      <c r="BM58" s="1421"/>
      <c r="BN58" s="1422"/>
      <c r="BO58" s="1423"/>
      <c r="BP58" s="1427"/>
      <c r="BQ58" s="1427"/>
      <c r="BR58" s="1427"/>
      <c r="BS58" s="1427"/>
      <c r="BT58" s="1427"/>
      <c r="BU58" s="127"/>
      <c r="BV58" s="1378"/>
      <c r="BW58" s="1378"/>
      <c r="BX58" s="1378"/>
      <c r="BY58" s="1378"/>
      <c r="BZ58" s="1378"/>
      <c r="CA58" s="1378"/>
      <c r="CB58" s="1378"/>
      <c r="CC58" s="1378"/>
      <c r="CD58" s="1378"/>
      <c r="CE58" s="1378"/>
      <c r="CF58" s="1378"/>
      <c r="CG58" s="1378"/>
      <c r="CH58" s="1378"/>
      <c r="CI58" s="1378"/>
      <c r="CJ58" s="1378"/>
      <c r="CK58" s="1378"/>
      <c r="CL58" s="1378"/>
      <c r="CM58" s="1378"/>
      <c r="CN58" s="1378"/>
      <c r="CO58" s="1378"/>
      <c r="CP58" s="1378"/>
      <c r="CQ58" s="1378"/>
      <c r="CR58" s="1378"/>
      <c r="CS58" s="1378"/>
      <c r="CT58" s="1378"/>
      <c r="CU58" s="1378"/>
      <c r="CV58" s="1378"/>
      <c r="CW58" s="83"/>
      <c r="CX58" s="112"/>
      <c r="DA58" s="11" t="s">
        <v>111</v>
      </c>
      <c r="DB58" s="11">
        <v>0.79900000000000004</v>
      </c>
      <c r="DC58" s="11"/>
      <c r="DE58" s="95">
        <f>DE57+1</f>
        <v>1</v>
      </c>
      <c r="DF58" s="14"/>
      <c r="DG58" s="13" t="str">
        <f t="shared" ref="DG58:DQ58" si="12">DG44</f>
        <v>RUMAH TINGGAL MEWAH</v>
      </c>
      <c r="DH58" s="13" t="str">
        <f t="shared" si="12"/>
        <v>RUMAH TINGGAL MENENGAH</v>
      </c>
      <c r="DI58" s="13" t="str">
        <f t="shared" si="12"/>
        <v>RUMAH TINGGAL SEDERHANA</v>
      </c>
      <c r="DJ58" s="13" t="str">
        <f t="shared" si="12"/>
        <v>SEMI PERMANEN</v>
      </c>
      <c r="DK58" s="13" t="str">
        <f t="shared" si="12"/>
        <v>GUDANG</v>
      </c>
      <c r="DL58" s="135" t="str">
        <f t="shared" si="12"/>
        <v>GEDUNG BERTINGKAT RENDAH &lt; 5 LANTAI</v>
      </c>
      <c r="DM58" s="135" t="str">
        <f t="shared" si="12"/>
        <v>GEDUNG BERTINGKAT SEDANG 5-8 LANTAI</v>
      </c>
      <c r="DN58" s="135" t="str">
        <f t="shared" si="12"/>
        <v>GEDUNG BERTINGKAT TINGGI &gt; 8 LANTAI</v>
      </c>
      <c r="DO58" s="135" t="str">
        <f t="shared" si="12"/>
        <v>MALL 4 LANTAI + 1 BASEMENT</v>
      </c>
      <c r="DP58" s="13" t="str">
        <f t="shared" si="12"/>
        <v>HOTEL 8 LANTAI</v>
      </c>
      <c r="DQ58" s="13" t="str">
        <f t="shared" si="12"/>
        <v>APARTEMEN 14 LANTAI + 2 SEMI BASEMENT</v>
      </c>
    </row>
    <row r="59" spans="2:121" ht="13.5" customHeight="1" x14ac:dyDescent="0.25">
      <c r="B59" s="111"/>
      <c r="C59" s="33" t="s">
        <v>810</v>
      </c>
      <c r="D59" s="1361" t="s">
        <v>13</v>
      </c>
      <c r="E59" s="1361"/>
      <c r="F59" s="1361"/>
      <c r="G59" s="1361"/>
      <c r="H59" s="1361"/>
      <c r="I59" s="1361"/>
      <c r="J59" s="1361"/>
      <c r="K59" s="1361"/>
      <c r="L59" s="1362"/>
      <c r="M59" s="1363">
        <v>0</v>
      </c>
      <c r="N59" s="1364"/>
      <c r="O59" s="1364"/>
      <c r="P59" s="1364"/>
      <c r="Q59" s="1365"/>
      <c r="R59" s="1366">
        <v>0</v>
      </c>
      <c r="S59" s="1367"/>
      <c r="T59" s="1368"/>
      <c r="U59" s="1359">
        <v>1</v>
      </c>
      <c r="V59" s="1359"/>
      <c r="W59" s="1359"/>
      <c r="X59" s="1533">
        <f t="shared" ref="X59:X61" si="13">M59*R59*U59</f>
        <v>0</v>
      </c>
      <c r="Y59" s="1379"/>
      <c r="Z59" s="1379"/>
      <c r="AA59" s="1379"/>
      <c r="AB59" s="1534"/>
      <c r="AC59" s="1394"/>
      <c r="AD59" s="1395"/>
      <c r="AE59" s="1395"/>
      <c r="AF59" s="1395"/>
      <c r="AG59" s="1395"/>
      <c r="AH59" s="1395"/>
      <c r="AI59" s="1395"/>
      <c r="AJ59" s="1395"/>
      <c r="AK59" s="1395"/>
      <c r="AL59" s="1395"/>
      <c r="AM59" s="1395"/>
      <c r="AN59" s="1395"/>
      <c r="AO59" s="1395"/>
      <c r="AP59" s="1395"/>
      <c r="AQ59" s="1395"/>
      <c r="AR59" s="1395"/>
      <c r="AS59" s="1395"/>
      <c r="AT59" s="1395"/>
      <c r="AU59" s="1395"/>
      <c r="AV59" s="1395"/>
      <c r="AW59" s="1395"/>
      <c r="AX59" s="1395"/>
      <c r="AY59" s="1396"/>
      <c r="AZ59" s="71"/>
      <c r="BA59" s="1403"/>
      <c r="BB59" s="1404"/>
      <c r="BC59" s="1404"/>
      <c r="BD59" s="1405"/>
      <c r="BE59" s="1412"/>
      <c r="BF59" s="1413"/>
      <c r="BG59" s="1413"/>
      <c r="BH59" s="1414"/>
      <c r="BI59" s="1412"/>
      <c r="BJ59" s="1413"/>
      <c r="BK59" s="1413"/>
      <c r="BL59" s="1414"/>
      <c r="BM59" s="1421"/>
      <c r="BN59" s="1422"/>
      <c r="BO59" s="1423"/>
      <c r="BP59" s="1427"/>
      <c r="BQ59" s="1427"/>
      <c r="BR59" s="1427"/>
      <c r="BS59" s="1427"/>
      <c r="BT59" s="1427"/>
      <c r="BU59" s="127"/>
      <c r="BV59" s="1378"/>
      <c r="BW59" s="1378"/>
      <c r="BX59" s="1378"/>
      <c r="BY59" s="1378"/>
      <c r="BZ59" s="1378"/>
      <c r="CA59" s="1378"/>
      <c r="CB59" s="1378"/>
      <c r="CC59" s="1378"/>
      <c r="CD59" s="1378"/>
      <c r="CE59" s="1378"/>
      <c r="CF59" s="1378"/>
      <c r="CG59" s="1378"/>
      <c r="CH59" s="1378"/>
      <c r="CI59" s="1378"/>
      <c r="CJ59" s="1378"/>
      <c r="CK59" s="1378"/>
      <c r="CL59" s="1378"/>
      <c r="CM59" s="1378"/>
      <c r="CN59" s="1378"/>
      <c r="CO59" s="1378"/>
      <c r="CP59" s="1378"/>
      <c r="CQ59" s="1378"/>
      <c r="CR59" s="1378"/>
      <c r="CS59" s="1378"/>
      <c r="CT59" s="1378"/>
      <c r="CU59" s="1378"/>
      <c r="CV59" s="1378"/>
      <c r="CW59" s="83"/>
      <c r="CX59" s="112"/>
      <c r="DA59" s="11" t="s">
        <v>112</v>
      </c>
      <c r="DB59" s="11">
        <v>0.87</v>
      </c>
      <c r="DC59" s="11"/>
      <c r="DE59" s="95">
        <f>DE58+1</f>
        <v>2</v>
      </c>
      <c r="DF59" s="14" t="s">
        <v>5</v>
      </c>
      <c r="DG59" s="18">
        <v>763740</v>
      </c>
      <c r="DH59" s="18">
        <v>651839</v>
      </c>
      <c r="DI59" s="18">
        <v>335007</v>
      </c>
      <c r="DJ59" s="18">
        <v>114178</v>
      </c>
      <c r="DK59" s="18">
        <v>343098</v>
      </c>
      <c r="DL59" s="18">
        <v>474263</v>
      </c>
      <c r="DM59" s="18">
        <v>864068</v>
      </c>
      <c r="DN59" s="18">
        <v>978908</v>
      </c>
      <c r="DO59" s="18">
        <v>801165</v>
      </c>
      <c r="DP59" s="18">
        <v>657439</v>
      </c>
      <c r="DQ59" s="18">
        <v>563091</v>
      </c>
    </row>
    <row r="60" spans="2:121" ht="13.5" customHeight="1" x14ac:dyDescent="0.25">
      <c r="B60" s="111"/>
      <c r="C60" s="33" t="s">
        <v>810</v>
      </c>
      <c r="D60" s="1361" t="s">
        <v>13</v>
      </c>
      <c r="E60" s="1361"/>
      <c r="F60" s="1361"/>
      <c r="G60" s="1361"/>
      <c r="H60" s="1361"/>
      <c r="I60" s="1361"/>
      <c r="J60" s="1361"/>
      <c r="K60" s="1361"/>
      <c r="L60" s="1362"/>
      <c r="M60" s="1363">
        <v>0</v>
      </c>
      <c r="N60" s="1364"/>
      <c r="O60" s="1364"/>
      <c r="P60" s="1364"/>
      <c r="Q60" s="1365"/>
      <c r="R60" s="1366">
        <v>0</v>
      </c>
      <c r="S60" s="1367"/>
      <c r="T60" s="1368"/>
      <c r="U60" s="1359">
        <v>1</v>
      </c>
      <c r="V60" s="1359"/>
      <c r="W60" s="1359"/>
      <c r="X60" s="1533">
        <f t="shared" si="13"/>
        <v>0</v>
      </c>
      <c r="Y60" s="1379"/>
      <c r="Z60" s="1379"/>
      <c r="AA60" s="1379"/>
      <c r="AB60" s="1534"/>
      <c r="AC60" s="1394"/>
      <c r="AD60" s="1395"/>
      <c r="AE60" s="1395"/>
      <c r="AF60" s="1395"/>
      <c r="AG60" s="1395"/>
      <c r="AH60" s="1395"/>
      <c r="AI60" s="1395"/>
      <c r="AJ60" s="1395"/>
      <c r="AK60" s="1395"/>
      <c r="AL60" s="1395"/>
      <c r="AM60" s="1395"/>
      <c r="AN60" s="1395"/>
      <c r="AO60" s="1395"/>
      <c r="AP60" s="1395"/>
      <c r="AQ60" s="1395"/>
      <c r="AR60" s="1395"/>
      <c r="AS60" s="1395"/>
      <c r="AT60" s="1395"/>
      <c r="AU60" s="1395"/>
      <c r="AV60" s="1395"/>
      <c r="AW60" s="1395"/>
      <c r="AX60" s="1395"/>
      <c r="AY60" s="1396"/>
      <c r="AZ60" s="71"/>
      <c r="BA60" s="1403"/>
      <c r="BB60" s="1404"/>
      <c r="BC60" s="1404"/>
      <c r="BD60" s="1405"/>
      <c r="BE60" s="1412"/>
      <c r="BF60" s="1413"/>
      <c r="BG60" s="1413"/>
      <c r="BH60" s="1414"/>
      <c r="BI60" s="1412"/>
      <c r="BJ60" s="1413"/>
      <c r="BK60" s="1413"/>
      <c r="BL60" s="1414"/>
      <c r="BM60" s="1421"/>
      <c r="BN60" s="1422"/>
      <c r="BO60" s="1423"/>
      <c r="BP60" s="1427"/>
      <c r="BQ60" s="1427"/>
      <c r="BR60" s="1427"/>
      <c r="BS60" s="1427"/>
      <c r="BT60" s="1427"/>
      <c r="BU60" s="127"/>
      <c r="BV60" s="1378"/>
      <c r="BW60" s="1378"/>
      <c r="BX60" s="1378"/>
      <c r="BY60" s="1378"/>
      <c r="BZ60" s="1378"/>
      <c r="CA60" s="1378"/>
      <c r="CB60" s="1378"/>
      <c r="CC60" s="1378"/>
      <c r="CD60" s="1378"/>
      <c r="CE60" s="1378"/>
      <c r="CF60" s="1378"/>
      <c r="CG60" s="1378"/>
      <c r="CH60" s="1378"/>
      <c r="CI60" s="1378"/>
      <c r="CJ60" s="1378"/>
      <c r="CK60" s="1378"/>
      <c r="CL60" s="1378"/>
      <c r="CM60" s="1378"/>
      <c r="CN60" s="1378"/>
      <c r="CO60" s="1378"/>
      <c r="CP60" s="1378"/>
      <c r="CQ60" s="1378"/>
      <c r="CR60" s="1378"/>
      <c r="CS60" s="1378"/>
      <c r="CT60" s="1378"/>
      <c r="CU60" s="1378"/>
      <c r="CV60" s="1378"/>
      <c r="CW60" s="83"/>
      <c r="CX60" s="112"/>
      <c r="DA60" s="11" t="s">
        <v>113</v>
      </c>
      <c r="DB60" s="11">
        <v>0.73499999999999999</v>
      </c>
      <c r="DC60" s="11"/>
      <c r="DE60" s="95">
        <f t="shared" ref="DE60:DE70" si="14">DE59+1</f>
        <v>3</v>
      </c>
      <c r="DF60" s="14" t="s">
        <v>6</v>
      </c>
      <c r="DG60" s="18">
        <v>1612550.2715290913</v>
      </c>
      <c r="DH60" s="18">
        <v>1256102.6698753322</v>
      </c>
      <c r="DI60" s="18">
        <v>633059.29240832815</v>
      </c>
      <c r="DJ60" s="18">
        <v>371639.1645783463</v>
      </c>
      <c r="DK60" s="18">
        <v>1047169.0324642769</v>
      </c>
      <c r="DL60" s="18">
        <v>1249392.026049302</v>
      </c>
      <c r="DM60" s="18">
        <v>1459708</v>
      </c>
      <c r="DN60" s="18">
        <v>2058455</v>
      </c>
      <c r="DO60" s="18">
        <v>1401798</v>
      </c>
      <c r="DP60" s="18">
        <v>1416610</v>
      </c>
      <c r="DQ60" s="18">
        <v>1730079</v>
      </c>
    </row>
    <row r="61" spans="2:121" ht="13.5" customHeight="1" x14ac:dyDescent="0.25">
      <c r="B61" s="111"/>
      <c r="C61" s="34" t="s">
        <v>810</v>
      </c>
      <c r="D61" s="1369" t="s">
        <v>13</v>
      </c>
      <c r="E61" s="1369"/>
      <c r="F61" s="1369"/>
      <c r="G61" s="1369"/>
      <c r="H61" s="1369"/>
      <c r="I61" s="1369"/>
      <c r="J61" s="1369"/>
      <c r="K61" s="1369"/>
      <c r="L61" s="1370"/>
      <c r="M61" s="1371">
        <v>0</v>
      </c>
      <c r="N61" s="1372"/>
      <c r="O61" s="1372"/>
      <c r="P61" s="1372"/>
      <c r="Q61" s="1373"/>
      <c r="R61" s="1374">
        <v>0</v>
      </c>
      <c r="S61" s="1375"/>
      <c r="T61" s="1376"/>
      <c r="U61" s="1377">
        <v>1</v>
      </c>
      <c r="V61" s="1377"/>
      <c r="W61" s="1377"/>
      <c r="X61" s="1527">
        <f t="shared" si="13"/>
        <v>0</v>
      </c>
      <c r="Y61" s="1528"/>
      <c r="Z61" s="1528"/>
      <c r="AA61" s="1528"/>
      <c r="AB61" s="1529"/>
      <c r="AC61" s="1394"/>
      <c r="AD61" s="1395"/>
      <c r="AE61" s="1395"/>
      <c r="AF61" s="1395"/>
      <c r="AG61" s="1395"/>
      <c r="AH61" s="1395"/>
      <c r="AI61" s="1395"/>
      <c r="AJ61" s="1395"/>
      <c r="AK61" s="1395"/>
      <c r="AL61" s="1395"/>
      <c r="AM61" s="1395"/>
      <c r="AN61" s="1395"/>
      <c r="AO61" s="1395"/>
      <c r="AP61" s="1395"/>
      <c r="AQ61" s="1395"/>
      <c r="AR61" s="1395"/>
      <c r="AS61" s="1395"/>
      <c r="AT61" s="1395"/>
      <c r="AU61" s="1395"/>
      <c r="AV61" s="1395"/>
      <c r="AW61" s="1395"/>
      <c r="AX61" s="1395"/>
      <c r="AY61" s="1396"/>
      <c r="AZ61" s="71"/>
      <c r="BA61" s="1403"/>
      <c r="BB61" s="1404"/>
      <c r="BC61" s="1404"/>
      <c r="BD61" s="1405"/>
      <c r="BE61" s="1412"/>
      <c r="BF61" s="1413"/>
      <c r="BG61" s="1413"/>
      <c r="BH61" s="1414"/>
      <c r="BI61" s="1412"/>
      <c r="BJ61" s="1413"/>
      <c r="BK61" s="1413"/>
      <c r="BL61" s="1414"/>
      <c r="BM61" s="1421"/>
      <c r="BN61" s="1422"/>
      <c r="BO61" s="1423"/>
      <c r="BP61" s="1427"/>
      <c r="BQ61" s="1427"/>
      <c r="BR61" s="1427"/>
      <c r="BS61" s="1427"/>
      <c r="BT61" s="1427"/>
      <c r="BU61" s="127"/>
      <c r="BV61" s="1378"/>
      <c r="BW61" s="1378"/>
      <c r="BX61" s="1378"/>
      <c r="BY61" s="1378"/>
      <c r="BZ61" s="1378"/>
      <c r="CA61" s="1378"/>
      <c r="CB61" s="1378"/>
      <c r="CC61" s="1378"/>
      <c r="CD61" s="1378"/>
      <c r="CE61" s="1378"/>
      <c r="CF61" s="1378"/>
      <c r="CG61" s="1378"/>
      <c r="CH61" s="1378"/>
      <c r="CI61" s="1378"/>
      <c r="CJ61" s="1378"/>
      <c r="CK61" s="1378"/>
      <c r="CL61" s="1378"/>
      <c r="CM61" s="1378"/>
      <c r="CN61" s="1378"/>
      <c r="CO61" s="1378"/>
      <c r="CP61" s="1378"/>
      <c r="CQ61" s="1378"/>
      <c r="CR61" s="1378"/>
      <c r="CS61" s="1378"/>
      <c r="CT61" s="1378"/>
      <c r="CU61" s="1378"/>
      <c r="CV61" s="1378"/>
      <c r="CW61" s="83"/>
      <c r="CX61" s="112"/>
      <c r="DA61" s="11"/>
      <c r="DB61" s="11"/>
      <c r="DC61" s="11"/>
      <c r="DE61" s="95">
        <f t="shared" si="14"/>
        <v>4</v>
      </c>
      <c r="DF61" s="14" t="s">
        <v>644</v>
      </c>
      <c r="DG61" s="18">
        <v>243120</v>
      </c>
      <c r="DH61" s="18">
        <v>140982</v>
      </c>
      <c r="DI61" s="18">
        <v>219514</v>
      </c>
      <c r="DJ61" s="18">
        <v>83640.184394366195</v>
      </c>
      <c r="DK61" s="18">
        <v>351191.74462971644</v>
      </c>
      <c r="DL61" s="18">
        <v>118082.98802857609</v>
      </c>
      <c r="DM61" s="18">
        <v>68184</v>
      </c>
      <c r="DN61" s="18">
        <v>35665</v>
      </c>
      <c r="DO61" s="18">
        <v>97468</v>
      </c>
      <c r="DP61" s="18">
        <v>62123</v>
      </c>
      <c r="DQ61" s="18">
        <v>9730</v>
      </c>
    </row>
    <row r="62" spans="2:121" ht="13.5" customHeight="1" x14ac:dyDescent="0.2">
      <c r="B62" s="111"/>
      <c r="C62" s="1381" t="s">
        <v>811</v>
      </c>
      <c r="D62" s="1382"/>
      <c r="E62" s="1382"/>
      <c r="F62" s="1382"/>
      <c r="G62" s="1382"/>
      <c r="H62" s="1382"/>
      <c r="I62" s="1382"/>
      <c r="J62" s="1382"/>
      <c r="K62" s="1382"/>
      <c r="L62" s="1382"/>
      <c r="M62" s="1382"/>
      <c r="N62" s="1382"/>
      <c r="O62" s="1382"/>
      <c r="P62" s="1382"/>
      <c r="Q62" s="1382"/>
      <c r="R62" s="1382"/>
      <c r="S62" s="1382"/>
      <c r="T62" s="1382"/>
      <c r="U62" s="1382"/>
      <c r="V62" s="1382"/>
      <c r="W62" s="1383"/>
      <c r="X62" s="1438">
        <f>X57</f>
        <v>199510</v>
      </c>
      <c r="Y62" s="1439"/>
      <c r="Z62" s="1439"/>
      <c r="AA62" s="1439"/>
      <c r="AB62" s="1440"/>
      <c r="AC62" s="1397"/>
      <c r="AD62" s="1398"/>
      <c r="AE62" s="1398"/>
      <c r="AF62" s="1398"/>
      <c r="AG62" s="1398"/>
      <c r="AH62" s="1398"/>
      <c r="AI62" s="1398"/>
      <c r="AJ62" s="1398"/>
      <c r="AK62" s="1398"/>
      <c r="AL62" s="1398"/>
      <c r="AM62" s="1398"/>
      <c r="AN62" s="1398"/>
      <c r="AO62" s="1398"/>
      <c r="AP62" s="1398"/>
      <c r="AQ62" s="1398"/>
      <c r="AR62" s="1398"/>
      <c r="AS62" s="1398"/>
      <c r="AT62" s="1398"/>
      <c r="AU62" s="1398"/>
      <c r="AV62" s="1398"/>
      <c r="AW62" s="1398"/>
      <c r="AX62" s="1398"/>
      <c r="AY62" s="1399"/>
      <c r="AZ62" s="71"/>
      <c r="BA62" s="1406"/>
      <c r="BB62" s="1407"/>
      <c r="BC62" s="1407"/>
      <c r="BD62" s="1408"/>
      <c r="BE62" s="1415"/>
      <c r="BF62" s="1416"/>
      <c r="BG62" s="1416"/>
      <c r="BH62" s="1417"/>
      <c r="BI62" s="1415"/>
      <c r="BJ62" s="1416"/>
      <c r="BK62" s="1416"/>
      <c r="BL62" s="1417"/>
      <c r="BM62" s="1424"/>
      <c r="BN62" s="1425"/>
      <c r="BO62" s="1426"/>
      <c r="BP62" s="1427"/>
      <c r="BQ62" s="1427"/>
      <c r="BR62" s="1427"/>
      <c r="BS62" s="1427"/>
      <c r="BT62" s="1427"/>
      <c r="BU62" s="127"/>
      <c r="BV62" s="1378"/>
      <c r="BW62" s="1378"/>
      <c r="BX62" s="1378"/>
      <c r="BY62" s="1378"/>
      <c r="BZ62" s="1378"/>
      <c r="CA62" s="1378"/>
      <c r="CB62" s="1378"/>
      <c r="CC62" s="1378"/>
      <c r="CD62" s="1378"/>
      <c r="CE62" s="1378"/>
      <c r="CF62" s="1378"/>
      <c r="CG62" s="1378"/>
      <c r="CH62" s="1378"/>
      <c r="CI62" s="1378"/>
      <c r="CJ62" s="1378"/>
      <c r="CK62" s="1378"/>
      <c r="CL62" s="1378"/>
      <c r="CM62" s="1378"/>
      <c r="CN62" s="1378"/>
      <c r="CO62" s="1378"/>
      <c r="CP62" s="1378"/>
      <c r="CQ62" s="1378"/>
      <c r="CR62" s="1378"/>
      <c r="CS62" s="1378"/>
      <c r="CT62" s="1378"/>
      <c r="CU62" s="1378"/>
      <c r="CV62" s="1378"/>
      <c r="CW62" s="83"/>
      <c r="CX62" s="112"/>
      <c r="DA62" s="11" t="s">
        <v>114</v>
      </c>
      <c r="DB62" s="12">
        <v>0.91400000000000003</v>
      </c>
      <c r="DC62" s="11"/>
      <c r="DE62" s="95">
        <f t="shared" si="14"/>
        <v>5</v>
      </c>
      <c r="DF62" s="14" t="s">
        <v>8</v>
      </c>
      <c r="DG62" s="18">
        <v>286138</v>
      </c>
      <c r="DH62" s="18">
        <v>178663</v>
      </c>
      <c r="DI62" s="18">
        <v>176893</v>
      </c>
      <c r="DJ62" s="18">
        <v>131027.31413287872</v>
      </c>
      <c r="DK62" s="18">
        <v>101108.1546720254</v>
      </c>
      <c r="DL62" s="18">
        <v>203022.11747518292</v>
      </c>
      <c r="DM62" s="18">
        <v>85013</v>
      </c>
      <c r="DN62" s="18">
        <v>47823</v>
      </c>
      <c r="DO62" s="18">
        <v>59774</v>
      </c>
      <c r="DP62" s="18">
        <v>67796</v>
      </c>
      <c r="DQ62" s="18">
        <v>20064</v>
      </c>
    </row>
    <row r="63" spans="2:121" ht="13.5" customHeight="1" x14ac:dyDescent="0.2">
      <c r="B63" s="111"/>
      <c r="C63" s="1441" t="s">
        <v>812</v>
      </c>
      <c r="D63" s="1442"/>
      <c r="E63" s="1442"/>
      <c r="F63" s="1442"/>
      <c r="G63" s="1442"/>
      <c r="H63" s="1442"/>
      <c r="I63" s="1442"/>
      <c r="J63" s="1442"/>
      <c r="K63" s="1442"/>
      <c r="L63" s="1442"/>
      <c r="M63" s="1442"/>
      <c r="N63" s="1442"/>
      <c r="O63" s="1442"/>
      <c r="P63" s="1442"/>
      <c r="Q63" s="1442"/>
      <c r="R63" s="1442"/>
      <c r="S63" s="1442"/>
      <c r="T63" s="1442"/>
      <c r="U63" s="1442"/>
      <c r="V63" s="1442"/>
      <c r="W63" s="1443"/>
      <c r="X63" s="1444">
        <f>X14+X20+X26+X32+X38+X44+X50+X56+X57</f>
        <v>199510</v>
      </c>
      <c r="Y63" s="1445"/>
      <c r="Z63" s="1445"/>
      <c r="AA63" s="1445"/>
      <c r="AB63" s="1446"/>
      <c r="AC63" s="3"/>
      <c r="AD63" s="3"/>
      <c r="AE63" s="3"/>
      <c r="AF63" s="3"/>
      <c r="AG63" s="3"/>
      <c r="AH63" s="3"/>
      <c r="AI63" s="3"/>
      <c r="AJ63" s="3"/>
      <c r="AK63" s="3"/>
      <c r="AL63" s="3"/>
      <c r="AM63" s="3"/>
      <c r="AN63" s="3"/>
      <c r="AO63" s="3"/>
      <c r="AP63" s="3"/>
      <c r="AQ63" s="3"/>
      <c r="AR63" s="3"/>
      <c r="AS63" s="3"/>
      <c r="AT63" s="3"/>
      <c r="AU63" s="3"/>
      <c r="AV63" s="3"/>
      <c r="AW63" s="3"/>
      <c r="AX63" s="3"/>
      <c r="AY63" s="3"/>
      <c r="AZ63" s="71"/>
      <c r="BA63" s="83"/>
      <c r="BB63" s="83"/>
      <c r="BC63" s="83"/>
      <c r="BD63" s="83"/>
      <c r="BE63" s="83"/>
      <c r="BF63" s="83"/>
      <c r="BG63" s="83"/>
      <c r="BH63" s="83"/>
      <c r="BI63" s="83"/>
      <c r="BJ63" s="83"/>
      <c r="BK63" s="83"/>
      <c r="BL63" s="83"/>
      <c r="BM63" s="83"/>
      <c r="BN63" s="83"/>
      <c r="BO63" s="83"/>
      <c r="BP63" s="54"/>
      <c r="BQ63" s="54"/>
      <c r="BR63" s="54"/>
      <c r="BS63" s="83"/>
      <c r="BT63" s="83"/>
      <c r="BU63" s="83"/>
      <c r="BV63" s="1378"/>
      <c r="BW63" s="1378"/>
      <c r="BX63" s="1378"/>
      <c r="BY63" s="1378"/>
      <c r="BZ63" s="1378"/>
      <c r="CA63" s="1378"/>
      <c r="CB63" s="1378"/>
      <c r="CC63" s="1378"/>
      <c r="CD63" s="1378"/>
      <c r="CE63" s="1378"/>
      <c r="CF63" s="1378"/>
      <c r="CG63" s="1378"/>
      <c r="CH63" s="1378"/>
      <c r="CI63" s="1378"/>
      <c r="CJ63" s="1378"/>
      <c r="CK63" s="1378"/>
      <c r="CL63" s="1378"/>
      <c r="CM63" s="1378"/>
      <c r="CN63" s="1378"/>
      <c r="CO63" s="1378"/>
      <c r="CP63" s="1378"/>
      <c r="CQ63" s="1378"/>
      <c r="CR63" s="1378"/>
      <c r="CS63" s="1378"/>
      <c r="CT63" s="1378"/>
      <c r="CU63" s="1378"/>
      <c r="CV63" s="1378"/>
      <c r="CW63" s="83"/>
      <c r="CX63" s="112"/>
      <c r="DA63" s="11" t="s">
        <v>115</v>
      </c>
      <c r="DB63" s="11">
        <v>0.85599999999999998</v>
      </c>
      <c r="DC63" s="11"/>
      <c r="DE63" s="95">
        <f t="shared" si="14"/>
        <v>6</v>
      </c>
      <c r="DF63" s="14" t="s">
        <v>9</v>
      </c>
      <c r="DG63" s="18">
        <v>475908</v>
      </c>
      <c r="DH63" s="18">
        <v>182435</v>
      </c>
      <c r="DI63" s="18">
        <v>102942</v>
      </c>
      <c r="DJ63" s="18">
        <v>69599.869310104812</v>
      </c>
      <c r="DK63" s="18">
        <v>0</v>
      </c>
      <c r="DL63" s="18">
        <v>134652</v>
      </c>
      <c r="DM63" s="18">
        <v>189022</v>
      </c>
      <c r="DN63" s="18">
        <v>185484</v>
      </c>
      <c r="DO63" s="18">
        <v>144091</v>
      </c>
      <c r="DP63" s="18">
        <v>130673</v>
      </c>
      <c r="DQ63" s="18">
        <v>98139</v>
      </c>
    </row>
    <row r="64" spans="2:121" ht="13.5" customHeight="1" x14ac:dyDescent="0.2">
      <c r="B64" s="111"/>
      <c r="C64" s="1441" t="s">
        <v>813</v>
      </c>
      <c r="D64" s="1442"/>
      <c r="E64" s="1442"/>
      <c r="F64" s="1442"/>
      <c r="G64" s="1442"/>
      <c r="H64" s="1442"/>
      <c r="I64" s="1442"/>
      <c r="J64" s="1442"/>
      <c r="K64" s="1442"/>
      <c r="L64" s="1442"/>
      <c r="M64" s="1442"/>
      <c r="N64" s="1442"/>
      <c r="O64" s="1442"/>
      <c r="P64" s="1442"/>
      <c r="Q64" s="1442"/>
      <c r="R64" s="1442"/>
      <c r="S64" s="1442"/>
      <c r="T64" s="1443"/>
      <c r="U64" s="1447">
        <f>IF(O3="RUMAH TINGGAL MEWAH",VLOOKUP(O7,IL,3,FALSE),IF(O3="RUMAH TINGGAL MENENGAH",VLOOKUP(O7,IL,4,FALSE),IF(O3="RUMAH TINGGAL SEDERHANA",VLOOKUP(O7,IL,5,FALSE),IF(O3="SEMI PERMANEN",VLOOKUP(O7,IL,6,FALSE),IF(O3="GUDANG",VLOOKUP(O7,IL,7,FALSE),IF(O3="GEDUNG BERTINGKAT RENDAH &lt; 5 LANTAI",VLOOKUP(O7,IL,8,FALSE),IF(O3="GEDUNG BERTINGKAT SEDANG 5-8 LANTAI",VLOOKUP(O7,IL,9,FALSE),VLOOKUP(O7,IL,10,FALSE))))))))</f>
        <v>0.91739999999999999</v>
      </c>
      <c r="V64" s="1448"/>
      <c r="W64" s="1449"/>
      <c r="X64" s="1444">
        <f>X63*U64</f>
        <v>183030.47399999999</v>
      </c>
      <c r="Y64" s="1445"/>
      <c r="Z64" s="1445"/>
      <c r="AA64" s="1445"/>
      <c r="AB64" s="1446"/>
      <c r="AC64" s="3"/>
      <c r="AD64" s="1289" t="s">
        <v>896</v>
      </c>
      <c r="AE64" s="1290"/>
      <c r="AF64" s="1290"/>
      <c r="AG64" s="1290"/>
      <c r="AH64" s="1290"/>
      <c r="AI64" s="1290"/>
      <c r="AJ64" s="1290"/>
      <c r="AK64" s="1290"/>
      <c r="AL64" s="1290"/>
      <c r="AM64" s="1290"/>
      <c r="AN64" s="1290"/>
      <c r="AO64" s="1290"/>
      <c r="AP64" s="1290"/>
      <c r="AQ64" s="1290"/>
      <c r="AR64" s="1290"/>
      <c r="AS64" s="1290"/>
      <c r="AT64" s="1290"/>
      <c r="AU64" s="1290"/>
      <c r="AV64" s="1290"/>
      <c r="AW64" s="1290"/>
      <c r="AX64" s="1290"/>
      <c r="AY64" s="1290"/>
      <c r="AZ64" s="1290"/>
      <c r="BA64" s="1290"/>
      <c r="BB64" s="1290"/>
      <c r="BC64" s="1291"/>
      <c r="BD64" s="83"/>
      <c r="BE64" s="83"/>
      <c r="BF64" s="83"/>
      <c r="BG64" s="83"/>
      <c r="BH64" s="83"/>
      <c r="BI64" s="83"/>
      <c r="BJ64" s="83"/>
      <c r="BK64" s="83"/>
      <c r="BL64" s="83"/>
      <c r="BM64" s="83"/>
      <c r="BN64" s="83"/>
      <c r="BO64" s="83"/>
      <c r="BP64" s="54"/>
      <c r="BQ64" s="54"/>
      <c r="BR64" s="54"/>
      <c r="BS64" s="83"/>
      <c r="BT64" s="83"/>
      <c r="BU64" s="83"/>
      <c r="BV64" s="1378"/>
      <c r="BW64" s="1378"/>
      <c r="BX64" s="1378"/>
      <c r="BY64" s="1378"/>
      <c r="BZ64" s="1378"/>
      <c r="CA64" s="1378"/>
      <c r="CB64" s="1378"/>
      <c r="CC64" s="1378"/>
      <c r="CD64" s="1378"/>
      <c r="CE64" s="1378"/>
      <c r="CF64" s="1378"/>
      <c r="CG64" s="1378"/>
      <c r="CH64" s="1378"/>
      <c r="CI64" s="1378"/>
      <c r="CJ64" s="1378"/>
      <c r="CK64" s="1378"/>
      <c r="CL64" s="1378"/>
      <c r="CM64" s="1378"/>
      <c r="CN64" s="1378"/>
      <c r="CO64" s="1378"/>
      <c r="CP64" s="1378"/>
      <c r="CQ64" s="1378"/>
      <c r="CR64" s="1378"/>
      <c r="CS64" s="1378"/>
      <c r="CT64" s="1378"/>
      <c r="CU64" s="1378"/>
      <c r="CV64" s="1378"/>
      <c r="CW64" s="83"/>
      <c r="CX64" s="112"/>
      <c r="DA64" s="11" t="s">
        <v>116</v>
      </c>
      <c r="DB64" s="11">
        <v>0.878</v>
      </c>
      <c r="DC64" s="11"/>
      <c r="DE64" s="95">
        <f t="shared" si="14"/>
        <v>7</v>
      </c>
      <c r="DF64" s="14" t="s">
        <v>10</v>
      </c>
      <c r="DG64" s="18">
        <v>1308685</v>
      </c>
      <c r="DH64" s="18">
        <v>707358</v>
      </c>
      <c r="DI64" s="18">
        <v>452008</v>
      </c>
      <c r="DJ64" s="18">
        <v>362882.97411864565</v>
      </c>
      <c r="DK64" s="18">
        <v>329496</v>
      </c>
      <c r="DL64" s="18">
        <v>448615</v>
      </c>
      <c r="DM64" s="18">
        <v>687226</v>
      </c>
      <c r="DN64" s="18">
        <v>915255</v>
      </c>
      <c r="DO64" s="18">
        <v>586634</v>
      </c>
      <c r="DP64" s="18">
        <v>1157857</v>
      </c>
      <c r="DQ64" s="18">
        <v>1299284</v>
      </c>
    </row>
    <row r="65" spans="2:121" ht="13.5" customHeight="1" x14ac:dyDescent="0.2">
      <c r="B65" s="111"/>
      <c r="C65" s="1349" t="s">
        <v>814</v>
      </c>
      <c r="D65" s="1295"/>
      <c r="E65" s="1295"/>
      <c r="F65" s="1295"/>
      <c r="G65" s="1295"/>
      <c r="H65" s="1295"/>
      <c r="I65" s="1295"/>
      <c r="J65" s="1295"/>
      <c r="K65" s="1295"/>
      <c r="L65" s="1295"/>
      <c r="M65" s="1295"/>
      <c r="N65" s="1295"/>
      <c r="O65" s="1295"/>
      <c r="P65" s="1295"/>
      <c r="Q65" s="1295"/>
      <c r="R65" s="1295"/>
      <c r="S65" s="1295"/>
      <c r="T65" s="1296"/>
      <c r="U65" s="1350">
        <f>VLOOKUP(O5,$DA$38:$DB$584,2,FALSE)</f>
        <v>1</v>
      </c>
      <c r="V65" s="1351"/>
      <c r="W65" s="1352"/>
      <c r="X65" s="1353">
        <f>X64*U65</f>
        <v>183030.47399999999</v>
      </c>
      <c r="Y65" s="1354"/>
      <c r="Z65" s="1354"/>
      <c r="AA65" s="1354"/>
      <c r="AB65" s="1355"/>
      <c r="AC65" s="3"/>
      <c r="AD65" s="117" t="s">
        <v>13</v>
      </c>
      <c r="AE65" s="1323" t="s">
        <v>897</v>
      </c>
      <c r="AF65" s="1323"/>
      <c r="AG65" s="1323"/>
      <c r="AH65" s="1323"/>
      <c r="AI65" s="1323"/>
      <c r="AJ65" s="1323"/>
      <c r="AK65" s="1323"/>
      <c r="AL65" s="1323"/>
      <c r="AM65" s="1323"/>
      <c r="AN65" s="1323"/>
      <c r="AO65" s="1323"/>
      <c r="AP65" s="1323"/>
      <c r="AQ65" s="1323"/>
      <c r="AR65" s="1324"/>
      <c r="AS65" s="1356"/>
      <c r="AT65" s="1357"/>
      <c r="AU65" s="1357"/>
      <c r="AV65" s="1357"/>
      <c r="AW65" s="1357"/>
      <c r="AX65" s="1357"/>
      <c r="AY65" s="1357"/>
      <c r="AZ65" s="1357"/>
      <c r="BA65" s="1357"/>
      <c r="BB65" s="1357"/>
      <c r="BC65" s="1358"/>
      <c r="BD65" s="83"/>
      <c r="BE65" s="83"/>
      <c r="BF65" s="83"/>
      <c r="BG65" s="83"/>
      <c r="BH65" s="83"/>
      <c r="BI65" s="83"/>
      <c r="BJ65" s="83"/>
      <c r="BK65" s="83"/>
      <c r="BL65" s="83"/>
      <c r="BM65" s="83"/>
      <c r="BN65" s="83"/>
      <c r="BO65" s="83"/>
      <c r="BP65" s="54"/>
      <c r="BQ65" s="54"/>
      <c r="BR65" s="54"/>
      <c r="BS65" s="83"/>
      <c r="BT65" s="83"/>
      <c r="BU65" s="83"/>
      <c r="BV65" s="1378"/>
      <c r="BW65" s="1378"/>
      <c r="BX65" s="1378"/>
      <c r="BY65" s="1378"/>
      <c r="BZ65" s="1378"/>
      <c r="CA65" s="1378"/>
      <c r="CB65" s="1378"/>
      <c r="CC65" s="1378"/>
      <c r="CD65" s="1378"/>
      <c r="CE65" s="1378"/>
      <c r="CF65" s="1378"/>
      <c r="CG65" s="1378"/>
      <c r="CH65" s="1378"/>
      <c r="CI65" s="1378"/>
      <c r="CJ65" s="1378"/>
      <c r="CK65" s="1378"/>
      <c r="CL65" s="1378"/>
      <c r="CM65" s="1378"/>
      <c r="CN65" s="1378"/>
      <c r="CO65" s="1378"/>
      <c r="CP65" s="1378"/>
      <c r="CQ65" s="1378"/>
      <c r="CR65" s="1378"/>
      <c r="CS65" s="1378"/>
      <c r="CT65" s="1378"/>
      <c r="CU65" s="1378"/>
      <c r="CV65" s="1378"/>
      <c r="CW65" s="83"/>
      <c r="CX65" s="112"/>
      <c r="DA65" s="11" t="s">
        <v>117</v>
      </c>
      <c r="DB65" s="11">
        <v>0.85199999999999998</v>
      </c>
      <c r="DC65" s="11"/>
      <c r="DE65" s="95">
        <f t="shared" si="14"/>
        <v>8</v>
      </c>
      <c r="DF65" s="14" t="s">
        <v>11</v>
      </c>
      <c r="DG65" s="18">
        <v>430062</v>
      </c>
      <c r="DH65" s="18">
        <v>320358</v>
      </c>
      <c r="DI65" s="18">
        <v>253859</v>
      </c>
      <c r="DJ65" s="18">
        <v>76634</v>
      </c>
      <c r="DK65" s="18">
        <v>80198</v>
      </c>
      <c r="DL65" s="18">
        <v>116069</v>
      </c>
      <c r="DM65" s="18">
        <v>659076</v>
      </c>
      <c r="DN65" s="18">
        <v>791447</v>
      </c>
      <c r="DO65" s="18">
        <v>86454</v>
      </c>
      <c r="DP65" s="18">
        <v>341940</v>
      </c>
      <c r="DQ65" s="18">
        <v>529255</v>
      </c>
    </row>
    <row r="66" spans="2:121" ht="13.5" customHeight="1" x14ac:dyDescent="0.2">
      <c r="B66" s="111"/>
      <c r="C66" s="3"/>
      <c r="D66" s="3"/>
      <c r="E66" s="3"/>
      <c r="F66" s="3"/>
      <c r="G66" s="3"/>
      <c r="H66" s="3"/>
      <c r="I66" s="3"/>
      <c r="J66" s="3"/>
      <c r="K66" s="3"/>
      <c r="L66" s="3"/>
      <c r="M66" s="3"/>
      <c r="N66" s="3"/>
      <c r="O66" s="3"/>
      <c r="P66" s="3"/>
      <c r="Q66" s="3"/>
      <c r="R66" s="3"/>
      <c r="S66" s="3"/>
      <c r="T66" s="3"/>
      <c r="U66" s="3"/>
      <c r="V66" s="3"/>
      <c r="W66" s="3"/>
      <c r="X66" s="3"/>
      <c r="Y66" s="3"/>
      <c r="Z66" s="3"/>
      <c r="AA66" s="3"/>
      <c r="AB66" s="3"/>
      <c r="AC66" s="3"/>
      <c r="AD66" s="124" t="s">
        <v>13</v>
      </c>
      <c r="AE66" s="1318" t="s">
        <v>898</v>
      </c>
      <c r="AF66" s="1318"/>
      <c r="AG66" s="1318"/>
      <c r="AH66" s="1318"/>
      <c r="AI66" s="1318"/>
      <c r="AJ66" s="1318"/>
      <c r="AK66" s="1318"/>
      <c r="AL66" s="1318"/>
      <c r="AM66" s="1318"/>
      <c r="AN66" s="1318"/>
      <c r="AO66" s="1318"/>
      <c r="AP66" s="1318"/>
      <c r="AQ66" s="1318"/>
      <c r="AR66" s="1319"/>
      <c r="AS66" s="1337"/>
      <c r="AT66" s="1338"/>
      <c r="AU66" s="1338"/>
      <c r="AV66" s="1338"/>
      <c r="AW66" s="1338"/>
      <c r="AX66" s="1338"/>
      <c r="AY66" s="1338"/>
      <c r="AZ66" s="1338"/>
      <c r="BA66" s="1338"/>
      <c r="BB66" s="1338"/>
      <c r="BC66" s="1339"/>
      <c r="BD66" s="83"/>
      <c r="BE66" s="83"/>
      <c r="BF66" s="83"/>
      <c r="BG66" s="83"/>
      <c r="BH66" s="83"/>
      <c r="BI66" s="83"/>
      <c r="BJ66" s="83"/>
      <c r="BK66" s="83"/>
      <c r="BL66" s="83"/>
      <c r="BM66" s="83"/>
      <c r="BN66" s="83"/>
      <c r="BO66" s="83"/>
      <c r="BP66" s="54"/>
      <c r="BQ66" s="54"/>
      <c r="BR66" s="54"/>
      <c r="BS66" s="83"/>
      <c r="BT66" s="83"/>
      <c r="BU66" s="83"/>
      <c r="BV66" s="1378"/>
      <c r="BW66" s="1378"/>
      <c r="BX66" s="1378"/>
      <c r="BY66" s="1378"/>
      <c r="BZ66" s="1378"/>
      <c r="CA66" s="1378"/>
      <c r="CB66" s="1378"/>
      <c r="CC66" s="1378"/>
      <c r="CD66" s="1378"/>
      <c r="CE66" s="1378"/>
      <c r="CF66" s="1378"/>
      <c r="CG66" s="1378"/>
      <c r="CH66" s="1378"/>
      <c r="CI66" s="1378"/>
      <c r="CJ66" s="1378"/>
      <c r="CK66" s="1378"/>
      <c r="CL66" s="1378"/>
      <c r="CM66" s="1378"/>
      <c r="CN66" s="1378"/>
      <c r="CO66" s="1378"/>
      <c r="CP66" s="1378"/>
      <c r="CQ66" s="1378"/>
      <c r="CR66" s="1378"/>
      <c r="CS66" s="1378"/>
      <c r="CT66" s="1378"/>
      <c r="CU66" s="1378"/>
      <c r="CV66" s="1378"/>
      <c r="CW66" s="83"/>
      <c r="CX66" s="112"/>
      <c r="DA66" s="11" t="s">
        <v>118</v>
      </c>
      <c r="DB66" s="11">
        <v>0.872</v>
      </c>
      <c r="DC66" s="11"/>
      <c r="DE66" s="95">
        <f t="shared" si="14"/>
        <v>9</v>
      </c>
      <c r="DF66" s="14" t="s">
        <v>12</v>
      </c>
      <c r="DG66" s="18">
        <v>746580</v>
      </c>
      <c r="DH66" s="18">
        <v>345742</v>
      </c>
      <c r="DI66" s="18">
        <v>193177</v>
      </c>
      <c r="DJ66" s="18">
        <v>44034</v>
      </c>
      <c r="DK66" s="18">
        <v>250709</v>
      </c>
      <c r="DL66" s="18">
        <v>266962</v>
      </c>
      <c r="DM66" s="18">
        <v>68046</v>
      </c>
      <c r="DN66" s="18">
        <v>53160</v>
      </c>
      <c r="DO66" s="18">
        <v>424767</v>
      </c>
      <c r="DP66" s="18">
        <v>562770</v>
      </c>
      <c r="DQ66" s="18">
        <v>351856</v>
      </c>
    </row>
    <row r="67" spans="2:121" ht="13.5" customHeight="1" x14ac:dyDescent="0.2">
      <c r="B67" s="111"/>
      <c r="C67" s="3"/>
      <c r="D67" s="3"/>
      <c r="E67" s="3"/>
      <c r="F67" s="3"/>
      <c r="G67" s="3"/>
      <c r="H67" s="3"/>
      <c r="I67" s="3"/>
      <c r="J67" s="3"/>
      <c r="K67" s="3"/>
      <c r="L67" s="3"/>
      <c r="M67" s="3"/>
      <c r="N67" s="3"/>
      <c r="O67" s="3"/>
      <c r="P67" s="3"/>
      <c r="Q67" s="3"/>
      <c r="R67" s="3"/>
      <c r="S67" s="3"/>
      <c r="T67" s="3"/>
      <c r="U67" s="3"/>
      <c r="V67" s="3"/>
      <c r="W67" s="3"/>
      <c r="X67" s="3"/>
      <c r="Y67" s="3"/>
      <c r="Z67" s="3"/>
      <c r="AA67" s="3"/>
      <c r="AB67" s="3"/>
      <c r="AC67" s="3"/>
      <c r="AD67" s="124" t="s">
        <v>13</v>
      </c>
      <c r="AE67" s="1318" t="s">
        <v>899</v>
      </c>
      <c r="AF67" s="1318"/>
      <c r="AG67" s="1318"/>
      <c r="AH67" s="1318"/>
      <c r="AI67" s="1318"/>
      <c r="AJ67" s="1318"/>
      <c r="AK67" s="1318"/>
      <c r="AL67" s="1318"/>
      <c r="AM67" s="1318"/>
      <c r="AN67" s="1318"/>
      <c r="AO67" s="1318"/>
      <c r="AP67" s="1318"/>
      <c r="AQ67" s="1318"/>
      <c r="AR67" s="1319"/>
      <c r="AS67" s="1340" t="s">
        <v>832</v>
      </c>
      <c r="AT67" s="1341"/>
      <c r="AU67" s="1341"/>
      <c r="AV67" s="1341"/>
      <c r="AW67" s="1341"/>
      <c r="AX67" s="1341"/>
      <c r="AY67" s="1341"/>
      <c r="AZ67" s="1341"/>
      <c r="BA67" s="1341"/>
      <c r="BB67" s="1341"/>
      <c r="BC67" s="1342"/>
      <c r="BD67" s="83"/>
      <c r="BE67" s="83"/>
      <c r="BF67" s="83"/>
      <c r="BG67" s="83"/>
      <c r="BH67" s="83"/>
      <c r="BI67" s="83"/>
      <c r="BJ67" s="83"/>
      <c r="BK67" s="83"/>
      <c r="BP67" s="54"/>
      <c r="BQ67" s="54"/>
      <c r="BR67" s="54"/>
      <c r="BS67" s="83"/>
      <c r="BT67" s="83"/>
      <c r="BU67" s="83"/>
      <c r="BV67" s="1378"/>
      <c r="BW67" s="1378"/>
      <c r="BX67" s="1378"/>
      <c r="BY67" s="1378"/>
      <c r="BZ67" s="1378"/>
      <c r="CA67" s="1378"/>
      <c r="CB67" s="1378"/>
      <c r="CC67" s="1378"/>
      <c r="CD67" s="1378"/>
      <c r="CE67" s="1378"/>
      <c r="CF67" s="1378"/>
      <c r="CG67" s="1378"/>
      <c r="CH67" s="1378"/>
      <c r="CI67" s="1378"/>
      <c r="CJ67" s="1378"/>
      <c r="CK67" s="1378"/>
      <c r="CL67" s="1378"/>
      <c r="CM67" s="1378"/>
      <c r="CN67" s="1378"/>
      <c r="CO67" s="1378"/>
      <c r="CP67" s="1378"/>
      <c r="CQ67" s="1378"/>
      <c r="CR67" s="1378"/>
      <c r="CS67" s="1378"/>
      <c r="CT67" s="1378"/>
      <c r="CU67" s="1378"/>
      <c r="CV67" s="1378"/>
      <c r="CW67" s="83"/>
      <c r="CX67" s="112"/>
      <c r="DA67" s="11" t="s">
        <v>119</v>
      </c>
      <c r="DB67" s="11">
        <v>0.878</v>
      </c>
      <c r="DC67" s="11"/>
      <c r="DE67" s="95">
        <f t="shared" si="14"/>
        <v>10</v>
      </c>
      <c r="DF67" s="14" t="s">
        <v>699</v>
      </c>
      <c r="DG67" s="18">
        <v>345047</v>
      </c>
      <c r="DH67" s="18">
        <v>199510</v>
      </c>
      <c r="DI67" s="18">
        <v>184140</v>
      </c>
      <c r="DJ67" s="18">
        <v>97779</v>
      </c>
      <c r="DK67" s="18">
        <v>4910</v>
      </c>
      <c r="DL67" s="18">
        <v>158319</v>
      </c>
      <c r="DM67" s="18">
        <v>554319</v>
      </c>
      <c r="DN67" s="18">
        <v>667955</v>
      </c>
      <c r="DO67" s="18">
        <v>2098582</v>
      </c>
      <c r="DP67" s="18">
        <v>2644316</v>
      </c>
      <c r="DQ67" s="18">
        <v>1486519</v>
      </c>
    </row>
    <row r="68" spans="2:121" ht="13.5" customHeight="1" x14ac:dyDescent="0.2">
      <c r="B68" s="111"/>
      <c r="C68" s="1289" t="s">
        <v>815</v>
      </c>
      <c r="D68" s="1290"/>
      <c r="E68" s="1290"/>
      <c r="F68" s="1290"/>
      <c r="G68" s="1290"/>
      <c r="H68" s="1290"/>
      <c r="I68" s="1290"/>
      <c r="J68" s="1290"/>
      <c r="K68" s="1290"/>
      <c r="L68" s="1290"/>
      <c r="M68" s="1290"/>
      <c r="N68" s="1290"/>
      <c r="O68" s="1290"/>
      <c r="P68" s="1290"/>
      <c r="Q68" s="1290"/>
      <c r="R68" s="1290"/>
      <c r="S68" s="1290"/>
      <c r="T68" s="1290"/>
      <c r="U68" s="1290"/>
      <c r="V68" s="1290"/>
      <c r="W68" s="1290"/>
      <c r="X68" s="1290"/>
      <c r="Y68" s="1290"/>
      <c r="Z68" s="1290"/>
      <c r="AA68" s="1290"/>
      <c r="AB68" s="1291"/>
      <c r="AC68" s="3"/>
      <c r="AD68" s="118" t="s">
        <v>13</v>
      </c>
      <c r="AE68" s="1300" t="s">
        <v>868</v>
      </c>
      <c r="AF68" s="1300"/>
      <c r="AG68" s="1300"/>
      <c r="AH68" s="1300"/>
      <c r="AI68" s="1300"/>
      <c r="AJ68" s="1300"/>
      <c r="AK68" s="1300"/>
      <c r="AL68" s="1300"/>
      <c r="AM68" s="1300"/>
      <c r="AN68" s="1300"/>
      <c r="AO68" s="1300"/>
      <c r="AP68" s="1300"/>
      <c r="AQ68" s="1300"/>
      <c r="AR68" s="1301"/>
      <c r="AS68" s="1343">
        <f>VLOOKUP(AS67,$DU$2:$DV$26,2,FALSE)</f>
        <v>40</v>
      </c>
      <c r="AT68" s="1344"/>
      <c r="AU68" s="1344"/>
      <c r="AV68" s="1344"/>
      <c r="AW68" s="1344"/>
      <c r="AX68" s="1344"/>
      <c r="AY68" s="1344"/>
      <c r="AZ68" s="1344"/>
      <c r="BA68" s="1344"/>
      <c r="BB68" s="1344"/>
      <c r="BC68" s="1345"/>
      <c r="BD68" s="83"/>
      <c r="BE68" s="83"/>
      <c r="BF68" s="83"/>
      <c r="BG68" s="83"/>
      <c r="BH68" s="83"/>
      <c r="BI68" s="83"/>
      <c r="BJ68" s="83"/>
      <c r="BK68" s="83"/>
      <c r="BP68" s="54"/>
      <c r="BQ68" s="54"/>
      <c r="BR68" s="54"/>
      <c r="BS68" s="83"/>
      <c r="BT68" s="83"/>
      <c r="BU68" s="83"/>
      <c r="BV68" s="1378"/>
      <c r="BW68" s="1378"/>
      <c r="BX68" s="1378"/>
      <c r="BY68" s="1378"/>
      <c r="BZ68" s="1378"/>
      <c r="CA68" s="1378"/>
      <c r="CB68" s="1378"/>
      <c r="CC68" s="1378"/>
      <c r="CD68" s="1378"/>
      <c r="CE68" s="1378"/>
      <c r="CF68" s="1378"/>
      <c r="CG68" s="1378"/>
      <c r="CH68" s="1378"/>
      <c r="CI68" s="1378"/>
      <c r="CJ68" s="1378"/>
      <c r="CK68" s="1378"/>
      <c r="CL68" s="1378"/>
      <c r="CM68" s="1378"/>
      <c r="CN68" s="1378"/>
      <c r="CO68" s="1378"/>
      <c r="CP68" s="1378"/>
      <c r="CQ68" s="1378"/>
      <c r="CR68" s="1378"/>
      <c r="CS68" s="1378"/>
      <c r="CT68" s="1378"/>
      <c r="CU68" s="1378"/>
      <c r="CV68" s="1378"/>
      <c r="CW68" s="83"/>
      <c r="CX68" s="112"/>
      <c r="DA68" s="11" t="s">
        <v>120</v>
      </c>
      <c r="DB68" s="11">
        <v>0.89700000000000002</v>
      </c>
      <c r="DC68" s="11"/>
      <c r="DE68" s="95">
        <f t="shared" si="14"/>
        <v>11</v>
      </c>
      <c r="DF68" s="14" t="s">
        <v>710</v>
      </c>
      <c r="DG68" s="18"/>
      <c r="DH68" s="18"/>
      <c r="DI68" s="18"/>
      <c r="DJ68" s="18"/>
      <c r="DK68" s="18"/>
      <c r="DL68" s="18"/>
      <c r="DM68" s="18"/>
      <c r="DN68" s="18"/>
      <c r="DO68" s="18"/>
      <c r="DP68" s="18"/>
      <c r="DQ68" s="18"/>
    </row>
    <row r="69" spans="2:121" ht="13.5" customHeight="1" x14ac:dyDescent="0.2">
      <c r="B69" s="111"/>
      <c r="C69" s="124" t="s">
        <v>13</v>
      </c>
      <c r="D69" s="1323" t="s">
        <v>816</v>
      </c>
      <c r="E69" s="1323"/>
      <c r="F69" s="1323"/>
      <c r="G69" s="1323"/>
      <c r="H69" s="1323"/>
      <c r="I69" s="1323"/>
      <c r="J69" s="1323"/>
      <c r="K69" s="1323"/>
      <c r="L69" s="1323"/>
      <c r="M69" s="1323"/>
      <c r="N69" s="1323"/>
      <c r="O69" s="1323"/>
      <c r="P69" s="1323"/>
      <c r="Q69" s="1323"/>
      <c r="R69" s="1323"/>
      <c r="S69" s="1323"/>
      <c r="T69" s="1324"/>
      <c r="U69" s="1346">
        <v>0.03</v>
      </c>
      <c r="V69" s="1347"/>
      <c r="W69" s="1348"/>
      <c r="X69" s="1315">
        <f>X65*U69</f>
        <v>5490.9142199999997</v>
      </c>
      <c r="Y69" s="1316"/>
      <c r="Z69" s="1316"/>
      <c r="AA69" s="1316"/>
      <c r="AB69" s="1317"/>
      <c r="AC69" s="3"/>
      <c r="AD69" s="1289" t="s">
        <v>900</v>
      </c>
      <c r="AE69" s="1290"/>
      <c r="AF69" s="1290"/>
      <c r="AG69" s="1290"/>
      <c r="AH69" s="1290"/>
      <c r="AI69" s="1290"/>
      <c r="AJ69" s="1290"/>
      <c r="AK69" s="1290"/>
      <c r="AL69" s="1290"/>
      <c r="AM69" s="1290"/>
      <c r="AN69" s="1290"/>
      <c r="AO69" s="1290"/>
      <c r="AP69" s="1290"/>
      <c r="AQ69" s="1290"/>
      <c r="AR69" s="1290"/>
      <c r="AS69" s="1290"/>
      <c r="AT69" s="1290"/>
      <c r="AU69" s="1290"/>
      <c r="AV69" s="1290"/>
      <c r="AW69" s="1290"/>
      <c r="AX69" s="1290"/>
      <c r="AY69" s="1290">
        <f>SUM(AY66:BC68)</f>
        <v>0</v>
      </c>
      <c r="AZ69" s="1290"/>
      <c r="BA69" s="1290"/>
      <c r="BB69" s="1290"/>
      <c r="BC69" s="1291"/>
      <c r="BD69" s="83"/>
      <c r="BE69" s="83"/>
      <c r="BF69" s="83"/>
      <c r="BG69" s="83"/>
      <c r="BH69" s="83"/>
      <c r="BI69" s="83"/>
      <c r="BJ69" s="83"/>
      <c r="BK69" s="83"/>
      <c r="BP69" s="54"/>
      <c r="BQ69" s="54"/>
      <c r="BR69" s="54"/>
      <c r="BS69" s="83"/>
      <c r="BT69" s="83"/>
      <c r="BU69" s="83"/>
      <c r="BV69" s="1378"/>
      <c r="BW69" s="1378"/>
      <c r="BX69" s="1378"/>
      <c r="BY69" s="1378"/>
      <c r="BZ69" s="1378"/>
      <c r="CA69" s="1378"/>
      <c r="CB69" s="1378"/>
      <c r="CC69" s="1378"/>
      <c r="CD69" s="1378"/>
      <c r="CE69" s="1378"/>
      <c r="CF69" s="1378"/>
      <c r="CG69" s="1378"/>
      <c r="CH69" s="1378"/>
      <c r="CI69" s="1378"/>
      <c r="CJ69" s="1378"/>
      <c r="CK69" s="1378"/>
      <c r="CL69" s="1378"/>
      <c r="CM69" s="1378"/>
      <c r="CN69" s="1378"/>
      <c r="CO69" s="1378"/>
      <c r="CP69" s="1378"/>
      <c r="CQ69" s="1378"/>
      <c r="CR69" s="1378"/>
      <c r="CS69" s="1378"/>
      <c r="CT69" s="1378"/>
      <c r="CU69" s="1378"/>
      <c r="CV69" s="1378"/>
      <c r="CW69" s="83"/>
      <c r="CX69" s="112"/>
      <c r="DA69" s="11" t="s">
        <v>121</v>
      </c>
      <c r="DB69" s="11">
        <v>0.78900000000000003</v>
      </c>
      <c r="DC69" s="11"/>
      <c r="DE69" s="95">
        <f t="shared" si="14"/>
        <v>12</v>
      </c>
      <c r="DF69" s="14" t="s">
        <v>712</v>
      </c>
      <c r="DG69" s="18"/>
      <c r="DH69" s="18"/>
      <c r="DI69" s="18"/>
      <c r="DJ69" s="18"/>
      <c r="DK69" s="18"/>
      <c r="DL69" s="18"/>
      <c r="DM69" s="18"/>
      <c r="DN69" s="18"/>
      <c r="DO69" s="18"/>
      <c r="DP69" s="18"/>
      <c r="DQ69" s="18"/>
    </row>
    <row r="70" spans="2:121" ht="13.5" customHeight="1" x14ac:dyDescent="0.2">
      <c r="B70" s="111"/>
      <c r="C70" s="124" t="s">
        <v>13</v>
      </c>
      <c r="D70" s="1318" t="s">
        <v>817</v>
      </c>
      <c r="E70" s="1318"/>
      <c r="F70" s="1318"/>
      <c r="G70" s="1318"/>
      <c r="H70" s="1318"/>
      <c r="I70" s="1318"/>
      <c r="J70" s="1318"/>
      <c r="K70" s="1318"/>
      <c r="L70" s="1318"/>
      <c r="M70" s="1318"/>
      <c r="N70" s="1318"/>
      <c r="O70" s="1318"/>
      <c r="P70" s="1318"/>
      <c r="Q70" s="1318"/>
      <c r="R70" s="1318"/>
      <c r="S70" s="1318"/>
      <c r="T70" s="1319"/>
      <c r="U70" s="1312">
        <v>1.4999999999999999E-2</v>
      </c>
      <c r="V70" s="1313"/>
      <c r="W70" s="1314"/>
      <c r="X70" s="1320">
        <f>X65*U70</f>
        <v>2745.4571099999998</v>
      </c>
      <c r="Y70" s="1321"/>
      <c r="Z70" s="1321"/>
      <c r="AA70" s="1321"/>
      <c r="AB70" s="1322"/>
      <c r="AC70" s="3"/>
      <c r="AD70" s="117" t="s">
        <v>13</v>
      </c>
      <c r="AE70" s="1323" t="s">
        <v>851</v>
      </c>
      <c r="AF70" s="1323"/>
      <c r="AG70" s="1323"/>
      <c r="AH70" s="1323"/>
      <c r="AI70" s="1323"/>
      <c r="AJ70" s="1323"/>
      <c r="AK70" s="1323"/>
      <c r="AL70" s="1323"/>
      <c r="AM70" s="1323"/>
      <c r="AN70" s="1323"/>
      <c r="AO70" s="1323"/>
      <c r="AP70" s="1323"/>
      <c r="AQ70" s="1323"/>
      <c r="AR70" s="1324"/>
      <c r="AS70" s="1325">
        <f>SUM(BP10:BT62)/X75</f>
        <v>0</v>
      </c>
      <c r="AT70" s="1326"/>
      <c r="AU70" s="1326"/>
      <c r="AV70" s="1326"/>
      <c r="AW70" s="1326"/>
      <c r="AX70" s="1326"/>
      <c r="AY70" s="1326"/>
      <c r="AZ70" s="1326"/>
      <c r="BA70" s="1326"/>
      <c r="BB70" s="1326"/>
      <c r="BC70" s="1327"/>
      <c r="BD70" s="83"/>
      <c r="BE70" s="83"/>
      <c r="BF70" s="83"/>
      <c r="BG70" s="83"/>
      <c r="BH70" s="83"/>
      <c r="BI70" s="83"/>
      <c r="BJ70" s="83"/>
      <c r="BK70" s="83"/>
      <c r="BL70" s="83"/>
      <c r="BM70" s="83"/>
      <c r="BN70" s="83"/>
      <c r="BO70" s="83"/>
      <c r="BP70" s="54"/>
      <c r="BQ70" s="54"/>
      <c r="BR70" s="54"/>
      <c r="BS70" s="83"/>
      <c r="BT70" s="83"/>
      <c r="BU70" s="83"/>
      <c r="BV70" s="1378"/>
      <c r="BW70" s="1378"/>
      <c r="BX70" s="1378"/>
      <c r="BY70" s="1378"/>
      <c r="BZ70" s="1378"/>
      <c r="CA70" s="1378"/>
      <c r="CB70" s="1378"/>
      <c r="CC70" s="1378"/>
      <c r="CD70" s="1378"/>
      <c r="CE70" s="1378"/>
      <c r="CF70" s="1378"/>
      <c r="CG70" s="1378"/>
      <c r="CH70" s="1378"/>
      <c r="CI70" s="1378"/>
      <c r="CJ70" s="1378"/>
      <c r="CK70" s="1378"/>
      <c r="CL70" s="1378"/>
      <c r="CM70" s="1378"/>
      <c r="CN70" s="1378"/>
      <c r="CO70" s="1378"/>
      <c r="CP70" s="1378"/>
      <c r="CQ70" s="1378"/>
      <c r="CR70" s="1378"/>
      <c r="CS70" s="1378"/>
      <c r="CT70" s="1378"/>
      <c r="CU70" s="1378"/>
      <c r="CV70" s="1378"/>
      <c r="CW70" s="83"/>
      <c r="CX70" s="112"/>
      <c r="DA70" s="11" t="s">
        <v>122</v>
      </c>
      <c r="DB70" s="11">
        <v>0.83799999999999997</v>
      </c>
      <c r="DC70" s="11"/>
      <c r="DE70" s="95">
        <f t="shared" si="14"/>
        <v>13</v>
      </c>
      <c r="DF70" s="14" t="s">
        <v>714</v>
      </c>
      <c r="DG70" s="18"/>
      <c r="DH70" s="18"/>
      <c r="DI70" s="18"/>
      <c r="DJ70" s="18"/>
      <c r="DK70" s="18"/>
      <c r="DL70" s="18"/>
      <c r="DM70" s="18"/>
      <c r="DN70" s="18"/>
      <c r="DO70" s="18"/>
      <c r="DP70" s="18"/>
      <c r="DQ70" s="18"/>
    </row>
    <row r="71" spans="2:121" ht="13.5" customHeight="1" x14ac:dyDescent="0.2">
      <c r="B71" s="111"/>
      <c r="C71" s="124" t="s">
        <v>13</v>
      </c>
      <c r="D71" s="1300" t="s">
        <v>714</v>
      </c>
      <c r="E71" s="1300"/>
      <c r="F71" s="1300"/>
      <c r="G71" s="1300"/>
      <c r="H71" s="1300"/>
      <c r="I71" s="1300"/>
      <c r="J71" s="1300"/>
      <c r="K71" s="1300"/>
      <c r="L71" s="1300"/>
      <c r="M71" s="1300"/>
      <c r="N71" s="1300"/>
      <c r="O71" s="1300"/>
      <c r="P71" s="1300"/>
      <c r="Q71" s="1300"/>
      <c r="R71" s="1300"/>
      <c r="S71" s="1300"/>
      <c r="T71" s="1301"/>
      <c r="U71" s="1328">
        <v>0.1</v>
      </c>
      <c r="V71" s="1329"/>
      <c r="W71" s="1330"/>
      <c r="X71" s="1331">
        <f>X65*U71</f>
        <v>18303.047399999999</v>
      </c>
      <c r="Y71" s="1332"/>
      <c r="Z71" s="1332"/>
      <c r="AA71" s="1332"/>
      <c r="AB71" s="1333"/>
      <c r="AC71" s="3"/>
      <c r="AD71" s="124" t="s">
        <v>13</v>
      </c>
      <c r="AE71" s="1318" t="s">
        <v>852</v>
      </c>
      <c r="AF71" s="1318"/>
      <c r="AG71" s="1318"/>
      <c r="AH71" s="1318"/>
      <c r="AI71" s="1318"/>
      <c r="AJ71" s="1318"/>
      <c r="AK71" s="1318"/>
      <c r="AL71" s="1318"/>
      <c r="AM71" s="1318"/>
      <c r="AN71" s="1318"/>
      <c r="AO71" s="1318"/>
      <c r="AP71" s="1318"/>
      <c r="AQ71" s="1318"/>
      <c r="AR71" s="1319"/>
      <c r="AS71" s="1334">
        <v>0</v>
      </c>
      <c r="AT71" s="1335"/>
      <c r="AU71" s="1335"/>
      <c r="AV71" s="1335"/>
      <c r="AW71" s="1335"/>
      <c r="AX71" s="1335"/>
      <c r="AY71" s="1335"/>
      <c r="AZ71" s="1335"/>
      <c r="BA71" s="1335"/>
      <c r="BB71" s="1335"/>
      <c r="BC71" s="1336"/>
      <c r="BD71" s="83"/>
      <c r="BE71" s="83"/>
      <c r="BF71" s="83"/>
      <c r="BG71" s="83"/>
      <c r="BH71" s="83"/>
      <c r="BI71" s="83"/>
      <c r="BJ71" s="83"/>
      <c r="BK71" s="83"/>
      <c r="BL71" s="83"/>
      <c r="BM71" s="83"/>
      <c r="BN71" s="83"/>
      <c r="BO71" s="83"/>
      <c r="BP71" s="54"/>
      <c r="BQ71" s="54"/>
      <c r="BR71" s="54"/>
      <c r="BS71" s="83"/>
      <c r="BT71" s="83"/>
      <c r="BU71" s="83"/>
      <c r="BV71" s="1378"/>
      <c r="BW71" s="1378"/>
      <c r="BX71" s="1378"/>
      <c r="BY71" s="1378"/>
      <c r="BZ71" s="1378"/>
      <c r="CA71" s="1378"/>
      <c r="CB71" s="1378"/>
      <c r="CC71" s="1378"/>
      <c r="CD71" s="1378"/>
      <c r="CE71" s="1378"/>
      <c r="CF71" s="1378"/>
      <c r="CG71" s="1378"/>
      <c r="CH71" s="1378"/>
      <c r="CI71" s="1378"/>
      <c r="CJ71" s="1378"/>
      <c r="CK71" s="1378"/>
      <c r="CL71" s="1378"/>
      <c r="CM71" s="1378"/>
      <c r="CN71" s="1378"/>
      <c r="CO71" s="1378"/>
      <c r="CP71" s="1378"/>
      <c r="CQ71" s="1378"/>
      <c r="CR71" s="1378"/>
      <c r="CS71" s="1378"/>
      <c r="CT71" s="1378"/>
      <c r="CU71" s="1378"/>
      <c r="CV71" s="1378"/>
      <c r="CW71" s="83"/>
      <c r="CX71" s="112"/>
      <c r="DA71" s="11" t="s">
        <v>123</v>
      </c>
      <c r="DB71" s="12">
        <v>0.873</v>
      </c>
      <c r="DC71" s="11"/>
      <c r="DE71" s="14"/>
      <c r="DF71" s="14"/>
      <c r="DG71" s="96">
        <f>SUM(DG59:DG70)</f>
        <v>6211830.2715290915</v>
      </c>
      <c r="DH71" s="96">
        <f t="shared" ref="DH71:DQ71" si="15">SUM(DH59:DH70)</f>
        <v>3982989.6698753322</v>
      </c>
      <c r="DI71" s="96">
        <f t="shared" si="15"/>
        <v>2550599.292408328</v>
      </c>
      <c r="DJ71" s="96">
        <f t="shared" si="15"/>
        <v>1351414.5065343417</v>
      </c>
      <c r="DK71" s="96">
        <f t="shared" si="15"/>
        <v>2507879.9317660192</v>
      </c>
      <c r="DL71" s="96">
        <f t="shared" si="15"/>
        <v>3169377.1315530613</v>
      </c>
      <c r="DM71" s="96">
        <f>SUM(DM59:DM70)</f>
        <v>4634662</v>
      </c>
      <c r="DN71" s="96">
        <f t="shared" si="15"/>
        <v>5734152</v>
      </c>
      <c r="DO71" s="96">
        <f t="shared" si="15"/>
        <v>5700733</v>
      </c>
      <c r="DP71" s="96">
        <f t="shared" si="15"/>
        <v>7041524</v>
      </c>
      <c r="DQ71" s="96">
        <f t="shared" si="15"/>
        <v>6088017</v>
      </c>
    </row>
    <row r="72" spans="2:121" ht="13.5" customHeight="1" x14ac:dyDescent="0.2">
      <c r="B72" s="111"/>
      <c r="C72" s="1289" t="s">
        <v>818</v>
      </c>
      <c r="D72" s="1290"/>
      <c r="E72" s="1290"/>
      <c r="F72" s="1290"/>
      <c r="G72" s="1290"/>
      <c r="H72" s="1290"/>
      <c r="I72" s="1290"/>
      <c r="J72" s="1290"/>
      <c r="K72" s="1290"/>
      <c r="L72" s="1290"/>
      <c r="M72" s="1290"/>
      <c r="N72" s="1290"/>
      <c r="O72" s="1290"/>
      <c r="P72" s="1290"/>
      <c r="Q72" s="1290"/>
      <c r="R72" s="1290"/>
      <c r="S72" s="1290"/>
      <c r="T72" s="1290"/>
      <c r="U72" s="1290"/>
      <c r="V72" s="1290"/>
      <c r="W72" s="1291"/>
      <c r="X72" s="1292">
        <f>SUM(X69:AB71)</f>
        <v>26539.418729999998</v>
      </c>
      <c r="Y72" s="1293"/>
      <c r="Z72" s="1293"/>
      <c r="AA72" s="1293"/>
      <c r="AB72" s="1294"/>
      <c r="AC72" s="3"/>
      <c r="AD72" s="118" t="s">
        <v>13</v>
      </c>
      <c r="AE72" s="1300" t="s">
        <v>853</v>
      </c>
      <c r="AF72" s="1300"/>
      <c r="AG72" s="1300"/>
      <c r="AH72" s="1300"/>
      <c r="AI72" s="1300"/>
      <c r="AJ72" s="1300"/>
      <c r="AK72" s="1300"/>
      <c r="AL72" s="1300"/>
      <c r="AM72" s="1300"/>
      <c r="AN72" s="1300"/>
      <c r="AO72" s="1300"/>
      <c r="AP72" s="1300"/>
      <c r="AQ72" s="1300"/>
      <c r="AR72" s="1301"/>
      <c r="AS72" s="1302">
        <v>0</v>
      </c>
      <c r="AT72" s="1303"/>
      <c r="AU72" s="1303"/>
      <c r="AV72" s="1303"/>
      <c r="AW72" s="1303"/>
      <c r="AX72" s="1303"/>
      <c r="AY72" s="1303"/>
      <c r="AZ72" s="1303"/>
      <c r="BA72" s="1303"/>
      <c r="BB72" s="1303"/>
      <c r="BC72" s="1304"/>
      <c r="BD72" s="83"/>
      <c r="BE72" s="83"/>
      <c r="BF72" s="83"/>
      <c r="BG72" s="83"/>
      <c r="BH72" s="83"/>
      <c r="BI72" s="83"/>
      <c r="BJ72" s="83"/>
      <c r="BK72" s="83"/>
      <c r="BL72" s="83"/>
      <c r="BM72" s="83"/>
      <c r="BN72" s="83"/>
      <c r="BO72" s="83"/>
      <c r="BP72" s="54"/>
      <c r="BQ72" s="54"/>
      <c r="BR72" s="54"/>
      <c r="BS72" s="83"/>
      <c r="BT72" s="83"/>
      <c r="BU72" s="83"/>
      <c r="BV72" s="1378"/>
      <c r="BW72" s="1378"/>
      <c r="BX72" s="1378"/>
      <c r="BY72" s="1378"/>
      <c r="BZ72" s="1378"/>
      <c r="CA72" s="1378"/>
      <c r="CB72" s="1378"/>
      <c r="CC72" s="1378"/>
      <c r="CD72" s="1378"/>
      <c r="CE72" s="1378"/>
      <c r="CF72" s="1378"/>
      <c r="CG72" s="1378"/>
      <c r="CH72" s="1378"/>
      <c r="CI72" s="1378"/>
      <c r="CJ72" s="1378"/>
      <c r="CK72" s="1378"/>
      <c r="CL72" s="1378"/>
      <c r="CM72" s="1378"/>
      <c r="CN72" s="1378"/>
      <c r="CO72" s="1378"/>
      <c r="CP72" s="1378"/>
      <c r="CQ72" s="1378"/>
      <c r="CR72" s="1378"/>
      <c r="CS72" s="1378"/>
      <c r="CT72" s="1378"/>
      <c r="CU72" s="1378"/>
      <c r="CV72" s="1378"/>
      <c r="CW72" s="83"/>
      <c r="CX72" s="112"/>
      <c r="DA72" s="11" t="s">
        <v>124</v>
      </c>
      <c r="DB72" s="11">
        <v>0.86899999999999999</v>
      </c>
      <c r="DC72" s="11"/>
      <c r="DE72" s="11"/>
      <c r="DF72" s="11"/>
      <c r="DG72" s="11"/>
      <c r="DH72" s="11"/>
      <c r="DI72" s="11"/>
      <c r="DJ72" s="11"/>
      <c r="DK72" s="11"/>
      <c r="DL72" s="11"/>
      <c r="DM72" s="11"/>
      <c r="DN72" s="11"/>
      <c r="DO72" s="11"/>
      <c r="DP72" s="11"/>
      <c r="DQ72" s="11"/>
    </row>
    <row r="73" spans="2:121" ht="13.5" customHeight="1" x14ac:dyDescent="0.2">
      <c r="B73" s="111"/>
      <c r="C73" s="1289" t="s">
        <v>821</v>
      </c>
      <c r="D73" s="1290"/>
      <c r="E73" s="1290"/>
      <c r="F73" s="1290"/>
      <c r="G73" s="1290"/>
      <c r="H73" s="1290"/>
      <c r="I73" s="1290"/>
      <c r="J73" s="1290"/>
      <c r="K73" s="1290"/>
      <c r="L73" s="1290"/>
      <c r="M73" s="1290"/>
      <c r="N73" s="1290"/>
      <c r="O73" s="1290"/>
      <c r="P73" s="1290"/>
      <c r="Q73" s="1290"/>
      <c r="R73" s="1290"/>
      <c r="S73" s="1290"/>
      <c r="T73" s="1290"/>
      <c r="U73" s="1290"/>
      <c r="V73" s="1290"/>
      <c r="W73" s="1291"/>
      <c r="X73" s="1292">
        <f>X65+X72</f>
        <v>209569.89272999999</v>
      </c>
      <c r="Y73" s="1293"/>
      <c r="Z73" s="1293"/>
      <c r="AA73" s="1293"/>
      <c r="AB73" s="1294"/>
      <c r="AC73" s="3"/>
      <c r="AD73" s="115"/>
      <c r="AE73" s="1305" t="s">
        <v>854</v>
      </c>
      <c r="AF73" s="1305"/>
      <c r="AG73" s="1305"/>
      <c r="AH73" s="1305"/>
      <c r="AI73" s="1305"/>
      <c r="AJ73" s="1305"/>
      <c r="AK73" s="1305"/>
      <c r="AL73" s="1305"/>
      <c r="AM73" s="1305"/>
      <c r="AN73" s="1305"/>
      <c r="AO73" s="1305"/>
      <c r="AP73" s="1305"/>
      <c r="AQ73" s="1305"/>
      <c r="AR73" s="1306"/>
      <c r="AS73" s="1307">
        <f>AS70+((1-AS70)*AS71)+((1-AS70)*AS72)</f>
        <v>0</v>
      </c>
      <c r="AT73" s="1308"/>
      <c r="AU73" s="1308"/>
      <c r="AV73" s="1308"/>
      <c r="AW73" s="1308"/>
      <c r="AX73" s="1308"/>
      <c r="AY73" s="1308"/>
      <c r="AZ73" s="1308"/>
      <c r="BA73" s="1308"/>
      <c r="BB73" s="1308"/>
      <c r="BC73" s="1309"/>
      <c r="BD73" s="83"/>
      <c r="BE73" s="83"/>
      <c r="BF73" s="83"/>
      <c r="BG73" s="83"/>
      <c r="BH73" s="83"/>
      <c r="BI73" s="83"/>
      <c r="BJ73" s="83"/>
      <c r="BK73" s="83"/>
      <c r="BL73" s="83"/>
      <c r="BM73" s="83"/>
      <c r="BN73" s="83"/>
      <c r="BO73" s="83"/>
      <c r="BP73" s="54"/>
      <c r="BQ73" s="54"/>
      <c r="BR73" s="54"/>
      <c r="BS73" s="83"/>
      <c r="BT73" s="83"/>
      <c r="BU73" s="83"/>
      <c r="BV73" s="1378"/>
      <c r="BW73" s="1378"/>
      <c r="BX73" s="1378"/>
      <c r="BY73" s="1378"/>
      <c r="BZ73" s="1378"/>
      <c r="CA73" s="1378"/>
      <c r="CB73" s="1378"/>
      <c r="CC73" s="1378"/>
      <c r="CD73" s="1378"/>
      <c r="CE73" s="1378"/>
      <c r="CF73" s="1378"/>
      <c r="CG73" s="1378"/>
      <c r="CH73" s="1378"/>
      <c r="CI73" s="1378"/>
      <c r="CJ73" s="1378"/>
      <c r="CK73" s="1378"/>
      <c r="CL73" s="1378"/>
      <c r="CM73" s="1378"/>
      <c r="CN73" s="1378"/>
      <c r="CO73" s="1378"/>
      <c r="CP73" s="1378"/>
      <c r="CQ73" s="1378"/>
      <c r="CR73" s="1378"/>
      <c r="CS73" s="1378"/>
      <c r="CT73" s="1378"/>
      <c r="CU73" s="1378"/>
      <c r="CV73" s="1378"/>
      <c r="CW73" s="83"/>
      <c r="CX73" s="112"/>
      <c r="DA73" s="11" t="s">
        <v>125</v>
      </c>
      <c r="DB73" s="11">
        <v>0.82499999999999996</v>
      </c>
      <c r="DC73" s="11"/>
      <c r="DE73" s="13" t="s">
        <v>716</v>
      </c>
      <c r="DF73" s="13" t="s">
        <v>717</v>
      </c>
      <c r="DG73" s="13" t="s">
        <v>611</v>
      </c>
      <c r="DH73" s="13" t="s">
        <v>612</v>
      </c>
      <c r="DI73" s="13" t="s">
        <v>613</v>
      </c>
      <c r="DJ73" s="13" t="s">
        <v>614</v>
      </c>
      <c r="DK73" s="13" t="s">
        <v>615</v>
      </c>
      <c r="DL73" s="13" t="s">
        <v>616</v>
      </c>
      <c r="DM73" s="13" t="s">
        <v>617</v>
      </c>
      <c r="DN73" s="13" t="s">
        <v>618</v>
      </c>
      <c r="DO73" s="13" t="s">
        <v>619</v>
      </c>
      <c r="DP73" s="13" t="s">
        <v>620</v>
      </c>
      <c r="DQ73" s="13" t="s">
        <v>621</v>
      </c>
    </row>
    <row r="74" spans="2:121" ht="13.5" customHeight="1" x14ac:dyDescent="0.2">
      <c r="B74" s="111"/>
      <c r="C74" s="78" t="s">
        <v>13</v>
      </c>
      <c r="D74" s="1310" t="s">
        <v>819</v>
      </c>
      <c r="E74" s="1310"/>
      <c r="F74" s="1310"/>
      <c r="G74" s="1310"/>
      <c r="H74" s="1310"/>
      <c r="I74" s="1310"/>
      <c r="J74" s="1310"/>
      <c r="K74" s="1310"/>
      <c r="L74" s="1310"/>
      <c r="M74" s="1310"/>
      <c r="N74" s="1310"/>
      <c r="O74" s="1310"/>
      <c r="P74" s="1310"/>
      <c r="Q74" s="1310"/>
      <c r="R74" s="1310"/>
      <c r="S74" s="1310"/>
      <c r="T74" s="1311"/>
      <c r="U74" s="1312">
        <v>0.1</v>
      </c>
      <c r="V74" s="1313"/>
      <c r="W74" s="1314"/>
      <c r="X74" s="1315">
        <f>X73*U74</f>
        <v>20956.989272999999</v>
      </c>
      <c r="Y74" s="1316"/>
      <c r="Z74" s="1316"/>
      <c r="AA74" s="1316"/>
      <c r="AB74" s="1317"/>
      <c r="AC74" s="3"/>
      <c r="AD74" s="115"/>
      <c r="AE74" s="1305" t="s">
        <v>855</v>
      </c>
      <c r="AF74" s="1305"/>
      <c r="AG74" s="1305"/>
      <c r="AH74" s="1305"/>
      <c r="AI74" s="1305"/>
      <c r="AJ74" s="1305"/>
      <c r="AK74" s="1305"/>
      <c r="AL74" s="1305"/>
      <c r="AM74" s="1305"/>
      <c r="AN74" s="1305"/>
      <c r="AO74" s="1305"/>
      <c r="AP74" s="1305"/>
      <c r="AQ74" s="1305"/>
      <c r="AR74" s="1306"/>
      <c r="AS74" s="1307">
        <f>1-AS73</f>
        <v>1</v>
      </c>
      <c r="AT74" s="1308"/>
      <c r="AU74" s="1308"/>
      <c r="AV74" s="1308"/>
      <c r="AW74" s="1308"/>
      <c r="AX74" s="1308"/>
      <c r="AY74" s="1308"/>
      <c r="AZ74" s="1308"/>
      <c r="BA74" s="1308"/>
      <c r="BB74" s="1308"/>
      <c r="BC74" s="1309"/>
      <c r="BD74" s="83"/>
      <c r="BE74" s="83"/>
      <c r="BF74" s="83"/>
      <c r="BG74" s="83"/>
      <c r="BH74" s="83"/>
      <c r="BI74" s="83"/>
      <c r="BJ74" s="83"/>
      <c r="BK74" s="83"/>
      <c r="BL74" s="83"/>
      <c r="BM74" s="83"/>
      <c r="BN74" s="83"/>
      <c r="BO74" s="83"/>
      <c r="BP74" s="54"/>
      <c r="BQ74" s="54"/>
      <c r="BR74" s="54"/>
      <c r="BS74" s="83"/>
      <c r="BT74" s="83"/>
      <c r="BU74" s="83"/>
      <c r="BV74" s="1378"/>
      <c r="BW74" s="1378"/>
      <c r="BX74" s="1378"/>
      <c r="BY74" s="1378"/>
      <c r="BZ74" s="1378"/>
      <c r="CA74" s="1378"/>
      <c r="CB74" s="1378"/>
      <c r="CC74" s="1378"/>
      <c r="CD74" s="1378"/>
      <c r="CE74" s="1378"/>
      <c r="CF74" s="1378"/>
      <c r="CG74" s="1378"/>
      <c r="CH74" s="1378"/>
      <c r="CI74" s="1378"/>
      <c r="CJ74" s="1378"/>
      <c r="CK74" s="1378"/>
      <c r="CL74" s="1378"/>
      <c r="CM74" s="1378"/>
      <c r="CN74" s="1378"/>
      <c r="CO74" s="1378"/>
      <c r="CP74" s="1378"/>
      <c r="CQ74" s="1378"/>
      <c r="CR74" s="1378"/>
      <c r="CS74" s="1378"/>
      <c r="CT74" s="1378"/>
      <c r="CU74" s="1378"/>
      <c r="CV74" s="1378"/>
      <c r="CW74" s="83"/>
      <c r="CX74" s="112"/>
      <c r="DA74" s="11" t="s">
        <v>126</v>
      </c>
      <c r="DB74" s="11">
        <v>0.83599999999999997</v>
      </c>
      <c r="DC74" s="11"/>
      <c r="DE74" s="24" t="s">
        <v>5</v>
      </c>
      <c r="DF74" s="19" t="s">
        <v>13</v>
      </c>
      <c r="DG74" s="18">
        <v>0</v>
      </c>
      <c r="DH74" s="18">
        <v>0</v>
      </c>
      <c r="DI74" s="18">
        <v>0</v>
      </c>
      <c r="DJ74" s="18">
        <v>0</v>
      </c>
      <c r="DK74" s="18">
        <v>0</v>
      </c>
      <c r="DL74" s="18">
        <v>0</v>
      </c>
      <c r="DM74" s="18">
        <v>0</v>
      </c>
      <c r="DN74" s="18">
        <v>0</v>
      </c>
      <c r="DO74" s="18">
        <v>0</v>
      </c>
      <c r="DP74" s="18">
        <v>0</v>
      </c>
      <c r="DQ74" s="18">
        <v>0</v>
      </c>
    </row>
    <row r="75" spans="2:121" ht="13.5" customHeight="1" x14ac:dyDescent="0.2">
      <c r="B75" s="111"/>
      <c r="C75" s="1289" t="s">
        <v>820</v>
      </c>
      <c r="D75" s="1290"/>
      <c r="E75" s="1290"/>
      <c r="F75" s="1290"/>
      <c r="G75" s="1290"/>
      <c r="H75" s="1290"/>
      <c r="I75" s="1290"/>
      <c r="J75" s="1290"/>
      <c r="K75" s="1290"/>
      <c r="L75" s="1290"/>
      <c r="M75" s="1290"/>
      <c r="N75" s="1290"/>
      <c r="O75" s="1290"/>
      <c r="P75" s="1290"/>
      <c r="Q75" s="1290"/>
      <c r="R75" s="1290"/>
      <c r="S75" s="1290"/>
      <c r="T75" s="1290"/>
      <c r="U75" s="1290"/>
      <c r="V75" s="1290"/>
      <c r="W75" s="1291"/>
      <c r="X75" s="1292">
        <f>X73+X74</f>
        <v>230526.88200300001</v>
      </c>
      <c r="Y75" s="1293"/>
      <c r="Z75" s="1293"/>
      <c r="AA75" s="1293"/>
      <c r="AB75" s="1294"/>
      <c r="AC75" s="3"/>
      <c r="AD75" s="137"/>
      <c r="AE75" s="1295" t="s">
        <v>901</v>
      </c>
      <c r="AF75" s="1295"/>
      <c r="AG75" s="1295"/>
      <c r="AH75" s="1295"/>
      <c r="AI75" s="1295"/>
      <c r="AJ75" s="1295"/>
      <c r="AK75" s="1295"/>
      <c r="AL75" s="1295"/>
      <c r="AM75" s="1295"/>
      <c r="AN75" s="1295"/>
      <c r="AO75" s="1295"/>
      <c r="AP75" s="1295"/>
      <c r="AQ75" s="1295"/>
      <c r="AR75" s="1296"/>
      <c r="AS75" s="1297">
        <f>X75*AS74</f>
        <v>230526.88200300001</v>
      </c>
      <c r="AT75" s="1298"/>
      <c r="AU75" s="1298"/>
      <c r="AV75" s="1298"/>
      <c r="AW75" s="1298"/>
      <c r="AX75" s="1298"/>
      <c r="AY75" s="1298"/>
      <c r="AZ75" s="1298"/>
      <c r="BA75" s="1298"/>
      <c r="BB75" s="1298"/>
      <c r="BC75" s="1299"/>
      <c r="BD75" s="83"/>
      <c r="BE75" s="83"/>
      <c r="BF75" s="83"/>
      <c r="BG75" s="83"/>
      <c r="BH75" s="83"/>
      <c r="BI75" s="83"/>
      <c r="BJ75" s="83"/>
      <c r="BK75" s="83"/>
      <c r="BL75" s="83"/>
      <c r="BM75" s="83"/>
      <c r="BN75" s="83"/>
      <c r="BO75" s="83"/>
      <c r="BP75" s="54"/>
      <c r="BQ75" s="54"/>
      <c r="BR75" s="54"/>
      <c r="BS75" s="83"/>
      <c r="BT75" s="83"/>
      <c r="BU75" s="83"/>
      <c r="BV75" s="83"/>
      <c r="BW75" s="83"/>
      <c r="BX75" s="83"/>
      <c r="BY75" s="83"/>
      <c r="BZ75" s="83"/>
      <c r="CA75" s="83"/>
      <c r="CB75" s="83"/>
      <c r="CC75" s="83"/>
      <c r="CD75" s="83"/>
      <c r="CE75" s="83"/>
      <c r="CF75" s="83"/>
      <c r="CG75" s="83"/>
      <c r="CH75" s="83"/>
      <c r="CI75" s="83"/>
      <c r="CJ75" s="83"/>
      <c r="CK75" s="83"/>
      <c r="CL75" s="83"/>
      <c r="CM75" s="83"/>
      <c r="CN75" s="83"/>
      <c r="CO75" s="83"/>
      <c r="CP75" s="83"/>
      <c r="CQ75" s="83"/>
      <c r="CR75" s="83"/>
      <c r="CS75" s="83"/>
      <c r="CT75" s="83"/>
      <c r="CU75" s="83"/>
      <c r="CV75" s="83"/>
      <c r="CW75" s="83"/>
      <c r="CX75" s="112"/>
      <c r="DA75" s="11" t="s">
        <v>127</v>
      </c>
      <c r="DB75" s="11">
        <v>0.98299999999999998</v>
      </c>
      <c r="DC75" s="11"/>
      <c r="DE75" s="24"/>
      <c r="DF75" s="11" t="s">
        <v>718</v>
      </c>
      <c r="DG75" s="20">
        <v>763740</v>
      </c>
      <c r="DH75" s="18">
        <v>651839</v>
      </c>
      <c r="DI75" s="18">
        <v>335007</v>
      </c>
      <c r="DJ75" s="18">
        <v>114178</v>
      </c>
      <c r="DK75" s="18">
        <v>343098</v>
      </c>
      <c r="DL75" s="18">
        <v>474263</v>
      </c>
      <c r="DM75" s="18">
        <v>864068</v>
      </c>
      <c r="DN75" s="18">
        <v>978908</v>
      </c>
      <c r="DO75" s="18">
        <v>801165</v>
      </c>
      <c r="DP75" s="18">
        <v>657439</v>
      </c>
      <c r="DQ75" s="18">
        <v>563091</v>
      </c>
    </row>
    <row r="76" spans="2:121" ht="13.5" customHeight="1" x14ac:dyDescent="0.2">
      <c r="B76" s="111"/>
      <c r="C76" s="1289" t="s">
        <v>903</v>
      </c>
      <c r="D76" s="1290"/>
      <c r="E76" s="1290"/>
      <c r="F76" s="1290"/>
      <c r="G76" s="1290"/>
      <c r="H76" s="1290"/>
      <c r="I76" s="1290"/>
      <c r="J76" s="1290"/>
      <c r="K76" s="1290"/>
      <c r="L76" s="1290"/>
      <c r="M76" s="1290"/>
      <c r="N76" s="1290"/>
      <c r="O76" s="1290"/>
      <c r="P76" s="1290"/>
      <c r="Q76" s="1290"/>
      <c r="R76" s="1290"/>
      <c r="S76" s="1290"/>
      <c r="T76" s="1290"/>
      <c r="U76" s="1290"/>
      <c r="V76" s="1290"/>
      <c r="W76" s="1291"/>
      <c r="X76" s="1292">
        <f>ROUND((X75*O6),-4)</f>
        <v>0</v>
      </c>
      <c r="Y76" s="1293"/>
      <c r="Z76" s="1293"/>
      <c r="AA76" s="1293"/>
      <c r="AB76" s="1294"/>
      <c r="AC76" s="3"/>
      <c r="AD76" s="137"/>
      <c r="AE76" s="1295" t="s">
        <v>902</v>
      </c>
      <c r="AF76" s="1295"/>
      <c r="AG76" s="1295"/>
      <c r="AH76" s="1295"/>
      <c r="AI76" s="1295"/>
      <c r="AJ76" s="1295"/>
      <c r="AK76" s="1295"/>
      <c r="AL76" s="1295"/>
      <c r="AM76" s="1295"/>
      <c r="AN76" s="1295"/>
      <c r="AO76" s="1295"/>
      <c r="AP76" s="1295"/>
      <c r="AQ76" s="1295"/>
      <c r="AR76" s="1296"/>
      <c r="AS76" s="1297">
        <f>ROUND((AS75*O6),-4)</f>
        <v>0</v>
      </c>
      <c r="AT76" s="1298"/>
      <c r="AU76" s="1298"/>
      <c r="AV76" s="1298"/>
      <c r="AW76" s="1298"/>
      <c r="AX76" s="1298"/>
      <c r="AY76" s="1298"/>
      <c r="AZ76" s="1298"/>
      <c r="BA76" s="1298"/>
      <c r="BB76" s="1298"/>
      <c r="BC76" s="1299"/>
      <c r="BD76" s="83"/>
      <c r="BE76" s="83"/>
      <c r="BF76" s="83"/>
      <c r="BG76" s="83"/>
      <c r="BH76" s="83"/>
      <c r="BI76" s="83"/>
      <c r="BJ76" s="83"/>
      <c r="BK76" s="83"/>
      <c r="BL76" s="83"/>
      <c r="BM76" s="83"/>
      <c r="BN76" s="83"/>
      <c r="BO76" s="83"/>
      <c r="BP76" s="54"/>
      <c r="BQ76" s="54"/>
      <c r="BR76" s="54"/>
      <c r="BS76" s="83"/>
      <c r="BT76" s="83"/>
      <c r="BU76" s="83"/>
      <c r="BV76" s="83"/>
      <c r="BW76" s="83"/>
      <c r="BX76" s="83"/>
      <c r="BY76" s="83"/>
      <c r="BZ76" s="83"/>
      <c r="CA76" s="83"/>
      <c r="CB76" s="83"/>
      <c r="CC76" s="83"/>
      <c r="CD76" s="83"/>
      <c r="CE76" s="83"/>
      <c r="CF76" s="83"/>
      <c r="CG76" s="83"/>
      <c r="CH76" s="83"/>
      <c r="CI76" s="83"/>
      <c r="CJ76" s="83"/>
      <c r="CK76" s="83"/>
      <c r="CL76" s="83"/>
      <c r="CM76" s="83"/>
      <c r="CN76" s="83"/>
      <c r="CO76" s="83"/>
      <c r="CP76" s="83"/>
      <c r="CQ76" s="83"/>
      <c r="CR76" s="83"/>
      <c r="CS76" s="83"/>
      <c r="CT76" s="83"/>
      <c r="CU76" s="83"/>
      <c r="CV76" s="83"/>
      <c r="CW76" s="83"/>
      <c r="CX76" s="112"/>
      <c r="DA76" s="11" t="s">
        <v>128</v>
      </c>
      <c r="DB76" s="11">
        <v>0.88500000000000001</v>
      </c>
      <c r="DC76" s="11"/>
      <c r="DE76" s="24"/>
      <c r="DF76" s="21" t="s">
        <v>719</v>
      </c>
      <c r="DG76" s="18">
        <v>0</v>
      </c>
      <c r="DH76" s="18">
        <v>0</v>
      </c>
      <c r="DI76" s="22">
        <v>335007</v>
      </c>
      <c r="DJ76" s="18">
        <v>0</v>
      </c>
      <c r="DK76" s="18">
        <v>0</v>
      </c>
      <c r="DL76" s="18">
        <v>0</v>
      </c>
      <c r="DM76" s="18">
        <v>0</v>
      </c>
      <c r="DN76" s="97">
        <v>0</v>
      </c>
      <c r="DO76" s="97">
        <v>0</v>
      </c>
      <c r="DP76" s="97">
        <v>0</v>
      </c>
      <c r="DQ76" s="97">
        <v>0</v>
      </c>
    </row>
    <row r="77" spans="2:121" ht="13.5" customHeight="1" x14ac:dyDescent="0.2">
      <c r="B77" s="82"/>
      <c r="C77" s="129"/>
      <c r="D77" s="129"/>
      <c r="E77" s="129"/>
      <c r="F77" s="129"/>
      <c r="G77" s="129"/>
      <c r="H77" s="129"/>
      <c r="I77" s="129"/>
      <c r="J77" s="129"/>
      <c r="K77" s="129"/>
      <c r="L77" s="129"/>
      <c r="M77" s="129"/>
      <c r="N77" s="129"/>
      <c r="O77" s="129"/>
      <c r="P77" s="129"/>
      <c r="Q77" s="129"/>
      <c r="R77" s="129"/>
      <c r="S77" s="129"/>
      <c r="T77" s="129"/>
      <c r="U77" s="129"/>
      <c r="V77" s="129"/>
      <c r="W77" s="129"/>
      <c r="X77" s="129"/>
      <c r="Y77" s="129"/>
      <c r="Z77" s="129"/>
      <c r="AA77" s="129"/>
      <c r="AB77" s="129"/>
      <c r="AC77" s="129"/>
      <c r="AD77" s="129"/>
      <c r="AE77" s="129"/>
      <c r="AF77" s="129"/>
      <c r="AG77" s="129"/>
      <c r="AH77" s="129"/>
      <c r="AI77" s="129"/>
      <c r="AJ77" s="129"/>
      <c r="AK77" s="129"/>
      <c r="AL77" s="129"/>
      <c r="AM77" s="129"/>
      <c r="AN77" s="129"/>
      <c r="AO77" s="129"/>
      <c r="AP77" s="129"/>
      <c r="AQ77" s="129"/>
      <c r="AR77" s="129"/>
      <c r="AS77" s="129"/>
      <c r="AT77" s="129"/>
      <c r="AU77" s="129"/>
      <c r="AV77" s="129"/>
      <c r="AW77" s="129"/>
      <c r="AX77" s="129"/>
      <c r="AY77" s="129"/>
      <c r="AZ77" s="130"/>
      <c r="BA77" s="131"/>
      <c r="BB77" s="131"/>
      <c r="BC77" s="131"/>
      <c r="BD77" s="131"/>
      <c r="BE77" s="131"/>
      <c r="BF77" s="131"/>
      <c r="BG77" s="131"/>
      <c r="BH77" s="131"/>
      <c r="BI77" s="131"/>
      <c r="BJ77" s="131"/>
      <c r="BK77" s="131"/>
      <c r="BL77" s="131"/>
      <c r="BM77" s="131"/>
      <c r="BN77" s="131"/>
      <c r="BO77" s="131"/>
      <c r="BP77" s="132"/>
      <c r="BQ77" s="132"/>
      <c r="BR77" s="132"/>
      <c r="BS77" s="131"/>
      <c r="BT77" s="131"/>
      <c r="BU77" s="131"/>
      <c r="BV77" s="131"/>
      <c r="BW77" s="131"/>
      <c r="BX77" s="131"/>
      <c r="BY77" s="131"/>
      <c r="BZ77" s="131"/>
      <c r="CA77" s="131"/>
      <c r="CB77" s="131"/>
      <c r="CC77" s="131"/>
      <c r="CD77" s="131"/>
      <c r="CE77" s="131"/>
      <c r="CF77" s="131"/>
      <c r="CG77" s="131"/>
      <c r="CH77" s="131"/>
      <c r="CI77" s="131"/>
      <c r="CJ77" s="131"/>
      <c r="CK77" s="131"/>
      <c r="CL77" s="131"/>
      <c r="CM77" s="131"/>
      <c r="CN77" s="131"/>
      <c r="CO77" s="131"/>
      <c r="CP77" s="131"/>
      <c r="CQ77" s="131"/>
      <c r="CR77" s="131"/>
      <c r="CS77" s="131"/>
      <c r="CT77" s="131"/>
      <c r="CU77" s="131"/>
      <c r="CV77" s="131"/>
      <c r="CW77" s="131"/>
      <c r="CX77" s="133"/>
      <c r="DA77" s="11" t="s">
        <v>129</v>
      </c>
      <c r="DB77" s="11">
        <v>0.873</v>
      </c>
      <c r="DC77" s="11"/>
      <c r="DE77" s="24"/>
      <c r="DF77" s="21" t="s">
        <v>720</v>
      </c>
      <c r="DG77" s="18">
        <v>0</v>
      </c>
      <c r="DH77" s="18">
        <v>0</v>
      </c>
      <c r="DI77" s="18">
        <v>0</v>
      </c>
      <c r="DJ77" s="22">
        <v>114178</v>
      </c>
      <c r="DK77" s="18">
        <v>0</v>
      </c>
      <c r="DL77" s="18">
        <v>0</v>
      </c>
      <c r="DM77" s="18">
        <v>0</v>
      </c>
      <c r="DN77" s="97">
        <v>0</v>
      </c>
      <c r="DO77" s="97">
        <v>0</v>
      </c>
      <c r="DP77" s="97">
        <v>0</v>
      </c>
      <c r="DQ77" s="97">
        <v>0</v>
      </c>
    </row>
    <row r="78" spans="2:121" ht="13.5" customHeight="1" x14ac:dyDescent="0.2">
      <c r="B78" s="77"/>
      <c r="C78" s="3"/>
      <c r="D78" s="3"/>
      <c r="E78" s="3"/>
      <c r="F78" s="3"/>
      <c r="G78" s="3"/>
      <c r="H78" s="3"/>
      <c r="I78" s="3"/>
      <c r="J78" s="3"/>
      <c r="K78" s="3"/>
      <c r="L78" s="3"/>
      <c r="M78" s="3"/>
      <c r="N78" s="3"/>
      <c r="O78" s="3"/>
      <c r="P78" s="3"/>
      <c r="Q78" s="3"/>
      <c r="R78" s="3"/>
      <c r="S78" s="3"/>
      <c r="T78" s="3"/>
      <c r="U78" s="3"/>
      <c r="V78" s="3"/>
      <c r="W78" s="3"/>
      <c r="X78" s="3"/>
      <c r="Y78" s="3"/>
      <c r="Z78" s="3"/>
      <c r="AA78" s="3"/>
      <c r="AB78" s="3"/>
      <c r="AC78" s="3"/>
      <c r="AD78" s="3"/>
      <c r="AE78" s="3"/>
      <c r="AF78" s="3"/>
      <c r="AG78" s="3"/>
      <c r="AH78" s="3"/>
      <c r="AI78" s="3"/>
      <c r="AJ78" s="3"/>
      <c r="AK78" s="3"/>
      <c r="AL78" s="3"/>
      <c r="AM78" s="3"/>
      <c r="AN78" s="3"/>
      <c r="AO78" s="3"/>
      <c r="AP78" s="3"/>
      <c r="AQ78" s="3"/>
      <c r="AR78" s="3"/>
      <c r="AS78" s="3"/>
      <c r="AT78" s="3"/>
      <c r="AU78" s="3"/>
      <c r="AV78" s="3"/>
      <c r="AW78" s="3"/>
      <c r="AX78" s="3"/>
      <c r="AY78" s="3"/>
      <c r="AZ78" s="71"/>
      <c r="BA78" s="83"/>
      <c r="BB78" s="83"/>
      <c r="BC78" s="83"/>
      <c r="BD78" s="83"/>
      <c r="BE78" s="83"/>
      <c r="BF78" s="83"/>
      <c r="BG78" s="83"/>
      <c r="BH78" s="83"/>
      <c r="BI78" s="83"/>
      <c r="BJ78" s="83"/>
      <c r="BK78" s="83"/>
      <c r="BL78" s="83"/>
      <c r="BM78" s="83"/>
      <c r="BN78" s="83"/>
      <c r="BO78" s="83"/>
      <c r="BP78" s="54"/>
      <c r="BQ78" s="54"/>
      <c r="BR78" s="54"/>
      <c r="BS78" s="83"/>
      <c r="BT78" s="83"/>
      <c r="BU78" s="83"/>
      <c r="BV78" s="83"/>
      <c r="BW78" s="83"/>
      <c r="BX78" s="83"/>
      <c r="BY78" s="83"/>
      <c r="BZ78" s="83"/>
      <c r="CA78" s="83"/>
      <c r="CB78" s="83"/>
      <c r="CC78" s="83"/>
      <c r="CD78" s="83"/>
      <c r="CE78" s="83"/>
      <c r="CF78" s="83"/>
      <c r="CG78" s="83"/>
      <c r="CH78" s="83"/>
      <c r="CI78" s="83"/>
      <c r="CJ78" s="83"/>
      <c r="CK78" s="83"/>
      <c r="CL78" s="83"/>
      <c r="CM78" s="83"/>
      <c r="CN78" s="83"/>
      <c r="CO78" s="83"/>
      <c r="CP78" s="83"/>
      <c r="CQ78" s="83"/>
      <c r="CR78" s="83"/>
      <c r="CS78" s="83"/>
      <c r="CT78" s="83"/>
      <c r="CU78" s="83"/>
      <c r="CV78" s="83"/>
      <c r="CW78" s="83"/>
      <c r="CX78" s="77"/>
      <c r="DA78" s="11" t="s">
        <v>130</v>
      </c>
      <c r="DB78" s="11">
        <v>0.85899999999999999</v>
      </c>
      <c r="DC78" s="11"/>
      <c r="DE78" s="24"/>
      <c r="DF78" s="21" t="s">
        <v>721</v>
      </c>
      <c r="DG78" s="22">
        <v>763740</v>
      </c>
      <c r="DH78" s="22">
        <v>651839</v>
      </c>
      <c r="DI78" s="18">
        <v>0</v>
      </c>
      <c r="DJ78" s="18">
        <v>0</v>
      </c>
      <c r="DK78" s="22">
        <v>0</v>
      </c>
      <c r="DL78" s="22">
        <v>0</v>
      </c>
      <c r="DM78" s="22">
        <v>0</v>
      </c>
      <c r="DN78" s="98">
        <v>0</v>
      </c>
      <c r="DO78" s="98">
        <v>0</v>
      </c>
      <c r="DP78" s="98">
        <v>0</v>
      </c>
      <c r="DQ78" s="98">
        <v>0</v>
      </c>
    </row>
    <row r="79" spans="2:121" ht="13.5" customHeight="1" thickBot="1" x14ac:dyDescent="0.25">
      <c r="B79" s="36"/>
      <c r="C79" s="37"/>
      <c r="D79" s="37"/>
      <c r="E79" s="37"/>
      <c r="F79" s="37"/>
      <c r="G79" s="37"/>
      <c r="H79" s="37" t="s">
        <v>3</v>
      </c>
      <c r="I79" s="37"/>
      <c r="J79" s="37"/>
      <c r="K79" s="37"/>
      <c r="L79" s="37"/>
      <c r="M79" s="37"/>
      <c r="N79" s="55" t="s">
        <v>0</v>
      </c>
      <c r="O79" s="1523"/>
      <c r="P79" s="1523"/>
      <c r="Q79" s="1523"/>
      <c r="R79" s="1523"/>
      <c r="S79" s="1523"/>
      <c r="T79" s="1523"/>
      <c r="U79" s="1523"/>
      <c r="V79" s="1523"/>
      <c r="W79" s="1523"/>
      <c r="X79" s="1523"/>
      <c r="Y79" s="1523"/>
      <c r="Z79" s="1523"/>
      <c r="AA79" s="1523"/>
      <c r="AB79" s="1523"/>
      <c r="AC79" s="1523"/>
      <c r="AD79" s="1523"/>
      <c r="AE79" s="37"/>
      <c r="AF79" s="37"/>
      <c r="AG79" s="37"/>
      <c r="AH79" s="37"/>
      <c r="AI79" s="37"/>
      <c r="AJ79" s="37"/>
      <c r="AK79" s="37"/>
      <c r="AL79" s="37"/>
      <c r="AM79" s="37"/>
      <c r="AN79" s="37"/>
      <c r="AO79" s="37"/>
      <c r="AP79" s="37"/>
      <c r="AQ79" s="37"/>
      <c r="AR79" s="37"/>
      <c r="AS79" s="37"/>
      <c r="AT79" s="37"/>
      <c r="AU79" s="37"/>
      <c r="AV79" s="37"/>
      <c r="AW79" s="37"/>
      <c r="AX79" s="37"/>
      <c r="AY79" s="37"/>
      <c r="AZ79" s="37"/>
      <c r="BA79" s="37"/>
      <c r="BB79" s="37"/>
      <c r="BC79" s="37"/>
      <c r="BD79" s="37"/>
      <c r="BE79" s="37"/>
      <c r="BF79" s="37"/>
      <c r="BG79" s="37"/>
      <c r="BH79" s="37"/>
      <c r="BI79" s="37"/>
      <c r="BJ79" s="37"/>
      <c r="BK79" s="37"/>
      <c r="BL79" s="37"/>
      <c r="BM79" s="37"/>
      <c r="BN79" s="37"/>
      <c r="BO79" s="37"/>
      <c r="BP79" s="37"/>
      <c r="BQ79" s="37"/>
      <c r="BR79" s="37"/>
      <c r="BS79" s="37"/>
      <c r="BT79" s="37"/>
      <c r="BU79" s="37"/>
      <c r="BV79" s="37"/>
      <c r="BW79" s="37"/>
      <c r="BX79" s="37"/>
      <c r="BY79" s="37"/>
      <c r="BZ79" s="37"/>
      <c r="CA79" s="37"/>
      <c r="CB79" s="37"/>
      <c r="CC79" s="37"/>
      <c r="CD79" s="37"/>
      <c r="CE79" s="37"/>
      <c r="CF79" s="37"/>
      <c r="CG79" s="37"/>
      <c r="CH79" s="37"/>
      <c r="CI79" s="37"/>
      <c r="CJ79" s="37"/>
      <c r="CK79" s="37"/>
      <c r="CL79" s="37"/>
      <c r="CM79" s="37"/>
      <c r="CN79" s="37"/>
      <c r="CO79" s="37"/>
      <c r="CP79" s="37"/>
      <c r="CQ79" s="37"/>
      <c r="CR79" s="37"/>
      <c r="CS79" s="37"/>
      <c r="CT79" s="37"/>
      <c r="CU79" s="37"/>
      <c r="CV79" s="37"/>
      <c r="CW79" s="37"/>
      <c r="CX79" s="39"/>
      <c r="CZ79" s="93"/>
      <c r="DA79" s="11" t="s">
        <v>131</v>
      </c>
      <c r="DB79" s="12">
        <v>0.78900000000000003</v>
      </c>
      <c r="DC79" s="11"/>
      <c r="DE79" s="24"/>
      <c r="DF79" s="21" t="s">
        <v>722</v>
      </c>
      <c r="DG79" s="18">
        <v>0</v>
      </c>
      <c r="DH79" s="18">
        <v>0</v>
      </c>
      <c r="DI79" s="18">
        <v>0</v>
      </c>
      <c r="DJ79" s="18">
        <v>0</v>
      </c>
      <c r="DK79" s="18">
        <v>343098</v>
      </c>
      <c r="DL79" s="18">
        <v>474263</v>
      </c>
      <c r="DM79" s="97">
        <v>864068</v>
      </c>
      <c r="DN79" s="97">
        <v>978908</v>
      </c>
      <c r="DO79" s="97">
        <v>801165</v>
      </c>
      <c r="DP79" s="97">
        <v>657439</v>
      </c>
      <c r="DQ79" s="97">
        <v>563091</v>
      </c>
    </row>
    <row r="80" spans="2:121" ht="13.5" customHeight="1" thickTop="1" x14ac:dyDescent="0.2">
      <c r="B80" s="42"/>
      <c r="C80" s="1506">
        <f>1+C3</f>
        <v>2</v>
      </c>
      <c r="D80" s="1507"/>
      <c r="E80" s="1507"/>
      <c r="F80" s="1508"/>
      <c r="G80" s="38"/>
      <c r="H80" s="38" t="s">
        <v>4</v>
      </c>
      <c r="I80" s="38"/>
      <c r="J80" s="38"/>
      <c r="K80" s="38"/>
      <c r="L80" s="4"/>
      <c r="M80" s="38"/>
      <c r="N80" s="4" t="s">
        <v>0</v>
      </c>
      <c r="O80" s="1515" t="s">
        <v>612</v>
      </c>
      <c r="P80" s="1515"/>
      <c r="Q80" s="1515"/>
      <c r="R80" s="1515"/>
      <c r="S80" s="1515"/>
      <c r="T80" s="1515"/>
      <c r="U80" s="1515"/>
      <c r="V80" s="1515"/>
      <c r="W80" s="1515"/>
      <c r="X80" s="1515"/>
      <c r="Y80" s="1515"/>
      <c r="Z80" s="1515"/>
      <c r="AA80" s="1515"/>
      <c r="AB80" s="1515"/>
      <c r="AC80" s="1515"/>
      <c r="AD80" s="1515"/>
      <c r="AE80" s="38"/>
      <c r="AF80" s="57"/>
      <c r="AG80" s="57"/>
      <c r="AH80" s="57"/>
      <c r="AI80" s="57"/>
      <c r="AJ80" s="57"/>
      <c r="AK80" s="57"/>
      <c r="AL80" s="57"/>
      <c r="AM80" s="57"/>
      <c r="AN80" s="57"/>
      <c r="AO80" s="57"/>
      <c r="AP80" s="57"/>
      <c r="AQ80" s="57"/>
      <c r="AR80" s="57"/>
      <c r="AS80" s="57"/>
      <c r="AT80" s="57"/>
      <c r="AU80" s="57"/>
      <c r="AV80" s="57"/>
      <c r="AW80" s="57"/>
      <c r="AX80" s="57"/>
      <c r="AY80" s="57"/>
      <c r="AZ80" s="57"/>
      <c r="BA80" s="57"/>
      <c r="BB80" s="57"/>
      <c r="BC80" s="57"/>
      <c r="BD80" s="57"/>
      <c r="BE80" s="57"/>
      <c r="BF80" s="57"/>
      <c r="BG80" s="57"/>
      <c r="BH80" s="57"/>
      <c r="BI80" s="57"/>
      <c r="BJ80" s="57"/>
      <c r="BK80" s="57"/>
      <c r="BL80" s="57"/>
      <c r="BM80" s="57"/>
      <c r="BN80" s="57"/>
      <c r="BO80" s="57"/>
      <c r="BP80" s="57"/>
      <c r="BQ80" s="57"/>
      <c r="BR80" s="57"/>
      <c r="BS80" s="57"/>
      <c r="BT80" s="57"/>
      <c r="BU80" s="38"/>
      <c r="BV80" s="38"/>
      <c r="BW80" s="38"/>
      <c r="BX80" s="38"/>
      <c r="BY80" s="38"/>
      <c r="BZ80" s="38"/>
      <c r="CA80" s="38"/>
      <c r="CB80" s="38"/>
      <c r="CC80" s="38"/>
      <c r="CD80" s="38"/>
      <c r="CE80" s="38"/>
      <c r="CF80" s="38"/>
      <c r="CG80" s="38"/>
      <c r="CH80" s="38"/>
      <c r="CI80" s="38"/>
      <c r="CJ80" s="38"/>
      <c r="CK80" s="38"/>
      <c r="CL80" s="38"/>
      <c r="CM80" s="38"/>
      <c r="CN80" s="38"/>
      <c r="CO80" s="38"/>
      <c r="CP80" s="38"/>
      <c r="CQ80" s="38"/>
      <c r="CR80" s="38"/>
      <c r="CS80" s="38"/>
      <c r="CT80" s="38"/>
      <c r="CU80" s="38"/>
      <c r="CV80" s="38"/>
      <c r="CW80" s="38"/>
      <c r="CX80" s="43"/>
      <c r="DA80" s="11" t="s">
        <v>132</v>
      </c>
      <c r="DB80" s="11">
        <v>0.81699999999999995</v>
      </c>
      <c r="DC80" s="11"/>
      <c r="DE80" s="24" t="s">
        <v>6</v>
      </c>
      <c r="DF80" s="19" t="s">
        <v>13</v>
      </c>
      <c r="DG80" s="18">
        <v>0</v>
      </c>
      <c r="DH80" s="18">
        <v>0</v>
      </c>
      <c r="DI80" s="18">
        <v>0</v>
      </c>
      <c r="DJ80" s="18">
        <v>0</v>
      </c>
      <c r="DK80" s="18">
        <v>0</v>
      </c>
      <c r="DL80" s="18">
        <v>0</v>
      </c>
      <c r="DM80" s="18">
        <v>0</v>
      </c>
      <c r="DN80" s="18">
        <v>0</v>
      </c>
      <c r="DO80" s="18">
        <v>0</v>
      </c>
      <c r="DP80" s="18">
        <v>0</v>
      </c>
      <c r="DQ80" s="18">
        <v>0</v>
      </c>
    </row>
    <row r="81" spans="2:121" ht="13.5" customHeight="1" x14ac:dyDescent="0.2">
      <c r="B81" s="42"/>
      <c r="C81" s="1509"/>
      <c r="D81" s="1510"/>
      <c r="E81" s="1510"/>
      <c r="F81" s="1511"/>
      <c r="G81" s="38"/>
      <c r="H81" s="38" t="s">
        <v>1</v>
      </c>
      <c r="I81" s="38"/>
      <c r="J81" s="38"/>
      <c r="K81" s="38"/>
      <c r="L81" s="38"/>
      <c r="M81" s="38"/>
      <c r="N81" s="4" t="s">
        <v>0</v>
      </c>
      <c r="O81" s="1516" t="s">
        <v>44</v>
      </c>
      <c r="P81" s="1516"/>
      <c r="Q81" s="1516"/>
      <c r="R81" s="1516"/>
      <c r="S81" s="1516"/>
      <c r="T81" s="1516"/>
      <c r="U81" s="1516"/>
      <c r="V81" s="1516"/>
      <c r="W81" s="1516"/>
      <c r="X81" s="1516"/>
      <c r="Y81" s="1516"/>
      <c r="Z81" s="1516"/>
      <c r="AA81" s="1516"/>
      <c r="AB81" s="1516"/>
      <c r="AC81" s="1516"/>
      <c r="AD81" s="1516"/>
      <c r="AE81" s="38"/>
      <c r="AF81" s="38"/>
      <c r="AG81" s="38"/>
      <c r="AH81" s="38"/>
      <c r="AI81" s="38"/>
      <c r="AJ81" s="38"/>
      <c r="AK81" s="38"/>
      <c r="AL81" s="38"/>
      <c r="AM81" s="38"/>
      <c r="AN81" s="38"/>
      <c r="AO81" s="38"/>
      <c r="AP81" s="38"/>
      <c r="AQ81" s="58"/>
      <c r="AR81" s="58"/>
      <c r="AS81" s="58"/>
      <c r="AT81" s="58"/>
      <c r="AU81" s="59"/>
      <c r="AV81" s="38"/>
      <c r="AW81" s="38"/>
      <c r="AX81" s="38"/>
      <c r="AY81" s="38"/>
      <c r="AZ81" s="38"/>
      <c r="BA81" s="59"/>
      <c r="BB81" s="38"/>
      <c r="BC81" s="38"/>
      <c r="BD81" s="38"/>
      <c r="BE81" s="38"/>
      <c r="BF81" s="38"/>
      <c r="BG81" s="38"/>
      <c r="BH81" s="59"/>
      <c r="BI81" s="38"/>
      <c r="BJ81" s="38"/>
      <c r="BK81" s="38"/>
      <c r="BL81" s="38"/>
      <c r="BM81" s="38"/>
      <c r="BN81" s="59"/>
      <c r="BO81" s="38"/>
      <c r="BP81" s="38"/>
      <c r="BQ81" s="38"/>
      <c r="BR81" s="38"/>
      <c r="BS81" s="38"/>
      <c r="BT81" s="38"/>
      <c r="BU81" s="38"/>
      <c r="BV81" s="38"/>
      <c r="BW81" s="38"/>
      <c r="BX81" s="38"/>
      <c r="BY81" s="38"/>
      <c r="BZ81" s="38"/>
      <c r="CA81" s="38"/>
      <c r="CB81" s="38"/>
      <c r="CC81" s="38"/>
      <c r="CD81" s="38"/>
      <c r="CE81" s="38"/>
      <c r="CF81" s="38"/>
      <c r="CG81" s="38"/>
      <c r="CH81" s="38"/>
      <c r="CI81" s="38"/>
      <c r="CJ81" s="38"/>
      <c r="CK81" s="38"/>
      <c r="CL81" s="38"/>
      <c r="CM81" s="38"/>
      <c r="CN81" s="38"/>
      <c r="CO81" s="38"/>
      <c r="CP81" s="38"/>
      <c r="CQ81" s="38"/>
      <c r="CR81" s="38"/>
      <c r="CS81" s="38"/>
      <c r="CT81" s="38"/>
      <c r="CU81" s="38"/>
      <c r="CV81" s="38"/>
      <c r="CW81" s="38"/>
      <c r="CX81" s="43"/>
      <c r="DA81" s="11" t="s">
        <v>133</v>
      </c>
      <c r="DB81" s="11">
        <v>0.82899999999999996</v>
      </c>
      <c r="DC81" s="11"/>
      <c r="DE81" s="24"/>
      <c r="DF81" s="11" t="s">
        <v>723</v>
      </c>
      <c r="DG81" s="18">
        <v>1612550.2715290913</v>
      </c>
      <c r="DH81" s="18">
        <v>1256102.6698753322</v>
      </c>
      <c r="DI81" s="18">
        <v>633059.29240832815</v>
      </c>
      <c r="DJ81" s="18">
        <v>371639.1645783463</v>
      </c>
      <c r="DK81" s="18">
        <v>1047169.0324642769</v>
      </c>
      <c r="DL81" s="18">
        <v>1249392.026049302</v>
      </c>
      <c r="DM81" s="18">
        <v>1459708</v>
      </c>
      <c r="DN81" s="18">
        <v>2058455</v>
      </c>
      <c r="DO81" s="18">
        <v>1401798</v>
      </c>
      <c r="DP81" s="18">
        <v>1416610</v>
      </c>
      <c r="DQ81" s="18">
        <v>1730079</v>
      </c>
    </row>
    <row r="82" spans="2:121" ht="13.5" customHeight="1" thickBot="1" x14ac:dyDescent="0.25">
      <c r="B82" s="42"/>
      <c r="C82" s="1512"/>
      <c r="D82" s="1513"/>
      <c r="E82" s="1513"/>
      <c r="F82" s="1514"/>
      <c r="G82" s="38"/>
      <c r="H82" s="38" t="s">
        <v>2</v>
      </c>
      <c r="I82" s="38"/>
      <c r="J82" s="38"/>
      <c r="K82" s="38"/>
      <c r="L82" s="38"/>
      <c r="M82" s="38"/>
      <c r="N82" s="4" t="s">
        <v>0</v>
      </c>
      <c r="O82" s="1517" t="s">
        <v>246</v>
      </c>
      <c r="P82" s="1517"/>
      <c r="Q82" s="1517"/>
      <c r="R82" s="1517"/>
      <c r="S82" s="1517"/>
      <c r="T82" s="1517"/>
      <c r="U82" s="1517"/>
      <c r="V82" s="1517"/>
      <c r="W82" s="1517"/>
      <c r="X82" s="1517"/>
      <c r="Y82" s="1517"/>
      <c r="Z82" s="1517"/>
      <c r="AA82" s="1517"/>
      <c r="AB82" s="1517"/>
      <c r="AC82" s="1517"/>
      <c r="AD82" s="1517"/>
      <c r="AE82" s="38"/>
      <c r="AF82" s="38"/>
      <c r="AG82" s="38"/>
      <c r="AH82" s="38"/>
      <c r="AI82" s="38"/>
      <c r="AJ82" s="38"/>
      <c r="AK82" s="38"/>
      <c r="AL82" s="38"/>
      <c r="AM82" s="38"/>
      <c r="AN82" s="38"/>
      <c r="AO82" s="38"/>
      <c r="AP82" s="38"/>
      <c r="AQ82" s="38"/>
      <c r="AR82" s="38"/>
      <c r="AS82" s="38"/>
      <c r="AT82" s="38"/>
      <c r="AU82" s="38"/>
      <c r="AV82" s="38"/>
      <c r="AW82" s="38"/>
      <c r="AX82" s="38"/>
      <c r="AY82" s="38"/>
      <c r="AZ82" s="38"/>
      <c r="BA82" s="38"/>
      <c r="BB82" s="38"/>
      <c r="BC82" s="38"/>
      <c r="BD82" s="38"/>
      <c r="BE82" s="38"/>
      <c r="BF82" s="38"/>
      <c r="BG82" s="38"/>
      <c r="BH82" s="38"/>
      <c r="BI82" s="38"/>
      <c r="BJ82" s="38"/>
      <c r="BK82" s="38"/>
      <c r="BL82" s="38"/>
      <c r="BM82" s="38"/>
      <c r="BN82" s="38"/>
      <c r="BO82" s="38"/>
      <c r="BP82" s="38"/>
      <c r="BQ82" s="38"/>
      <c r="BR82" s="38"/>
      <c r="BS82" s="38"/>
      <c r="BT82" s="38"/>
      <c r="BU82" s="38"/>
      <c r="BV82" s="38"/>
      <c r="BW82" s="38"/>
      <c r="BX82" s="38"/>
      <c r="BY82" s="38"/>
      <c r="BZ82" s="38"/>
      <c r="CA82" s="38"/>
      <c r="CB82" s="38"/>
      <c r="CC82" s="38"/>
      <c r="CD82" s="38"/>
      <c r="CE82" s="38"/>
      <c r="CF82" s="38"/>
      <c r="CG82" s="38"/>
      <c r="CH82" s="38"/>
      <c r="CI82" s="38"/>
      <c r="CJ82" s="38"/>
      <c r="CK82" s="38"/>
      <c r="CL82" s="38"/>
      <c r="CM82" s="38"/>
      <c r="CN82" s="38"/>
      <c r="CO82" s="38"/>
      <c r="CP82" s="38"/>
      <c r="CQ82" s="38"/>
      <c r="CR82" s="38"/>
      <c r="CS82" s="38"/>
      <c r="CT82" s="38"/>
      <c r="CU82" s="38"/>
      <c r="CV82" s="38"/>
      <c r="CW82" s="38"/>
      <c r="CX82" s="43"/>
      <c r="DA82" s="11" t="s">
        <v>134</v>
      </c>
      <c r="DB82" s="11">
        <v>0.83299999999999996</v>
      </c>
      <c r="DC82" s="11"/>
      <c r="DE82" s="24"/>
      <c r="DF82" s="21" t="s">
        <v>724</v>
      </c>
      <c r="DG82" s="22">
        <v>1612550.2715290913</v>
      </c>
      <c r="DH82" s="22">
        <v>1256102.6698753322</v>
      </c>
      <c r="DI82" s="22">
        <v>633059.29240832815</v>
      </c>
      <c r="DJ82" s="18">
        <v>0</v>
      </c>
      <c r="DK82" s="18">
        <v>0</v>
      </c>
      <c r="DL82" s="18">
        <v>0</v>
      </c>
      <c r="DM82" s="18">
        <v>0</v>
      </c>
      <c r="DN82" s="97">
        <v>0</v>
      </c>
      <c r="DO82" s="97">
        <v>0</v>
      </c>
      <c r="DP82" s="97">
        <v>0</v>
      </c>
      <c r="DQ82" s="97">
        <v>0</v>
      </c>
    </row>
    <row r="83" spans="2:121" ht="13.5" customHeight="1" thickTop="1" x14ac:dyDescent="0.2">
      <c r="B83" s="42"/>
      <c r="C83" s="134"/>
      <c r="D83" s="134"/>
      <c r="E83" s="134"/>
      <c r="F83" s="134"/>
      <c r="G83" s="38"/>
      <c r="H83" s="38" t="s">
        <v>825</v>
      </c>
      <c r="I83" s="38"/>
      <c r="J83" s="38"/>
      <c r="K83" s="38"/>
      <c r="L83" s="38"/>
      <c r="M83" s="38"/>
      <c r="N83" s="4" t="s">
        <v>0</v>
      </c>
      <c r="O83" s="1518">
        <v>0</v>
      </c>
      <c r="P83" s="1518"/>
      <c r="Q83" s="1518"/>
      <c r="R83" s="1518"/>
      <c r="S83" s="136" t="s">
        <v>875</v>
      </c>
      <c r="T83" s="136"/>
      <c r="U83" s="136"/>
      <c r="V83" s="136"/>
      <c r="W83" s="136"/>
      <c r="X83" s="136"/>
      <c r="Y83" s="136"/>
      <c r="Z83" s="136"/>
      <c r="AA83" s="136"/>
      <c r="AB83" s="136"/>
      <c r="AC83" s="136"/>
      <c r="AD83" s="136"/>
      <c r="AE83" s="38"/>
      <c r="AF83" s="38"/>
      <c r="AG83" s="38"/>
      <c r="AH83" s="38"/>
      <c r="AI83" s="38"/>
      <c r="AJ83" s="38"/>
      <c r="AK83" s="38"/>
      <c r="AL83" s="38"/>
      <c r="AM83" s="38"/>
      <c r="AN83" s="38"/>
      <c r="AO83" s="38"/>
      <c r="AP83" s="38"/>
      <c r="AQ83" s="38"/>
      <c r="AR83" s="38"/>
      <c r="AS83" s="38"/>
      <c r="AT83" s="38"/>
      <c r="AU83" s="38"/>
      <c r="AV83" s="38"/>
      <c r="AW83" s="38"/>
      <c r="AX83" s="38"/>
      <c r="AY83" s="38"/>
      <c r="AZ83" s="38"/>
      <c r="BA83" s="38"/>
      <c r="BB83" s="38"/>
      <c r="BC83" s="38"/>
      <c r="BD83" s="38"/>
      <c r="BE83" s="38"/>
      <c r="BF83" s="38"/>
      <c r="BG83" s="38"/>
      <c r="BH83" s="38"/>
      <c r="BI83" s="38"/>
      <c r="BJ83" s="38"/>
      <c r="BK83" s="38"/>
      <c r="BL83" s="38"/>
      <c r="BM83" s="38"/>
      <c r="BN83" s="38"/>
      <c r="BO83" s="38"/>
      <c r="BP83" s="38"/>
      <c r="BQ83" s="38"/>
      <c r="BR83" s="38"/>
      <c r="BS83" s="38"/>
      <c r="BT83" s="38"/>
      <c r="BU83" s="38"/>
      <c r="BV83" s="38"/>
      <c r="BW83" s="38"/>
      <c r="BX83" s="38"/>
      <c r="BY83" s="38"/>
      <c r="BZ83" s="38"/>
      <c r="CA83" s="38"/>
      <c r="CB83" s="38"/>
      <c r="CC83" s="38"/>
      <c r="CD83" s="38"/>
      <c r="CE83" s="38"/>
      <c r="CF83" s="38"/>
      <c r="CG83" s="38"/>
      <c r="CH83" s="38"/>
      <c r="CI83" s="38"/>
      <c r="CJ83" s="38"/>
      <c r="CK83" s="38"/>
      <c r="CL83" s="38"/>
      <c r="CM83" s="38"/>
      <c r="CN83" s="38"/>
      <c r="CO83" s="38"/>
      <c r="CP83" s="38"/>
      <c r="CQ83" s="38"/>
      <c r="CR83" s="38"/>
      <c r="CS83" s="38"/>
      <c r="CT83" s="38"/>
      <c r="CU83" s="38"/>
      <c r="CV83" s="38"/>
      <c r="CW83" s="38"/>
      <c r="CX83" s="43"/>
      <c r="DA83" s="11" t="s">
        <v>135</v>
      </c>
      <c r="DB83" s="11">
        <v>0.88900000000000001</v>
      </c>
      <c r="DC83" s="11"/>
      <c r="DE83" s="24"/>
      <c r="DF83" s="21" t="s">
        <v>725</v>
      </c>
      <c r="DG83" s="18">
        <v>0</v>
      </c>
      <c r="DH83" s="18">
        <v>0</v>
      </c>
      <c r="DI83" s="18">
        <v>0</v>
      </c>
      <c r="DJ83" s="18">
        <v>0</v>
      </c>
      <c r="DK83" s="22">
        <v>1047169.0324642769</v>
      </c>
      <c r="DL83" s="22">
        <v>1249392.026049302</v>
      </c>
      <c r="DM83" s="98">
        <v>1459708</v>
      </c>
      <c r="DN83" s="98">
        <v>2058455</v>
      </c>
      <c r="DO83" s="98">
        <v>1401798</v>
      </c>
      <c r="DP83" s="98">
        <v>1416610</v>
      </c>
      <c r="DQ83" s="98">
        <v>1730079</v>
      </c>
    </row>
    <row r="84" spans="2:121" ht="13.5" customHeight="1" x14ac:dyDescent="0.2">
      <c r="B84" s="2"/>
      <c r="C84" s="38"/>
      <c r="D84" s="38"/>
      <c r="E84" s="38"/>
      <c r="F84" s="38"/>
      <c r="G84" s="38"/>
      <c r="H84" s="38" t="s">
        <v>12</v>
      </c>
      <c r="I84" s="38"/>
      <c r="J84" s="38"/>
      <c r="K84" s="38"/>
      <c r="L84" s="38"/>
      <c r="M84" s="38"/>
      <c r="N84" s="4" t="s">
        <v>0</v>
      </c>
      <c r="O84" s="1519">
        <v>1</v>
      </c>
      <c r="P84" s="1519"/>
      <c r="Q84" s="60" t="s">
        <v>809</v>
      </c>
      <c r="R84" s="60"/>
      <c r="S84" s="60"/>
      <c r="T84" s="60"/>
      <c r="U84" s="60"/>
      <c r="V84" s="60"/>
      <c r="W84" s="60"/>
      <c r="X84" s="60"/>
      <c r="Y84" s="60"/>
      <c r="Z84" s="60"/>
      <c r="AA84" s="60"/>
      <c r="AB84" s="60"/>
      <c r="AC84" s="56"/>
      <c r="AD84" s="56"/>
      <c r="AE84" s="56"/>
      <c r="AF84" s="56"/>
      <c r="AG84" s="56"/>
      <c r="AH84" s="56"/>
      <c r="AI84" s="38"/>
      <c r="AJ84" s="38"/>
      <c r="AK84" s="38"/>
      <c r="AL84" s="38"/>
      <c r="AM84" s="38"/>
      <c r="AN84" s="38"/>
      <c r="AO84" s="38"/>
      <c r="AP84" s="38"/>
      <c r="AQ84" s="38"/>
      <c r="AR84" s="38"/>
      <c r="AS84" s="38"/>
      <c r="AT84" s="38"/>
      <c r="AU84" s="38"/>
      <c r="AV84" s="38"/>
      <c r="AW84" s="38"/>
      <c r="AX84" s="38"/>
      <c r="AY84" s="38"/>
      <c r="AZ84" s="38"/>
      <c r="BA84" s="38"/>
      <c r="BB84" s="38"/>
      <c r="BC84" s="38"/>
      <c r="BD84" s="38"/>
      <c r="BE84" s="38"/>
      <c r="BF84" s="38"/>
      <c r="BG84" s="38"/>
      <c r="BH84" s="38"/>
      <c r="BI84" s="38"/>
      <c r="BJ84" s="38"/>
      <c r="BK84" s="38"/>
      <c r="BL84" s="38"/>
      <c r="BM84" s="38"/>
      <c r="BN84" s="38"/>
      <c r="BO84" s="38"/>
      <c r="BP84" s="38"/>
      <c r="BQ84" s="38"/>
      <c r="BR84" s="38"/>
      <c r="BS84" s="38"/>
      <c r="BT84" s="38"/>
      <c r="BU84" s="38"/>
      <c r="BV84" s="38"/>
      <c r="BW84" s="38"/>
      <c r="BX84" s="38"/>
      <c r="BY84" s="38"/>
      <c r="BZ84" s="38"/>
      <c r="CA84" s="38"/>
      <c r="CB84" s="38"/>
      <c r="CC84" s="38"/>
      <c r="CD84" s="38"/>
      <c r="CE84" s="38"/>
      <c r="CF84" s="38"/>
      <c r="CG84" s="38"/>
      <c r="CH84" s="38"/>
      <c r="CI84" s="38"/>
      <c r="CJ84" s="38"/>
      <c r="CK84" s="38"/>
      <c r="CL84" s="38"/>
      <c r="CM84" s="38"/>
      <c r="CN84" s="38"/>
      <c r="CO84" s="38"/>
      <c r="CP84" s="38"/>
      <c r="CQ84" s="38"/>
      <c r="CR84" s="38"/>
      <c r="CS84" s="38"/>
      <c r="CT84" s="38"/>
      <c r="CU84" s="38"/>
      <c r="CV84" s="38"/>
      <c r="CW84" s="38"/>
      <c r="CX84" s="43"/>
      <c r="DA84" s="11" t="s">
        <v>136</v>
      </c>
      <c r="DB84" s="11">
        <v>0.879</v>
      </c>
      <c r="DC84" s="11"/>
      <c r="DE84" s="24"/>
      <c r="DF84" s="21" t="s">
        <v>726</v>
      </c>
      <c r="DG84" s="18">
        <v>0</v>
      </c>
      <c r="DH84" s="18">
        <v>0</v>
      </c>
      <c r="DI84" s="18">
        <v>0</v>
      </c>
      <c r="DJ84" s="22">
        <v>371639.1645783463</v>
      </c>
      <c r="DK84" s="18">
        <v>0</v>
      </c>
      <c r="DL84" s="18">
        <v>0</v>
      </c>
      <c r="DM84" s="18">
        <v>0</v>
      </c>
      <c r="DN84" s="18">
        <v>0</v>
      </c>
      <c r="DO84" s="18">
        <v>0</v>
      </c>
      <c r="DP84" s="18">
        <v>0</v>
      </c>
      <c r="DQ84" s="18">
        <v>0</v>
      </c>
    </row>
    <row r="85" spans="2:121" ht="13.5" customHeight="1" x14ac:dyDescent="0.2">
      <c r="B85" s="2"/>
      <c r="C85" s="1520" t="s">
        <v>20</v>
      </c>
      <c r="D85" s="1520"/>
      <c r="E85" s="1520"/>
      <c r="F85" s="1520"/>
      <c r="G85" s="1520"/>
      <c r="H85" s="1520"/>
      <c r="I85" s="1520"/>
      <c r="J85" s="1520"/>
      <c r="K85" s="1520"/>
      <c r="L85" s="1520"/>
      <c r="M85" s="1521" t="s">
        <v>15</v>
      </c>
      <c r="N85" s="1521"/>
      <c r="O85" s="1521"/>
      <c r="P85" s="1521"/>
      <c r="Q85" s="1521"/>
      <c r="R85" s="1522" t="s">
        <v>16</v>
      </c>
      <c r="S85" s="1522"/>
      <c r="T85" s="1522"/>
      <c r="U85" s="1521" t="s">
        <v>17</v>
      </c>
      <c r="V85" s="1521"/>
      <c r="W85" s="1521"/>
      <c r="X85" s="1521" t="s">
        <v>18</v>
      </c>
      <c r="Y85" s="1521"/>
      <c r="Z85" s="1521"/>
      <c r="AA85" s="1521"/>
      <c r="AB85" s="1521"/>
      <c r="AC85" s="1478" t="s">
        <v>19</v>
      </c>
      <c r="AD85" s="1478"/>
      <c r="AE85" s="1478"/>
      <c r="AF85" s="1478"/>
      <c r="AG85" s="1478"/>
      <c r="AH85" s="1478"/>
      <c r="AI85" s="1478"/>
      <c r="AJ85" s="1478"/>
      <c r="AK85" s="1478"/>
      <c r="AL85" s="1478"/>
      <c r="AM85" s="1478"/>
      <c r="AN85" s="1478"/>
      <c r="AO85" s="1478"/>
      <c r="AP85" s="1478"/>
      <c r="AQ85" s="1478"/>
      <c r="AR85" s="1478"/>
      <c r="AS85" s="1478"/>
      <c r="AT85" s="1478"/>
      <c r="AU85" s="1478"/>
      <c r="AV85" s="1478"/>
      <c r="AW85" s="1478"/>
      <c r="AX85" s="1478"/>
      <c r="AY85" s="1478"/>
      <c r="AZ85" s="6"/>
      <c r="BA85" s="1524" t="s">
        <v>904</v>
      </c>
      <c r="BB85" s="1525"/>
      <c r="BC85" s="1525"/>
      <c r="BD85" s="1525"/>
      <c r="BE85" s="1525"/>
      <c r="BF85" s="1525"/>
      <c r="BG85" s="1525"/>
      <c r="BH85" s="1525"/>
      <c r="BI85" s="1525"/>
      <c r="BJ85" s="1525"/>
      <c r="BK85" s="1525"/>
      <c r="BL85" s="1525"/>
      <c r="BM85" s="1525"/>
      <c r="BN85" s="1525"/>
      <c r="BO85" s="1525"/>
      <c r="BP85" s="1526"/>
      <c r="BQ85" s="1477">
        <f>(X152/X140)</f>
        <v>1.1554653000000001</v>
      </c>
      <c r="BR85" s="1477"/>
      <c r="BS85" s="1477"/>
      <c r="BT85" s="1477"/>
      <c r="BU85" s="83"/>
      <c r="BV85" s="1478" t="s">
        <v>906</v>
      </c>
      <c r="BW85" s="1478"/>
      <c r="BX85" s="1478"/>
      <c r="BY85" s="1478"/>
      <c r="BZ85" s="1478"/>
      <c r="CA85" s="1478"/>
      <c r="CB85" s="1478"/>
      <c r="CC85" s="1478"/>
      <c r="CD85" s="1478"/>
      <c r="CE85" s="1478"/>
      <c r="CF85" s="1478"/>
      <c r="CG85" s="1478"/>
      <c r="CH85" s="1478"/>
      <c r="CI85" s="1478"/>
      <c r="CJ85" s="1478"/>
      <c r="CK85" s="1478"/>
      <c r="CL85" s="1478"/>
      <c r="CM85" s="1478"/>
      <c r="CN85" s="1478"/>
      <c r="CO85" s="1478"/>
      <c r="CP85" s="1478"/>
      <c r="CQ85" s="1478"/>
      <c r="CR85" s="1478"/>
      <c r="CS85" s="1478"/>
      <c r="CT85" s="1478"/>
      <c r="CU85" s="1478"/>
      <c r="CV85" s="1478"/>
      <c r="CW85" s="83"/>
      <c r="CX85" s="5"/>
      <c r="DA85" s="11" t="s">
        <v>137</v>
      </c>
      <c r="DB85" s="11">
        <v>0.91</v>
      </c>
      <c r="DC85" s="11"/>
      <c r="DE85" s="25" t="s">
        <v>7</v>
      </c>
      <c r="DF85" s="19" t="s">
        <v>13</v>
      </c>
      <c r="DG85" s="18">
        <v>0</v>
      </c>
      <c r="DH85" s="18">
        <v>0</v>
      </c>
      <c r="DI85" s="18">
        <v>0</v>
      </c>
      <c r="DJ85" s="18">
        <v>0</v>
      </c>
      <c r="DK85" s="18">
        <v>0</v>
      </c>
      <c r="DL85" s="18">
        <v>0</v>
      </c>
      <c r="DM85" s="18">
        <v>0</v>
      </c>
      <c r="DN85" s="18">
        <v>0</v>
      </c>
      <c r="DO85" s="18">
        <v>0</v>
      </c>
      <c r="DP85" s="18">
        <v>0</v>
      </c>
      <c r="DQ85" s="18">
        <v>0</v>
      </c>
    </row>
    <row r="86" spans="2:121" ht="13.5" customHeight="1" x14ac:dyDescent="0.2">
      <c r="B86" s="2"/>
      <c r="C86" s="1385" t="s">
        <v>605</v>
      </c>
      <c r="D86" s="1386"/>
      <c r="E86" s="1386"/>
      <c r="F86" s="1386"/>
      <c r="G86" s="1386"/>
      <c r="H86" s="1386"/>
      <c r="I86" s="1386"/>
      <c r="J86" s="1386"/>
      <c r="K86" s="1386"/>
      <c r="L86" s="1386"/>
      <c r="M86" s="1386"/>
      <c r="N86" s="1386"/>
      <c r="O86" s="1386"/>
      <c r="P86" s="1386"/>
      <c r="Q86" s="1386"/>
      <c r="R86" s="1386"/>
      <c r="S86" s="1386"/>
      <c r="T86" s="1386"/>
      <c r="U86" s="1386"/>
      <c r="V86" s="1386"/>
      <c r="W86" s="1387"/>
      <c r="X86" s="1388">
        <f>HLOOKUP(O80,$DG$58:$DQ$67,2,FALSE)</f>
        <v>651839</v>
      </c>
      <c r="Y86" s="1389"/>
      <c r="Z86" s="1389"/>
      <c r="AA86" s="1389"/>
      <c r="AB86" s="1390"/>
      <c r="AC86" s="1391" t="str">
        <f>HLOOKUP(O80,$DG$44:$DQ$56,2,FALSE)</f>
        <v>Menggunakan pondasi dangkal dengan pondasi tapak dan sloof dengan mutu beton sedang (setara K-225)dan sebagian kecil menggunakan pondasi batu kali</v>
      </c>
      <c r="AD86" s="1392"/>
      <c r="AE86" s="1392"/>
      <c r="AF86" s="1392"/>
      <c r="AG86" s="1392"/>
      <c r="AH86" s="1392"/>
      <c r="AI86" s="1392"/>
      <c r="AJ86" s="1392"/>
      <c r="AK86" s="1392"/>
      <c r="AL86" s="1392"/>
      <c r="AM86" s="1392"/>
      <c r="AN86" s="1392"/>
      <c r="AO86" s="1392"/>
      <c r="AP86" s="1392"/>
      <c r="AQ86" s="1392"/>
      <c r="AR86" s="1392"/>
      <c r="AS86" s="1392"/>
      <c r="AT86" s="1392"/>
      <c r="AU86" s="1392"/>
      <c r="AV86" s="1392"/>
      <c r="AW86" s="1392"/>
      <c r="AX86" s="1392"/>
      <c r="AY86" s="1393"/>
      <c r="AZ86" s="7"/>
      <c r="BA86" s="1479" t="s">
        <v>905</v>
      </c>
      <c r="BB86" s="1480"/>
      <c r="BC86" s="1480"/>
      <c r="BD86" s="1481"/>
      <c r="BE86" s="1479" t="s">
        <v>907</v>
      </c>
      <c r="BF86" s="1480"/>
      <c r="BG86" s="1480"/>
      <c r="BH86" s="1480"/>
      <c r="BI86" s="1479" t="s">
        <v>908</v>
      </c>
      <c r="BJ86" s="1480"/>
      <c r="BK86" s="1480"/>
      <c r="BL86" s="1480"/>
      <c r="BM86" s="1482" t="s">
        <v>851</v>
      </c>
      <c r="BN86" s="1482"/>
      <c r="BO86" s="1482"/>
      <c r="BP86" s="1482"/>
      <c r="BQ86" s="1482"/>
      <c r="BR86" s="1482"/>
      <c r="BS86" s="1482"/>
      <c r="BT86" s="1482"/>
      <c r="BU86" s="127"/>
      <c r="BV86" s="128"/>
      <c r="BW86" s="128"/>
      <c r="BX86" s="128"/>
      <c r="BY86" s="128"/>
      <c r="BZ86" s="128"/>
      <c r="CA86" s="128"/>
      <c r="CB86" s="128"/>
      <c r="CC86" s="128"/>
      <c r="CD86" s="126"/>
      <c r="CE86" s="126"/>
      <c r="CF86" s="126"/>
      <c r="CG86" s="126"/>
      <c r="CH86" s="126"/>
      <c r="CI86" s="126"/>
      <c r="CJ86" s="126"/>
      <c r="CK86" s="126"/>
      <c r="CL86" s="126"/>
      <c r="CM86" s="126"/>
      <c r="CN86" s="126"/>
      <c r="CO86" s="3"/>
      <c r="CP86" s="3"/>
      <c r="CQ86" s="3"/>
      <c r="CR86" s="3"/>
      <c r="CS86" s="3"/>
      <c r="CT86" s="119"/>
      <c r="CU86" s="119"/>
      <c r="CV86" s="3"/>
      <c r="CW86" s="3"/>
      <c r="CX86" s="5"/>
      <c r="DA86" s="11" t="s">
        <v>138</v>
      </c>
      <c r="DB86" s="11">
        <v>0.93</v>
      </c>
      <c r="DC86" s="11"/>
      <c r="DE86" s="25"/>
      <c r="DF86" s="11" t="s">
        <v>727</v>
      </c>
      <c r="DG86" s="18">
        <v>243120</v>
      </c>
      <c r="DH86" s="18">
        <v>140982</v>
      </c>
      <c r="DI86" s="18">
        <v>219514</v>
      </c>
      <c r="DJ86" s="18">
        <v>83640.184394366195</v>
      </c>
      <c r="DK86" s="18">
        <v>351191.74462971644</v>
      </c>
      <c r="DL86" s="18">
        <v>118082.98802857609</v>
      </c>
      <c r="DM86" s="18">
        <v>68184</v>
      </c>
      <c r="DN86" s="18">
        <v>35665</v>
      </c>
      <c r="DO86" s="18">
        <v>97468</v>
      </c>
      <c r="DP86" s="18">
        <v>62123</v>
      </c>
      <c r="DQ86" s="18">
        <v>9730</v>
      </c>
    </row>
    <row r="87" spans="2:121" ht="13.5" customHeight="1" x14ac:dyDescent="0.25">
      <c r="B87" s="2"/>
      <c r="C87" s="32" t="s">
        <v>810</v>
      </c>
      <c r="D87" s="1470" t="s">
        <v>13</v>
      </c>
      <c r="E87" s="1470"/>
      <c r="F87" s="1470"/>
      <c r="G87" s="1470"/>
      <c r="H87" s="1470"/>
      <c r="I87" s="1470"/>
      <c r="J87" s="1470"/>
      <c r="K87" s="1470"/>
      <c r="L87" s="1471"/>
      <c r="M87" s="1437">
        <f>(IF(O80="RUMAH TINGGAL MEWAH",VLOOKUP(D87,BIAYA,2,FALSE),IF(O80="RUMAH TINGGAL MENENGAH",VLOOKUP(D87,BIAYA,3,FALSE),IF(O80="RUMAH TINGGAL SEDERHANA",VLOOKUP(D87,BIAYA,4,FALSE),IF(O80="SEMI PERMANEN",VLOOKUP(D87,BIAYA,5,FALSE),IF(O80="GUDANG",VLOOKUP(D87,BIAYA,6,FALSE),IF(O80="GEDUNG BERTINGKAT RENDAH &lt; 5 LANTAI",VLOOKUP(D87,BIAYA,7,FALSE),IF(O80="GEDUNG BERTINGKAT SEDANG 5-8 LANTAI",VLOOKUP(D87,BIAYA,8,FALSE),IF(O80="GEDUNG BERTINGKAT TINGGI &gt; 8 LANTAI",VLOOKUP(D87,BIAYA,9,FALSE),IF(O80="MALL 4 LANTAI + 1 BASEMENT",VLOOKUP(D87,BIAYA,10,FALSE),IF(O80="HOTEL 8 LANTAI",VLOOKUP(D87,BIAYA,11,FALSE),IF(O80="APARTEMEN 14 LANTAI + 2 SEMI BASEMENT",VLOOKUP(D87,BIAYA,12,FALSE)))))))))))))</f>
        <v>0</v>
      </c>
      <c r="N87" s="1437"/>
      <c r="O87" s="1437"/>
      <c r="P87" s="1437"/>
      <c r="Q87" s="1437"/>
      <c r="R87" s="1459">
        <v>0</v>
      </c>
      <c r="S87" s="1459"/>
      <c r="T87" s="1459"/>
      <c r="U87" s="1436">
        <v>1</v>
      </c>
      <c r="V87" s="1436"/>
      <c r="W87" s="1436"/>
      <c r="X87" s="1437">
        <f>M87*R87*U87</f>
        <v>0</v>
      </c>
      <c r="Y87" s="1437"/>
      <c r="Z87" s="1437"/>
      <c r="AA87" s="1437"/>
      <c r="AB87" s="1437"/>
      <c r="AC87" s="1394"/>
      <c r="AD87" s="1395"/>
      <c r="AE87" s="1395"/>
      <c r="AF87" s="1395"/>
      <c r="AG87" s="1395"/>
      <c r="AH87" s="1395"/>
      <c r="AI87" s="1395"/>
      <c r="AJ87" s="1395"/>
      <c r="AK87" s="1395"/>
      <c r="AL87" s="1395"/>
      <c r="AM87" s="1395"/>
      <c r="AN87" s="1395"/>
      <c r="AO87" s="1395"/>
      <c r="AP87" s="1395"/>
      <c r="AQ87" s="1395"/>
      <c r="AR87" s="1395"/>
      <c r="AS87" s="1395"/>
      <c r="AT87" s="1395"/>
      <c r="AU87" s="1395"/>
      <c r="AV87" s="1395"/>
      <c r="AW87" s="1395"/>
      <c r="AX87" s="1395"/>
      <c r="AY87" s="1396"/>
      <c r="AZ87" s="7"/>
      <c r="BA87" s="1483">
        <f>X91*BQ85</f>
        <v>0</v>
      </c>
      <c r="BB87" s="1484"/>
      <c r="BC87" s="1484"/>
      <c r="BD87" s="1485"/>
      <c r="BE87" s="1492">
        <f>AS142</f>
        <v>0</v>
      </c>
      <c r="BF87" s="1492"/>
      <c r="BG87" s="1492"/>
      <c r="BH87" s="1492"/>
      <c r="BI87" s="1409">
        <f>AS143</f>
        <v>0</v>
      </c>
      <c r="BJ87" s="1410"/>
      <c r="BK87" s="1410"/>
      <c r="BL87" s="1411"/>
      <c r="BM87" s="1493">
        <f>IF(BI87=0,0,(Rekap!$A$6-BI87)/AS145)</f>
        <v>0</v>
      </c>
      <c r="BN87" s="1494"/>
      <c r="BO87" s="1495"/>
      <c r="BP87" s="1502">
        <f>BA87*BM87</f>
        <v>0</v>
      </c>
      <c r="BQ87" s="1502"/>
      <c r="BR87" s="1502"/>
      <c r="BS87" s="1502"/>
      <c r="BT87" s="1502"/>
      <c r="BU87" s="127"/>
      <c r="BV87" s="1378" t="s">
        <v>909</v>
      </c>
      <c r="BW87" s="1378"/>
      <c r="BX87" s="1378"/>
      <c r="BY87" s="1378"/>
      <c r="BZ87" s="1378"/>
      <c r="CA87" s="1378"/>
      <c r="CB87" s="1378"/>
      <c r="CC87" s="1378"/>
      <c r="CD87" s="1378"/>
      <c r="CE87" s="1378"/>
      <c r="CF87" s="1378"/>
      <c r="CG87" s="1378"/>
      <c r="CH87" s="1378"/>
      <c r="CI87" s="1378"/>
      <c r="CJ87" s="1378"/>
      <c r="CK87" s="1378"/>
      <c r="CL87" s="1378"/>
      <c r="CM87" s="1378"/>
      <c r="CN87" s="1378"/>
      <c r="CO87" s="1378"/>
      <c r="CP87" s="1378"/>
      <c r="CQ87" s="1378"/>
      <c r="CR87" s="1378"/>
      <c r="CS87" s="1378"/>
      <c r="CT87" s="1378"/>
      <c r="CU87" s="1378"/>
      <c r="CV87" s="1378"/>
      <c r="CW87" s="3"/>
      <c r="CX87" s="5"/>
      <c r="DA87" s="11" t="s">
        <v>139</v>
      </c>
      <c r="DB87" s="11">
        <v>0.89900000000000002</v>
      </c>
      <c r="DC87" s="11"/>
      <c r="DE87" s="25"/>
      <c r="DF87" s="21" t="s">
        <v>728</v>
      </c>
      <c r="DG87" s="22">
        <v>126393.15316311047</v>
      </c>
      <c r="DH87" s="18">
        <v>106463.37941942265</v>
      </c>
      <c r="DI87" s="18">
        <v>130308.12977555556</v>
      </c>
      <c r="DJ87" s="18">
        <v>0</v>
      </c>
      <c r="DK87" s="18">
        <v>0</v>
      </c>
      <c r="DL87" s="22">
        <v>118082.98802857609</v>
      </c>
      <c r="DM87" s="97">
        <v>68184</v>
      </c>
      <c r="DN87" s="97">
        <v>35665</v>
      </c>
      <c r="DO87" s="97">
        <v>97468</v>
      </c>
      <c r="DP87" s="97">
        <v>62123</v>
      </c>
      <c r="DQ87" s="97">
        <v>9730</v>
      </c>
    </row>
    <row r="88" spans="2:121" ht="13.5" customHeight="1" x14ac:dyDescent="0.25">
      <c r="B88" s="2"/>
      <c r="C88" s="33" t="s">
        <v>810</v>
      </c>
      <c r="D88" s="1472" t="s">
        <v>13</v>
      </c>
      <c r="E88" s="1472"/>
      <c r="F88" s="1472"/>
      <c r="G88" s="1472"/>
      <c r="H88" s="1472"/>
      <c r="I88" s="1472"/>
      <c r="J88" s="1472"/>
      <c r="K88" s="1472"/>
      <c r="L88" s="1473"/>
      <c r="M88" s="1360">
        <f>(IF(O80="RUMAH TINGGAL MEWAH",VLOOKUP(D88,BIAYA,2,FALSE),IF(O80="RUMAH TINGGAL MENENGAH",VLOOKUP(D88,BIAYA,3,FALSE),IF(O80="RUMAH TINGGAL SEDERHANA",VLOOKUP(D88,BIAYA,4,FALSE),IF(O80="SEMI PERMANEN",VLOOKUP(D88,BIAYA,5,FALSE),IF(O80="GUDANG",VLOOKUP(D88,BIAYA,6,FALSE),IF(O80="GEDUNG BERTINGKAT RENDAH &lt; 5 LANTAI",VLOOKUP(D88,BIAYA,7,FALSE),IF(O80="GEDUNG BERTINGKAT SEDANG 5-8 LANTAI",VLOOKUP(D88,BIAYA,8,FALSE),IF(O80="GEDUNG BERTINGKAT TINGGI &gt; 8 LANTAI",VLOOKUP(D88,BIAYA,9,FALSE),IF(O80="MALL 4 LANTAI + 1 BASEMENT",VLOOKUP(D88,BIAYA,10,FALSE),IF(O80="HOTEL 8 LANTAI",VLOOKUP(D88,BIAYA,11,FALSE),IF(O80="APARTEMEN 14 LANTAI + 2 SEMI BASEMENT",VLOOKUP(D88,BIAYA,12,FALSE)))))))))))))</f>
        <v>0</v>
      </c>
      <c r="N88" s="1360"/>
      <c r="O88" s="1360"/>
      <c r="P88" s="1360"/>
      <c r="Q88" s="1360"/>
      <c r="R88" s="1460"/>
      <c r="S88" s="1460"/>
      <c r="T88" s="1460"/>
      <c r="U88" s="1359">
        <v>1</v>
      </c>
      <c r="V88" s="1359"/>
      <c r="W88" s="1359"/>
      <c r="X88" s="1533">
        <f t="shared" ref="X88:X90" si="16">M88*R88*U88</f>
        <v>0</v>
      </c>
      <c r="Y88" s="1379"/>
      <c r="Z88" s="1379"/>
      <c r="AA88" s="1379"/>
      <c r="AB88" s="1534"/>
      <c r="AC88" s="1394"/>
      <c r="AD88" s="1395"/>
      <c r="AE88" s="1395"/>
      <c r="AF88" s="1395"/>
      <c r="AG88" s="1395"/>
      <c r="AH88" s="1395"/>
      <c r="AI88" s="1395"/>
      <c r="AJ88" s="1395"/>
      <c r="AK88" s="1395"/>
      <c r="AL88" s="1395"/>
      <c r="AM88" s="1395"/>
      <c r="AN88" s="1395"/>
      <c r="AO88" s="1395"/>
      <c r="AP88" s="1395"/>
      <c r="AQ88" s="1395"/>
      <c r="AR88" s="1395"/>
      <c r="AS88" s="1395"/>
      <c r="AT88" s="1395"/>
      <c r="AU88" s="1395"/>
      <c r="AV88" s="1395"/>
      <c r="AW88" s="1395"/>
      <c r="AX88" s="1395"/>
      <c r="AY88" s="1396"/>
      <c r="AZ88" s="7"/>
      <c r="BA88" s="1486"/>
      <c r="BB88" s="1487"/>
      <c r="BC88" s="1487"/>
      <c r="BD88" s="1488"/>
      <c r="BE88" s="1492"/>
      <c r="BF88" s="1492"/>
      <c r="BG88" s="1492"/>
      <c r="BH88" s="1492"/>
      <c r="BI88" s="1412"/>
      <c r="BJ88" s="1413"/>
      <c r="BK88" s="1413"/>
      <c r="BL88" s="1414"/>
      <c r="BM88" s="1496"/>
      <c r="BN88" s="1497"/>
      <c r="BO88" s="1498"/>
      <c r="BP88" s="1502"/>
      <c r="BQ88" s="1502"/>
      <c r="BR88" s="1502"/>
      <c r="BS88" s="1502"/>
      <c r="BT88" s="1502"/>
      <c r="BU88" s="127"/>
      <c r="BV88" s="1378"/>
      <c r="BW88" s="1378"/>
      <c r="BX88" s="1378"/>
      <c r="BY88" s="1378"/>
      <c r="BZ88" s="1378"/>
      <c r="CA88" s="1378"/>
      <c r="CB88" s="1378"/>
      <c r="CC88" s="1378"/>
      <c r="CD88" s="1378"/>
      <c r="CE88" s="1378"/>
      <c r="CF88" s="1378"/>
      <c r="CG88" s="1378"/>
      <c r="CH88" s="1378"/>
      <c r="CI88" s="1378"/>
      <c r="CJ88" s="1378"/>
      <c r="CK88" s="1378"/>
      <c r="CL88" s="1378"/>
      <c r="CM88" s="1378"/>
      <c r="CN88" s="1378"/>
      <c r="CO88" s="1378"/>
      <c r="CP88" s="1378"/>
      <c r="CQ88" s="1378"/>
      <c r="CR88" s="1378"/>
      <c r="CS88" s="1378"/>
      <c r="CT88" s="1378"/>
      <c r="CU88" s="1378"/>
      <c r="CV88" s="1378"/>
      <c r="CW88" s="3"/>
      <c r="CX88" s="5"/>
      <c r="DA88" s="11" t="s">
        <v>140</v>
      </c>
      <c r="DB88" s="11">
        <v>0.82399999999999995</v>
      </c>
      <c r="DC88" s="11"/>
      <c r="DE88" s="25"/>
      <c r="DF88" s="21" t="s">
        <v>729</v>
      </c>
      <c r="DG88" s="22">
        <v>343194.07137477375</v>
      </c>
      <c r="DH88" s="18">
        <v>217729.62689577928</v>
      </c>
      <c r="DI88" s="18">
        <v>258714.48201480755</v>
      </c>
      <c r="DJ88" s="18">
        <v>0</v>
      </c>
      <c r="DK88" s="18">
        <v>0</v>
      </c>
      <c r="DL88" s="18">
        <v>133430.16501686553</v>
      </c>
      <c r="DM88" s="18">
        <v>0</v>
      </c>
      <c r="DN88" s="18">
        <v>0</v>
      </c>
      <c r="DO88" s="18">
        <v>0</v>
      </c>
      <c r="DP88" s="18">
        <v>0</v>
      </c>
      <c r="DQ88" s="18">
        <v>0</v>
      </c>
    </row>
    <row r="89" spans="2:121" ht="13.5" customHeight="1" x14ac:dyDescent="0.25">
      <c r="B89" s="2"/>
      <c r="C89" s="33" t="s">
        <v>810</v>
      </c>
      <c r="D89" s="1472" t="s">
        <v>13</v>
      </c>
      <c r="E89" s="1472"/>
      <c r="F89" s="1472"/>
      <c r="G89" s="1472"/>
      <c r="H89" s="1472"/>
      <c r="I89" s="1472"/>
      <c r="J89" s="1472"/>
      <c r="K89" s="1472"/>
      <c r="L89" s="1473"/>
      <c r="M89" s="1360">
        <f>(IF(O80="RUMAH TINGGAL MEWAH",VLOOKUP(D89,BIAYA,2,FALSE),IF(O80="RUMAH TINGGAL MENENGAH",VLOOKUP(D89,BIAYA,3,FALSE),IF(O80="RUMAH TINGGAL SEDERHANA",VLOOKUP(D89,BIAYA,4,FALSE),IF(O80="SEMI PERMANEN",VLOOKUP(D89,BIAYA,5,FALSE),IF(O80="GUDANG",VLOOKUP(D89,BIAYA,6,FALSE),IF(O80="GEDUNG BERTINGKAT RENDAH &lt; 5 LANTAI",VLOOKUP(D89,BIAYA,7,FALSE),IF(O80="GEDUNG BERTINGKAT SEDANG 5-8 LANTAI",VLOOKUP(D89,BIAYA,8,FALSE),IF(O80="GEDUNG BERTINGKAT TINGGI &gt; 8 LANTAI",VLOOKUP(D89,BIAYA,9,FALSE),IF(O80="MALL 4 LANTAI + 1 BASEMENT",VLOOKUP(D89,BIAYA,10,FALSE),IF(O80="HOTEL 8 LANTAI",VLOOKUP(D89,BIAYA,11,FALSE),IF(O80="APARTEMEN 14 LANTAI + 2 SEMI BASEMENT",VLOOKUP(D89,BIAYA,12,FALSE)))))))))))))</f>
        <v>0</v>
      </c>
      <c r="N89" s="1360"/>
      <c r="O89" s="1360"/>
      <c r="P89" s="1360"/>
      <c r="Q89" s="1360"/>
      <c r="R89" s="1460"/>
      <c r="S89" s="1460"/>
      <c r="T89" s="1460"/>
      <c r="U89" s="1359">
        <v>1</v>
      </c>
      <c r="V89" s="1359"/>
      <c r="W89" s="1359"/>
      <c r="X89" s="1533">
        <f t="shared" si="16"/>
        <v>0</v>
      </c>
      <c r="Y89" s="1379"/>
      <c r="Z89" s="1379"/>
      <c r="AA89" s="1379"/>
      <c r="AB89" s="1534"/>
      <c r="AC89" s="1394"/>
      <c r="AD89" s="1395"/>
      <c r="AE89" s="1395"/>
      <c r="AF89" s="1395"/>
      <c r="AG89" s="1395"/>
      <c r="AH89" s="1395"/>
      <c r="AI89" s="1395"/>
      <c r="AJ89" s="1395"/>
      <c r="AK89" s="1395"/>
      <c r="AL89" s="1395"/>
      <c r="AM89" s="1395"/>
      <c r="AN89" s="1395"/>
      <c r="AO89" s="1395"/>
      <c r="AP89" s="1395"/>
      <c r="AQ89" s="1395"/>
      <c r="AR89" s="1395"/>
      <c r="AS89" s="1395"/>
      <c r="AT89" s="1395"/>
      <c r="AU89" s="1395"/>
      <c r="AV89" s="1395"/>
      <c r="AW89" s="1395"/>
      <c r="AX89" s="1395"/>
      <c r="AY89" s="1396"/>
      <c r="AZ89" s="7"/>
      <c r="BA89" s="1486"/>
      <c r="BB89" s="1487"/>
      <c r="BC89" s="1487"/>
      <c r="BD89" s="1488"/>
      <c r="BE89" s="1492"/>
      <c r="BF89" s="1492"/>
      <c r="BG89" s="1492"/>
      <c r="BH89" s="1492"/>
      <c r="BI89" s="1412"/>
      <c r="BJ89" s="1413"/>
      <c r="BK89" s="1413"/>
      <c r="BL89" s="1414"/>
      <c r="BM89" s="1496"/>
      <c r="BN89" s="1497"/>
      <c r="BO89" s="1498"/>
      <c r="BP89" s="1502"/>
      <c r="BQ89" s="1502"/>
      <c r="BR89" s="1502"/>
      <c r="BS89" s="1502"/>
      <c r="BT89" s="1502"/>
      <c r="BU89" s="127"/>
      <c r="BV89" s="1378"/>
      <c r="BW89" s="1378"/>
      <c r="BX89" s="1378"/>
      <c r="BY89" s="1378"/>
      <c r="BZ89" s="1378"/>
      <c r="CA89" s="1378"/>
      <c r="CB89" s="1378"/>
      <c r="CC89" s="1378"/>
      <c r="CD89" s="1378"/>
      <c r="CE89" s="1378"/>
      <c r="CF89" s="1378"/>
      <c r="CG89" s="1378"/>
      <c r="CH89" s="1378"/>
      <c r="CI89" s="1378"/>
      <c r="CJ89" s="1378"/>
      <c r="CK89" s="1378"/>
      <c r="CL89" s="1378"/>
      <c r="CM89" s="1378"/>
      <c r="CN89" s="1378"/>
      <c r="CO89" s="1378"/>
      <c r="CP89" s="1378"/>
      <c r="CQ89" s="1378"/>
      <c r="CR89" s="1378"/>
      <c r="CS89" s="1378"/>
      <c r="CT89" s="1378"/>
      <c r="CU89" s="1378"/>
      <c r="CV89" s="1378"/>
      <c r="CW89" s="3"/>
      <c r="CX89" s="5"/>
      <c r="DA89" s="11" t="s">
        <v>141</v>
      </c>
      <c r="DB89" s="11">
        <v>0.77100000000000002</v>
      </c>
      <c r="DC89" s="11"/>
      <c r="DE89" s="25"/>
      <c r="DF89" s="21" t="s">
        <v>730</v>
      </c>
      <c r="DG89" s="18">
        <v>171985.86204698679</v>
      </c>
      <c r="DH89" s="18">
        <v>125346.95344989951</v>
      </c>
      <c r="DI89" s="18">
        <v>153388.56171896399</v>
      </c>
      <c r="DJ89" s="22">
        <v>83640.184394366195</v>
      </c>
      <c r="DK89" s="18"/>
      <c r="DL89" s="18">
        <v>79951.293410232785</v>
      </c>
      <c r="DM89" s="18">
        <v>0</v>
      </c>
      <c r="DN89" s="18">
        <v>0</v>
      </c>
      <c r="DO89" s="18">
        <v>0</v>
      </c>
      <c r="DP89" s="18">
        <v>0</v>
      </c>
      <c r="DQ89" s="18">
        <v>0</v>
      </c>
    </row>
    <row r="90" spans="2:121" ht="13.5" customHeight="1" x14ac:dyDescent="0.25">
      <c r="B90" s="2"/>
      <c r="C90" s="34" t="s">
        <v>810</v>
      </c>
      <c r="D90" s="1474" t="s">
        <v>13</v>
      </c>
      <c r="E90" s="1474"/>
      <c r="F90" s="1474"/>
      <c r="G90" s="1474"/>
      <c r="H90" s="1474"/>
      <c r="I90" s="1474"/>
      <c r="J90" s="1474"/>
      <c r="K90" s="1474"/>
      <c r="L90" s="1475"/>
      <c r="M90" s="1476">
        <f>(IF(O80="RUMAH TINGGAL MEWAH",VLOOKUP(D90,BIAYA,2,FALSE),IF(O80="RUMAH TINGGAL MENENGAH",VLOOKUP(D90,BIAYA,3,FALSE),IF(O80="RUMAH TINGGAL SEDERHANA",VLOOKUP(D90,BIAYA,4,FALSE),IF(O80="SEMI PERMANEN",VLOOKUP(D90,BIAYA,5,FALSE),IF(O80="GUDANG",VLOOKUP(D90,BIAYA,6,FALSE),IF(O80="GEDUNG BERTINGKAT RENDAH &lt; 5 LANTAI",VLOOKUP(D90,BIAYA,7,FALSE),IF(O80="GEDUNG BERTINGKAT SEDANG 5-8 LANTAI",VLOOKUP(D90,BIAYA,8,FALSE),IF(O80="GEDUNG BERTINGKAT TINGGI &gt; 8 LANTAI",VLOOKUP(D90,BIAYA,9,FALSE),IF(O80="MALL 4 LANTAI + 1 BASEMENT",VLOOKUP(D90,BIAYA,10,FALSE),IF(O80="HOTEL 8 LANTAI",VLOOKUP(D90,BIAYA,11,FALSE),IF(O80="APARTEMEN 14 LANTAI + 2 SEMI BASEMENT",VLOOKUP(D90,BIAYA,12,FALSE)))))))))))))</f>
        <v>0</v>
      </c>
      <c r="N90" s="1476"/>
      <c r="O90" s="1476"/>
      <c r="P90" s="1476"/>
      <c r="Q90" s="1476"/>
      <c r="R90" s="1380"/>
      <c r="S90" s="1380"/>
      <c r="T90" s="1380"/>
      <c r="U90" s="1377">
        <v>1</v>
      </c>
      <c r="V90" s="1377"/>
      <c r="W90" s="1377"/>
      <c r="X90" s="1527">
        <f t="shared" si="16"/>
        <v>0</v>
      </c>
      <c r="Y90" s="1528"/>
      <c r="Z90" s="1528"/>
      <c r="AA90" s="1528"/>
      <c r="AB90" s="1529"/>
      <c r="AC90" s="1394"/>
      <c r="AD90" s="1395"/>
      <c r="AE90" s="1395"/>
      <c r="AF90" s="1395"/>
      <c r="AG90" s="1395"/>
      <c r="AH90" s="1395"/>
      <c r="AI90" s="1395"/>
      <c r="AJ90" s="1395"/>
      <c r="AK90" s="1395"/>
      <c r="AL90" s="1395"/>
      <c r="AM90" s="1395"/>
      <c r="AN90" s="1395"/>
      <c r="AO90" s="1395"/>
      <c r="AP90" s="1395"/>
      <c r="AQ90" s="1395"/>
      <c r="AR90" s="1395"/>
      <c r="AS90" s="1395"/>
      <c r="AT90" s="1395"/>
      <c r="AU90" s="1395"/>
      <c r="AV90" s="1395"/>
      <c r="AW90" s="1395"/>
      <c r="AX90" s="1395"/>
      <c r="AY90" s="1396"/>
      <c r="AZ90" s="7"/>
      <c r="BA90" s="1486"/>
      <c r="BB90" s="1487"/>
      <c r="BC90" s="1487"/>
      <c r="BD90" s="1488"/>
      <c r="BE90" s="1492"/>
      <c r="BF90" s="1492"/>
      <c r="BG90" s="1492"/>
      <c r="BH90" s="1492"/>
      <c r="BI90" s="1412"/>
      <c r="BJ90" s="1413"/>
      <c r="BK90" s="1413"/>
      <c r="BL90" s="1414"/>
      <c r="BM90" s="1496"/>
      <c r="BN90" s="1497"/>
      <c r="BO90" s="1498"/>
      <c r="BP90" s="1502"/>
      <c r="BQ90" s="1502"/>
      <c r="BR90" s="1502"/>
      <c r="BS90" s="1502"/>
      <c r="BT90" s="1502"/>
      <c r="BU90" s="127"/>
      <c r="BV90" s="1378"/>
      <c r="BW90" s="1378"/>
      <c r="BX90" s="1378"/>
      <c r="BY90" s="1378"/>
      <c r="BZ90" s="1378"/>
      <c r="CA90" s="1378"/>
      <c r="CB90" s="1378"/>
      <c r="CC90" s="1378"/>
      <c r="CD90" s="1378"/>
      <c r="CE90" s="1378"/>
      <c r="CF90" s="1378"/>
      <c r="CG90" s="1378"/>
      <c r="CH90" s="1378"/>
      <c r="CI90" s="1378"/>
      <c r="CJ90" s="1378"/>
      <c r="CK90" s="1378"/>
      <c r="CL90" s="1378"/>
      <c r="CM90" s="1378"/>
      <c r="CN90" s="1378"/>
      <c r="CO90" s="1378"/>
      <c r="CP90" s="1378"/>
      <c r="CQ90" s="1378"/>
      <c r="CR90" s="1378"/>
      <c r="CS90" s="1378"/>
      <c r="CT90" s="1378"/>
      <c r="CU90" s="1378"/>
      <c r="CV90" s="1378"/>
      <c r="CW90" s="3"/>
      <c r="CX90" s="5"/>
      <c r="DA90" s="11" t="s">
        <v>142</v>
      </c>
      <c r="DB90" s="11">
        <v>0.82399999999999995</v>
      </c>
      <c r="DC90" s="11"/>
      <c r="DE90" s="25"/>
      <c r="DF90" s="21" t="s">
        <v>731</v>
      </c>
      <c r="DG90" s="18">
        <v>230128.67586064155</v>
      </c>
      <c r="DH90" s="22">
        <v>165585.96378512727</v>
      </c>
      <c r="DI90" s="22">
        <v>233202.54250604307</v>
      </c>
      <c r="DJ90" s="18">
        <v>0</v>
      </c>
      <c r="DK90" s="18">
        <v>0</v>
      </c>
      <c r="DL90" s="18">
        <v>89820.437970140134</v>
      </c>
      <c r="DM90" s="18">
        <v>0</v>
      </c>
      <c r="DN90" s="18">
        <v>0</v>
      </c>
      <c r="DO90" s="18">
        <v>0</v>
      </c>
      <c r="DP90" s="18">
        <v>0</v>
      </c>
      <c r="DQ90" s="18">
        <v>0</v>
      </c>
    </row>
    <row r="91" spans="2:121" ht="13.5" customHeight="1" x14ac:dyDescent="0.2">
      <c r="B91" s="2"/>
      <c r="C91" s="1503" t="s">
        <v>811</v>
      </c>
      <c r="D91" s="1504"/>
      <c r="E91" s="1504"/>
      <c r="F91" s="1504"/>
      <c r="G91" s="1504"/>
      <c r="H91" s="1504"/>
      <c r="I91" s="1504"/>
      <c r="J91" s="1504"/>
      <c r="K91" s="1504"/>
      <c r="L91" s="1504"/>
      <c r="M91" s="1504"/>
      <c r="N91" s="1504"/>
      <c r="O91" s="1504"/>
      <c r="P91" s="1504"/>
      <c r="Q91" s="1504"/>
      <c r="R91" s="1504"/>
      <c r="S91" s="1504"/>
      <c r="T91" s="1504"/>
      <c r="U91" s="1504"/>
      <c r="V91" s="1504"/>
      <c r="W91" s="1505"/>
      <c r="X91" s="1384">
        <f>SUM(X87:AB90)</f>
        <v>0</v>
      </c>
      <c r="Y91" s="1384"/>
      <c r="Z91" s="1384"/>
      <c r="AA91" s="1384"/>
      <c r="AB91" s="1384"/>
      <c r="AC91" s="1397"/>
      <c r="AD91" s="1398"/>
      <c r="AE91" s="1398"/>
      <c r="AF91" s="1398"/>
      <c r="AG91" s="1398"/>
      <c r="AH91" s="1398"/>
      <c r="AI91" s="1398"/>
      <c r="AJ91" s="1398"/>
      <c r="AK91" s="1398"/>
      <c r="AL91" s="1398"/>
      <c r="AM91" s="1398"/>
      <c r="AN91" s="1398"/>
      <c r="AO91" s="1398"/>
      <c r="AP91" s="1398"/>
      <c r="AQ91" s="1398"/>
      <c r="AR91" s="1398"/>
      <c r="AS91" s="1398"/>
      <c r="AT91" s="1398"/>
      <c r="AU91" s="1398"/>
      <c r="AV91" s="1398"/>
      <c r="AW91" s="1398"/>
      <c r="AX91" s="1398"/>
      <c r="AY91" s="1399"/>
      <c r="AZ91" s="7"/>
      <c r="BA91" s="1489"/>
      <c r="BB91" s="1490"/>
      <c r="BC91" s="1490"/>
      <c r="BD91" s="1491"/>
      <c r="BE91" s="1492"/>
      <c r="BF91" s="1492"/>
      <c r="BG91" s="1492"/>
      <c r="BH91" s="1492"/>
      <c r="BI91" s="1415"/>
      <c r="BJ91" s="1416"/>
      <c r="BK91" s="1416"/>
      <c r="BL91" s="1417"/>
      <c r="BM91" s="1499"/>
      <c r="BN91" s="1500"/>
      <c r="BO91" s="1501"/>
      <c r="BP91" s="1502"/>
      <c r="BQ91" s="1502"/>
      <c r="BR91" s="1502"/>
      <c r="BS91" s="1502"/>
      <c r="BT91" s="1502"/>
      <c r="BU91" s="127"/>
      <c r="BV91" s="1378"/>
      <c r="BW91" s="1378"/>
      <c r="BX91" s="1378"/>
      <c r="BY91" s="1378"/>
      <c r="BZ91" s="1378"/>
      <c r="CA91" s="1378"/>
      <c r="CB91" s="1378"/>
      <c r="CC91" s="1378"/>
      <c r="CD91" s="1378"/>
      <c r="CE91" s="1378"/>
      <c r="CF91" s="1378"/>
      <c r="CG91" s="1378"/>
      <c r="CH91" s="1378"/>
      <c r="CI91" s="1378"/>
      <c r="CJ91" s="1378"/>
      <c r="CK91" s="1378"/>
      <c r="CL91" s="1378"/>
      <c r="CM91" s="1378"/>
      <c r="CN91" s="1378"/>
      <c r="CO91" s="1378"/>
      <c r="CP91" s="1378"/>
      <c r="CQ91" s="1378"/>
      <c r="CR91" s="1378"/>
      <c r="CS91" s="1378"/>
      <c r="CT91" s="1378"/>
      <c r="CU91" s="1378"/>
      <c r="CV91" s="1378"/>
      <c r="CW91" s="3"/>
      <c r="CX91" s="5"/>
      <c r="DA91" s="11" t="s">
        <v>143</v>
      </c>
      <c r="DB91" s="11">
        <v>0.82899999999999996</v>
      </c>
      <c r="DC91" s="11"/>
      <c r="DE91" s="25"/>
      <c r="DF91" s="21" t="s">
        <v>732</v>
      </c>
      <c r="DG91" s="18">
        <v>189964.08318288322</v>
      </c>
      <c r="DH91" s="18">
        <v>136190.96478734293</v>
      </c>
      <c r="DI91" s="18">
        <v>188694.62686378413</v>
      </c>
      <c r="DJ91" s="18">
        <v>0</v>
      </c>
      <c r="DK91" s="18">
        <v>0</v>
      </c>
      <c r="DL91" s="18">
        <v>73875.416884059625</v>
      </c>
      <c r="DM91" s="18">
        <v>0</v>
      </c>
      <c r="DN91" s="18">
        <v>0</v>
      </c>
      <c r="DO91" s="18">
        <v>0</v>
      </c>
      <c r="DP91" s="18">
        <v>0</v>
      </c>
      <c r="DQ91" s="18">
        <v>0</v>
      </c>
    </row>
    <row r="92" spans="2:121" ht="13.5" customHeight="1" x14ac:dyDescent="0.2">
      <c r="B92" s="2"/>
      <c r="C92" s="1385" t="s">
        <v>606</v>
      </c>
      <c r="D92" s="1386"/>
      <c r="E92" s="1386"/>
      <c r="F92" s="1386"/>
      <c r="G92" s="1386"/>
      <c r="H92" s="1386"/>
      <c r="I92" s="1386"/>
      <c r="J92" s="1386"/>
      <c r="K92" s="1386"/>
      <c r="L92" s="1386"/>
      <c r="M92" s="1386"/>
      <c r="N92" s="1386"/>
      <c r="O92" s="1386"/>
      <c r="P92" s="1386"/>
      <c r="Q92" s="1386"/>
      <c r="R92" s="1386"/>
      <c r="S92" s="1386"/>
      <c r="T92" s="1386"/>
      <c r="U92" s="1386"/>
      <c r="V92" s="1386"/>
      <c r="W92" s="1387"/>
      <c r="X92" s="1388">
        <f>HLOOKUP(O80,$DG$58:$DQ$67,3,FALSE)</f>
        <v>1256102.6698753322</v>
      </c>
      <c r="Y92" s="1389"/>
      <c r="Z92" s="1389"/>
      <c r="AA92" s="1389"/>
      <c r="AB92" s="1390"/>
      <c r="AC92" s="1391" t="str">
        <f>HLOOKUP(O80,$DG$44:$DQ$56,3,FALSE)</f>
        <v>Menggunakan mutu beton sedang (setara K-225), yang terdiri dari kolom, balok, ring balok</v>
      </c>
      <c r="AD92" s="1392"/>
      <c r="AE92" s="1392"/>
      <c r="AF92" s="1392"/>
      <c r="AG92" s="1392"/>
      <c r="AH92" s="1392"/>
      <c r="AI92" s="1392"/>
      <c r="AJ92" s="1392"/>
      <c r="AK92" s="1392"/>
      <c r="AL92" s="1392"/>
      <c r="AM92" s="1392"/>
      <c r="AN92" s="1392"/>
      <c r="AO92" s="1392"/>
      <c r="AP92" s="1392"/>
      <c r="AQ92" s="1392"/>
      <c r="AR92" s="1392"/>
      <c r="AS92" s="1392"/>
      <c r="AT92" s="1392"/>
      <c r="AU92" s="1392"/>
      <c r="AV92" s="1392"/>
      <c r="AW92" s="1392"/>
      <c r="AX92" s="1392"/>
      <c r="AY92" s="1393"/>
      <c r="AZ92" s="3"/>
      <c r="BA92" s="1400">
        <f>X97*BQ85</f>
        <v>0</v>
      </c>
      <c r="BB92" s="1401"/>
      <c r="BC92" s="1401"/>
      <c r="BD92" s="1402"/>
      <c r="BE92" s="1409">
        <f>BE87</f>
        <v>0</v>
      </c>
      <c r="BF92" s="1410"/>
      <c r="BG92" s="1410"/>
      <c r="BH92" s="1411"/>
      <c r="BI92" s="1409">
        <f>BI87</f>
        <v>0</v>
      </c>
      <c r="BJ92" s="1410"/>
      <c r="BK92" s="1410"/>
      <c r="BL92" s="1411"/>
      <c r="BM92" s="1418">
        <f>IF(BI87=0,0,(Rekap!$A$6-BI92)/AS145)</f>
        <v>0</v>
      </c>
      <c r="BN92" s="1419"/>
      <c r="BO92" s="1420"/>
      <c r="BP92" s="1427">
        <f>BA92*BM92</f>
        <v>0</v>
      </c>
      <c r="BQ92" s="1427"/>
      <c r="BR92" s="1427"/>
      <c r="BS92" s="1427"/>
      <c r="BT92" s="1427"/>
      <c r="BU92" s="127"/>
      <c r="BV92" s="1378"/>
      <c r="BW92" s="1378"/>
      <c r="BX92" s="1378"/>
      <c r="BY92" s="1378"/>
      <c r="BZ92" s="1378"/>
      <c r="CA92" s="1378"/>
      <c r="CB92" s="1378"/>
      <c r="CC92" s="1378"/>
      <c r="CD92" s="1378"/>
      <c r="CE92" s="1378"/>
      <c r="CF92" s="1378"/>
      <c r="CG92" s="1378"/>
      <c r="CH92" s="1378"/>
      <c r="CI92" s="1378"/>
      <c r="CJ92" s="1378"/>
      <c r="CK92" s="1378"/>
      <c r="CL92" s="1378"/>
      <c r="CM92" s="1378"/>
      <c r="CN92" s="1378"/>
      <c r="CO92" s="1378"/>
      <c r="CP92" s="1378"/>
      <c r="CQ92" s="1378"/>
      <c r="CR92" s="1378"/>
      <c r="CS92" s="1378"/>
      <c r="CT92" s="1378"/>
      <c r="CU92" s="1378"/>
      <c r="CV92" s="1378"/>
      <c r="CW92" s="3"/>
      <c r="CX92" s="5"/>
      <c r="DA92" s="11" t="s">
        <v>144</v>
      </c>
      <c r="DB92" s="11">
        <v>0.76700000000000002</v>
      </c>
      <c r="DC92" s="11"/>
      <c r="DE92" s="25"/>
      <c r="DF92" s="21" t="s">
        <v>725</v>
      </c>
      <c r="DG92" s="18">
        <v>0</v>
      </c>
      <c r="DH92" s="18">
        <v>0</v>
      </c>
      <c r="DI92" s="18">
        <v>0</v>
      </c>
      <c r="DJ92" s="18">
        <v>0</v>
      </c>
      <c r="DK92" s="22">
        <v>351191.74462971644</v>
      </c>
      <c r="DL92" s="18">
        <v>0</v>
      </c>
      <c r="DM92" s="18">
        <v>0</v>
      </c>
      <c r="DN92" s="18">
        <v>0</v>
      </c>
      <c r="DO92" s="18">
        <v>0</v>
      </c>
      <c r="DP92" s="18">
        <v>0</v>
      </c>
      <c r="DQ92" s="18">
        <v>0</v>
      </c>
    </row>
    <row r="93" spans="2:121" ht="13.5" customHeight="1" x14ac:dyDescent="0.25">
      <c r="B93" s="2"/>
      <c r="C93" s="32" t="s">
        <v>810</v>
      </c>
      <c r="D93" s="1470" t="s">
        <v>13</v>
      </c>
      <c r="E93" s="1470"/>
      <c r="F93" s="1470"/>
      <c r="G93" s="1470"/>
      <c r="H93" s="1470"/>
      <c r="I93" s="1470"/>
      <c r="J93" s="1470"/>
      <c r="K93" s="1470"/>
      <c r="L93" s="1471"/>
      <c r="M93" s="1379">
        <f>(IF(O80="RUMAH TINGGAL MEWAH",VLOOKUP(D93,BIAYA,2,FALSE),IF(O80="RUMAH TINGGAL MENENGAH",VLOOKUP(D93,BIAYA,3,FALSE),IF(O80="RUMAH TINGGAL SEDERHANA",VLOOKUP(D93,BIAYA,4,FALSE),IF(O80="SEMI PERMANEN",VLOOKUP(D93,BIAYA,5,FALSE),IF(O80="GUDANG",VLOOKUP(D93,BIAYA,6,FALSE),IF(O80="GEDUNG BERTINGKAT RENDAH &lt; 5 LANTAI",VLOOKUP(D93,BIAYA,7,FALSE),IF(O80="GEDUNG BERTINGKAT SEDANG 5-8 LANTAI",VLOOKUP(D93,BIAYA,8,FALSE),IF(O80="GEDUNG BERTINGKAT TINGGI &gt; 8 LANTAI",VLOOKUP(D93,BIAYA,9,FALSE),IF(O80="MALL 4 LANTAI + 1 BASEMENT",VLOOKUP(D93,BIAYA,10,FALSE),IF(O80="HOTEL 8 LANTAI",VLOOKUP(D93,BIAYA,11,FALSE),IF(O80="APARTEMEN 14 LANTAI + 2 SEMI BASEMENT",VLOOKUP(D93,BIAYA,12,FALSE)))))))))))))</f>
        <v>0</v>
      </c>
      <c r="N93" s="1379"/>
      <c r="O93" s="1379"/>
      <c r="P93" s="1379"/>
      <c r="Q93" s="1379"/>
      <c r="R93" s="1459">
        <v>0</v>
      </c>
      <c r="S93" s="1459"/>
      <c r="T93" s="1459"/>
      <c r="U93" s="1436">
        <v>1</v>
      </c>
      <c r="V93" s="1436"/>
      <c r="W93" s="1436"/>
      <c r="X93" s="1437">
        <f>M93*R93*U93</f>
        <v>0</v>
      </c>
      <c r="Y93" s="1437"/>
      <c r="Z93" s="1437"/>
      <c r="AA93" s="1437"/>
      <c r="AB93" s="1437"/>
      <c r="AC93" s="1394"/>
      <c r="AD93" s="1395"/>
      <c r="AE93" s="1395"/>
      <c r="AF93" s="1395"/>
      <c r="AG93" s="1395"/>
      <c r="AH93" s="1395"/>
      <c r="AI93" s="1395"/>
      <c r="AJ93" s="1395"/>
      <c r="AK93" s="1395"/>
      <c r="AL93" s="1395"/>
      <c r="AM93" s="1395"/>
      <c r="AN93" s="1395"/>
      <c r="AO93" s="1395"/>
      <c r="AP93" s="1395"/>
      <c r="AQ93" s="1395"/>
      <c r="AR93" s="1395"/>
      <c r="AS93" s="1395"/>
      <c r="AT93" s="1395"/>
      <c r="AU93" s="1395"/>
      <c r="AV93" s="1395"/>
      <c r="AW93" s="1395"/>
      <c r="AX93" s="1395"/>
      <c r="AY93" s="1396"/>
      <c r="AZ93" s="3"/>
      <c r="BA93" s="1403"/>
      <c r="BB93" s="1404"/>
      <c r="BC93" s="1404"/>
      <c r="BD93" s="1405"/>
      <c r="BE93" s="1412"/>
      <c r="BF93" s="1413"/>
      <c r="BG93" s="1413"/>
      <c r="BH93" s="1414"/>
      <c r="BI93" s="1412"/>
      <c r="BJ93" s="1413"/>
      <c r="BK93" s="1413"/>
      <c r="BL93" s="1414"/>
      <c r="BM93" s="1421"/>
      <c r="BN93" s="1422"/>
      <c r="BO93" s="1423"/>
      <c r="BP93" s="1427"/>
      <c r="BQ93" s="1427"/>
      <c r="BR93" s="1427"/>
      <c r="BS93" s="1427"/>
      <c r="BT93" s="1427"/>
      <c r="BU93" s="127"/>
      <c r="BV93" s="1378"/>
      <c r="BW93" s="1378"/>
      <c r="BX93" s="1378"/>
      <c r="BY93" s="1378"/>
      <c r="BZ93" s="1378"/>
      <c r="CA93" s="1378"/>
      <c r="CB93" s="1378"/>
      <c r="CC93" s="1378"/>
      <c r="CD93" s="1378"/>
      <c r="CE93" s="1378"/>
      <c r="CF93" s="1378"/>
      <c r="CG93" s="1378"/>
      <c r="CH93" s="1378"/>
      <c r="CI93" s="1378"/>
      <c r="CJ93" s="1378"/>
      <c r="CK93" s="1378"/>
      <c r="CL93" s="1378"/>
      <c r="CM93" s="1378"/>
      <c r="CN93" s="1378"/>
      <c r="CO93" s="1378"/>
      <c r="CP93" s="1378"/>
      <c r="CQ93" s="1378"/>
      <c r="CR93" s="1378"/>
      <c r="CS93" s="1378"/>
      <c r="CT93" s="1378"/>
      <c r="CU93" s="1378"/>
      <c r="CV93" s="1378"/>
      <c r="CW93" s="3"/>
      <c r="CX93" s="5"/>
      <c r="DA93" s="11" t="s">
        <v>145</v>
      </c>
      <c r="DB93" s="11">
        <v>0.83</v>
      </c>
      <c r="DC93" s="11"/>
      <c r="DE93" s="25" t="s">
        <v>8</v>
      </c>
      <c r="DF93" s="19" t="s">
        <v>13</v>
      </c>
      <c r="DG93" s="18">
        <v>0</v>
      </c>
      <c r="DH93" s="18">
        <v>0</v>
      </c>
      <c r="DI93" s="18">
        <v>0</v>
      </c>
      <c r="DJ93" s="18">
        <v>0</v>
      </c>
      <c r="DK93" s="18">
        <v>0</v>
      </c>
      <c r="DL93" s="18">
        <v>0</v>
      </c>
      <c r="DM93" s="18">
        <v>0</v>
      </c>
      <c r="DN93" s="18">
        <v>0</v>
      </c>
      <c r="DO93" s="18">
        <v>0</v>
      </c>
      <c r="DP93" s="18">
        <v>0</v>
      </c>
      <c r="DQ93" s="18">
        <v>0</v>
      </c>
    </row>
    <row r="94" spans="2:121" ht="13.5" customHeight="1" x14ac:dyDescent="0.25">
      <c r="B94" s="2"/>
      <c r="C94" s="33" t="s">
        <v>810</v>
      </c>
      <c r="D94" s="1472" t="s">
        <v>13</v>
      </c>
      <c r="E94" s="1472"/>
      <c r="F94" s="1472"/>
      <c r="G94" s="1472"/>
      <c r="H94" s="1472"/>
      <c r="I94" s="1472"/>
      <c r="J94" s="1472"/>
      <c r="K94" s="1472"/>
      <c r="L94" s="1473"/>
      <c r="M94" s="1379">
        <f>(IF(O80="RUMAH TINGGAL MEWAH",VLOOKUP(D94,BIAYA,2,FALSE),IF(O80="RUMAH TINGGAL MENENGAH",VLOOKUP(D94,BIAYA,3,FALSE),IF(O80="RUMAH TINGGAL SEDERHANA",VLOOKUP(D94,BIAYA,4,FALSE),IF(O80="SEMI PERMANEN",VLOOKUP(D94,BIAYA,5,FALSE),IF(O80="GUDANG",VLOOKUP(D94,BIAYA,6,FALSE),IF(O80="GEDUNG BERTINGKAT RENDAH &lt; 5 LANTAI",VLOOKUP(D94,BIAYA,7,FALSE),IF(O80="GEDUNG BERTINGKAT SEDANG 5-8 LANTAI",VLOOKUP(D94,BIAYA,8,FALSE),IF(O80="GEDUNG BERTINGKAT TINGGI &gt; 8 LANTAI",VLOOKUP(D94,BIAYA,9,FALSE),IF(O80="MALL 4 LANTAI + 1 BASEMENT",VLOOKUP(D94,BIAYA,10,FALSE),IF(O80="HOTEL 8 LANTAI",VLOOKUP(D94,BIAYA,11,FALSE),IF(O80="APARTEMEN 14 LANTAI + 2 SEMI BASEMENT",VLOOKUP(D94,BIAYA,12,FALSE)))))))))))))</f>
        <v>0</v>
      </c>
      <c r="N94" s="1379"/>
      <c r="O94" s="1379"/>
      <c r="P94" s="1379"/>
      <c r="Q94" s="1379"/>
      <c r="R94" s="1460"/>
      <c r="S94" s="1460"/>
      <c r="T94" s="1460"/>
      <c r="U94" s="1359">
        <v>1</v>
      </c>
      <c r="V94" s="1359"/>
      <c r="W94" s="1359"/>
      <c r="X94" s="1533">
        <f t="shared" ref="X94:X96" si="17">M94*R94*U94</f>
        <v>0</v>
      </c>
      <c r="Y94" s="1379"/>
      <c r="Z94" s="1379"/>
      <c r="AA94" s="1379"/>
      <c r="AB94" s="1534"/>
      <c r="AC94" s="1394"/>
      <c r="AD94" s="1395"/>
      <c r="AE94" s="1395"/>
      <c r="AF94" s="1395"/>
      <c r="AG94" s="1395"/>
      <c r="AH94" s="1395"/>
      <c r="AI94" s="1395"/>
      <c r="AJ94" s="1395"/>
      <c r="AK94" s="1395"/>
      <c r="AL94" s="1395"/>
      <c r="AM94" s="1395"/>
      <c r="AN94" s="1395"/>
      <c r="AO94" s="1395"/>
      <c r="AP94" s="1395"/>
      <c r="AQ94" s="1395"/>
      <c r="AR94" s="1395"/>
      <c r="AS94" s="1395"/>
      <c r="AT94" s="1395"/>
      <c r="AU94" s="1395"/>
      <c r="AV94" s="1395"/>
      <c r="AW94" s="1395"/>
      <c r="AX94" s="1395"/>
      <c r="AY94" s="1396"/>
      <c r="AZ94" s="3"/>
      <c r="BA94" s="1403"/>
      <c r="BB94" s="1404"/>
      <c r="BC94" s="1404"/>
      <c r="BD94" s="1405"/>
      <c r="BE94" s="1412"/>
      <c r="BF94" s="1413"/>
      <c r="BG94" s="1413"/>
      <c r="BH94" s="1414"/>
      <c r="BI94" s="1412"/>
      <c r="BJ94" s="1413"/>
      <c r="BK94" s="1413"/>
      <c r="BL94" s="1414"/>
      <c r="BM94" s="1421"/>
      <c r="BN94" s="1422"/>
      <c r="BO94" s="1423"/>
      <c r="BP94" s="1427"/>
      <c r="BQ94" s="1427"/>
      <c r="BR94" s="1427"/>
      <c r="BS94" s="1427"/>
      <c r="BT94" s="1427"/>
      <c r="BU94" s="127"/>
      <c r="BV94" s="1378"/>
      <c r="BW94" s="1378"/>
      <c r="BX94" s="1378"/>
      <c r="BY94" s="1378"/>
      <c r="BZ94" s="1378"/>
      <c r="CA94" s="1378"/>
      <c r="CB94" s="1378"/>
      <c r="CC94" s="1378"/>
      <c r="CD94" s="1378"/>
      <c r="CE94" s="1378"/>
      <c r="CF94" s="1378"/>
      <c r="CG94" s="1378"/>
      <c r="CH94" s="1378"/>
      <c r="CI94" s="1378"/>
      <c r="CJ94" s="1378"/>
      <c r="CK94" s="1378"/>
      <c r="CL94" s="1378"/>
      <c r="CM94" s="1378"/>
      <c r="CN94" s="1378"/>
      <c r="CO94" s="1378"/>
      <c r="CP94" s="1378"/>
      <c r="CQ94" s="1378"/>
      <c r="CR94" s="1378"/>
      <c r="CS94" s="1378"/>
      <c r="CT94" s="1378"/>
      <c r="CU94" s="1378"/>
      <c r="CV94" s="1378"/>
      <c r="CW94" s="3"/>
      <c r="CX94" s="5"/>
      <c r="DA94" s="11" t="s">
        <v>146</v>
      </c>
      <c r="DB94" s="12">
        <v>0.873</v>
      </c>
      <c r="DC94" s="11"/>
      <c r="DE94" s="25"/>
      <c r="DF94" s="11" t="s">
        <v>733</v>
      </c>
      <c r="DG94" s="18">
        <v>286138</v>
      </c>
      <c r="DH94" s="18">
        <v>178663</v>
      </c>
      <c r="DI94" s="18">
        <v>176893</v>
      </c>
      <c r="DJ94" s="18">
        <v>131027.31413287872</v>
      </c>
      <c r="DK94" s="18">
        <v>101108.1546720254</v>
      </c>
      <c r="DL94" s="18">
        <v>203022.11747518292</v>
      </c>
      <c r="DM94" s="18">
        <v>85013</v>
      </c>
      <c r="DN94" s="18">
        <v>47823</v>
      </c>
      <c r="DO94" s="18">
        <v>59774</v>
      </c>
      <c r="DP94" s="18">
        <v>67796</v>
      </c>
      <c r="DQ94" s="18">
        <v>20064</v>
      </c>
    </row>
    <row r="95" spans="2:121" ht="13.5" customHeight="1" x14ac:dyDescent="0.25">
      <c r="B95" s="2"/>
      <c r="C95" s="33" t="s">
        <v>810</v>
      </c>
      <c r="D95" s="1472" t="s">
        <v>13</v>
      </c>
      <c r="E95" s="1472"/>
      <c r="F95" s="1472"/>
      <c r="G95" s="1472"/>
      <c r="H95" s="1472"/>
      <c r="I95" s="1472"/>
      <c r="J95" s="1472"/>
      <c r="K95" s="1472"/>
      <c r="L95" s="1473"/>
      <c r="M95" s="1379">
        <f>(IF(O80="RUMAH TINGGAL MEWAH",VLOOKUP(D95,BIAYA,2,FALSE),IF(O80="RUMAH TINGGAL MENENGAH",VLOOKUP(D95,BIAYA,3,FALSE),IF(O80="RUMAH TINGGAL SEDERHANA",VLOOKUP(D95,BIAYA,4,FALSE),IF(O80="SEMI PERMANEN",VLOOKUP(D95,BIAYA,5,FALSE),IF(O80="GUDANG",VLOOKUP(D95,BIAYA,6,FALSE),IF(O80="GEDUNG BERTINGKAT RENDAH &lt; 5 LANTAI",VLOOKUP(D95,BIAYA,7,FALSE),IF(O80="GEDUNG BERTINGKAT SEDANG 5-8 LANTAI",VLOOKUP(D95,BIAYA,8,FALSE),IF(O80="GEDUNG BERTINGKAT TINGGI &gt; 8 LANTAI",VLOOKUP(D95,BIAYA,9,FALSE),IF(O80="MALL 4 LANTAI + 1 BASEMENT",VLOOKUP(D95,BIAYA,10,FALSE),IF(O80="HOTEL 8 LANTAI",VLOOKUP(D95,BIAYA,11,FALSE),IF(O80="APARTEMEN 14 LANTAI + 2 SEMI BASEMENT",VLOOKUP(D95,BIAYA,12,FALSE)))))))))))))</f>
        <v>0</v>
      </c>
      <c r="N95" s="1379"/>
      <c r="O95" s="1379"/>
      <c r="P95" s="1379"/>
      <c r="Q95" s="1379"/>
      <c r="R95" s="1460"/>
      <c r="S95" s="1460"/>
      <c r="T95" s="1460"/>
      <c r="U95" s="1359">
        <v>1</v>
      </c>
      <c r="V95" s="1359"/>
      <c r="W95" s="1359"/>
      <c r="X95" s="1533">
        <f t="shared" si="17"/>
        <v>0</v>
      </c>
      <c r="Y95" s="1379"/>
      <c r="Z95" s="1379"/>
      <c r="AA95" s="1379"/>
      <c r="AB95" s="1534"/>
      <c r="AC95" s="1394"/>
      <c r="AD95" s="1395"/>
      <c r="AE95" s="1395"/>
      <c r="AF95" s="1395"/>
      <c r="AG95" s="1395"/>
      <c r="AH95" s="1395"/>
      <c r="AI95" s="1395"/>
      <c r="AJ95" s="1395"/>
      <c r="AK95" s="1395"/>
      <c r="AL95" s="1395"/>
      <c r="AM95" s="1395"/>
      <c r="AN95" s="1395"/>
      <c r="AO95" s="1395"/>
      <c r="AP95" s="1395"/>
      <c r="AQ95" s="1395"/>
      <c r="AR95" s="1395"/>
      <c r="AS95" s="1395"/>
      <c r="AT95" s="1395"/>
      <c r="AU95" s="1395"/>
      <c r="AV95" s="1395"/>
      <c r="AW95" s="1395"/>
      <c r="AX95" s="1395"/>
      <c r="AY95" s="1396"/>
      <c r="AZ95" s="3"/>
      <c r="BA95" s="1403"/>
      <c r="BB95" s="1404"/>
      <c r="BC95" s="1404"/>
      <c r="BD95" s="1405"/>
      <c r="BE95" s="1412"/>
      <c r="BF95" s="1413"/>
      <c r="BG95" s="1413"/>
      <c r="BH95" s="1414"/>
      <c r="BI95" s="1412"/>
      <c r="BJ95" s="1413"/>
      <c r="BK95" s="1413"/>
      <c r="BL95" s="1414"/>
      <c r="BM95" s="1421"/>
      <c r="BN95" s="1422"/>
      <c r="BO95" s="1423"/>
      <c r="BP95" s="1427"/>
      <c r="BQ95" s="1427"/>
      <c r="BR95" s="1427"/>
      <c r="BS95" s="1427"/>
      <c r="BT95" s="1427"/>
      <c r="BU95" s="127"/>
      <c r="BV95" s="1378"/>
      <c r="BW95" s="1378"/>
      <c r="BX95" s="1378"/>
      <c r="BY95" s="1378"/>
      <c r="BZ95" s="1378"/>
      <c r="CA95" s="1378"/>
      <c r="CB95" s="1378"/>
      <c r="CC95" s="1378"/>
      <c r="CD95" s="1378"/>
      <c r="CE95" s="1378"/>
      <c r="CF95" s="1378"/>
      <c r="CG95" s="1378"/>
      <c r="CH95" s="1378"/>
      <c r="CI95" s="1378"/>
      <c r="CJ95" s="1378"/>
      <c r="CK95" s="1378"/>
      <c r="CL95" s="1378"/>
      <c r="CM95" s="1378"/>
      <c r="CN95" s="1378"/>
      <c r="CO95" s="1378"/>
      <c r="CP95" s="1378"/>
      <c r="CQ95" s="1378"/>
      <c r="CR95" s="1378"/>
      <c r="CS95" s="1378"/>
      <c r="CT95" s="1378"/>
      <c r="CU95" s="1378"/>
      <c r="CV95" s="1378"/>
      <c r="CW95" s="3"/>
      <c r="CX95" s="5"/>
      <c r="DA95" s="11"/>
      <c r="DB95" s="11"/>
      <c r="DC95" s="11"/>
      <c r="DE95" s="25"/>
      <c r="DF95" s="21" t="s">
        <v>734</v>
      </c>
      <c r="DG95" s="18">
        <v>0</v>
      </c>
      <c r="DH95" s="18">
        <v>77228.888566531197</v>
      </c>
      <c r="DI95" s="18">
        <v>128397.84838667291</v>
      </c>
      <c r="DJ95" s="18">
        <v>127310.28255314175</v>
      </c>
      <c r="DK95" s="18">
        <v>96515.385880726171</v>
      </c>
      <c r="DL95" s="18">
        <v>52312.194380606277</v>
      </c>
      <c r="DM95" s="18">
        <v>0</v>
      </c>
      <c r="DN95" s="18">
        <v>0</v>
      </c>
      <c r="DO95" s="18">
        <v>0</v>
      </c>
      <c r="DP95" s="18">
        <v>0</v>
      </c>
      <c r="DQ95" s="18">
        <v>0</v>
      </c>
    </row>
    <row r="96" spans="2:121" ht="13.5" customHeight="1" x14ac:dyDescent="0.25">
      <c r="B96" s="2"/>
      <c r="C96" s="33" t="s">
        <v>810</v>
      </c>
      <c r="D96" s="1472" t="s">
        <v>13</v>
      </c>
      <c r="E96" s="1472"/>
      <c r="F96" s="1472"/>
      <c r="G96" s="1472"/>
      <c r="H96" s="1472"/>
      <c r="I96" s="1472"/>
      <c r="J96" s="1472"/>
      <c r="K96" s="1472"/>
      <c r="L96" s="1473"/>
      <c r="M96" s="1379">
        <f>(IF(O80="RUMAH TINGGAL MEWAH",VLOOKUP(D96,BIAYA,2,FALSE),IF(O80="RUMAH TINGGAL MENENGAH",VLOOKUP(D96,BIAYA,3,FALSE),IF(O80="RUMAH TINGGAL SEDERHANA",VLOOKUP(D96,BIAYA,4,FALSE),IF(O80="SEMI PERMANEN",VLOOKUP(D96,BIAYA,5,FALSE),IF(O80="GUDANG",VLOOKUP(D96,BIAYA,6,FALSE),IF(O80="GEDUNG BERTINGKAT RENDAH &lt; 5 LANTAI",VLOOKUP(D96,BIAYA,7,FALSE),IF(O80="GEDUNG BERTINGKAT SEDANG 5-8 LANTAI",VLOOKUP(D96,BIAYA,8,FALSE),IF(O80="GEDUNG BERTINGKAT TINGGI &gt; 8 LANTAI",VLOOKUP(D96,BIAYA,9,FALSE),IF(O80="MALL 4 LANTAI + 1 BASEMENT",VLOOKUP(D96,BIAYA,10,FALSE),IF(O80="HOTEL 8 LANTAI",VLOOKUP(D96,BIAYA,11,FALSE),IF(O80="APARTEMEN 14 LANTAI + 2 SEMI BASEMENT",VLOOKUP(D96,BIAYA,12,FALSE)))))))))))))</f>
        <v>0</v>
      </c>
      <c r="N96" s="1379"/>
      <c r="O96" s="1379"/>
      <c r="P96" s="1379"/>
      <c r="Q96" s="1379"/>
      <c r="R96" s="1380"/>
      <c r="S96" s="1380"/>
      <c r="T96" s="1380"/>
      <c r="U96" s="1377">
        <v>1</v>
      </c>
      <c r="V96" s="1377"/>
      <c r="W96" s="1377"/>
      <c r="X96" s="1527">
        <f t="shared" si="17"/>
        <v>0</v>
      </c>
      <c r="Y96" s="1528"/>
      <c r="Z96" s="1528"/>
      <c r="AA96" s="1528"/>
      <c r="AB96" s="1529"/>
      <c r="AC96" s="1394"/>
      <c r="AD96" s="1395"/>
      <c r="AE96" s="1395"/>
      <c r="AF96" s="1395"/>
      <c r="AG96" s="1395"/>
      <c r="AH96" s="1395"/>
      <c r="AI96" s="1395"/>
      <c r="AJ96" s="1395"/>
      <c r="AK96" s="1395"/>
      <c r="AL96" s="1395"/>
      <c r="AM96" s="1395"/>
      <c r="AN96" s="1395"/>
      <c r="AO96" s="1395"/>
      <c r="AP96" s="1395"/>
      <c r="AQ96" s="1395"/>
      <c r="AR96" s="1395"/>
      <c r="AS96" s="1395"/>
      <c r="AT96" s="1395"/>
      <c r="AU96" s="1395"/>
      <c r="AV96" s="1395"/>
      <c r="AW96" s="1395"/>
      <c r="AX96" s="1395"/>
      <c r="AY96" s="1396"/>
      <c r="AZ96" s="3"/>
      <c r="BA96" s="1403"/>
      <c r="BB96" s="1404"/>
      <c r="BC96" s="1404"/>
      <c r="BD96" s="1405"/>
      <c r="BE96" s="1412"/>
      <c r="BF96" s="1413"/>
      <c r="BG96" s="1413"/>
      <c r="BH96" s="1414"/>
      <c r="BI96" s="1412"/>
      <c r="BJ96" s="1413"/>
      <c r="BK96" s="1413"/>
      <c r="BL96" s="1414"/>
      <c r="BM96" s="1421"/>
      <c r="BN96" s="1422"/>
      <c r="BO96" s="1423"/>
      <c r="BP96" s="1427"/>
      <c r="BQ96" s="1427"/>
      <c r="BR96" s="1427"/>
      <c r="BS96" s="1427"/>
      <c r="BT96" s="1427"/>
      <c r="BU96" s="127"/>
      <c r="BV96" s="1378"/>
      <c r="BW96" s="1378"/>
      <c r="BX96" s="1378"/>
      <c r="BY96" s="1378"/>
      <c r="BZ96" s="1378"/>
      <c r="CA96" s="1378"/>
      <c r="CB96" s="1378"/>
      <c r="CC96" s="1378"/>
      <c r="CD96" s="1378"/>
      <c r="CE96" s="1378"/>
      <c r="CF96" s="1378"/>
      <c r="CG96" s="1378"/>
      <c r="CH96" s="1378"/>
      <c r="CI96" s="1378"/>
      <c r="CJ96" s="1378"/>
      <c r="CK96" s="1378"/>
      <c r="CL96" s="1378"/>
      <c r="CM96" s="1378"/>
      <c r="CN96" s="1378"/>
      <c r="CO96" s="1378"/>
      <c r="CP96" s="1378"/>
      <c r="CQ96" s="1378"/>
      <c r="CR96" s="1378"/>
      <c r="CS96" s="1378"/>
      <c r="CT96" s="1378"/>
      <c r="CU96" s="1378"/>
      <c r="CV96" s="1378"/>
      <c r="CW96" s="3"/>
      <c r="CX96" s="5"/>
      <c r="DA96" s="11" t="s">
        <v>147</v>
      </c>
      <c r="DB96" s="12">
        <v>1.002</v>
      </c>
      <c r="DC96" s="11"/>
      <c r="DE96" s="25"/>
      <c r="DF96" s="21" t="s">
        <v>735</v>
      </c>
      <c r="DG96" s="22">
        <v>326102.02078040142</v>
      </c>
      <c r="DH96" s="22">
        <v>247760.79208130529</v>
      </c>
      <c r="DI96" s="22">
        <v>318640.90519962274</v>
      </c>
      <c r="DJ96" s="18">
        <v>0</v>
      </c>
      <c r="DK96" s="18">
        <v>0</v>
      </c>
      <c r="DL96" s="22">
        <v>203022.11747518292</v>
      </c>
      <c r="DM96" s="98">
        <v>85013</v>
      </c>
      <c r="DN96" s="98">
        <v>47823</v>
      </c>
      <c r="DO96" s="98">
        <v>59774</v>
      </c>
      <c r="DP96" s="98">
        <v>67796</v>
      </c>
      <c r="DQ96" s="98">
        <v>20064</v>
      </c>
    </row>
    <row r="97" spans="2:121" ht="13.5" customHeight="1" x14ac:dyDescent="0.2">
      <c r="B97" s="2"/>
      <c r="C97" s="1381" t="s">
        <v>811</v>
      </c>
      <c r="D97" s="1382"/>
      <c r="E97" s="1382"/>
      <c r="F97" s="1382"/>
      <c r="G97" s="1382"/>
      <c r="H97" s="1382"/>
      <c r="I97" s="1382"/>
      <c r="J97" s="1382"/>
      <c r="K97" s="1382"/>
      <c r="L97" s="1382"/>
      <c r="M97" s="1382"/>
      <c r="N97" s="1382"/>
      <c r="O97" s="1382"/>
      <c r="P97" s="1382"/>
      <c r="Q97" s="1382"/>
      <c r="R97" s="1382"/>
      <c r="S97" s="1382"/>
      <c r="T97" s="1382"/>
      <c r="U97" s="1382"/>
      <c r="V97" s="1382"/>
      <c r="W97" s="1383"/>
      <c r="X97" s="1384">
        <f>SUM(X93:AB96)</f>
        <v>0</v>
      </c>
      <c r="Y97" s="1384"/>
      <c r="Z97" s="1384"/>
      <c r="AA97" s="1384"/>
      <c r="AB97" s="1384"/>
      <c r="AC97" s="1397"/>
      <c r="AD97" s="1398"/>
      <c r="AE97" s="1398"/>
      <c r="AF97" s="1398"/>
      <c r="AG97" s="1398"/>
      <c r="AH97" s="1398"/>
      <c r="AI97" s="1398"/>
      <c r="AJ97" s="1398"/>
      <c r="AK97" s="1398"/>
      <c r="AL97" s="1398"/>
      <c r="AM97" s="1398"/>
      <c r="AN97" s="1398"/>
      <c r="AO97" s="1398"/>
      <c r="AP97" s="1398"/>
      <c r="AQ97" s="1398"/>
      <c r="AR97" s="1398"/>
      <c r="AS97" s="1398"/>
      <c r="AT97" s="1398"/>
      <c r="AU97" s="1398"/>
      <c r="AV97" s="1398"/>
      <c r="AW97" s="1398"/>
      <c r="AX97" s="1398"/>
      <c r="AY97" s="1399"/>
      <c r="AZ97" s="3"/>
      <c r="BA97" s="1406"/>
      <c r="BB97" s="1407"/>
      <c r="BC97" s="1407"/>
      <c r="BD97" s="1408"/>
      <c r="BE97" s="1415"/>
      <c r="BF97" s="1416"/>
      <c r="BG97" s="1416"/>
      <c r="BH97" s="1417"/>
      <c r="BI97" s="1415"/>
      <c r="BJ97" s="1416"/>
      <c r="BK97" s="1416"/>
      <c r="BL97" s="1417"/>
      <c r="BM97" s="1424"/>
      <c r="BN97" s="1425"/>
      <c r="BO97" s="1426"/>
      <c r="BP97" s="1427"/>
      <c r="BQ97" s="1427"/>
      <c r="BR97" s="1427"/>
      <c r="BS97" s="1427"/>
      <c r="BT97" s="1427"/>
      <c r="BU97" s="127"/>
      <c r="BV97" s="1378"/>
      <c r="BW97" s="1378"/>
      <c r="BX97" s="1378"/>
      <c r="BY97" s="1378"/>
      <c r="BZ97" s="1378"/>
      <c r="CA97" s="1378"/>
      <c r="CB97" s="1378"/>
      <c r="CC97" s="1378"/>
      <c r="CD97" s="1378"/>
      <c r="CE97" s="1378"/>
      <c r="CF97" s="1378"/>
      <c r="CG97" s="1378"/>
      <c r="CH97" s="1378"/>
      <c r="CI97" s="1378"/>
      <c r="CJ97" s="1378"/>
      <c r="CK97" s="1378"/>
      <c r="CL97" s="1378"/>
      <c r="CM97" s="1378"/>
      <c r="CN97" s="1378"/>
      <c r="CO97" s="1378"/>
      <c r="CP97" s="1378"/>
      <c r="CQ97" s="1378"/>
      <c r="CR97" s="1378"/>
      <c r="CS97" s="1378"/>
      <c r="CT97" s="1378"/>
      <c r="CU97" s="1378"/>
      <c r="CV97" s="1378"/>
      <c r="CW97" s="3"/>
      <c r="CX97" s="5"/>
      <c r="DA97" s="11" t="s">
        <v>148</v>
      </c>
      <c r="DB97" s="12">
        <v>0.79600000000000004</v>
      </c>
      <c r="DC97" s="11"/>
      <c r="DE97" s="25"/>
      <c r="DF97" s="21" t="s">
        <v>736</v>
      </c>
      <c r="DG97" s="18">
        <v>248732.23024638803</v>
      </c>
      <c r="DH97" s="18">
        <v>150096.25089481988</v>
      </c>
      <c r="DI97" s="18">
        <v>244607.30785512694</v>
      </c>
      <c r="DJ97" s="18">
        <v>0</v>
      </c>
      <c r="DK97" s="18">
        <v>0</v>
      </c>
      <c r="DL97" s="18">
        <v>95089.041964075732</v>
      </c>
      <c r="DM97" s="18">
        <v>0</v>
      </c>
      <c r="DN97" s="18">
        <v>0</v>
      </c>
      <c r="DO97" s="18">
        <v>0</v>
      </c>
      <c r="DP97" s="18">
        <v>0</v>
      </c>
      <c r="DQ97" s="18">
        <v>0</v>
      </c>
    </row>
    <row r="98" spans="2:121" ht="13.5" customHeight="1" x14ac:dyDescent="0.2">
      <c r="B98" s="2"/>
      <c r="C98" s="1385" t="s">
        <v>607</v>
      </c>
      <c r="D98" s="1386"/>
      <c r="E98" s="1386"/>
      <c r="F98" s="1386"/>
      <c r="G98" s="1386"/>
      <c r="H98" s="1386"/>
      <c r="I98" s="1386"/>
      <c r="J98" s="1386"/>
      <c r="K98" s="1386"/>
      <c r="L98" s="1386"/>
      <c r="M98" s="1386"/>
      <c r="N98" s="1386"/>
      <c r="O98" s="1386"/>
      <c r="P98" s="1386"/>
      <c r="Q98" s="1386"/>
      <c r="R98" s="1386"/>
      <c r="S98" s="1386"/>
      <c r="T98" s="1386"/>
      <c r="U98" s="1386"/>
      <c r="V98" s="1386"/>
      <c r="W98" s="1387"/>
      <c r="X98" s="1388">
        <f>HLOOKUP(O80,$DG$58:$DQ$67,4,FALSE)</f>
        <v>140982</v>
      </c>
      <c r="Y98" s="1389"/>
      <c r="Z98" s="1389"/>
      <c r="AA98" s="1389"/>
      <c r="AB98" s="1390"/>
      <c r="AC98" s="1391" t="str">
        <f>HLOOKUP(O80,$DG$44:$DQ$56,4,FALSE)</f>
        <v>Menggunakan kuda-kuda dan rangka atap baja ringan</v>
      </c>
      <c r="AD98" s="1392"/>
      <c r="AE98" s="1392"/>
      <c r="AF98" s="1392"/>
      <c r="AG98" s="1392"/>
      <c r="AH98" s="1392"/>
      <c r="AI98" s="1392"/>
      <c r="AJ98" s="1392"/>
      <c r="AK98" s="1392"/>
      <c r="AL98" s="1392"/>
      <c r="AM98" s="1392"/>
      <c r="AN98" s="1392"/>
      <c r="AO98" s="1392"/>
      <c r="AP98" s="1392"/>
      <c r="AQ98" s="1392"/>
      <c r="AR98" s="1392"/>
      <c r="AS98" s="1392"/>
      <c r="AT98" s="1392"/>
      <c r="AU98" s="1392"/>
      <c r="AV98" s="1392"/>
      <c r="AW98" s="1392"/>
      <c r="AX98" s="1392"/>
      <c r="AY98" s="1393"/>
      <c r="AZ98" s="3"/>
      <c r="BA98" s="1400">
        <f>X103*BQ85</f>
        <v>0</v>
      </c>
      <c r="BB98" s="1401"/>
      <c r="BC98" s="1401"/>
      <c r="BD98" s="1402"/>
      <c r="BE98" s="1409">
        <f>BE87</f>
        <v>0</v>
      </c>
      <c r="BF98" s="1410"/>
      <c r="BG98" s="1410"/>
      <c r="BH98" s="1411"/>
      <c r="BI98" s="1409">
        <f>BI87</f>
        <v>0</v>
      </c>
      <c r="BJ98" s="1410"/>
      <c r="BK98" s="1410"/>
      <c r="BL98" s="1411"/>
      <c r="BM98" s="1418">
        <f>IF(BI87=0,0,(Rekap!$A$6-BI98)/AS145)</f>
        <v>0</v>
      </c>
      <c r="BN98" s="1419"/>
      <c r="BO98" s="1420"/>
      <c r="BP98" s="1427">
        <f>BA98*BM98</f>
        <v>0</v>
      </c>
      <c r="BQ98" s="1427"/>
      <c r="BR98" s="1427"/>
      <c r="BS98" s="1427"/>
      <c r="BT98" s="1427"/>
      <c r="BU98" s="127"/>
      <c r="BV98" s="1378"/>
      <c r="BW98" s="1378"/>
      <c r="BX98" s="1378"/>
      <c r="BY98" s="1378"/>
      <c r="BZ98" s="1378"/>
      <c r="CA98" s="1378"/>
      <c r="CB98" s="1378"/>
      <c r="CC98" s="1378"/>
      <c r="CD98" s="1378"/>
      <c r="CE98" s="1378"/>
      <c r="CF98" s="1378"/>
      <c r="CG98" s="1378"/>
      <c r="CH98" s="1378"/>
      <c r="CI98" s="1378"/>
      <c r="CJ98" s="1378"/>
      <c r="CK98" s="1378"/>
      <c r="CL98" s="1378"/>
      <c r="CM98" s="1378"/>
      <c r="CN98" s="1378"/>
      <c r="CO98" s="1378"/>
      <c r="CP98" s="1378"/>
      <c r="CQ98" s="1378"/>
      <c r="CR98" s="1378"/>
      <c r="CS98" s="1378"/>
      <c r="CT98" s="1378"/>
      <c r="CU98" s="1378"/>
      <c r="CV98" s="1378"/>
      <c r="CW98" s="3"/>
      <c r="CX98" s="5"/>
      <c r="DA98" s="11" t="s">
        <v>149</v>
      </c>
      <c r="DB98" s="12">
        <v>0.83199999999999996</v>
      </c>
      <c r="DC98" s="11"/>
      <c r="DE98" s="25"/>
      <c r="DF98" s="21" t="s">
        <v>737</v>
      </c>
      <c r="DG98" s="22">
        <v>251876.35331518092</v>
      </c>
      <c r="DH98" s="18">
        <v>170997.677955889</v>
      </c>
      <c r="DI98" s="18">
        <v>0</v>
      </c>
      <c r="DJ98" s="18">
        <v>0</v>
      </c>
      <c r="DK98" s="18">
        <v>0</v>
      </c>
      <c r="DL98" s="18">
        <v>73644.446700854038</v>
      </c>
      <c r="DM98" s="18">
        <v>0</v>
      </c>
      <c r="DN98" s="18">
        <v>0</v>
      </c>
      <c r="DO98" s="18">
        <v>0</v>
      </c>
      <c r="DP98" s="18">
        <v>0</v>
      </c>
      <c r="DQ98" s="18">
        <v>0</v>
      </c>
    </row>
    <row r="99" spans="2:121" ht="13.5" customHeight="1" x14ac:dyDescent="0.25">
      <c r="B99" s="2"/>
      <c r="C99" s="32" t="s">
        <v>810</v>
      </c>
      <c r="D99" s="1470" t="s">
        <v>13</v>
      </c>
      <c r="E99" s="1470"/>
      <c r="F99" s="1470"/>
      <c r="G99" s="1470"/>
      <c r="H99" s="1470"/>
      <c r="I99" s="1470"/>
      <c r="J99" s="1470"/>
      <c r="K99" s="1470"/>
      <c r="L99" s="1471"/>
      <c r="M99" s="1379">
        <f>(IF(O80="RUMAH TINGGAL MEWAH",VLOOKUP(D99,BIAYA,2,FALSE),IF(O80="RUMAH TINGGAL MENENGAH",VLOOKUP(D99,BIAYA,3,FALSE),IF(O80="RUMAH TINGGAL SEDERHANA",VLOOKUP(D99,BIAYA,4,FALSE),IF(O80="SEMI PERMANEN",VLOOKUP(D99,BIAYA,5,FALSE),IF(O80="GUDANG",VLOOKUP(D99,BIAYA,6,FALSE),IF(O80="GEDUNG BERTINGKAT RENDAH &lt; 5 LANTAI",VLOOKUP(D99,BIAYA,7,FALSE),IF(O80="GEDUNG BERTINGKAT SEDANG 5-8 LANTAI",VLOOKUP(D99,BIAYA,8,FALSE),IF(O80="GEDUNG BERTINGKAT TINGGI &gt; 8 LANTAI",VLOOKUP(D99,BIAYA,9,FALSE),IF(O80="MALL 4 LANTAI + 1 BASEMENT",VLOOKUP(D99,BIAYA,10,FALSE),IF(O80="HOTEL 8 LANTAI",VLOOKUP(D99,BIAYA,11,FALSE),IF(O80="APARTEMEN 14 LANTAI + 2 SEMI BASEMENT",VLOOKUP(D99,BIAYA,12,FALSE)))))))))))))</f>
        <v>0</v>
      </c>
      <c r="N99" s="1379"/>
      <c r="O99" s="1379"/>
      <c r="P99" s="1379"/>
      <c r="Q99" s="1379"/>
      <c r="R99" s="1459">
        <v>0</v>
      </c>
      <c r="S99" s="1459"/>
      <c r="T99" s="1459"/>
      <c r="U99" s="1436">
        <v>1</v>
      </c>
      <c r="V99" s="1436"/>
      <c r="W99" s="1436"/>
      <c r="X99" s="1437">
        <f>M99*R99*U99</f>
        <v>0</v>
      </c>
      <c r="Y99" s="1437"/>
      <c r="Z99" s="1437"/>
      <c r="AA99" s="1437"/>
      <c r="AB99" s="1437"/>
      <c r="AC99" s="1394"/>
      <c r="AD99" s="1395"/>
      <c r="AE99" s="1395"/>
      <c r="AF99" s="1395"/>
      <c r="AG99" s="1395"/>
      <c r="AH99" s="1395"/>
      <c r="AI99" s="1395"/>
      <c r="AJ99" s="1395"/>
      <c r="AK99" s="1395"/>
      <c r="AL99" s="1395"/>
      <c r="AM99" s="1395"/>
      <c r="AN99" s="1395"/>
      <c r="AO99" s="1395"/>
      <c r="AP99" s="1395"/>
      <c r="AQ99" s="1395"/>
      <c r="AR99" s="1395"/>
      <c r="AS99" s="1395"/>
      <c r="AT99" s="1395"/>
      <c r="AU99" s="1395"/>
      <c r="AV99" s="1395"/>
      <c r="AW99" s="1395"/>
      <c r="AX99" s="1395"/>
      <c r="AY99" s="1396"/>
      <c r="AZ99" s="3"/>
      <c r="BA99" s="1403"/>
      <c r="BB99" s="1404"/>
      <c r="BC99" s="1404"/>
      <c r="BD99" s="1405"/>
      <c r="BE99" s="1412"/>
      <c r="BF99" s="1413"/>
      <c r="BG99" s="1413"/>
      <c r="BH99" s="1414"/>
      <c r="BI99" s="1412"/>
      <c r="BJ99" s="1413"/>
      <c r="BK99" s="1413"/>
      <c r="BL99" s="1414"/>
      <c r="BM99" s="1421"/>
      <c r="BN99" s="1422"/>
      <c r="BO99" s="1423"/>
      <c r="BP99" s="1427"/>
      <c r="BQ99" s="1427"/>
      <c r="BR99" s="1427"/>
      <c r="BS99" s="1427"/>
      <c r="BT99" s="1427"/>
      <c r="BU99" s="127"/>
      <c r="BV99" s="1378"/>
      <c r="BW99" s="1378"/>
      <c r="BX99" s="1378"/>
      <c r="BY99" s="1378"/>
      <c r="BZ99" s="1378"/>
      <c r="CA99" s="1378"/>
      <c r="CB99" s="1378"/>
      <c r="CC99" s="1378"/>
      <c r="CD99" s="1378"/>
      <c r="CE99" s="1378"/>
      <c r="CF99" s="1378"/>
      <c r="CG99" s="1378"/>
      <c r="CH99" s="1378"/>
      <c r="CI99" s="1378"/>
      <c r="CJ99" s="1378"/>
      <c r="CK99" s="1378"/>
      <c r="CL99" s="1378"/>
      <c r="CM99" s="1378"/>
      <c r="CN99" s="1378"/>
      <c r="CO99" s="1378"/>
      <c r="CP99" s="1378"/>
      <c r="CQ99" s="1378"/>
      <c r="CR99" s="1378"/>
      <c r="CS99" s="1378"/>
      <c r="CT99" s="1378"/>
      <c r="CU99" s="1378"/>
      <c r="CV99" s="1378"/>
      <c r="CW99" s="3"/>
      <c r="CX99" s="5"/>
      <c r="DA99" s="11" t="s">
        <v>150</v>
      </c>
      <c r="DB99" s="12">
        <v>0.77700000000000002</v>
      </c>
      <c r="DC99" s="11"/>
      <c r="DE99" s="25"/>
      <c r="DF99" s="21" t="s">
        <v>738</v>
      </c>
      <c r="DG99" s="18">
        <v>178591.79337673692</v>
      </c>
      <c r="DH99" s="18">
        <v>114222.62276854779</v>
      </c>
      <c r="DI99" s="22">
        <v>168054.13642147189</v>
      </c>
      <c r="DJ99" s="18">
        <v>0</v>
      </c>
      <c r="DK99" s="18">
        <v>0</v>
      </c>
      <c r="DL99" s="18">
        <v>40314.601833543602</v>
      </c>
      <c r="DM99" s="18">
        <v>0</v>
      </c>
      <c r="DN99" s="18">
        <v>0</v>
      </c>
      <c r="DO99" s="18">
        <v>0</v>
      </c>
      <c r="DP99" s="18">
        <v>0</v>
      </c>
      <c r="DQ99" s="18">
        <v>0</v>
      </c>
    </row>
    <row r="100" spans="2:121" ht="13.5" customHeight="1" x14ac:dyDescent="0.25">
      <c r="B100" s="2"/>
      <c r="C100" s="33" t="s">
        <v>810</v>
      </c>
      <c r="D100" s="1472" t="s">
        <v>13</v>
      </c>
      <c r="E100" s="1472"/>
      <c r="F100" s="1472"/>
      <c r="G100" s="1472"/>
      <c r="H100" s="1472"/>
      <c r="I100" s="1472"/>
      <c r="J100" s="1472"/>
      <c r="K100" s="1472"/>
      <c r="L100" s="1473"/>
      <c r="M100" s="1379">
        <f>(IF(O80="RUMAH TINGGAL MEWAH",VLOOKUP(D100,BIAYA,2,FALSE),IF(O80="RUMAH TINGGAL MENENGAH",VLOOKUP(D100,BIAYA,3,FALSE),IF(O80="RUMAH TINGGAL SEDERHANA",VLOOKUP(D100,BIAYA,4,FALSE),IF(O80="SEMI PERMANEN",VLOOKUP(D100,BIAYA,5,FALSE),IF(O80="GUDANG",VLOOKUP(D100,BIAYA,6,FALSE),IF(O80="GEDUNG BERTINGKAT RENDAH &lt; 5 LANTAI",VLOOKUP(D100,BIAYA,7,FALSE),IF(O80="GEDUNG BERTINGKAT SEDANG 5-8 LANTAI",VLOOKUP(D100,BIAYA,8,FALSE),IF(O80="GEDUNG BERTINGKAT TINGGI &gt; 8 LANTAI",VLOOKUP(D100,BIAYA,9,FALSE),IF(O80="MALL 4 LANTAI + 1 BASEMENT",VLOOKUP(D100,BIAYA,10,FALSE),IF(O80="HOTEL 8 LANTAI",VLOOKUP(D100,BIAYA,11,FALSE),IF(O80="APARTEMEN 14 LANTAI + 2 SEMI BASEMENT",VLOOKUP(D100,BIAYA,12,FALSE)))))))))))))</f>
        <v>0</v>
      </c>
      <c r="N100" s="1379"/>
      <c r="O100" s="1379"/>
      <c r="P100" s="1379"/>
      <c r="Q100" s="1379"/>
      <c r="R100" s="1460"/>
      <c r="S100" s="1460"/>
      <c r="T100" s="1460"/>
      <c r="U100" s="1359">
        <v>1</v>
      </c>
      <c r="V100" s="1359"/>
      <c r="W100" s="1359"/>
      <c r="X100" s="1533">
        <f t="shared" ref="X100:X102" si="18">M100*R100*U100</f>
        <v>0</v>
      </c>
      <c r="Y100" s="1379"/>
      <c r="Z100" s="1379"/>
      <c r="AA100" s="1379"/>
      <c r="AB100" s="1534"/>
      <c r="AC100" s="1394"/>
      <c r="AD100" s="1395"/>
      <c r="AE100" s="1395"/>
      <c r="AF100" s="1395"/>
      <c r="AG100" s="1395"/>
      <c r="AH100" s="1395"/>
      <c r="AI100" s="1395"/>
      <c r="AJ100" s="1395"/>
      <c r="AK100" s="1395"/>
      <c r="AL100" s="1395"/>
      <c r="AM100" s="1395"/>
      <c r="AN100" s="1395"/>
      <c r="AO100" s="1395"/>
      <c r="AP100" s="1395"/>
      <c r="AQ100" s="1395"/>
      <c r="AR100" s="1395"/>
      <c r="AS100" s="1395"/>
      <c r="AT100" s="1395"/>
      <c r="AU100" s="1395"/>
      <c r="AV100" s="1395"/>
      <c r="AW100" s="1395"/>
      <c r="AX100" s="1395"/>
      <c r="AY100" s="1396"/>
      <c r="AZ100" s="3"/>
      <c r="BA100" s="1403"/>
      <c r="BB100" s="1404"/>
      <c r="BC100" s="1404"/>
      <c r="BD100" s="1405"/>
      <c r="BE100" s="1412"/>
      <c r="BF100" s="1413"/>
      <c r="BG100" s="1413"/>
      <c r="BH100" s="1414"/>
      <c r="BI100" s="1412"/>
      <c r="BJ100" s="1413"/>
      <c r="BK100" s="1413"/>
      <c r="BL100" s="1414"/>
      <c r="BM100" s="1421"/>
      <c r="BN100" s="1422"/>
      <c r="BO100" s="1423"/>
      <c r="BP100" s="1427"/>
      <c r="BQ100" s="1427"/>
      <c r="BR100" s="1427"/>
      <c r="BS100" s="1427"/>
      <c r="BT100" s="1427"/>
      <c r="BU100" s="127"/>
      <c r="BV100" s="1378"/>
      <c r="BW100" s="1378"/>
      <c r="BX100" s="1378"/>
      <c r="BY100" s="1378"/>
      <c r="BZ100" s="1378"/>
      <c r="CA100" s="1378"/>
      <c r="CB100" s="1378"/>
      <c r="CC100" s="1378"/>
      <c r="CD100" s="1378"/>
      <c r="CE100" s="1378"/>
      <c r="CF100" s="1378"/>
      <c r="CG100" s="1378"/>
      <c r="CH100" s="1378"/>
      <c r="CI100" s="1378"/>
      <c r="CJ100" s="1378"/>
      <c r="CK100" s="1378"/>
      <c r="CL100" s="1378"/>
      <c r="CM100" s="1378"/>
      <c r="CN100" s="1378"/>
      <c r="CO100" s="1378"/>
      <c r="CP100" s="1378"/>
      <c r="CQ100" s="1378"/>
      <c r="CR100" s="1378"/>
      <c r="CS100" s="1378"/>
      <c r="CT100" s="1378"/>
      <c r="CU100" s="1378"/>
      <c r="CV100" s="1378"/>
      <c r="CW100" s="3"/>
      <c r="CX100" s="5"/>
      <c r="DA100" s="11" t="s">
        <v>151</v>
      </c>
      <c r="DB100" s="12">
        <v>0.78500000000000003</v>
      </c>
      <c r="DC100" s="11"/>
      <c r="DE100" s="25"/>
      <c r="DF100" s="21" t="s">
        <v>739</v>
      </c>
      <c r="DG100" s="18">
        <v>231048.00072102254</v>
      </c>
      <c r="DH100" s="22">
        <v>166604.57376357529</v>
      </c>
      <c r="DI100" s="18">
        <v>218096.01311947079</v>
      </c>
      <c r="DJ100" s="18">
        <v>0</v>
      </c>
      <c r="DK100" s="18">
        <v>0</v>
      </c>
      <c r="DL100" s="18">
        <v>71065.471114963395</v>
      </c>
      <c r="DM100" s="18">
        <v>0</v>
      </c>
      <c r="DN100" s="18">
        <v>0</v>
      </c>
      <c r="DO100" s="18">
        <v>0</v>
      </c>
      <c r="DP100" s="18">
        <v>0</v>
      </c>
      <c r="DQ100" s="18">
        <v>0</v>
      </c>
    </row>
    <row r="101" spans="2:121" ht="13.5" customHeight="1" x14ac:dyDescent="0.25">
      <c r="B101" s="2"/>
      <c r="C101" s="33" t="s">
        <v>810</v>
      </c>
      <c r="D101" s="1472" t="s">
        <v>13</v>
      </c>
      <c r="E101" s="1472"/>
      <c r="F101" s="1472"/>
      <c r="G101" s="1472"/>
      <c r="H101" s="1472"/>
      <c r="I101" s="1472"/>
      <c r="J101" s="1472"/>
      <c r="K101" s="1472"/>
      <c r="L101" s="1473"/>
      <c r="M101" s="1379">
        <f>(IF(O80="RUMAH TINGGAL MEWAH",VLOOKUP(D101,BIAYA,2,FALSE),IF(O80="RUMAH TINGGAL MENENGAH",VLOOKUP(D101,BIAYA,3,FALSE),IF(O80="RUMAH TINGGAL SEDERHANA",VLOOKUP(D101,BIAYA,4,FALSE),IF(O80="SEMI PERMANEN",VLOOKUP(D101,BIAYA,5,FALSE),IF(O80="GUDANG",VLOOKUP(D101,BIAYA,6,FALSE),IF(O80="GEDUNG BERTINGKAT RENDAH &lt; 5 LANTAI",VLOOKUP(D101,BIAYA,7,FALSE),IF(O80="GEDUNG BERTINGKAT SEDANG 5-8 LANTAI",VLOOKUP(D101,BIAYA,8,FALSE),IF(O80="GEDUNG BERTINGKAT TINGGI &gt; 8 LANTAI",VLOOKUP(D101,BIAYA,9,FALSE),IF(O80="MALL 4 LANTAI + 1 BASEMENT",VLOOKUP(D101,BIAYA,10,FALSE),IF(O80="HOTEL 8 LANTAI",VLOOKUP(D101,BIAYA,11,FALSE),IF(O80="APARTEMEN 14 LANTAI + 2 SEMI BASEMENT",VLOOKUP(D101,BIAYA,12,FALSE)))))))))))))</f>
        <v>0</v>
      </c>
      <c r="N101" s="1379"/>
      <c r="O101" s="1379"/>
      <c r="P101" s="1379"/>
      <c r="Q101" s="1379"/>
      <c r="R101" s="1460"/>
      <c r="S101" s="1460"/>
      <c r="T101" s="1460"/>
      <c r="U101" s="1359">
        <v>1</v>
      </c>
      <c r="V101" s="1359"/>
      <c r="W101" s="1359"/>
      <c r="X101" s="1533">
        <f t="shared" si="18"/>
        <v>0</v>
      </c>
      <c r="Y101" s="1379"/>
      <c r="Z101" s="1379"/>
      <c r="AA101" s="1379"/>
      <c r="AB101" s="1534"/>
      <c r="AC101" s="1394"/>
      <c r="AD101" s="1395"/>
      <c r="AE101" s="1395"/>
      <c r="AF101" s="1395"/>
      <c r="AG101" s="1395"/>
      <c r="AH101" s="1395"/>
      <c r="AI101" s="1395"/>
      <c r="AJ101" s="1395"/>
      <c r="AK101" s="1395"/>
      <c r="AL101" s="1395"/>
      <c r="AM101" s="1395"/>
      <c r="AN101" s="1395"/>
      <c r="AO101" s="1395"/>
      <c r="AP101" s="1395"/>
      <c r="AQ101" s="1395"/>
      <c r="AR101" s="1395"/>
      <c r="AS101" s="1395"/>
      <c r="AT101" s="1395"/>
      <c r="AU101" s="1395"/>
      <c r="AV101" s="1395"/>
      <c r="AW101" s="1395"/>
      <c r="AX101" s="1395"/>
      <c r="AY101" s="1396"/>
      <c r="AZ101" s="3"/>
      <c r="BA101" s="1403"/>
      <c r="BB101" s="1404"/>
      <c r="BC101" s="1404"/>
      <c r="BD101" s="1405"/>
      <c r="BE101" s="1412"/>
      <c r="BF101" s="1413"/>
      <c r="BG101" s="1413"/>
      <c r="BH101" s="1414"/>
      <c r="BI101" s="1412"/>
      <c r="BJ101" s="1413"/>
      <c r="BK101" s="1413"/>
      <c r="BL101" s="1414"/>
      <c r="BM101" s="1421"/>
      <c r="BN101" s="1422"/>
      <c r="BO101" s="1423"/>
      <c r="BP101" s="1427"/>
      <c r="BQ101" s="1427"/>
      <c r="BR101" s="1427"/>
      <c r="BS101" s="1427"/>
      <c r="BT101" s="1427"/>
      <c r="BU101" s="127"/>
      <c r="BV101" s="1378"/>
      <c r="BW101" s="1378"/>
      <c r="BX101" s="1378"/>
      <c r="BY101" s="1378"/>
      <c r="BZ101" s="1378"/>
      <c r="CA101" s="1378"/>
      <c r="CB101" s="1378"/>
      <c r="CC101" s="1378"/>
      <c r="CD101" s="1378"/>
      <c r="CE101" s="1378"/>
      <c r="CF101" s="1378"/>
      <c r="CG101" s="1378"/>
      <c r="CH101" s="1378"/>
      <c r="CI101" s="1378"/>
      <c r="CJ101" s="1378"/>
      <c r="CK101" s="1378"/>
      <c r="CL101" s="1378"/>
      <c r="CM101" s="1378"/>
      <c r="CN101" s="1378"/>
      <c r="CO101" s="1378"/>
      <c r="CP101" s="1378"/>
      <c r="CQ101" s="1378"/>
      <c r="CR101" s="1378"/>
      <c r="CS101" s="1378"/>
      <c r="CT101" s="1378"/>
      <c r="CU101" s="1378"/>
      <c r="CV101" s="1378"/>
      <c r="CW101" s="3"/>
      <c r="CX101" s="5"/>
      <c r="DA101" s="11" t="s">
        <v>152</v>
      </c>
      <c r="DB101" s="12">
        <v>0.77</v>
      </c>
      <c r="DC101" s="11"/>
      <c r="DE101" s="25"/>
      <c r="DF101" s="21" t="s">
        <v>740</v>
      </c>
      <c r="DG101" s="18">
        <v>239767.43914740885</v>
      </c>
      <c r="DH101" s="18">
        <v>157648.86597114737</v>
      </c>
      <c r="DI101" s="18">
        <v>216293.45944931015</v>
      </c>
      <c r="DJ101" s="18">
        <v>0</v>
      </c>
      <c r="DK101" s="18">
        <v>0</v>
      </c>
      <c r="DL101" s="18">
        <v>99522.811125653432</v>
      </c>
      <c r="DM101" s="18">
        <v>0</v>
      </c>
      <c r="DN101" s="18">
        <v>0</v>
      </c>
      <c r="DO101" s="18">
        <v>0</v>
      </c>
      <c r="DP101" s="18">
        <v>0</v>
      </c>
      <c r="DQ101" s="18">
        <v>0</v>
      </c>
    </row>
    <row r="102" spans="2:121" ht="13.5" customHeight="1" x14ac:dyDescent="0.25">
      <c r="B102" s="2"/>
      <c r="C102" s="34" t="s">
        <v>810</v>
      </c>
      <c r="D102" s="1472" t="s">
        <v>13</v>
      </c>
      <c r="E102" s="1472"/>
      <c r="F102" s="1472"/>
      <c r="G102" s="1472"/>
      <c r="H102" s="1472"/>
      <c r="I102" s="1472"/>
      <c r="J102" s="1472"/>
      <c r="K102" s="1472"/>
      <c r="L102" s="1473"/>
      <c r="M102" s="1379">
        <f>(IF(O80="RUMAH TINGGAL MEWAH",VLOOKUP(D102,BIAYA,2,FALSE),IF(O80="RUMAH TINGGAL MENENGAH",VLOOKUP(D102,BIAYA,3,FALSE),IF(O80="RUMAH TINGGAL SEDERHANA",VLOOKUP(D102,BIAYA,4,FALSE),IF(O80="SEMI PERMANEN",VLOOKUP(D102,BIAYA,5,FALSE),IF(O80="GUDANG",VLOOKUP(D102,BIAYA,6,FALSE),IF(O80="GEDUNG BERTINGKAT RENDAH &lt; 5 LANTAI",VLOOKUP(D102,BIAYA,7,FALSE),IF(O80="GEDUNG BERTINGKAT SEDANG 5-8 LANTAI",VLOOKUP(D102,BIAYA,8,FALSE),IF(O80="GEDUNG BERTINGKAT TINGGI &gt; 8 LANTAI",VLOOKUP(D102,BIAYA,9,FALSE),IF(O80="MALL 4 LANTAI + 1 BASEMENT",VLOOKUP(D102,BIAYA,10,FALSE),IF(O80="HOTEL 8 LANTAI",VLOOKUP(D102,BIAYA,11,FALSE),IF(O80="APARTEMEN 14 LANTAI + 2 SEMI BASEMENT",VLOOKUP(D102,BIAYA,12,FALSE)))))))))))))</f>
        <v>0</v>
      </c>
      <c r="N102" s="1379"/>
      <c r="O102" s="1379"/>
      <c r="P102" s="1379"/>
      <c r="Q102" s="1379"/>
      <c r="R102" s="1380"/>
      <c r="S102" s="1380"/>
      <c r="T102" s="1380"/>
      <c r="U102" s="1377">
        <v>1</v>
      </c>
      <c r="V102" s="1377"/>
      <c r="W102" s="1377"/>
      <c r="X102" s="1527">
        <f t="shared" si="18"/>
        <v>0</v>
      </c>
      <c r="Y102" s="1528"/>
      <c r="Z102" s="1528"/>
      <c r="AA102" s="1528"/>
      <c r="AB102" s="1529"/>
      <c r="AC102" s="1394"/>
      <c r="AD102" s="1395"/>
      <c r="AE102" s="1395"/>
      <c r="AF102" s="1395"/>
      <c r="AG102" s="1395"/>
      <c r="AH102" s="1395"/>
      <c r="AI102" s="1395"/>
      <c r="AJ102" s="1395"/>
      <c r="AK102" s="1395"/>
      <c r="AL102" s="1395"/>
      <c r="AM102" s="1395"/>
      <c r="AN102" s="1395"/>
      <c r="AO102" s="1395"/>
      <c r="AP102" s="1395"/>
      <c r="AQ102" s="1395"/>
      <c r="AR102" s="1395"/>
      <c r="AS102" s="1395"/>
      <c r="AT102" s="1395"/>
      <c r="AU102" s="1395"/>
      <c r="AV102" s="1395"/>
      <c r="AW102" s="1395"/>
      <c r="AX102" s="1395"/>
      <c r="AY102" s="1396"/>
      <c r="AZ102" s="3"/>
      <c r="BA102" s="1403"/>
      <c r="BB102" s="1404"/>
      <c r="BC102" s="1404"/>
      <c r="BD102" s="1405"/>
      <c r="BE102" s="1412"/>
      <c r="BF102" s="1413"/>
      <c r="BG102" s="1413"/>
      <c r="BH102" s="1414"/>
      <c r="BI102" s="1412"/>
      <c r="BJ102" s="1413"/>
      <c r="BK102" s="1413"/>
      <c r="BL102" s="1414"/>
      <c r="BM102" s="1421"/>
      <c r="BN102" s="1422"/>
      <c r="BO102" s="1423"/>
      <c r="BP102" s="1427"/>
      <c r="BQ102" s="1427"/>
      <c r="BR102" s="1427"/>
      <c r="BS102" s="1427"/>
      <c r="BT102" s="1427"/>
      <c r="BU102" s="127"/>
      <c r="BV102" s="1378"/>
      <c r="BW102" s="1378"/>
      <c r="BX102" s="1378"/>
      <c r="BY102" s="1378"/>
      <c r="BZ102" s="1378"/>
      <c r="CA102" s="1378"/>
      <c r="CB102" s="1378"/>
      <c r="CC102" s="1378"/>
      <c r="CD102" s="1378"/>
      <c r="CE102" s="1378"/>
      <c r="CF102" s="1378"/>
      <c r="CG102" s="1378"/>
      <c r="CH102" s="1378"/>
      <c r="CI102" s="1378"/>
      <c r="CJ102" s="1378"/>
      <c r="CK102" s="1378"/>
      <c r="CL102" s="1378"/>
      <c r="CM102" s="1378"/>
      <c r="CN102" s="1378"/>
      <c r="CO102" s="1378"/>
      <c r="CP102" s="1378"/>
      <c r="CQ102" s="1378"/>
      <c r="CR102" s="1378"/>
      <c r="CS102" s="1378"/>
      <c r="CT102" s="1378"/>
      <c r="CU102" s="1378"/>
      <c r="CV102" s="1378"/>
      <c r="CW102" s="3"/>
      <c r="CX102" s="5"/>
      <c r="DA102" s="11" t="s">
        <v>153</v>
      </c>
      <c r="DB102" s="12">
        <v>0.75</v>
      </c>
      <c r="DC102" s="11"/>
      <c r="DE102" s="25"/>
      <c r="DF102" s="21" t="s">
        <v>741</v>
      </c>
      <c r="DG102" s="18">
        <v>222418.74459428838</v>
      </c>
      <c r="DH102" s="18">
        <v>139165.95023276852</v>
      </c>
      <c r="DI102" s="18">
        <v>0</v>
      </c>
      <c r="DJ102" s="18">
        <v>0</v>
      </c>
      <c r="DK102" s="18">
        <v>0</v>
      </c>
      <c r="DL102" s="18">
        <v>88672.399580952871</v>
      </c>
      <c r="DM102" s="18">
        <v>0</v>
      </c>
      <c r="DN102" s="18">
        <v>0</v>
      </c>
      <c r="DO102" s="18">
        <v>0</v>
      </c>
      <c r="DP102" s="18">
        <v>0</v>
      </c>
      <c r="DQ102" s="18">
        <v>0</v>
      </c>
    </row>
    <row r="103" spans="2:121" ht="13.5" customHeight="1" x14ac:dyDescent="0.2">
      <c r="B103" s="2"/>
      <c r="C103" s="1381" t="s">
        <v>811</v>
      </c>
      <c r="D103" s="1382"/>
      <c r="E103" s="1382"/>
      <c r="F103" s="1382"/>
      <c r="G103" s="1382"/>
      <c r="H103" s="1382"/>
      <c r="I103" s="1382"/>
      <c r="J103" s="1382"/>
      <c r="K103" s="1382"/>
      <c r="L103" s="1382"/>
      <c r="M103" s="1382"/>
      <c r="N103" s="1382"/>
      <c r="O103" s="1382"/>
      <c r="P103" s="1382"/>
      <c r="Q103" s="1382"/>
      <c r="R103" s="1382"/>
      <c r="S103" s="1382"/>
      <c r="T103" s="1382"/>
      <c r="U103" s="1382"/>
      <c r="V103" s="1382"/>
      <c r="W103" s="1383"/>
      <c r="X103" s="1384">
        <f>SUM(X99:AB102)</f>
        <v>0</v>
      </c>
      <c r="Y103" s="1384"/>
      <c r="Z103" s="1384"/>
      <c r="AA103" s="1384"/>
      <c r="AB103" s="1384"/>
      <c r="AC103" s="1397"/>
      <c r="AD103" s="1398"/>
      <c r="AE103" s="1398"/>
      <c r="AF103" s="1398"/>
      <c r="AG103" s="1398"/>
      <c r="AH103" s="1398"/>
      <c r="AI103" s="1398"/>
      <c r="AJ103" s="1398"/>
      <c r="AK103" s="1398"/>
      <c r="AL103" s="1398"/>
      <c r="AM103" s="1398"/>
      <c r="AN103" s="1398"/>
      <c r="AO103" s="1398"/>
      <c r="AP103" s="1398"/>
      <c r="AQ103" s="1398"/>
      <c r="AR103" s="1398"/>
      <c r="AS103" s="1398"/>
      <c r="AT103" s="1398"/>
      <c r="AU103" s="1398"/>
      <c r="AV103" s="1398"/>
      <c r="AW103" s="1398"/>
      <c r="AX103" s="1398"/>
      <c r="AY103" s="1399"/>
      <c r="AZ103" s="3"/>
      <c r="BA103" s="1406"/>
      <c r="BB103" s="1407"/>
      <c r="BC103" s="1407"/>
      <c r="BD103" s="1408"/>
      <c r="BE103" s="1415"/>
      <c r="BF103" s="1416"/>
      <c r="BG103" s="1416"/>
      <c r="BH103" s="1417"/>
      <c r="BI103" s="1415"/>
      <c r="BJ103" s="1416"/>
      <c r="BK103" s="1416"/>
      <c r="BL103" s="1417"/>
      <c r="BM103" s="1424"/>
      <c r="BN103" s="1425"/>
      <c r="BO103" s="1426"/>
      <c r="BP103" s="1427"/>
      <c r="BQ103" s="1427"/>
      <c r="BR103" s="1427"/>
      <c r="BS103" s="1427"/>
      <c r="BT103" s="1427"/>
      <c r="BU103" s="127"/>
      <c r="BV103" s="1378"/>
      <c r="BW103" s="1378"/>
      <c r="BX103" s="1378"/>
      <c r="BY103" s="1378"/>
      <c r="BZ103" s="1378"/>
      <c r="CA103" s="1378"/>
      <c r="CB103" s="1378"/>
      <c r="CC103" s="1378"/>
      <c r="CD103" s="1378"/>
      <c r="CE103" s="1378"/>
      <c r="CF103" s="1378"/>
      <c r="CG103" s="1378"/>
      <c r="CH103" s="1378"/>
      <c r="CI103" s="1378"/>
      <c r="CJ103" s="1378"/>
      <c r="CK103" s="1378"/>
      <c r="CL103" s="1378"/>
      <c r="CM103" s="1378"/>
      <c r="CN103" s="1378"/>
      <c r="CO103" s="1378"/>
      <c r="CP103" s="1378"/>
      <c r="CQ103" s="1378"/>
      <c r="CR103" s="1378"/>
      <c r="CS103" s="1378"/>
      <c r="CT103" s="1378"/>
      <c r="CU103" s="1378"/>
      <c r="CV103" s="1378"/>
      <c r="CW103" s="3"/>
      <c r="CX103" s="5"/>
      <c r="DA103" s="11" t="s">
        <v>154</v>
      </c>
      <c r="DB103" s="12">
        <v>0.79700000000000004</v>
      </c>
      <c r="DC103" s="11"/>
      <c r="DE103" s="25"/>
      <c r="DF103" s="21" t="s">
        <v>742</v>
      </c>
      <c r="DG103" s="18">
        <v>423079.10638574883</v>
      </c>
      <c r="DH103" s="18">
        <v>347873.94927642751</v>
      </c>
      <c r="DI103" s="18">
        <v>0</v>
      </c>
      <c r="DJ103" s="18">
        <v>0</v>
      </c>
      <c r="DK103" s="18">
        <v>0</v>
      </c>
      <c r="DL103" s="18">
        <v>159900.15915044202</v>
      </c>
      <c r="DM103" s="18">
        <v>0</v>
      </c>
      <c r="DN103" s="18">
        <v>0</v>
      </c>
      <c r="DO103" s="18">
        <v>0</v>
      </c>
      <c r="DP103" s="18">
        <v>0</v>
      </c>
      <c r="DQ103" s="18">
        <v>0</v>
      </c>
    </row>
    <row r="104" spans="2:121" ht="13.5" customHeight="1" x14ac:dyDescent="0.2">
      <c r="B104" s="2"/>
      <c r="C104" s="1385" t="s">
        <v>608</v>
      </c>
      <c r="D104" s="1386"/>
      <c r="E104" s="1386"/>
      <c r="F104" s="1386"/>
      <c r="G104" s="1386"/>
      <c r="H104" s="1386"/>
      <c r="I104" s="1386"/>
      <c r="J104" s="1386"/>
      <c r="K104" s="1386"/>
      <c r="L104" s="1386"/>
      <c r="M104" s="1386"/>
      <c r="N104" s="1386"/>
      <c r="O104" s="1386"/>
      <c r="P104" s="1386"/>
      <c r="Q104" s="1386"/>
      <c r="R104" s="1386"/>
      <c r="S104" s="1386"/>
      <c r="T104" s="1386"/>
      <c r="U104" s="1386"/>
      <c r="V104" s="1386"/>
      <c r="W104" s="1387"/>
      <c r="X104" s="1388">
        <f>HLOOKUP(O80,$DG$58:$DQ$67,5,FALSE)</f>
        <v>178663</v>
      </c>
      <c r="Y104" s="1389"/>
      <c r="Z104" s="1389"/>
      <c r="AA104" s="1389"/>
      <c r="AB104" s="1390"/>
      <c r="AC104" s="1391" t="str">
        <f>HLOOKUP(O80,$DG$44:$DQ$56,5,FALSE)</f>
        <v>Genteng beton, dilengkapi dengan canopy teras dan listplank</v>
      </c>
      <c r="AD104" s="1392"/>
      <c r="AE104" s="1392"/>
      <c r="AF104" s="1392"/>
      <c r="AG104" s="1392"/>
      <c r="AH104" s="1392"/>
      <c r="AI104" s="1392"/>
      <c r="AJ104" s="1392"/>
      <c r="AK104" s="1392"/>
      <c r="AL104" s="1392"/>
      <c r="AM104" s="1392"/>
      <c r="AN104" s="1392"/>
      <c r="AO104" s="1392"/>
      <c r="AP104" s="1392"/>
      <c r="AQ104" s="1392"/>
      <c r="AR104" s="1392"/>
      <c r="AS104" s="1392"/>
      <c r="AT104" s="1392"/>
      <c r="AU104" s="1392"/>
      <c r="AV104" s="1392"/>
      <c r="AW104" s="1392"/>
      <c r="AX104" s="1392"/>
      <c r="AY104" s="1393"/>
      <c r="AZ104" s="3"/>
      <c r="BA104" s="1400">
        <f>X109*BQ85</f>
        <v>0</v>
      </c>
      <c r="BB104" s="1401"/>
      <c r="BC104" s="1401"/>
      <c r="BD104" s="1402"/>
      <c r="BE104" s="1409">
        <f>BE87</f>
        <v>0</v>
      </c>
      <c r="BF104" s="1410"/>
      <c r="BG104" s="1410"/>
      <c r="BH104" s="1411"/>
      <c r="BI104" s="1461">
        <f>BI87</f>
        <v>0</v>
      </c>
      <c r="BJ104" s="1462"/>
      <c r="BK104" s="1462"/>
      <c r="BL104" s="1463"/>
      <c r="BM104" s="1418">
        <f>IF(BI87=0,0,(Rekap!$A$6-BI104)/AS145)</f>
        <v>0</v>
      </c>
      <c r="BN104" s="1419"/>
      <c r="BO104" s="1420"/>
      <c r="BP104" s="1427">
        <f>BA104*BM104</f>
        <v>0</v>
      </c>
      <c r="BQ104" s="1427"/>
      <c r="BR104" s="1427"/>
      <c r="BS104" s="1427"/>
      <c r="BT104" s="1427"/>
      <c r="BU104" s="127"/>
      <c r="BV104" s="1378"/>
      <c r="BW104" s="1378"/>
      <c r="BX104" s="1378"/>
      <c r="BY104" s="1378"/>
      <c r="BZ104" s="1378"/>
      <c r="CA104" s="1378"/>
      <c r="CB104" s="1378"/>
      <c r="CC104" s="1378"/>
      <c r="CD104" s="1378"/>
      <c r="CE104" s="1378"/>
      <c r="CF104" s="1378"/>
      <c r="CG104" s="1378"/>
      <c r="CH104" s="1378"/>
      <c r="CI104" s="1378"/>
      <c r="CJ104" s="1378"/>
      <c r="CK104" s="1378"/>
      <c r="CL104" s="1378"/>
      <c r="CM104" s="1378"/>
      <c r="CN104" s="1378"/>
      <c r="CO104" s="1378"/>
      <c r="CP104" s="1378"/>
      <c r="CQ104" s="1378"/>
      <c r="CR104" s="1378"/>
      <c r="CS104" s="1378"/>
      <c r="CT104" s="1378"/>
      <c r="CU104" s="1378"/>
      <c r="CV104" s="1378"/>
      <c r="CW104" s="3"/>
      <c r="CX104" s="5"/>
      <c r="DA104" s="11" t="s">
        <v>155</v>
      </c>
      <c r="DB104" s="12">
        <v>0.76200000000000001</v>
      </c>
      <c r="DC104" s="11"/>
      <c r="DE104" s="25"/>
      <c r="DF104" s="21" t="s">
        <v>743</v>
      </c>
      <c r="DG104" s="18">
        <v>0</v>
      </c>
      <c r="DH104" s="18">
        <v>83389.727241167158</v>
      </c>
      <c r="DI104" s="18">
        <v>138303.77524016905</v>
      </c>
      <c r="DJ104" s="18">
        <v>131027.31413287872</v>
      </c>
      <c r="DK104" s="18">
        <v>105830.27304942037</v>
      </c>
      <c r="DL104" s="18">
        <v>55928.920011265393</v>
      </c>
      <c r="DM104" s="18">
        <v>0</v>
      </c>
      <c r="DN104" s="18">
        <v>0</v>
      </c>
      <c r="DO104" s="18">
        <v>0</v>
      </c>
      <c r="DP104" s="18">
        <v>0</v>
      </c>
      <c r="DQ104" s="18">
        <v>0</v>
      </c>
    </row>
    <row r="105" spans="2:121" ht="13.5" customHeight="1" x14ac:dyDescent="0.25">
      <c r="B105" s="2"/>
      <c r="C105" s="32" t="s">
        <v>810</v>
      </c>
      <c r="D105" s="1470" t="s">
        <v>13</v>
      </c>
      <c r="E105" s="1470"/>
      <c r="F105" s="1470"/>
      <c r="G105" s="1470"/>
      <c r="H105" s="1470"/>
      <c r="I105" s="1470"/>
      <c r="J105" s="1470"/>
      <c r="K105" s="1470"/>
      <c r="L105" s="1471"/>
      <c r="M105" s="1379">
        <f>(IF(O80="RUMAH TINGGAL MEWAH",VLOOKUP(D105,BIAYA,2,FALSE),IF(O80="RUMAH TINGGAL MENENGAH",VLOOKUP(D105,BIAYA,3,FALSE),IF(O80="RUMAH TINGGAL SEDERHANA",VLOOKUP(D105,BIAYA,4,FALSE),IF(O80="SEMI PERMANEN",VLOOKUP(D105,BIAYA,5,FALSE),IF(O80="GUDANG",VLOOKUP(D105,BIAYA,6,FALSE),IF(O80="GEDUNG BERTINGKAT RENDAH &lt; 5 LANTAI",VLOOKUP(D105,BIAYA,7,FALSE),IF(O80="GEDUNG BERTINGKAT SEDANG 5-8 LANTAI",VLOOKUP(D105,BIAYA,8,FALSE),IF(O80="GEDUNG BERTINGKAT TINGGI &gt; 8 LANTAI",VLOOKUP(D105,BIAYA,9,FALSE),IF(O80="MALL 4 LANTAI + 1 BASEMENT",VLOOKUP(D105,BIAYA,10,FALSE),IF(O80="HOTEL 8 LANTAI",VLOOKUP(D105,BIAYA,11,FALSE),IF(O80="APARTEMEN 14 LANTAI + 2 SEMI BASEMENT",VLOOKUP(D105,BIAYA,12,FALSE)))))))))))))</f>
        <v>0</v>
      </c>
      <c r="N105" s="1379"/>
      <c r="O105" s="1379"/>
      <c r="P105" s="1379"/>
      <c r="Q105" s="1379"/>
      <c r="R105" s="1459">
        <v>0</v>
      </c>
      <c r="S105" s="1459"/>
      <c r="T105" s="1459"/>
      <c r="U105" s="1436">
        <v>1</v>
      </c>
      <c r="V105" s="1436"/>
      <c r="W105" s="1436"/>
      <c r="X105" s="1437">
        <f>M105*R105*U105</f>
        <v>0</v>
      </c>
      <c r="Y105" s="1437"/>
      <c r="Z105" s="1437"/>
      <c r="AA105" s="1437"/>
      <c r="AB105" s="1437"/>
      <c r="AC105" s="1394"/>
      <c r="AD105" s="1395"/>
      <c r="AE105" s="1395"/>
      <c r="AF105" s="1395"/>
      <c r="AG105" s="1395"/>
      <c r="AH105" s="1395"/>
      <c r="AI105" s="1395"/>
      <c r="AJ105" s="1395"/>
      <c r="AK105" s="1395"/>
      <c r="AL105" s="1395"/>
      <c r="AM105" s="1395"/>
      <c r="AN105" s="1395"/>
      <c r="AO105" s="1395"/>
      <c r="AP105" s="1395"/>
      <c r="AQ105" s="1395"/>
      <c r="AR105" s="1395"/>
      <c r="AS105" s="1395"/>
      <c r="AT105" s="1395"/>
      <c r="AU105" s="1395"/>
      <c r="AV105" s="1395"/>
      <c r="AW105" s="1395"/>
      <c r="AX105" s="1395"/>
      <c r="AY105" s="1396"/>
      <c r="AZ105" s="3"/>
      <c r="BA105" s="1403"/>
      <c r="BB105" s="1404"/>
      <c r="BC105" s="1404"/>
      <c r="BD105" s="1405"/>
      <c r="BE105" s="1412"/>
      <c r="BF105" s="1413"/>
      <c r="BG105" s="1413"/>
      <c r="BH105" s="1414"/>
      <c r="BI105" s="1464"/>
      <c r="BJ105" s="1465"/>
      <c r="BK105" s="1465"/>
      <c r="BL105" s="1466"/>
      <c r="BM105" s="1421"/>
      <c r="BN105" s="1422"/>
      <c r="BO105" s="1423"/>
      <c r="BP105" s="1427"/>
      <c r="BQ105" s="1427"/>
      <c r="BR105" s="1427"/>
      <c r="BS105" s="1427"/>
      <c r="BT105" s="1427"/>
      <c r="BU105" s="127"/>
      <c r="BV105" s="1378"/>
      <c r="BW105" s="1378"/>
      <c r="BX105" s="1378"/>
      <c r="BY105" s="1378"/>
      <c r="BZ105" s="1378"/>
      <c r="CA105" s="1378"/>
      <c r="CB105" s="1378"/>
      <c r="CC105" s="1378"/>
      <c r="CD105" s="1378"/>
      <c r="CE105" s="1378"/>
      <c r="CF105" s="1378"/>
      <c r="CG105" s="1378"/>
      <c r="CH105" s="1378"/>
      <c r="CI105" s="1378"/>
      <c r="CJ105" s="1378"/>
      <c r="CK105" s="1378"/>
      <c r="CL105" s="1378"/>
      <c r="CM105" s="1378"/>
      <c r="CN105" s="1378"/>
      <c r="CO105" s="1378"/>
      <c r="CP105" s="1378"/>
      <c r="CQ105" s="1378"/>
      <c r="CR105" s="1378"/>
      <c r="CS105" s="1378"/>
      <c r="CT105" s="1378"/>
      <c r="CU105" s="1378"/>
      <c r="CV105" s="1378"/>
      <c r="CW105" s="3"/>
      <c r="CX105" s="5"/>
      <c r="DA105" s="11" t="s">
        <v>156</v>
      </c>
      <c r="DB105" s="12">
        <v>0.80600000000000005</v>
      </c>
      <c r="DC105" s="11"/>
      <c r="DE105" s="25"/>
      <c r="DF105" s="21" t="s">
        <v>744</v>
      </c>
      <c r="DG105" s="18">
        <v>285613.79094936739</v>
      </c>
      <c r="DH105" s="18">
        <v>253478.93632844428</v>
      </c>
      <c r="DI105" s="18">
        <v>0</v>
      </c>
      <c r="DJ105" s="22">
        <v>0</v>
      </c>
      <c r="DK105" s="18">
        <v>0</v>
      </c>
      <c r="DL105" s="18">
        <v>103175.76510062868</v>
      </c>
      <c r="DM105" s="18">
        <v>0</v>
      </c>
      <c r="DN105" s="18">
        <v>0</v>
      </c>
      <c r="DO105" s="18">
        <v>0</v>
      </c>
      <c r="DP105" s="18">
        <v>0</v>
      </c>
      <c r="DQ105" s="18">
        <v>0</v>
      </c>
    </row>
    <row r="106" spans="2:121" ht="13.5" customHeight="1" x14ac:dyDescent="0.25">
      <c r="B106" s="2"/>
      <c r="C106" s="33" t="s">
        <v>810</v>
      </c>
      <c r="D106" s="1472" t="s">
        <v>13</v>
      </c>
      <c r="E106" s="1472"/>
      <c r="F106" s="1472"/>
      <c r="G106" s="1472"/>
      <c r="H106" s="1472"/>
      <c r="I106" s="1472"/>
      <c r="J106" s="1472"/>
      <c r="K106" s="1472"/>
      <c r="L106" s="1473"/>
      <c r="M106" s="1379">
        <f>(IF(O80="RUMAH TINGGAL MEWAH",VLOOKUP(D106,BIAYA,2,FALSE),IF(O80="RUMAH TINGGAL MENENGAH",VLOOKUP(D106,BIAYA,3,FALSE),IF(O80="RUMAH TINGGAL SEDERHANA",VLOOKUP(D106,BIAYA,4,FALSE),IF(O80="SEMI PERMANEN",VLOOKUP(D106,BIAYA,5,FALSE),IF(O80="GUDANG",VLOOKUP(D106,BIAYA,6,FALSE),IF(O80="GEDUNG BERTINGKAT RENDAH &lt; 5 LANTAI",VLOOKUP(D106,BIAYA,7,FALSE),IF(O80="GEDUNG BERTINGKAT SEDANG 5-8 LANTAI",VLOOKUP(D106,BIAYA,8,FALSE),IF(O80="GEDUNG BERTINGKAT TINGGI &gt; 8 LANTAI",VLOOKUP(D106,BIAYA,9,FALSE),IF(O80="MALL 4 LANTAI + 1 BASEMENT",VLOOKUP(D106,BIAYA,10,FALSE),IF(O80="HOTEL 8 LANTAI",VLOOKUP(D106,BIAYA,11,FALSE),IF(O80="APARTEMEN 14 LANTAI + 2 SEMI BASEMENT",VLOOKUP(D106,BIAYA,12,FALSE)))))))))))))</f>
        <v>0</v>
      </c>
      <c r="N106" s="1379"/>
      <c r="O106" s="1379"/>
      <c r="P106" s="1379"/>
      <c r="Q106" s="1379"/>
      <c r="R106" s="1460"/>
      <c r="S106" s="1460"/>
      <c r="T106" s="1460"/>
      <c r="U106" s="1359">
        <v>1</v>
      </c>
      <c r="V106" s="1359"/>
      <c r="W106" s="1359"/>
      <c r="X106" s="1533">
        <f t="shared" ref="X106:X108" si="19">M106*R106*U106</f>
        <v>0</v>
      </c>
      <c r="Y106" s="1379"/>
      <c r="Z106" s="1379"/>
      <c r="AA106" s="1379"/>
      <c r="AB106" s="1534"/>
      <c r="AC106" s="1394"/>
      <c r="AD106" s="1395"/>
      <c r="AE106" s="1395"/>
      <c r="AF106" s="1395"/>
      <c r="AG106" s="1395"/>
      <c r="AH106" s="1395"/>
      <c r="AI106" s="1395"/>
      <c r="AJ106" s="1395"/>
      <c r="AK106" s="1395"/>
      <c r="AL106" s="1395"/>
      <c r="AM106" s="1395"/>
      <c r="AN106" s="1395"/>
      <c r="AO106" s="1395"/>
      <c r="AP106" s="1395"/>
      <c r="AQ106" s="1395"/>
      <c r="AR106" s="1395"/>
      <c r="AS106" s="1395"/>
      <c r="AT106" s="1395"/>
      <c r="AU106" s="1395"/>
      <c r="AV106" s="1395"/>
      <c r="AW106" s="1395"/>
      <c r="AX106" s="1395"/>
      <c r="AY106" s="1396"/>
      <c r="AZ106" s="3"/>
      <c r="BA106" s="1403"/>
      <c r="BB106" s="1404"/>
      <c r="BC106" s="1404"/>
      <c r="BD106" s="1405"/>
      <c r="BE106" s="1412"/>
      <c r="BF106" s="1413"/>
      <c r="BG106" s="1413"/>
      <c r="BH106" s="1414"/>
      <c r="BI106" s="1464"/>
      <c r="BJ106" s="1465"/>
      <c r="BK106" s="1465"/>
      <c r="BL106" s="1466"/>
      <c r="BM106" s="1421"/>
      <c r="BN106" s="1422"/>
      <c r="BO106" s="1423"/>
      <c r="BP106" s="1427"/>
      <c r="BQ106" s="1427"/>
      <c r="BR106" s="1427"/>
      <c r="BS106" s="1427"/>
      <c r="BT106" s="1427"/>
      <c r="BU106" s="127"/>
      <c r="BV106" s="1378"/>
      <c r="BW106" s="1378"/>
      <c r="BX106" s="1378"/>
      <c r="BY106" s="1378"/>
      <c r="BZ106" s="1378"/>
      <c r="CA106" s="1378"/>
      <c r="CB106" s="1378"/>
      <c r="CC106" s="1378"/>
      <c r="CD106" s="1378"/>
      <c r="CE106" s="1378"/>
      <c r="CF106" s="1378"/>
      <c r="CG106" s="1378"/>
      <c r="CH106" s="1378"/>
      <c r="CI106" s="1378"/>
      <c r="CJ106" s="1378"/>
      <c r="CK106" s="1378"/>
      <c r="CL106" s="1378"/>
      <c r="CM106" s="1378"/>
      <c r="CN106" s="1378"/>
      <c r="CO106" s="1378"/>
      <c r="CP106" s="1378"/>
      <c r="CQ106" s="1378"/>
      <c r="CR106" s="1378"/>
      <c r="CS106" s="1378"/>
      <c r="CT106" s="1378"/>
      <c r="CU106" s="1378"/>
      <c r="CV106" s="1378"/>
      <c r="CW106" s="3"/>
      <c r="CX106" s="5"/>
      <c r="DA106" s="11" t="s">
        <v>157</v>
      </c>
      <c r="DB106" s="12">
        <v>0.80300000000000005</v>
      </c>
      <c r="DC106" s="11"/>
      <c r="DE106" s="25"/>
      <c r="DF106" s="21" t="s">
        <v>745</v>
      </c>
      <c r="DG106" s="18">
        <v>160539.78232545365</v>
      </c>
      <c r="DH106" s="18">
        <v>80266.532188044221</v>
      </c>
      <c r="DI106" s="18">
        <v>134526.45934095071</v>
      </c>
      <c r="DJ106" s="18">
        <v>0</v>
      </c>
      <c r="DK106" s="18">
        <v>101108.1546720254</v>
      </c>
      <c r="DL106" s="18">
        <v>54095.445675266012</v>
      </c>
      <c r="DM106" s="18">
        <v>0</v>
      </c>
      <c r="DN106" s="18">
        <v>0</v>
      </c>
      <c r="DO106" s="18">
        <v>0</v>
      </c>
      <c r="DP106" s="18">
        <v>0</v>
      </c>
      <c r="DQ106" s="18">
        <v>0</v>
      </c>
    </row>
    <row r="107" spans="2:121" ht="13.5" customHeight="1" x14ac:dyDescent="0.25">
      <c r="B107" s="2"/>
      <c r="C107" s="33" t="s">
        <v>810</v>
      </c>
      <c r="D107" s="1472" t="s">
        <v>13</v>
      </c>
      <c r="E107" s="1472"/>
      <c r="F107" s="1472"/>
      <c r="G107" s="1472"/>
      <c r="H107" s="1472"/>
      <c r="I107" s="1472"/>
      <c r="J107" s="1472"/>
      <c r="K107" s="1472"/>
      <c r="L107" s="1473"/>
      <c r="M107" s="1379">
        <f>(IF(O80="RUMAH TINGGAL MEWAH",VLOOKUP(D107,BIAYA,2,FALSE),IF(O80="RUMAH TINGGAL MENENGAH",VLOOKUP(D107,BIAYA,3,FALSE),IF(O80="RUMAH TINGGAL SEDERHANA",VLOOKUP(D107,BIAYA,4,FALSE),IF(O80="SEMI PERMANEN",VLOOKUP(D107,BIAYA,5,FALSE),IF(O80="GUDANG",VLOOKUP(D107,BIAYA,6,FALSE),IF(O80="GEDUNG BERTINGKAT RENDAH &lt; 5 LANTAI",VLOOKUP(D107,BIAYA,7,FALSE),IF(O80="GEDUNG BERTINGKAT SEDANG 5-8 LANTAI",VLOOKUP(D107,BIAYA,8,FALSE),IF(O80="GEDUNG BERTINGKAT TINGGI &gt; 8 LANTAI",VLOOKUP(D107,BIAYA,9,FALSE),IF(O80="MALL 4 LANTAI + 1 BASEMENT",VLOOKUP(D107,BIAYA,10,FALSE),IF(O80="HOTEL 8 LANTAI",VLOOKUP(D107,BIAYA,11,FALSE),IF(O80="APARTEMEN 14 LANTAI + 2 SEMI BASEMENT",VLOOKUP(D107,BIAYA,12,FALSE)))))))))))))</f>
        <v>0</v>
      </c>
      <c r="N107" s="1379"/>
      <c r="O107" s="1379"/>
      <c r="P107" s="1379"/>
      <c r="Q107" s="1379"/>
      <c r="R107" s="1460"/>
      <c r="S107" s="1460"/>
      <c r="T107" s="1460"/>
      <c r="U107" s="1359">
        <v>1</v>
      </c>
      <c r="V107" s="1359"/>
      <c r="W107" s="1359"/>
      <c r="X107" s="1533">
        <f t="shared" si="19"/>
        <v>0</v>
      </c>
      <c r="Y107" s="1379"/>
      <c r="Z107" s="1379"/>
      <c r="AA107" s="1379"/>
      <c r="AB107" s="1534"/>
      <c r="AC107" s="1394"/>
      <c r="AD107" s="1395"/>
      <c r="AE107" s="1395"/>
      <c r="AF107" s="1395"/>
      <c r="AG107" s="1395"/>
      <c r="AH107" s="1395"/>
      <c r="AI107" s="1395"/>
      <c r="AJ107" s="1395"/>
      <c r="AK107" s="1395"/>
      <c r="AL107" s="1395"/>
      <c r="AM107" s="1395"/>
      <c r="AN107" s="1395"/>
      <c r="AO107" s="1395"/>
      <c r="AP107" s="1395"/>
      <c r="AQ107" s="1395"/>
      <c r="AR107" s="1395"/>
      <c r="AS107" s="1395"/>
      <c r="AT107" s="1395"/>
      <c r="AU107" s="1395"/>
      <c r="AV107" s="1395"/>
      <c r="AW107" s="1395"/>
      <c r="AX107" s="1395"/>
      <c r="AY107" s="1396"/>
      <c r="AZ107" s="3"/>
      <c r="BA107" s="1403"/>
      <c r="BB107" s="1404"/>
      <c r="BC107" s="1404"/>
      <c r="BD107" s="1405"/>
      <c r="BE107" s="1412"/>
      <c r="BF107" s="1413"/>
      <c r="BG107" s="1413"/>
      <c r="BH107" s="1414"/>
      <c r="BI107" s="1464"/>
      <c r="BJ107" s="1465"/>
      <c r="BK107" s="1465"/>
      <c r="BL107" s="1466"/>
      <c r="BM107" s="1421"/>
      <c r="BN107" s="1422"/>
      <c r="BO107" s="1423"/>
      <c r="BP107" s="1427"/>
      <c r="BQ107" s="1427"/>
      <c r="BR107" s="1427"/>
      <c r="BS107" s="1427"/>
      <c r="BT107" s="1427"/>
      <c r="BU107" s="127"/>
      <c r="BV107" s="1378"/>
      <c r="BW107" s="1378"/>
      <c r="BX107" s="1378"/>
      <c r="BY107" s="1378"/>
      <c r="BZ107" s="1378"/>
      <c r="CA107" s="1378"/>
      <c r="CB107" s="1378"/>
      <c r="CC107" s="1378"/>
      <c r="CD107" s="1378"/>
      <c r="CE107" s="1378"/>
      <c r="CF107" s="1378"/>
      <c r="CG107" s="1378"/>
      <c r="CH107" s="1378"/>
      <c r="CI107" s="1378"/>
      <c r="CJ107" s="1378"/>
      <c r="CK107" s="1378"/>
      <c r="CL107" s="1378"/>
      <c r="CM107" s="1378"/>
      <c r="CN107" s="1378"/>
      <c r="CO107" s="1378"/>
      <c r="CP107" s="1378"/>
      <c r="CQ107" s="1378"/>
      <c r="CR107" s="1378"/>
      <c r="CS107" s="1378"/>
      <c r="CT107" s="1378"/>
      <c r="CU107" s="1378"/>
      <c r="CV107" s="1378"/>
      <c r="CW107" s="3"/>
      <c r="CX107" s="5"/>
      <c r="DA107" s="11" t="s">
        <v>158</v>
      </c>
      <c r="DB107" s="12">
        <v>0.77</v>
      </c>
      <c r="DC107" s="11"/>
      <c r="DE107" s="25"/>
      <c r="DF107" s="21" t="s">
        <v>746</v>
      </c>
      <c r="DG107" s="18">
        <v>274159.00122509716</v>
      </c>
      <c r="DH107" s="18">
        <v>178194.87850013495</v>
      </c>
      <c r="DI107" s="18">
        <v>225231.69591243434</v>
      </c>
      <c r="DJ107" s="18"/>
      <c r="DK107" s="22">
        <v>0</v>
      </c>
      <c r="DL107" s="18">
        <v>111584.36541165713</v>
      </c>
      <c r="DM107" s="18">
        <v>0</v>
      </c>
      <c r="DN107" s="18">
        <v>0</v>
      </c>
      <c r="DO107" s="18">
        <v>0</v>
      </c>
      <c r="DP107" s="18">
        <v>0</v>
      </c>
      <c r="DQ107" s="18">
        <v>0</v>
      </c>
    </row>
    <row r="108" spans="2:121" ht="13.5" customHeight="1" x14ac:dyDescent="0.25">
      <c r="B108" s="2"/>
      <c r="C108" s="34" t="s">
        <v>810</v>
      </c>
      <c r="D108" s="1472" t="s">
        <v>13</v>
      </c>
      <c r="E108" s="1472"/>
      <c r="F108" s="1472"/>
      <c r="G108" s="1472"/>
      <c r="H108" s="1472"/>
      <c r="I108" s="1472"/>
      <c r="J108" s="1472"/>
      <c r="K108" s="1472"/>
      <c r="L108" s="1473"/>
      <c r="M108" s="1379">
        <f>(IF(O80="RUMAH TINGGAL MEWAH",VLOOKUP(D108,BIAYA,2,FALSE),IF(O80="RUMAH TINGGAL MENENGAH",VLOOKUP(D108,BIAYA,3,FALSE),IF(O80="RUMAH TINGGAL SEDERHANA",VLOOKUP(D108,BIAYA,4,FALSE),IF(O80="SEMI PERMANEN",VLOOKUP(D108,BIAYA,5,FALSE),IF(O80="GUDANG",VLOOKUP(D108,BIAYA,6,FALSE),IF(O80="GEDUNG BERTINGKAT RENDAH &lt; 5 LANTAI",VLOOKUP(D108,BIAYA,7,FALSE),IF(O80="GEDUNG BERTINGKAT SEDANG 5-8 LANTAI",VLOOKUP(D108,BIAYA,8,FALSE),IF(O80="GEDUNG BERTINGKAT TINGGI &gt; 8 LANTAI",VLOOKUP(D108,BIAYA,9,FALSE),IF(O80="MALL 4 LANTAI + 1 BASEMENT",VLOOKUP(D108,BIAYA,10,FALSE),IF(O80="HOTEL 8 LANTAI",VLOOKUP(D108,BIAYA,11,FALSE),IF(O80="APARTEMEN 14 LANTAI + 2 SEMI BASEMENT",VLOOKUP(D108,BIAYA,12,FALSE)))))))))))))</f>
        <v>0</v>
      </c>
      <c r="N108" s="1379"/>
      <c r="O108" s="1379"/>
      <c r="P108" s="1379"/>
      <c r="Q108" s="1379"/>
      <c r="R108" s="1380"/>
      <c r="S108" s="1380"/>
      <c r="T108" s="1380"/>
      <c r="U108" s="1377">
        <v>1</v>
      </c>
      <c r="V108" s="1377"/>
      <c r="W108" s="1377"/>
      <c r="X108" s="1527">
        <f t="shared" si="19"/>
        <v>0</v>
      </c>
      <c r="Y108" s="1528"/>
      <c r="Z108" s="1528"/>
      <c r="AA108" s="1528"/>
      <c r="AB108" s="1529"/>
      <c r="AC108" s="1394"/>
      <c r="AD108" s="1395"/>
      <c r="AE108" s="1395"/>
      <c r="AF108" s="1395"/>
      <c r="AG108" s="1395"/>
      <c r="AH108" s="1395"/>
      <c r="AI108" s="1395"/>
      <c r="AJ108" s="1395"/>
      <c r="AK108" s="1395"/>
      <c r="AL108" s="1395"/>
      <c r="AM108" s="1395"/>
      <c r="AN108" s="1395"/>
      <c r="AO108" s="1395"/>
      <c r="AP108" s="1395"/>
      <c r="AQ108" s="1395"/>
      <c r="AR108" s="1395"/>
      <c r="AS108" s="1395"/>
      <c r="AT108" s="1395"/>
      <c r="AU108" s="1395"/>
      <c r="AV108" s="1395"/>
      <c r="AW108" s="1395"/>
      <c r="AX108" s="1395"/>
      <c r="AY108" s="1396"/>
      <c r="AZ108" s="3"/>
      <c r="BA108" s="1403"/>
      <c r="BB108" s="1404"/>
      <c r="BC108" s="1404"/>
      <c r="BD108" s="1405"/>
      <c r="BE108" s="1412"/>
      <c r="BF108" s="1413"/>
      <c r="BG108" s="1413"/>
      <c r="BH108" s="1414"/>
      <c r="BI108" s="1464"/>
      <c r="BJ108" s="1465"/>
      <c r="BK108" s="1465"/>
      <c r="BL108" s="1466"/>
      <c r="BM108" s="1421"/>
      <c r="BN108" s="1422"/>
      <c r="BO108" s="1423"/>
      <c r="BP108" s="1427"/>
      <c r="BQ108" s="1427"/>
      <c r="BR108" s="1427"/>
      <c r="BS108" s="1427"/>
      <c r="BT108" s="1427"/>
      <c r="BU108" s="127"/>
      <c r="BV108" s="128"/>
      <c r="BW108" s="128"/>
      <c r="BX108" s="128"/>
      <c r="BY108" s="128"/>
      <c r="BZ108" s="128"/>
      <c r="CA108" s="128"/>
      <c r="CB108" s="128"/>
      <c r="CC108" s="128"/>
      <c r="CD108" s="119"/>
      <c r="CE108" s="125"/>
      <c r="CF108" s="125"/>
      <c r="CG108" s="125"/>
      <c r="CH108" s="125"/>
      <c r="CI108" s="125"/>
      <c r="CJ108" s="125"/>
      <c r="CK108" s="125"/>
      <c r="CL108" s="125"/>
      <c r="CM108" s="125"/>
      <c r="CN108" s="125"/>
      <c r="CO108" s="125"/>
      <c r="CP108" s="125"/>
      <c r="CQ108" s="125"/>
      <c r="CR108" s="125"/>
      <c r="CS108" s="125"/>
      <c r="CT108" s="125"/>
      <c r="CU108" s="125"/>
      <c r="CV108" s="125"/>
      <c r="CW108" s="3"/>
      <c r="CX108" s="5"/>
      <c r="DA108" s="11" t="s">
        <v>159</v>
      </c>
      <c r="DB108" s="12">
        <v>0.74299999999999999</v>
      </c>
      <c r="DC108" s="11"/>
      <c r="DE108" s="25"/>
      <c r="DF108" s="19" t="s">
        <v>13</v>
      </c>
      <c r="DG108" s="18">
        <v>0</v>
      </c>
      <c r="DH108" s="18">
        <v>0</v>
      </c>
      <c r="DI108" s="18">
        <v>0</v>
      </c>
      <c r="DJ108" s="18">
        <v>0</v>
      </c>
      <c r="DK108" s="18">
        <v>0</v>
      </c>
      <c r="DL108" s="18">
        <v>0</v>
      </c>
      <c r="DM108" s="18">
        <v>0</v>
      </c>
      <c r="DN108" s="18">
        <v>0</v>
      </c>
      <c r="DO108" s="18">
        <v>0</v>
      </c>
      <c r="DP108" s="18">
        <v>0</v>
      </c>
      <c r="DQ108" s="18">
        <v>0</v>
      </c>
    </row>
    <row r="109" spans="2:121" ht="13.5" customHeight="1" x14ac:dyDescent="0.2">
      <c r="B109" s="2"/>
      <c r="C109" s="1381" t="s">
        <v>811</v>
      </c>
      <c r="D109" s="1382"/>
      <c r="E109" s="1382"/>
      <c r="F109" s="1382"/>
      <c r="G109" s="1382"/>
      <c r="H109" s="1382"/>
      <c r="I109" s="1382"/>
      <c r="J109" s="1382"/>
      <c r="K109" s="1382"/>
      <c r="L109" s="1382"/>
      <c r="M109" s="1382"/>
      <c r="N109" s="1382"/>
      <c r="O109" s="1382"/>
      <c r="P109" s="1382"/>
      <c r="Q109" s="1382"/>
      <c r="R109" s="1382"/>
      <c r="S109" s="1382"/>
      <c r="T109" s="1382"/>
      <c r="U109" s="1382"/>
      <c r="V109" s="1382"/>
      <c r="W109" s="1383"/>
      <c r="X109" s="1384">
        <f>SUM(X105:AB108)</f>
        <v>0</v>
      </c>
      <c r="Y109" s="1384"/>
      <c r="Z109" s="1384"/>
      <c r="AA109" s="1384"/>
      <c r="AB109" s="1384"/>
      <c r="AC109" s="1397"/>
      <c r="AD109" s="1398"/>
      <c r="AE109" s="1398"/>
      <c r="AF109" s="1398"/>
      <c r="AG109" s="1398"/>
      <c r="AH109" s="1398"/>
      <c r="AI109" s="1398"/>
      <c r="AJ109" s="1398"/>
      <c r="AK109" s="1398"/>
      <c r="AL109" s="1398"/>
      <c r="AM109" s="1398"/>
      <c r="AN109" s="1398"/>
      <c r="AO109" s="1398"/>
      <c r="AP109" s="1398"/>
      <c r="AQ109" s="1398"/>
      <c r="AR109" s="1398"/>
      <c r="AS109" s="1398"/>
      <c r="AT109" s="1398"/>
      <c r="AU109" s="1398"/>
      <c r="AV109" s="1398"/>
      <c r="AW109" s="1398"/>
      <c r="AX109" s="1398"/>
      <c r="AY109" s="1399"/>
      <c r="AZ109" s="3"/>
      <c r="BA109" s="1406"/>
      <c r="BB109" s="1407"/>
      <c r="BC109" s="1407"/>
      <c r="BD109" s="1408"/>
      <c r="BE109" s="1415"/>
      <c r="BF109" s="1416"/>
      <c r="BG109" s="1416"/>
      <c r="BH109" s="1417"/>
      <c r="BI109" s="1467"/>
      <c r="BJ109" s="1468"/>
      <c r="BK109" s="1468"/>
      <c r="BL109" s="1469"/>
      <c r="BM109" s="1424"/>
      <c r="BN109" s="1425"/>
      <c r="BO109" s="1426"/>
      <c r="BP109" s="1427"/>
      <c r="BQ109" s="1427"/>
      <c r="BR109" s="1427"/>
      <c r="BS109" s="1427"/>
      <c r="BT109" s="1427"/>
      <c r="BU109" s="127"/>
      <c r="BV109" s="1378" t="s">
        <v>911</v>
      </c>
      <c r="BW109" s="1378"/>
      <c r="BX109" s="1378"/>
      <c r="BY109" s="1378"/>
      <c r="BZ109" s="1378"/>
      <c r="CA109" s="1378"/>
      <c r="CB109" s="1378"/>
      <c r="CC109" s="1378"/>
      <c r="CD109" s="1378"/>
      <c r="CE109" s="1378"/>
      <c r="CF109" s="1378"/>
      <c r="CG109" s="1378"/>
      <c r="CH109" s="1378"/>
      <c r="CI109" s="1378"/>
      <c r="CJ109" s="1378"/>
      <c r="CK109" s="1378"/>
      <c r="CL109" s="1378"/>
      <c r="CM109" s="1378"/>
      <c r="CN109" s="1378"/>
      <c r="CO109" s="1378"/>
      <c r="CP109" s="1378"/>
      <c r="CQ109" s="1378"/>
      <c r="CR109" s="1378"/>
      <c r="CS109" s="1378"/>
      <c r="CT109" s="1378"/>
      <c r="CU109" s="1378"/>
      <c r="CV109" s="1378"/>
      <c r="CW109" s="3"/>
      <c r="CX109" s="5"/>
      <c r="DA109" s="11" t="s">
        <v>160</v>
      </c>
      <c r="DB109" s="12">
        <v>0.78800000000000003</v>
      </c>
      <c r="DC109" s="11"/>
      <c r="DE109" s="24" t="s">
        <v>9</v>
      </c>
      <c r="DF109" s="19" t="s">
        <v>13</v>
      </c>
      <c r="DG109" s="18">
        <v>0</v>
      </c>
      <c r="DH109" s="18">
        <v>0</v>
      </c>
      <c r="DI109" s="18">
        <v>0</v>
      </c>
      <c r="DJ109" s="18">
        <v>0</v>
      </c>
      <c r="DK109" s="18">
        <v>0</v>
      </c>
      <c r="DL109" s="18">
        <v>0</v>
      </c>
      <c r="DM109" s="18">
        <v>0</v>
      </c>
      <c r="DN109" s="18">
        <v>0</v>
      </c>
      <c r="DO109" s="18">
        <v>0</v>
      </c>
      <c r="DP109" s="18">
        <v>0</v>
      </c>
      <c r="DQ109" s="18">
        <v>0</v>
      </c>
    </row>
    <row r="110" spans="2:121" ht="13.5" customHeight="1" x14ac:dyDescent="0.2">
      <c r="B110" s="2"/>
      <c r="C110" s="1385" t="s">
        <v>805</v>
      </c>
      <c r="D110" s="1386"/>
      <c r="E110" s="1386"/>
      <c r="F110" s="1386"/>
      <c r="G110" s="1386"/>
      <c r="H110" s="1386"/>
      <c r="I110" s="1386"/>
      <c r="J110" s="1386"/>
      <c r="K110" s="1386"/>
      <c r="L110" s="1386"/>
      <c r="M110" s="1386"/>
      <c r="N110" s="1386"/>
      <c r="O110" s="1386"/>
      <c r="P110" s="1386"/>
      <c r="Q110" s="1386"/>
      <c r="R110" s="1386"/>
      <c r="S110" s="1386"/>
      <c r="T110" s="1386"/>
      <c r="U110" s="1386"/>
      <c r="V110" s="1386"/>
      <c r="W110" s="1387"/>
      <c r="X110" s="1388">
        <f>HLOOKUP(O80,$DG$58:$DQ$67,6,FALSE)</f>
        <v>182435</v>
      </c>
      <c r="Y110" s="1389"/>
      <c r="Z110" s="1389"/>
      <c r="AA110" s="1389"/>
      <c r="AB110" s="1390"/>
      <c r="AC110" s="1391" t="str">
        <f>HLOOKUP(O80,$DG$44:$DQ$56,6,FALSE)</f>
        <v>Plafon gypsum setara Knauf, list cornice 5 cm dengan rangka hollow galvanis, di cat setara Catylac; sebagian kecil menggunakan plafon GRC 6 mm untuk area basah</v>
      </c>
      <c r="AD110" s="1392"/>
      <c r="AE110" s="1392"/>
      <c r="AF110" s="1392"/>
      <c r="AG110" s="1392"/>
      <c r="AH110" s="1392"/>
      <c r="AI110" s="1392"/>
      <c r="AJ110" s="1392"/>
      <c r="AK110" s="1392"/>
      <c r="AL110" s="1392"/>
      <c r="AM110" s="1392"/>
      <c r="AN110" s="1392"/>
      <c r="AO110" s="1392"/>
      <c r="AP110" s="1392"/>
      <c r="AQ110" s="1392"/>
      <c r="AR110" s="1392"/>
      <c r="AS110" s="1392"/>
      <c r="AT110" s="1392"/>
      <c r="AU110" s="1392"/>
      <c r="AV110" s="1392"/>
      <c r="AW110" s="1392"/>
      <c r="AX110" s="1392"/>
      <c r="AY110" s="1393"/>
      <c r="AZ110" s="3"/>
      <c r="BA110" s="1400">
        <f>X115*BQ85</f>
        <v>0</v>
      </c>
      <c r="BB110" s="1401"/>
      <c r="BC110" s="1401"/>
      <c r="BD110" s="1402"/>
      <c r="BE110" s="1409">
        <f>BE87</f>
        <v>0</v>
      </c>
      <c r="BF110" s="1410"/>
      <c r="BG110" s="1410"/>
      <c r="BH110" s="1411"/>
      <c r="BI110" s="1461">
        <f>BI87</f>
        <v>0</v>
      </c>
      <c r="BJ110" s="1462"/>
      <c r="BK110" s="1462"/>
      <c r="BL110" s="1463"/>
      <c r="BM110" s="1418">
        <f>IF(BI87=0,0,(Rekap!$A$6-BI110)/AS145)</f>
        <v>0</v>
      </c>
      <c r="BN110" s="1419"/>
      <c r="BO110" s="1420"/>
      <c r="BP110" s="1427">
        <f>BA110*BM110</f>
        <v>0</v>
      </c>
      <c r="BQ110" s="1427"/>
      <c r="BR110" s="1427"/>
      <c r="BS110" s="1427"/>
      <c r="BT110" s="1427"/>
      <c r="BU110" s="127"/>
      <c r="BV110" s="1378"/>
      <c r="BW110" s="1378"/>
      <c r="BX110" s="1378"/>
      <c r="BY110" s="1378"/>
      <c r="BZ110" s="1378"/>
      <c r="CA110" s="1378"/>
      <c r="CB110" s="1378"/>
      <c r="CC110" s="1378"/>
      <c r="CD110" s="1378"/>
      <c r="CE110" s="1378"/>
      <c r="CF110" s="1378"/>
      <c r="CG110" s="1378"/>
      <c r="CH110" s="1378"/>
      <c r="CI110" s="1378"/>
      <c r="CJ110" s="1378"/>
      <c r="CK110" s="1378"/>
      <c r="CL110" s="1378"/>
      <c r="CM110" s="1378"/>
      <c r="CN110" s="1378"/>
      <c r="CO110" s="1378"/>
      <c r="CP110" s="1378"/>
      <c r="CQ110" s="1378"/>
      <c r="CR110" s="1378"/>
      <c r="CS110" s="1378"/>
      <c r="CT110" s="1378"/>
      <c r="CU110" s="1378"/>
      <c r="CV110" s="1378"/>
      <c r="CW110" s="3"/>
      <c r="CX110" s="5"/>
      <c r="DA110" s="11" t="s">
        <v>161</v>
      </c>
      <c r="DB110" s="12">
        <v>0.78200000000000003</v>
      </c>
      <c r="DC110" s="11"/>
      <c r="DE110" s="24"/>
      <c r="DF110" s="11" t="s">
        <v>747</v>
      </c>
      <c r="DG110" s="18">
        <v>445786</v>
      </c>
      <c r="DH110" s="18">
        <v>182435</v>
      </c>
      <c r="DI110" s="18">
        <v>102942</v>
      </c>
      <c r="DJ110" s="18">
        <v>69599.869310104812</v>
      </c>
      <c r="DK110" s="18">
        <v>0</v>
      </c>
      <c r="DL110" s="18">
        <v>134652</v>
      </c>
      <c r="DM110" s="18">
        <v>189022</v>
      </c>
      <c r="DN110" s="18">
        <v>185484</v>
      </c>
      <c r="DO110" s="18">
        <v>144091</v>
      </c>
      <c r="DP110" s="18">
        <v>130673</v>
      </c>
      <c r="DQ110" s="18">
        <v>98139</v>
      </c>
    </row>
    <row r="111" spans="2:121" ht="13.5" customHeight="1" x14ac:dyDescent="0.25">
      <c r="B111" s="2"/>
      <c r="C111" s="32" t="s">
        <v>810</v>
      </c>
      <c r="D111" s="1470" t="s">
        <v>13</v>
      </c>
      <c r="E111" s="1470"/>
      <c r="F111" s="1470"/>
      <c r="G111" s="1470"/>
      <c r="H111" s="1470"/>
      <c r="I111" s="1470"/>
      <c r="J111" s="1470"/>
      <c r="K111" s="1470"/>
      <c r="L111" s="1471"/>
      <c r="M111" s="1379">
        <f>(IF(O80="RUMAH TINGGAL MEWAH",VLOOKUP(D111,BIAYA,2,FALSE),IF(O80="RUMAH TINGGAL MENENGAH",VLOOKUP(D111,BIAYA,3,FALSE),IF(O80="RUMAH TINGGAL SEDERHANA",VLOOKUP(D111,BIAYA,4,FALSE),IF(O80="SEMI PERMANEN",VLOOKUP(D111,BIAYA,5,FALSE),IF(O80="GUDANG",VLOOKUP(D111,BIAYA,6,FALSE),IF(O80="GEDUNG BERTINGKAT RENDAH &lt; 5 LANTAI",VLOOKUP(D111,BIAYA,7,FALSE),IF(O80="GEDUNG BERTINGKAT SEDANG 5-8 LANTAI",VLOOKUP(D111,BIAYA,8,FALSE),IF(O80="GEDUNG BERTINGKAT TINGGI &gt; 8 LANTAI",VLOOKUP(D111,BIAYA,9,FALSE),IF(O80="MALL 4 LANTAI + 1 BASEMENT",VLOOKUP(D111,BIAYA,10,FALSE),IF(O80="HOTEL 8 LANTAI",VLOOKUP(D111,BIAYA,11,FALSE),IF(O80="APARTEMEN 14 LANTAI + 2 SEMI BASEMENT",VLOOKUP(D111,BIAYA,12,FALSE)))))))))))))</f>
        <v>0</v>
      </c>
      <c r="N111" s="1379"/>
      <c r="O111" s="1379"/>
      <c r="P111" s="1379"/>
      <c r="Q111" s="1379"/>
      <c r="R111" s="1459">
        <v>0</v>
      </c>
      <c r="S111" s="1459"/>
      <c r="T111" s="1459"/>
      <c r="U111" s="1436">
        <v>1</v>
      </c>
      <c r="V111" s="1436"/>
      <c r="W111" s="1436"/>
      <c r="X111" s="1437">
        <f>M111*R111*U111</f>
        <v>0</v>
      </c>
      <c r="Y111" s="1437"/>
      <c r="Z111" s="1437"/>
      <c r="AA111" s="1437"/>
      <c r="AB111" s="1437"/>
      <c r="AC111" s="1394"/>
      <c r="AD111" s="1395"/>
      <c r="AE111" s="1395"/>
      <c r="AF111" s="1395"/>
      <c r="AG111" s="1395"/>
      <c r="AH111" s="1395"/>
      <c r="AI111" s="1395"/>
      <c r="AJ111" s="1395"/>
      <c r="AK111" s="1395"/>
      <c r="AL111" s="1395"/>
      <c r="AM111" s="1395"/>
      <c r="AN111" s="1395"/>
      <c r="AO111" s="1395"/>
      <c r="AP111" s="1395"/>
      <c r="AQ111" s="1395"/>
      <c r="AR111" s="1395"/>
      <c r="AS111" s="1395"/>
      <c r="AT111" s="1395"/>
      <c r="AU111" s="1395"/>
      <c r="AV111" s="1395"/>
      <c r="AW111" s="1395"/>
      <c r="AX111" s="1395"/>
      <c r="AY111" s="1396"/>
      <c r="AZ111" s="3"/>
      <c r="BA111" s="1403"/>
      <c r="BB111" s="1404"/>
      <c r="BC111" s="1404"/>
      <c r="BD111" s="1405"/>
      <c r="BE111" s="1412"/>
      <c r="BF111" s="1413"/>
      <c r="BG111" s="1413"/>
      <c r="BH111" s="1414"/>
      <c r="BI111" s="1464"/>
      <c r="BJ111" s="1465"/>
      <c r="BK111" s="1465"/>
      <c r="BL111" s="1466"/>
      <c r="BM111" s="1421"/>
      <c r="BN111" s="1422"/>
      <c r="BO111" s="1423"/>
      <c r="BP111" s="1427"/>
      <c r="BQ111" s="1427"/>
      <c r="BR111" s="1427"/>
      <c r="BS111" s="1427"/>
      <c r="BT111" s="1427"/>
      <c r="BU111" s="127"/>
      <c r="BV111" s="1378"/>
      <c r="BW111" s="1378"/>
      <c r="BX111" s="1378"/>
      <c r="BY111" s="1378"/>
      <c r="BZ111" s="1378"/>
      <c r="CA111" s="1378"/>
      <c r="CB111" s="1378"/>
      <c r="CC111" s="1378"/>
      <c r="CD111" s="1378"/>
      <c r="CE111" s="1378"/>
      <c r="CF111" s="1378"/>
      <c r="CG111" s="1378"/>
      <c r="CH111" s="1378"/>
      <c r="CI111" s="1378"/>
      <c r="CJ111" s="1378"/>
      <c r="CK111" s="1378"/>
      <c r="CL111" s="1378"/>
      <c r="CM111" s="1378"/>
      <c r="CN111" s="1378"/>
      <c r="CO111" s="1378"/>
      <c r="CP111" s="1378"/>
      <c r="CQ111" s="1378"/>
      <c r="CR111" s="1378"/>
      <c r="CS111" s="1378"/>
      <c r="CT111" s="1378"/>
      <c r="CU111" s="1378"/>
      <c r="CV111" s="1378"/>
      <c r="CW111" s="3"/>
      <c r="CX111" s="5"/>
      <c r="DA111" s="11" t="s">
        <v>162</v>
      </c>
      <c r="DB111" s="12">
        <v>0.80900000000000005</v>
      </c>
      <c r="DC111" s="11"/>
      <c r="DE111" s="24"/>
      <c r="DF111" s="21" t="s">
        <v>748</v>
      </c>
      <c r="DG111" s="18">
        <v>409817.26857745973</v>
      </c>
      <c r="DH111" s="18">
        <v>363926.25093367451</v>
      </c>
      <c r="DI111" s="18">
        <v>0</v>
      </c>
      <c r="DJ111" s="18">
        <v>0</v>
      </c>
      <c r="DK111" s="18">
        <v>0</v>
      </c>
      <c r="DL111" s="18">
        <v>0</v>
      </c>
      <c r="DM111" s="18">
        <v>268594.15374929953</v>
      </c>
      <c r="DN111" s="18">
        <v>268594.15374929953</v>
      </c>
      <c r="DO111" s="18">
        <v>0</v>
      </c>
      <c r="DP111" s="18">
        <v>0</v>
      </c>
      <c r="DQ111" s="18">
        <v>0</v>
      </c>
    </row>
    <row r="112" spans="2:121" ht="13.5" customHeight="1" x14ac:dyDescent="0.25">
      <c r="B112" s="2"/>
      <c r="C112" s="33" t="s">
        <v>810</v>
      </c>
      <c r="D112" s="1472" t="s">
        <v>13</v>
      </c>
      <c r="E112" s="1472"/>
      <c r="F112" s="1472"/>
      <c r="G112" s="1472"/>
      <c r="H112" s="1472"/>
      <c r="I112" s="1472"/>
      <c r="J112" s="1472"/>
      <c r="K112" s="1472"/>
      <c r="L112" s="1473"/>
      <c r="M112" s="1379">
        <f>(IF(O80="RUMAH TINGGAL MEWAH",VLOOKUP(D112,BIAYA,2,FALSE),IF(O80="RUMAH TINGGAL MENENGAH",VLOOKUP(D112,BIAYA,3,FALSE),IF(O80="RUMAH TINGGAL SEDERHANA",VLOOKUP(D112,BIAYA,4,FALSE),IF(O80="SEMI PERMANEN",VLOOKUP(D112,BIAYA,5,FALSE),IF(O80="GUDANG",VLOOKUP(D112,BIAYA,6,FALSE),IF(O80="GEDUNG BERTINGKAT RENDAH &lt; 5 LANTAI",VLOOKUP(D112,BIAYA,7,FALSE),IF(O80="GEDUNG BERTINGKAT SEDANG 5-8 LANTAI",VLOOKUP(D112,BIAYA,8,FALSE),IF(O80="GEDUNG BERTINGKAT TINGGI &gt; 8 LANTAI",VLOOKUP(D112,BIAYA,9,FALSE),IF(O80="MALL 4 LANTAI + 1 BASEMENT",VLOOKUP(D112,BIAYA,10,FALSE),IF(O80="HOTEL 8 LANTAI",VLOOKUP(D112,BIAYA,11,FALSE),IF(O80="APARTEMEN 14 LANTAI + 2 SEMI BASEMENT",VLOOKUP(D112,BIAYA,12,FALSE)))))))))))))</f>
        <v>0</v>
      </c>
      <c r="N112" s="1379"/>
      <c r="O112" s="1379"/>
      <c r="P112" s="1379"/>
      <c r="Q112" s="1379"/>
      <c r="R112" s="1460"/>
      <c r="S112" s="1460"/>
      <c r="T112" s="1460"/>
      <c r="U112" s="1359">
        <v>1</v>
      </c>
      <c r="V112" s="1359"/>
      <c r="W112" s="1359"/>
      <c r="X112" s="1533">
        <f t="shared" ref="X112:X114" si="20">M112*R112*U112</f>
        <v>0</v>
      </c>
      <c r="Y112" s="1379"/>
      <c r="Z112" s="1379"/>
      <c r="AA112" s="1379"/>
      <c r="AB112" s="1534"/>
      <c r="AC112" s="1394"/>
      <c r="AD112" s="1395"/>
      <c r="AE112" s="1395"/>
      <c r="AF112" s="1395"/>
      <c r="AG112" s="1395"/>
      <c r="AH112" s="1395"/>
      <c r="AI112" s="1395"/>
      <c r="AJ112" s="1395"/>
      <c r="AK112" s="1395"/>
      <c r="AL112" s="1395"/>
      <c r="AM112" s="1395"/>
      <c r="AN112" s="1395"/>
      <c r="AO112" s="1395"/>
      <c r="AP112" s="1395"/>
      <c r="AQ112" s="1395"/>
      <c r="AR112" s="1395"/>
      <c r="AS112" s="1395"/>
      <c r="AT112" s="1395"/>
      <c r="AU112" s="1395"/>
      <c r="AV112" s="1395"/>
      <c r="AW112" s="1395"/>
      <c r="AX112" s="1395"/>
      <c r="AY112" s="1396"/>
      <c r="AZ112" s="3"/>
      <c r="BA112" s="1403"/>
      <c r="BB112" s="1404"/>
      <c r="BC112" s="1404"/>
      <c r="BD112" s="1405"/>
      <c r="BE112" s="1412"/>
      <c r="BF112" s="1413"/>
      <c r="BG112" s="1413"/>
      <c r="BH112" s="1414"/>
      <c r="BI112" s="1464"/>
      <c r="BJ112" s="1465"/>
      <c r="BK112" s="1465"/>
      <c r="BL112" s="1466"/>
      <c r="BM112" s="1421"/>
      <c r="BN112" s="1422"/>
      <c r="BO112" s="1423"/>
      <c r="BP112" s="1427"/>
      <c r="BQ112" s="1427"/>
      <c r="BR112" s="1427"/>
      <c r="BS112" s="1427"/>
      <c r="BT112" s="1427"/>
      <c r="BU112" s="127"/>
      <c r="BV112" s="1378"/>
      <c r="BW112" s="1378"/>
      <c r="BX112" s="1378"/>
      <c r="BY112" s="1378"/>
      <c r="BZ112" s="1378"/>
      <c r="CA112" s="1378"/>
      <c r="CB112" s="1378"/>
      <c r="CC112" s="1378"/>
      <c r="CD112" s="1378"/>
      <c r="CE112" s="1378"/>
      <c r="CF112" s="1378"/>
      <c r="CG112" s="1378"/>
      <c r="CH112" s="1378"/>
      <c r="CI112" s="1378"/>
      <c r="CJ112" s="1378"/>
      <c r="CK112" s="1378"/>
      <c r="CL112" s="1378"/>
      <c r="CM112" s="1378"/>
      <c r="CN112" s="1378"/>
      <c r="CO112" s="1378"/>
      <c r="CP112" s="1378"/>
      <c r="CQ112" s="1378"/>
      <c r="CR112" s="1378"/>
      <c r="CS112" s="1378"/>
      <c r="CT112" s="1378"/>
      <c r="CU112" s="1378"/>
      <c r="CV112" s="1378"/>
      <c r="CW112" s="3"/>
      <c r="CX112" s="5"/>
      <c r="DA112" s="11" t="s">
        <v>163</v>
      </c>
      <c r="DB112" s="12">
        <v>0.81</v>
      </c>
      <c r="DC112" s="11"/>
      <c r="DE112" s="24"/>
      <c r="DF112" s="21" t="s">
        <v>734</v>
      </c>
      <c r="DG112" s="18">
        <v>0</v>
      </c>
      <c r="DH112" s="18">
        <v>166056.82246688174</v>
      </c>
      <c r="DI112" s="18">
        <v>101834.25515801503</v>
      </c>
      <c r="DJ112" s="18">
        <v>0</v>
      </c>
      <c r="DK112" s="18">
        <v>0</v>
      </c>
      <c r="DL112" s="18">
        <v>0</v>
      </c>
      <c r="DM112" s="18">
        <v>0</v>
      </c>
      <c r="DN112" s="18">
        <v>0</v>
      </c>
      <c r="DO112" s="18">
        <v>0</v>
      </c>
      <c r="DP112" s="18">
        <v>0</v>
      </c>
      <c r="DQ112" s="18">
        <v>0</v>
      </c>
    </row>
    <row r="113" spans="2:121" ht="13.5" customHeight="1" x14ac:dyDescent="0.25">
      <c r="B113" s="2"/>
      <c r="C113" s="33" t="s">
        <v>810</v>
      </c>
      <c r="D113" s="1472" t="s">
        <v>13</v>
      </c>
      <c r="E113" s="1472"/>
      <c r="F113" s="1472"/>
      <c r="G113" s="1472"/>
      <c r="H113" s="1472"/>
      <c r="I113" s="1472"/>
      <c r="J113" s="1472"/>
      <c r="K113" s="1472"/>
      <c r="L113" s="1473"/>
      <c r="M113" s="1379">
        <f>(IF(O80="RUMAH TINGGAL MEWAH",VLOOKUP(D113,BIAYA,2,FALSE),IF(O80="RUMAH TINGGAL MENENGAH",VLOOKUP(D113,BIAYA,3,FALSE),IF(O80="RUMAH TINGGAL SEDERHANA",VLOOKUP(D113,BIAYA,4,FALSE),IF(O80="SEMI PERMANEN",VLOOKUP(D113,BIAYA,5,FALSE),IF(O80="GUDANG",VLOOKUP(D113,BIAYA,6,FALSE),IF(O80="GEDUNG BERTINGKAT RENDAH &lt; 5 LANTAI",VLOOKUP(D113,BIAYA,7,FALSE),IF(O80="GEDUNG BERTINGKAT SEDANG 5-8 LANTAI",VLOOKUP(D113,BIAYA,8,FALSE),IF(O80="GEDUNG BERTINGKAT TINGGI &gt; 8 LANTAI",VLOOKUP(D113,BIAYA,9,FALSE),IF(O80="MALL 4 LANTAI + 1 BASEMENT",VLOOKUP(D113,BIAYA,10,FALSE),IF(O80="HOTEL 8 LANTAI",VLOOKUP(D113,BIAYA,11,FALSE),IF(O80="APARTEMEN 14 LANTAI + 2 SEMI BASEMENT",VLOOKUP(D113,BIAYA,12,FALSE)))))))))))))</f>
        <v>0</v>
      </c>
      <c r="N113" s="1379"/>
      <c r="O113" s="1379"/>
      <c r="P113" s="1379"/>
      <c r="Q113" s="1379"/>
      <c r="R113" s="1460"/>
      <c r="S113" s="1460"/>
      <c r="T113" s="1460"/>
      <c r="U113" s="1359">
        <v>1</v>
      </c>
      <c r="V113" s="1359"/>
      <c r="W113" s="1359"/>
      <c r="X113" s="1533">
        <f t="shared" si="20"/>
        <v>0</v>
      </c>
      <c r="Y113" s="1379"/>
      <c r="Z113" s="1379"/>
      <c r="AA113" s="1379"/>
      <c r="AB113" s="1534"/>
      <c r="AC113" s="1394"/>
      <c r="AD113" s="1395"/>
      <c r="AE113" s="1395"/>
      <c r="AF113" s="1395"/>
      <c r="AG113" s="1395"/>
      <c r="AH113" s="1395"/>
      <c r="AI113" s="1395"/>
      <c r="AJ113" s="1395"/>
      <c r="AK113" s="1395"/>
      <c r="AL113" s="1395"/>
      <c r="AM113" s="1395"/>
      <c r="AN113" s="1395"/>
      <c r="AO113" s="1395"/>
      <c r="AP113" s="1395"/>
      <c r="AQ113" s="1395"/>
      <c r="AR113" s="1395"/>
      <c r="AS113" s="1395"/>
      <c r="AT113" s="1395"/>
      <c r="AU113" s="1395"/>
      <c r="AV113" s="1395"/>
      <c r="AW113" s="1395"/>
      <c r="AX113" s="1395"/>
      <c r="AY113" s="1396"/>
      <c r="AZ113" s="3"/>
      <c r="BA113" s="1403"/>
      <c r="BB113" s="1404"/>
      <c r="BC113" s="1404"/>
      <c r="BD113" s="1405"/>
      <c r="BE113" s="1412"/>
      <c r="BF113" s="1413"/>
      <c r="BG113" s="1413"/>
      <c r="BH113" s="1414"/>
      <c r="BI113" s="1464"/>
      <c r="BJ113" s="1465"/>
      <c r="BK113" s="1465"/>
      <c r="BL113" s="1466"/>
      <c r="BM113" s="1421"/>
      <c r="BN113" s="1422"/>
      <c r="BO113" s="1423"/>
      <c r="BP113" s="1427"/>
      <c r="BQ113" s="1427"/>
      <c r="BR113" s="1427"/>
      <c r="BS113" s="1427"/>
      <c r="BT113" s="1427"/>
      <c r="BU113" s="127"/>
      <c r="BV113" s="1378"/>
      <c r="BW113" s="1378"/>
      <c r="BX113" s="1378"/>
      <c r="BY113" s="1378"/>
      <c r="BZ113" s="1378"/>
      <c r="CA113" s="1378"/>
      <c r="CB113" s="1378"/>
      <c r="CC113" s="1378"/>
      <c r="CD113" s="1378"/>
      <c r="CE113" s="1378"/>
      <c r="CF113" s="1378"/>
      <c r="CG113" s="1378"/>
      <c r="CH113" s="1378"/>
      <c r="CI113" s="1378"/>
      <c r="CJ113" s="1378"/>
      <c r="CK113" s="1378"/>
      <c r="CL113" s="1378"/>
      <c r="CM113" s="1378"/>
      <c r="CN113" s="1378"/>
      <c r="CO113" s="1378"/>
      <c r="CP113" s="1378"/>
      <c r="CQ113" s="1378"/>
      <c r="CR113" s="1378"/>
      <c r="CS113" s="1378"/>
      <c r="CT113" s="1378"/>
      <c r="CU113" s="1378"/>
      <c r="CV113" s="1378"/>
      <c r="CW113" s="3"/>
      <c r="CX113" s="5"/>
      <c r="DA113" s="11" t="s">
        <v>164</v>
      </c>
      <c r="DB113" s="12">
        <v>0.78200000000000003</v>
      </c>
      <c r="DC113" s="11"/>
      <c r="DE113" s="24"/>
      <c r="DF113" s="21" t="s">
        <v>749</v>
      </c>
      <c r="DG113" s="18">
        <v>130695.04668667004</v>
      </c>
      <c r="DH113" s="22">
        <v>125081.63314906947</v>
      </c>
      <c r="DI113" s="22">
        <v>72200.533200697944</v>
      </c>
      <c r="DJ113" s="18">
        <v>0</v>
      </c>
      <c r="DK113" s="18">
        <v>0</v>
      </c>
      <c r="DL113" s="22">
        <v>85963.514765577449</v>
      </c>
      <c r="DM113" s="98">
        <v>85963.514765577449</v>
      </c>
      <c r="DN113" s="98">
        <v>85963.514765577449</v>
      </c>
      <c r="DO113" s="98">
        <v>85963.514765577449</v>
      </c>
      <c r="DP113" s="98">
        <v>85963.514765577449</v>
      </c>
      <c r="DQ113" s="98">
        <v>85963.514765577449</v>
      </c>
    </row>
    <row r="114" spans="2:121" ht="13.5" customHeight="1" x14ac:dyDescent="0.25">
      <c r="B114" s="2"/>
      <c r="C114" s="34" t="s">
        <v>810</v>
      </c>
      <c r="D114" s="1474" t="s">
        <v>13</v>
      </c>
      <c r="E114" s="1474"/>
      <c r="F114" s="1474"/>
      <c r="G114" s="1474"/>
      <c r="H114" s="1474"/>
      <c r="I114" s="1474"/>
      <c r="J114" s="1474"/>
      <c r="K114" s="1474"/>
      <c r="L114" s="1475"/>
      <c r="M114" s="1379">
        <f>(IF(O80="RUMAH TINGGAL MEWAH",VLOOKUP(D114,BIAYA,2,FALSE),IF(O80="RUMAH TINGGAL MENENGAH",VLOOKUP(D114,BIAYA,3,FALSE),IF(O80="RUMAH TINGGAL SEDERHANA",VLOOKUP(D114,BIAYA,4,FALSE),IF(O80="SEMI PERMANEN",VLOOKUP(D114,BIAYA,5,FALSE),IF(O80="GUDANG",VLOOKUP(D114,BIAYA,6,FALSE),IF(O80="GEDUNG BERTINGKAT RENDAH &lt; 5 LANTAI",VLOOKUP(D114,BIAYA,7,FALSE),IF(O80="GEDUNG BERTINGKAT SEDANG 5-8 LANTAI",VLOOKUP(D114,BIAYA,8,FALSE),IF(O80="GEDUNG BERTINGKAT TINGGI &gt; 8 LANTAI",VLOOKUP(D114,BIAYA,9,FALSE),IF(O80="MALL 4 LANTAI + 1 BASEMENT",VLOOKUP(D114,BIAYA,10,FALSE),IF(O80="HOTEL 8 LANTAI",VLOOKUP(D114,BIAYA,11,FALSE),IF(O80="APARTEMEN 14 LANTAI + 2 SEMI BASEMENT",VLOOKUP(D114,BIAYA,12,FALSE)))))))))))))</f>
        <v>0</v>
      </c>
      <c r="N114" s="1379"/>
      <c r="O114" s="1379"/>
      <c r="P114" s="1379"/>
      <c r="Q114" s="1379"/>
      <c r="R114" s="1380"/>
      <c r="S114" s="1380"/>
      <c r="T114" s="1380"/>
      <c r="U114" s="1377">
        <v>1</v>
      </c>
      <c r="V114" s="1377"/>
      <c r="W114" s="1377"/>
      <c r="X114" s="1527">
        <f t="shared" si="20"/>
        <v>0</v>
      </c>
      <c r="Y114" s="1528"/>
      <c r="Z114" s="1528"/>
      <c r="AA114" s="1528"/>
      <c r="AB114" s="1529"/>
      <c r="AC114" s="1394"/>
      <c r="AD114" s="1395"/>
      <c r="AE114" s="1395"/>
      <c r="AF114" s="1395"/>
      <c r="AG114" s="1395"/>
      <c r="AH114" s="1395"/>
      <c r="AI114" s="1395"/>
      <c r="AJ114" s="1395"/>
      <c r="AK114" s="1395"/>
      <c r="AL114" s="1395"/>
      <c r="AM114" s="1395"/>
      <c r="AN114" s="1395"/>
      <c r="AO114" s="1395"/>
      <c r="AP114" s="1395"/>
      <c r="AQ114" s="1395"/>
      <c r="AR114" s="1395"/>
      <c r="AS114" s="1395"/>
      <c r="AT114" s="1395"/>
      <c r="AU114" s="1395"/>
      <c r="AV114" s="1395"/>
      <c r="AW114" s="1395"/>
      <c r="AX114" s="1395"/>
      <c r="AY114" s="1396"/>
      <c r="AZ114" s="3"/>
      <c r="BA114" s="1403"/>
      <c r="BB114" s="1404"/>
      <c r="BC114" s="1404"/>
      <c r="BD114" s="1405"/>
      <c r="BE114" s="1412"/>
      <c r="BF114" s="1413"/>
      <c r="BG114" s="1413"/>
      <c r="BH114" s="1414"/>
      <c r="BI114" s="1464"/>
      <c r="BJ114" s="1465"/>
      <c r="BK114" s="1465"/>
      <c r="BL114" s="1466"/>
      <c r="BM114" s="1421"/>
      <c r="BN114" s="1422"/>
      <c r="BO114" s="1423"/>
      <c r="BP114" s="1427"/>
      <c r="BQ114" s="1427"/>
      <c r="BR114" s="1427"/>
      <c r="BS114" s="1427"/>
      <c r="BT114" s="1427"/>
      <c r="BU114" s="127"/>
      <c r="BV114" s="1378"/>
      <c r="BW114" s="1378"/>
      <c r="BX114" s="1378"/>
      <c r="BY114" s="1378"/>
      <c r="BZ114" s="1378"/>
      <c r="CA114" s="1378"/>
      <c r="CB114" s="1378"/>
      <c r="CC114" s="1378"/>
      <c r="CD114" s="1378"/>
      <c r="CE114" s="1378"/>
      <c r="CF114" s="1378"/>
      <c r="CG114" s="1378"/>
      <c r="CH114" s="1378"/>
      <c r="CI114" s="1378"/>
      <c r="CJ114" s="1378"/>
      <c r="CK114" s="1378"/>
      <c r="CL114" s="1378"/>
      <c r="CM114" s="1378"/>
      <c r="CN114" s="1378"/>
      <c r="CO114" s="1378"/>
      <c r="CP114" s="1378"/>
      <c r="CQ114" s="1378"/>
      <c r="CR114" s="1378"/>
      <c r="CS114" s="1378"/>
      <c r="CT114" s="1378"/>
      <c r="CU114" s="1378"/>
      <c r="CV114" s="1378"/>
      <c r="CW114" s="3"/>
      <c r="CX114" s="5"/>
      <c r="DA114" s="11" t="s">
        <v>165</v>
      </c>
      <c r="DB114" s="12">
        <v>0.78200000000000003</v>
      </c>
      <c r="DC114" s="11"/>
      <c r="DE114" s="24"/>
      <c r="DF114" s="21" t="s">
        <v>750</v>
      </c>
      <c r="DG114" s="22">
        <v>252431.15883143584</v>
      </c>
      <c r="DH114" s="22">
        <v>207746.27144672762</v>
      </c>
      <c r="DI114" s="18">
        <v>121196.13870063322</v>
      </c>
      <c r="DJ114" s="18">
        <v>0</v>
      </c>
      <c r="DK114" s="18">
        <v>0</v>
      </c>
      <c r="DL114" s="22">
        <v>155644.82214771496</v>
      </c>
      <c r="DM114" s="98">
        <v>155644.82214771496</v>
      </c>
      <c r="DN114" s="98">
        <v>155644.82214771496</v>
      </c>
      <c r="DO114" s="98">
        <v>155644.82214771496</v>
      </c>
      <c r="DP114" s="98">
        <v>155644.82214771496</v>
      </c>
      <c r="DQ114" s="98">
        <v>155644.82214771496</v>
      </c>
    </row>
    <row r="115" spans="2:121" ht="13.5" customHeight="1" x14ac:dyDescent="0.2">
      <c r="B115" s="2"/>
      <c r="C115" s="1381" t="s">
        <v>811</v>
      </c>
      <c r="D115" s="1382"/>
      <c r="E115" s="1382"/>
      <c r="F115" s="1382"/>
      <c r="G115" s="1382"/>
      <c r="H115" s="1382"/>
      <c r="I115" s="1382"/>
      <c r="J115" s="1382"/>
      <c r="K115" s="1382"/>
      <c r="L115" s="1382"/>
      <c r="M115" s="1382"/>
      <c r="N115" s="1382"/>
      <c r="O115" s="1382"/>
      <c r="P115" s="1382"/>
      <c r="Q115" s="1382"/>
      <c r="R115" s="1382"/>
      <c r="S115" s="1382"/>
      <c r="T115" s="1382"/>
      <c r="U115" s="1382"/>
      <c r="V115" s="1382"/>
      <c r="W115" s="1383"/>
      <c r="X115" s="1384">
        <f>SUM(X111:AB114)</f>
        <v>0</v>
      </c>
      <c r="Y115" s="1384"/>
      <c r="Z115" s="1384"/>
      <c r="AA115" s="1384"/>
      <c r="AB115" s="1384"/>
      <c r="AC115" s="1397"/>
      <c r="AD115" s="1398"/>
      <c r="AE115" s="1398"/>
      <c r="AF115" s="1398"/>
      <c r="AG115" s="1398"/>
      <c r="AH115" s="1398"/>
      <c r="AI115" s="1398"/>
      <c r="AJ115" s="1398"/>
      <c r="AK115" s="1398"/>
      <c r="AL115" s="1398"/>
      <c r="AM115" s="1398"/>
      <c r="AN115" s="1398"/>
      <c r="AO115" s="1398"/>
      <c r="AP115" s="1398"/>
      <c r="AQ115" s="1398"/>
      <c r="AR115" s="1398"/>
      <c r="AS115" s="1398"/>
      <c r="AT115" s="1398"/>
      <c r="AU115" s="1398"/>
      <c r="AV115" s="1398"/>
      <c r="AW115" s="1398"/>
      <c r="AX115" s="1398"/>
      <c r="AY115" s="1399"/>
      <c r="AZ115" s="3"/>
      <c r="BA115" s="1406"/>
      <c r="BB115" s="1407"/>
      <c r="BC115" s="1407"/>
      <c r="BD115" s="1408"/>
      <c r="BE115" s="1415"/>
      <c r="BF115" s="1416"/>
      <c r="BG115" s="1416"/>
      <c r="BH115" s="1417"/>
      <c r="BI115" s="1467"/>
      <c r="BJ115" s="1468"/>
      <c r="BK115" s="1468"/>
      <c r="BL115" s="1469"/>
      <c r="BM115" s="1424"/>
      <c r="BN115" s="1425"/>
      <c r="BO115" s="1426"/>
      <c r="BP115" s="1427"/>
      <c r="BQ115" s="1427"/>
      <c r="BR115" s="1427"/>
      <c r="BS115" s="1427"/>
      <c r="BT115" s="1427"/>
      <c r="BU115" s="127"/>
      <c r="BV115" s="1378"/>
      <c r="BW115" s="1378"/>
      <c r="BX115" s="1378"/>
      <c r="BY115" s="1378"/>
      <c r="BZ115" s="1378"/>
      <c r="CA115" s="1378"/>
      <c r="CB115" s="1378"/>
      <c r="CC115" s="1378"/>
      <c r="CD115" s="1378"/>
      <c r="CE115" s="1378"/>
      <c r="CF115" s="1378"/>
      <c r="CG115" s="1378"/>
      <c r="CH115" s="1378"/>
      <c r="CI115" s="1378"/>
      <c r="CJ115" s="1378"/>
      <c r="CK115" s="1378"/>
      <c r="CL115" s="1378"/>
      <c r="CM115" s="1378"/>
      <c r="CN115" s="1378"/>
      <c r="CO115" s="1378"/>
      <c r="CP115" s="1378"/>
      <c r="CQ115" s="1378"/>
      <c r="CR115" s="1378"/>
      <c r="CS115" s="1378"/>
      <c r="CT115" s="1378"/>
      <c r="CU115" s="1378"/>
      <c r="CV115" s="1378"/>
      <c r="CW115" s="3"/>
      <c r="CX115" s="5"/>
      <c r="DA115" s="11"/>
      <c r="DB115" s="11"/>
      <c r="DC115" s="11"/>
      <c r="DE115" s="24"/>
      <c r="DF115" s="21" t="s">
        <v>751</v>
      </c>
      <c r="DG115" s="22">
        <v>222253.66421834717</v>
      </c>
      <c r="DH115" s="22">
        <v>185642.00202918419</v>
      </c>
      <c r="DI115" s="18">
        <v>115076.84176073445</v>
      </c>
      <c r="DJ115" s="18">
        <v>0</v>
      </c>
      <c r="DK115" s="18">
        <v>0</v>
      </c>
      <c r="DL115" s="22">
        <v>137012.25538808928</v>
      </c>
      <c r="DM115" s="98">
        <v>137012.25538808928</v>
      </c>
      <c r="DN115" s="98">
        <v>137012.25538808928</v>
      </c>
      <c r="DO115" s="98">
        <v>137012.25538808928</v>
      </c>
      <c r="DP115" s="98">
        <v>137012.25538808928</v>
      </c>
      <c r="DQ115" s="98">
        <v>137012.25538808928</v>
      </c>
    </row>
    <row r="116" spans="2:121" ht="13.5" customHeight="1" x14ac:dyDescent="0.2">
      <c r="B116" s="2"/>
      <c r="C116" s="1385" t="s">
        <v>806</v>
      </c>
      <c r="D116" s="1386"/>
      <c r="E116" s="1386"/>
      <c r="F116" s="1386"/>
      <c r="G116" s="1386"/>
      <c r="H116" s="1386"/>
      <c r="I116" s="1386"/>
      <c r="J116" s="1386"/>
      <c r="K116" s="1386"/>
      <c r="L116" s="1386"/>
      <c r="M116" s="1386"/>
      <c r="N116" s="1386"/>
      <c r="O116" s="1386"/>
      <c r="P116" s="1386"/>
      <c r="Q116" s="1386"/>
      <c r="R116" s="1386"/>
      <c r="S116" s="1386"/>
      <c r="T116" s="1386"/>
      <c r="U116" s="1386"/>
      <c r="V116" s="1386"/>
      <c r="W116" s="1387"/>
      <c r="X116" s="1388">
        <f>HLOOKUP(O80,$DG$58:$DQ$67,7,FALSE)</f>
        <v>707358</v>
      </c>
      <c r="Y116" s="1389"/>
      <c r="Z116" s="1389"/>
      <c r="AA116" s="1389"/>
      <c r="AB116" s="1390"/>
      <c r="AC116" s="1391" t="str">
        <f>HLOOKUP(O80,$DG$44:$DQ$56,7,FALSE)</f>
        <v>Pasangan dinding bata merah, diplester, diaci dan dilapisi cat (setara Catylac); untuk kamar mandi dilapis keramik dinding 20x30 setara Imperium; ketinggian dinding dalam 3,2 m</v>
      </c>
      <c r="AD116" s="1392"/>
      <c r="AE116" s="1392"/>
      <c r="AF116" s="1392"/>
      <c r="AG116" s="1392"/>
      <c r="AH116" s="1392"/>
      <c r="AI116" s="1392"/>
      <c r="AJ116" s="1392"/>
      <c r="AK116" s="1392"/>
      <c r="AL116" s="1392"/>
      <c r="AM116" s="1392"/>
      <c r="AN116" s="1392"/>
      <c r="AO116" s="1392"/>
      <c r="AP116" s="1392"/>
      <c r="AQ116" s="1392"/>
      <c r="AR116" s="1392"/>
      <c r="AS116" s="1392"/>
      <c r="AT116" s="1392"/>
      <c r="AU116" s="1392"/>
      <c r="AV116" s="1392"/>
      <c r="AW116" s="1392"/>
      <c r="AX116" s="1392"/>
      <c r="AY116" s="1393"/>
      <c r="AZ116" s="3"/>
      <c r="BA116" s="1400">
        <f>X121*BQ85</f>
        <v>0</v>
      </c>
      <c r="BB116" s="1401"/>
      <c r="BC116" s="1401"/>
      <c r="BD116" s="1402"/>
      <c r="BE116" s="1409">
        <f>BE87</f>
        <v>0</v>
      </c>
      <c r="BF116" s="1410"/>
      <c r="BG116" s="1410"/>
      <c r="BH116" s="1411"/>
      <c r="BI116" s="1409">
        <f>BI87</f>
        <v>0</v>
      </c>
      <c r="BJ116" s="1410"/>
      <c r="BK116" s="1410"/>
      <c r="BL116" s="1411"/>
      <c r="BM116" s="1418">
        <f>IF(BI87=0,0,(Rekap!$A$6-BI116)/AS145)</f>
        <v>0</v>
      </c>
      <c r="BN116" s="1419"/>
      <c r="BO116" s="1420"/>
      <c r="BP116" s="1427">
        <f>BA116*BM116</f>
        <v>0</v>
      </c>
      <c r="BQ116" s="1427"/>
      <c r="BR116" s="1427"/>
      <c r="BS116" s="1427"/>
      <c r="BT116" s="1427"/>
      <c r="BU116" s="127"/>
      <c r="BV116" s="1378"/>
      <c r="BW116" s="1378"/>
      <c r="BX116" s="1378"/>
      <c r="BY116" s="1378"/>
      <c r="BZ116" s="1378"/>
      <c r="CA116" s="1378"/>
      <c r="CB116" s="1378"/>
      <c r="CC116" s="1378"/>
      <c r="CD116" s="1378"/>
      <c r="CE116" s="1378"/>
      <c r="CF116" s="1378"/>
      <c r="CG116" s="1378"/>
      <c r="CH116" s="1378"/>
      <c r="CI116" s="1378"/>
      <c r="CJ116" s="1378"/>
      <c r="CK116" s="1378"/>
      <c r="CL116" s="1378"/>
      <c r="CM116" s="1378"/>
      <c r="CN116" s="1378"/>
      <c r="CO116" s="1378"/>
      <c r="CP116" s="1378"/>
      <c r="CQ116" s="1378"/>
      <c r="CR116" s="1378"/>
      <c r="CS116" s="1378"/>
      <c r="CT116" s="1378"/>
      <c r="CU116" s="1378"/>
      <c r="CV116" s="1378"/>
      <c r="CW116" s="3"/>
      <c r="CX116" s="5"/>
      <c r="DA116" s="11" t="s">
        <v>166</v>
      </c>
      <c r="DB116" s="12">
        <v>0.79700000000000004</v>
      </c>
      <c r="DC116" s="11"/>
      <c r="DE116" s="24"/>
      <c r="DF116" s="21" t="s">
        <v>752</v>
      </c>
      <c r="DG116" s="22">
        <v>569917.69753430015</v>
      </c>
      <c r="DH116" s="18">
        <v>535270.28518504684</v>
      </c>
      <c r="DI116" s="18">
        <v>0</v>
      </c>
      <c r="DJ116" s="18">
        <v>0</v>
      </c>
      <c r="DK116" s="18">
        <v>0</v>
      </c>
      <c r="DL116" s="18">
        <v>0</v>
      </c>
      <c r="DM116" s="98">
        <v>0</v>
      </c>
      <c r="DN116" s="98">
        <v>0</v>
      </c>
      <c r="DO116" s="98">
        <v>0</v>
      </c>
      <c r="DP116" s="98">
        <v>0</v>
      </c>
      <c r="DQ116" s="98">
        <v>0</v>
      </c>
    </row>
    <row r="117" spans="2:121" ht="13.5" customHeight="1" x14ac:dyDescent="0.25">
      <c r="B117" s="2"/>
      <c r="C117" s="32" t="s">
        <v>810</v>
      </c>
      <c r="D117" s="1470" t="s">
        <v>13</v>
      </c>
      <c r="E117" s="1470"/>
      <c r="F117" s="1470"/>
      <c r="G117" s="1470"/>
      <c r="H117" s="1470"/>
      <c r="I117" s="1470"/>
      <c r="J117" s="1470"/>
      <c r="K117" s="1470"/>
      <c r="L117" s="1471"/>
      <c r="M117" s="1379">
        <f>(IF(O80="RUMAH TINGGAL MEWAH",VLOOKUP(D117,BIAYA,2,FALSE),IF(O80="RUMAH TINGGAL MENENGAH",VLOOKUP(D117,BIAYA,3,FALSE),IF(O80="RUMAH TINGGAL SEDERHANA",VLOOKUP(D117,BIAYA,4,FALSE),IF(O80="SEMI PERMANEN",VLOOKUP(D117,BIAYA,5,FALSE),IF(O80="GUDANG",VLOOKUP(D117,BIAYA,6,FALSE),IF(O80="GEDUNG BERTINGKAT RENDAH &lt; 5 LANTAI",VLOOKUP(D117,BIAYA,7,FALSE),IF(O80="GEDUNG BERTINGKAT SEDANG 5-8 LANTAI",VLOOKUP(D117,BIAYA,8,FALSE),IF(O80="GEDUNG BERTINGKAT TINGGI &gt; 8 LANTAI",VLOOKUP(D117,BIAYA,9,FALSE),IF(O80="MALL 4 LANTAI + 1 BASEMENT",VLOOKUP(D117,BIAYA,10,FALSE),IF(O80="HOTEL 8 LANTAI",VLOOKUP(D117,BIAYA,11,FALSE),IF(O80="APARTEMEN 14 LANTAI + 2 SEMI BASEMENT",VLOOKUP(D117,BIAYA,12,FALSE)))))))))))))</f>
        <v>0</v>
      </c>
      <c r="N117" s="1379"/>
      <c r="O117" s="1379"/>
      <c r="P117" s="1379"/>
      <c r="Q117" s="1379"/>
      <c r="R117" s="1459">
        <v>0</v>
      </c>
      <c r="S117" s="1459"/>
      <c r="T117" s="1459"/>
      <c r="U117" s="1436">
        <v>1</v>
      </c>
      <c r="V117" s="1436"/>
      <c r="W117" s="1436"/>
      <c r="X117" s="1437">
        <f>M117*R117*U117</f>
        <v>0</v>
      </c>
      <c r="Y117" s="1437"/>
      <c r="Z117" s="1437"/>
      <c r="AA117" s="1437"/>
      <c r="AB117" s="1437"/>
      <c r="AC117" s="1394"/>
      <c r="AD117" s="1395"/>
      <c r="AE117" s="1395"/>
      <c r="AF117" s="1395"/>
      <c r="AG117" s="1395"/>
      <c r="AH117" s="1395"/>
      <c r="AI117" s="1395"/>
      <c r="AJ117" s="1395"/>
      <c r="AK117" s="1395"/>
      <c r="AL117" s="1395"/>
      <c r="AM117" s="1395"/>
      <c r="AN117" s="1395"/>
      <c r="AO117" s="1395"/>
      <c r="AP117" s="1395"/>
      <c r="AQ117" s="1395"/>
      <c r="AR117" s="1395"/>
      <c r="AS117" s="1395"/>
      <c r="AT117" s="1395"/>
      <c r="AU117" s="1395"/>
      <c r="AV117" s="1395"/>
      <c r="AW117" s="1395"/>
      <c r="AX117" s="1395"/>
      <c r="AY117" s="1396"/>
      <c r="AZ117" s="2"/>
      <c r="BA117" s="1403"/>
      <c r="BB117" s="1404"/>
      <c r="BC117" s="1404"/>
      <c r="BD117" s="1405"/>
      <c r="BE117" s="1412"/>
      <c r="BF117" s="1413"/>
      <c r="BG117" s="1413"/>
      <c r="BH117" s="1414"/>
      <c r="BI117" s="1412"/>
      <c r="BJ117" s="1413"/>
      <c r="BK117" s="1413"/>
      <c r="BL117" s="1414"/>
      <c r="BM117" s="1421"/>
      <c r="BN117" s="1422"/>
      <c r="BO117" s="1423"/>
      <c r="BP117" s="1427"/>
      <c r="BQ117" s="1427"/>
      <c r="BR117" s="1427"/>
      <c r="BS117" s="1427"/>
      <c r="BT117" s="1427"/>
      <c r="BU117" s="127"/>
      <c r="BV117" s="1378"/>
      <c r="BW117" s="1378"/>
      <c r="BX117" s="1378"/>
      <c r="BY117" s="1378"/>
      <c r="BZ117" s="1378"/>
      <c r="CA117" s="1378"/>
      <c r="CB117" s="1378"/>
      <c r="CC117" s="1378"/>
      <c r="CD117" s="1378"/>
      <c r="CE117" s="1378"/>
      <c r="CF117" s="1378"/>
      <c r="CG117" s="1378"/>
      <c r="CH117" s="1378"/>
      <c r="CI117" s="1378"/>
      <c r="CJ117" s="1378"/>
      <c r="CK117" s="1378"/>
      <c r="CL117" s="1378"/>
      <c r="CM117" s="1378"/>
      <c r="CN117" s="1378"/>
      <c r="CO117" s="1378"/>
      <c r="CP117" s="1378"/>
      <c r="CQ117" s="1378"/>
      <c r="CR117" s="1378"/>
      <c r="CS117" s="1378"/>
      <c r="CT117" s="1378"/>
      <c r="CU117" s="1378"/>
      <c r="CV117" s="1378"/>
      <c r="CW117" s="3"/>
      <c r="CX117" s="5"/>
      <c r="DA117" s="11" t="s">
        <v>167</v>
      </c>
      <c r="DB117" s="12">
        <v>0.82499999999999996</v>
      </c>
      <c r="DC117" s="11"/>
      <c r="DE117" s="24"/>
      <c r="DF117" s="21" t="s">
        <v>753</v>
      </c>
      <c r="DG117" s="18">
        <v>400626.50763605471</v>
      </c>
      <c r="DH117" s="18">
        <v>330352.11785542499</v>
      </c>
      <c r="DI117" s="18">
        <v>0</v>
      </c>
      <c r="DJ117" s="18">
        <v>0</v>
      </c>
      <c r="DK117" s="18">
        <v>0</v>
      </c>
      <c r="DL117" s="18"/>
      <c r="DM117" s="98">
        <v>0</v>
      </c>
      <c r="DN117" s="98">
        <v>0</v>
      </c>
      <c r="DO117" s="98">
        <v>0</v>
      </c>
      <c r="DP117" s="98">
        <v>0</v>
      </c>
      <c r="DQ117" s="98">
        <v>0</v>
      </c>
    </row>
    <row r="118" spans="2:121" ht="13.5" customHeight="1" x14ac:dyDescent="0.25">
      <c r="B118" s="35"/>
      <c r="C118" s="33" t="s">
        <v>810</v>
      </c>
      <c r="D118" s="1472" t="s">
        <v>13</v>
      </c>
      <c r="E118" s="1472"/>
      <c r="F118" s="1472"/>
      <c r="G118" s="1472"/>
      <c r="H118" s="1472"/>
      <c r="I118" s="1472"/>
      <c r="J118" s="1472"/>
      <c r="K118" s="1472"/>
      <c r="L118" s="1473"/>
      <c r="M118" s="1379">
        <f>(IF(O80="RUMAH TINGGAL MEWAH",VLOOKUP(D118,BIAYA,2,FALSE),IF(O80="RUMAH TINGGAL MENENGAH",VLOOKUP(D118,BIAYA,3,FALSE),IF(O80="RUMAH TINGGAL SEDERHANA",VLOOKUP(D118,BIAYA,4,FALSE),IF(O80="SEMI PERMANEN",VLOOKUP(D118,BIAYA,5,FALSE),IF(O80="GUDANG",VLOOKUP(D118,BIAYA,6,FALSE),IF(O80="GEDUNG BERTINGKAT RENDAH &lt; 5 LANTAI",VLOOKUP(D118,BIAYA,7,FALSE),IF(O80="GEDUNG BERTINGKAT SEDANG 5-8 LANTAI",VLOOKUP(D118,BIAYA,8,FALSE),IF(O80="GEDUNG BERTINGKAT TINGGI &gt; 8 LANTAI",VLOOKUP(D118,BIAYA,9,FALSE),IF(O80="MALL 4 LANTAI + 1 BASEMENT",VLOOKUP(D118,BIAYA,10,FALSE),IF(O80="HOTEL 8 LANTAI",VLOOKUP(D118,BIAYA,11,FALSE),IF(O80="APARTEMEN 14 LANTAI + 2 SEMI BASEMENT",VLOOKUP(D118,BIAYA,12,FALSE)))))))))))))</f>
        <v>0</v>
      </c>
      <c r="N118" s="1379"/>
      <c r="O118" s="1379"/>
      <c r="P118" s="1379"/>
      <c r="Q118" s="1379"/>
      <c r="R118" s="1460"/>
      <c r="S118" s="1460"/>
      <c r="T118" s="1460"/>
      <c r="U118" s="1359">
        <v>1</v>
      </c>
      <c r="V118" s="1359"/>
      <c r="W118" s="1359"/>
      <c r="X118" s="1533">
        <f t="shared" ref="X118:X120" si="21">M118*R118*U118</f>
        <v>0</v>
      </c>
      <c r="Y118" s="1379"/>
      <c r="Z118" s="1379"/>
      <c r="AA118" s="1379"/>
      <c r="AB118" s="1534"/>
      <c r="AC118" s="1394"/>
      <c r="AD118" s="1395"/>
      <c r="AE118" s="1395"/>
      <c r="AF118" s="1395"/>
      <c r="AG118" s="1395"/>
      <c r="AH118" s="1395"/>
      <c r="AI118" s="1395"/>
      <c r="AJ118" s="1395"/>
      <c r="AK118" s="1395"/>
      <c r="AL118" s="1395"/>
      <c r="AM118" s="1395"/>
      <c r="AN118" s="1395"/>
      <c r="AO118" s="1395"/>
      <c r="AP118" s="1395"/>
      <c r="AQ118" s="1395"/>
      <c r="AR118" s="1395"/>
      <c r="AS118" s="1395"/>
      <c r="AT118" s="1395"/>
      <c r="AU118" s="1395"/>
      <c r="AV118" s="1395"/>
      <c r="AW118" s="1395"/>
      <c r="AX118" s="1395"/>
      <c r="AY118" s="1396"/>
      <c r="AZ118" s="2"/>
      <c r="BA118" s="1403"/>
      <c r="BB118" s="1404"/>
      <c r="BC118" s="1404"/>
      <c r="BD118" s="1405"/>
      <c r="BE118" s="1412"/>
      <c r="BF118" s="1413"/>
      <c r="BG118" s="1413"/>
      <c r="BH118" s="1414"/>
      <c r="BI118" s="1412"/>
      <c r="BJ118" s="1413"/>
      <c r="BK118" s="1413"/>
      <c r="BL118" s="1414"/>
      <c r="BM118" s="1421"/>
      <c r="BN118" s="1422"/>
      <c r="BO118" s="1423"/>
      <c r="BP118" s="1427"/>
      <c r="BQ118" s="1427"/>
      <c r="BR118" s="1427"/>
      <c r="BS118" s="1427"/>
      <c r="BT118" s="1427"/>
      <c r="BU118" s="127"/>
      <c r="BV118" s="1378"/>
      <c r="BW118" s="1378"/>
      <c r="BX118" s="1378"/>
      <c r="BY118" s="1378"/>
      <c r="BZ118" s="1378"/>
      <c r="CA118" s="1378"/>
      <c r="CB118" s="1378"/>
      <c r="CC118" s="1378"/>
      <c r="CD118" s="1378"/>
      <c r="CE118" s="1378"/>
      <c r="CF118" s="1378"/>
      <c r="CG118" s="1378"/>
      <c r="CH118" s="1378"/>
      <c r="CI118" s="1378"/>
      <c r="CJ118" s="1378"/>
      <c r="CK118" s="1378"/>
      <c r="CL118" s="1378"/>
      <c r="CM118" s="1378"/>
      <c r="CN118" s="1378"/>
      <c r="CO118" s="1378"/>
      <c r="CP118" s="1378"/>
      <c r="CQ118" s="1378"/>
      <c r="CR118" s="1378"/>
      <c r="CS118" s="1378"/>
      <c r="CT118" s="1378"/>
      <c r="CU118" s="1378"/>
      <c r="CV118" s="1378"/>
      <c r="CW118" s="3"/>
      <c r="CX118" s="5"/>
      <c r="DA118" s="11" t="s">
        <v>168</v>
      </c>
      <c r="DB118" s="12">
        <v>0.79400000000000004</v>
      </c>
      <c r="DC118" s="11"/>
      <c r="DE118" s="24"/>
      <c r="DF118" s="21" t="s">
        <v>754</v>
      </c>
      <c r="DG118" s="18">
        <v>178193.60002943125</v>
      </c>
      <c r="DH118" s="18">
        <v>166449.69154160301</v>
      </c>
      <c r="DI118" s="22">
        <v>104686.09455703646</v>
      </c>
      <c r="DJ118" s="22">
        <v>69599.869310104812</v>
      </c>
      <c r="DK118" s="18">
        <v>0</v>
      </c>
      <c r="DL118" s="18">
        <v>0</v>
      </c>
      <c r="DM118" s="98">
        <v>0</v>
      </c>
      <c r="DN118" s="98">
        <v>0</v>
      </c>
      <c r="DO118" s="98">
        <v>0</v>
      </c>
      <c r="DP118" s="98">
        <v>0</v>
      </c>
      <c r="DQ118" s="98">
        <v>0</v>
      </c>
    </row>
    <row r="119" spans="2:121" ht="13.5" customHeight="1" x14ac:dyDescent="0.25">
      <c r="B119" s="35"/>
      <c r="C119" s="33" t="s">
        <v>810</v>
      </c>
      <c r="D119" s="1472" t="s">
        <v>13</v>
      </c>
      <c r="E119" s="1472"/>
      <c r="F119" s="1472"/>
      <c r="G119" s="1472"/>
      <c r="H119" s="1472"/>
      <c r="I119" s="1472"/>
      <c r="J119" s="1472"/>
      <c r="K119" s="1472"/>
      <c r="L119" s="1473"/>
      <c r="M119" s="1379">
        <f>(IF(O80="RUMAH TINGGAL MEWAH",VLOOKUP(D119,BIAYA,2,FALSE),IF(O80="RUMAH TINGGAL MENENGAH",VLOOKUP(D119,BIAYA,3,FALSE),IF(O80="RUMAH TINGGAL SEDERHANA",VLOOKUP(D119,BIAYA,4,FALSE),IF(O80="SEMI PERMANEN",VLOOKUP(D119,BIAYA,5,FALSE),IF(O80="GUDANG",VLOOKUP(D119,BIAYA,6,FALSE),IF(O80="GEDUNG BERTINGKAT RENDAH &lt; 5 LANTAI",VLOOKUP(D119,BIAYA,7,FALSE),IF(O80="GEDUNG BERTINGKAT SEDANG 5-8 LANTAI",VLOOKUP(D119,BIAYA,8,FALSE),IF(O80="GEDUNG BERTINGKAT TINGGI &gt; 8 LANTAI",VLOOKUP(D119,BIAYA,9,FALSE),IF(O80="MALL 4 LANTAI + 1 BASEMENT",VLOOKUP(D119,BIAYA,10,FALSE),IF(O80="HOTEL 8 LANTAI",VLOOKUP(D119,BIAYA,11,FALSE),IF(O80="APARTEMEN 14 LANTAI + 2 SEMI BASEMENT",VLOOKUP(D119,BIAYA,12,FALSE)))))))))))))</f>
        <v>0</v>
      </c>
      <c r="N119" s="1379"/>
      <c r="O119" s="1379"/>
      <c r="P119" s="1379"/>
      <c r="Q119" s="1379"/>
      <c r="R119" s="1460"/>
      <c r="S119" s="1460"/>
      <c r="T119" s="1460"/>
      <c r="U119" s="1359">
        <v>1</v>
      </c>
      <c r="V119" s="1359"/>
      <c r="W119" s="1359"/>
      <c r="X119" s="1533">
        <f t="shared" si="21"/>
        <v>0</v>
      </c>
      <c r="Y119" s="1379"/>
      <c r="Z119" s="1379"/>
      <c r="AA119" s="1379"/>
      <c r="AB119" s="1534"/>
      <c r="AC119" s="1394"/>
      <c r="AD119" s="1395"/>
      <c r="AE119" s="1395"/>
      <c r="AF119" s="1395"/>
      <c r="AG119" s="1395"/>
      <c r="AH119" s="1395"/>
      <c r="AI119" s="1395"/>
      <c r="AJ119" s="1395"/>
      <c r="AK119" s="1395"/>
      <c r="AL119" s="1395"/>
      <c r="AM119" s="1395"/>
      <c r="AN119" s="1395"/>
      <c r="AO119" s="1395"/>
      <c r="AP119" s="1395"/>
      <c r="AQ119" s="1395"/>
      <c r="AR119" s="1395"/>
      <c r="AS119" s="1395"/>
      <c r="AT119" s="1395"/>
      <c r="AU119" s="1395"/>
      <c r="AV119" s="1395"/>
      <c r="AW119" s="1395"/>
      <c r="AX119" s="1395"/>
      <c r="AY119" s="1396"/>
      <c r="AZ119" s="2"/>
      <c r="BA119" s="1403"/>
      <c r="BB119" s="1404"/>
      <c r="BC119" s="1404"/>
      <c r="BD119" s="1405"/>
      <c r="BE119" s="1412"/>
      <c r="BF119" s="1413"/>
      <c r="BG119" s="1413"/>
      <c r="BH119" s="1414"/>
      <c r="BI119" s="1412"/>
      <c r="BJ119" s="1413"/>
      <c r="BK119" s="1413"/>
      <c r="BL119" s="1414"/>
      <c r="BM119" s="1421"/>
      <c r="BN119" s="1422"/>
      <c r="BO119" s="1423"/>
      <c r="BP119" s="1427"/>
      <c r="BQ119" s="1427"/>
      <c r="BR119" s="1427"/>
      <c r="BS119" s="1427"/>
      <c r="BT119" s="1427"/>
      <c r="BU119" s="127"/>
      <c r="BV119" s="1378"/>
      <c r="BW119" s="1378"/>
      <c r="BX119" s="1378"/>
      <c r="BY119" s="1378"/>
      <c r="BZ119" s="1378"/>
      <c r="CA119" s="1378"/>
      <c r="CB119" s="1378"/>
      <c r="CC119" s="1378"/>
      <c r="CD119" s="1378"/>
      <c r="CE119" s="1378"/>
      <c r="CF119" s="1378"/>
      <c r="CG119" s="1378"/>
      <c r="CH119" s="1378"/>
      <c r="CI119" s="1378"/>
      <c r="CJ119" s="1378"/>
      <c r="CK119" s="1378"/>
      <c r="CL119" s="1378"/>
      <c r="CM119" s="1378"/>
      <c r="CN119" s="1378"/>
      <c r="CO119" s="1378"/>
      <c r="CP119" s="1378"/>
      <c r="CQ119" s="1378"/>
      <c r="CR119" s="1378"/>
      <c r="CS119" s="1378"/>
      <c r="CT119" s="1378"/>
      <c r="CU119" s="1378"/>
      <c r="CV119" s="1378"/>
      <c r="CW119" s="3"/>
      <c r="CX119" s="5"/>
      <c r="DA119" s="11" t="s">
        <v>169</v>
      </c>
      <c r="DB119" s="12">
        <v>0.81599999999999995</v>
      </c>
      <c r="DC119" s="11"/>
      <c r="DE119" s="24" t="s">
        <v>10</v>
      </c>
      <c r="DF119" s="19" t="s">
        <v>13</v>
      </c>
      <c r="DG119" s="18">
        <v>0</v>
      </c>
      <c r="DH119" s="18">
        <v>0</v>
      </c>
      <c r="DI119" s="18">
        <v>0</v>
      </c>
      <c r="DJ119" s="18">
        <v>0</v>
      </c>
      <c r="DK119" s="18">
        <v>0</v>
      </c>
      <c r="DL119" s="18">
        <v>0</v>
      </c>
      <c r="DM119" s="98">
        <v>0</v>
      </c>
      <c r="DN119" s="98">
        <v>0</v>
      </c>
      <c r="DO119" s="98">
        <v>0</v>
      </c>
      <c r="DP119" s="98">
        <v>0</v>
      </c>
      <c r="DQ119" s="98">
        <v>0</v>
      </c>
    </row>
    <row r="120" spans="2:121" ht="13.5" customHeight="1" x14ac:dyDescent="0.25">
      <c r="B120" s="35"/>
      <c r="C120" s="34" t="s">
        <v>810</v>
      </c>
      <c r="D120" s="1474" t="s">
        <v>13</v>
      </c>
      <c r="E120" s="1474"/>
      <c r="F120" s="1474"/>
      <c r="G120" s="1474"/>
      <c r="H120" s="1474"/>
      <c r="I120" s="1474"/>
      <c r="J120" s="1474"/>
      <c r="K120" s="1474"/>
      <c r="L120" s="1475"/>
      <c r="M120" s="1379">
        <f>(IF(O80="RUMAH TINGGAL MEWAH",VLOOKUP(D120,BIAYA,2,FALSE),IF(O80="RUMAH TINGGAL MENENGAH",VLOOKUP(D120,BIAYA,3,FALSE),IF(O80="RUMAH TINGGAL SEDERHANA",VLOOKUP(D120,BIAYA,4,FALSE),IF(O80="SEMI PERMANEN",VLOOKUP(D120,BIAYA,5,FALSE),IF(O80="GUDANG",VLOOKUP(D120,BIAYA,6,FALSE),IF(O80="GEDUNG BERTINGKAT RENDAH &lt; 5 LANTAI",VLOOKUP(D120,BIAYA,7,FALSE),IF(O80="GEDUNG BERTINGKAT SEDANG 5-8 LANTAI",VLOOKUP(D120,BIAYA,8,FALSE),IF(O80="GEDUNG BERTINGKAT TINGGI &gt; 8 LANTAI",VLOOKUP(D120,BIAYA,9,FALSE),IF(O80="MALL 4 LANTAI + 1 BASEMENT",VLOOKUP(D120,BIAYA,10,FALSE),IF(O80="HOTEL 8 LANTAI",VLOOKUP(D120,BIAYA,11,FALSE),IF(O80="APARTEMEN 14 LANTAI + 2 SEMI BASEMENT",VLOOKUP(D120,BIAYA,12,FALSE)))))))))))))</f>
        <v>0</v>
      </c>
      <c r="N120" s="1379"/>
      <c r="O120" s="1379"/>
      <c r="P120" s="1379"/>
      <c r="Q120" s="1379"/>
      <c r="R120" s="1380"/>
      <c r="S120" s="1380"/>
      <c r="T120" s="1380"/>
      <c r="U120" s="1377">
        <v>1</v>
      </c>
      <c r="V120" s="1377"/>
      <c r="W120" s="1377"/>
      <c r="X120" s="1527">
        <f t="shared" si="21"/>
        <v>0</v>
      </c>
      <c r="Y120" s="1528"/>
      <c r="Z120" s="1528"/>
      <c r="AA120" s="1528"/>
      <c r="AB120" s="1529"/>
      <c r="AC120" s="1394"/>
      <c r="AD120" s="1395"/>
      <c r="AE120" s="1395"/>
      <c r="AF120" s="1395"/>
      <c r="AG120" s="1395"/>
      <c r="AH120" s="1395"/>
      <c r="AI120" s="1395"/>
      <c r="AJ120" s="1395"/>
      <c r="AK120" s="1395"/>
      <c r="AL120" s="1395"/>
      <c r="AM120" s="1395"/>
      <c r="AN120" s="1395"/>
      <c r="AO120" s="1395"/>
      <c r="AP120" s="1395"/>
      <c r="AQ120" s="1395"/>
      <c r="AR120" s="1395"/>
      <c r="AS120" s="1395"/>
      <c r="AT120" s="1395"/>
      <c r="AU120" s="1395"/>
      <c r="AV120" s="1395"/>
      <c r="AW120" s="1395"/>
      <c r="AX120" s="1395"/>
      <c r="AY120" s="1396"/>
      <c r="AZ120" s="2"/>
      <c r="BA120" s="1403"/>
      <c r="BB120" s="1404"/>
      <c r="BC120" s="1404"/>
      <c r="BD120" s="1405"/>
      <c r="BE120" s="1412"/>
      <c r="BF120" s="1413"/>
      <c r="BG120" s="1413"/>
      <c r="BH120" s="1414"/>
      <c r="BI120" s="1412"/>
      <c r="BJ120" s="1413"/>
      <c r="BK120" s="1413"/>
      <c r="BL120" s="1414"/>
      <c r="BM120" s="1421"/>
      <c r="BN120" s="1422"/>
      <c r="BO120" s="1423"/>
      <c r="BP120" s="1427"/>
      <c r="BQ120" s="1427"/>
      <c r="BR120" s="1427"/>
      <c r="BS120" s="1427"/>
      <c r="BT120" s="1427"/>
      <c r="BU120" s="127"/>
      <c r="BV120" s="1378"/>
      <c r="BW120" s="1378"/>
      <c r="BX120" s="1378"/>
      <c r="BY120" s="1378"/>
      <c r="BZ120" s="1378"/>
      <c r="CA120" s="1378"/>
      <c r="CB120" s="1378"/>
      <c r="CC120" s="1378"/>
      <c r="CD120" s="1378"/>
      <c r="CE120" s="1378"/>
      <c r="CF120" s="1378"/>
      <c r="CG120" s="1378"/>
      <c r="CH120" s="1378"/>
      <c r="CI120" s="1378"/>
      <c r="CJ120" s="1378"/>
      <c r="CK120" s="1378"/>
      <c r="CL120" s="1378"/>
      <c r="CM120" s="1378"/>
      <c r="CN120" s="1378"/>
      <c r="CO120" s="1378"/>
      <c r="CP120" s="1378"/>
      <c r="CQ120" s="1378"/>
      <c r="CR120" s="1378"/>
      <c r="CS120" s="1378"/>
      <c r="CT120" s="1378"/>
      <c r="CU120" s="1378"/>
      <c r="CV120" s="1378"/>
      <c r="CW120" s="3"/>
      <c r="CX120" s="5"/>
      <c r="DA120" s="11" t="s">
        <v>170</v>
      </c>
      <c r="DB120" s="12">
        <v>0.80700000000000005</v>
      </c>
      <c r="DC120" s="11"/>
      <c r="DE120" s="24"/>
      <c r="DF120" s="11" t="s">
        <v>755</v>
      </c>
      <c r="DG120" s="18">
        <v>1308685</v>
      </c>
      <c r="DH120" s="18">
        <v>707358</v>
      </c>
      <c r="DI120" s="18">
        <v>452008</v>
      </c>
      <c r="DJ120" s="18">
        <v>362882.97411864565</v>
      </c>
      <c r="DK120" s="18">
        <v>329496</v>
      </c>
      <c r="DL120" s="18">
        <v>448615</v>
      </c>
      <c r="DM120" s="18">
        <v>687226</v>
      </c>
      <c r="DN120" s="18">
        <v>915255</v>
      </c>
      <c r="DO120" s="18">
        <v>586634</v>
      </c>
      <c r="DP120" s="18">
        <v>1157857</v>
      </c>
      <c r="DQ120" s="18">
        <v>1299284</v>
      </c>
    </row>
    <row r="121" spans="2:121" ht="13.5" customHeight="1" x14ac:dyDescent="0.2">
      <c r="B121" s="35"/>
      <c r="C121" s="1381" t="s">
        <v>811</v>
      </c>
      <c r="D121" s="1382"/>
      <c r="E121" s="1382"/>
      <c r="F121" s="1382"/>
      <c r="G121" s="1382"/>
      <c r="H121" s="1382"/>
      <c r="I121" s="1382"/>
      <c r="J121" s="1382"/>
      <c r="K121" s="1382"/>
      <c r="L121" s="1382"/>
      <c r="M121" s="1382"/>
      <c r="N121" s="1382"/>
      <c r="O121" s="1382"/>
      <c r="P121" s="1382"/>
      <c r="Q121" s="1382"/>
      <c r="R121" s="1382"/>
      <c r="S121" s="1382"/>
      <c r="T121" s="1382"/>
      <c r="U121" s="1382"/>
      <c r="V121" s="1382"/>
      <c r="W121" s="1383"/>
      <c r="X121" s="1384">
        <f>SUM(X117:AB120)</f>
        <v>0</v>
      </c>
      <c r="Y121" s="1384"/>
      <c r="Z121" s="1384"/>
      <c r="AA121" s="1384"/>
      <c r="AB121" s="1384"/>
      <c r="AC121" s="1397"/>
      <c r="AD121" s="1398"/>
      <c r="AE121" s="1398"/>
      <c r="AF121" s="1398"/>
      <c r="AG121" s="1398"/>
      <c r="AH121" s="1398"/>
      <c r="AI121" s="1398"/>
      <c r="AJ121" s="1398"/>
      <c r="AK121" s="1398"/>
      <c r="AL121" s="1398"/>
      <c r="AM121" s="1398"/>
      <c r="AN121" s="1398"/>
      <c r="AO121" s="1398"/>
      <c r="AP121" s="1398"/>
      <c r="AQ121" s="1398"/>
      <c r="AR121" s="1398"/>
      <c r="AS121" s="1398"/>
      <c r="AT121" s="1398"/>
      <c r="AU121" s="1398"/>
      <c r="AV121" s="1398"/>
      <c r="AW121" s="1398"/>
      <c r="AX121" s="1398"/>
      <c r="AY121" s="1399"/>
      <c r="AZ121" s="2"/>
      <c r="BA121" s="1406"/>
      <c r="BB121" s="1407"/>
      <c r="BC121" s="1407"/>
      <c r="BD121" s="1408"/>
      <c r="BE121" s="1415"/>
      <c r="BF121" s="1416"/>
      <c r="BG121" s="1416"/>
      <c r="BH121" s="1417"/>
      <c r="BI121" s="1415"/>
      <c r="BJ121" s="1416"/>
      <c r="BK121" s="1416"/>
      <c r="BL121" s="1417"/>
      <c r="BM121" s="1424"/>
      <c r="BN121" s="1425"/>
      <c r="BO121" s="1426"/>
      <c r="BP121" s="1427"/>
      <c r="BQ121" s="1427"/>
      <c r="BR121" s="1427"/>
      <c r="BS121" s="1427"/>
      <c r="BT121" s="1427"/>
      <c r="BU121" s="127"/>
      <c r="BV121" s="1378"/>
      <c r="BW121" s="1378"/>
      <c r="BX121" s="1378"/>
      <c r="BY121" s="1378"/>
      <c r="BZ121" s="1378"/>
      <c r="CA121" s="1378"/>
      <c r="CB121" s="1378"/>
      <c r="CC121" s="1378"/>
      <c r="CD121" s="1378"/>
      <c r="CE121" s="1378"/>
      <c r="CF121" s="1378"/>
      <c r="CG121" s="1378"/>
      <c r="CH121" s="1378"/>
      <c r="CI121" s="1378"/>
      <c r="CJ121" s="1378"/>
      <c r="CK121" s="1378"/>
      <c r="CL121" s="1378"/>
      <c r="CM121" s="1378"/>
      <c r="CN121" s="1378"/>
      <c r="CO121" s="1378"/>
      <c r="CP121" s="1378"/>
      <c r="CQ121" s="1378"/>
      <c r="CR121" s="1378"/>
      <c r="CS121" s="1378"/>
      <c r="CT121" s="1378"/>
      <c r="CU121" s="1378"/>
      <c r="CV121" s="1378"/>
      <c r="CW121" s="3"/>
      <c r="CX121" s="5"/>
      <c r="DA121" s="11" t="s">
        <v>171</v>
      </c>
      <c r="DB121" s="12">
        <v>0.76500000000000001</v>
      </c>
      <c r="DC121" s="11"/>
      <c r="DE121" s="24"/>
      <c r="DF121" s="21" t="s">
        <v>756</v>
      </c>
      <c r="DG121" s="18">
        <v>0</v>
      </c>
      <c r="DH121" s="18">
        <v>206061.49539182067</v>
      </c>
      <c r="DI121" s="22">
        <v>163510.85611849153</v>
      </c>
      <c r="DJ121" s="18">
        <v>0</v>
      </c>
      <c r="DK121" s="18">
        <v>120050.76053070714</v>
      </c>
      <c r="DL121" s="18">
        <v>151622.64907300682</v>
      </c>
      <c r="DM121" s="98">
        <v>151622.64907300682</v>
      </c>
      <c r="DN121" s="98">
        <v>151622.64907300682</v>
      </c>
      <c r="DO121" s="98">
        <v>151622.64907300682</v>
      </c>
      <c r="DP121" s="98">
        <v>151622.64907300682</v>
      </c>
      <c r="DQ121" s="98">
        <v>151622.64907300682</v>
      </c>
    </row>
    <row r="122" spans="2:121" ht="13.5" customHeight="1" x14ac:dyDescent="0.2">
      <c r="B122" s="63"/>
      <c r="C122" s="1385" t="s">
        <v>807</v>
      </c>
      <c r="D122" s="1386"/>
      <c r="E122" s="1386"/>
      <c r="F122" s="1386"/>
      <c r="G122" s="1386"/>
      <c r="H122" s="1386"/>
      <c r="I122" s="1386"/>
      <c r="J122" s="1386"/>
      <c r="K122" s="1386"/>
      <c r="L122" s="1386"/>
      <c r="M122" s="1386"/>
      <c r="N122" s="1386"/>
      <c r="O122" s="1386"/>
      <c r="P122" s="1386"/>
      <c r="Q122" s="1386"/>
      <c r="R122" s="1386"/>
      <c r="S122" s="1386"/>
      <c r="T122" s="1386"/>
      <c r="U122" s="1386"/>
      <c r="V122" s="1386"/>
      <c r="W122" s="1387"/>
      <c r="X122" s="1388">
        <f>HLOOKUP(O80,$DG$58:$DQ$67,8,FALSE)</f>
        <v>320358</v>
      </c>
      <c r="Y122" s="1389"/>
      <c r="Z122" s="1389"/>
      <c r="AA122" s="1389"/>
      <c r="AB122" s="1390"/>
      <c r="AC122" s="1391" t="str">
        <f>HLOOKUP(O80,$DG$44:$DQ$56,8,FALSE)</f>
        <v xml:space="preserve">Kusen pintu, daun pintu dan rangka jendela kayu kelas II setara Kamper, dengan jendela kaca polos tebal 5 mm, pintu kamar mandi PVC Grade A </v>
      </c>
      <c r="AD122" s="1392"/>
      <c r="AE122" s="1392"/>
      <c r="AF122" s="1392"/>
      <c r="AG122" s="1392"/>
      <c r="AH122" s="1392"/>
      <c r="AI122" s="1392"/>
      <c r="AJ122" s="1392"/>
      <c r="AK122" s="1392"/>
      <c r="AL122" s="1392"/>
      <c r="AM122" s="1392"/>
      <c r="AN122" s="1392"/>
      <c r="AO122" s="1392"/>
      <c r="AP122" s="1392"/>
      <c r="AQ122" s="1392"/>
      <c r="AR122" s="1392"/>
      <c r="AS122" s="1392"/>
      <c r="AT122" s="1392"/>
      <c r="AU122" s="1392"/>
      <c r="AV122" s="1392"/>
      <c r="AW122" s="1392"/>
      <c r="AX122" s="1392"/>
      <c r="AY122" s="1393"/>
      <c r="AZ122" s="3"/>
      <c r="BA122" s="1400">
        <f>X127*BQ85</f>
        <v>0</v>
      </c>
      <c r="BB122" s="1401"/>
      <c r="BC122" s="1401"/>
      <c r="BD122" s="1402"/>
      <c r="BE122" s="1409">
        <f>BE87</f>
        <v>0</v>
      </c>
      <c r="BF122" s="1410"/>
      <c r="BG122" s="1410"/>
      <c r="BH122" s="1411"/>
      <c r="BI122" s="1461">
        <f>BI87</f>
        <v>0</v>
      </c>
      <c r="BJ122" s="1462"/>
      <c r="BK122" s="1462"/>
      <c r="BL122" s="1463"/>
      <c r="BM122" s="1418">
        <f>IF(BI87=0,0,(Rekap!$A$6-BI122)/AS145)</f>
        <v>0</v>
      </c>
      <c r="BN122" s="1419"/>
      <c r="BO122" s="1420"/>
      <c r="BP122" s="1427">
        <f>BA122*BM122</f>
        <v>0</v>
      </c>
      <c r="BQ122" s="1427"/>
      <c r="BR122" s="1427"/>
      <c r="BS122" s="1427"/>
      <c r="BT122" s="1427"/>
      <c r="BU122" s="127"/>
      <c r="BV122" s="1378"/>
      <c r="BW122" s="1378"/>
      <c r="BX122" s="1378"/>
      <c r="BY122" s="1378"/>
      <c r="BZ122" s="1378"/>
      <c r="CA122" s="1378"/>
      <c r="CB122" s="1378"/>
      <c r="CC122" s="1378"/>
      <c r="CD122" s="1378"/>
      <c r="CE122" s="1378"/>
      <c r="CF122" s="1378"/>
      <c r="CG122" s="1378"/>
      <c r="CH122" s="1378"/>
      <c r="CI122" s="1378"/>
      <c r="CJ122" s="1378"/>
      <c r="CK122" s="1378"/>
      <c r="CL122" s="1378"/>
      <c r="CM122" s="1378"/>
      <c r="CN122" s="1378"/>
      <c r="CO122" s="1378"/>
      <c r="CP122" s="1378"/>
      <c r="CQ122" s="1378"/>
      <c r="CR122" s="1378"/>
      <c r="CS122" s="1378"/>
      <c r="CT122" s="1378"/>
      <c r="CU122" s="1378"/>
      <c r="CV122" s="1378"/>
      <c r="CW122" s="3"/>
      <c r="CX122" s="5"/>
      <c r="DA122" s="11" t="s">
        <v>172</v>
      </c>
      <c r="DB122" s="12">
        <v>0.79200000000000004</v>
      </c>
      <c r="DC122" s="11"/>
      <c r="DE122" s="24"/>
      <c r="DF122" s="21" t="s">
        <v>757</v>
      </c>
      <c r="DG122" s="18">
        <v>290677.8923846453</v>
      </c>
      <c r="DH122" s="22">
        <v>260586.29286918315</v>
      </c>
      <c r="DI122" s="18">
        <v>201434.39315300679</v>
      </c>
      <c r="DJ122" s="18">
        <v>0</v>
      </c>
      <c r="DK122" s="22">
        <v>151816.73113328664</v>
      </c>
      <c r="DL122" s="22">
        <v>191742.68323061126</v>
      </c>
      <c r="DM122" s="98">
        <v>191742.68323061126</v>
      </c>
      <c r="DN122" s="98">
        <v>191742.68323061126</v>
      </c>
      <c r="DO122" s="98">
        <v>191742.68323061126</v>
      </c>
      <c r="DP122" s="98">
        <v>191742.68323061126</v>
      </c>
      <c r="DQ122" s="98">
        <v>191742.68323061126</v>
      </c>
    </row>
    <row r="123" spans="2:121" ht="13.5" customHeight="1" x14ac:dyDescent="0.25">
      <c r="B123" s="63"/>
      <c r="C123" s="32" t="s">
        <v>810</v>
      </c>
      <c r="D123" s="1428" t="s">
        <v>13</v>
      </c>
      <c r="E123" s="1428"/>
      <c r="F123" s="1428"/>
      <c r="G123" s="1428"/>
      <c r="H123" s="1428"/>
      <c r="I123" s="1428"/>
      <c r="J123" s="1428"/>
      <c r="K123" s="1428"/>
      <c r="L123" s="1429"/>
      <c r="M123" s="1379">
        <f>(IF(O80="RUMAH TINGGAL MEWAH",VLOOKUP(D123,BIAYA,2,FALSE),IF(O80="RUMAH TINGGAL MENENGAH",VLOOKUP(D123,BIAYA,3,FALSE),IF(O80="RUMAH TINGGAL SEDERHANA",VLOOKUP(D123,BIAYA,4,FALSE),IF(O80="SEMI PERMANEN",VLOOKUP(D123,BIAYA,5,FALSE),IF(O80="GUDANG",VLOOKUP(D123,BIAYA,6,FALSE),IF(O80="GEDUNG BERTINGKAT RENDAH &lt; 5 LANTAI",VLOOKUP(D123,BIAYA,7,FALSE),IF(O80="GEDUNG BERTINGKAT SEDANG 5-8 LANTAI",VLOOKUP(D123,BIAYA,8,FALSE),IF(O80="GEDUNG BERTINGKAT TINGGI &gt; 8 LANTAI",VLOOKUP(D123,BIAYA,9,FALSE),IF(O80="MALL 4 LANTAI + 1 BASEMENT",VLOOKUP(D123,BIAYA,10,FALSE),IF(O80="HOTEL 8 LANTAI",VLOOKUP(D123,BIAYA,11,FALSE),IF(O80="APARTEMEN 14 LANTAI + 2 SEMI BASEMENT",VLOOKUP(D123,BIAYA,12,FALSE)))))))))))))</f>
        <v>0</v>
      </c>
      <c r="N123" s="1379"/>
      <c r="O123" s="1379"/>
      <c r="P123" s="1379"/>
      <c r="Q123" s="1379"/>
      <c r="R123" s="1459">
        <v>0</v>
      </c>
      <c r="S123" s="1459"/>
      <c r="T123" s="1459"/>
      <c r="U123" s="1436">
        <v>1</v>
      </c>
      <c r="V123" s="1436"/>
      <c r="W123" s="1436"/>
      <c r="X123" s="1437">
        <f>M123*R123*U123</f>
        <v>0</v>
      </c>
      <c r="Y123" s="1437"/>
      <c r="Z123" s="1437"/>
      <c r="AA123" s="1437"/>
      <c r="AB123" s="1437"/>
      <c r="AC123" s="1394"/>
      <c r="AD123" s="1395"/>
      <c r="AE123" s="1395"/>
      <c r="AF123" s="1395"/>
      <c r="AG123" s="1395"/>
      <c r="AH123" s="1395"/>
      <c r="AI123" s="1395"/>
      <c r="AJ123" s="1395"/>
      <c r="AK123" s="1395"/>
      <c r="AL123" s="1395"/>
      <c r="AM123" s="1395"/>
      <c r="AN123" s="1395"/>
      <c r="AO123" s="1395"/>
      <c r="AP123" s="1395"/>
      <c r="AQ123" s="1395"/>
      <c r="AR123" s="1395"/>
      <c r="AS123" s="1395"/>
      <c r="AT123" s="1395"/>
      <c r="AU123" s="1395"/>
      <c r="AV123" s="1395"/>
      <c r="AW123" s="1395"/>
      <c r="AX123" s="1395"/>
      <c r="AY123" s="1396"/>
      <c r="AZ123" s="64"/>
      <c r="BA123" s="1403"/>
      <c r="BB123" s="1404"/>
      <c r="BC123" s="1404"/>
      <c r="BD123" s="1405"/>
      <c r="BE123" s="1412"/>
      <c r="BF123" s="1413"/>
      <c r="BG123" s="1413"/>
      <c r="BH123" s="1414"/>
      <c r="BI123" s="1464"/>
      <c r="BJ123" s="1465"/>
      <c r="BK123" s="1465"/>
      <c r="BL123" s="1466"/>
      <c r="BM123" s="1421"/>
      <c r="BN123" s="1422"/>
      <c r="BO123" s="1423"/>
      <c r="BP123" s="1427"/>
      <c r="BQ123" s="1427"/>
      <c r="BR123" s="1427"/>
      <c r="BS123" s="1427"/>
      <c r="BT123" s="1427"/>
      <c r="BU123" s="127"/>
      <c r="BV123" s="1378"/>
      <c r="BW123" s="1378"/>
      <c r="BX123" s="1378"/>
      <c r="BY123" s="1378"/>
      <c r="BZ123" s="1378"/>
      <c r="CA123" s="1378"/>
      <c r="CB123" s="1378"/>
      <c r="CC123" s="1378"/>
      <c r="CD123" s="1378"/>
      <c r="CE123" s="1378"/>
      <c r="CF123" s="1378"/>
      <c r="CG123" s="1378"/>
      <c r="CH123" s="1378"/>
      <c r="CI123" s="1378"/>
      <c r="CJ123" s="1378"/>
      <c r="CK123" s="1378"/>
      <c r="CL123" s="1378"/>
      <c r="CM123" s="1378"/>
      <c r="CN123" s="1378"/>
      <c r="CO123" s="1378"/>
      <c r="CP123" s="1378"/>
      <c r="CQ123" s="1378"/>
      <c r="CR123" s="1378"/>
      <c r="CS123" s="1378"/>
      <c r="CT123" s="1378"/>
      <c r="CU123" s="1378"/>
      <c r="CV123" s="1378"/>
      <c r="CW123" s="64"/>
      <c r="CX123" s="67"/>
      <c r="DA123" s="11" t="s">
        <v>173</v>
      </c>
      <c r="DB123" s="12">
        <v>0.84899999999999998</v>
      </c>
      <c r="DC123" s="11"/>
      <c r="DE123" s="24"/>
      <c r="DF123" s="21" t="s">
        <v>758</v>
      </c>
      <c r="DG123" s="22">
        <v>303897.71854495915</v>
      </c>
      <c r="DH123" s="18">
        <v>274168.4207023058</v>
      </c>
      <c r="DI123" s="18">
        <v>221168.13126105303</v>
      </c>
      <c r="DJ123" s="18">
        <v>0</v>
      </c>
      <c r="DK123" s="18">
        <v>159729.63486569535</v>
      </c>
      <c r="DL123" s="18">
        <v>201736.58431431669</v>
      </c>
      <c r="DM123" s="98">
        <v>201736.58431431669</v>
      </c>
      <c r="DN123" s="98">
        <v>201736.58431431669</v>
      </c>
      <c r="DO123" s="98">
        <v>201736.58431431669</v>
      </c>
      <c r="DP123" s="98">
        <v>201736.58431431669</v>
      </c>
      <c r="DQ123" s="98">
        <v>201736.58431431669</v>
      </c>
    </row>
    <row r="124" spans="2:121" ht="13.5" customHeight="1" x14ac:dyDescent="0.25">
      <c r="B124" s="63"/>
      <c r="C124" s="33" t="s">
        <v>810</v>
      </c>
      <c r="D124" s="1361" t="s">
        <v>13</v>
      </c>
      <c r="E124" s="1361"/>
      <c r="F124" s="1361"/>
      <c r="G124" s="1361"/>
      <c r="H124" s="1361"/>
      <c r="I124" s="1361"/>
      <c r="J124" s="1361"/>
      <c r="K124" s="1361"/>
      <c r="L124" s="1362"/>
      <c r="M124" s="1379">
        <f>(IF(O80="RUMAH TINGGAL MEWAH",VLOOKUP(D124,BIAYA,2,FALSE),IF(O80="RUMAH TINGGAL MENENGAH",VLOOKUP(D124,BIAYA,3,FALSE),IF(O80="RUMAH TINGGAL SEDERHANA",VLOOKUP(D124,BIAYA,4,FALSE),IF(O80="SEMI PERMANEN",VLOOKUP(D124,BIAYA,5,FALSE),IF(O80="GUDANG",VLOOKUP(D124,BIAYA,6,FALSE),IF(O80="GEDUNG BERTINGKAT RENDAH &lt; 5 LANTAI",VLOOKUP(D124,BIAYA,7,FALSE),IF(O80="GEDUNG BERTINGKAT SEDANG 5-8 LANTAI",VLOOKUP(D124,BIAYA,8,FALSE),IF(O80="GEDUNG BERTINGKAT TINGGI &gt; 8 LANTAI",VLOOKUP(D124,BIAYA,9,FALSE),IF(O80="MALL 4 LANTAI + 1 BASEMENT",VLOOKUP(D124,BIAYA,10,FALSE),IF(O80="HOTEL 8 LANTAI",VLOOKUP(D124,BIAYA,11,FALSE),IF(O80="APARTEMEN 14 LANTAI + 2 SEMI BASEMENT",VLOOKUP(D124,BIAYA,12,FALSE)))))))))))))</f>
        <v>0</v>
      </c>
      <c r="N124" s="1379"/>
      <c r="O124" s="1379"/>
      <c r="P124" s="1379"/>
      <c r="Q124" s="1379"/>
      <c r="R124" s="1460"/>
      <c r="S124" s="1460"/>
      <c r="T124" s="1460"/>
      <c r="U124" s="1359">
        <v>1</v>
      </c>
      <c r="V124" s="1359"/>
      <c r="W124" s="1359"/>
      <c r="X124" s="1533">
        <f t="shared" ref="X124:X126" si="22">M124*R124*U124</f>
        <v>0</v>
      </c>
      <c r="Y124" s="1379"/>
      <c r="Z124" s="1379"/>
      <c r="AA124" s="1379"/>
      <c r="AB124" s="1534"/>
      <c r="AC124" s="1394"/>
      <c r="AD124" s="1395"/>
      <c r="AE124" s="1395"/>
      <c r="AF124" s="1395"/>
      <c r="AG124" s="1395"/>
      <c r="AH124" s="1395"/>
      <c r="AI124" s="1395"/>
      <c r="AJ124" s="1395"/>
      <c r="AK124" s="1395"/>
      <c r="AL124" s="1395"/>
      <c r="AM124" s="1395"/>
      <c r="AN124" s="1395"/>
      <c r="AO124" s="1395"/>
      <c r="AP124" s="1395"/>
      <c r="AQ124" s="1395"/>
      <c r="AR124" s="1395"/>
      <c r="AS124" s="1395"/>
      <c r="AT124" s="1395"/>
      <c r="AU124" s="1395"/>
      <c r="AV124" s="1395"/>
      <c r="AW124" s="1395"/>
      <c r="AX124" s="1395"/>
      <c r="AY124" s="1396"/>
      <c r="AZ124" s="66"/>
      <c r="BA124" s="1403"/>
      <c r="BB124" s="1404"/>
      <c r="BC124" s="1404"/>
      <c r="BD124" s="1405"/>
      <c r="BE124" s="1412"/>
      <c r="BF124" s="1413"/>
      <c r="BG124" s="1413"/>
      <c r="BH124" s="1414"/>
      <c r="BI124" s="1464"/>
      <c r="BJ124" s="1465"/>
      <c r="BK124" s="1465"/>
      <c r="BL124" s="1466"/>
      <c r="BM124" s="1421"/>
      <c r="BN124" s="1422"/>
      <c r="BO124" s="1423"/>
      <c r="BP124" s="1427"/>
      <c r="BQ124" s="1427"/>
      <c r="BR124" s="1427"/>
      <c r="BS124" s="1427"/>
      <c r="BT124" s="1427"/>
      <c r="BU124" s="127"/>
      <c r="BV124" s="1378"/>
      <c r="BW124" s="1378"/>
      <c r="BX124" s="1378"/>
      <c r="BY124" s="1378"/>
      <c r="BZ124" s="1378"/>
      <c r="CA124" s="1378"/>
      <c r="CB124" s="1378"/>
      <c r="CC124" s="1378"/>
      <c r="CD124" s="1378"/>
      <c r="CE124" s="1378"/>
      <c r="CF124" s="1378"/>
      <c r="CG124" s="1378"/>
      <c r="CH124" s="1378"/>
      <c r="CI124" s="1378"/>
      <c r="CJ124" s="1378"/>
      <c r="CK124" s="1378"/>
      <c r="CL124" s="1378"/>
      <c r="CM124" s="1378"/>
      <c r="CN124" s="1378"/>
      <c r="CO124" s="1378"/>
      <c r="CP124" s="1378"/>
      <c r="CQ124" s="1378"/>
      <c r="CR124" s="1378"/>
      <c r="CS124" s="1378"/>
      <c r="CT124" s="1378"/>
      <c r="CU124" s="1378"/>
      <c r="CV124" s="1378"/>
      <c r="CW124" s="64"/>
      <c r="CX124" s="67"/>
      <c r="DA124" s="11" t="s">
        <v>174</v>
      </c>
      <c r="DB124" s="12">
        <v>0.85599999999999998</v>
      </c>
      <c r="DC124" s="11"/>
      <c r="DE124" s="24"/>
      <c r="DF124" s="21" t="s">
        <v>759</v>
      </c>
      <c r="DG124" s="18">
        <v>0</v>
      </c>
      <c r="DH124" s="18">
        <v>0</v>
      </c>
      <c r="DI124" s="18">
        <v>0</v>
      </c>
      <c r="DJ124" s="18">
        <v>0</v>
      </c>
      <c r="DK124" s="22">
        <v>236368.54837565465</v>
      </c>
      <c r="DL124" s="18">
        <v>0</v>
      </c>
      <c r="DM124" s="98">
        <v>0</v>
      </c>
      <c r="DN124" s="98">
        <v>0</v>
      </c>
      <c r="DO124" s="98">
        <v>0</v>
      </c>
      <c r="DP124" s="98">
        <v>0</v>
      </c>
      <c r="DQ124" s="98">
        <v>0</v>
      </c>
    </row>
    <row r="125" spans="2:121" ht="13.5" customHeight="1" x14ac:dyDescent="0.25">
      <c r="B125" s="63"/>
      <c r="C125" s="33" t="s">
        <v>810</v>
      </c>
      <c r="D125" s="1361" t="s">
        <v>13</v>
      </c>
      <c r="E125" s="1361"/>
      <c r="F125" s="1361"/>
      <c r="G125" s="1361"/>
      <c r="H125" s="1361"/>
      <c r="I125" s="1361"/>
      <c r="J125" s="1361"/>
      <c r="K125" s="1361"/>
      <c r="L125" s="1362"/>
      <c r="M125" s="1379">
        <f>(IF(O80="RUMAH TINGGAL MEWAH",VLOOKUP(D125,BIAYA,2,FALSE),IF(O80="RUMAH TINGGAL MENENGAH",VLOOKUP(D125,BIAYA,3,FALSE),IF(O80="RUMAH TINGGAL SEDERHANA",VLOOKUP(D125,BIAYA,4,FALSE),IF(O80="SEMI PERMANEN",VLOOKUP(D125,BIAYA,5,FALSE),IF(O80="GUDANG",VLOOKUP(D125,BIAYA,6,FALSE),IF(O80="GEDUNG BERTINGKAT RENDAH &lt; 5 LANTAI",VLOOKUP(D125,BIAYA,7,FALSE),IF(O80="GEDUNG BERTINGKAT SEDANG 5-8 LANTAI",VLOOKUP(D125,BIAYA,8,FALSE),IF(O80="GEDUNG BERTINGKAT TINGGI &gt; 8 LANTAI",VLOOKUP(D125,BIAYA,9,FALSE),IF(O80="MALL 4 LANTAI + 1 BASEMENT",VLOOKUP(D125,BIAYA,10,FALSE),IF(O80="HOTEL 8 LANTAI",VLOOKUP(D125,BIAYA,11,FALSE),IF(O80="APARTEMEN 14 LANTAI + 2 SEMI BASEMENT",VLOOKUP(D125,BIAYA,12,FALSE)))))))))))))</f>
        <v>0</v>
      </c>
      <c r="N125" s="1379"/>
      <c r="O125" s="1379"/>
      <c r="P125" s="1379"/>
      <c r="Q125" s="1379"/>
      <c r="R125" s="1460"/>
      <c r="S125" s="1460"/>
      <c r="T125" s="1460"/>
      <c r="U125" s="1359">
        <v>1</v>
      </c>
      <c r="V125" s="1359"/>
      <c r="W125" s="1359"/>
      <c r="X125" s="1533">
        <f t="shared" si="22"/>
        <v>0</v>
      </c>
      <c r="Y125" s="1379"/>
      <c r="Z125" s="1379"/>
      <c r="AA125" s="1379"/>
      <c r="AB125" s="1534"/>
      <c r="AC125" s="1394"/>
      <c r="AD125" s="1395"/>
      <c r="AE125" s="1395"/>
      <c r="AF125" s="1395"/>
      <c r="AG125" s="1395"/>
      <c r="AH125" s="1395"/>
      <c r="AI125" s="1395"/>
      <c r="AJ125" s="1395"/>
      <c r="AK125" s="1395"/>
      <c r="AL125" s="1395"/>
      <c r="AM125" s="1395"/>
      <c r="AN125" s="1395"/>
      <c r="AO125" s="1395"/>
      <c r="AP125" s="1395"/>
      <c r="AQ125" s="1395"/>
      <c r="AR125" s="1395"/>
      <c r="AS125" s="1395"/>
      <c r="AT125" s="1395"/>
      <c r="AU125" s="1395"/>
      <c r="AV125" s="1395"/>
      <c r="AW125" s="1395"/>
      <c r="AX125" s="1395"/>
      <c r="AY125" s="1396"/>
      <c r="AZ125" s="64"/>
      <c r="BA125" s="1403"/>
      <c r="BB125" s="1404"/>
      <c r="BC125" s="1404"/>
      <c r="BD125" s="1405"/>
      <c r="BE125" s="1412"/>
      <c r="BF125" s="1413"/>
      <c r="BG125" s="1413"/>
      <c r="BH125" s="1414"/>
      <c r="BI125" s="1464"/>
      <c r="BJ125" s="1465"/>
      <c r="BK125" s="1465"/>
      <c r="BL125" s="1466"/>
      <c r="BM125" s="1421"/>
      <c r="BN125" s="1422"/>
      <c r="BO125" s="1423"/>
      <c r="BP125" s="1427"/>
      <c r="BQ125" s="1427"/>
      <c r="BR125" s="1427"/>
      <c r="BS125" s="1427"/>
      <c r="BT125" s="1427"/>
      <c r="BU125" s="127"/>
      <c r="BV125" s="1378"/>
      <c r="BW125" s="1378"/>
      <c r="BX125" s="1378"/>
      <c r="BY125" s="1378"/>
      <c r="BZ125" s="1378"/>
      <c r="CA125" s="1378"/>
      <c r="CB125" s="1378"/>
      <c r="CC125" s="1378"/>
      <c r="CD125" s="1378"/>
      <c r="CE125" s="1378"/>
      <c r="CF125" s="1378"/>
      <c r="CG125" s="1378"/>
      <c r="CH125" s="1378"/>
      <c r="CI125" s="1378"/>
      <c r="CJ125" s="1378"/>
      <c r="CK125" s="1378"/>
      <c r="CL125" s="1378"/>
      <c r="CM125" s="1378"/>
      <c r="CN125" s="1378"/>
      <c r="CO125" s="1378"/>
      <c r="CP125" s="1378"/>
      <c r="CQ125" s="1378"/>
      <c r="CR125" s="1378"/>
      <c r="CS125" s="1378"/>
      <c r="CT125" s="1378"/>
      <c r="CU125" s="1378"/>
      <c r="CV125" s="1378"/>
      <c r="CW125" s="64"/>
      <c r="CX125" s="67"/>
      <c r="DA125" s="11" t="s">
        <v>175</v>
      </c>
      <c r="DB125" s="12">
        <v>0.90600000000000003</v>
      </c>
      <c r="DC125" s="11"/>
      <c r="DE125" s="24"/>
      <c r="DF125" s="21" t="s">
        <v>760</v>
      </c>
      <c r="DG125" s="18">
        <v>431332.45416068967</v>
      </c>
      <c r="DH125" s="18">
        <v>336477.98120179592</v>
      </c>
      <c r="DI125" s="18">
        <v>318804.34864407236</v>
      </c>
      <c r="DJ125" s="18">
        <v>0</v>
      </c>
      <c r="DK125" s="18">
        <v>0</v>
      </c>
      <c r="DL125" s="18">
        <v>247584.74535742286</v>
      </c>
      <c r="DM125" s="98">
        <v>247584.74535742286</v>
      </c>
      <c r="DN125" s="98">
        <v>247584.74535742286</v>
      </c>
      <c r="DO125" s="98">
        <v>247584.74535742286</v>
      </c>
      <c r="DP125" s="98">
        <v>247584.74535742286</v>
      </c>
      <c r="DQ125" s="98">
        <v>247584.74535742286</v>
      </c>
    </row>
    <row r="126" spans="2:121" ht="13.5" customHeight="1" x14ac:dyDescent="0.25">
      <c r="B126" s="63"/>
      <c r="C126" s="34" t="s">
        <v>810</v>
      </c>
      <c r="D126" s="1369" t="s">
        <v>13</v>
      </c>
      <c r="E126" s="1369"/>
      <c r="F126" s="1369"/>
      <c r="G126" s="1369"/>
      <c r="H126" s="1369"/>
      <c r="I126" s="1369"/>
      <c r="J126" s="1369"/>
      <c r="K126" s="1369"/>
      <c r="L126" s="1370"/>
      <c r="M126" s="1379">
        <f>(IF(O80="RUMAH TINGGAL MEWAH",VLOOKUP(D126,BIAYA,2,FALSE),IF(O80="RUMAH TINGGAL MENENGAH",VLOOKUP(D126,BIAYA,3,FALSE),IF(O80="RUMAH TINGGAL SEDERHANA",VLOOKUP(D126,BIAYA,4,FALSE),IF(O80="SEMI PERMANEN",VLOOKUP(D126,BIAYA,5,FALSE),IF(O80="GUDANG",VLOOKUP(D126,BIAYA,6,FALSE),IF(O80="GEDUNG BERTINGKAT RENDAH &lt; 5 LANTAI",VLOOKUP(D126,BIAYA,7,FALSE),IF(O80="GEDUNG BERTINGKAT SEDANG 5-8 LANTAI",VLOOKUP(D126,BIAYA,8,FALSE),IF(O80="GEDUNG BERTINGKAT TINGGI &gt; 8 LANTAI",VLOOKUP(D126,BIAYA,9,FALSE),IF(O80="MALL 4 LANTAI + 1 BASEMENT",VLOOKUP(D126,BIAYA,10,FALSE),IF(O80="HOTEL 8 LANTAI",VLOOKUP(D126,BIAYA,11,FALSE),IF(O80="APARTEMEN 14 LANTAI + 2 SEMI BASEMENT",VLOOKUP(D126,BIAYA,12,FALSE)))))))))))))</f>
        <v>0</v>
      </c>
      <c r="N126" s="1379"/>
      <c r="O126" s="1379"/>
      <c r="P126" s="1379"/>
      <c r="Q126" s="1379"/>
      <c r="R126" s="1380"/>
      <c r="S126" s="1380"/>
      <c r="T126" s="1380"/>
      <c r="U126" s="1377">
        <v>1</v>
      </c>
      <c r="V126" s="1377"/>
      <c r="W126" s="1377"/>
      <c r="X126" s="1527">
        <f t="shared" si="22"/>
        <v>0</v>
      </c>
      <c r="Y126" s="1528"/>
      <c r="Z126" s="1528"/>
      <c r="AA126" s="1528"/>
      <c r="AB126" s="1529"/>
      <c r="AC126" s="1394"/>
      <c r="AD126" s="1395"/>
      <c r="AE126" s="1395"/>
      <c r="AF126" s="1395"/>
      <c r="AG126" s="1395"/>
      <c r="AH126" s="1395"/>
      <c r="AI126" s="1395"/>
      <c r="AJ126" s="1395"/>
      <c r="AK126" s="1395"/>
      <c r="AL126" s="1395"/>
      <c r="AM126" s="1395"/>
      <c r="AN126" s="1395"/>
      <c r="AO126" s="1395"/>
      <c r="AP126" s="1395"/>
      <c r="AQ126" s="1395"/>
      <c r="AR126" s="1395"/>
      <c r="AS126" s="1395"/>
      <c r="AT126" s="1395"/>
      <c r="AU126" s="1395"/>
      <c r="AV126" s="1395"/>
      <c r="AW126" s="1395"/>
      <c r="AX126" s="1395"/>
      <c r="AY126" s="1396"/>
      <c r="AZ126" s="64"/>
      <c r="BA126" s="1403"/>
      <c r="BB126" s="1404"/>
      <c r="BC126" s="1404"/>
      <c r="BD126" s="1405"/>
      <c r="BE126" s="1412"/>
      <c r="BF126" s="1413"/>
      <c r="BG126" s="1413"/>
      <c r="BH126" s="1414"/>
      <c r="BI126" s="1464"/>
      <c r="BJ126" s="1465"/>
      <c r="BK126" s="1465"/>
      <c r="BL126" s="1466"/>
      <c r="BM126" s="1421"/>
      <c r="BN126" s="1422"/>
      <c r="BO126" s="1423"/>
      <c r="BP126" s="1427"/>
      <c r="BQ126" s="1427"/>
      <c r="BR126" s="1427"/>
      <c r="BS126" s="1427"/>
      <c r="BT126" s="1427"/>
      <c r="BU126" s="127"/>
      <c r="BV126" s="1378"/>
      <c r="BW126" s="1378"/>
      <c r="BX126" s="1378"/>
      <c r="BY126" s="1378"/>
      <c r="BZ126" s="1378"/>
      <c r="CA126" s="1378"/>
      <c r="CB126" s="1378"/>
      <c r="CC126" s="1378"/>
      <c r="CD126" s="1378"/>
      <c r="CE126" s="1378"/>
      <c r="CF126" s="1378"/>
      <c r="CG126" s="1378"/>
      <c r="CH126" s="1378"/>
      <c r="CI126" s="1378"/>
      <c r="CJ126" s="1378"/>
      <c r="CK126" s="1378"/>
      <c r="CL126" s="1378"/>
      <c r="CM126" s="1378"/>
      <c r="CN126" s="1378"/>
      <c r="CO126" s="1378"/>
      <c r="CP126" s="1378"/>
      <c r="CQ126" s="1378"/>
      <c r="CR126" s="1378"/>
      <c r="CS126" s="1378"/>
      <c r="CT126" s="1378"/>
      <c r="CU126" s="1378"/>
      <c r="CV126" s="1378"/>
      <c r="CW126" s="64"/>
      <c r="CX126" s="67"/>
      <c r="DA126" s="11" t="s">
        <v>176</v>
      </c>
      <c r="DB126" s="12">
        <v>0.77600000000000002</v>
      </c>
      <c r="DC126" s="11"/>
      <c r="DE126" s="24"/>
      <c r="DF126" s="21" t="s">
        <v>761</v>
      </c>
      <c r="DG126" s="18">
        <v>0</v>
      </c>
      <c r="DH126" s="18">
        <v>0</v>
      </c>
      <c r="DI126" s="18">
        <v>0</v>
      </c>
      <c r="DJ126" s="22">
        <v>362882.97411864565</v>
      </c>
      <c r="DK126" s="18">
        <v>0</v>
      </c>
      <c r="DL126" s="18">
        <v>0</v>
      </c>
      <c r="DM126" s="98">
        <v>0</v>
      </c>
      <c r="DN126" s="98">
        <v>0</v>
      </c>
      <c r="DO126" s="98">
        <v>0</v>
      </c>
      <c r="DP126" s="98">
        <v>0</v>
      </c>
      <c r="DQ126" s="98">
        <v>0</v>
      </c>
    </row>
    <row r="127" spans="2:121" ht="13.5" customHeight="1" x14ac:dyDescent="0.2">
      <c r="B127" s="111"/>
      <c r="C127" s="1381" t="s">
        <v>811</v>
      </c>
      <c r="D127" s="1382"/>
      <c r="E127" s="1382"/>
      <c r="F127" s="1382"/>
      <c r="G127" s="1382"/>
      <c r="H127" s="1382"/>
      <c r="I127" s="1382"/>
      <c r="J127" s="1382"/>
      <c r="K127" s="1382"/>
      <c r="L127" s="1382"/>
      <c r="M127" s="1382"/>
      <c r="N127" s="1382"/>
      <c r="O127" s="1382"/>
      <c r="P127" s="1382"/>
      <c r="Q127" s="1382"/>
      <c r="R127" s="1382"/>
      <c r="S127" s="1382"/>
      <c r="T127" s="1382"/>
      <c r="U127" s="1382"/>
      <c r="V127" s="1382"/>
      <c r="W127" s="1383"/>
      <c r="X127" s="1384">
        <f>SUM(X123:AB126)</f>
        <v>0</v>
      </c>
      <c r="Y127" s="1384"/>
      <c r="Z127" s="1384"/>
      <c r="AA127" s="1384"/>
      <c r="AB127" s="1384"/>
      <c r="AC127" s="1397"/>
      <c r="AD127" s="1398"/>
      <c r="AE127" s="1398"/>
      <c r="AF127" s="1398"/>
      <c r="AG127" s="1398"/>
      <c r="AH127" s="1398"/>
      <c r="AI127" s="1398"/>
      <c r="AJ127" s="1398"/>
      <c r="AK127" s="1398"/>
      <c r="AL127" s="1398"/>
      <c r="AM127" s="1398"/>
      <c r="AN127" s="1398"/>
      <c r="AO127" s="1398"/>
      <c r="AP127" s="1398"/>
      <c r="AQ127" s="1398"/>
      <c r="AR127" s="1398"/>
      <c r="AS127" s="1398"/>
      <c r="AT127" s="1398"/>
      <c r="AU127" s="1398"/>
      <c r="AV127" s="1398"/>
      <c r="AW127" s="1398"/>
      <c r="AX127" s="1398"/>
      <c r="AY127" s="1399"/>
      <c r="AZ127" s="64"/>
      <c r="BA127" s="1406"/>
      <c r="BB127" s="1407"/>
      <c r="BC127" s="1407"/>
      <c r="BD127" s="1408"/>
      <c r="BE127" s="1415"/>
      <c r="BF127" s="1416"/>
      <c r="BG127" s="1416"/>
      <c r="BH127" s="1417"/>
      <c r="BI127" s="1467"/>
      <c r="BJ127" s="1468"/>
      <c r="BK127" s="1468"/>
      <c r="BL127" s="1469"/>
      <c r="BM127" s="1424"/>
      <c r="BN127" s="1425"/>
      <c r="BO127" s="1426"/>
      <c r="BP127" s="1427"/>
      <c r="BQ127" s="1427"/>
      <c r="BR127" s="1427"/>
      <c r="BS127" s="1427"/>
      <c r="BT127" s="1427"/>
      <c r="BU127" s="127"/>
      <c r="BV127" s="1378"/>
      <c r="BW127" s="1378"/>
      <c r="BX127" s="1378"/>
      <c r="BY127" s="1378"/>
      <c r="BZ127" s="1378"/>
      <c r="CA127" s="1378"/>
      <c r="CB127" s="1378"/>
      <c r="CC127" s="1378"/>
      <c r="CD127" s="1378"/>
      <c r="CE127" s="1378"/>
      <c r="CF127" s="1378"/>
      <c r="CG127" s="1378"/>
      <c r="CH127" s="1378"/>
      <c r="CI127" s="1378"/>
      <c r="CJ127" s="1378"/>
      <c r="CK127" s="1378"/>
      <c r="CL127" s="1378"/>
      <c r="CM127" s="1378"/>
      <c r="CN127" s="1378"/>
      <c r="CO127" s="1378"/>
      <c r="CP127" s="1378"/>
      <c r="CQ127" s="1378"/>
      <c r="CR127" s="1378"/>
      <c r="CS127" s="1378"/>
      <c r="CT127" s="1378"/>
      <c r="CU127" s="1378"/>
      <c r="CV127" s="1378"/>
      <c r="CW127" s="64"/>
      <c r="CX127" s="67"/>
      <c r="DA127" s="11" t="s">
        <v>177</v>
      </c>
      <c r="DB127" s="12">
        <v>0.85899999999999999</v>
      </c>
      <c r="DC127" s="11"/>
      <c r="DE127" s="24"/>
      <c r="DF127" s="21" t="s">
        <v>762</v>
      </c>
      <c r="DG127" s="18">
        <v>742578.97023926536</v>
      </c>
      <c r="DH127" s="18">
        <v>718830.29368441645</v>
      </c>
      <c r="DI127" s="18">
        <v>616017.94553472614</v>
      </c>
      <c r="DJ127" s="18">
        <v>0</v>
      </c>
      <c r="DK127" s="18">
        <v>0</v>
      </c>
      <c r="DL127" s="18">
        <v>0</v>
      </c>
      <c r="DM127" s="98">
        <v>0</v>
      </c>
      <c r="DN127" s="98">
        <v>0</v>
      </c>
      <c r="DO127" s="98">
        <v>0</v>
      </c>
      <c r="DP127" s="98">
        <v>0</v>
      </c>
      <c r="DQ127" s="98">
        <v>0</v>
      </c>
    </row>
    <row r="128" spans="2:121" ht="13.5" customHeight="1" x14ac:dyDescent="0.2">
      <c r="B128" s="111"/>
      <c r="C128" s="1385" t="s">
        <v>808</v>
      </c>
      <c r="D128" s="1386"/>
      <c r="E128" s="1386"/>
      <c r="F128" s="1386"/>
      <c r="G128" s="1386"/>
      <c r="H128" s="1386"/>
      <c r="I128" s="1386"/>
      <c r="J128" s="1386"/>
      <c r="K128" s="1386"/>
      <c r="L128" s="1386"/>
      <c r="M128" s="1386"/>
      <c r="N128" s="1386"/>
      <c r="O128" s="1386"/>
      <c r="P128" s="1386"/>
      <c r="Q128" s="1386"/>
      <c r="R128" s="1386"/>
      <c r="S128" s="1386"/>
      <c r="T128" s="1386"/>
      <c r="U128" s="1386"/>
      <c r="V128" s="1386"/>
      <c r="W128" s="1387"/>
      <c r="X128" s="1388">
        <f>HLOOKUP(O80,$DG$58:$DQ$67,9,FALSE)</f>
        <v>345742</v>
      </c>
      <c r="Y128" s="1389"/>
      <c r="Z128" s="1389"/>
      <c r="AA128" s="1389"/>
      <c r="AB128" s="1390"/>
      <c r="AC128" s="1391" t="str">
        <f>HLOOKUP(O80,$DG$44:$DQ$56,9,FALSE)</f>
        <v>Penutup lantai menggunakan keramik 40x40 setara Imperium dan granit 60x60 setara granito; lantai kamar mandi menggunakan keramik lantai anti slip ukuran 30x30 setara Imperium</v>
      </c>
      <c r="AD128" s="1392"/>
      <c r="AE128" s="1392"/>
      <c r="AF128" s="1392"/>
      <c r="AG128" s="1392"/>
      <c r="AH128" s="1392"/>
      <c r="AI128" s="1392"/>
      <c r="AJ128" s="1392"/>
      <c r="AK128" s="1392"/>
      <c r="AL128" s="1392"/>
      <c r="AM128" s="1392"/>
      <c r="AN128" s="1392"/>
      <c r="AO128" s="1392"/>
      <c r="AP128" s="1392"/>
      <c r="AQ128" s="1392"/>
      <c r="AR128" s="1392"/>
      <c r="AS128" s="1392"/>
      <c r="AT128" s="1392"/>
      <c r="AU128" s="1392"/>
      <c r="AV128" s="1392"/>
      <c r="AW128" s="1392"/>
      <c r="AX128" s="1392"/>
      <c r="AY128" s="1393"/>
      <c r="AZ128" s="71"/>
      <c r="BA128" s="1400">
        <f>X133*BQ85</f>
        <v>0</v>
      </c>
      <c r="BB128" s="1401"/>
      <c r="BC128" s="1401"/>
      <c r="BD128" s="1402"/>
      <c r="BE128" s="1409">
        <f>BE87</f>
        <v>0</v>
      </c>
      <c r="BF128" s="1410"/>
      <c r="BG128" s="1410"/>
      <c r="BH128" s="1411"/>
      <c r="BI128" s="1450">
        <f>BI87</f>
        <v>0</v>
      </c>
      <c r="BJ128" s="1451"/>
      <c r="BK128" s="1451"/>
      <c r="BL128" s="1452"/>
      <c r="BM128" s="1418">
        <f>IF(BI87=0,0,(Rekap!$A$6-BI128)/AS145)</f>
        <v>0</v>
      </c>
      <c r="BN128" s="1419"/>
      <c r="BO128" s="1420"/>
      <c r="BP128" s="1427">
        <f>BA128*BM128</f>
        <v>0</v>
      </c>
      <c r="BQ128" s="1427"/>
      <c r="BR128" s="1427"/>
      <c r="BS128" s="1427"/>
      <c r="BT128" s="1427"/>
      <c r="BU128" s="127"/>
      <c r="BV128" s="1378"/>
      <c r="BW128" s="1378"/>
      <c r="BX128" s="1378"/>
      <c r="BY128" s="1378"/>
      <c r="BZ128" s="1378"/>
      <c r="CA128" s="1378"/>
      <c r="CB128" s="1378"/>
      <c r="CC128" s="1378"/>
      <c r="CD128" s="1378"/>
      <c r="CE128" s="1378"/>
      <c r="CF128" s="1378"/>
      <c r="CG128" s="1378"/>
      <c r="CH128" s="1378"/>
      <c r="CI128" s="1378"/>
      <c r="CJ128" s="1378"/>
      <c r="CK128" s="1378"/>
      <c r="CL128" s="1378"/>
      <c r="CM128" s="1378"/>
      <c r="CN128" s="1378"/>
      <c r="CO128" s="1378"/>
      <c r="CP128" s="1378"/>
      <c r="CQ128" s="1378"/>
      <c r="CR128" s="1378"/>
      <c r="CS128" s="1378"/>
      <c r="CT128" s="1378"/>
      <c r="CU128" s="1378"/>
      <c r="CV128" s="1378"/>
      <c r="CW128" s="83"/>
      <c r="CX128" s="112"/>
      <c r="DA128" s="11"/>
      <c r="DB128" s="11"/>
      <c r="DC128" s="11"/>
      <c r="DE128" s="24"/>
      <c r="DF128" s="11" t="s">
        <v>13</v>
      </c>
      <c r="DG128" s="18">
        <v>0</v>
      </c>
      <c r="DH128" s="18">
        <v>0</v>
      </c>
      <c r="DI128" s="18">
        <v>0</v>
      </c>
      <c r="DJ128" s="18">
        <v>0</v>
      </c>
      <c r="DK128" s="18">
        <v>0</v>
      </c>
      <c r="DL128" s="18">
        <v>0</v>
      </c>
      <c r="DM128" s="98">
        <v>0</v>
      </c>
      <c r="DN128" s="98">
        <v>0</v>
      </c>
      <c r="DO128" s="98">
        <v>0</v>
      </c>
      <c r="DP128" s="98">
        <v>0</v>
      </c>
      <c r="DQ128" s="98">
        <v>0</v>
      </c>
    </row>
    <row r="129" spans="2:121" ht="13.5" customHeight="1" x14ac:dyDescent="0.25">
      <c r="B129" s="111"/>
      <c r="C129" s="32" t="s">
        <v>810</v>
      </c>
      <c r="D129" s="1428" t="s">
        <v>13</v>
      </c>
      <c r="E129" s="1428"/>
      <c r="F129" s="1428"/>
      <c r="G129" s="1428"/>
      <c r="H129" s="1428"/>
      <c r="I129" s="1428"/>
      <c r="J129" s="1428"/>
      <c r="K129" s="1428"/>
      <c r="L129" s="1429"/>
      <c r="M129" s="1379">
        <f>(IF(O80="RUMAH TINGGAL MEWAH",VLOOKUP(D129,BIAYA,2,FALSE),IF(O80="RUMAH TINGGAL MENENGAH",VLOOKUP(D129,BIAYA,3,FALSE),IF(O80="RUMAH TINGGAL SEDERHANA",VLOOKUP(D129,BIAYA,4,FALSE),IF(O80="SEMI PERMANEN",VLOOKUP(D129,BIAYA,5,FALSE),IF(O80="GUDANG",VLOOKUP(D129,BIAYA,6,FALSE),IF(O80="GEDUNG BERTINGKAT RENDAH &lt; 5 LANTAI",VLOOKUP(D129,BIAYA,7,FALSE),IF(O80="GEDUNG BERTINGKAT SEDANG 5-8 LANTAI",VLOOKUP(D129,BIAYA,8,FALSE),IF(O80="GEDUNG BERTINGKAT TINGGI &gt; 8 LANTAI",VLOOKUP(D129,BIAYA,9,FALSE),IF(O80="MALL 4 LANTAI + 1 BASEMENT",VLOOKUP(D129,BIAYA,10,FALSE),IF(O80="HOTEL 8 LANTAI",VLOOKUP(D129,BIAYA,11,FALSE),IF(O80="APARTEMEN 14 LANTAI + 2 SEMI BASEMENT",VLOOKUP(D129,BIAYA,12,FALSE)))))))))))))</f>
        <v>0</v>
      </c>
      <c r="N129" s="1379"/>
      <c r="O129" s="1379"/>
      <c r="P129" s="1379"/>
      <c r="Q129" s="1379"/>
      <c r="R129" s="1459">
        <v>0</v>
      </c>
      <c r="S129" s="1459"/>
      <c r="T129" s="1459"/>
      <c r="U129" s="1436">
        <v>1</v>
      </c>
      <c r="V129" s="1436"/>
      <c r="W129" s="1436"/>
      <c r="X129" s="1437">
        <f>M129*R129*U129</f>
        <v>0</v>
      </c>
      <c r="Y129" s="1437"/>
      <c r="Z129" s="1437"/>
      <c r="AA129" s="1437"/>
      <c r="AB129" s="1437"/>
      <c r="AC129" s="1394"/>
      <c r="AD129" s="1395"/>
      <c r="AE129" s="1395"/>
      <c r="AF129" s="1395"/>
      <c r="AG129" s="1395"/>
      <c r="AH129" s="1395"/>
      <c r="AI129" s="1395"/>
      <c r="AJ129" s="1395"/>
      <c r="AK129" s="1395"/>
      <c r="AL129" s="1395"/>
      <c r="AM129" s="1395"/>
      <c r="AN129" s="1395"/>
      <c r="AO129" s="1395"/>
      <c r="AP129" s="1395"/>
      <c r="AQ129" s="1395"/>
      <c r="AR129" s="1395"/>
      <c r="AS129" s="1395"/>
      <c r="AT129" s="1395"/>
      <c r="AU129" s="1395"/>
      <c r="AV129" s="1395"/>
      <c r="AW129" s="1395"/>
      <c r="AX129" s="1395"/>
      <c r="AY129" s="1396"/>
      <c r="AZ129" s="71"/>
      <c r="BA129" s="1403"/>
      <c r="BB129" s="1404"/>
      <c r="BC129" s="1404"/>
      <c r="BD129" s="1405"/>
      <c r="BE129" s="1412"/>
      <c r="BF129" s="1413"/>
      <c r="BG129" s="1413"/>
      <c r="BH129" s="1414"/>
      <c r="BI129" s="1453"/>
      <c r="BJ129" s="1454"/>
      <c r="BK129" s="1454"/>
      <c r="BL129" s="1455"/>
      <c r="BM129" s="1421"/>
      <c r="BN129" s="1422"/>
      <c r="BO129" s="1423"/>
      <c r="BP129" s="1427"/>
      <c r="BQ129" s="1427"/>
      <c r="BR129" s="1427"/>
      <c r="BS129" s="1427"/>
      <c r="BT129" s="1427"/>
      <c r="BU129" s="127"/>
      <c r="BV129" s="1378"/>
      <c r="BW129" s="1378"/>
      <c r="BX129" s="1378"/>
      <c r="BY129" s="1378"/>
      <c r="BZ129" s="1378"/>
      <c r="CA129" s="1378"/>
      <c r="CB129" s="1378"/>
      <c r="CC129" s="1378"/>
      <c r="CD129" s="1378"/>
      <c r="CE129" s="1378"/>
      <c r="CF129" s="1378"/>
      <c r="CG129" s="1378"/>
      <c r="CH129" s="1378"/>
      <c r="CI129" s="1378"/>
      <c r="CJ129" s="1378"/>
      <c r="CK129" s="1378"/>
      <c r="CL129" s="1378"/>
      <c r="CM129" s="1378"/>
      <c r="CN129" s="1378"/>
      <c r="CO129" s="1378"/>
      <c r="CP129" s="1378"/>
      <c r="CQ129" s="1378"/>
      <c r="CR129" s="1378"/>
      <c r="CS129" s="1378"/>
      <c r="CT129" s="1378"/>
      <c r="CU129" s="1378"/>
      <c r="CV129" s="1378"/>
      <c r="CW129" s="83"/>
      <c r="CX129" s="112"/>
      <c r="DA129" s="11" t="s">
        <v>178</v>
      </c>
      <c r="DB129" s="11">
        <v>0.77200000000000002</v>
      </c>
      <c r="DC129" s="11"/>
      <c r="DE129" s="24"/>
      <c r="DF129" s="21" t="s">
        <v>763</v>
      </c>
      <c r="DG129" s="18">
        <v>1254033.9778290435</v>
      </c>
      <c r="DH129" s="18">
        <v>1164368.0821169151</v>
      </c>
      <c r="DI129" s="18">
        <v>904008.10054373578</v>
      </c>
      <c r="DJ129" s="18">
        <v>0</v>
      </c>
      <c r="DK129" s="18">
        <v>0</v>
      </c>
      <c r="DL129" s="18">
        <v>0</v>
      </c>
      <c r="DM129" s="98">
        <v>0</v>
      </c>
      <c r="DN129" s="98">
        <v>0</v>
      </c>
      <c r="DO129" s="98">
        <v>0</v>
      </c>
      <c r="DP129" s="98">
        <v>0</v>
      </c>
      <c r="DQ129" s="98">
        <v>0</v>
      </c>
    </row>
    <row r="130" spans="2:121" ht="13.5" customHeight="1" x14ac:dyDescent="0.25">
      <c r="B130" s="111"/>
      <c r="C130" s="33" t="s">
        <v>810</v>
      </c>
      <c r="D130" s="1361" t="s">
        <v>13</v>
      </c>
      <c r="E130" s="1361"/>
      <c r="F130" s="1361"/>
      <c r="G130" s="1361"/>
      <c r="H130" s="1361"/>
      <c r="I130" s="1361"/>
      <c r="J130" s="1361"/>
      <c r="K130" s="1361"/>
      <c r="L130" s="1362"/>
      <c r="M130" s="1379">
        <f>(IF(O80="RUMAH TINGGAL MEWAH",VLOOKUP(D130,BIAYA,2,FALSE),IF(O80="RUMAH TINGGAL MENENGAH",VLOOKUP(D130,BIAYA,3,FALSE),IF(O80="RUMAH TINGGAL SEDERHANA",VLOOKUP(D130,BIAYA,4,FALSE),IF(O80="SEMI PERMANEN",VLOOKUP(D130,BIAYA,5,FALSE),IF(O80="GUDANG",VLOOKUP(D130,BIAYA,6,FALSE),IF(O80="GEDUNG BERTINGKAT RENDAH &lt; 5 LANTAI",VLOOKUP(D130,BIAYA,7,FALSE),IF(O80="GEDUNG BERTINGKAT SEDANG 5-8 LANTAI",VLOOKUP(D130,BIAYA,8,FALSE),IF(O80="GEDUNG BERTINGKAT TINGGI &gt; 8 LANTAI",VLOOKUP(D130,BIAYA,9,FALSE),IF(O80="MALL 4 LANTAI + 1 BASEMENT",VLOOKUP(D130,BIAYA,10,FALSE),IF(O80="HOTEL 8 LANTAI",VLOOKUP(D130,BIAYA,11,FALSE),IF(O80="APARTEMEN 14 LANTAI + 2 SEMI BASEMENT",VLOOKUP(D130,BIAYA,12,FALSE)))))))))))))</f>
        <v>0</v>
      </c>
      <c r="N130" s="1379"/>
      <c r="O130" s="1379"/>
      <c r="P130" s="1379"/>
      <c r="Q130" s="1379"/>
      <c r="R130" s="1460"/>
      <c r="S130" s="1460"/>
      <c r="T130" s="1460"/>
      <c r="U130" s="1359">
        <v>1</v>
      </c>
      <c r="V130" s="1359"/>
      <c r="W130" s="1359"/>
      <c r="X130" s="1533">
        <f t="shared" ref="X130:X132" si="23">M130*R130*U130</f>
        <v>0</v>
      </c>
      <c r="Y130" s="1379"/>
      <c r="Z130" s="1379"/>
      <c r="AA130" s="1379"/>
      <c r="AB130" s="1534"/>
      <c r="AC130" s="1394"/>
      <c r="AD130" s="1395"/>
      <c r="AE130" s="1395"/>
      <c r="AF130" s="1395"/>
      <c r="AG130" s="1395"/>
      <c r="AH130" s="1395"/>
      <c r="AI130" s="1395"/>
      <c r="AJ130" s="1395"/>
      <c r="AK130" s="1395"/>
      <c r="AL130" s="1395"/>
      <c r="AM130" s="1395"/>
      <c r="AN130" s="1395"/>
      <c r="AO130" s="1395"/>
      <c r="AP130" s="1395"/>
      <c r="AQ130" s="1395"/>
      <c r="AR130" s="1395"/>
      <c r="AS130" s="1395"/>
      <c r="AT130" s="1395"/>
      <c r="AU130" s="1395"/>
      <c r="AV130" s="1395"/>
      <c r="AW130" s="1395"/>
      <c r="AX130" s="1395"/>
      <c r="AY130" s="1396"/>
      <c r="AZ130" s="71"/>
      <c r="BA130" s="1403"/>
      <c r="BB130" s="1404"/>
      <c r="BC130" s="1404"/>
      <c r="BD130" s="1405"/>
      <c r="BE130" s="1412"/>
      <c r="BF130" s="1413"/>
      <c r="BG130" s="1413"/>
      <c r="BH130" s="1414"/>
      <c r="BI130" s="1453"/>
      <c r="BJ130" s="1454"/>
      <c r="BK130" s="1454"/>
      <c r="BL130" s="1455"/>
      <c r="BM130" s="1421"/>
      <c r="BN130" s="1422"/>
      <c r="BO130" s="1423"/>
      <c r="BP130" s="1427"/>
      <c r="BQ130" s="1427"/>
      <c r="BR130" s="1427"/>
      <c r="BS130" s="1427"/>
      <c r="BT130" s="1427"/>
      <c r="BU130" s="127"/>
      <c r="BV130" s="128"/>
      <c r="BW130" s="128"/>
      <c r="BX130" s="128"/>
      <c r="BY130" s="128"/>
      <c r="BZ130" s="128"/>
      <c r="CA130" s="128"/>
      <c r="CB130" s="128"/>
      <c r="CC130" s="128"/>
      <c r="CD130" s="83"/>
      <c r="CE130" s="125"/>
      <c r="CF130" s="125"/>
      <c r="CG130" s="125"/>
      <c r="CH130" s="125"/>
      <c r="CI130" s="125"/>
      <c r="CJ130" s="125"/>
      <c r="CK130" s="125"/>
      <c r="CL130" s="125"/>
      <c r="CM130" s="125"/>
      <c r="CN130" s="125"/>
      <c r="CO130" s="125"/>
      <c r="CP130" s="125"/>
      <c r="CQ130" s="125"/>
      <c r="CR130" s="125"/>
      <c r="CS130" s="125"/>
      <c r="CT130" s="125"/>
      <c r="CU130" s="125"/>
      <c r="CV130" s="125"/>
      <c r="CW130" s="83"/>
      <c r="CX130" s="112"/>
      <c r="DA130" s="11" t="s">
        <v>179</v>
      </c>
      <c r="DB130" s="11">
        <v>0.76400000000000001</v>
      </c>
      <c r="DC130" s="11"/>
      <c r="DE130" s="24"/>
      <c r="DF130" s="21" t="s">
        <v>764</v>
      </c>
      <c r="DG130" s="22">
        <v>630446.86399064574</v>
      </c>
      <c r="DH130" s="18">
        <v>523178.25351689057</v>
      </c>
      <c r="DI130" s="18">
        <v>364355.4471964463</v>
      </c>
      <c r="DJ130" s="18">
        <v>0</v>
      </c>
      <c r="DK130" s="18">
        <v>212964.36404798328</v>
      </c>
      <c r="DL130" s="18">
        <v>379170.51763664995</v>
      </c>
      <c r="DM130" s="98">
        <v>379170.51763664995</v>
      </c>
      <c r="DN130" s="98">
        <v>379170.51763664995</v>
      </c>
      <c r="DO130" s="98">
        <v>379170.51763664995</v>
      </c>
      <c r="DP130" s="98">
        <v>379170.51763664995</v>
      </c>
      <c r="DQ130" s="98">
        <v>379170.51763664995</v>
      </c>
    </row>
    <row r="131" spans="2:121" ht="13.5" customHeight="1" x14ac:dyDescent="0.25">
      <c r="B131" s="111"/>
      <c r="C131" s="33" t="s">
        <v>810</v>
      </c>
      <c r="D131" s="1361" t="s">
        <v>13</v>
      </c>
      <c r="E131" s="1361"/>
      <c r="F131" s="1361"/>
      <c r="G131" s="1361"/>
      <c r="H131" s="1361"/>
      <c r="I131" s="1361"/>
      <c r="J131" s="1361"/>
      <c r="K131" s="1361"/>
      <c r="L131" s="1362"/>
      <c r="M131" s="1379">
        <f>(IF(O80="RUMAH TINGGAL MEWAH",VLOOKUP(D131,BIAYA,2,FALSE),IF(O80="RUMAH TINGGAL MENENGAH",VLOOKUP(D131,BIAYA,3,FALSE),IF(O80="RUMAH TINGGAL SEDERHANA",VLOOKUP(D131,BIAYA,4,FALSE),IF(O80="SEMI PERMANEN",VLOOKUP(D131,BIAYA,5,FALSE),IF(O80="GUDANG",VLOOKUP(D131,BIAYA,6,FALSE),IF(O80="GEDUNG BERTINGKAT RENDAH &lt; 5 LANTAI",VLOOKUP(D131,BIAYA,7,FALSE),IF(O80="GEDUNG BERTINGKAT SEDANG 5-8 LANTAI",VLOOKUP(D131,BIAYA,8,FALSE),IF(O80="GEDUNG BERTINGKAT TINGGI &gt; 8 LANTAI",VLOOKUP(D131,BIAYA,9,FALSE),IF(O80="MALL 4 LANTAI + 1 BASEMENT",VLOOKUP(D131,BIAYA,10,FALSE),IF(O80="HOTEL 8 LANTAI",VLOOKUP(D131,BIAYA,11,FALSE),IF(O80="APARTEMEN 14 LANTAI + 2 SEMI BASEMENT",VLOOKUP(D131,BIAYA,12,FALSE)))))))))))))</f>
        <v>0</v>
      </c>
      <c r="N131" s="1379"/>
      <c r="O131" s="1379"/>
      <c r="P131" s="1379"/>
      <c r="Q131" s="1379"/>
      <c r="R131" s="1460"/>
      <c r="S131" s="1460"/>
      <c r="T131" s="1460"/>
      <c r="U131" s="1359">
        <v>1</v>
      </c>
      <c r="V131" s="1359"/>
      <c r="W131" s="1359"/>
      <c r="X131" s="1533">
        <f t="shared" si="23"/>
        <v>0</v>
      </c>
      <c r="Y131" s="1379"/>
      <c r="Z131" s="1379"/>
      <c r="AA131" s="1379"/>
      <c r="AB131" s="1534"/>
      <c r="AC131" s="1394"/>
      <c r="AD131" s="1395"/>
      <c r="AE131" s="1395"/>
      <c r="AF131" s="1395"/>
      <c r="AG131" s="1395"/>
      <c r="AH131" s="1395"/>
      <c r="AI131" s="1395"/>
      <c r="AJ131" s="1395"/>
      <c r="AK131" s="1395"/>
      <c r="AL131" s="1395"/>
      <c r="AM131" s="1395"/>
      <c r="AN131" s="1395"/>
      <c r="AO131" s="1395"/>
      <c r="AP131" s="1395"/>
      <c r="AQ131" s="1395"/>
      <c r="AR131" s="1395"/>
      <c r="AS131" s="1395"/>
      <c r="AT131" s="1395"/>
      <c r="AU131" s="1395"/>
      <c r="AV131" s="1395"/>
      <c r="AW131" s="1395"/>
      <c r="AX131" s="1395"/>
      <c r="AY131" s="1396"/>
      <c r="AZ131" s="71"/>
      <c r="BA131" s="1403"/>
      <c r="BB131" s="1404"/>
      <c r="BC131" s="1404"/>
      <c r="BD131" s="1405"/>
      <c r="BE131" s="1412"/>
      <c r="BF131" s="1413"/>
      <c r="BG131" s="1413"/>
      <c r="BH131" s="1414"/>
      <c r="BI131" s="1453"/>
      <c r="BJ131" s="1454"/>
      <c r="BK131" s="1454"/>
      <c r="BL131" s="1455"/>
      <c r="BM131" s="1421"/>
      <c r="BN131" s="1422"/>
      <c r="BO131" s="1423"/>
      <c r="BP131" s="1427"/>
      <c r="BQ131" s="1427"/>
      <c r="BR131" s="1427"/>
      <c r="BS131" s="1427"/>
      <c r="BT131" s="1427"/>
      <c r="BU131" s="127"/>
      <c r="BV131" s="1378" t="s">
        <v>910</v>
      </c>
      <c r="BW131" s="1378"/>
      <c r="BX131" s="1378"/>
      <c r="BY131" s="1378"/>
      <c r="BZ131" s="1378"/>
      <c r="CA131" s="1378"/>
      <c r="CB131" s="1378"/>
      <c r="CC131" s="1378"/>
      <c r="CD131" s="1378"/>
      <c r="CE131" s="1378"/>
      <c r="CF131" s="1378"/>
      <c r="CG131" s="1378"/>
      <c r="CH131" s="1378"/>
      <c r="CI131" s="1378"/>
      <c r="CJ131" s="1378"/>
      <c r="CK131" s="1378"/>
      <c r="CL131" s="1378"/>
      <c r="CM131" s="1378"/>
      <c r="CN131" s="1378"/>
      <c r="CO131" s="1378"/>
      <c r="CP131" s="1378"/>
      <c r="CQ131" s="1378"/>
      <c r="CR131" s="1378"/>
      <c r="CS131" s="1378"/>
      <c r="CT131" s="1378"/>
      <c r="CU131" s="1378"/>
      <c r="CV131" s="1378"/>
      <c r="CW131" s="83"/>
      <c r="CX131" s="112"/>
      <c r="DA131" s="11" t="s">
        <v>180</v>
      </c>
      <c r="DB131" s="11">
        <v>0.76500000000000001</v>
      </c>
      <c r="DC131" s="11"/>
      <c r="DE131" s="24"/>
      <c r="DF131" s="21" t="s">
        <v>765</v>
      </c>
      <c r="DG131" s="18">
        <v>1703379.7552513932</v>
      </c>
      <c r="DH131" s="18">
        <v>1304190.1800873652</v>
      </c>
      <c r="DI131" s="18">
        <v>845690.8164582348</v>
      </c>
      <c r="DJ131" s="18">
        <v>0</v>
      </c>
      <c r="DK131" s="18">
        <v>0</v>
      </c>
      <c r="DL131" s="18">
        <v>959639.59508224239</v>
      </c>
      <c r="DM131" s="98">
        <v>959639.59508224239</v>
      </c>
      <c r="DN131" s="98">
        <v>959639.59508224239</v>
      </c>
      <c r="DO131" s="98">
        <v>959639.59508224239</v>
      </c>
      <c r="DP131" s="98">
        <v>959639.59508224239</v>
      </c>
      <c r="DQ131" s="98">
        <v>959639.59508224239</v>
      </c>
    </row>
    <row r="132" spans="2:121" ht="13.5" customHeight="1" x14ac:dyDescent="0.25">
      <c r="B132" s="111"/>
      <c r="C132" s="34" t="s">
        <v>810</v>
      </c>
      <c r="D132" s="1369" t="s">
        <v>13</v>
      </c>
      <c r="E132" s="1369"/>
      <c r="F132" s="1369"/>
      <c r="G132" s="1369"/>
      <c r="H132" s="1369"/>
      <c r="I132" s="1369"/>
      <c r="J132" s="1369"/>
      <c r="K132" s="1369"/>
      <c r="L132" s="1370"/>
      <c r="M132" s="1379">
        <f>(IF(O80="RUMAH TINGGAL MEWAH",VLOOKUP(D132,BIAYA,2,FALSE),IF(O80="RUMAH TINGGAL MENENGAH",VLOOKUP(D132,BIAYA,3,FALSE),IF(O80="RUMAH TINGGAL SEDERHANA",VLOOKUP(D132,BIAYA,4,FALSE),IF(O80="SEMI PERMANEN",VLOOKUP(D132,BIAYA,5,FALSE),IF(O80="GUDANG",VLOOKUP(D132,BIAYA,6,FALSE),IF(O80="GEDUNG BERTINGKAT RENDAH &lt; 5 LANTAI",VLOOKUP(D132,BIAYA,7,FALSE),IF(O80="GEDUNG BERTINGKAT SEDANG 5-8 LANTAI",VLOOKUP(D132,BIAYA,8,FALSE),IF(O80="GEDUNG BERTINGKAT TINGGI &gt; 8 LANTAI",VLOOKUP(D132,BIAYA,9,FALSE),IF(O80="MALL 4 LANTAI + 1 BASEMENT",VLOOKUP(D132,BIAYA,10,FALSE),IF(O80="HOTEL 8 LANTAI",VLOOKUP(D132,BIAYA,11,FALSE),IF(O80="APARTEMEN 14 LANTAI + 2 SEMI BASEMENT",VLOOKUP(D132,BIAYA,12,FALSE)))))))))))))</f>
        <v>0</v>
      </c>
      <c r="N132" s="1379"/>
      <c r="O132" s="1379"/>
      <c r="P132" s="1379"/>
      <c r="Q132" s="1379"/>
      <c r="R132" s="1380"/>
      <c r="S132" s="1380"/>
      <c r="T132" s="1380"/>
      <c r="U132" s="1377">
        <v>1</v>
      </c>
      <c r="V132" s="1377"/>
      <c r="W132" s="1377"/>
      <c r="X132" s="1527">
        <f t="shared" si="23"/>
        <v>0</v>
      </c>
      <c r="Y132" s="1528"/>
      <c r="Z132" s="1528"/>
      <c r="AA132" s="1528"/>
      <c r="AB132" s="1529"/>
      <c r="AC132" s="1394"/>
      <c r="AD132" s="1395"/>
      <c r="AE132" s="1395"/>
      <c r="AF132" s="1395"/>
      <c r="AG132" s="1395"/>
      <c r="AH132" s="1395"/>
      <c r="AI132" s="1395"/>
      <c r="AJ132" s="1395"/>
      <c r="AK132" s="1395"/>
      <c r="AL132" s="1395"/>
      <c r="AM132" s="1395"/>
      <c r="AN132" s="1395"/>
      <c r="AO132" s="1395"/>
      <c r="AP132" s="1395"/>
      <c r="AQ132" s="1395"/>
      <c r="AR132" s="1395"/>
      <c r="AS132" s="1395"/>
      <c r="AT132" s="1395"/>
      <c r="AU132" s="1395"/>
      <c r="AV132" s="1395"/>
      <c r="AW132" s="1395"/>
      <c r="AX132" s="1395"/>
      <c r="AY132" s="1396"/>
      <c r="AZ132" s="71"/>
      <c r="BA132" s="1403"/>
      <c r="BB132" s="1404"/>
      <c r="BC132" s="1404"/>
      <c r="BD132" s="1405"/>
      <c r="BE132" s="1412"/>
      <c r="BF132" s="1413"/>
      <c r="BG132" s="1413"/>
      <c r="BH132" s="1414"/>
      <c r="BI132" s="1453"/>
      <c r="BJ132" s="1454"/>
      <c r="BK132" s="1454"/>
      <c r="BL132" s="1455"/>
      <c r="BM132" s="1421"/>
      <c r="BN132" s="1422"/>
      <c r="BO132" s="1423"/>
      <c r="BP132" s="1427"/>
      <c r="BQ132" s="1427"/>
      <c r="BR132" s="1427"/>
      <c r="BS132" s="1427"/>
      <c r="BT132" s="1427"/>
      <c r="BU132" s="127"/>
      <c r="BV132" s="1378"/>
      <c r="BW132" s="1378"/>
      <c r="BX132" s="1378"/>
      <c r="BY132" s="1378"/>
      <c r="BZ132" s="1378"/>
      <c r="CA132" s="1378"/>
      <c r="CB132" s="1378"/>
      <c r="CC132" s="1378"/>
      <c r="CD132" s="1378"/>
      <c r="CE132" s="1378"/>
      <c r="CF132" s="1378"/>
      <c r="CG132" s="1378"/>
      <c r="CH132" s="1378"/>
      <c r="CI132" s="1378"/>
      <c r="CJ132" s="1378"/>
      <c r="CK132" s="1378"/>
      <c r="CL132" s="1378"/>
      <c r="CM132" s="1378"/>
      <c r="CN132" s="1378"/>
      <c r="CO132" s="1378"/>
      <c r="CP132" s="1378"/>
      <c r="CQ132" s="1378"/>
      <c r="CR132" s="1378"/>
      <c r="CS132" s="1378"/>
      <c r="CT132" s="1378"/>
      <c r="CU132" s="1378"/>
      <c r="CV132" s="1378"/>
      <c r="CW132" s="83"/>
      <c r="CX132" s="112"/>
      <c r="DA132" s="11" t="s">
        <v>181</v>
      </c>
      <c r="DB132" s="11">
        <v>0.746</v>
      </c>
      <c r="DC132" s="11"/>
      <c r="DE132" s="24"/>
      <c r="DF132" s="21" t="s">
        <v>766</v>
      </c>
      <c r="DG132" s="22">
        <v>2830963.1192447515</v>
      </c>
      <c r="DH132" s="22">
        <v>2500956.8598538968</v>
      </c>
      <c r="DI132" s="22">
        <v>0</v>
      </c>
      <c r="DJ132" s="22">
        <v>0</v>
      </c>
      <c r="DK132" s="22">
        <v>0</v>
      </c>
      <c r="DL132" s="22">
        <v>0</v>
      </c>
      <c r="DM132" s="98">
        <v>0</v>
      </c>
      <c r="DN132" s="98">
        <v>0</v>
      </c>
      <c r="DO132" s="98">
        <v>0</v>
      </c>
      <c r="DP132" s="98">
        <v>0</v>
      </c>
      <c r="DQ132" s="98">
        <v>0</v>
      </c>
    </row>
    <row r="133" spans="2:121" ht="13.5" customHeight="1" x14ac:dyDescent="0.2">
      <c r="B133" s="111"/>
      <c r="C133" s="1381" t="s">
        <v>811</v>
      </c>
      <c r="D133" s="1382"/>
      <c r="E133" s="1382"/>
      <c r="F133" s="1382"/>
      <c r="G133" s="1382"/>
      <c r="H133" s="1382"/>
      <c r="I133" s="1382"/>
      <c r="J133" s="1382"/>
      <c r="K133" s="1382"/>
      <c r="L133" s="1382"/>
      <c r="M133" s="1382"/>
      <c r="N133" s="1382"/>
      <c r="O133" s="1382"/>
      <c r="P133" s="1382"/>
      <c r="Q133" s="1382"/>
      <c r="R133" s="1382"/>
      <c r="S133" s="1382"/>
      <c r="T133" s="1382"/>
      <c r="U133" s="1382"/>
      <c r="V133" s="1382"/>
      <c r="W133" s="1383"/>
      <c r="X133" s="1384">
        <f>SUM(X129:AB132)</f>
        <v>0</v>
      </c>
      <c r="Y133" s="1384"/>
      <c r="Z133" s="1384"/>
      <c r="AA133" s="1384"/>
      <c r="AB133" s="1384"/>
      <c r="AC133" s="1397"/>
      <c r="AD133" s="1398"/>
      <c r="AE133" s="1398"/>
      <c r="AF133" s="1398"/>
      <c r="AG133" s="1398"/>
      <c r="AH133" s="1398"/>
      <c r="AI133" s="1398"/>
      <c r="AJ133" s="1398"/>
      <c r="AK133" s="1398"/>
      <c r="AL133" s="1398"/>
      <c r="AM133" s="1398"/>
      <c r="AN133" s="1398"/>
      <c r="AO133" s="1398"/>
      <c r="AP133" s="1398"/>
      <c r="AQ133" s="1398"/>
      <c r="AR133" s="1398"/>
      <c r="AS133" s="1398"/>
      <c r="AT133" s="1398"/>
      <c r="AU133" s="1398"/>
      <c r="AV133" s="1398"/>
      <c r="AW133" s="1398"/>
      <c r="AX133" s="1398"/>
      <c r="AY133" s="1399"/>
      <c r="AZ133" s="71"/>
      <c r="BA133" s="1406"/>
      <c r="BB133" s="1407"/>
      <c r="BC133" s="1407"/>
      <c r="BD133" s="1408"/>
      <c r="BE133" s="1415"/>
      <c r="BF133" s="1416"/>
      <c r="BG133" s="1416"/>
      <c r="BH133" s="1417"/>
      <c r="BI133" s="1456"/>
      <c r="BJ133" s="1457"/>
      <c r="BK133" s="1457"/>
      <c r="BL133" s="1458"/>
      <c r="BM133" s="1424"/>
      <c r="BN133" s="1425"/>
      <c r="BO133" s="1426"/>
      <c r="BP133" s="1427"/>
      <c r="BQ133" s="1427"/>
      <c r="BR133" s="1427"/>
      <c r="BS133" s="1427"/>
      <c r="BT133" s="1427"/>
      <c r="BU133" s="127"/>
      <c r="BV133" s="1378"/>
      <c r="BW133" s="1378"/>
      <c r="BX133" s="1378"/>
      <c r="BY133" s="1378"/>
      <c r="BZ133" s="1378"/>
      <c r="CA133" s="1378"/>
      <c r="CB133" s="1378"/>
      <c r="CC133" s="1378"/>
      <c r="CD133" s="1378"/>
      <c r="CE133" s="1378"/>
      <c r="CF133" s="1378"/>
      <c r="CG133" s="1378"/>
      <c r="CH133" s="1378"/>
      <c r="CI133" s="1378"/>
      <c r="CJ133" s="1378"/>
      <c r="CK133" s="1378"/>
      <c r="CL133" s="1378"/>
      <c r="CM133" s="1378"/>
      <c r="CN133" s="1378"/>
      <c r="CO133" s="1378"/>
      <c r="CP133" s="1378"/>
      <c r="CQ133" s="1378"/>
      <c r="CR133" s="1378"/>
      <c r="CS133" s="1378"/>
      <c r="CT133" s="1378"/>
      <c r="CU133" s="1378"/>
      <c r="CV133" s="1378"/>
      <c r="CW133" s="83"/>
      <c r="CX133" s="112"/>
      <c r="DA133" s="11" t="s">
        <v>182</v>
      </c>
      <c r="DB133" s="11">
        <v>0.75600000000000001</v>
      </c>
      <c r="DC133" s="11"/>
      <c r="DE133" s="24"/>
      <c r="DF133" s="21" t="s">
        <v>767</v>
      </c>
      <c r="DG133" s="22">
        <v>4540539.9245181642</v>
      </c>
      <c r="DH133" s="22">
        <v>3864014.1594993887</v>
      </c>
      <c r="DI133" s="18">
        <v>0</v>
      </c>
      <c r="DJ133" s="18">
        <v>0</v>
      </c>
      <c r="DK133" s="18">
        <v>0</v>
      </c>
      <c r="DL133" s="22">
        <v>0</v>
      </c>
      <c r="DM133" s="98">
        <v>0</v>
      </c>
      <c r="DN133" s="98">
        <v>0</v>
      </c>
      <c r="DO133" s="98">
        <v>0</v>
      </c>
      <c r="DP133" s="98">
        <v>0</v>
      </c>
      <c r="DQ133" s="98">
        <v>0</v>
      </c>
    </row>
    <row r="134" spans="2:121" ht="13.5" customHeight="1" x14ac:dyDescent="0.2">
      <c r="B134" s="111"/>
      <c r="C134" s="1385" t="s">
        <v>699</v>
      </c>
      <c r="D134" s="1386"/>
      <c r="E134" s="1386"/>
      <c r="F134" s="1386"/>
      <c r="G134" s="1386"/>
      <c r="H134" s="1386"/>
      <c r="I134" s="1386"/>
      <c r="J134" s="1386"/>
      <c r="K134" s="1386"/>
      <c r="L134" s="1386"/>
      <c r="M134" s="1386"/>
      <c r="N134" s="1386"/>
      <c r="O134" s="1386"/>
      <c r="P134" s="1386"/>
      <c r="Q134" s="1386"/>
      <c r="R134" s="1386"/>
      <c r="S134" s="1386"/>
      <c r="T134" s="1386"/>
      <c r="U134" s="1386"/>
      <c r="V134" s="1386"/>
      <c r="W134" s="1387"/>
      <c r="X134" s="1388">
        <f>HLOOKUP(O80,$DG$58:$DQ$67,10,FALSE)</f>
        <v>199510</v>
      </c>
      <c r="Y134" s="1389"/>
      <c r="Z134" s="1389"/>
      <c r="AA134" s="1389"/>
      <c r="AB134" s="1390"/>
      <c r="AC134" s="1391" t="str">
        <f>HLOOKUP(O80,$DG$44:$DQ$56,10,FALSE)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134" s="1392"/>
      <c r="AE134" s="1392"/>
      <c r="AF134" s="1392"/>
      <c r="AG134" s="1392"/>
      <c r="AH134" s="1392"/>
      <c r="AI134" s="1392"/>
      <c r="AJ134" s="1392"/>
      <c r="AK134" s="1392"/>
      <c r="AL134" s="1392"/>
      <c r="AM134" s="1392"/>
      <c r="AN134" s="1392"/>
      <c r="AO134" s="1392"/>
      <c r="AP134" s="1392"/>
      <c r="AQ134" s="1392"/>
      <c r="AR134" s="1392"/>
      <c r="AS134" s="1392"/>
      <c r="AT134" s="1392"/>
      <c r="AU134" s="1392"/>
      <c r="AV134" s="1392"/>
      <c r="AW134" s="1392"/>
      <c r="AX134" s="1392"/>
      <c r="AY134" s="1393"/>
      <c r="AZ134" s="71"/>
      <c r="BA134" s="1400">
        <f>X139*BQ85</f>
        <v>230526.88200300004</v>
      </c>
      <c r="BB134" s="1401"/>
      <c r="BC134" s="1401"/>
      <c r="BD134" s="1402"/>
      <c r="BE134" s="1409">
        <f>BE87</f>
        <v>0</v>
      </c>
      <c r="BF134" s="1410"/>
      <c r="BG134" s="1410"/>
      <c r="BH134" s="1411"/>
      <c r="BI134" s="1409">
        <f>BI87</f>
        <v>0</v>
      </c>
      <c r="BJ134" s="1410"/>
      <c r="BK134" s="1410"/>
      <c r="BL134" s="1411"/>
      <c r="BM134" s="1418">
        <f>IF(BI87=0,0,(Rekap!$A$6-BI134)/AS145)</f>
        <v>0</v>
      </c>
      <c r="BN134" s="1419"/>
      <c r="BO134" s="1420"/>
      <c r="BP134" s="1427">
        <f>BA134*BM134</f>
        <v>0</v>
      </c>
      <c r="BQ134" s="1427"/>
      <c r="BR134" s="1427"/>
      <c r="BS134" s="1427"/>
      <c r="BT134" s="1427"/>
      <c r="BU134" s="127"/>
      <c r="BV134" s="1378"/>
      <c r="BW134" s="1378"/>
      <c r="BX134" s="1378"/>
      <c r="BY134" s="1378"/>
      <c r="BZ134" s="1378"/>
      <c r="CA134" s="1378"/>
      <c r="CB134" s="1378"/>
      <c r="CC134" s="1378"/>
      <c r="CD134" s="1378"/>
      <c r="CE134" s="1378"/>
      <c r="CF134" s="1378"/>
      <c r="CG134" s="1378"/>
      <c r="CH134" s="1378"/>
      <c r="CI134" s="1378"/>
      <c r="CJ134" s="1378"/>
      <c r="CK134" s="1378"/>
      <c r="CL134" s="1378"/>
      <c r="CM134" s="1378"/>
      <c r="CN134" s="1378"/>
      <c r="CO134" s="1378"/>
      <c r="CP134" s="1378"/>
      <c r="CQ134" s="1378"/>
      <c r="CR134" s="1378"/>
      <c r="CS134" s="1378"/>
      <c r="CT134" s="1378"/>
      <c r="CU134" s="1378"/>
      <c r="CV134" s="1378"/>
      <c r="CW134" s="83"/>
      <c r="CX134" s="112"/>
      <c r="DA134" s="11" t="s">
        <v>183</v>
      </c>
      <c r="DB134" s="11">
        <v>0.86199999999999999</v>
      </c>
      <c r="DC134" s="11"/>
      <c r="DE134" s="24"/>
      <c r="DF134" s="21" t="s">
        <v>768</v>
      </c>
      <c r="DG134" s="18">
        <v>2527613.6471700794</v>
      </c>
      <c r="DH134" s="18">
        <v>2029554.4610487965</v>
      </c>
      <c r="DI134" s="18">
        <v>0</v>
      </c>
      <c r="DJ134" s="18">
        <v>0</v>
      </c>
      <c r="DK134" s="18">
        <v>0</v>
      </c>
      <c r="DL134" s="18">
        <v>1493371.7880529948</v>
      </c>
      <c r="DM134" s="98">
        <v>1493371.7880529948</v>
      </c>
      <c r="DN134" s="98">
        <v>1493371.7880529948</v>
      </c>
      <c r="DO134" s="98">
        <v>1493371.7880529948</v>
      </c>
      <c r="DP134" s="98">
        <v>1493371.7880529948</v>
      </c>
      <c r="DQ134" s="98">
        <v>1493371.7880529948</v>
      </c>
    </row>
    <row r="135" spans="2:121" ht="13.5" customHeight="1" x14ac:dyDescent="0.25">
      <c r="B135" s="111"/>
      <c r="C135" s="32" t="s">
        <v>810</v>
      </c>
      <c r="D135" s="1428" t="s">
        <v>13</v>
      </c>
      <c r="E135" s="1428"/>
      <c r="F135" s="1428"/>
      <c r="G135" s="1428"/>
      <c r="H135" s="1428"/>
      <c r="I135" s="1428"/>
      <c r="J135" s="1428"/>
      <c r="K135" s="1428"/>
      <c r="L135" s="1429"/>
      <c r="M135" s="1430">
        <v>0</v>
      </c>
      <c r="N135" s="1431"/>
      <c r="O135" s="1431"/>
      <c r="P135" s="1431"/>
      <c r="Q135" s="1432"/>
      <c r="R135" s="1433">
        <v>0</v>
      </c>
      <c r="S135" s="1434"/>
      <c r="T135" s="1435"/>
      <c r="U135" s="1436">
        <v>1</v>
      </c>
      <c r="V135" s="1436"/>
      <c r="W135" s="1436"/>
      <c r="X135" s="1437">
        <f>M135*R135*U135</f>
        <v>0</v>
      </c>
      <c r="Y135" s="1437"/>
      <c r="Z135" s="1437"/>
      <c r="AA135" s="1437"/>
      <c r="AB135" s="1437"/>
      <c r="AC135" s="1394"/>
      <c r="AD135" s="1395"/>
      <c r="AE135" s="1395"/>
      <c r="AF135" s="1395"/>
      <c r="AG135" s="1395"/>
      <c r="AH135" s="1395"/>
      <c r="AI135" s="1395"/>
      <c r="AJ135" s="1395"/>
      <c r="AK135" s="1395"/>
      <c r="AL135" s="1395"/>
      <c r="AM135" s="1395"/>
      <c r="AN135" s="1395"/>
      <c r="AO135" s="1395"/>
      <c r="AP135" s="1395"/>
      <c r="AQ135" s="1395"/>
      <c r="AR135" s="1395"/>
      <c r="AS135" s="1395"/>
      <c r="AT135" s="1395"/>
      <c r="AU135" s="1395"/>
      <c r="AV135" s="1395"/>
      <c r="AW135" s="1395"/>
      <c r="AX135" s="1395"/>
      <c r="AY135" s="1396"/>
      <c r="AZ135" s="71"/>
      <c r="BA135" s="1403"/>
      <c r="BB135" s="1404"/>
      <c r="BC135" s="1404"/>
      <c r="BD135" s="1405"/>
      <c r="BE135" s="1412"/>
      <c r="BF135" s="1413"/>
      <c r="BG135" s="1413"/>
      <c r="BH135" s="1414"/>
      <c r="BI135" s="1412"/>
      <c r="BJ135" s="1413"/>
      <c r="BK135" s="1413"/>
      <c r="BL135" s="1414"/>
      <c r="BM135" s="1421"/>
      <c r="BN135" s="1422"/>
      <c r="BO135" s="1423"/>
      <c r="BP135" s="1427"/>
      <c r="BQ135" s="1427"/>
      <c r="BR135" s="1427"/>
      <c r="BS135" s="1427"/>
      <c r="BT135" s="1427"/>
      <c r="BU135" s="127"/>
      <c r="BV135" s="1378"/>
      <c r="BW135" s="1378"/>
      <c r="BX135" s="1378"/>
      <c r="BY135" s="1378"/>
      <c r="BZ135" s="1378"/>
      <c r="CA135" s="1378"/>
      <c r="CB135" s="1378"/>
      <c r="CC135" s="1378"/>
      <c r="CD135" s="1378"/>
      <c r="CE135" s="1378"/>
      <c r="CF135" s="1378"/>
      <c r="CG135" s="1378"/>
      <c r="CH135" s="1378"/>
      <c r="CI135" s="1378"/>
      <c r="CJ135" s="1378"/>
      <c r="CK135" s="1378"/>
      <c r="CL135" s="1378"/>
      <c r="CM135" s="1378"/>
      <c r="CN135" s="1378"/>
      <c r="CO135" s="1378"/>
      <c r="CP135" s="1378"/>
      <c r="CQ135" s="1378"/>
      <c r="CR135" s="1378"/>
      <c r="CS135" s="1378"/>
      <c r="CT135" s="1378"/>
      <c r="CU135" s="1378"/>
      <c r="CV135" s="1378"/>
      <c r="CW135" s="83"/>
      <c r="CX135" s="112"/>
      <c r="DA135" s="11" t="s">
        <v>184</v>
      </c>
      <c r="DB135" s="11">
        <v>0.88300000000000001</v>
      </c>
      <c r="DC135" s="11"/>
      <c r="DE135" s="24"/>
      <c r="DF135" s="21" t="s">
        <v>769</v>
      </c>
      <c r="DG135" s="22">
        <v>1040782.682542828</v>
      </c>
      <c r="DH135" s="18">
        <v>959275.42822001991</v>
      </c>
      <c r="DI135" s="18">
        <v>693091.02603323327</v>
      </c>
      <c r="DJ135" s="18">
        <v>0</v>
      </c>
      <c r="DK135" s="18">
        <v>0</v>
      </c>
      <c r="DL135" s="18">
        <v>1789840.8159826917</v>
      </c>
      <c r="DM135" s="98">
        <v>1789840.8159826917</v>
      </c>
      <c r="DN135" s="98">
        <v>1789840.8159826917</v>
      </c>
      <c r="DO135" s="98">
        <v>1789840.8159826917</v>
      </c>
      <c r="DP135" s="98">
        <v>1789840.8159826917</v>
      </c>
      <c r="DQ135" s="98">
        <v>1789840.8159826917</v>
      </c>
    </row>
    <row r="136" spans="2:121" ht="13.5" customHeight="1" x14ac:dyDescent="0.25">
      <c r="B136" s="111"/>
      <c r="C136" s="33" t="s">
        <v>810</v>
      </c>
      <c r="D136" s="1361" t="s">
        <v>13</v>
      </c>
      <c r="E136" s="1361"/>
      <c r="F136" s="1361"/>
      <c r="G136" s="1361"/>
      <c r="H136" s="1361"/>
      <c r="I136" s="1361"/>
      <c r="J136" s="1361"/>
      <c r="K136" s="1361"/>
      <c r="L136" s="1362"/>
      <c r="M136" s="1363">
        <v>0</v>
      </c>
      <c r="N136" s="1364"/>
      <c r="O136" s="1364"/>
      <c r="P136" s="1364"/>
      <c r="Q136" s="1365"/>
      <c r="R136" s="1366">
        <v>0</v>
      </c>
      <c r="S136" s="1367"/>
      <c r="T136" s="1368"/>
      <c r="U136" s="1359">
        <v>1</v>
      </c>
      <c r="V136" s="1359"/>
      <c r="W136" s="1359"/>
      <c r="X136" s="1533">
        <f t="shared" ref="X136:X138" si="24">M136*R136*U136</f>
        <v>0</v>
      </c>
      <c r="Y136" s="1379"/>
      <c r="Z136" s="1379"/>
      <c r="AA136" s="1379"/>
      <c r="AB136" s="1534"/>
      <c r="AC136" s="1394"/>
      <c r="AD136" s="1395"/>
      <c r="AE136" s="1395"/>
      <c r="AF136" s="1395"/>
      <c r="AG136" s="1395"/>
      <c r="AH136" s="1395"/>
      <c r="AI136" s="1395"/>
      <c r="AJ136" s="1395"/>
      <c r="AK136" s="1395"/>
      <c r="AL136" s="1395"/>
      <c r="AM136" s="1395"/>
      <c r="AN136" s="1395"/>
      <c r="AO136" s="1395"/>
      <c r="AP136" s="1395"/>
      <c r="AQ136" s="1395"/>
      <c r="AR136" s="1395"/>
      <c r="AS136" s="1395"/>
      <c r="AT136" s="1395"/>
      <c r="AU136" s="1395"/>
      <c r="AV136" s="1395"/>
      <c r="AW136" s="1395"/>
      <c r="AX136" s="1395"/>
      <c r="AY136" s="1396"/>
      <c r="AZ136" s="71"/>
      <c r="BA136" s="1403"/>
      <c r="BB136" s="1404"/>
      <c r="BC136" s="1404"/>
      <c r="BD136" s="1405"/>
      <c r="BE136" s="1412"/>
      <c r="BF136" s="1413"/>
      <c r="BG136" s="1413"/>
      <c r="BH136" s="1414"/>
      <c r="BI136" s="1412"/>
      <c r="BJ136" s="1413"/>
      <c r="BK136" s="1413"/>
      <c r="BL136" s="1414"/>
      <c r="BM136" s="1421"/>
      <c r="BN136" s="1422"/>
      <c r="BO136" s="1423"/>
      <c r="BP136" s="1427"/>
      <c r="BQ136" s="1427"/>
      <c r="BR136" s="1427"/>
      <c r="BS136" s="1427"/>
      <c r="BT136" s="1427"/>
      <c r="BU136" s="127"/>
      <c r="BV136" s="1378"/>
      <c r="BW136" s="1378"/>
      <c r="BX136" s="1378"/>
      <c r="BY136" s="1378"/>
      <c r="BZ136" s="1378"/>
      <c r="CA136" s="1378"/>
      <c r="CB136" s="1378"/>
      <c r="CC136" s="1378"/>
      <c r="CD136" s="1378"/>
      <c r="CE136" s="1378"/>
      <c r="CF136" s="1378"/>
      <c r="CG136" s="1378"/>
      <c r="CH136" s="1378"/>
      <c r="CI136" s="1378"/>
      <c r="CJ136" s="1378"/>
      <c r="CK136" s="1378"/>
      <c r="CL136" s="1378"/>
      <c r="CM136" s="1378"/>
      <c r="CN136" s="1378"/>
      <c r="CO136" s="1378"/>
      <c r="CP136" s="1378"/>
      <c r="CQ136" s="1378"/>
      <c r="CR136" s="1378"/>
      <c r="CS136" s="1378"/>
      <c r="CT136" s="1378"/>
      <c r="CU136" s="1378"/>
      <c r="CV136" s="1378"/>
      <c r="CW136" s="83"/>
      <c r="CX136" s="112"/>
      <c r="DA136" s="11" t="s">
        <v>185</v>
      </c>
      <c r="DB136" s="11">
        <v>0.71499999999999997</v>
      </c>
      <c r="DC136" s="11"/>
      <c r="DE136" s="24"/>
      <c r="DF136" s="21" t="s">
        <v>770</v>
      </c>
      <c r="DG136" s="18">
        <v>2686843.6710773525</v>
      </c>
      <c r="DH136" s="18">
        <v>2432468.2183670546</v>
      </c>
      <c r="DI136" s="18">
        <v>1938765.8426383745</v>
      </c>
      <c r="DJ136" s="18">
        <v>0</v>
      </c>
      <c r="DK136" s="18">
        <v>0</v>
      </c>
      <c r="DL136" s="18">
        <v>0</v>
      </c>
      <c r="DM136" s="98">
        <v>0</v>
      </c>
      <c r="DN136" s="98">
        <v>0</v>
      </c>
      <c r="DO136" s="98">
        <v>0</v>
      </c>
      <c r="DP136" s="98">
        <v>0</v>
      </c>
      <c r="DQ136" s="98">
        <v>0</v>
      </c>
    </row>
    <row r="137" spans="2:121" ht="13.5" customHeight="1" x14ac:dyDescent="0.25">
      <c r="B137" s="111"/>
      <c r="C137" s="33" t="s">
        <v>810</v>
      </c>
      <c r="D137" s="1361" t="s">
        <v>13</v>
      </c>
      <c r="E137" s="1361"/>
      <c r="F137" s="1361"/>
      <c r="G137" s="1361"/>
      <c r="H137" s="1361"/>
      <c r="I137" s="1361"/>
      <c r="J137" s="1361"/>
      <c r="K137" s="1361"/>
      <c r="L137" s="1362"/>
      <c r="M137" s="1363">
        <v>0</v>
      </c>
      <c r="N137" s="1364"/>
      <c r="O137" s="1364"/>
      <c r="P137" s="1364"/>
      <c r="Q137" s="1365"/>
      <c r="R137" s="1366">
        <v>0</v>
      </c>
      <c r="S137" s="1367"/>
      <c r="T137" s="1368"/>
      <c r="U137" s="1359">
        <v>1</v>
      </c>
      <c r="V137" s="1359"/>
      <c r="W137" s="1359"/>
      <c r="X137" s="1533">
        <f t="shared" si="24"/>
        <v>0</v>
      </c>
      <c r="Y137" s="1379"/>
      <c r="Z137" s="1379"/>
      <c r="AA137" s="1379"/>
      <c r="AB137" s="1534"/>
      <c r="AC137" s="1394"/>
      <c r="AD137" s="1395"/>
      <c r="AE137" s="1395"/>
      <c r="AF137" s="1395"/>
      <c r="AG137" s="1395"/>
      <c r="AH137" s="1395"/>
      <c r="AI137" s="1395"/>
      <c r="AJ137" s="1395"/>
      <c r="AK137" s="1395"/>
      <c r="AL137" s="1395"/>
      <c r="AM137" s="1395"/>
      <c r="AN137" s="1395"/>
      <c r="AO137" s="1395"/>
      <c r="AP137" s="1395"/>
      <c r="AQ137" s="1395"/>
      <c r="AR137" s="1395"/>
      <c r="AS137" s="1395"/>
      <c r="AT137" s="1395"/>
      <c r="AU137" s="1395"/>
      <c r="AV137" s="1395"/>
      <c r="AW137" s="1395"/>
      <c r="AX137" s="1395"/>
      <c r="AY137" s="1396"/>
      <c r="AZ137" s="71"/>
      <c r="BA137" s="1403"/>
      <c r="BB137" s="1404"/>
      <c r="BC137" s="1404"/>
      <c r="BD137" s="1405"/>
      <c r="BE137" s="1412"/>
      <c r="BF137" s="1413"/>
      <c r="BG137" s="1413"/>
      <c r="BH137" s="1414"/>
      <c r="BI137" s="1412"/>
      <c r="BJ137" s="1413"/>
      <c r="BK137" s="1413"/>
      <c r="BL137" s="1414"/>
      <c r="BM137" s="1421"/>
      <c r="BN137" s="1422"/>
      <c r="BO137" s="1423"/>
      <c r="BP137" s="1427"/>
      <c r="BQ137" s="1427"/>
      <c r="BR137" s="1427"/>
      <c r="BS137" s="1427"/>
      <c r="BT137" s="1427"/>
      <c r="BU137" s="127"/>
      <c r="BV137" s="1378"/>
      <c r="BW137" s="1378"/>
      <c r="BX137" s="1378"/>
      <c r="BY137" s="1378"/>
      <c r="BZ137" s="1378"/>
      <c r="CA137" s="1378"/>
      <c r="CB137" s="1378"/>
      <c r="CC137" s="1378"/>
      <c r="CD137" s="1378"/>
      <c r="CE137" s="1378"/>
      <c r="CF137" s="1378"/>
      <c r="CG137" s="1378"/>
      <c r="CH137" s="1378"/>
      <c r="CI137" s="1378"/>
      <c r="CJ137" s="1378"/>
      <c r="CK137" s="1378"/>
      <c r="CL137" s="1378"/>
      <c r="CM137" s="1378"/>
      <c r="CN137" s="1378"/>
      <c r="CO137" s="1378"/>
      <c r="CP137" s="1378"/>
      <c r="CQ137" s="1378"/>
      <c r="CR137" s="1378"/>
      <c r="CS137" s="1378"/>
      <c r="CT137" s="1378"/>
      <c r="CU137" s="1378"/>
      <c r="CV137" s="1378"/>
      <c r="CW137" s="83"/>
      <c r="CX137" s="112"/>
      <c r="DA137" s="11" t="s">
        <v>186</v>
      </c>
      <c r="DB137" s="11">
        <v>0.74399999999999999</v>
      </c>
      <c r="DC137" s="11"/>
      <c r="DE137" s="24"/>
      <c r="DF137" s="21" t="s">
        <v>771</v>
      </c>
      <c r="DG137" s="22">
        <v>0</v>
      </c>
      <c r="DH137" s="18">
        <v>0</v>
      </c>
      <c r="DI137" s="18">
        <v>0</v>
      </c>
      <c r="DJ137" s="18">
        <v>0</v>
      </c>
      <c r="DK137" s="18">
        <v>0</v>
      </c>
      <c r="DL137" s="18">
        <v>2458539.9315619147</v>
      </c>
      <c r="DM137" s="98">
        <v>2458539.9315619147</v>
      </c>
      <c r="DN137" s="98">
        <v>2458539.9315619147</v>
      </c>
      <c r="DO137" s="98">
        <v>2458539.9315619147</v>
      </c>
      <c r="DP137" s="98">
        <v>2458539.9315619147</v>
      </c>
      <c r="DQ137" s="98">
        <v>2458539.9315619147</v>
      </c>
    </row>
    <row r="138" spans="2:121" ht="13.5" customHeight="1" x14ac:dyDescent="0.25">
      <c r="B138" s="111"/>
      <c r="C138" s="34" t="s">
        <v>810</v>
      </c>
      <c r="D138" s="1369" t="s">
        <v>13</v>
      </c>
      <c r="E138" s="1369"/>
      <c r="F138" s="1369"/>
      <c r="G138" s="1369"/>
      <c r="H138" s="1369"/>
      <c r="I138" s="1369"/>
      <c r="J138" s="1369"/>
      <c r="K138" s="1369"/>
      <c r="L138" s="1370"/>
      <c r="M138" s="1371">
        <v>0</v>
      </c>
      <c r="N138" s="1372"/>
      <c r="O138" s="1372"/>
      <c r="P138" s="1372"/>
      <c r="Q138" s="1373"/>
      <c r="R138" s="1374">
        <v>0</v>
      </c>
      <c r="S138" s="1375"/>
      <c r="T138" s="1376"/>
      <c r="U138" s="1377">
        <v>1</v>
      </c>
      <c r="V138" s="1377"/>
      <c r="W138" s="1377"/>
      <c r="X138" s="1527">
        <f t="shared" si="24"/>
        <v>0</v>
      </c>
      <c r="Y138" s="1528"/>
      <c r="Z138" s="1528"/>
      <c r="AA138" s="1528"/>
      <c r="AB138" s="1529"/>
      <c r="AC138" s="1394"/>
      <c r="AD138" s="1395"/>
      <c r="AE138" s="1395"/>
      <c r="AF138" s="1395"/>
      <c r="AG138" s="1395"/>
      <c r="AH138" s="1395"/>
      <c r="AI138" s="1395"/>
      <c r="AJ138" s="1395"/>
      <c r="AK138" s="1395"/>
      <c r="AL138" s="1395"/>
      <c r="AM138" s="1395"/>
      <c r="AN138" s="1395"/>
      <c r="AO138" s="1395"/>
      <c r="AP138" s="1395"/>
      <c r="AQ138" s="1395"/>
      <c r="AR138" s="1395"/>
      <c r="AS138" s="1395"/>
      <c r="AT138" s="1395"/>
      <c r="AU138" s="1395"/>
      <c r="AV138" s="1395"/>
      <c r="AW138" s="1395"/>
      <c r="AX138" s="1395"/>
      <c r="AY138" s="1396"/>
      <c r="AZ138" s="71"/>
      <c r="BA138" s="1403"/>
      <c r="BB138" s="1404"/>
      <c r="BC138" s="1404"/>
      <c r="BD138" s="1405"/>
      <c r="BE138" s="1412"/>
      <c r="BF138" s="1413"/>
      <c r="BG138" s="1413"/>
      <c r="BH138" s="1414"/>
      <c r="BI138" s="1412"/>
      <c r="BJ138" s="1413"/>
      <c r="BK138" s="1413"/>
      <c r="BL138" s="1414"/>
      <c r="BM138" s="1421"/>
      <c r="BN138" s="1422"/>
      <c r="BO138" s="1423"/>
      <c r="BP138" s="1427"/>
      <c r="BQ138" s="1427"/>
      <c r="BR138" s="1427"/>
      <c r="BS138" s="1427"/>
      <c r="BT138" s="1427"/>
      <c r="BU138" s="127"/>
      <c r="BV138" s="1378"/>
      <c r="BW138" s="1378"/>
      <c r="BX138" s="1378"/>
      <c r="BY138" s="1378"/>
      <c r="BZ138" s="1378"/>
      <c r="CA138" s="1378"/>
      <c r="CB138" s="1378"/>
      <c r="CC138" s="1378"/>
      <c r="CD138" s="1378"/>
      <c r="CE138" s="1378"/>
      <c r="CF138" s="1378"/>
      <c r="CG138" s="1378"/>
      <c r="CH138" s="1378"/>
      <c r="CI138" s="1378"/>
      <c r="CJ138" s="1378"/>
      <c r="CK138" s="1378"/>
      <c r="CL138" s="1378"/>
      <c r="CM138" s="1378"/>
      <c r="CN138" s="1378"/>
      <c r="CO138" s="1378"/>
      <c r="CP138" s="1378"/>
      <c r="CQ138" s="1378"/>
      <c r="CR138" s="1378"/>
      <c r="CS138" s="1378"/>
      <c r="CT138" s="1378"/>
      <c r="CU138" s="1378"/>
      <c r="CV138" s="1378"/>
      <c r="CW138" s="83"/>
      <c r="CX138" s="112"/>
      <c r="DA138" s="11" t="s">
        <v>187</v>
      </c>
      <c r="DB138" s="11">
        <v>0.745</v>
      </c>
      <c r="DC138" s="11"/>
      <c r="DE138" s="24"/>
      <c r="DF138" s="21"/>
      <c r="DG138" s="22"/>
      <c r="DH138" s="18"/>
      <c r="DI138" s="18"/>
      <c r="DJ138" s="18"/>
      <c r="DK138" s="18"/>
      <c r="DL138" s="18"/>
      <c r="DM138" s="98"/>
      <c r="DN138" s="98"/>
      <c r="DO138" s="98"/>
      <c r="DP138" s="98"/>
      <c r="DQ138" s="98"/>
    </row>
    <row r="139" spans="2:121" ht="13.5" customHeight="1" x14ac:dyDescent="0.2">
      <c r="B139" s="111"/>
      <c r="C139" s="1381" t="s">
        <v>811</v>
      </c>
      <c r="D139" s="1382"/>
      <c r="E139" s="1382"/>
      <c r="F139" s="1382"/>
      <c r="G139" s="1382"/>
      <c r="H139" s="1382"/>
      <c r="I139" s="1382"/>
      <c r="J139" s="1382"/>
      <c r="K139" s="1382"/>
      <c r="L139" s="1382"/>
      <c r="M139" s="1382"/>
      <c r="N139" s="1382"/>
      <c r="O139" s="1382"/>
      <c r="P139" s="1382"/>
      <c r="Q139" s="1382"/>
      <c r="R139" s="1382"/>
      <c r="S139" s="1382"/>
      <c r="T139" s="1382"/>
      <c r="U139" s="1382"/>
      <c r="V139" s="1382"/>
      <c r="W139" s="1383"/>
      <c r="X139" s="1438">
        <f>X134</f>
        <v>199510</v>
      </c>
      <c r="Y139" s="1439"/>
      <c r="Z139" s="1439"/>
      <c r="AA139" s="1439"/>
      <c r="AB139" s="1440"/>
      <c r="AC139" s="1397"/>
      <c r="AD139" s="1398"/>
      <c r="AE139" s="1398"/>
      <c r="AF139" s="1398"/>
      <c r="AG139" s="1398"/>
      <c r="AH139" s="1398"/>
      <c r="AI139" s="1398"/>
      <c r="AJ139" s="1398"/>
      <c r="AK139" s="1398"/>
      <c r="AL139" s="1398"/>
      <c r="AM139" s="1398"/>
      <c r="AN139" s="1398"/>
      <c r="AO139" s="1398"/>
      <c r="AP139" s="1398"/>
      <c r="AQ139" s="1398"/>
      <c r="AR139" s="1398"/>
      <c r="AS139" s="1398"/>
      <c r="AT139" s="1398"/>
      <c r="AU139" s="1398"/>
      <c r="AV139" s="1398"/>
      <c r="AW139" s="1398"/>
      <c r="AX139" s="1398"/>
      <c r="AY139" s="1399"/>
      <c r="AZ139" s="71"/>
      <c r="BA139" s="1406"/>
      <c r="BB139" s="1407"/>
      <c r="BC139" s="1407"/>
      <c r="BD139" s="1408"/>
      <c r="BE139" s="1415"/>
      <c r="BF139" s="1416"/>
      <c r="BG139" s="1416"/>
      <c r="BH139" s="1417"/>
      <c r="BI139" s="1415"/>
      <c r="BJ139" s="1416"/>
      <c r="BK139" s="1416"/>
      <c r="BL139" s="1417"/>
      <c r="BM139" s="1424"/>
      <c r="BN139" s="1425"/>
      <c r="BO139" s="1426"/>
      <c r="BP139" s="1427"/>
      <c r="BQ139" s="1427"/>
      <c r="BR139" s="1427"/>
      <c r="BS139" s="1427"/>
      <c r="BT139" s="1427"/>
      <c r="BU139" s="127"/>
      <c r="BV139" s="1378"/>
      <c r="BW139" s="1378"/>
      <c r="BX139" s="1378"/>
      <c r="BY139" s="1378"/>
      <c r="BZ139" s="1378"/>
      <c r="CA139" s="1378"/>
      <c r="CB139" s="1378"/>
      <c r="CC139" s="1378"/>
      <c r="CD139" s="1378"/>
      <c r="CE139" s="1378"/>
      <c r="CF139" s="1378"/>
      <c r="CG139" s="1378"/>
      <c r="CH139" s="1378"/>
      <c r="CI139" s="1378"/>
      <c r="CJ139" s="1378"/>
      <c r="CK139" s="1378"/>
      <c r="CL139" s="1378"/>
      <c r="CM139" s="1378"/>
      <c r="CN139" s="1378"/>
      <c r="CO139" s="1378"/>
      <c r="CP139" s="1378"/>
      <c r="CQ139" s="1378"/>
      <c r="CR139" s="1378"/>
      <c r="CS139" s="1378"/>
      <c r="CT139" s="1378"/>
      <c r="CU139" s="1378"/>
      <c r="CV139" s="1378"/>
      <c r="CW139" s="83"/>
      <c r="CX139" s="112"/>
      <c r="DA139" s="11" t="s">
        <v>188</v>
      </c>
      <c r="DB139" s="12">
        <v>0.77</v>
      </c>
      <c r="DC139" s="11"/>
      <c r="DE139" s="26" t="s">
        <v>11</v>
      </c>
      <c r="DF139" s="11" t="s">
        <v>13</v>
      </c>
      <c r="DG139" s="18">
        <v>0</v>
      </c>
      <c r="DH139" s="18">
        <v>0</v>
      </c>
      <c r="DI139" s="18">
        <v>0</v>
      </c>
      <c r="DJ139" s="18">
        <v>0</v>
      </c>
      <c r="DK139" s="18">
        <v>0</v>
      </c>
      <c r="DL139" s="18">
        <v>0</v>
      </c>
      <c r="DM139" s="18">
        <v>0</v>
      </c>
      <c r="DN139" s="18">
        <v>0</v>
      </c>
      <c r="DO139" s="18">
        <v>0</v>
      </c>
      <c r="DP139" s="18">
        <v>0</v>
      </c>
      <c r="DQ139" s="18">
        <v>0</v>
      </c>
    </row>
    <row r="140" spans="2:121" ht="13.5" customHeight="1" x14ac:dyDescent="0.2">
      <c r="B140" s="111"/>
      <c r="C140" s="1441" t="s">
        <v>812</v>
      </c>
      <c r="D140" s="1442"/>
      <c r="E140" s="1442"/>
      <c r="F140" s="1442"/>
      <c r="G140" s="1442"/>
      <c r="H140" s="1442"/>
      <c r="I140" s="1442"/>
      <c r="J140" s="1442"/>
      <c r="K140" s="1442"/>
      <c r="L140" s="1442"/>
      <c r="M140" s="1442"/>
      <c r="N140" s="1442"/>
      <c r="O140" s="1442"/>
      <c r="P140" s="1442"/>
      <c r="Q140" s="1442"/>
      <c r="R140" s="1442"/>
      <c r="S140" s="1442"/>
      <c r="T140" s="1442"/>
      <c r="U140" s="1442"/>
      <c r="V140" s="1442"/>
      <c r="W140" s="1443"/>
      <c r="X140" s="1444">
        <f>X91+X97+X103+X109+X115+X121+X127+X133+X134</f>
        <v>199510</v>
      </c>
      <c r="Y140" s="1445"/>
      <c r="Z140" s="1445"/>
      <c r="AA140" s="1445"/>
      <c r="AB140" s="1446"/>
      <c r="AC140" s="3"/>
      <c r="AD140" s="3"/>
      <c r="AE140" s="3"/>
      <c r="AF140" s="3"/>
      <c r="AG140" s="3"/>
      <c r="AH140" s="3"/>
      <c r="AI140" s="3"/>
      <c r="AJ140" s="3"/>
      <c r="AK140" s="3"/>
      <c r="AL140" s="3"/>
      <c r="AM140" s="3"/>
      <c r="AN140" s="3"/>
      <c r="AO140" s="3"/>
      <c r="AP140" s="3"/>
      <c r="AQ140" s="3"/>
      <c r="AR140" s="3"/>
      <c r="AS140" s="3"/>
      <c r="AT140" s="3"/>
      <c r="AU140" s="3"/>
      <c r="AV140" s="3"/>
      <c r="AW140" s="3"/>
      <c r="AX140" s="3"/>
      <c r="AY140" s="3"/>
      <c r="AZ140" s="71"/>
      <c r="BA140" s="83"/>
      <c r="BB140" s="83"/>
      <c r="BC140" s="83"/>
      <c r="BD140" s="83"/>
      <c r="BE140" s="83"/>
      <c r="BF140" s="83"/>
      <c r="BG140" s="83"/>
      <c r="BH140" s="83"/>
      <c r="BI140" s="83"/>
      <c r="BJ140" s="83"/>
      <c r="BK140" s="83"/>
      <c r="BL140" s="83"/>
      <c r="BM140" s="83"/>
      <c r="BN140" s="83"/>
      <c r="BO140" s="83"/>
      <c r="BP140" s="54"/>
      <c r="BQ140" s="54"/>
      <c r="BR140" s="54"/>
      <c r="BS140" s="83"/>
      <c r="BT140" s="83"/>
      <c r="BU140" s="83"/>
      <c r="BV140" s="1378"/>
      <c r="BW140" s="1378"/>
      <c r="BX140" s="1378"/>
      <c r="BY140" s="1378"/>
      <c r="BZ140" s="1378"/>
      <c r="CA140" s="1378"/>
      <c r="CB140" s="1378"/>
      <c r="CC140" s="1378"/>
      <c r="CD140" s="1378"/>
      <c r="CE140" s="1378"/>
      <c r="CF140" s="1378"/>
      <c r="CG140" s="1378"/>
      <c r="CH140" s="1378"/>
      <c r="CI140" s="1378"/>
      <c r="CJ140" s="1378"/>
      <c r="CK140" s="1378"/>
      <c r="CL140" s="1378"/>
      <c r="CM140" s="1378"/>
      <c r="CN140" s="1378"/>
      <c r="CO140" s="1378"/>
      <c r="CP140" s="1378"/>
      <c r="CQ140" s="1378"/>
      <c r="CR140" s="1378"/>
      <c r="CS140" s="1378"/>
      <c r="CT140" s="1378"/>
      <c r="CU140" s="1378"/>
      <c r="CV140" s="1378"/>
      <c r="CW140" s="83"/>
      <c r="CX140" s="112"/>
      <c r="DA140" s="11"/>
      <c r="DB140" s="11"/>
      <c r="DC140" s="11"/>
      <c r="DE140" s="27"/>
      <c r="DF140" s="11" t="s">
        <v>772</v>
      </c>
      <c r="DG140" s="18">
        <v>430062</v>
      </c>
      <c r="DH140" s="18">
        <v>320358</v>
      </c>
      <c r="DI140" s="18">
        <v>253859</v>
      </c>
      <c r="DJ140" s="18">
        <v>76634</v>
      </c>
      <c r="DK140" s="18">
        <v>80198</v>
      </c>
      <c r="DL140" s="18">
        <v>116069</v>
      </c>
      <c r="DM140" s="18">
        <v>659076</v>
      </c>
      <c r="DN140" s="18">
        <v>791447</v>
      </c>
      <c r="DO140" s="18">
        <v>86454</v>
      </c>
      <c r="DP140" s="18">
        <v>341940</v>
      </c>
      <c r="DQ140" s="18">
        <v>529255</v>
      </c>
    </row>
    <row r="141" spans="2:121" ht="13.5" customHeight="1" x14ac:dyDescent="0.2">
      <c r="B141" s="111"/>
      <c r="C141" s="1441" t="s">
        <v>813</v>
      </c>
      <c r="D141" s="1442"/>
      <c r="E141" s="1442"/>
      <c r="F141" s="1442"/>
      <c r="G141" s="1442"/>
      <c r="H141" s="1442"/>
      <c r="I141" s="1442"/>
      <c r="J141" s="1442"/>
      <c r="K141" s="1442"/>
      <c r="L141" s="1442"/>
      <c r="M141" s="1442"/>
      <c r="N141" s="1442"/>
      <c r="O141" s="1442"/>
      <c r="P141" s="1442"/>
      <c r="Q141" s="1442"/>
      <c r="R141" s="1442"/>
      <c r="S141" s="1442"/>
      <c r="T141" s="1443"/>
      <c r="U141" s="1447">
        <f>IF(O80="RUMAH TINGGAL MEWAH",VLOOKUP(O84,IL,3,FALSE),IF(O80="RUMAH TINGGAL MENENGAH",VLOOKUP(O84,IL,4,FALSE),IF(O80="RUMAH TINGGAL SEDERHANA",VLOOKUP(O84,IL,5,FALSE),IF(O80="SEMI PERMANEN",VLOOKUP(O84,IL,6,FALSE),IF(O80="GUDANG",VLOOKUP(O84,IL,7,FALSE),IF(O80="GEDUNG BERTINGKAT RENDAH &lt; 5 LANTAI",VLOOKUP(O84,IL,8,FALSE),IF(O80="GEDUNG BERTINGKAT SEDANG 5-8 LANTAI",VLOOKUP(O84,IL,9,FALSE),VLOOKUP(O84,IL,10,FALSE))))))))</f>
        <v>0.91739999999999999</v>
      </c>
      <c r="V141" s="1448"/>
      <c r="W141" s="1449"/>
      <c r="X141" s="1444">
        <f>X140*U141</f>
        <v>183030.47399999999</v>
      </c>
      <c r="Y141" s="1445"/>
      <c r="Z141" s="1445"/>
      <c r="AA141" s="1445"/>
      <c r="AB141" s="1446"/>
      <c r="AC141" s="3"/>
      <c r="AD141" s="1289" t="s">
        <v>896</v>
      </c>
      <c r="AE141" s="1290"/>
      <c r="AF141" s="1290"/>
      <c r="AG141" s="1290"/>
      <c r="AH141" s="1290"/>
      <c r="AI141" s="1290"/>
      <c r="AJ141" s="1290"/>
      <c r="AK141" s="1290"/>
      <c r="AL141" s="1290"/>
      <c r="AM141" s="1290"/>
      <c r="AN141" s="1290"/>
      <c r="AO141" s="1290"/>
      <c r="AP141" s="1290"/>
      <c r="AQ141" s="1290"/>
      <c r="AR141" s="1290"/>
      <c r="AS141" s="1290"/>
      <c r="AT141" s="1290"/>
      <c r="AU141" s="1290"/>
      <c r="AV141" s="1290"/>
      <c r="AW141" s="1290"/>
      <c r="AX141" s="1290"/>
      <c r="AY141" s="1290"/>
      <c r="AZ141" s="1290"/>
      <c r="BA141" s="1290"/>
      <c r="BB141" s="1290"/>
      <c r="BC141" s="1291"/>
      <c r="BD141" s="83"/>
      <c r="BE141" s="83"/>
      <c r="BF141" s="83"/>
      <c r="BG141" s="83"/>
      <c r="BH141" s="83"/>
      <c r="BI141" s="83"/>
      <c r="BJ141" s="83"/>
      <c r="BK141" s="83"/>
      <c r="BL141" s="83"/>
      <c r="BM141" s="83"/>
      <c r="BN141" s="83"/>
      <c r="BO141" s="83"/>
      <c r="BP141" s="54"/>
      <c r="BQ141" s="54"/>
      <c r="BR141" s="54"/>
      <c r="BS141" s="83"/>
      <c r="BT141" s="83"/>
      <c r="BU141" s="83"/>
      <c r="BV141" s="1378"/>
      <c r="BW141" s="1378"/>
      <c r="BX141" s="1378"/>
      <c r="BY141" s="1378"/>
      <c r="BZ141" s="1378"/>
      <c r="CA141" s="1378"/>
      <c r="CB141" s="1378"/>
      <c r="CC141" s="1378"/>
      <c r="CD141" s="1378"/>
      <c r="CE141" s="1378"/>
      <c r="CF141" s="1378"/>
      <c r="CG141" s="1378"/>
      <c r="CH141" s="1378"/>
      <c r="CI141" s="1378"/>
      <c r="CJ141" s="1378"/>
      <c r="CK141" s="1378"/>
      <c r="CL141" s="1378"/>
      <c r="CM141" s="1378"/>
      <c r="CN141" s="1378"/>
      <c r="CO141" s="1378"/>
      <c r="CP141" s="1378"/>
      <c r="CQ141" s="1378"/>
      <c r="CR141" s="1378"/>
      <c r="CS141" s="1378"/>
      <c r="CT141" s="1378"/>
      <c r="CU141" s="1378"/>
      <c r="CV141" s="1378"/>
      <c r="CW141" s="83"/>
      <c r="CX141" s="112"/>
      <c r="DA141" s="11" t="s">
        <v>189</v>
      </c>
      <c r="DB141" s="12">
        <v>0.77</v>
      </c>
      <c r="DC141" s="11"/>
      <c r="DE141" s="27"/>
      <c r="DF141" s="21" t="s">
        <v>773</v>
      </c>
      <c r="DG141" s="22">
        <v>663573.53671225032</v>
      </c>
      <c r="DH141" s="22">
        <v>359452.47151577717</v>
      </c>
      <c r="DI141" s="18">
        <v>341498.46355076553</v>
      </c>
      <c r="DJ141" s="18">
        <v>0</v>
      </c>
      <c r="DK141" s="18">
        <v>0</v>
      </c>
      <c r="DL141" s="18">
        <v>215019.58482762452</v>
      </c>
      <c r="DM141" s="18">
        <v>215019.58482762452</v>
      </c>
      <c r="DN141" s="18">
        <v>215019.58482762452</v>
      </c>
      <c r="DO141" s="18">
        <v>215019.58482762452</v>
      </c>
      <c r="DP141" s="18">
        <v>215019.58482762452</v>
      </c>
      <c r="DQ141" s="18">
        <v>215019.58482762452</v>
      </c>
    </row>
    <row r="142" spans="2:121" ht="13.5" customHeight="1" x14ac:dyDescent="0.2">
      <c r="B142" s="111"/>
      <c r="C142" s="1349" t="s">
        <v>814</v>
      </c>
      <c r="D142" s="1295"/>
      <c r="E142" s="1295"/>
      <c r="F142" s="1295"/>
      <c r="G142" s="1295"/>
      <c r="H142" s="1295"/>
      <c r="I142" s="1295"/>
      <c r="J142" s="1295"/>
      <c r="K142" s="1295"/>
      <c r="L142" s="1295"/>
      <c r="M142" s="1295"/>
      <c r="N142" s="1295"/>
      <c r="O142" s="1295"/>
      <c r="P142" s="1295"/>
      <c r="Q142" s="1295"/>
      <c r="R142" s="1295"/>
      <c r="S142" s="1295"/>
      <c r="T142" s="1296"/>
      <c r="U142" s="1350">
        <f>VLOOKUP(O82,$DA$38:$DB$584,2,FALSE)</f>
        <v>1</v>
      </c>
      <c r="V142" s="1351"/>
      <c r="W142" s="1352"/>
      <c r="X142" s="1353">
        <f>X141*U142</f>
        <v>183030.47399999999</v>
      </c>
      <c r="Y142" s="1354"/>
      <c r="Z142" s="1354"/>
      <c r="AA142" s="1354"/>
      <c r="AB142" s="1355"/>
      <c r="AC142" s="3"/>
      <c r="AD142" s="117" t="s">
        <v>13</v>
      </c>
      <c r="AE142" s="1323" t="s">
        <v>897</v>
      </c>
      <c r="AF142" s="1323"/>
      <c r="AG142" s="1323"/>
      <c r="AH142" s="1323"/>
      <c r="AI142" s="1323"/>
      <c r="AJ142" s="1323"/>
      <c r="AK142" s="1323"/>
      <c r="AL142" s="1323"/>
      <c r="AM142" s="1323"/>
      <c r="AN142" s="1323"/>
      <c r="AO142" s="1323"/>
      <c r="AP142" s="1323"/>
      <c r="AQ142" s="1323"/>
      <c r="AR142" s="1324"/>
      <c r="AS142" s="1356"/>
      <c r="AT142" s="1357"/>
      <c r="AU142" s="1357"/>
      <c r="AV142" s="1357"/>
      <c r="AW142" s="1357"/>
      <c r="AX142" s="1357"/>
      <c r="AY142" s="1357"/>
      <c r="AZ142" s="1357"/>
      <c r="BA142" s="1357"/>
      <c r="BB142" s="1357"/>
      <c r="BC142" s="1358"/>
      <c r="BD142" s="83"/>
      <c r="BE142" s="83"/>
      <c r="BF142" s="83"/>
      <c r="BG142" s="83"/>
      <c r="BH142" s="83"/>
      <c r="BI142" s="83"/>
      <c r="BJ142" s="83"/>
      <c r="BK142" s="83"/>
      <c r="BL142" s="83"/>
      <c r="BM142" s="83"/>
      <c r="BN142" s="83"/>
      <c r="BO142" s="83"/>
      <c r="BP142" s="54"/>
      <c r="BQ142" s="54"/>
      <c r="BR142" s="54"/>
      <c r="BS142" s="83"/>
      <c r="BT142" s="83"/>
      <c r="BU142" s="83"/>
      <c r="BV142" s="1378"/>
      <c r="BW142" s="1378"/>
      <c r="BX142" s="1378"/>
      <c r="BY142" s="1378"/>
      <c r="BZ142" s="1378"/>
      <c r="CA142" s="1378"/>
      <c r="CB142" s="1378"/>
      <c r="CC142" s="1378"/>
      <c r="CD142" s="1378"/>
      <c r="CE142" s="1378"/>
      <c r="CF142" s="1378"/>
      <c r="CG142" s="1378"/>
      <c r="CH142" s="1378"/>
      <c r="CI142" s="1378"/>
      <c r="CJ142" s="1378"/>
      <c r="CK142" s="1378"/>
      <c r="CL142" s="1378"/>
      <c r="CM142" s="1378"/>
      <c r="CN142" s="1378"/>
      <c r="CO142" s="1378"/>
      <c r="CP142" s="1378"/>
      <c r="CQ142" s="1378"/>
      <c r="CR142" s="1378"/>
      <c r="CS142" s="1378"/>
      <c r="CT142" s="1378"/>
      <c r="CU142" s="1378"/>
      <c r="CV142" s="1378"/>
      <c r="CW142" s="83"/>
      <c r="CX142" s="112"/>
      <c r="DA142" s="11" t="s">
        <v>190</v>
      </c>
      <c r="DB142" s="12">
        <v>0.78600000000000003</v>
      </c>
      <c r="DC142" s="11"/>
      <c r="DE142" s="27"/>
      <c r="DF142" s="21" t="s">
        <v>774</v>
      </c>
      <c r="DG142" s="18">
        <v>452874.00375651941</v>
      </c>
      <c r="DH142" s="18">
        <v>280948.37760278158</v>
      </c>
      <c r="DI142" s="22">
        <v>264810.38514258066</v>
      </c>
      <c r="DJ142" s="22">
        <v>76634</v>
      </c>
      <c r="DK142" s="18">
        <v>0</v>
      </c>
      <c r="DL142" s="22">
        <v>163216.96749246493</v>
      </c>
      <c r="DM142" s="22">
        <v>163216.96749246493</v>
      </c>
      <c r="DN142" s="22">
        <v>163216.96749246493</v>
      </c>
      <c r="DO142" s="22">
        <v>163216.96749246493</v>
      </c>
      <c r="DP142" s="22">
        <v>163216.96749246493</v>
      </c>
      <c r="DQ142" s="22">
        <v>163216.96749246493</v>
      </c>
    </row>
    <row r="143" spans="2:121" ht="13.5" customHeight="1" x14ac:dyDescent="0.2">
      <c r="B143" s="111"/>
      <c r="C143" s="3"/>
      <c r="D143" s="3"/>
      <c r="E143" s="3"/>
      <c r="F143" s="3"/>
      <c r="G143" s="3"/>
      <c r="H143" s="3"/>
      <c r="I143" s="3"/>
      <c r="J143" s="3"/>
      <c r="K143" s="3"/>
      <c r="L143" s="3"/>
      <c r="M143" s="3"/>
      <c r="N143" s="3"/>
      <c r="O143" s="3"/>
      <c r="P143" s="3"/>
      <c r="Q143" s="3"/>
      <c r="R143" s="3"/>
      <c r="S143" s="3"/>
      <c r="T143" s="3"/>
      <c r="U143" s="3"/>
      <c r="V143" s="3"/>
      <c r="W143" s="3"/>
      <c r="X143" s="3"/>
      <c r="Y143" s="3"/>
      <c r="Z143" s="3"/>
      <c r="AA143" s="3"/>
      <c r="AB143" s="3"/>
      <c r="AC143" s="3"/>
      <c r="AD143" s="124" t="s">
        <v>13</v>
      </c>
      <c r="AE143" s="1318" t="s">
        <v>898</v>
      </c>
      <c r="AF143" s="1318"/>
      <c r="AG143" s="1318"/>
      <c r="AH143" s="1318"/>
      <c r="AI143" s="1318"/>
      <c r="AJ143" s="1318"/>
      <c r="AK143" s="1318"/>
      <c r="AL143" s="1318"/>
      <c r="AM143" s="1318"/>
      <c r="AN143" s="1318"/>
      <c r="AO143" s="1318"/>
      <c r="AP143" s="1318"/>
      <c r="AQ143" s="1318"/>
      <c r="AR143" s="1319"/>
      <c r="AS143" s="1337"/>
      <c r="AT143" s="1338"/>
      <c r="AU143" s="1338"/>
      <c r="AV143" s="1338"/>
      <c r="AW143" s="1338"/>
      <c r="AX143" s="1338"/>
      <c r="AY143" s="1338"/>
      <c r="AZ143" s="1338"/>
      <c r="BA143" s="1338"/>
      <c r="BB143" s="1338"/>
      <c r="BC143" s="1339"/>
      <c r="BD143" s="83"/>
      <c r="BE143" s="83"/>
      <c r="BF143" s="83"/>
      <c r="BG143" s="83"/>
      <c r="BH143" s="83"/>
      <c r="BI143" s="83"/>
      <c r="BJ143" s="83"/>
      <c r="BK143" s="83"/>
      <c r="BL143" s="83"/>
      <c r="BM143" s="83"/>
      <c r="BN143" s="83"/>
      <c r="BO143" s="83"/>
      <c r="BP143" s="54"/>
      <c r="BQ143" s="54"/>
      <c r="BR143" s="54"/>
      <c r="BS143" s="83"/>
      <c r="BT143" s="83"/>
      <c r="BU143" s="83"/>
      <c r="BV143" s="1378"/>
      <c r="BW143" s="1378"/>
      <c r="BX143" s="1378"/>
      <c r="BY143" s="1378"/>
      <c r="BZ143" s="1378"/>
      <c r="CA143" s="1378"/>
      <c r="CB143" s="1378"/>
      <c r="CC143" s="1378"/>
      <c r="CD143" s="1378"/>
      <c r="CE143" s="1378"/>
      <c r="CF143" s="1378"/>
      <c r="CG143" s="1378"/>
      <c r="CH143" s="1378"/>
      <c r="CI143" s="1378"/>
      <c r="CJ143" s="1378"/>
      <c r="CK143" s="1378"/>
      <c r="CL143" s="1378"/>
      <c r="CM143" s="1378"/>
      <c r="CN143" s="1378"/>
      <c r="CO143" s="1378"/>
      <c r="CP143" s="1378"/>
      <c r="CQ143" s="1378"/>
      <c r="CR143" s="1378"/>
      <c r="CS143" s="1378"/>
      <c r="CT143" s="1378"/>
      <c r="CU143" s="1378"/>
      <c r="CV143" s="1378"/>
      <c r="CW143" s="83"/>
      <c r="CX143" s="112"/>
      <c r="DA143" s="11" t="s">
        <v>191</v>
      </c>
      <c r="DB143" s="12">
        <v>0.85399999999999998</v>
      </c>
      <c r="DC143" s="11"/>
      <c r="DE143" s="27"/>
      <c r="DF143" s="21" t="s">
        <v>775</v>
      </c>
      <c r="DG143" s="18">
        <v>309362.5272303407</v>
      </c>
      <c r="DH143" s="18">
        <v>332643.95295844972</v>
      </c>
      <c r="DI143" s="20">
        <v>337355.87389469717</v>
      </c>
      <c r="DJ143" s="18">
        <v>0</v>
      </c>
      <c r="DK143" s="18">
        <v>0</v>
      </c>
      <c r="DL143" s="22">
        <v>193249.51337980886</v>
      </c>
      <c r="DM143" s="22">
        <v>193249.51337980886</v>
      </c>
      <c r="DN143" s="22">
        <v>193249.51337980886</v>
      </c>
      <c r="DO143" s="22">
        <v>193249.51337980886</v>
      </c>
      <c r="DP143" s="22">
        <v>193249.51337980886</v>
      </c>
      <c r="DQ143" s="22">
        <v>193249.51337980886</v>
      </c>
    </row>
    <row r="144" spans="2:121" ht="13.5" customHeight="1" x14ac:dyDescent="0.2">
      <c r="B144" s="111"/>
      <c r="C144" s="3"/>
      <c r="D144" s="3"/>
      <c r="E144" s="3"/>
      <c r="F144" s="3"/>
      <c r="G144" s="3"/>
      <c r="H144" s="3"/>
      <c r="I144" s="3"/>
      <c r="J144" s="3"/>
      <c r="K144" s="3"/>
      <c r="L144" s="3"/>
      <c r="M144" s="3"/>
      <c r="N144" s="3"/>
      <c r="O144" s="3"/>
      <c r="P144" s="3"/>
      <c r="Q144" s="3"/>
      <c r="R144" s="3"/>
      <c r="S144" s="3"/>
      <c r="T144" s="3"/>
      <c r="U144" s="3"/>
      <c r="V144" s="3"/>
      <c r="W144" s="3"/>
      <c r="X144" s="3"/>
      <c r="Y144" s="3"/>
      <c r="Z144" s="3"/>
      <c r="AA144" s="3"/>
      <c r="AB144" s="3"/>
      <c r="AC144" s="3"/>
      <c r="AD144" s="124" t="s">
        <v>13</v>
      </c>
      <c r="AE144" s="1318" t="s">
        <v>899</v>
      </c>
      <c r="AF144" s="1318"/>
      <c r="AG144" s="1318"/>
      <c r="AH144" s="1318"/>
      <c r="AI144" s="1318"/>
      <c r="AJ144" s="1318"/>
      <c r="AK144" s="1318"/>
      <c r="AL144" s="1318"/>
      <c r="AM144" s="1318"/>
      <c r="AN144" s="1318"/>
      <c r="AO144" s="1318"/>
      <c r="AP144" s="1318"/>
      <c r="AQ144" s="1318"/>
      <c r="AR144" s="1319"/>
      <c r="AS144" s="1340" t="s">
        <v>13</v>
      </c>
      <c r="AT144" s="1341"/>
      <c r="AU144" s="1341"/>
      <c r="AV144" s="1341"/>
      <c r="AW144" s="1341"/>
      <c r="AX144" s="1341"/>
      <c r="AY144" s="1341"/>
      <c r="AZ144" s="1341"/>
      <c r="BA144" s="1341"/>
      <c r="BB144" s="1341"/>
      <c r="BC144" s="1342"/>
      <c r="BD144" s="83"/>
      <c r="BE144" s="83"/>
      <c r="BF144" s="83"/>
      <c r="BG144" s="83"/>
      <c r="BH144" s="83"/>
      <c r="BI144" s="83"/>
      <c r="BJ144" s="83"/>
      <c r="BK144" s="83"/>
      <c r="BP144" s="54"/>
      <c r="BQ144" s="54"/>
      <c r="BR144" s="54"/>
      <c r="BS144" s="83"/>
      <c r="BT144" s="83"/>
      <c r="BU144" s="83"/>
      <c r="BV144" s="1378"/>
      <c r="BW144" s="1378"/>
      <c r="BX144" s="1378"/>
      <c r="BY144" s="1378"/>
      <c r="BZ144" s="1378"/>
      <c r="CA144" s="1378"/>
      <c r="CB144" s="1378"/>
      <c r="CC144" s="1378"/>
      <c r="CD144" s="1378"/>
      <c r="CE144" s="1378"/>
      <c r="CF144" s="1378"/>
      <c r="CG144" s="1378"/>
      <c r="CH144" s="1378"/>
      <c r="CI144" s="1378"/>
      <c r="CJ144" s="1378"/>
      <c r="CK144" s="1378"/>
      <c r="CL144" s="1378"/>
      <c r="CM144" s="1378"/>
      <c r="CN144" s="1378"/>
      <c r="CO144" s="1378"/>
      <c r="CP144" s="1378"/>
      <c r="CQ144" s="1378"/>
      <c r="CR144" s="1378"/>
      <c r="CS144" s="1378"/>
      <c r="CT144" s="1378"/>
      <c r="CU144" s="1378"/>
      <c r="CV144" s="1378"/>
      <c r="CW144" s="83"/>
      <c r="CX144" s="112"/>
      <c r="DA144" s="11" t="s">
        <v>192</v>
      </c>
      <c r="DB144" s="12">
        <v>0.76100000000000001</v>
      </c>
      <c r="DC144" s="11"/>
      <c r="DE144" s="27"/>
      <c r="DF144" s="21" t="s">
        <v>776</v>
      </c>
      <c r="DG144" s="22">
        <v>370563.73044736701</v>
      </c>
      <c r="DH144" s="22">
        <v>235813.28301196083</v>
      </c>
      <c r="DI144" s="22">
        <v>0</v>
      </c>
      <c r="DJ144" s="22">
        <v>0</v>
      </c>
      <c r="DK144" s="18">
        <v>0</v>
      </c>
      <c r="DL144" s="22">
        <v>0</v>
      </c>
      <c r="DM144" s="22">
        <v>0</v>
      </c>
      <c r="DN144" s="22">
        <v>0</v>
      </c>
      <c r="DO144" s="22">
        <v>0</v>
      </c>
      <c r="DP144" s="22">
        <v>0</v>
      </c>
      <c r="DQ144" s="22">
        <v>0</v>
      </c>
    </row>
    <row r="145" spans="1:121" ht="13.5" customHeight="1" x14ac:dyDescent="0.2">
      <c r="B145" s="111"/>
      <c r="C145" s="1289" t="s">
        <v>815</v>
      </c>
      <c r="D145" s="1290"/>
      <c r="E145" s="1290"/>
      <c r="F145" s="1290"/>
      <c r="G145" s="1290"/>
      <c r="H145" s="1290"/>
      <c r="I145" s="1290"/>
      <c r="J145" s="1290"/>
      <c r="K145" s="1290"/>
      <c r="L145" s="1290"/>
      <c r="M145" s="1290"/>
      <c r="N145" s="1290"/>
      <c r="O145" s="1290"/>
      <c r="P145" s="1290"/>
      <c r="Q145" s="1290"/>
      <c r="R145" s="1290"/>
      <c r="S145" s="1290"/>
      <c r="T145" s="1290"/>
      <c r="U145" s="1290"/>
      <c r="V145" s="1290"/>
      <c r="W145" s="1290"/>
      <c r="X145" s="1290"/>
      <c r="Y145" s="1290"/>
      <c r="Z145" s="1290"/>
      <c r="AA145" s="1290"/>
      <c r="AB145" s="1291"/>
      <c r="AC145" s="3"/>
      <c r="AD145" s="118" t="s">
        <v>13</v>
      </c>
      <c r="AE145" s="1300" t="s">
        <v>868</v>
      </c>
      <c r="AF145" s="1300"/>
      <c r="AG145" s="1300"/>
      <c r="AH145" s="1300"/>
      <c r="AI145" s="1300"/>
      <c r="AJ145" s="1300"/>
      <c r="AK145" s="1300"/>
      <c r="AL145" s="1300"/>
      <c r="AM145" s="1300"/>
      <c r="AN145" s="1300"/>
      <c r="AO145" s="1300"/>
      <c r="AP145" s="1300"/>
      <c r="AQ145" s="1300"/>
      <c r="AR145" s="1301"/>
      <c r="AS145" s="1343">
        <f>VLOOKUP(AS144,$DU$2:$DV$26,2,FALSE)</f>
        <v>0</v>
      </c>
      <c r="AT145" s="1344"/>
      <c r="AU145" s="1344"/>
      <c r="AV145" s="1344"/>
      <c r="AW145" s="1344"/>
      <c r="AX145" s="1344"/>
      <c r="AY145" s="1344"/>
      <c r="AZ145" s="1344"/>
      <c r="BA145" s="1344"/>
      <c r="BB145" s="1344"/>
      <c r="BC145" s="1345"/>
      <c r="BD145" s="83"/>
      <c r="BE145" s="83"/>
      <c r="BF145" s="83"/>
      <c r="BG145" s="83"/>
      <c r="BH145" s="83"/>
      <c r="BI145" s="83"/>
      <c r="BJ145" s="83"/>
      <c r="BK145" s="83"/>
      <c r="BP145" s="54"/>
      <c r="BQ145" s="54"/>
      <c r="BR145" s="54"/>
      <c r="BS145" s="83"/>
      <c r="BT145" s="83"/>
      <c r="BU145" s="83"/>
      <c r="BV145" s="1378"/>
      <c r="BW145" s="1378"/>
      <c r="BX145" s="1378"/>
      <c r="BY145" s="1378"/>
      <c r="BZ145" s="1378"/>
      <c r="CA145" s="1378"/>
      <c r="CB145" s="1378"/>
      <c r="CC145" s="1378"/>
      <c r="CD145" s="1378"/>
      <c r="CE145" s="1378"/>
      <c r="CF145" s="1378"/>
      <c r="CG145" s="1378"/>
      <c r="CH145" s="1378"/>
      <c r="CI145" s="1378"/>
      <c r="CJ145" s="1378"/>
      <c r="CK145" s="1378"/>
      <c r="CL145" s="1378"/>
      <c r="CM145" s="1378"/>
      <c r="CN145" s="1378"/>
      <c r="CO145" s="1378"/>
      <c r="CP145" s="1378"/>
      <c r="CQ145" s="1378"/>
      <c r="CR145" s="1378"/>
      <c r="CS145" s="1378"/>
      <c r="CT145" s="1378"/>
      <c r="CU145" s="1378"/>
      <c r="CV145" s="1378"/>
      <c r="CW145" s="83"/>
      <c r="CX145" s="112"/>
      <c r="DA145" s="11" t="s">
        <v>193</v>
      </c>
      <c r="DB145" s="12">
        <v>0.78600000000000003</v>
      </c>
      <c r="DC145" s="11"/>
      <c r="DE145" s="27"/>
      <c r="DF145" s="21" t="s">
        <v>777</v>
      </c>
      <c r="DG145" s="18">
        <v>146829.86254479436</v>
      </c>
      <c r="DH145" s="18">
        <v>133937.37820098895</v>
      </c>
      <c r="DI145" s="18">
        <v>66142.187785964488</v>
      </c>
      <c r="DJ145" s="18">
        <v>0</v>
      </c>
      <c r="DK145" s="18">
        <v>0</v>
      </c>
      <c r="DL145" s="22">
        <v>77810.923452865507</v>
      </c>
      <c r="DM145" s="22">
        <v>77810.923452865507</v>
      </c>
      <c r="DN145" s="22">
        <v>77810.923452865507</v>
      </c>
      <c r="DO145" s="22">
        <v>77810.923452865507</v>
      </c>
      <c r="DP145" s="22">
        <v>77810.923452865507</v>
      </c>
      <c r="DQ145" s="22">
        <v>77810.923452865507</v>
      </c>
    </row>
    <row r="146" spans="1:121" ht="13.5" customHeight="1" x14ac:dyDescent="0.2">
      <c r="B146" s="111"/>
      <c r="C146" s="124" t="s">
        <v>13</v>
      </c>
      <c r="D146" s="1323" t="s">
        <v>816</v>
      </c>
      <c r="E146" s="1323"/>
      <c r="F146" s="1323"/>
      <c r="G146" s="1323"/>
      <c r="H146" s="1323"/>
      <c r="I146" s="1323"/>
      <c r="J146" s="1323"/>
      <c r="K146" s="1323"/>
      <c r="L146" s="1323"/>
      <c r="M146" s="1323"/>
      <c r="N146" s="1323"/>
      <c r="O146" s="1323"/>
      <c r="P146" s="1323"/>
      <c r="Q146" s="1323"/>
      <c r="R146" s="1323"/>
      <c r="S146" s="1323"/>
      <c r="T146" s="1324"/>
      <c r="U146" s="1346">
        <f>U69</f>
        <v>0.03</v>
      </c>
      <c r="V146" s="1347"/>
      <c r="W146" s="1348"/>
      <c r="X146" s="1315">
        <f>X142*U146</f>
        <v>5490.9142199999997</v>
      </c>
      <c r="Y146" s="1316"/>
      <c r="Z146" s="1316"/>
      <c r="AA146" s="1316"/>
      <c r="AB146" s="1317"/>
      <c r="AC146" s="3"/>
      <c r="AD146" s="1289" t="s">
        <v>900</v>
      </c>
      <c r="AE146" s="1290"/>
      <c r="AF146" s="1290"/>
      <c r="AG146" s="1290"/>
      <c r="AH146" s="1290"/>
      <c r="AI146" s="1290"/>
      <c r="AJ146" s="1290"/>
      <c r="AK146" s="1290"/>
      <c r="AL146" s="1290"/>
      <c r="AM146" s="1290"/>
      <c r="AN146" s="1290"/>
      <c r="AO146" s="1290"/>
      <c r="AP146" s="1290"/>
      <c r="AQ146" s="1290"/>
      <c r="AR146" s="1290"/>
      <c r="AS146" s="1290"/>
      <c r="AT146" s="1290"/>
      <c r="AU146" s="1290"/>
      <c r="AV146" s="1290"/>
      <c r="AW146" s="1290"/>
      <c r="AX146" s="1290"/>
      <c r="AY146" s="1290">
        <f>SUM(AY143:BC145)</f>
        <v>0</v>
      </c>
      <c r="AZ146" s="1290"/>
      <c r="BA146" s="1290"/>
      <c r="BB146" s="1290"/>
      <c r="BC146" s="1291"/>
      <c r="BD146" s="83"/>
      <c r="BE146" s="83"/>
      <c r="BF146" s="83"/>
      <c r="BG146" s="83"/>
      <c r="BH146" s="83"/>
      <c r="BI146" s="83"/>
      <c r="BJ146" s="83"/>
      <c r="BK146" s="83"/>
      <c r="BP146" s="54"/>
      <c r="BQ146" s="54"/>
      <c r="BR146" s="54"/>
      <c r="BS146" s="83"/>
      <c r="BT146" s="83"/>
      <c r="BU146" s="83"/>
      <c r="BV146" s="1378"/>
      <c r="BW146" s="1378"/>
      <c r="BX146" s="1378"/>
      <c r="BY146" s="1378"/>
      <c r="BZ146" s="1378"/>
      <c r="CA146" s="1378"/>
      <c r="CB146" s="1378"/>
      <c r="CC146" s="1378"/>
      <c r="CD146" s="1378"/>
      <c r="CE146" s="1378"/>
      <c r="CF146" s="1378"/>
      <c r="CG146" s="1378"/>
      <c r="CH146" s="1378"/>
      <c r="CI146" s="1378"/>
      <c r="CJ146" s="1378"/>
      <c r="CK146" s="1378"/>
      <c r="CL146" s="1378"/>
      <c r="CM146" s="1378"/>
      <c r="CN146" s="1378"/>
      <c r="CO146" s="1378"/>
      <c r="CP146" s="1378"/>
      <c r="CQ146" s="1378"/>
      <c r="CR146" s="1378"/>
      <c r="CS146" s="1378"/>
      <c r="CT146" s="1378"/>
      <c r="CU146" s="1378"/>
      <c r="CV146" s="1378"/>
      <c r="CW146" s="83"/>
      <c r="CX146" s="112"/>
      <c r="DA146" s="11" t="s">
        <v>194</v>
      </c>
      <c r="DB146" s="12">
        <v>0.81399999999999995</v>
      </c>
      <c r="DC146" s="11"/>
      <c r="DE146" s="27"/>
      <c r="DF146" s="21" t="s">
        <v>778</v>
      </c>
      <c r="DG146" s="18">
        <v>534737.90058349015</v>
      </c>
      <c r="DH146" s="18">
        <v>272064.04088167299</v>
      </c>
      <c r="DI146" s="18">
        <v>0</v>
      </c>
      <c r="DJ146" s="18">
        <v>0</v>
      </c>
      <c r="DK146" s="18">
        <v>0</v>
      </c>
      <c r="DL146" s="22">
        <v>0</v>
      </c>
      <c r="DM146" s="22">
        <v>0</v>
      </c>
      <c r="DN146" s="22">
        <v>0</v>
      </c>
      <c r="DO146" s="22">
        <v>0</v>
      </c>
      <c r="DP146" s="22">
        <v>0</v>
      </c>
      <c r="DQ146" s="22">
        <v>0</v>
      </c>
    </row>
    <row r="147" spans="1:121" ht="13.5" customHeight="1" x14ac:dyDescent="0.2">
      <c r="B147" s="111"/>
      <c r="C147" s="124" t="s">
        <v>13</v>
      </c>
      <c r="D147" s="1318" t="s">
        <v>817</v>
      </c>
      <c r="E147" s="1318"/>
      <c r="F147" s="1318"/>
      <c r="G147" s="1318"/>
      <c r="H147" s="1318"/>
      <c r="I147" s="1318"/>
      <c r="J147" s="1318"/>
      <c r="K147" s="1318"/>
      <c r="L147" s="1318"/>
      <c r="M147" s="1318"/>
      <c r="N147" s="1318"/>
      <c r="O147" s="1318"/>
      <c r="P147" s="1318"/>
      <c r="Q147" s="1318"/>
      <c r="R147" s="1318"/>
      <c r="S147" s="1318"/>
      <c r="T147" s="1319"/>
      <c r="U147" s="1312">
        <f t="shared" ref="U147:U148" si="25">U70</f>
        <v>1.4999999999999999E-2</v>
      </c>
      <c r="V147" s="1313"/>
      <c r="W147" s="1314"/>
      <c r="X147" s="1320">
        <f>X142*U147</f>
        <v>2745.4571099999998</v>
      </c>
      <c r="Y147" s="1321"/>
      <c r="Z147" s="1321"/>
      <c r="AA147" s="1321"/>
      <c r="AB147" s="1322"/>
      <c r="AC147" s="3"/>
      <c r="AD147" s="117" t="s">
        <v>13</v>
      </c>
      <c r="AE147" s="1323" t="s">
        <v>851</v>
      </c>
      <c r="AF147" s="1323"/>
      <c r="AG147" s="1323"/>
      <c r="AH147" s="1323"/>
      <c r="AI147" s="1323"/>
      <c r="AJ147" s="1323"/>
      <c r="AK147" s="1323"/>
      <c r="AL147" s="1323"/>
      <c r="AM147" s="1323"/>
      <c r="AN147" s="1323"/>
      <c r="AO147" s="1323"/>
      <c r="AP147" s="1323"/>
      <c r="AQ147" s="1323"/>
      <c r="AR147" s="1324"/>
      <c r="AS147" s="1325">
        <f>SUM(BP87:BT139)/X152</f>
        <v>0</v>
      </c>
      <c r="AT147" s="1326"/>
      <c r="AU147" s="1326"/>
      <c r="AV147" s="1326"/>
      <c r="AW147" s="1326"/>
      <c r="AX147" s="1326"/>
      <c r="AY147" s="1326"/>
      <c r="AZ147" s="1326"/>
      <c r="BA147" s="1326"/>
      <c r="BB147" s="1326"/>
      <c r="BC147" s="1327"/>
      <c r="BD147" s="83"/>
      <c r="BE147" s="83"/>
      <c r="BF147" s="83"/>
      <c r="BG147" s="83"/>
      <c r="BH147" s="83"/>
      <c r="BI147" s="83"/>
      <c r="BJ147" s="83"/>
      <c r="BK147" s="83"/>
      <c r="BL147" s="83"/>
      <c r="BM147" s="83"/>
      <c r="BN147" s="83"/>
      <c r="BO147" s="83"/>
      <c r="BP147" s="54"/>
      <c r="BQ147" s="54"/>
      <c r="BR147" s="54"/>
      <c r="BS147" s="83"/>
      <c r="BT147" s="83"/>
      <c r="BU147" s="83"/>
      <c r="BV147" s="1378"/>
      <c r="BW147" s="1378"/>
      <c r="BX147" s="1378"/>
      <c r="BY147" s="1378"/>
      <c r="BZ147" s="1378"/>
      <c r="CA147" s="1378"/>
      <c r="CB147" s="1378"/>
      <c r="CC147" s="1378"/>
      <c r="CD147" s="1378"/>
      <c r="CE147" s="1378"/>
      <c r="CF147" s="1378"/>
      <c r="CG147" s="1378"/>
      <c r="CH147" s="1378"/>
      <c r="CI147" s="1378"/>
      <c r="CJ147" s="1378"/>
      <c r="CK147" s="1378"/>
      <c r="CL147" s="1378"/>
      <c r="CM147" s="1378"/>
      <c r="CN147" s="1378"/>
      <c r="CO147" s="1378"/>
      <c r="CP147" s="1378"/>
      <c r="CQ147" s="1378"/>
      <c r="CR147" s="1378"/>
      <c r="CS147" s="1378"/>
      <c r="CT147" s="1378"/>
      <c r="CU147" s="1378"/>
      <c r="CV147" s="1378"/>
      <c r="CW147" s="83"/>
      <c r="CX147" s="112"/>
      <c r="DA147" s="11" t="s">
        <v>195</v>
      </c>
      <c r="DB147" s="12">
        <v>0.80100000000000005</v>
      </c>
      <c r="DC147" s="11"/>
      <c r="DE147" s="27"/>
      <c r="DF147" s="21" t="s">
        <v>779</v>
      </c>
      <c r="DG147" s="18">
        <v>386565.34608032153</v>
      </c>
      <c r="DH147" s="18">
        <v>298857.24234781164</v>
      </c>
      <c r="DI147" s="18">
        <v>0</v>
      </c>
      <c r="DJ147" s="18">
        <v>0</v>
      </c>
      <c r="DK147" s="22">
        <v>0</v>
      </c>
      <c r="DL147" s="22">
        <v>0</v>
      </c>
      <c r="DM147" s="22">
        <v>0</v>
      </c>
      <c r="DN147" s="22">
        <v>0</v>
      </c>
      <c r="DO147" s="22">
        <v>0</v>
      </c>
      <c r="DP147" s="22">
        <v>0</v>
      </c>
      <c r="DQ147" s="22">
        <v>0</v>
      </c>
    </row>
    <row r="148" spans="1:121" ht="13.5" customHeight="1" x14ac:dyDescent="0.2">
      <c r="B148" s="111"/>
      <c r="C148" s="124" t="s">
        <v>13</v>
      </c>
      <c r="D148" s="1300" t="s">
        <v>714</v>
      </c>
      <c r="E148" s="1300"/>
      <c r="F148" s="1300"/>
      <c r="G148" s="1300"/>
      <c r="H148" s="1300"/>
      <c r="I148" s="1300"/>
      <c r="J148" s="1300"/>
      <c r="K148" s="1300"/>
      <c r="L148" s="1300"/>
      <c r="M148" s="1300"/>
      <c r="N148" s="1300"/>
      <c r="O148" s="1300"/>
      <c r="P148" s="1300"/>
      <c r="Q148" s="1300"/>
      <c r="R148" s="1300"/>
      <c r="S148" s="1300"/>
      <c r="T148" s="1301"/>
      <c r="U148" s="1328">
        <f t="shared" si="25"/>
        <v>0.1</v>
      </c>
      <c r="V148" s="1329"/>
      <c r="W148" s="1330"/>
      <c r="X148" s="1331">
        <f>X142*U148</f>
        <v>18303.047399999999</v>
      </c>
      <c r="Y148" s="1332"/>
      <c r="Z148" s="1332"/>
      <c r="AA148" s="1332"/>
      <c r="AB148" s="1333"/>
      <c r="AC148" s="3"/>
      <c r="AD148" s="124" t="s">
        <v>13</v>
      </c>
      <c r="AE148" s="1318" t="s">
        <v>852</v>
      </c>
      <c r="AF148" s="1318"/>
      <c r="AG148" s="1318"/>
      <c r="AH148" s="1318"/>
      <c r="AI148" s="1318"/>
      <c r="AJ148" s="1318"/>
      <c r="AK148" s="1318"/>
      <c r="AL148" s="1318"/>
      <c r="AM148" s="1318"/>
      <c r="AN148" s="1318"/>
      <c r="AO148" s="1318"/>
      <c r="AP148" s="1318"/>
      <c r="AQ148" s="1318"/>
      <c r="AR148" s="1319"/>
      <c r="AS148" s="1334">
        <v>0</v>
      </c>
      <c r="AT148" s="1335"/>
      <c r="AU148" s="1335"/>
      <c r="AV148" s="1335"/>
      <c r="AW148" s="1335"/>
      <c r="AX148" s="1335"/>
      <c r="AY148" s="1335"/>
      <c r="AZ148" s="1335"/>
      <c r="BA148" s="1335"/>
      <c r="BB148" s="1335"/>
      <c r="BC148" s="1336"/>
      <c r="BD148" s="83"/>
      <c r="BE148" s="83"/>
      <c r="BF148" s="83"/>
      <c r="BG148" s="83"/>
      <c r="BH148" s="83"/>
      <c r="BI148" s="83"/>
      <c r="BJ148" s="83"/>
      <c r="BK148" s="83"/>
      <c r="BL148" s="83"/>
      <c r="BM148" s="83"/>
      <c r="BN148" s="83"/>
      <c r="BO148" s="83"/>
      <c r="BP148" s="54"/>
      <c r="BQ148" s="54"/>
      <c r="BR148" s="54"/>
      <c r="BS148" s="83"/>
      <c r="BT148" s="83"/>
      <c r="BU148" s="83"/>
      <c r="BV148" s="1378"/>
      <c r="BW148" s="1378"/>
      <c r="BX148" s="1378"/>
      <c r="BY148" s="1378"/>
      <c r="BZ148" s="1378"/>
      <c r="CA148" s="1378"/>
      <c r="CB148" s="1378"/>
      <c r="CC148" s="1378"/>
      <c r="CD148" s="1378"/>
      <c r="CE148" s="1378"/>
      <c r="CF148" s="1378"/>
      <c r="CG148" s="1378"/>
      <c r="CH148" s="1378"/>
      <c r="CI148" s="1378"/>
      <c r="CJ148" s="1378"/>
      <c r="CK148" s="1378"/>
      <c r="CL148" s="1378"/>
      <c r="CM148" s="1378"/>
      <c r="CN148" s="1378"/>
      <c r="CO148" s="1378"/>
      <c r="CP148" s="1378"/>
      <c r="CQ148" s="1378"/>
      <c r="CR148" s="1378"/>
      <c r="CS148" s="1378"/>
      <c r="CT148" s="1378"/>
      <c r="CU148" s="1378"/>
      <c r="CV148" s="1378"/>
      <c r="CW148" s="83"/>
      <c r="CX148" s="112"/>
      <c r="DA148" s="11" t="s">
        <v>196</v>
      </c>
      <c r="DB148" s="12">
        <v>0.77500000000000002</v>
      </c>
      <c r="DC148" s="11"/>
      <c r="DE148" s="27"/>
      <c r="DF148" s="21" t="s">
        <v>780</v>
      </c>
      <c r="DG148" s="18">
        <v>0</v>
      </c>
      <c r="DH148" s="18">
        <v>0</v>
      </c>
      <c r="DI148" s="18">
        <v>0</v>
      </c>
      <c r="DJ148" s="18">
        <v>0</v>
      </c>
      <c r="DK148" s="18">
        <v>0</v>
      </c>
      <c r="DL148" s="22">
        <v>52751.007657475689</v>
      </c>
      <c r="DM148" s="22">
        <v>52751.007657475689</v>
      </c>
      <c r="DN148" s="22">
        <v>52751.007657475689</v>
      </c>
      <c r="DO148" s="22">
        <v>52751.007657475689</v>
      </c>
      <c r="DP148" s="22">
        <v>52751.007657475689</v>
      </c>
      <c r="DQ148" s="22">
        <v>52751.007657475689</v>
      </c>
    </row>
    <row r="149" spans="1:121" ht="13.5" customHeight="1" x14ac:dyDescent="0.2">
      <c r="B149" s="111"/>
      <c r="C149" s="1289" t="s">
        <v>818</v>
      </c>
      <c r="D149" s="1290"/>
      <c r="E149" s="1290"/>
      <c r="F149" s="1290"/>
      <c r="G149" s="1290"/>
      <c r="H149" s="1290"/>
      <c r="I149" s="1290"/>
      <c r="J149" s="1290"/>
      <c r="K149" s="1290"/>
      <c r="L149" s="1290"/>
      <c r="M149" s="1290"/>
      <c r="N149" s="1290"/>
      <c r="O149" s="1290"/>
      <c r="P149" s="1290"/>
      <c r="Q149" s="1290"/>
      <c r="R149" s="1290"/>
      <c r="S149" s="1290"/>
      <c r="T149" s="1290"/>
      <c r="U149" s="1290"/>
      <c r="V149" s="1290"/>
      <c r="W149" s="1291"/>
      <c r="X149" s="1292">
        <f>SUM(X146:AB148)</f>
        <v>26539.418729999998</v>
      </c>
      <c r="Y149" s="1293"/>
      <c r="Z149" s="1293"/>
      <c r="AA149" s="1293"/>
      <c r="AB149" s="1294"/>
      <c r="AC149" s="3"/>
      <c r="AD149" s="118" t="s">
        <v>13</v>
      </c>
      <c r="AE149" s="1300" t="s">
        <v>853</v>
      </c>
      <c r="AF149" s="1300"/>
      <c r="AG149" s="1300"/>
      <c r="AH149" s="1300"/>
      <c r="AI149" s="1300"/>
      <c r="AJ149" s="1300"/>
      <c r="AK149" s="1300"/>
      <c r="AL149" s="1300"/>
      <c r="AM149" s="1300"/>
      <c r="AN149" s="1300"/>
      <c r="AO149" s="1300"/>
      <c r="AP149" s="1300"/>
      <c r="AQ149" s="1300"/>
      <c r="AR149" s="1301"/>
      <c r="AS149" s="1302">
        <v>0</v>
      </c>
      <c r="AT149" s="1303"/>
      <c r="AU149" s="1303"/>
      <c r="AV149" s="1303"/>
      <c r="AW149" s="1303"/>
      <c r="AX149" s="1303"/>
      <c r="AY149" s="1303"/>
      <c r="AZ149" s="1303"/>
      <c r="BA149" s="1303"/>
      <c r="BB149" s="1303"/>
      <c r="BC149" s="1304"/>
      <c r="BD149" s="83"/>
      <c r="BE149" s="83"/>
      <c r="BF149" s="83"/>
      <c r="BG149" s="83"/>
      <c r="BH149" s="83"/>
      <c r="BI149" s="83"/>
      <c r="BJ149" s="83"/>
      <c r="BK149" s="83"/>
      <c r="BL149" s="83"/>
      <c r="BM149" s="83"/>
      <c r="BN149" s="83"/>
      <c r="BO149" s="83"/>
      <c r="BP149" s="54"/>
      <c r="BQ149" s="54"/>
      <c r="BR149" s="54"/>
      <c r="BS149" s="83"/>
      <c r="BT149" s="83"/>
      <c r="BU149" s="83"/>
      <c r="BV149" s="1378"/>
      <c r="BW149" s="1378"/>
      <c r="BX149" s="1378"/>
      <c r="BY149" s="1378"/>
      <c r="BZ149" s="1378"/>
      <c r="CA149" s="1378"/>
      <c r="CB149" s="1378"/>
      <c r="CC149" s="1378"/>
      <c r="CD149" s="1378"/>
      <c r="CE149" s="1378"/>
      <c r="CF149" s="1378"/>
      <c r="CG149" s="1378"/>
      <c r="CH149" s="1378"/>
      <c r="CI149" s="1378"/>
      <c r="CJ149" s="1378"/>
      <c r="CK149" s="1378"/>
      <c r="CL149" s="1378"/>
      <c r="CM149" s="1378"/>
      <c r="CN149" s="1378"/>
      <c r="CO149" s="1378"/>
      <c r="CP149" s="1378"/>
      <c r="CQ149" s="1378"/>
      <c r="CR149" s="1378"/>
      <c r="CS149" s="1378"/>
      <c r="CT149" s="1378"/>
      <c r="CU149" s="1378"/>
      <c r="CV149" s="1378"/>
      <c r="CW149" s="83"/>
      <c r="CX149" s="112"/>
      <c r="DA149" s="11" t="s">
        <v>197</v>
      </c>
      <c r="DB149" s="12">
        <v>0.83099999999999996</v>
      </c>
      <c r="DC149" s="11"/>
      <c r="DE149" s="27"/>
      <c r="DF149" s="21" t="s">
        <v>781</v>
      </c>
      <c r="DG149" s="22">
        <v>0</v>
      </c>
      <c r="DH149" s="22">
        <v>0</v>
      </c>
      <c r="DI149" s="22">
        <v>0</v>
      </c>
      <c r="DJ149" s="18">
        <v>0</v>
      </c>
      <c r="DK149" s="18">
        <v>0</v>
      </c>
      <c r="DL149" s="22">
        <v>44623.046273517706</v>
      </c>
      <c r="DM149" s="22">
        <v>44623.046273517706</v>
      </c>
      <c r="DN149" s="22">
        <v>44623.046273517706</v>
      </c>
      <c r="DO149" s="22">
        <v>44623.046273517706</v>
      </c>
      <c r="DP149" s="22">
        <v>44623.046273517706</v>
      </c>
      <c r="DQ149" s="22">
        <v>44623.046273517706</v>
      </c>
    </row>
    <row r="150" spans="1:121" ht="13.5" customHeight="1" x14ac:dyDescent="0.2">
      <c r="B150" s="111"/>
      <c r="C150" s="1289" t="s">
        <v>821</v>
      </c>
      <c r="D150" s="1290"/>
      <c r="E150" s="1290"/>
      <c r="F150" s="1290"/>
      <c r="G150" s="1290"/>
      <c r="H150" s="1290"/>
      <c r="I150" s="1290"/>
      <c r="J150" s="1290"/>
      <c r="K150" s="1290"/>
      <c r="L150" s="1290"/>
      <c r="M150" s="1290"/>
      <c r="N150" s="1290"/>
      <c r="O150" s="1290"/>
      <c r="P150" s="1290"/>
      <c r="Q150" s="1290"/>
      <c r="R150" s="1290"/>
      <c r="S150" s="1290"/>
      <c r="T150" s="1290"/>
      <c r="U150" s="1290"/>
      <c r="V150" s="1290"/>
      <c r="W150" s="1291"/>
      <c r="X150" s="1292">
        <f>X142+X149</f>
        <v>209569.89272999999</v>
      </c>
      <c r="Y150" s="1293"/>
      <c r="Z150" s="1293"/>
      <c r="AA150" s="1293"/>
      <c r="AB150" s="1294"/>
      <c r="AC150" s="3"/>
      <c r="AD150" s="115"/>
      <c r="AE150" s="1305" t="s">
        <v>854</v>
      </c>
      <c r="AF150" s="1305"/>
      <c r="AG150" s="1305"/>
      <c r="AH150" s="1305"/>
      <c r="AI150" s="1305"/>
      <c r="AJ150" s="1305"/>
      <c r="AK150" s="1305"/>
      <c r="AL150" s="1305"/>
      <c r="AM150" s="1305"/>
      <c r="AN150" s="1305"/>
      <c r="AO150" s="1305"/>
      <c r="AP150" s="1305"/>
      <c r="AQ150" s="1305"/>
      <c r="AR150" s="1306"/>
      <c r="AS150" s="1307">
        <f>AS147+((1-AS147)*AS148)+((1-AS147)*AS149)</f>
        <v>0</v>
      </c>
      <c r="AT150" s="1308"/>
      <c r="AU150" s="1308"/>
      <c r="AV150" s="1308"/>
      <c r="AW150" s="1308"/>
      <c r="AX150" s="1308"/>
      <c r="AY150" s="1308"/>
      <c r="AZ150" s="1308"/>
      <c r="BA150" s="1308"/>
      <c r="BB150" s="1308"/>
      <c r="BC150" s="1309"/>
      <c r="BD150" s="83"/>
      <c r="BE150" s="83"/>
      <c r="BF150" s="83"/>
      <c r="BG150" s="83"/>
      <c r="BH150" s="83"/>
      <c r="BI150" s="83"/>
      <c r="BJ150" s="83"/>
      <c r="BK150" s="83"/>
      <c r="BL150" s="83"/>
      <c r="BM150" s="83"/>
      <c r="BN150" s="83"/>
      <c r="BO150" s="83"/>
      <c r="BP150" s="54"/>
      <c r="BQ150" s="54"/>
      <c r="BR150" s="54"/>
      <c r="BS150" s="83"/>
      <c r="BT150" s="83"/>
      <c r="BU150" s="83"/>
      <c r="BV150" s="1378"/>
      <c r="BW150" s="1378"/>
      <c r="BX150" s="1378"/>
      <c r="BY150" s="1378"/>
      <c r="BZ150" s="1378"/>
      <c r="CA150" s="1378"/>
      <c r="CB150" s="1378"/>
      <c r="CC150" s="1378"/>
      <c r="CD150" s="1378"/>
      <c r="CE150" s="1378"/>
      <c r="CF150" s="1378"/>
      <c r="CG150" s="1378"/>
      <c r="CH150" s="1378"/>
      <c r="CI150" s="1378"/>
      <c r="CJ150" s="1378"/>
      <c r="CK150" s="1378"/>
      <c r="CL150" s="1378"/>
      <c r="CM150" s="1378"/>
      <c r="CN150" s="1378"/>
      <c r="CO150" s="1378"/>
      <c r="CP150" s="1378"/>
      <c r="CQ150" s="1378"/>
      <c r="CR150" s="1378"/>
      <c r="CS150" s="1378"/>
      <c r="CT150" s="1378"/>
      <c r="CU150" s="1378"/>
      <c r="CV150" s="1378"/>
      <c r="CW150" s="83"/>
      <c r="CX150" s="112"/>
      <c r="DA150" s="11" t="s">
        <v>198</v>
      </c>
      <c r="DB150" s="12">
        <v>0.77900000000000003</v>
      </c>
      <c r="DC150" s="11"/>
      <c r="DE150" s="27"/>
      <c r="DF150" s="21" t="s">
        <v>782</v>
      </c>
      <c r="DG150" s="22">
        <v>0</v>
      </c>
      <c r="DH150" s="18">
        <v>0</v>
      </c>
      <c r="DI150" s="18">
        <v>0</v>
      </c>
      <c r="DJ150" s="18">
        <v>0</v>
      </c>
      <c r="DK150" s="18">
        <v>80198</v>
      </c>
      <c r="DL150" s="18">
        <v>0</v>
      </c>
      <c r="DM150" s="18">
        <v>0</v>
      </c>
      <c r="DN150" s="18">
        <v>0</v>
      </c>
      <c r="DO150" s="18">
        <v>0</v>
      </c>
      <c r="DP150" s="18">
        <v>0</v>
      </c>
      <c r="DQ150" s="18">
        <v>0</v>
      </c>
    </row>
    <row r="151" spans="1:121" ht="13.5" customHeight="1" x14ac:dyDescent="0.2">
      <c r="B151" s="111"/>
      <c r="C151" s="78" t="s">
        <v>13</v>
      </c>
      <c r="D151" s="1310" t="s">
        <v>819</v>
      </c>
      <c r="E151" s="1310"/>
      <c r="F151" s="1310"/>
      <c r="G151" s="1310"/>
      <c r="H151" s="1310"/>
      <c r="I151" s="1310"/>
      <c r="J151" s="1310"/>
      <c r="K151" s="1310"/>
      <c r="L151" s="1310"/>
      <c r="M151" s="1310"/>
      <c r="N151" s="1310"/>
      <c r="O151" s="1310"/>
      <c r="P151" s="1310"/>
      <c r="Q151" s="1310"/>
      <c r="R151" s="1310"/>
      <c r="S151" s="1310"/>
      <c r="T151" s="1311"/>
      <c r="U151" s="1312">
        <v>0.1</v>
      </c>
      <c r="V151" s="1313"/>
      <c r="W151" s="1314"/>
      <c r="X151" s="1315">
        <f>X150*U151</f>
        <v>20956.989272999999</v>
      </c>
      <c r="Y151" s="1316"/>
      <c r="Z151" s="1316"/>
      <c r="AA151" s="1316"/>
      <c r="AB151" s="1317"/>
      <c r="AC151" s="3"/>
      <c r="AD151" s="115"/>
      <c r="AE151" s="1305" t="s">
        <v>855</v>
      </c>
      <c r="AF151" s="1305"/>
      <c r="AG151" s="1305"/>
      <c r="AH151" s="1305"/>
      <c r="AI151" s="1305"/>
      <c r="AJ151" s="1305"/>
      <c r="AK151" s="1305"/>
      <c r="AL151" s="1305"/>
      <c r="AM151" s="1305"/>
      <c r="AN151" s="1305"/>
      <c r="AO151" s="1305"/>
      <c r="AP151" s="1305"/>
      <c r="AQ151" s="1305"/>
      <c r="AR151" s="1306"/>
      <c r="AS151" s="1307">
        <f>1-AS150</f>
        <v>1</v>
      </c>
      <c r="AT151" s="1308"/>
      <c r="AU151" s="1308"/>
      <c r="AV151" s="1308"/>
      <c r="AW151" s="1308"/>
      <c r="AX151" s="1308"/>
      <c r="AY151" s="1308"/>
      <c r="AZ151" s="1308"/>
      <c r="BA151" s="1308"/>
      <c r="BB151" s="1308"/>
      <c r="BC151" s="1309"/>
      <c r="BD151" s="83"/>
      <c r="BE151" s="83"/>
      <c r="BF151" s="83"/>
      <c r="BG151" s="83"/>
      <c r="BH151" s="83"/>
      <c r="BI151" s="83"/>
      <c r="BJ151" s="83"/>
      <c r="BK151" s="83"/>
      <c r="BL151" s="83"/>
      <c r="BM151" s="83"/>
      <c r="BN151" s="83"/>
      <c r="BO151" s="83"/>
      <c r="BP151" s="54"/>
      <c r="BQ151" s="54"/>
      <c r="BR151" s="54"/>
      <c r="BS151" s="83"/>
      <c r="BT151" s="83"/>
      <c r="BU151" s="83"/>
      <c r="BV151" s="1378"/>
      <c r="BW151" s="1378"/>
      <c r="BX151" s="1378"/>
      <c r="BY151" s="1378"/>
      <c r="BZ151" s="1378"/>
      <c r="CA151" s="1378"/>
      <c r="CB151" s="1378"/>
      <c r="CC151" s="1378"/>
      <c r="CD151" s="1378"/>
      <c r="CE151" s="1378"/>
      <c r="CF151" s="1378"/>
      <c r="CG151" s="1378"/>
      <c r="CH151" s="1378"/>
      <c r="CI151" s="1378"/>
      <c r="CJ151" s="1378"/>
      <c r="CK151" s="1378"/>
      <c r="CL151" s="1378"/>
      <c r="CM151" s="1378"/>
      <c r="CN151" s="1378"/>
      <c r="CO151" s="1378"/>
      <c r="CP151" s="1378"/>
      <c r="CQ151" s="1378"/>
      <c r="CR151" s="1378"/>
      <c r="CS151" s="1378"/>
      <c r="CT151" s="1378"/>
      <c r="CU151" s="1378"/>
      <c r="CV151" s="1378"/>
      <c r="CW151" s="83"/>
      <c r="CX151" s="112"/>
      <c r="DA151" s="11" t="s">
        <v>199</v>
      </c>
      <c r="DB151" s="12">
        <v>0.76400000000000001</v>
      </c>
      <c r="DC151" s="11"/>
      <c r="DE151" s="27"/>
      <c r="DF151" s="21" t="s">
        <v>783</v>
      </c>
      <c r="DG151" s="18">
        <v>569232.32648498332</v>
      </c>
      <c r="DH151" s="18">
        <v>331205.71065240441</v>
      </c>
      <c r="DI151" s="18">
        <v>289115.20352603978</v>
      </c>
      <c r="DJ151" s="18">
        <v>76633.940856000001</v>
      </c>
      <c r="DK151" s="18">
        <v>0</v>
      </c>
      <c r="DL151" s="18">
        <v>197294.47032129517</v>
      </c>
      <c r="DM151" s="18">
        <v>197294.47032129517</v>
      </c>
      <c r="DN151" s="18">
        <v>197294.47032129517</v>
      </c>
      <c r="DO151" s="18">
        <v>197294.47032129517</v>
      </c>
      <c r="DP151" s="18">
        <v>197294.47032129517</v>
      </c>
      <c r="DQ151" s="18">
        <v>197294.47032129517</v>
      </c>
    </row>
    <row r="152" spans="1:121" ht="13.5" customHeight="1" x14ac:dyDescent="0.2">
      <c r="B152" s="111"/>
      <c r="C152" s="1289" t="s">
        <v>820</v>
      </c>
      <c r="D152" s="1290"/>
      <c r="E152" s="1290"/>
      <c r="F152" s="1290"/>
      <c r="G152" s="1290"/>
      <c r="H152" s="1290"/>
      <c r="I152" s="1290"/>
      <c r="J152" s="1290"/>
      <c r="K152" s="1290"/>
      <c r="L152" s="1290"/>
      <c r="M152" s="1290"/>
      <c r="N152" s="1290"/>
      <c r="O152" s="1290"/>
      <c r="P152" s="1290"/>
      <c r="Q152" s="1290"/>
      <c r="R152" s="1290"/>
      <c r="S152" s="1290"/>
      <c r="T152" s="1290"/>
      <c r="U152" s="1290"/>
      <c r="V152" s="1290"/>
      <c r="W152" s="1291"/>
      <c r="X152" s="1292">
        <f>X150+X151</f>
        <v>230526.88200300001</v>
      </c>
      <c r="Y152" s="1293"/>
      <c r="Z152" s="1293"/>
      <c r="AA152" s="1293"/>
      <c r="AB152" s="1294"/>
      <c r="AC152" s="3"/>
      <c r="AD152" s="137"/>
      <c r="AE152" s="1295" t="s">
        <v>901</v>
      </c>
      <c r="AF152" s="1295"/>
      <c r="AG152" s="1295"/>
      <c r="AH152" s="1295"/>
      <c r="AI152" s="1295"/>
      <c r="AJ152" s="1295"/>
      <c r="AK152" s="1295"/>
      <c r="AL152" s="1295"/>
      <c r="AM152" s="1295"/>
      <c r="AN152" s="1295"/>
      <c r="AO152" s="1295"/>
      <c r="AP152" s="1295"/>
      <c r="AQ152" s="1295"/>
      <c r="AR152" s="1296"/>
      <c r="AS152" s="1297">
        <f>X152*AS151</f>
        <v>230526.88200300001</v>
      </c>
      <c r="AT152" s="1298"/>
      <c r="AU152" s="1298"/>
      <c r="AV152" s="1298"/>
      <c r="AW152" s="1298"/>
      <c r="AX152" s="1298"/>
      <c r="AY152" s="1298"/>
      <c r="AZ152" s="1298"/>
      <c r="BA152" s="1298"/>
      <c r="BB152" s="1298"/>
      <c r="BC152" s="1299"/>
      <c r="BD152" s="83"/>
      <c r="BE152" s="83"/>
      <c r="BF152" s="83"/>
      <c r="BG152" s="83"/>
      <c r="BH152" s="83"/>
      <c r="BI152" s="83"/>
      <c r="BJ152" s="83"/>
      <c r="BK152" s="83"/>
      <c r="BL152" s="83"/>
      <c r="BM152" s="83"/>
      <c r="BN152" s="83"/>
      <c r="BO152" s="83"/>
      <c r="BP152" s="54"/>
      <c r="BQ152" s="54"/>
      <c r="BR152" s="54"/>
      <c r="BS152" s="83"/>
      <c r="BT152" s="83"/>
      <c r="BU152" s="83"/>
      <c r="BV152" s="83"/>
      <c r="BW152" s="83"/>
      <c r="BX152" s="83"/>
      <c r="BY152" s="83"/>
      <c r="BZ152" s="83"/>
      <c r="CA152" s="83"/>
      <c r="CB152" s="83"/>
      <c r="CC152" s="83"/>
      <c r="CD152" s="83"/>
      <c r="CE152" s="83"/>
      <c r="CF152" s="83"/>
      <c r="CG152" s="83"/>
      <c r="CH152" s="83"/>
      <c r="CI152" s="83"/>
      <c r="CJ152" s="83"/>
      <c r="CK152" s="83"/>
      <c r="CL152" s="83"/>
      <c r="CM152" s="83"/>
      <c r="CN152" s="83"/>
      <c r="CO152" s="83"/>
      <c r="CP152" s="83"/>
      <c r="CQ152" s="83"/>
      <c r="CR152" s="83"/>
      <c r="CS152" s="83"/>
      <c r="CT152" s="83"/>
      <c r="CU152" s="83"/>
      <c r="CV152" s="83"/>
      <c r="CW152" s="83"/>
      <c r="CX152" s="112"/>
      <c r="DA152" s="11" t="s">
        <v>200</v>
      </c>
      <c r="DB152" s="12">
        <v>0.84699999999999998</v>
      </c>
      <c r="DC152" s="11"/>
      <c r="DE152" s="27"/>
      <c r="DF152" s="21" t="s">
        <v>784</v>
      </c>
      <c r="DG152" s="18">
        <v>292664.60814896482</v>
      </c>
      <c r="DH152" s="18">
        <v>330059.98472838558</v>
      </c>
      <c r="DI152" s="18">
        <v>344449.52858221583</v>
      </c>
      <c r="DJ152" s="18">
        <v>0</v>
      </c>
      <c r="DK152" s="18">
        <v>0</v>
      </c>
      <c r="DL152" s="18">
        <v>199761.48740889496</v>
      </c>
      <c r="DM152" s="18">
        <v>199761.48740889496</v>
      </c>
      <c r="DN152" s="18">
        <v>199761.48740889496</v>
      </c>
      <c r="DO152" s="18">
        <v>199761.48740889496</v>
      </c>
      <c r="DP152" s="18">
        <v>199761.48740889496</v>
      </c>
      <c r="DQ152" s="18">
        <v>199761.48740889496</v>
      </c>
    </row>
    <row r="153" spans="1:121" ht="13.5" customHeight="1" x14ac:dyDescent="0.2">
      <c r="B153" s="111"/>
      <c r="C153" s="1289" t="s">
        <v>903</v>
      </c>
      <c r="D153" s="1290"/>
      <c r="E153" s="1290"/>
      <c r="F153" s="1290"/>
      <c r="G153" s="1290"/>
      <c r="H153" s="1290"/>
      <c r="I153" s="1290"/>
      <c r="J153" s="1290"/>
      <c r="K153" s="1290"/>
      <c r="L153" s="1290"/>
      <c r="M153" s="1290"/>
      <c r="N153" s="1290"/>
      <c r="O153" s="1290"/>
      <c r="P153" s="1290"/>
      <c r="Q153" s="1290"/>
      <c r="R153" s="1290"/>
      <c r="S153" s="1290"/>
      <c r="T153" s="1290"/>
      <c r="U153" s="1290"/>
      <c r="V153" s="1290"/>
      <c r="W153" s="1291"/>
      <c r="X153" s="1292">
        <f>ROUND((X152*O83),-4)</f>
        <v>0</v>
      </c>
      <c r="Y153" s="1293"/>
      <c r="Z153" s="1293"/>
      <c r="AA153" s="1293"/>
      <c r="AB153" s="1294"/>
      <c r="AC153" s="3"/>
      <c r="AD153" s="137"/>
      <c r="AE153" s="1295" t="s">
        <v>902</v>
      </c>
      <c r="AF153" s="1295"/>
      <c r="AG153" s="1295"/>
      <c r="AH153" s="1295"/>
      <c r="AI153" s="1295"/>
      <c r="AJ153" s="1295"/>
      <c r="AK153" s="1295"/>
      <c r="AL153" s="1295"/>
      <c r="AM153" s="1295"/>
      <c r="AN153" s="1295"/>
      <c r="AO153" s="1295"/>
      <c r="AP153" s="1295"/>
      <c r="AQ153" s="1295"/>
      <c r="AR153" s="1296"/>
      <c r="AS153" s="1297">
        <f>ROUND((AS152*O83),-4)</f>
        <v>0</v>
      </c>
      <c r="AT153" s="1298"/>
      <c r="AU153" s="1298"/>
      <c r="AV153" s="1298"/>
      <c r="AW153" s="1298"/>
      <c r="AX153" s="1298"/>
      <c r="AY153" s="1298"/>
      <c r="AZ153" s="1298"/>
      <c r="BA153" s="1298"/>
      <c r="BB153" s="1298"/>
      <c r="BC153" s="1299"/>
      <c r="BD153" s="83"/>
      <c r="BE153" s="83"/>
      <c r="BF153" s="83"/>
      <c r="BG153" s="83"/>
      <c r="BH153" s="83"/>
      <c r="BI153" s="83"/>
      <c r="BJ153" s="83"/>
      <c r="BK153" s="83"/>
      <c r="BL153" s="83"/>
      <c r="BM153" s="83"/>
      <c r="BN153" s="83"/>
      <c r="BO153" s="83"/>
      <c r="BP153" s="54"/>
      <c r="BQ153" s="54"/>
      <c r="BR153" s="54"/>
      <c r="BS153" s="83"/>
      <c r="BT153" s="83"/>
      <c r="BU153" s="83"/>
      <c r="BV153" s="83"/>
      <c r="BW153" s="83"/>
      <c r="BX153" s="83"/>
      <c r="BY153" s="83"/>
      <c r="BZ153" s="83"/>
      <c r="CA153" s="83"/>
      <c r="CB153" s="83"/>
      <c r="CC153" s="83"/>
      <c r="CD153" s="83"/>
      <c r="CE153" s="83"/>
      <c r="CF153" s="83"/>
      <c r="CG153" s="83"/>
      <c r="CH153" s="83"/>
      <c r="CI153" s="83"/>
      <c r="CJ153" s="83"/>
      <c r="CK153" s="83"/>
      <c r="CL153" s="83"/>
      <c r="CM153" s="83"/>
      <c r="CN153" s="83"/>
      <c r="CO153" s="83"/>
      <c r="CP153" s="83"/>
      <c r="CQ153" s="83"/>
      <c r="CR153" s="83"/>
      <c r="CS153" s="83"/>
      <c r="CT153" s="83"/>
      <c r="CU153" s="83"/>
      <c r="CV153" s="83"/>
      <c r="CW153" s="83"/>
      <c r="CX153" s="112"/>
      <c r="DA153" s="11" t="s">
        <v>201</v>
      </c>
      <c r="DB153" s="12">
        <v>0.78</v>
      </c>
      <c r="DC153" s="11"/>
      <c r="DE153" s="27"/>
      <c r="DF153" s="21" t="s">
        <v>785</v>
      </c>
      <c r="DG153" s="18">
        <v>209200.06964346813</v>
      </c>
      <c r="DH153" s="18">
        <v>163721.79363401857</v>
      </c>
      <c r="DI153" s="18">
        <v>0</v>
      </c>
      <c r="DJ153" s="18">
        <v>0</v>
      </c>
      <c r="DK153" s="18">
        <v>0</v>
      </c>
      <c r="DL153" s="18">
        <v>143072.37424441808</v>
      </c>
      <c r="DM153" s="18">
        <v>143072.37424441808</v>
      </c>
      <c r="DN153" s="18">
        <v>143072.37424441808</v>
      </c>
      <c r="DO153" s="18">
        <v>143072.37424441808</v>
      </c>
      <c r="DP153" s="18">
        <v>143072.37424441808</v>
      </c>
      <c r="DQ153" s="18">
        <v>143072.37424441808</v>
      </c>
    </row>
    <row r="154" spans="1:121" ht="13.5" customHeight="1" x14ac:dyDescent="0.2">
      <c r="B154" s="82"/>
      <c r="C154" s="129"/>
      <c r="D154" s="129"/>
      <c r="E154" s="129"/>
      <c r="F154" s="129"/>
      <c r="G154" s="129"/>
      <c r="H154" s="129"/>
      <c r="I154" s="129"/>
      <c r="J154" s="129"/>
      <c r="K154" s="129"/>
      <c r="L154" s="129"/>
      <c r="M154" s="129"/>
      <c r="N154" s="129"/>
      <c r="O154" s="129"/>
      <c r="P154" s="129"/>
      <c r="Q154" s="129"/>
      <c r="R154" s="129"/>
      <c r="S154" s="129"/>
      <c r="T154" s="129"/>
      <c r="U154" s="129"/>
      <c r="V154" s="129"/>
      <c r="W154" s="129"/>
      <c r="X154" s="129"/>
      <c r="Y154" s="129"/>
      <c r="Z154" s="129"/>
      <c r="AA154" s="129"/>
      <c r="AB154" s="129"/>
      <c r="AC154" s="129"/>
      <c r="AD154" s="129"/>
      <c r="AE154" s="129"/>
      <c r="AF154" s="129"/>
      <c r="AG154" s="129"/>
      <c r="AH154" s="129"/>
      <c r="AI154" s="129"/>
      <c r="AJ154" s="129"/>
      <c r="AK154" s="129"/>
      <c r="AL154" s="129"/>
      <c r="AM154" s="129"/>
      <c r="AN154" s="129"/>
      <c r="AO154" s="129"/>
      <c r="AP154" s="129"/>
      <c r="AQ154" s="129"/>
      <c r="AR154" s="129"/>
      <c r="AS154" s="129"/>
      <c r="AT154" s="129"/>
      <c r="AU154" s="129"/>
      <c r="AV154" s="129"/>
      <c r="AW154" s="129"/>
      <c r="AX154" s="129"/>
      <c r="AY154" s="129"/>
      <c r="AZ154" s="130"/>
      <c r="BA154" s="131"/>
      <c r="BB154" s="131"/>
      <c r="BC154" s="131"/>
      <c r="BD154" s="131"/>
      <c r="BE154" s="131"/>
      <c r="BF154" s="131"/>
      <c r="BG154" s="131"/>
      <c r="BH154" s="131"/>
      <c r="BI154" s="131"/>
      <c r="BJ154" s="131"/>
      <c r="BK154" s="131"/>
      <c r="BL154" s="131"/>
      <c r="BM154" s="131"/>
      <c r="BN154" s="131"/>
      <c r="BO154" s="131"/>
      <c r="BP154" s="132"/>
      <c r="BQ154" s="132"/>
      <c r="BR154" s="132"/>
      <c r="BS154" s="131"/>
      <c r="BT154" s="131"/>
      <c r="BU154" s="131"/>
      <c r="BV154" s="131"/>
      <c r="BW154" s="131"/>
      <c r="BX154" s="131"/>
      <c r="BY154" s="131"/>
      <c r="BZ154" s="131"/>
      <c r="CA154" s="131"/>
      <c r="CB154" s="131"/>
      <c r="CC154" s="131"/>
      <c r="CD154" s="131"/>
      <c r="CE154" s="131"/>
      <c r="CF154" s="131"/>
      <c r="CG154" s="131"/>
      <c r="CH154" s="131"/>
      <c r="CI154" s="131"/>
      <c r="CJ154" s="131"/>
      <c r="CK154" s="131"/>
      <c r="CL154" s="131"/>
      <c r="CM154" s="131"/>
      <c r="CN154" s="131"/>
      <c r="CO154" s="131"/>
      <c r="CP154" s="131"/>
      <c r="CQ154" s="131"/>
      <c r="CR154" s="131"/>
      <c r="CS154" s="131"/>
      <c r="CT154" s="131"/>
      <c r="CU154" s="131"/>
      <c r="CV154" s="131"/>
      <c r="CW154" s="131"/>
      <c r="CX154" s="133"/>
      <c r="DA154" s="11" t="s">
        <v>202</v>
      </c>
      <c r="DB154" s="12">
        <v>0.76</v>
      </c>
      <c r="DC154" s="11"/>
      <c r="DE154" s="28"/>
      <c r="DF154" s="21" t="s">
        <v>786</v>
      </c>
      <c r="DG154" s="18">
        <v>174636.57987628644</v>
      </c>
      <c r="DH154" s="18">
        <v>130977.43490721485</v>
      </c>
      <c r="DI154" s="18">
        <v>0</v>
      </c>
      <c r="DJ154" s="18">
        <v>0</v>
      </c>
      <c r="DK154" s="18">
        <v>0</v>
      </c>
      <c r="DL154" s="18">
        <v>0</v>
      </c>
      <c r="DM154" s="18">
        <v>0</v>
      </c>
      <c r="DN154" s="18">
        <v>0</v>
      </c>
      <c r="DO154" s="18">
        <v>0</v>
      </c>
      <c r="DP154" s="18">
        <v>0</v>
      </c>
      <c r="DQ154" s="18">
        <v>0</v>
      </c>
    </row>
    <row r="155" spans="1:121" ht="13.5" customHeight="1" x14ac:dyDescent="0.2">
      <c r="A155" s="3"/>
      <c r="B155" s="38"/>
      <c r="C155" s="68"/>
      <c r="D155" s="68"/>
      <c r="E155" s="68"/>
      <c r="F155" s="68"/>
      <c r="G155" s="64"/>
      <c r="H155" s="64"/>
      <c r="I155" s="64"/>
      <c r="J155" s="64"/>
      <c r="K155" s="64"/>
      <c r="L155" s="64"/>
      <c r="M155" s="64"/>
      <c r="N155" s="65"/>
      <c r="O155" s="56"/>
      <c r="P155" s="56"/>
      <c r="Q155" s="56"/>
      <c r="R155" s="56"/>
      <c r="S155" s="56"/>
      <c r="T155" s="56"/>
      <c r="U155" s="56"/>
      <c r="V155" s="56"/>
      <c r="W155" s="56"/>
      <c r="X155" s="56"/>
      <c r="Y155" s="56"/>
      <c r="Z155" s="56"/>
      <c r="AA155" s="56"/>
      <c r="AB155" s="56"/>
      <c r="AC155" s="56"/>
      <c r="AD155" s="56"/>
      <c r="AE155" s="64"/>
      <c r="AF155" s="64"/>
      <c r="AG155" s="64"/>
      <c r="AH155" s="64"/>
      <c r="AI155" s="64"/>
      <c r="AJ155" s="64"/>
      <c r="AK155" s="64"/>
      <c r="AL155" s="64"/>
      <c r="AM155" s="64"/>
      <c r="AN155" s="64"/>
      <c r="AO155" s="64"/>
      <c r="AP155" s="64"/>
      <c r="AQ155" s="64"/>
      <c r="AR155" s="64"/>
      <c r="AS155" s="64"/>
      <c r="AT155" s="64"/>
      <c r="AU155" s="64"/>
      <c r="AV155" s="64"/>
      <c r="AW155" s="64"/>
      <c r="AX155" s="64"/>
      <c r="AY155" s="64"/>
      <c r="AZ155" s="64"/>
      <c r="BA155" s="64"/>
      <c r="BB155" s="64"/>
      <c r="BC155" s="64"/>
      <c r="BD155" s="64"/>
      <c r="BE155" s="64"/>
      <c r="BF155" s="64"/>
      <c r="BG155" s="64"/>
      <c r="BH155" s="64"/>
      <c r="BI155" s="64"/>
      <c r="BJ155" s="64"/>
      <c r="BK155" s="64"/>
      <c r="BL155" s="64"/>
      <c r="BM155" s="64"/>
      <c r="BN155" s="64"/>
      <c r="BO155" s="64"/>
      <c r="BP155" s="64"/>
      <c r="BQ155" s="64"/>
      <c r="BR155" s="64"/>
      <c r="BS155" s="64"/>
      <c r="BT155" s="64"/>
      <c r="BU155" s="64"/>
      <c r="BV155" s="64"/>
      <c r="BW155" s="64"/>
      <c r="BX155" s="64"/>
      <c r="BY155" s="64"/>
      <c r="BZ155" s="64"/>
      <c r="CA155" s="64"/>
      <c r="CB155" s="64"/>
      <c r="CC155" s="64"/>
      <c r="CD155" s="64"/>
      <c r="CE155" s="64"/>
      <c r="CF155" s="64"/>
      <c r="CG155" s="64"/>
      <c r="CH155" s="64"/>
      <c r="CI155" s="64"/>
      <c r="CJ155" s="64"/>
      <c r="CK155" s="64"/>
      <c r="CL155" s="64"/>
      <c r="CM155" s="64"/>
      <c r="CN155" s="64"/>
      <c r="CO155" s="64"/>
      <c r="CP155" s="64"/>
      <c r="CQ155" s="64"/>
      <c r="CR155" s="64"/>
      <c r="CS155" s="64"/>
      <c r="CT155" s="64"/>
      <c r="CU155" s="64"/>
      <c r="CV155" s="64"/>
      <c r="CW155" s="64"/>
      <c r="CX155" s="64"/>
      <c r="DA155" s="11" t="s">
        <v>203</v>
      </c>
      <c r="DB155" s="12">
        <v>0.81599999999999995</v>
      </c>
      <c r="DC155" s="11"/>
      <c r="DE155" s="29" t="s">
        <v>12</v>
      </c>
      <c r="DF155" s="19" t="s">
        <v>13</v>
      </c>
      <c r="DG155" s="18">
        <v>0</v>
      </c>
      <c r="DH155" s="18">
        <v>0</v>
      </c>
      <c r="DI155" s="18">
        <v>0</v>
      </c>
      <c r="DJ155" s="18">
        <v>0</v>
      </c>
      <c r="DK155" s="18">
        <v>0</v>
      </c>
      <c r="DL155" s="18">
        <v>0</v>
      </c>
      <c r="DM155" s="18">
        <v>0</v>
      </c>
      <c r="DN155" s="18">
        <v>0</v>
      </c>
      <c r="DO155" s="18">
        <v>0</v>
      </c>
      <c r="DP155" s="18">
        <v>0</v>
      </c>
      <c r="DQ155" s="18">
        <v>0</v>
      </c>
    </row>
    <row r="156" spans="1:121" ht="13.5" customHeight="1" thickBot="1" x14ac:dyDescent="0.25">
      <c r="A156" s="3"/>
      <c r="B156" s="36"/>
      <c r="C156" s="37"/>
      <c r="D156" s="37"/>
      <c r="E156" s="37"/>
      <c r="F156" s="37"/>
      <c r="G156" s="37"/>
      <c r="H156" s="37" t="s">
        <v>3</v>
      </c>
      <c r="I156" s="37"/>
      <c r="J156" s="37"/>
      <c r="K156" s="37"/>
      <c r="L156" s="37"/>
      <c r="M156" s="37"/>
      <c r="N156" s="55" t="s">
        <v>0</v>
      </c>
      <c r="O156" s="1523"/>
      <c r="P156" s="1523"/>
      <c r="Q156" s="1523"/>
      <c r="R156" s="1523"/>
      <c r="S156" s="1523"/>
      <c r="T156" s="1523"/>
      <c r="U156" s="1523"/>
      <c r="V156" s="1523"/>
      <c r="W156" s="1523"/>
      <c r="X156" s="1523"/>
      <c r="Y156" s="1523"/>
      <c r="Z156" s="1523"/>
      <c r="AA156" s="1523"/>
      <c r="AB156" s="1523"/>
      <c r="AC156" s="1523"/>
      <c r="AD156" s="1523"/>
      <c r="AE156" s="37"/>
      <c r="AF156" s="37"/>
      <c r="AG156" s="37"/>
      <c r="AH156" s="37"/>
      <c r="AI156" s="37"/>
      <c r="AJ156" s="37"/>
      <c r="AK156" s="37"/>
      <c r="AL156" s="37"/>
      <c r="AM156" s="37"/>
      <c r="AN156" s="37"/>
      <c r="AO156" s="37"/>
      <c r="AP156" s="37"/>
      <c r="AQ156" s="37"/>
      <c r="AR156" s="37"/>
      <c r="AS156" s="37"/>
      <c r="AT156" s="37"/>
      <c r="AU156" s="37"/>
      <c r="AV156" s="37"/>
      <c r="AW156" s="37"/>
      <c r="AX156" s="37"/>
      <c r="AY156" s="37"/>
      <c r="AZ156" s="37"/>
      <c r="BA156" s="37"/>
      <c r="BB156" s="37"/>
      <c r="BC156" s="37"/>
      <c r="BD156" s="37"/>
      <c r="BE156" s="37"/>
      <c r="BF156" s="37"/>
      <c r="BG156" s="37"/>
      <c r="BH156" s="37"/>
      <c r="BI156" s="37"/>
      <c r="BJ156" s="37"/>
      <c r="BK156" s="37"/>
      <c r="BL156" s="37"/>
      <c r="BM156" s="37"/>
      <c r="BN156" s="37"/>
      <c r="BO156" s="37"/>
      <c r="BP156" s="37"/>
      <c r="BQ156" s="37"/>
      <c r="BR156" s="37"/>
      <c r="BS156" s="37"/>
      <c r="BT156" s="37"/>
      <c r="BU156" s="37"/>
      <c r="BV156" s="37"/>
      <c r="BW156" s="37"/>
      <c r="BX156" s="37"/>
      <c r="BY156" s="37"/>
      <c r="BZ156" s="37"/>
      <c r="CA156" s="37"/>
      <c r="CB156" s="37"/>
      <c r="CC156" s="37"/>
      <c r="CD156" s="37"/>
      <c r="CE156" s="37"/>
      <c r="CF156" s="37"/>
      <c r="CG156" s="37"/>
      <c r="CH156" s="37"/>
      <c r="CI156" s="37"/>
      <c r="CJ156" s="37"/>
      <c r="CK156" s="37"/>
      <c r="CL156" s="37"/>
      <c r="CM156" s="37"/>
      <c r="CN156" s="37"/>
      <c r="CO156" s="37"/>
      <c r="CP156" s="37"/>
      <c r="CQ156" s="37"/>
      <c r="CR156" s="37"/>
      <c r="CS156" s="37"/>
      <c r="CT156" s="37"/>
      <c r="CU156" s="37"/>
      <c r="CV156" s="37"/>
      <c r="CW156" s="37"/>
      <c r="CX156" s="39"/>
      <c r="CZ156" s="93"/>
      <c r="DA156" s="11" t="s">
        <v>204</v>
      </c>
      <c r="DB156" s="12">
        <v>0.83599999999999997</v>
      </c>
      <c r="DC156" s="11"/>
      <c r="DE156" s="30"/>
      <c r="DF156" s="11" t="s">
        <v>787</v>
      </c>
      <c r="DG156" s="18">
        <v>719917</v>
      </c>
      <c r="DH156" s="18">
        <v>345742</v>
      </c>
      <c r="DI156" s="18">
        <v>193177</v>
      </c>
      <c r="DJ156" s="18">
        <v>44034</v>
      </c>
      <c r="DK156" s="18">
        <v>250709</v>
      </c>
      <c r="DL156" s="18">
        <v>266962</v>
      </c>
      <c r="DM156" s="18">
        <v>68046</v>
      </c>
      <c r="DN156" s="18">
        <v>53160</v>
      </c>
      <c r="DO156" s="18">
        <v>424767</v>
      </c>
      <c r="DP156" s="18">
        <v>562770</v>
      </c>
      <c r="DQ156" s="18">
        <v>351856</v>
      </c>
    </row>
    <row r="157" spans="1:121" ht="13.5" customHeight="1" thickTop="1" x14ac:dyDescent="0.2">
      <c r="A157" s="3"/>
      <c r="B157" s="42"/>
      <c r="C157" s="1506">
        <f>1+C80</f>
        <v>3</v>
      </c>
      <c r="D157" s="1507"/>
      <c r="E157" s="1507"/>
      <c r="F157" s="1508"/>
      <c r="G157" s="38"/>
      <c r="H157" s="38" t="s">
        <v>4</v>
      </c>
      <c r="I157" s="38"/>
      <c r="J157" s="38"/>
      <c r="K157" s="38"/>
      <c r="L157" s="4"/>
      <c r="M157" s="38"/>
      <c r="N157" s="4" t="s">
        <v>0</v>
      </c>
      <c r="O157" s="1515" t="s">
        <v>612</v>
      </c>
      <c r="P157" s="1515"/>
      <c r="Q157" s="1515"/>
      <c r="R157" s="1515"/>
      <c r="S157" s="1515"/>
      <c r="T157" s="1515"/>
      <c r="U157" s="1515"/>
      <c r="V157" s="1515"/>
      <c r="W157" s="1515"/>
      <c r="X157" s="1515"/>
      <c r="Y157" s="1515"/>
      <c r="Z157" s="1515"/>
      <c r="AA157" s="1515"/>
      <c r="AB157" s="1515"/>
      <c r="AC157" s="1515"/>
      <c r="AD157" s="1515"/>
      <c r="AE157" s="38"/>
      <c r="AF157" s="57"/>
      <c r="AG157" s="57"/>
      <c r="AH157" s="57"/>
      <c r="AI157" s="57"/>
      <c r="AJ157" s="57"/>
      <c r="AK157" s="57"/>
      <c r="AL157" s="57"/>
      <c r="AM157" s="57"/>
      <c r="AN157" s="57"/>
      <c r="AO157" s="57"/>
      <c r="AP157" s="57"/>
      <c r="AQ157" s="57"/>
      <c r="AR157" s="57"/>
      <c r="AS157" s="57"/>
      <c r="AT157" s="57"/>
      <c r="AU157" s="57"/>
      <c r="AV157" s="57"/>
      <c r="AW157" s="57"/>
      <c r="AX157" s="57"/>
      <c r="AY157" s="57"/>
      <c r="AZ157" s="57"/>
      <c r="BA157" s="57"/>
      <c r="BB157" s="57"/>
      <c r="BC157" s="57"/>
      <c r="BD157" s="57"/>
      <c r="BE157" s="57"/>
      <c r="BF157" s="57"/>
      <c r="BG157" s="57"/>
      <c r="BH157" s="57"/>
      <c r="BI157" s="57"/>
      <c r="BJ157" s="57"/>
      <c r="BK157" s="57"/>
      <c r="BL157" s="57"/>
      <c r="BM157" s="57"/>
      <c r="BN157" s="57"/>
      <c r="BO157" s="57"/>
      <c r="BP157" s="57"/>
      <c r="BQ157" s="57"/>
      <c r="BR157" s="57"/>
      <c r="BS157" s="57"/>
      <c r="BT157" s="57"/>
      <c r="BU157" s="38"/>
      <c r="BV157" s="38"/>
      <c r="BW157" s="38"/>
      <c r="BX157" s="38"/>
      <c r="BY157" s="38"/>
      <c r="BZ157" s="38"/>
      <c r="CA157" s="38"/>
      <c r="CB157" s="38"/>
      <c r="CC157" s="38"/>
      <c r="CD157" s="38"/>
      <c r="CE157" s="38"/>
      <c r="CF157" s="38"/>
      <c r="CG157" s="38"/>
      <c r="CH157" s="38"/>
      <c r="CI157" s="38"/>
      <c r="CJ157" s="38"/>
      <c r="CK157" s="38"/>
      <c r="CL157" s="38"/>
      <c r="CM157" s="38"/>
      <c r="CN157" s="38"/>
      <c r="CO157" s="38"/>
      <c r="CP157" s="38"/>
      <c r="CQ157" s="38"/>
      <c r="CR157" s="38"/>
      <c r="CS157" s="38"/>
      <c r="CT157" s="38"/>
      <c r="CU157" s="38"/>
      <c r="CV157" s="38"/>
      <c r="CW157" s="38"/>
      <c r="CX157" s="43"/>
      <c r="DA157" s="11" t="s">
        <v>205</v>
      </c>
      <c r="DB157" s="12">
        <v>0.751</v>
      </c>
      <c r="DC157" s="11"/>
      <c r="DE157" s="30"/>
      <c r="DF157" s="21" t="s">
        <v>788</v>
      </c>
      <c r="DG157" s="22">
        <v>575104.83481458295</v>
      </c>
      <c r="DH157" s="22">
        <v>455575.23470531713</v>
      </c>
      <c r="DI157" s="18">
        <v>279406.22771221952</v>
      </c>
      <c r="DJ157" s="18">
        <v>0</v>
      </c>
      <c r="DK157" s="18">
        <v>0</v>
      </c>
      <c r="DL157" s="18">
        <v>431396.20356123394</v>
      </c>
      <c r="DM157" s="18">
        <v>431396.20356123394</v>
      </c>
      <c r="DN157" s="18">
        <v>431396.20356123394</v>
      </c>
      <c r="DO157" s="18">
        <v>431396.20356123394</v>
      </c>
      <c r="DP157" s="18">
        <v>431396.20356123394</v>
      </c>
      <c r="DQ157" s="18">
        <v>431396.20356123394</v>
      </c>
    </row>
    <row r="158" spans="1:121" ht="13.5" customHeight="1" x14ac:dyDescent="0.2">
      <c r="A158" s="3"/>
      <c r="B158" s="42"/>
      <c r="C158" s="1509"/>
      <c r="D158" s="1510"/>
      <c r="E158" s="1510"/>
      <c r="F158" s="1511"/>
      <c r="G158" s="38"/>
      <c r="H158" s="38" t="s">
        <v>1</v>
      </c>
      <c r="I158" s="38"/>
      <c r="J158" s="38"/>
      <c r="K158" s="38"/>
      <c r="L158" s="38"/>
      <c r="M158" s="38"/>
      <c r="N158" s="4" t="s">
        <v>0</v>
      </c>
      <c r="O158" s="1516" t="s">
        <v>44</v>
      </c>
      <c r="P158" s="1516"/>
      <c r="Q158" s="1516"/>
      <c r="R158" s="1516"/>
      <c r="S158" s="1516"/>
      <c r="T158" s="1516"/>
      <c r="U158" s="1516"/>
      <c r="V158" s="1516"/>
      <c r="W158" s="1516"/>
      <c r="X158" s="1516"/>
      <c r="Y158" s="1516"/>
      <c r="Z158" s="1516"/>
      <c r="AA158" s="1516"/>
      <c r="AB158" s="1516"/>
      <c r="AC158" s="1516"/>
      <c r="AD158" s="1516"/>
      <c r="AE158" s="38"/>
      <c r="AF158" s="38"/>
      <c r="AG158" s="38"/>
      <c r="AH158" s="38"/>
      <c r="AI158" s="38"/>
      <c r="AJ158" s="38"/>
      <c r="AK158" s="38"/>
      <c r="AL158" s="38"/>
      <c r="AM158" s="38"/>
      <c r="AN158" s="38"/>
      <c r="AO158" s="38"/>
      <c r="AP158" s="38"/>
      <c r="AQ158" s="58"/>
      <c r="AR158" s="58"/>
      <c r="AS158" s="58"/>
      <c r="AT158" s="58"/>
      <c r="AU158" s="59"/>
      <c r="AV158" s="38"/>
      <c r="AW158" s="38"/>
      <c r="AX158" s="38"/>
      <c r="AY158" s="38"/>
      <c r="AZ158" s="38"/>
      <c r="BA158" s="59"/>
      <c r="BB158" s="38"/>
      <c r="BC158" s="38"/>
      <c r="BD158" s="38"/>
      <c r="BE158" s="38"/>
      <c r="BF158" s="38"/>
      <c r="BG158" s="38"/>
      <c r="BH158" s="59"/>
      <c r="BI158" s="38"/>
      <c r="BJ158" s="38"/>
      <c r="BK158" s="38"/>
      <c r="BL158" s="38"/>
      <c r="BM158" s="38"/>
      <c r="BN158" s="59"/>
      <c r="BO158" s="38"/>
      <c r="BP158" s="38"/>
      <c r="BQ158" s="38"/>
      <c r="BR158" s="38"/>
      <c r="BS158" s="38"/>
      <c r="BT158" s="38"/>
      <c r="BU158" s="38"/>
      <c r="BV158" s="38"/>
      <c r="BW158" s="38"/>
      <c r="BX158" s="38"/>
      <c r="BY158" s="38"/>
      <c r="BZ158" s="38"/>
      <c r="CA158" s="38"/>
      <c r="CB158" s="38"/>
      <c r="CC158" s="38"/>
      <c r="CD158" s="38"/>
      <c r="CE158" s="38"/>
      <c r="CF158" s="38"/>
      <c r="CG158" s="38"/>
      <c r="CH158" s="38"/>
      <c r="CI158" s="38"/>
      <c r="CJ158" s="38"/>
      <c r="CK158" s="38"/>
      <c r="CL158" s="38"/>
      <c r="CM158" s="38"/>
      <c r="CN158" s="38"/>
      <c r="CO158" s="38"/>
      <c r="CP158" s="38"/>
      <c r="CQ158" s="38"/>
      <c r="CR158" s="38"/>
      <c r="CS158" s="38"/>
      <c r="CT158" s="38"/>
      <c r="CU158" s="38"/>
      <c r="CV158" s="38"/>
      <c r="CW158" s="38"/>
      <c r="CX158" s="43"/>
      <c r="DA158" s="11"/>
      <c r="DB158" s="11"/>
      <c r="DC158" s="11"/>
      <c r="DE158" s="30"/>
      <c r="DF158" s="21" t="s">
        <v>789</v>
      </c>
      <c r="DG158" s="18">
        <v>1458315.8936084919</v>
      </c>
      <c r="DH158" s="18">
        <v>0</v>
      </c>
      <c r="DI158" s="18">
        <v>0</v>
      </c>
      <c r="DJ158" s="18">
        <v>0</v>
      </c>
      <c r="DK158" s="18">
        <v>0</v>
      </c>
      <c r="DL158" s="18">
        <v>0</v>
      </c>
      <c r="DM158" s="18">
        <v>0</v>
      </c>
      <c r="DN158" s="18">
        <v>0</v>
      </c>
      <c r="DO158" s="18">
        <v>0</v>
      </c>
      <c r="DP158" s="18">
        <v>0</v>
      </c>
      <c r="DQ158" s="18">
        <v>0</v>
      </c>
    </row>
    <row r="159" spans="1:121" ht="13.5" customHeight="1" thickBot="1" x14ac:dyDescent="0.25">
      <c r="A159" s="3"/>
      <c r="B159" s="42"/>
      <c r="C159" s="1512"/>
      <c r="D159" s="1513"/>
      <c r="E159" s="1513"/>
      <c r="F159" s="1514"/>
      <c r="G159" s="38"/>
      <c r="H159" s="38" t="s">
        <v>2</v>
      </c>
      <c r="I159" s="38"/>
      <c r="J159" s="38"/>
      <c r="K159" s="38"/>
      <c r="L159" s="38"/>
      <c r="M159" s="38"/>
      <c r="N159" s="4" t="s">
        <v>0</v>
      </c>
      <c r="O159" s="1517" t="s">
        <v>246</v>
      </c>
      <c r="P159" s="1517"/>
      <c r="Q159" s="1517"/>
      <c r="R159" s="1517"/>
      <c r="S159" s="1517"/>
      <c r="T159" s="1517"/>
      <c r="U159" s="1517"/>
      <c r="V159" s="1517"/>
      <c r="W159" s="1517"/>
      <c r="X159" s="1517"/>
      <c r="Y159" s="1517"/>
      <c r="Z159" s="1517"/>
      <c r="AA159" s="1517"/>
      <c r="AB159" s="1517"/>
      <c r="AC159" s="1517"/>
      <c r="AD159" s="1517"/>
      <c r="AE159" s="38"/>
      <c r="AF159" s="38"/>
      <c r="AG159" s="38"/>
      <c r="AH159" s="38"/>
      <c r="AI159" s="38"/>
      <c r="AJ159" s="38"/>
      <c r="AK159" s="38"/>
      <c r="AL159" s="38"/>
      <c r="AM159" s="38"/>
      <c r="AN159" s="38"/>
      <c r="AO159" s="38"/>
      <c r="AP159" s="38"/>
      <c r="AQ159" s="38"/>
      <c r="AR159" s="38"/>
      <c r="AS159" s="38"/>
      <c r="AT159" s="38"/>
      <c r="AU159" s="38"/>
      <c r="AV159" s="38"/>
      <c r="AW159" s="38"/>
      <c r="AX159" s="38"/>
      <c r="AY159" s="38"/>
      <c r="AZ159" s="38"/>
      <c r="BA159" s="38"/>
      <c r="BB159" s="38"/>
      <c r="BC159" s="38"/>
      <c r="BD159" s="38"/>
      <c r="BE159" s="38"/>
      <c r="BF159" s="38"/>
      <c r="BG159" s="38"/>
      <c r="BH159" s="38"/>
      <c r="BI159" s="38"/>
      <c r="BJ159" s="38"/>
      <c r="BK159" s="38"/>
      <c r="BL159" s="38"/>
      <c r="BM159" s="38"/>
      <c r="BN159" s="38"/>
      <c r="BO159" s="38"/>
      <c r="BP159" s="38"/>
      <c r="BQ159" s="38"/>
      <c r="BR159" s="38"/>
      <c r="BS159" s="38"/>
      <c r="BT159" s="38"/>
      <c r="BU159" s="38"/>
      <c r="BV159" s="38"/>
      <c r="BW159" s="38"/>
      <c r="BX159" s="38"/>
      <c r="BY159" s="38"/>
      <c r="BZ159" s="38"/>
      <c r="CA159" s="38"/>
      <c r="CB159" s="38"/>
      <c r="CC159" s="38"/>
      <c r="CD159" s="38"/>
      <c r="CE159" s="38"/>
      <c r="CF159" s="38"/>
      <c r="CG159" s="38"/>
      <c r="CH159" s="38"/>
      <c r="CI159" s="38"/>
      <c r="CJ159" s="38"/>
      <c r="CK159" s="38"/>
      <c r="CL159" s="38"/>
      <c r="CM159" s="38"/>
      <c r="CN159" s="38"/>
      <c r="CO159" s="38"/>
      <c r="CP159" s="38"/>
      <c r="CQ159" s="38"/>
      <c r="CR159" s="38"/>
      <c r="CS159" s="38"/>
      <c r="CT159" s="38"/>
      <c r="CU159" s="38"/>
      <c r="CV159" s="38"/>
      <c r="CW159" s="38"/>
      <c r="CX159" s="43"/>
      <c r="DA159" s="11" t="s">
        <v>206</v>
      </c>
      <c r="DB159" s="12">
        <v>0.755</v>
      </c>
      <c r="DC159" s="11"/>
      <c r="DE159" s="30"/>
      <c r="DF159" s="21" t="s">
        <v>790</v>
      </c>
      <c r="DG159" s="18">
        <v>472136.03878024791</v>
      </c>
      <c r="DH159" s="18">
        <v>293357.9861375076</v>
      </c>
      <c r="DI159" s="18">
        <v>174848.84052580778</v>
      </c>
      <c r="DJ159" s="18">
        <v>0</v>
      </c>
      <c r="DK159" s="18">
        <v>0</v>
      </c>
      <c r="DL159" s="18">
        <v>272924.42096782895</v>
      </c>
      <c r="DM159" s="18">
        <v>272924.42096782895</v>
      </c>
      <c r="DN159" s="18">
        <v>272924.42096782895</v>
      </c>
      <c r="DO159" s="18">
        <v>272924.42096782895</v>
      </c>
      <c r="DP159" s="18">
        <v>272924.42096782895</v>
      </c>
      <c r="DQ159" s="18">
        <v>272924.42096782895</v>
      </c>
    </row>
    <row r="160" spans="1:121" ht="13.5" customHeight="1" thickTop="1" x14ac:dyDescent="0.2">
      <c r="A160" s="3"/>
      <c r="B160" s="42"/>
      <c r="C160" s="134"/>
      <c r="D160" s="134"/>
      <c r="E160" s="134"/>
      <c r="F160" s="134"/>
      <c r="G160" s="38"/>
      <c r="H160" s="38" t="s">
        <v>825</v>
      </c>
      <c r="I160" s="38"/>
      <c r="J160" s="38"/>
      <c r="K160" s="38"/>
      <c r="L160" s="38"/>
      <c r="M160" s="38"/>
      <c r="N160" s="4" t="s">
        <v>0</v>
      </c>
      <c r="O160" s="1518"/>
      <c r="P160" s="1518"/>
      <c r="Q160" s="1518"/>
      <c r="R160" s="1518"/>
      <c r="S160" s="136" t="s">
        <v>875</v>
      </c>
      <c r="T160" s="136"/>
      <c r="U160" s="136"/>
      <c r="V160" s="136"/>
      <c r="W160" s="136"/>
      <c r="X160" s="136"/>
      <c r="Y160" s="136"/>
      <c r="Z160" s="136"/>
      <c r="AA160" s="136"/>
      <c r="AB160" s="136"/>
      <c r="AC160" s="136"/>
      <c r="AD160" s="136"/>
      <c r="AE160" s="38"/>
      <c r="AF160" s="38"/>
      <c r="AG160" s="38"/>
      <c r="AH160" s="38"/>
      <c r="AI160" s="38"/>
      <c r="AJ160" s="38"/>
      <c r="AK160" s="38"/>
      <c r="AL160" s="38"/>
      <c r="AM160" s="38"/>
      <c r="AN160" s="38"/>
      <c r="AO160" s="38"/>
      <c r="AP160" s="38"/>
      <c r="AQ160" s="38"/>
      <c r="AR160" s="38"/>
      <c r="AS160" s="38"/>
      <c r="AT160" s="38"/>
      <c r="AU160" s="38"/>
      <c r="AV160" s="38"/>
      <c r="AW160" s="38"/>
      <c r="AX160" s="38"/>
      <c r="AY160" s="38"/>
      <c r="AZ160" s="38"/>
      <c r="BA160" s="38"/>
      <c r="BB160" s="38"/>
      <c r="BC160" s="38"/>
      <c r="BD160" s="38"/>
      <c r="BE160" s="38"/>
      <c r="BF160" s="38"/>
      <c r="BG160" s="38"/>
      <c r="BH160" s="38"/>
      <c r="BI160" s="38"/>
      <c r="BJ160" s="38"/>
      <c r="BK160" s="38"/>
      <c r="BL160" s="38"/>
      <c r="BM160" s="38"/>
      <c r="BN160" s="38"/>
      <c r="BO160" s="38"/>
      <c r="BP160" s="38"/>
      <c r="BQ160" s="38"/>
      <c r="BR160" s="38"/>
      <c r="BS160" s="38"/>
      <c r="BT160" s="38"/>
      <c r="BU160" s="38"/>
      <c r="BV160" s="38"/>
      <c r="BW160" s="38"/>
      <c r="BX160" s="38"/>
      <c r="BY160" s="38"/>
      <c r="BZ160" s="38"/>
      <c r="CA160" s="38"/>
      <c r="CB160" s="38"/>
      <c r="CC160" s="38"/>
      <c r="CD160" s="38"/>
      <c r="CE160" s="38"/>
      <c r="CF160" s="38"/>
      <c r="CG160" s="38"/>
      <c r="CH160" s="38"/>
      <c r="CI160" s="38"/>
      <c r="CJ160" s="38"/>
      <c r="CK160" s="38"/>
      <c r="CL160" s="38"/>
      <c r="CM160" s="38"/>
      <c r="CN160" s="38"/>
      <c r="CO160" s="38"/>
      <c r="CP160" s="38"/>
      <c r="CQ160" s="38"/>
      <c r="CR160" s="38"/>
      <c r="CS160" s="38"/>
      <c r="CT160" s="38"/>
      <c r="CU160" s="38"/>
      <c r="CV160" s="38"/>
      <c r="CW160" s="38"/>
      <c r="CX160" s="43"/>
      <c r="DA160" s="11" t="s">
        <v>207</v>
      </c>
      <c r="DB160" s="12">
        <v>0.78100000000000003</v>
      </c>
      <c r="DC160" s="11"/>
      <c r="DE160" s="30"/>
      <c r="DF160" s="21" t="s">
        <v>791</v>
      </c>
      <c r="DG160" s="18">
        <v>438328.26252476079</v>
      </c>
      <c r="DH160" s="18">
        <v>287254.49242299481</v>
      </c>
      <c r="DI160" s="18">
        <v>193176.62153417052</v>
      </c>
      <c r="DJ160" s="18">
        <v>166438.48076923075</v>
      </c>
      <c r="DK160" s="18">
        <v>0</v>
      </c>
      <c r="DL160" s="22">
        <v>266962</v>
      </c>
      <c r="DM160" s="22">
        <v>266962</v>
      </c>
      <c r="DN160" s="22">
        <v>266962</v>
      </c>
      <c r="DO160" s="22">
        <v>266962</v>
      </c>
      <c r="DP160" s="22">
        <v>266962</v>
      </c>
      <c r="DQ160" s="22">
        <v>266962</v>
      </c>
    </row>
    <row r="161" spans="1:121" ht="13.5" customHeight="1" x14ac:dyDescent="0.2">
      <c r="A161" s="3"/>
      <c r="B161" s="2"/>
      <c r="C161" s="38"/>
      <c r="D161" s="38"/>
      <c r="E161" s="38"/>
      <c r="F161" s="38"/>
      <c r="G161" s="38"/>
      <c r="H161" s="38" t="s">
        <v>12</v>
      </c>
      <c r="I161" s="38"/>
      <c r="J161" s="38"/>
      <c r="K161" s="38"/>
      <c r="L161" s="38"/>
      <c r="M161" s="38"/>
      <c r="N161" s="4" t="s">
        <v>0</v>
      </c>
      <c r="O161" s="1519">
        <v>1</v>
      </c>
      <c r="P161" s="1519"/>
      <c r="Q161" s="60" t="s">
        <v>809</v>
      </c>
      <c r="R161" s="60"/>
      <c r="S161" s="60"/>
      <c r="T161" s="60"/>
      <c r="U161" s="60"/>
      <c r="V161" s="60"/>
      <c r="W161" s="60"/>
      <c r="X161" s="60"/>
      <c r="Y161" s="60"/>
      <c r="Z161" s="60"/>
      <c r="AA161" s="60"/>
      <c r="AB161" s="60"/>
      <c r="AC161" s="56"/>
      <c r="AD161" s="56"/>
      <c r="AE161" s="56"/>
      <c r="AF161" s="56"/>
      <c r="AG161" s="56"/>
      <c r="AH161" s="56"/>
      <c r="AI161" s="38"/>
      <c r="AJ161" s="38"/>
      <c r="AK161" s="38"/>
      <c r="AL161" s="38"/>
      <c r="AM161" s="38"/>
      <c r="AN161" s="38"/>
      <c r="AO161" s="38"/>
      <c r="AP161" s="38"/>
      <c r="AQ161" s="38"/>
      <c r="AR161" s="38"/>
      <c r="AS161" s="38"/>
      <c r="AT161" s="38"/>
      <c r="AU161" s="38"/>
      <c r="AV161" s="38"/>
      <c r="AW161" s="38"/>
      <c r="AX161" s="38"/>
      <c r="AY161" s="38"/>
      <c r="AZ161" s="38"/>
      <c r="BA161" s="38"/>
      <c r="BB161" s="38"/>
      <c r="BC161" s="38"/>
      <c r="BD161" s="38"/>
      <c r="BE161" s="38"/>
      <c r="BF161" s="38"/>
      <c r="BG161" s="38"/>
      <c r="BH161" s="38"/>
      <c r="BI161" s="38"/>
      <c r="BJ161" s="38"/>
      <c r="BK161" s="38"/>
      <c r="BL161" s="38"/>
      <c r="BM161" s="38"/>
      <c r="BN161" s="38"/>
      <c r="BO161" s="38"/>
      <c r="BP161" s="38"/>
      <c r="BQ161" s="38"/>
      <c r="BR161" s="38"/>
      <c r="BS161" s="38"/>
      <c r="BT161" s="38"/>
      <c r="BU161" s="38"/>
      <c r="BV161" s="38"/>
      <c r="BW161" s="38"/>
      <c r="BX161" s="38"/>
      <c r="BY161" s="38"/>
      <c r="BZ161" s="38"/>
      <c r="CA161" s="38"/>
      <c r="CB161" s="38"/>
      <c r="CC161" s="38"/>
      <c r="CD161" s="38"/>
      <c r="CE161" s="38"/>
      <c r="CF161" s="38"/>
      <c r="CG161" s="38"/>
      <c r="CH161" s="38"/>
      <c r="CI161" s="38"/>
      <c r="CJ161" s="38"/>
      <c r="CK161" s="38"/>
      <c r="CL161" s="38"/>
      <c r="CM161" s="38"/>
      <c r="CN161" s="38"/>
      <c r="CO161" s="38"/>
      <c r="CP161" s="38"/>
      <c r="CQ161" s="38"/>
      <c r="CR161" s="38"/>
      <c r="CS161" s="38"/>
      <c r="CT161" s="38"/>
      <c r="CU161" s="38"/>
      <c r="CV161" s="38"/>
      <c r="CW161" s="38"/>
      <c r="CX161" s="43"/>
      <c r="DA161" s="11" t="s">
        <v>208</v>
      </c>
      <c r="DB161" s="12">
        <v>0.79100000000000004</v>
      </c>
      <c r="DC161" s="11"/>
      <c r="DE161" s="30"/>
      <c r="DF161" s="21" t="s">
        <v>792</v>
      </c>
      <c r="DG161" s="18">
        <v>751747.04657336487</v>
      </c>
      <c r="DH161" s="22">
        <v>583044.01498039823</v>
      </c>
      <c r="DI161" s="22">
        <v>0</v>
      </c>
      <c r="DJ161" s="18">
        <v>0</v>
      </c>
      <c r="DK161" s="18">
        <v>0</v>
      </c>
      <c r="DL161" s="22">
        <v>555921.83208436309</v>
      </c>
      <c r="DM161" s="22">
        <v>555921.83208436309</v>
      </c>
      <c r="DN161" s="22">
        <v>555921.83208436309</v>
      </c>
      <c r="DO161" s="22">
        <v>555921.83208436309</v>
      </c>
      <c r="DP161" s="22">
        <v>555921.83208436309</v>
      </c>
      <c r="DQ161" s="22">
        <v>555921.83208436309</v>
      </c>
    </row>
    <row r="162" spans="1:121" ht="13.5" customHeight="1" x14ac:dyDescent="0.2">
      <c r="A162" s="3"/>
      <c r="B162" s="2"/>
      <c r="C162" s="1520" t="s">
        <v>20</v>
      </c>
      <c r="D162" s="1520"/>
      <c r="E162" s="1520"/>
      <c r="F162" s="1520"/>
      <c r="G162" s="1520"/>
      <c r="H162" s="1520"/>
      <c r="I162" s="1520"/>
      <c r="J162" s="1520"/>
      <c r="K162" s="1520"/>
      <c r="L162" s="1520"/>
      <c r="M162" s="1521" t="s">
        <v>15</v>
      </c>
      <c r="N162" s="1521"/>
      <c r="O162" s="1521"/>
      <c r="P162" s="1521"/>
      <c r="Q162" s="1521"/>
      <c r="R162" s="1522" t="s">
        <v>16</v>
      </c>
      <c r="S162" s="1522"/>
      <c r="T162" s="1522"/>
      <c r="U162" s="1521" t="s">
        <v>17</v>
      </c>
      <c r="V162" s="1521"/>
      <c r="W162" s="1521"/>
      <c r="X162" s="1521" t="s">
        <v>18</v>
      </c>
      <c r="Y162" s="1521"/>
      <c r="Z162" s="1521"/>
      <c r="AA162" s="1521"/>
      <c r="AB162" s="1521"/>
      <c r="AC162" s="1478" t="s">
        <v>19</v>
      </c>
      <c r="AD162" s="1478"/>
      <c r="AE162" s="1478"/>
      <c r="AF162" s="1478"/>
      <c r="AG162" s="1478"/>
      <c r="AH162" s="1478"/>
      <c r="AI162" s="1478"/>
      <c r="AJ162" s="1478"/>
      <c r="AK162" s="1478"/>
      <c r="AL162" s="1478"/>
      <c r="AM162" s="1478"/>
      <c r="AN162" s="1478"/>
      <c r="AO162" s="1478"/>
      <c r="AP162" s="1478"/>
      <c r="AQ162" s="1478"/>
      <c r="AR162" s="1478"/>
      <c r="AS162" s="1478"/>
      <c r="AT162" s="1478"/>
      <c r="AU162" s="1478"/>
      <c r="AV162" s="1478"/>
      <c r="AW162" s="1478"/>
      <c r="AX162" s="1478"/>
      <c r="AY162" s="1478"/>
      <c r="AZ162" s="6"/>
      <c r="BA162" s="1524" t="s">
        <v>904</v>
      </c>
      <c r="BB162" s="1525"/>
      <c r="BC162" s="1525"/>
      <c r="BD162" s="1525"/>
      <c r="BE162" s="1525"/>
      <c r="BF162" s="1525"/>
      <c r="BG162" s="1525"/>
      <c r="BH162" s="1525"/>
      <c r="BI162" s="1525"/>
      <c r="BJ162" s="1525"/>
      <c r="BK162" s="1525"/>
      <c r="BL162" s="1525"/>
      <c r="BM162" s="1525"/>
      <c r="BN162" s="1525"/>
      <c r="BO162" s="1525"/>
      <c r="BP162" s="1526"/>
      <c r="BQ162" s="1477">
        <f>(X229/X217)</f>
        <v>1.1554653000000001</v>
      </c>
      <c r="BR162" s="1477"/>
      <c r="BS162" s="1477"/>
      <c r="BT162" s="1477"/>
      <c r="BU162" s="83"/>
      <c r="BV162" s="1478" t="s">
        <v>906</v>
      </c>
      <c r="BW162" s="1478"/>
      <c r="BX162" s="1478"/>
      <c r="BY162" s="1478"/>
      <c r="BZ162" s="1478"/>
      <c r="CA162" s="1478"/>
      <c r="CB162" s="1478"/>
      <c r="CC162" s="1478"/>
      <c r="CD162" s="1478"/>
      <c r="CE162" s="1478"/>
      <c r="CF162" s="1478"/>
      <c r="CG162" s="1478"/>
      <c r="CH162" s="1478"/>
      <c r="CI162" s="1478"/>
      <c r="CJ162" s="1478"/>
      <c r="CK162" s="1478"/>
      <c r="CL162" s="1478"/>
      <c r="CM162" s="1478"/>
      <c r="CN162" s="1478"/>
      <c r="CO162" s="1478"/>
      <c r="CP162" s="1478"/>
      <c r="CQ162" s="1478"/>
      <c r="CR162" s="1478"/>
      <c r="CS162" s="1478"/>
      <c r="CT162" s="1478"/>
      <c r="CU162" s="1478"/>
      <c r="CV162" s="1478"/>
      <c r="CW162" s="83"/>
      <c r="CX162" s="5"/>
      <c r="DA162" s="11" t="s">
        <v>209</v>
      </c>
      <c r="DB162" s="12">
        <v>0.79900000000000004</v>
      </c>
      <c r="DC162" s="11"/>
      <c r="DE162" s="30"/>
      <c r="DF162" s="21" t="s">
        <v>793</v>
      </c>
      <c r="DG162" s="22">
        <v>1219169.5146119874</v>
      </c>
      <c r="DH162" s="22">
        <v>914769.99738301861</v>
      </c>
      <c r="DI162" s="22">
        <v>0</v>
      </c>
      <c r="DJ162" s="18">
        <v>0</v>
      </c>
      <c r="DK162" s="18">
        <v>0</v>
      </c>
      <c r="DL162" s="18">
        <v>0</v>
      </c>
      <c r="DM162" s="18">
        <v>0</v>
      </c>
      <c r="DN162" s="18">
        <v>0</v>
      </c>
      <c r="DO162" s="18">
        <v>0</v>
      </c>
      <c r="DP162" s="18">
        <v>0</v>
      </c>
      <c r="DQ162" s="18">
        <v>0</v>
      </c>
    </row>
    <row r="163" spans="1:121" ht="13.5" customHeight="1" x14ac:dyDescent="0.2">
      <c r="A163" s="3"/>
      <c r="B163" s="2"/>
      <c r="C163" s="1385" t="s">
        <v>605</v>
      </c>
      <c r="D163" s="1386"/>
      <c r="E163" s="1386"/>
      <c r="F163" s="1386"/>
      <c r="G163" s="1386"/>
      <c r="H163" s="1386"/>
      <c r="I163" s="1386"/>
      <c r="J163" s="1386"/>
      <c r="K163" s="1386"/>
      <c r="L163" s="1386"/>
      <c r="M163" s="1386"/>
      <c r="N163" s="1386"/>
      <c r="O163" s="1386"/>
      <c r="P163" s="1386"/>
      <c r="Q163" s="1386"/>
      <c r="R163" s="1386"/>
      <c r="S163" s="1386"/>
      <c r="T163" s="1386"/>
      <c r="U163" s="1386"/>
      <c r="V163" s="1386"/>
      <c r="W163" s="1387"/>
      <c r="X163" s="1388">
        <f>HLOOKUP(O157,$DG$58:$DQ$67,2,FALSE)</f>
        <v>651839</v>
      </c>
      <c r="Y163" s="1389"/>
      <c r="Z163" s="1389"/>
      <c r="AA163" s="1389"/>
      <c r="AB163" s="1390"/>
      <c r="AC163" s="1391" t="str">
        <f>HLOOKUP(O157,$DG$44:$DQ$56,2,FALSE)</f>
        <v>Menggunakan pondasi dangkal dengan pondasi tapak dan sloof dengan mutu beton sedang (setara K-225)dan sebagian kecil menggunakan pondasi batu kali</v>
      </c>
      <c r="AD163" s="1392"/>
      <c r="AE163" s="1392"/>
      <c r="AF163" s="1392"/>
      <c r="AG163" s="1392"/>
      <c r="AH163" s="1392"/>
      <c r="AI163" s="1392"/>
      <c r="AJ163" s="1392"/>
      <c r="AK163" s="1392"/>
      <c r="AL163" s="1392"/>
      <c r="AM163" s="1392"/>
      <c r="AN163" s="1392"/>
      <c r="AO163" s="1392"/>
      <c r="AP163" s="1392"/>
      <c r="AQ163" s="1392"/>
      <c r="AR163" s="1392"/>
      <c r="AS163" s="1392"/>
      <c r="AT163" s="1392"/>
      <c r="AU163" s="1392"/>
      <c r="AV163" s="1392"/>
      <c r="AW163" s="1392"/>
      <c r="AX163" s="1392"/>
      <c r="AY163" s="1393"/>
      <c r="AZ163" s="7"/>
      <c r="BA163" s="1479" t="s">
        <v>905</v>
      </c>
      <c r="BB163" s="1480"/>
      <c r="BC163" s="1480"/>
      <c r="BD163" s="1481"/>
      <c r="BE163" s="1479" t="s">
        <v>907</v>
      </c>
      <c r="BF163" s="1480"/>
      <c r="BG163" s="1480"/>
      <c r="BH163" s="1480"/>
      <c r="BI163" s="1479" t="s">
        <v>908</v>
      </c>
      <c r="BJ163" s="1480"/>
      <c r="BK163" s="1480"/>
      <c r="BL163" s="1480"/>
      <c r="BM163" s="1482" t="s">
        <v>851</v>
      </c>
      <c r="BN163" s="1482"/>
      <c r="BO163" s="1482"/>
      <c r="BP163" s="1482"/>
      <c r="BQ163" s="1482"/>
      <c r="BR163" s="1482"/>
      <c r="BS163" s="1482"/>
      <c r="BT163" s="1482"/>
      <c r="BU163" s="127"/>
      <c r="BV163" s="128"/>
      <c r="BW163" s="128"/>
      <c r="BX163" s="128"/>
      <c r="BY163" s="128"/>
      <c r="BZ163" s="128"/>
      <c r="CA163" s="128"/>
      <c r="CB163" s="128"/>
      <c r="CC163" s="128"/>
      <c r="CD163" s="126"/>
      <c r="CE163" s="126"/>
      <c r="CF163" s="126"/>
      <c r="CG163" s="126"/>
      <c r="CH163" s="126"/>
      <c r="CI163" s="126"/>
      <c r="CJ163" s="126"/>
      <c r="CK163" s="126"/>
      <c r="CL163" s="126"/>
      <c r="CM163" s="126"/>
      <c r="CN163" s="126"/>
      <c r="CO163" s="3"/>
      <c r="CP163" s="3"/>
      <c r="CQ163" s="3"/>
      <c r="CR163" s="3"/>
      <c r="CS163" s="3"/>
      <c r="CT163" s="119"/>
      <c r="CU163" s="119"/>
      <c r="CV163" s="3"/>
      <c r="CW163" s="3"/>
      <c r="CX163" s="5"/>
      <c r="DA163" s="11" t="s">
        <v>210</v>
      </c>
      <c r="DB163" s="12">
        <v>0.79700000000000004</v>
      </c>
      <c r="DC163" s="11"/>
      <c r="DE163" s="30"/>
      <c r="DF163" s="21" t="s">
        <v>794</v>
      </c>
      <c r="DG163" s="18">
        <v>710983.45924441516</v>
      </c>
      <c r="DH163" s="18">
        <v>567010.59249760478</v>
      </c>
      <c r="DI163" s="18">
        <v>0</v>
      </c>
      <c r="DJ163" s="18">
        <v>0</v>
      </c>
      <c r="DK163" s="18">
        <v>0</v>
      </c>
      <c r="DL163" s="18">
        <v>0</v>
      </c>
      <c r="DM163" s="18">
        <v>0</v>
      </c>
      <c r="DN163" s="18">
        <v>0</v>
      </c>
      <c r="DO163" s="18">
        <v>0</v>
      </c>
      <c r="DP163" s="18">
        <v>0</v>
      </c>
      <c r="DQ163" s="18">
        <v>0</v>
      </c>
    </row>
    <row r="164" spans="1:121" ht="13.5" customHeight="1" x14ac:dyDescent="0.25">
      <c r="A164" s="3"/>
      <c r="B164" s="2"/>
      <c r="C164" s="32" t="s">
        <v>810</v>
      </c>
      <c r="D164" s="1470" t="s">
        <v>13</v>
      </c>
      <c r="E164" s="1470"/>
      <c r="F164" s="1470"/>
      <c r="G164" s="1470"/>
      <c r="H164" s="1470"/>
      <c r="I164" s="1470"/>
      <c r="J164" s="1470"/>
      <c r="K164" s="1470"/>
      <c r="L164" s="1471"/>
      <c r="M164" s="1437">
        <f>(IF(O157="RUMAH TINGGAL MEWAH",VLOOKUP(D164,BIAYA,2,FALSE),IF(O157="RUMAH TINGGAL MENENGAH",VLOOKUP(D164,BIAYA,3,FALSE),IF(O157="RUMAH TINGGAL SEDERHANA",VLOOKUP(D164,BIAYA,4,FALSE),IF(O157="SEMI PERMANEN",VLOOKUP(D164,BIAYA,5,FALSE),IF(O157="GUDANG",VLOOKUP(D164,BIAYA,6,FALSE),IF(O157="GEDUNG BERTINGKAT RENDAH &lt; 5 LANTAI",VLOOKUP(D164,BIAYA,7,FALSE),IF(O157="GEDUNG BERTINGKAT SEDANG 5-8 LANTAI",VLOOKUP(D164,BIAYA,8,FALSE),IF(O157="GEDUNG BERTINGKAT TINGGI &gt; 8 LANTAI",VLOOKUP(D164,BIAYA,9,FALSE),IF(O157="MALL 4 LANTAI + 1 BASEMENT",VLOOKUP(D164,BIAYA,10,FALSE),IF(O157="HOTEL 8 LANTAI",VLOOKUP(D164,BIAYA,11,FALSE),IF(O157="APARTEMEN 14 LANTAI + 2 SEMI BASEMENT",VLOOKUP(D164,BIAYA,12,FALSE)))))))))))))</f>
        <v>0</v>
      </c>
      <c r="N164" s="1437"/>
      <c r="O164" s="1437"/>
      <c r="P164" s="1437"/>
      <c r="Q164" s="1437"/>
      <c r="R164" s="1459">
        <v>1</v>
      </c>
      <c r="S164" s="1459"/>
      <c r="T164" s="1459"/>
      <c r="U164" s="1436">
        <v>1</v>
      </c>
      <c r="V164" s="1436"/>
      <c r="W164" s="1436"/>
      <c r="X164" s="1437">
        <f>M164*R164*U164</f>
        <v>0</v>
      </c>
      <c r="Y164" s="1437"/>
      <c r="Z164" s="1437"/>
      <c r="AA164" s="1437"/>
      <c r="AB164" s="1437"/>
      <c r="AC164" s="1394"/>
      <c r="AD164" s="1395"/>
      <c r="AE164" s="1395"/>
      <c r="AF164" s="1395"/>
      <c r="AG164" s="1395"/>
      <c r="AH164" s="1395"/>
      <c r="AI164" s="1395"/>
      <c r="AJ164" s="1395"/>
      <c r="AK164" s="1395"/>
      <c r="AL164" s="1395"/>
      <c r="AM164" s="1395"/>
      <c r="AN164" s="1395"/>
      <c r="AO164" s="1395"/>
      <c r="AP164" s="1395"/>
      <c r="AQ164" s="1395"/>
      <c r="AR164" s="1395"/>
      <c r="AS164" s="1395"/>
      <c r="AT164" s="1395"/>
      <c r="AU164" s="1395"/>
      <c r="AV164" s="1395"/>
      <c r="AW164" s="1395"/>
      <c r="AX164" s="1395"/>
      <c r="AY164" s="1396"/>
      <c r="AZ164" s="7"/>
      <c r="BA164" s="1483">
        <f>X168*BQ162</f>
        <v>0</v>
      </c>
      <c r="BB164" s="1484"/>
      <c r="BC164" s="1484"/>
      <c r="BD164" s="1485"/>
      <c r="BE164" s="1492">
        <f>AS219</f>
        <v>0</v>
      </c>
      <c r="BF164" s="1492"/>
      <c r="BG164" s="1492"/>
      <c r="BH164" s="1492"/>
      <c r="BI164" s="1409">
        <f>AS220</f>
        <v>0</v>
      </c>
      <c r="BJ164" s="1410"/>
      <c r="BK164" s="1410"/>
      <c r="BL164" s="1411"/>
      <c r="BM164" s="1493">
        <f>IF(BI164=0,0,(Rekap!$A$6-BI164)/AS222)</f>
        <v>0</v>
      </c>
      <c r="BN164" s="1494"/>
      <c r="BO164" s="1495"/>
      <c r="BP164" s="1502">
        <f>BA164*BM164</f>
        <v>0</v>
      </c>
      <c r="BQ164" s="1502"/>
      <c r="BR164" s="1502"/>
      <c r="BS164" s="1502"/>
      <c r="BT164" s="1502"/>
      <c r="BU164" s="127"/>
      <c r="BV164" s="1378" t="s">
        <v>909</v>
      </c>
      <c r="BW164" s="1378"/>
      <c r="BX164" s="1378"/>
      <c r="BY164" s="1378"/>
      <c r="BZ164" s="1378"/>
      <c r="CA164" s="1378"/>
      <c r="CB164" s="1378"/>
      <c r="CC164" s="1378"/>
      <c r="CD164" s="1378"/>
      <c r="CE164" s="1378"/>
      <c r="CF164" s="1378"/>
      <c r="CG164" s="1378"/>
      <c r="CH164" s="1378"/>
      <c r="CI164" s="1378"/>
      <c r="CJ164" s="1378"/>
      <c r="CK164" s="1378"/>
      <c r="CL164" s="1378"/>
      <c r="CM164" s="1378"/>
      <c r="CN164" s="1378"/>
      <c r="CO164" s="1378"/>
      <c r="CP164" s="1378"/>
      <c r="CQ164" s="1378"/>
      <c r="CR164" s="1378"/>
      <c r="CS164" s="1378"/>
      <c r="CT164" s="1378"/>
      <c r="CU164" s="1378"/>
      <c r="CV164" s="1378"/>
      <c r="CW164" s="3"/>
      <c r="CX164" s="5"/>
      <c r="DA164" s="11" t="s">
        <v>211</v>
      </c>
      <c r="DB164" s="12">
        <v>0.80500000000000005</v>
      </c>
      <c r="DC164" s="11"/>
      <c r="DE164" s="30"/>
      <c r="DF164" s="21" t="s">
        <v>795</v>
      </c>
      <c r="DG164" s="22">
        <v>62571.583838420775</v>
      </c>
      <c r="DH164" s="18">
        <v>55026.92301345944</v>
      </c>
      <c r="DI164" s="18">
        <v>67071.455406018504</v>
      </c>
      <c r="DJ164" s="18">
        <v>44034</v>
      </c>
      <c r="DK164" s="18">
        <v>0</v>
      </c>
      <c r="DL164" s="18">
        <v>61467.997074812331</v>
      </c>
      <c r="DM164" s="18">
        <v>61467.997074812331</v>
      </c>
      <c r="DN164" s="18">
        <v>61467.997074812331</v>
      </c>
      <c r="DO164" s="18">
        <v>61467.997074812331</v>
      </c>
      <c r="DP164" s="18">
        <v>61467.997074812331</v>
      </c>
      <c r="DQ164" s="18">
        <v>61467.997074812331</v>
      </c>
    </row>
    <row r="165" spans="1:121" ht="13.5" customHeight="1" x14ac:dyDescent="0.25">
      <c r="A165" s="3"/>
      <c r="B165" s="2"/>
      <c r="C165" s="33" t="s">
        <v>810</v>
      </c>
      <c r="D165" s="1472" t="s">
        <v>13</v>
      </c>
      <c r="E165" s="1472"/>
      <c r="F165" s="1472"/>
      <c r="G165" s="1472"/>
      <c r="H165" s="1472"/>
      <c r="I165" s="1472"/>
      <c r="J165" s="1472"/>
      <c r="K165" s="1472"/>
      <c r="L165" s="1473"/>
      <c r="M165" s="1360">
        <f>(IF(O157="RUMAH TINGGAL MEWAH",VLOOKUP(D165,BIAYA,2,FALSE),IF(O157="RUMAH TINGGAL MENENGAH",VLOOKUP(D165,BIAYA,3,FALSE),IF(O157="RUMAH TINGGAL SEDERHANA",VLOOKUP(D165,BIAYA,4,FALSE),IF(O157="SEMI PERMANEN",VLOOKUP(D165,BIAYA,5,FALSE),IF(O157="GUDANG",VLOOKUP(D165,BIAYA,6,FALSE),IF(O157="GEDUNG BERTINGKAT RENDAH &lt; 5 LANTAI",VLOOKUP(D165,BIAYA,7,FALSE),IF(O157="GEDUNG BERTINGKAT SEDANG 5-8 LANTAI",VLOOKUP(D165,BIAYA,8,FALSE),IF(O157="GEDUNG BERTINGKAT TINGGI &gt; 8 LANTAI",VLOOKUP(D165,BIAYA,9,FALSE),IF(O157="MALL 4 LANTAI + 1 BASEMENT",VLOOKUP(D165,BIAYA,10,FALSE),IF(O157="HOTEL 8 LANTAI",VLOOKUP(D165,BIAYA,11,FALSE),IF(O157="APARTEMEN 14 LANTAI + 2 SEMI BASEMENT",VLOOKUP(D165,BIAYA,12,FALSE)))))))))))))</f>
        <v>0</v>
      </c>
      <c r="N165" s="1360"/>
      <c r="O165" s="1360"/>
      <c r="P165" s="1360"/>
      <c r="Q165" s="1360"/>
      <c r="R165" s="1460"/>
      <c r="S165" s="1460"/>
      <c r="T165" s="1460"/>
      <c r="U165" s="1359">
        <v>1</v>
      </c>
      <c r="V165" s="1359"/>
      <c r="W165" s="1359"/>
      <c r="X165" s="1533">
        <f t="shared" ref="X165:X167" si="26">M165*R165*U165</f>
        <v>0</v>
      </c>
      <c r="Y165" s="1379"/>
      <c r="Z165" s="1379"/>
      <c r="AA165" s="1379"/>
      <c r="AB165" s="1534"/>
      <c r="AC165" s="1394"/>
      <c r="AD165" s="1395"/>
      <c r="AE165" s="1395"/>
      <c r="AF165" s="1395"/>
      <c r="AG165" s="1395"/>
      <c r="AH165" s="1395"/>
      <c r="AI165" s="1395"/>
      <c r="AJ165" s="1395"/>
      <c r="AK165" s="1395"/>
      <c r="AL165" s="1395"/>
      <c r="AM165" s="1395"/>
      <c r="AN165" s="1395"/>
      <c r="AO165" s="1395"/>
      <c r="AP165" s="1395"/>
      <c r="AQ165" s="1395"/>
      <c r="AR165" s="1395"/>
      <c r="AS165" s="1395"/>
      <c r="AT165" s="1395"/>
      <c r="AU165" s="1395"/>
      <c r="AV165" s="1395"/>
      <c r="AW165" s="1395"/>
      <c r="AX165" s="1395"/>
      <c r="AY165" s="1396"/>
      <c r="AZ165" s="7"/>
      <c r="BA165" s="1486"/>
      <c r="BB165" s="1487"/>
      <c r="BC165" s="1487"/>
      <c r="BD165" s="1488"/>
      <c r="BE165" s="1492"/>
      <c r="BF165" s="1492"/>
      <c r="BG165" s="1492"/>
      <c r="BH165" s="1492"/>
      <c r="BI165" s="1412"/>
      <c r="BJ165" s="1413"/>
      <c r="BK165" s="1413"/>
      <c r="BL165" s="1414"/>
      <c r="BM165" s="1496"/>
      <c r="BN165" s="1497"/>
      <c r="BO165" s="1498"/>
      <c r="BP165" s="1502"/>
      <c r="BQ165" s="1502"/>
      <c r="BR165" s="1502"/>
      <c r="BS165" s="1502"/>
      <c r="BT165" s="1502"/>
      <c r="BU165" s="127"/>
      <c r="BV165" s="1378"/>
      <c r="BW165" s="1378"/>
      <c r="BX165" s="1378"/>
      <c r="BY165" s="1378"/>
      <c r="BZ165" s="1378"/>
      <c r="CA165" s="1378"/>
      <c r="CB165" s="1378"/>
      <c r="CC165" s="1378"/>
      <c r="CD165" s="1378"/>
      <c r="CE165" s="1378"/>
      <c r="CF165" s="1378"/>
      <c r="CG165" s="1378"/>
      <c r="CH165" s="1378"/>
      <c r="CI165" s="1378"/>
      <c r="CJ165" s="1378"/>
      <c r="CK165" s="1378"/>
      <c r="CL165" s="1378"/>
      <c r="CM165" s="1378"/>
      <c r="CN165" s="1378"/>
      <c r="CO165" s="1378"/>
      <c r="CP165" s="1378"/>
      <c r="CQ165" s="1378"/>
      <c r="CR165" s="1378"/>
      <c r="CS165" s="1378"/>
      <c r="CT165" s="1378"/>
      <c r="CU165" s="1378"/>
      <c r="CV165" s="1378"/>
      <c r="CW165" s="3"/>
      <c r="CX165" s="5"/>
      <c r="DA165" s="11" t="s">
        <v>212</v>
      </c>
      <c r="DB165" s="12">
        <v>0.79800000000000004</v>
      </c>
      <c r="DC165" s="11"/>
      <c r="DE165" s="30"/>
      <c r="DF165" s="21" t="s">
        <v>796</v>
      </c>
      <c r="DG165" s="18">
        <v>570405.82066672097</v>
      </c>
      <c r="DH165" s="18">
        <v>466654.53568800178</v>
      </c>
      <c r="DI165" s="18">
        <v>0</v>
      </c>
      <c r="DJ165" s="18">
        <v>0</v>
      </c>
      <c r="DK165" s="18">
        <v>0</v>
      </c>
      <c r="DL165" s="18">
        <v>442219.69238326862</v>
      </c>
      <c r="DM165" s="18">
        <v>442219.69238326862</v>
      </c>
      <c r="DN165" s="18">
        <v>442219.69238326862</v>
      </c>
      <c r="DO165" s="18">
        <v>442219.69238326862</v>
      </c>
      <c r="DP165" s="18">
        <v>442219.69238326862</v>
      </c>
      <c r="DQ165" s="18">
        <v>442219.69238326862</v>
      </c>
    </row>
    <row r="166" spans="1:121" ht="13.5" customHeight="1" x14ac:dyDescent="0.25">
      <c r="A166" s="3"/>
      <c r="B166" s="2"/>
      <c r="C166" s="33" t="s">
        <v>810</v>
      </c>
      <c r="D166" s="1472" t="s">
        <v>13</v>
      </c>
      <c r="E166" s="1472"/>
      <c r="F166" s="1472"/>
      <c r="G166" s="1472"/>
      <c r="H166" s="1472"/>
      <c r="I166" s="1472"/>
      <c r="J166" s="1472"/>
      <c r="K166" s="1472"/>
      <c r="L166" s="1473"/>
      <c r="M166" s="1360">
        <f>(IF(O157="RUMAH TINGGAL MEWAH",VLOOKUP(D166,BIAYA,2,FALSE),IF(O157="RUMAH TINGGAL MENENGAH",VLOOKUP(D166,BIAYA,3,FALSE),IF(O157="RUMAH TINGGAL SEDERHANA",VLOOKUP(D166,BIAYA,4,FALSE),IF(O157="SEMI PERMANEN",VLOOKUP(D166,BIAYA,5,FALSE),IF(O157="GUDANG",VLOOKUP(D166,BIAYA,6,FALSE),IF(O157="GEDUNG BERTINGKAT RENDAH &lt; 5 LANTAI",VLOOKUP(D166,BIAYA,7,FALSE),IF(O157="GEDUNG BERTINGKAT SEDANG 5-8 LANTAI",VLOOKUP(D166,BIAYA,8,FALSE),IF(O157="GEDUNG BERTINGKAT TINGGI &gt; 8 LANTAI",VLOOKUP(D166,BIAYA,9,FALSE),IF(O157="MALL 4 LANTAI + 1 BASEMENT",VLOOKUP(D166,BIAYA,10,FALSE),IF(O157="HOTEL 8 LANTAI",VLOOKUP(D166,BIAYA,11,FALSE),IF(O157="APARTEMEN 14 LANTAI + 2 SEMI BASEMENT",VLOOKUP(D166,BIAYA,12,FALSE)))))))))))))</f>
        <v>0</v>
      </c>
      <c r="N166" s="1360"/>
      <c r="O166" s="1360"/>
      <c r="P166" s="1360"/>
      <c r="Q166" s="1360"/>
      <c r="R166" s="1460"/>
      <c r="S166" s="1460"/>
      <c r="T166" s="1460"/>
      <c r="U166" s="1359">
        <v>1</v>
      </c>
      <c r="V166" s="1359"/>
      <c r="W166" s="1359"/>
      <c r="X166" s="1533">
        <f t="shared" si="26"/>
        <v>0</v>
      </c>
      <c r="Y166" s="1379"/>
      <c r="Z166" s="1379"/>
      <c r="AA166" s="1379"/>
      <c r="AB166" s="1534"/>
      <c r="AC166" s="1394"/>
      <c r="AD166" s="1395"/>
      <c r="AE166" s="1395"/>
      <c r="AF166" s="1395"/>
      <c r="AG166" s="1395"/>
      <c r="AH166" s="1395"/>
      <c r="AI166" s="1395"/>
      <c r="AJ166" s="1395"/>
      <c r="AK166" s="1395"/>
      <c r="AL166" s="1395"/>
      <c r="AM166" s="1395"/>
      <c r="AN166" s="1395"/>
      <c r="AO166" s="1395"/>
      <c r="AP166" s="1395"/>
      <c r="AQ166" s="1395"/>
      <c r="AR166" s="1395"/>
      <c r="AS166" s="1395"/>
      <c r="AT166" s="1395"/>
      <c r="AU166" s="1395"/>
      <c r="AV166" s="1395"/>
      <c r="AW166" s="1395"/>
      <c r="AX166" s="1395"/>
      <c r="AY166" s="1396"/>
      <c r="AZ166" s="7"/>
      <c r="BA166" s="1486"/>
      <c r="BB166" s="1487"/>
      <c r="BC166" s="1487"/>
      <c r="BD166" s="1488"/>
      <c r="BE166" s="1492"/>
      <c r="BF166" s="1492"/>
      <c r="BG166" s="1492"/>
      <c r="BH166" s="1492"/>
      <c r="BI166" s="1412"/>
      <c r="BJ166" s="1413"/>
      <c r="BK166" s="1413"/>
      <c r="BL166" s="1414"/>
      <c r="BM166" s="1496"/>
      <c r="BN166" s="1497"/>
      <c r="BO166" s="1498"/>
      <c r="BP166" s="1502"/>
      <c r="BQ166" s="1502"/>
      <c r="BR166" s="1502"/>
      <c r="BS166" s="1502"/>
      <c r="BT166" s="1502"/>
      <c r="BU166" s="127"/>
      <c r="BV166" s="1378"/>
      <c r="BW166" s="1378"/>
      <c r="BX166" s="1378"/>
      <c r="BY166" s="1378"/>
      <c r="BZ166" s="1378"/>
      <c r="CA166" s="1378"/>
      <c r="CB166" s="1378"/>
      <c r="CC166" s="1378"/>
      <c r="CD166" s="1378"/>
      <c r="CE166" s="1378"/>
      <c r="CF166" s="1378"/>
      <c r="CG166" s="1378"/>
      <c r="CH166" s="1378"/>
      <c r="CI166" s="1378"/>
      <c r="CJ166" s="1378"/>
      <c r="CK166" s="1378"/>
      <c r="CL166" s="1378"/>
      <c r="CM166" s="1378"/>
      <c r="CN166" s="1378"/>
      <c r="CO166" s="1378"/>
      <c r="CP166" s="1378"/>
      <c r="CQ166" s="1378"/>
      <c r="CR166" s="1378"/>
      <c r="CS166" s="1378"/>
      <c r="CT166" s="1378"/>
      <c r="CU166" s="1378"/>
      <c r="CV166" s="1378"/>
      <c r="CW166" s="3"/>
      <c r="CX166" s="5"/>
      <c r="DA166" s="11" t="s">
        <v>213</v>
      </c>
      <c r="DB166" s="12">
        <v>0.77800000000000002</v>
      </c>
      <c r="DC166" s="11"/>
      <c r="DE166" s="30"/>
      <c r="DF166" s="21" t="s">
        <v>797</v>
      </c>
      <c r="DG166" s="18">
        <v>588692.69725756615</v>
      </c>
      <c r="DH166" s="18">
        <v>500112.51937974303</v>
      </c>
      <c r="DI166" s="18">
        <v>21705.665938552709</v>
      </c>
      <c r="DJ166" s="22">
        <v>0</v>
      </c>
      <c r="DK166" s="18">
        <v>0</v>
      </c>
      <c r="DL166" s="18">
        <v>0</v>
      </c>
      <c r="DM166" s="18">
        <v>0</v>
      </c>
      <c r="DN166" s="18">
        <v>0</v>
      </c>
      <c r="DO166" s="18">
        <v>0</v>
      </c>
      <c r="DP166" s="18">
        <v>0</v>
      </c>
      <c r="DQ166" s="18">
        <v>0</v>
      </c>
    </row>
    <row r="167" spans="1:121" ht="13.5" customHeight="1" x14ac:dyDescent="0.25">
      <c r="A167" s="3"/>
      <c r="B167" s="2"/>
      <c r="C167" s="34" t="s">
        <v>810</v>
      </c>
      <c r="D167" s="1474" t="s">
        <v>13</v>
      </c>
      <c r="E167" s="1474"/>
      <c r="F167" s="1474"/>
      <c r="G167" s="1474"/>
      <c r="H167" s="1474"/>
      <c r="I167" s="1474"/>
      <c r="J167" s="1474"/>
      <c r="K167" s="1474"/>
      <c r="L167" s="1475"/>
      <c r="M167" s="1476">
        <f>(IF(O157="RUMAH TINGGAL MEWAH",VLOOKUP(D167,BIAYA,2,FALSE),IF(O157="RUMAH TINGGAL MENENGAH",VLOOKUP(D167,BIAYA,3,FALSE),IF(O157="RUMAH TINGGAL SEDERHANA",VLOOKUP(D167,BIAYA,4,FALSE),IF(O157="SEMI PERMANEN",VLOOKUP(D167,BIAYA,5,FALSE),IF(O157="GUDANG",VLOOKUP(D167,BIAYA,6,FALSE),IF(O157="GEDUNG BERTINGKAT RENDAH &lt; 5 LANTAI",VLOOKUP(D167,BIAYA,7,FALSE),IF(O157="GEDUNG BERTINGKAT SEDANG 5-8 LANTAI",VLOOKUP(D167,BIAYA,8,FALSE),IF(O157="GEDUNG BERTINGKAT TINGGI &gt; 8 LANTAI",VLOOKUP(D167,BIAYA,9,FALSE),IF(O157="MALL 4 LANTAI + 1 BASEMENT",VLOOKUP(D167,BIAYA,10,FALSE),IF(O157="HOTEL 8 LANTAI",VLOOKUP(D167,BIAYA,11,FALSE),IF(O157="APARTEMEN 14 LANTAI + 2 SEMI BASEMENT",VLOOKUP(D167,BIAYA,12,FALSE)))))))))))))</f>
        <v>0</v>
      </c>
      <c r="N167" s="1476"/>
      <c r="O167" s="1476"/>
      <c r="P167" s="1476"/>
      <c r="Q167" s="1476"/>
      <c r="R167" s="1380"/>
      <c r="S167" s="1380"/>
      <c r="T167" s="1380"/>
      <c r="U167" s="1377">
        <v>1</v>
      </c>
      <c r="V167" s="1377"/>
      <c r="W167" s="1377"/>
      <c r="X167" s="1527">
        <f t="shared" si="26"/>
        <v>0</v>
      </c>
      <c r="Y167" s="1528"/>
      <c r="Z167" s="1528"/>
      <c r="AA167" s="1528"/>
      <c r="AB167" s="1529"/>
      <c r="AC167" s="1394"/>
      <c r="AD167" s="1395"/>
      <c r="AE167" s="1395"/>
      <c r="AF167" s="1395"/>
      <c r="AG167" s="1395"/>
      <c r="AH167" s="1395"/>
      <c r="AI167" s="1395"/>
      <c r="AJ167" s="1395"/>
      <c r="AK167" s="1395"/>
      <c r="AL167" s="1395"/>
      <c r="AM167" s="1395"/>
      <c r="AN167" s="1395"/>
      <c r="AO167" s="1395"/>
      <c r="AP167" s="1395"/>
      <c r="AQ167" s="1395"/>
      <c r="AR167" s="1395"/>
      <c r="AS167" s="1395"/>
      <c r="AT167" s="1395"/>
      <c r="AU167" s="1395"/>
      <c r="AV167" s="1395"/>
      <c r="AW167" s="1395"/>
      <c r="AX167" s="1395"/>
      <c r="AY167" s="1396"/>
      <c r="AZ167" s="7"/>
      <c r="BA167" s="1486"/>
      <c r="BB167" s="1487"/>
      <c r="BC167" s="1487"/>
      <c r="BD167" s="1488"/>
      <c r="BE167" s="1492"/>
      <c r="BF167" s="1492"/>
      <c r="BG167" s="1492"/>
      <c r="BH167" s="1492"/>
      <c r="BI167" s="1412"/>
      <c r="BJ167" s="1413"/>
      <c r="BK167" s="1413"/>
      <c r="BL167" s="1414"/>
      <c r="BM167" s="1496"/>
      <c r="BN167" s="1497"/>
      <c r="BO167" s="1498"/>
      <c r="BP167" s="1502"/>
      <c r="BQ167" s="1502"/>
      <c r="BR167" s="1502"/>
      <c r="BS167" s="1502"/>
      <c r="BT167" s="1502"/>
      <c r="BU167" s="127"/>
      <c r="BV167" s="1378"/>
      <c r="BW167" s="1378"/>
      <c r="BX167" s="1378"/>
      <c r="BY167" s="1378"/>
      <c r="BZ167" s="1378"/>
      <c r="CA167" s="1378"/>
      <c r="CB167" s="1378"/>
      <c r="CC167" s="1378"/>
      <c r="CD167" s="1378"/>
      <c r="CE167" s="1378"/>
      <c r="CF167" s="1378"/>
      <c r="CG167" s="1378"/>
      <c r="CH167" s="1378"/>
      <c r="CI167" s="1378"/>
      <c r="CJ167" s="1378"/>
      <c r="CK167" s="1378"/>
      <c r="CL167" s="1378"/>
      <c r="CM167" s="1378"/>
      <c r="CN167" s="1378"/>
      <c r="CO167" s="1378"/>
      <c r="CP167" s="1378"/>
      <c r="CQ167" s="1378"/>
      <c r="CR167" s="1378"/>
      <c r="CS167" s="1378"/>
      <c r="CT167" s="1378"/>
      <c r="CU167" s="1378"/>
      <c r="CV167" s="1378"/>
      <c r="CW167" s="3"/>
      <c r="CX167" s="5"/>
      <c r="DA167" s="11" t="s">
        <v>214</v>
      </c>
      <c r="DB167" s="12">
        <v>0.77500000000000002</v>
      </c>
      <c r="DC167" s="11"/>
      <c r="DE167" s="30"/>
      <c r="DF167" s="21" t="s">
        <v>798</v>
      </c>
      <c r="DG167" s="18">
        <v>482110.35226363753</v>
      </c>
      <c r="DH167" s="18">
        <v>368075.588087223</v>
      </c>
      <c r="DI167" s="18">
        <v>229220.22908527238</v>
      </c>
      <c r="DJ167" s="18">
        <v>0</v>
      </c>
      <c r="DK167" s="18">
        <v>0</v>
      </c>
      <c r="DL167" s="18">
        <v>345916.85350268538</v>
      </c>
      <c r="DM167" s="18">
        <v>345916.85350268538</v>
      </c>
      <c r="DN167" s="18">
        <v>345916.85350268538</v>
      </c>
      <c r="DO167" s="18">
        <v>345916.85350268538</v>
      </c>
      <c r="DP167" s="18">
        <v>345916.85350268538</v>
      </c>
      <c r="DQ167" s="18">
        <v>345916.85350268538</v>
      </c>
    </row>
    <row r="168" spans="1:121" ht="13.5" customHeight="1" x14ac:dyDescent="0.2">
      <c r="A168" s="3"/>
      <c r="B168" s="2"/>
      <c r="C168" s="1503" t="s">
        <v>811</v>
      </c>
      <c r="D168" s="1504"/>
      <c r="E168" s="1504"/>
      <c r="F168" s="1504"/>
      <c r="G168" s="1504"/>
      <c r="H168" s="1504"/>
      <c r="I168" s="1504"/>
      <c r="J168" s="1504"/>
      <c r="K168" s="1504"/>
      <c r="L168" s="1504"/>
      <c r="M168" s="1504"/>
      <c r="N168" s="1504"/>
      <c r="O168" s="1504"/>
      <c r="P168" s="1504"/>
      <c r="Q168" s="1504"/>
      <c r="R168" s="1504"/>
      <c r="S168" s="1504"/>
      <c r="T168" s="1504"/>
      <c r="U168" s="1504"/>
      <c r="V168" s="1504"/>
      <c r="W168" s="1505"/>
      <c r="X168" s="1384">
        <f>SUM(X164:AB167)</f>
        <v>0</v>
      </c>
      <c r="Y168" s="1384"/>
      <c r="Z168" s="1384"/>
      <c r="AA168" s="1384"/>
      <c r="AB168" s="1384"/>
      <c r="AC168" s="1397"/>
      <c r="AD168" s="1398"/>
      <c r="AE168" s="1398"/>
      <c r="AF168" s="1398"/>
      <c r="AG168" s="1398"/>
      <c r="AH168" s="1398"/>
      <c r="AI168" s="1398"/>
      <c r="AJ168" s="1398"/>
      <c r="AK168" s="1398"/>
      <c r="AL168" s="1398"/>
      <c r="AM168" s="1398"/>
      <c r="AN168" s="1398"/>
      <c r="AO168" s="1398"/>
      <c r="AP168" s="1398"/>
      <c r="AQ168" s="1398"/>
      <c r="AR168" s="1398"/>
      <c r="AS168" s="1398"/>
      <c r="AT168" s="1398"/>
      <c r="AU168" s="1398"/>
      <c r="AV168" s="1398"/>
      <c r="AW168" s="1398"/>
      <c r="AX168" s="1398"/>
      <c r="AY168" s="1399"/>
      <c r="AZ168" s="7"/>
      <c r="BA168" s="1489"/>
      <c r="BB168" s="1490"/>
      <c r="BC168" s="1490"/>
      <c r="BD168" s="1491"/>
      <c r="BE168" s="1492"/>
      <c r="BF168" s="1492"/>
      <c r="BG168" s="1492"/>
      <c r="BH168" s="1492"/>
      <c r="BI168" s="1415"/>
      <c r="BJ168" s="1416"/>
      <c r="BK168" s="1416"/>
      <c r="BL168" s="1417"/>
      <c r="BM168" s="1499"/>
      <c r="BN168" s="1500"/>
      <c r="BO168" s="1501"/>
      <c r="BP168" s="1502"/>
      <c r="BQ168" s="1502"/>
      <c r="BR168" s="1502"/>
      <c r="BS168" s="1502"/>
      <c r="BT168" s="1502"/>
      <c r="BU168" s="127"/>
      <c r="BV168" s="1378"/>
      <c r="BW168" s="1378"/>
      <c r="BX168" s="1378"/>
      <c r="BY168" s="1378"/>
      <c r="BZ168" s="1378"/>
      <c r="CA168" s="1378"/>
      <c r="CB168" s="1378"/>
      <c r="CC168" s="1378"/>
      <c r="CD168" s="1378"/>
      <c r="CE168" s="1378"/>
      <c r="CF168" s="1378"/>
      <c r="CG168" s="1378"/>
      <c r="CH168" s="1378"/>
      <c r="CI168" s="1378"/>
      <c r="CJ168" s="1378"/>
      <c r="CK168" s="1378"/>
      <c r="CL168" s="1378"/>
      <c r="CM168" s="1378"/>
      <c r="CN168" s="1378"/>
      <c r="CO168" s="1378"/>
      <c r="CP168" s="1378"/>
      <c r="CQ168" s="1378"/>
      <c r="CR168" s="1378"/>
      <c r="CS168" s="1378"/>
      <c r="CT168" s="1378"/>
      <c r="CU168" s="1378"/>
      <c r="CV168" s="1378"/>
      <c r="CW168" s="3"/>
      <c r="CX168" s="5"/>
      <c r="DA168" s="11" t="s">
        <v>215</v>
      </c>
      <c r="DB168" s="12">
        <v>0.77700000000000002</v>
      </c>
      <c r="DC168" s="11"/>
      <c r="DE168" s="30"/>
      <c r="DF168" s="21" t="s">
        <v>799</v>
      </c>
      <c r="DG168" s="18">
        <v>0</v>
      </c>
      <c r="DH168" s="18">
        <v>119464.53401793721</v>
      </c>
      <c r="DI168" s="18">
        <v>105738.40853704224</v>
      </c>
      <c r="DJ168" s="18">
        <v>81566.478500000012</v>
      </c>
      <c r="DK168" s="18">
        <v>0</v>
      </c>
      <c r="DL168" s="18">
        <v>0</v>
      </c>
      <c r="DM168" s="18">
        <v>0</v>
      </c>
      <c r="DN168" s="18">
        <v>0</v>
      </c>
      <c r="DO168" s="18">
        <v>0</v>
      </c>
      <c r="DP168" s="18">
        <v>0</v>
      </c>
      <c r="DQ168" s="18">
        <v>0</v>
      </c>
    </row>
    <row r="169" spans="1:121" ht="13.5" customHeight="1" x14ac:dyDescent="0.2">
      <c r="A169" s="3"/>
      <c r="B169" s="2"/>
      <c r="C169" s="1385" t="s">
        <v>606</v>
      </c>
      <c r="D169" s="1386"/>
      <c r="E169" s="1386"/>
      <c r="F169" s="1386"/>
      <c r="G169" s="1386"/>
      <c r="H169" s="1386"/>
      <c r="I169" s="1386"/>
      <c r="J169" s="1386"/>
      <c r="K169" s="1386"/>
      <c r="L169" s="1386"/>
      <c r="M169" s="1386"/>
      <c r="N169" s="1386"/>
      <c r="O169" s="1386"/>
      <c r="P169" s="1386"/>
      <c r="Q169" s="1386"/>
      <c r="R169" s="1386"/>
      <c r="S169" s="1386"/>
      <c r="T169" s="1386"/>
      <c r="U169" s="1386"/>
      <c r="V169" s="1386"/>
      <c r="W169" s="1387"/>
      <c r="X169" s="1388">
        <f>HLOOKUP(O157,$DG$58:$DQ$67,3,FALSE)</f>
        <v>1256102.6698753322</v>
      </c>
      <c r="Y169" s="1389"/>
      <c r="Z169" s="1389"/>
      <c r="AA169" s="1389"/>
      <c r="AB169" s="1390"/>
      <c r="AC169" s="1391" t="str">
        <f>HLOOKUP(O157,$DG$44:$DQ$56,3,FALSE)</f>
        <v>Menggunakan mutu beton sedang (setara K-225), yang terdiri dari kolom, balok, ring balok</v>
      </c>
      <c r="AD169" s="1392"/>
      <c r="AE169" s="1392"/>
      <c r="AF169" s="1392"/>
      <c r="AG169" s="1392"/>
      <c r="AH169" s="1392"/>
      <c r="AI169" s="1392"/>
      <c r="AJ169" s="1392"/>
      <c r="AK169" s="1392"/>
      <c r="AL169" s="1392"/>
      <c r="AM169" s="1392"/>
      <c r="AN169" s="1392"/>
      <c r="AO169" s="1392"/>
      <c r="AP169" s="1392"/>
      <c r="AQ169" s="1392"/>
      <c r="AR169" s="1392"/>
      <c r="AS169" s="1392"/>
      <c r="AT169" s="1392"/>
      <c r="AU169" s="1392"/>
      <c r="AV169" s="1392"/>
      <c r="AW169" s="1392"/>
      <c r="AX169" s="1392"/>
      <c r="AY169" s="1393"/>
      <c r="AZ169" s="3"/>
      <c r="BA169" s="1400">
        <f>X174*BQ162</f>
        <v>0</v>
      </c>
      <c r="BB169" s="1401"/>
      <c r="BC169" s="1401"/>
      <c r="BD169" s="1402"/>
      <c r="BE169" s="1409">
        <f>BE164</f>
        <v>0</v>
      </c>
      <c r="BF169" s="1410"/>
      <c r="BG169" s="1410"/>
      <c r="BH169" s="1411"/>
      <c r="BI169" s="1409">
        <f>BI164</f>
        <v>0</v>
      </c>
      <c r="BJ169" s="1410"/>
      <c r="BK169" s="1410"/>
      <c r="BL169" s="1411"/>
      <c r="BM169" s="1418">
        <f>IF(BI164=0,0,(Rekap!$A$6-BI169)/AS222)</f>
        <v>0</v>
      </c>
      <c r="BN169" s="1419"/>
      <c r="BO169" s="1420"/>
      <c r="BP169" s="1427">
        <f>BA169*BM169</f>
        <v>0</v>
      </c>
      <c r="BQ169" s="1427"/>
      <c r="BR169" s="1427"/>
      <c r="BS169" s="1427"/>
      <c r="BT169" s="1427"/>
      <c r="BU169" s="127"/>
      <c r="BV169" s="1378"/>
      <c r="BW169" s="1378"/>
      <c r="BX169" s="1378"/>
      <c r="BY169" s="1378"/>
      <c r="BZ169" s="1378"/>
      <c r="CA169" s="1378"/>
      <c r="CB169" s="1378"/>
      <c r="CC169" s="1378"/>
      <c r="CD169" s="1378"/>
      <c r="CE169" s="1378"/>
      <c r="CF169" s="1378"/>
      <c r="CG169" s="1378"/>
      <c r="CH169" s="1378"/>
      <c r="CI169" s="1378"/>
      <c r="CJ169" s="1378"/>
      <c r="CK169" s="1378"/>
      <c r="CL169" s="1378"/>
      <c r="CM169" s="1378"/>
      <c r="CN169" s="1378"/>
      <c r="CO169" s="1378"/>
      <c r="CP169" s="1378"/>
      <c r="CQ169" s="1378"/>
      <c r="CR169" s="1378"/>
      <c r="CS169" s="1378"/>
      <c r="CT169" s="1378"/>
      <c r="CU169" s="1378"/>
      <c r="CV169" s="1378"/>
      <c r="CW169" s="3"/>
      <c r="CX169" s="5"/>
      <c r="DA169" s="11"/>
      <c r="DB169" s="11"/>
      <c r="DC169" s="11"/>
      <c r="DE169" s="30"/>
      <c r="DF169" s="21" t="s">
        <v>800</v>
      </c>
      <c r="DG169" s="18">
        <v>0</v>
      </c>
      <c r="DH169" s="18">
        <v>0</v>
      </c>
      <c r="DI169" s="18">
        <v>0</v>
      </c>
      <c r="DJ169" s="18">
        <v>0</v>
      </c>
      <c r="DK169" s="18">
        <v>215489.48572496703</v>
      </c>
      <c r="DL169" s="18">
        <v>0</v>
      </c>
      <c r="DM169" s="18">
        <v>0</v>
      </c>
      <c r="DN169" s="18">
        <v>0</v>
      </c>
      <c r="DO169" s="18">
        <v>0</v>
      </c>
      <c r="DP169" s="18">
        <v>0</v>
      </c>
      <c r="DQ169" s="18">
        <v>0</v>
      </c>
    </row>
    <row r="170" spans="1:121" ht="13.5" customHeight="1" x14ac:dyDescent="0.25">
      <c r="A170" s="3"/>
      <c r="B170" s="2"/>
      <c r="C170" s="32" t="s">
        <v>810</v>
      </c>
      <c r="D170" s="1470" t="s">
        <v>13</v>
      </c>
      <c r="E170" s="1470"/>
      <c r="F170" s="1470"/>
      <c r="G170" s="1470"/>
      <c r="H170" s="1470"/>
      <c r="I170" s="1470"/>
      <c r="J170" s="1470"/>
      <c r="K170" s="1470"/>
      <c r="L170" s="1471"/>
      <c r="M170" s="1379">
        <f>(IF(O157="RUMAH TINGGAL MEWAH",VLOOKUP(D170,BIAYA,2,FALSE),IF(O157="RUMAH TINGGAL MENENGAH",VLOOKUP(D170,BIAYA,3,FALSE),IF(O157="RUMAH TINGGAL SEDERHANA",VLOOKUP(D170,BIAYA,4,FALSE),IF(O157="SEMI PERMANEN",VLOOKUP(D170,BIAYA,5,FALSE),IF(O157="GUDANG",VLOOKUP(D170,BIAYA,6,FALSE),IF(O157="GEDUNG BERTINGKAT RENDAH &lt; 5 LANTAI",VLOOKUP(D170,BIAYA,7,FALSE),IF(O157="GEDUNG BERTINGKAT SEDANG 5-8 LANTAI",VLOOKUP(D170,BIAYA,8,FALSE),IF(O157="GEDUNG BERTINGKAT TINGGI &gt; 8 LANTAI",VLOOKUP(D170,BIAYA,9,FALSE),IF(O157="MALL 4 LANTAI + 1 BASEMENT",VLOOKUP(D170,BIAYA,10,FALSE),IF(O157="HOTEL 8 LANTAI",VLOOKUP(D170,BIAYA,11,FALSE),IF(O157="APARTEMEN 14 LANTAI + 2 SEMI BASEMENT",VLOOKUP(D170,BIAYA,12,FALSE)))))))))))))</f>
        <v>0</v>
      </c>
      <c r="N170" s="1379"/>
      <c r="O170" s="1379"/>
      <c r="P170" s="1379"/>
      <c r="Q170" s="1379"/>
      <c r="R170" s="1459">
        <v>1</v>
      </c>
      <c r="S170" s="1459"/>
      <c r="T170" s="1459"/>
      <c r="U170" s="1436">
        <v>1</v>
      </c>
      <c r="V170" s="1436"/>
      <c r="W170" s="1436"/>
      <c r="X170" s="1437">
        <f>M170*R170*U170</f>
        <v>0</v>
      </c>
      <c r="Y170" s="1437"/>
      <c r="Z170" s="1437"/>
      <c r="AA170" s="1437"/>
      <c r="AB170" s="1437"/>
      <c r="AC170" s="1394"/>
      <c r="AD170" s="1395"/>
      <c r="AE170" s="1395"/>
      <c r="AF170" s="1395"/>
      <c r="AG170" s="1395"/>
      <c r="AH170" s="1395"/>
      <c r="AI170" s="1395"/>
      <c r="AJ170" s="1395"/>
      <c r="AK170" s="1395"/>
      <c r="AL170" s="1395"/>
      <c r="AM170" s="1395"/>
      <c r="AN170" s="1395"/>
      <c r="AO170" s="1395"/>
      <c r="AP170" s="1395"/>
      <c r="AQ170" s="1395"/>
      <c r="AR170" s="1395"/>
      <c r="AS170" s="1395"/>
      <c r="AT170" s="1395"/>
      <c r="AU170" s="1395"/>
      <c r="AV170" s="1395"/>
      <c r="AW170" s="1395"/>
      <c r="AX170" s="1395"/>
      <c r="AY170" s="1396"/>
      <c r="AZ170" s="3"/>
      <c r="BA170" s="1403"/>
      <c r="BB170" s="1404"/>
      <c r="BC170" s="1404"/>
      <c r="BD170" s="1405"/>
      <c r="BE170" s="1412"/>
      <c r="BF170" s="1413"/>
      <c r="BG170" s="1413"/>
      <c r="BH170" s="1414"/>
      <c r="BI170" s="1412"/>
      <c r="BJ170" s="1413"/>
      <c r="BK170" s="1413"/>
      <c r="BL170" s="1414"/>
      <c r="BM170" s="1421"/>
      <c r="BN170" s="1422"/>
      <c r="BO170" s="1423"/>
      <c r="BP170" s="1427"/>
      <c r="BQ170" s="1427"/>
      <c r="BR170" s="1427"/>
      <c r="BS170" s="1427"/>
      <c r="BT170" s="1427"/>
      <c r="BU170" s="127"/>
      <c r="BV170" s="1378"/>
      <c r="BW170" s="1378"/>
      <c r="BX170" s="1378"/>
      <c r="BY170" s="1378"/>
      <c r="BZ170" s="1378"/>
      <c r="CA170" s="1378"/>
      <c r="CB170" s="1378"/>
      <c r="CC170" s="1378"/>
      <c r="CD170" s="1378"/>
      <c r="CE170" s="1378"/>
      <c r="CF170" s="1378"/>
      <c r="CG170" s="1378"/>
      <c r="CH170" s="1378"/>
      <c r="CI170" s="1378"/>
      <c r="CJ170" s="1378"/>
      <c r="CK170" s="1378"/>
      <c r="CL170" s="1378"/>
      <c r="CM170" s="1378"/>
      <c r="CN170" s="1378"/>
      <c r="CO170" s="1378"/>
      <c r="CP170" s="1378"/>
      <c r="CQ170" s="1378"/>
      <c r="CR170" s="1378"/>
      <c r="CS170" s="1378"/>
      <c r="CT170" s="1378"/>
      <c r="CU170" s="1378"/>
      <c r="CV170" s="1378"/>
      <c r="CW170" s="3"/>
      <c r="CX170" s="5"/>
      <c r="DA170" s="11" t="s">
        <v>216</v>
      </c>
      <c r="DB170" s="12">
        <v>0.84</v>
      </c>
      <c r="DC170" s="11"/>
      <c r="DE170" s="30"/>
      <c r="DF170" s="21" t="s">
        <v>801</v>
      </c>
      <c r="DG170" s="18">
        <v>0</v>
      </c>
      <c r="DH170" s="18">
        <v>0</v>
      </c>
      <c r="DI170" s="18">
        <v>0</v>
      </c>
      <c r="DJ170" s="18">
        <v>0</v>
      </c>
      <c r="DK170" s="18">
        <v>250709</v>
      </c>
      <c r="DL170" s="18">
        <v>0</v>
      </c>
      <c r="DM170" s="18">
        <v>0</v>
      </c>
      <c r="DN170" s="18">
        <v>0</v>
      </c>
      <c r="DO170" s="18">
        <v>0</v>
      </c>
      <c r="DP170" s="18">
        <v>0</v>
      </c>
      <c r="DQ170" s="18">
        <v>0</v>
      </c>
    </row>
    <row r="171" spans="1:121" ht="13.5" customHeight="1" x14ac:dyDescent="0.25">
      <c r="A171" s="3"/>
      <c r="B171" s="2"/>
      <c r="C171" s="33" t="s">
        <v>810</v>
      </c>
      <c r="D171" s="1472" t="s">
        <v>13</v>
      </c>
      <c r="E171" s="1472"/>
      <c r="F171" s="1472"/>
      <c r="G171" s="1472"/>
      <c r="H171" s="1472"/>
      <c r="I171" s="1472"/>
      <c r="J171" s="1472"/>
      <c r="K171" s="1472"/>
      <c r="L171" s="1473"/>
      <c r="M171" s="1379">
        <f>(IF(O157="RUMAH TINGGAL MEWAH",VLOOKUP(D171,BIAYA,2,FALSE),IF(O157="RUMAH TINGGAL MENENGAH",VLOOKUP(D171,BIAYA,3,FALSE),IF(O157="RUMAH TINGGAL SEDERHANA",VLOOKUP(D171,BIAYA,4,FALSE),IF(O157="SEMI PERMANEN",VLOOKUP(D171,BIAYA,5,FALSE),IF(O157="GUDANG",VLOOKUP(D171,BIAYA,6,FALSE),IF(O157="GEDUNG BERTINGKAT RENDAH &lt; 5 LANTAI",VLOOKUP(D171,BIAYA,7,FALSE),IF(O157="GEDUNG BERTINGKAT SEDANG 5-8 LANTAI",VLOOKUP(D171,BIAYA,8,FALSE),IF(O157="GEDUNG BERTINGKAT TINGGI &gt; 8 LANTAI",VLOOKUP(D171,BIAYA,9,FALSE),IF(O157="MALL 4 LANTAI + 1 BASEMENT",VLOOKUP(D171,BIAYA,10,FALSE),IF(O157="HOTEL 8 LANTAI",VLOOKUP(D171,BIAYA,11,FALSE),IF(O157="APARTEMEN 14 LANTAI + 2 SEMI BASEMENT",VLOOKUP(D171,BIAYA,12,FALSE)))))))))))))</f>
        <v>0</v>
      </c>
      <c r="N171" s="1379"/>
      <c r="O171" s="1379"/>
      <c r="P171" s="1379"/>
      <c r="Q171" s="1379"/>
      <c r="R171" s="1460"/>
      <c r="S171" s="1460"/>
      <c r="T171" s="1460"/>
      <c r="U171" s="1359">
        <v>1</v>
      </c>
      <c r="V171" s="1359"/>
      <c r="W171" s="1359"/>
      <c r="X171" s="1533">
        <f t="shared" ref="X171:X173" si="27">M171*R171*U171</f>
        <v>0</v>
      </c>
      <c r="Y171" s="1379"/>
      <c r="Z171" s="1379"/>
      <c r="AA171" s="1379"/>
      <c r="AB171" s="1534"/>
      <c r="AC171" s="1394"/>
      <c r="AD171" s="1395"/>
      <c r="AE171" s="1395"/>
      <c r="AF171" s="1395"/>
      <c r="AG171" s="1395"/>
      <c r="AH171" s="1395"/>
      <c r="AI171" s="1395"/>
      <c r="AJ171" s="1395"/>
      <c r="AK171" s="1395"/>
      <c r="AL171" s="1395"/>
      <c r="AM171" s="1395"/>
      <c r="AN171" s="1395"/>
      <c r="AO171" s="1395"/>
      <c r="AP171" s="1395"/>
      <c r="AQ171" s="1395"/>
      <c r="AR171" s="1395"/>
      <c r="AS171" s="1395"/>
      <c r="AT171" s="1395"/>
      <c r="AU171" s="1395"/>
      <c r="AV171" s="1395"/>
      <c r="AW171" s="1395"/>
      <c r="AX171" s="1395"/>
      <c r="AY171" s="1396"/>
      <c r="AZ171" s="3"/>
      <c r="BA171" s="1403"/>
      <c r="BB171" s="1404"/>
      <c r="BC171" s="1404"/>
      <c r="BD171" s="1405"/>
      <c r="BE171" s="1412"/>
      <c r="BF171" s="1413"/>
      <c r="BG171" s="1413"/>
      <c r="BH171" s="1414"/>
      <c r="BI171" s="1412"/>
      <c r="BJ171" s="1413"/>
      <c r="BK171" s="1413"/>
      <c r="BL171" s="1414"/>
      <c r="BM171" s="1421"/>
      <c r="BN171" s="1422"/>
      <c r="BO171" s="1423"/>
      <c r="BP171" s="1427"/>
      <c r="BQ171" s="1427"/>
      <c r="BR171" s="1427"/>
      <c r="BS171" s="1427"/>
      <c r="BT171" s="1427"/>
      <c r="BU171" s="127"/>
      <c r="BV171" s="1378"/>
      <c r="BW171" s="1378"/>
      <c r="BX171" s="1378"/>
      <c r="BY171" s="1378"/>
      <c r="BZ171" s="1378"/>
      <c r="CA171" s="1378"/>
      <c r="CB171" s="1378"/>
      <c r="CC171" s="1378"/>
      <c r="CD171" s="1378"/>
      <c r="CE171" s="1378"/>
      <c r="CF171" s="1378"/>
      <c r="CG171" s="1378"/>
      <c r="CH171" s="1378"/>
      <c r="CI171" s="1378"/>
      <c r="CJ171" s="1378"/>
      <c r="CK171" s="1378"/>
      <c r="CL171" s="1378"/>
      <c r="CM171" s="1378"/>
      <c r="CN171" s="1378"/>
      <c r="CO171" s="1378"/>
      <c r="CP171" s="1378"/>
      <c r="CQ171" s="1378"/>
      <c r="CR171" s="1378"/>
      <c r="CS171" s="1378"/>
      <c r="CT171" s="1378"/>
      <c r="CU171" s="1378"/>
      <c r="CV171" s="1378"/>
      <c r="CW171" s="3"/>
      <c r="CX171" s="5"/>
      <c r="DA171" s="11" t="s">
        <v>217</v>
      </c>
      <c r="DB171" s="12">
        <v>0.76300000000000001</v>
      </c>
      <c r="DC171" s="11"/>
      <c r="DE171" s="30"/>
      <c r="DF171" s="21" t="s">
        <v>802</v>
      </c>
      <c r="DG171" s="18">
        <v>0</v>
      </c>
      <c r="DH171" s="18">
        <v>0</v>
      </c>
      <c r="DI171" s="18">
        <v>0</v>
      </c>
      <c r="DJ171" s="18">
        <v>0</v>
      </c>
      <c r="DK171" s="18">
        <v>285928.22884378117</v>
      </c>
      <c r="DL171" s="18">
        <v>0</v>
      </c>
      <c r="DM171" s="18">
        <v>0</v>
      </c>
      <c r="DN171" s="18">
        <v>0</v>
      </c>
      <c r="DO171" s="18">
        <v>0</v>
      </c>
      <c r="DP171" s="18">
        <v>0</v>
      </c>
      <c r="DQ171" s="18">
        <v>0</v>
      </c>
    </row>
    <row r="172" spans="1:121" ht="13.5" customHeight="1" x14ac:dyDescent="0.25">
      <c r="A172" s="3"/>
      <c r="B172" s="2"/>
      <c r="C172" s="33" t="s">
        <v>810</v>
      </c>
      <c r="D172" s="1472" t="s">
        <v>13</v>
      </c>
      <c r="E172" s="1472"/>
      <c r="F172" s="1472"/>
      <c r="G172" s="1472"/>
      <c r="H172" s="1472"/>
      <c r="I172" s="1472"/>
      <c r="J172" s="1472"/>
      <c r="K172" s="1472"/>
      <c r="L172" s="1473"/>
      <c r="M172" s="1379">
        <f>(IF(O157="RUMAH TINGGAL MEWAH",VLOOKUP(D172,BIAYA,2,FALSE),IF(O157="RUMAH TINGGAL MENENGAH",VLOOKUP(D172,BIAYA,3,FALSE),IF(O157="RUMAH TINGGAL SEDERHANA",VLOOKUP(D172,BIAYA,4,FALSE),IF(O157="SEMI PERMANEN",VLOOKUP(D172,BIAYA,5,FALSE),IF(O157="GUDANG",VLOOKUP(D172,BIAYA,6,FALSE),IF(O157="GEDUNG BERTINGKAT RENDAH &lt; 5 LANTAI",VLOOKUP(D172,BIAYA,7,FALSE),IF(O157="GEDUNG BERTINGKAT SEDANG 5-8 LANTAI",VLOOKUP(D172,BIAYA,8,FALSE),IF(O157="GEDUNG BERTINGKAT TINGGI &gt; 8 LANTAI",VLOOKUP(D172,BIAYA,9,FALSE),IF(O157="MALL 4 LANTAI + 1 BASEMENT",VLOOKUP(D172,BIAYA,10,FALSE),IF(O157="HOTEL 8 LANTAI",VLOOKUP(D172,BIAYA,11,FALSE),IF(O157="APARTEMEN 14 LANTAI + 2 SEMI BASEMENT",VLOOKUP(D172,BIAYA,12,FALSE)))))))))))))</f>
        <v>0</v>
      </c>
      <c r="N172" s="1379"/>
      <c r="O172" s="1379"/>
      <c r="P172" s="1379"/>
      <c r="Q172" s="1379"/>
      <c r="R172" s="1460"/>
      <c r="S172" s="1460"/>
      <c r="T172" s="1460"/>
      <c r="U172" s="1359">
        <v>1</v>
      </c>
      <c r="V172" s="1359"/>
      <c r="W172" s="1359"/>
      <c r="X172" s="1533">
        <f t="shared" si="27"/>
        <v>0</v>
      </c>
      <c r="Y172" s="1379"/>
      <c r="Z172" s="1379"/>
      <c r="AA172" s="1379"/>
      <c r="AB172" s="1534"/>
      <c r="AC172" s="1394"/>
      <c r="AD172" s="1395"/>
      <c r="AE172" s="1395"/>
      <c r="AF172" s="1395"/>
      <c r="AG172" s="1395"/>
      <c r="AH172" s="1395"/>
      <c r="AI172" s="1395"/>
      <c r="AJ172" s="1395"/>
      <c r="AK172" s="1395"/>
      <c r="AL172" s="1395"/>
      <c r="AM172" s="1395"/>
      <c r="AN172" s="1395"/>
      <c r="AO172" s="1395"/>
      <c r="AP172" s="1395"/>
      <c r="AQ172" s="1395"/>
      <c r="AR172" s="1395"/>
      <c r="AS172" s="1395"/>
      <c r="AT172" s="1395"/>
      <c r="AU172" s="1395"/>
      <c r="AV172" s="1395"/>
      <c r="AW172" s="1395"/>
      <c r="AX172" s="1395"/>
      <c r="AY172" s="1396"/>
      <c r="AZ172" s="3"/>
      <c r="BA172" s="1403"/>
      <c r="BB172" s="1404"/>
      <c r="BC172" s="1404"/>
      <c r="BD172" s="1405"/>
      <c r="BE172" s="1412"/>
      <c r="BF172" s="1413"/>
      <c r="BG172" s="1413"/>
      <c r="BH172" s="1414"/>
      <c r="BI172" s="1412"/>
      <c r="BJ172" s="1413"/>
      <c r="BK172" s="1413"/>
      <c r="BL172" s="1414"/>
      <c r="BM172" s="1421"/>
      <c r="BN172" s="1422"/>
      <c r="BO172" s="1423"/>
      <c r="BP172" s="1427"/>
      <c r="BQ172" s="1427"/>
      <c r="BR172" s="1427"/>
      <c r="BS172" s="1427"/>
      <c r="BT172" s="1427"/>
      <c r="BU172" s="127"/>
      <c r="BV172" s="1378"/>
      <c r="BW172" s="1378"/>
      <c r="BX172" s="1378"/>
      <c r="BY172" s="1378"/>
      <c r="BZ172" s="1378"/>
      <c r="CA172" s="1378"/>
      <c r="CB172" s="1378"/>
      <c r="CC172" s="1378"/>
      <c r="CD172" s="1378"/>
      <c r="CE172" s="1378"/>
      <c r="CF172" s="1378"/>
      <c r="CG172" s="1378"/>
      <c r="CH172" s="1378"/>
      <c r="CI172" s="1378"/>
      <c r="CJ172" s="1378"/>
      <c r="CK172" s="1378"/>
      <c r="CL172" s="1378"/>
      <c r="CM172" s="1378"/>
      <c r="CN172" s="1378"/>
      <c r="CO172" s="1378"/>
      <c r="CP172" s="1378"/>
      <c r="CQ172" s="1378"/>
      <c r="CR172" s="1378"/>
      <c r="CS172" s="1378"/>
      <c r="CT172" s="1378"/>
      <c r="CU172" s="1378"/>
      <c r="CV172" s="1378"/>
      <c r="CW172" s="3"/>
      <c r="CX172" s="5"/>
      <c r="DA172" s="11" t="s">
        <v>218</v>
      </c>
      <c r="DB172" s="12">
        <v>0.73499999999999999</v>
      </c>
      <c r="DC172" s="11"/>
      <c r="DE172" s="30"/>
      <c r="DF172" s="21" t="s">
        <v>803</v>
      </c>
      <c r="DG172" s="18">
        <v>0</v>
      </c>
      <c r="DH172" s="18">
        <v>0</v>
      </c>
      <c r="DI172" s="18">
        <v>0</v>
      </c>
      <c r="DJ172" s="18">
        <v>0</v>
      </c>
      <c r="DK172" s="18">
        <v>354022.34098231344</v>
      </c>
      <c r="DL172" s="18">
        <v>0</v>
      </c>
      <c r="DM172" s="18">
        <v>0</v>
      </c>
      <c r="DN172" s="18">
        <v>0</v>
      </c>
      <c r="DO172" s="18">
        <v>0</v>
      </c>
      <c r="DP172" s="18">
        <v>0</v>
      </c>
      <c r="DQ172" s="18">
        <v>0</v>
      </c>
    </row>
    <row r="173" spans="1:121" ht="13.5" customHeight="1" x14ac:dyDescent="0.25">
      <c r="A173" s="3"/>
      <c r="B173" s="2"/>
      <c r="C173" s="33" t="s">
        <v>810</v>
      </c>
      <c r="D173" s="1472" t="s">
        <v>13</v>
      </c>
      <c r="E173" s="1472"/>
      <c r="F173" s="1472"/>
      <c r="G173" s="1472"/>
      <c r="H173" s="1472"/>
      <c r="I173" s="1472"/>
      <c r="J173" s="1472"/>
      <c r="K173" s="1472"/>
      <c r="L173" s="1473"/>
      <c r="M173" s="1379">
        <f>(IF(O157="RUMAH TINGGAL MEWAH",VLOOKUP(D173,BIAYA,2,FALSE),IF(O157="RUMAH TINGGAL MENENGAH",VLOOKUP(D173,BIAYA,3,FALSE),IF(O157="RUMAH TINGGAL SEDERHANA",VLOOKUP(D173,BIAYA,4,FALSE),IF(O157="SEMI PERMANEN",VLOOKUP(D173,BIAYA,5,FALSE),IF(O157="GUDANG",VLOOKUP(D173,BIAYA,6,FALSE),IF(O157="GEDUNG BERTINGKAT RENDAH &lt; 5 LANTAI",VLOOKUP(D173,BIAYA,7,FALSE),IF(O157="GEDUNG BERTINGKAT SEDANG 5-8 LANTAI",VLOOKUP(D173,BIAYA,8,FALSE),IF(O157="GEDUNG BERTINGKAT TINGGI &gt; 8 LANTAI",VLOOKUP(D173,BIAYA,9,FALSE),IF(O157="MALL 4 LANTAI + 1 BASEMENT",VLOOKUP(D173,BIAYA,10,FALSE),IF(O157="HOTEL 8 LANTAI",VLOOKUP(D173,BIAYA,11,FALSE),IF(O157="APARTEMEN 14 LANTAI + 2 SEMI BASEMENT",VLOOKUP(D173,BIAYA,12,FALSE)))))))))))))</f>
        <v>0</v>
      </c>
      <c r="N173" s="1379"/>
      <c r="O173" s="1379"/>
      <c r="P173" s="1379"/>
      <c r="Q173" s="1379"/>
      <c r="R173" s="1380"/>
      <c r="S173" s="1380"/>
      <c r="T173" s="1380"/>
      <c r="U173" s="1377">
        <v>1</v>
      </c>
      <c r="V173" s="1377"/>
      <c r="W173" s="1377"/>
      <c r="X173" s="1527">
        <f t="shared" si="27"/>
        <v>0</v>
      </c>
      <c r="Y173" s="1528"/>
      <c r="Z173" s="1528"/>
      <c r="AA173" s="1528"/>
      <c r="AB173" s="1529"/>
      <c r="AC173" s="1394"/>
      <c r="AD173" s="1395"/>
      <c r="AE173" s="1395"/>
      <c r="AF173" s="1395"/>
      <c r="AG173" s="1395"/>
      <c r="AH173" s="1395"/>
      <c r="AI173" s="1395"/>
      <c r="AJ173" s="1395"/>
      <c r="AK173" s="1395"/>
      <c r="AL173" s="1395"/>
      <c r="AM173" s="1395"/>
      <c r="AN173" s="1395"/>
      <c r="AO173" s="1395"/>
      <c r="AP173" s="1395"/>
      <c r="AQ173" s="1395"/>
      <c r="AR173" s="1395"/>
      <c r="AS173" s="1395"/>
      <c r="AT173" s="1395"/>
      <c r="AU173" s="1395"/>
      <c r="AV173" s="1395"/>
      <c r="AW173" s="1395"/>
      <c r="AX173" s="1395"/>
      <c r="AY173" s="1396"/>
      <c r="AZ173" s="3"/>
      <c r="BA173" s="1403"/>
      <c r="BB173" s="1404"/>
      <c r="BC173" s="1404"/>
      <c r="BD173" s="1405"/>
      <c r="BE173" s="1412"/>
      <c r="BF173" s="1413"/>
      <c r="BG173" s="1413"/>
      <c r="BH173" s="1414"/>
      <c r="BI173" s="1412"/>
      <c r="BJ173" s="1413"/>
      <c r="BK173" s="1413"/>
      <c r="BL173" s="1414"/>
      <c r="BM173" s="1421"/>
      <c r="BN173" s="1422"/>
      <c r="BO173" s="1423"/>
      <c r="BP173" s="1427"/>
      <c r="BQ173" s="1427"/>
      <c r="BR173" s="1427"/>
      <c r="BS173" s="1427"/>
      <c r="BT173" s="1427"/>
      <c r="BU173" s="127"/>
      <c r="BV173" s="1378"/>
      <c r="BW173" s="1378"/>
      <c r="BX173" s="1378"/>
      <c r="BY173" s="1378"/>
      <c r="BZ173" s="1378"/>
      <c r="CA173" s="1378"/>
      <c r="CB173" s="1378"/>
      <c r="CC173" s="1378"/>
      <c r="CD173" s="1378"/>
      <c r="CE173" s="1378"/>
      <c r="CF173" s="1378"/>
      <c r="CG173" s="1378"/>
      <c r="CH173" s="1378"/>
      <c r="CI173" s="1378"/>
      <c r="CJ173" s="1378"/>
      <c r="CK173" s="1378"/>
      <c r="CL173" s="1378"/>
      <c r="CM173" s="1378"/>
      <c r="CN173" s="1378"/>
      <c r="CO173" s="1378"/>
      <c r="CP173" s="1378"/>
      <c r="CQ173" s="1378"/>
      <c r="CR173" s="1378"/>
      <c r="CS173" s="1378"/>
      <c r="CT173" s="1378"/>
      <c r="CU173" s="1378"/>
      <c r="CV173" s="1378"/>
      <c r="CW173" s="3"/>
      <c r="CX173" s="5"/>
      <c r="DA173" s="11" t="s">
        <v>219</v>
      </c>
      <c r="DB173" s="12">
        <v>0.71199999999999997</v>
      </c>
      <c r="DC173" s="11"/>
      <c r="DE173" s="30"/>
      <c r="DF173" s="21" t="s">
        <v>804</v>
      </c>
      <c r="DG173" s="18">
        <v>0</v>
      </c>
      <c r="DH173" s="18">
        <v>0</v>
      </c>
      <c r="DI173" s="18">
        <v>0</v>
      </c>
      <c r="DJ173" s="18">
        <v>0</v>
      </c>
      <c r="DK173" s="18">
        <v>409904.40928130836</v>
      </c>
      <c r="DL173" s="18">
        <v>0</v>
      </c>
      <c r="DM173" s="18">
        <v>0</v>
      </c>
      <c r="DN173" s="18">
        <v>0</v>
      </c>
      <c r="DO173" s="18">
        <v>0</v>
      </c>
      <c r="DP173" s="18">
        <v>0</v>
      </c>
      <c r="DQ173" s="18">
        <v>0</v>
      </c>
    </row>
    <row r="174" spans="1:121" ht="13.5" customHeight="1" x14ac:dyDescent="0.2">
      <c r="A174" s="3"/>
      <c r="B174" s="2"/>
      <c r="C174" s="1381" t="s">
        <v>811</v>
      </c>
      <c r="D174" s="1382"/>
      <c r="E174" s="1382"/>
      <c r="F174" s="1382"/>
      <c r="G174" s="1382"/>
      <c r="H174" s="1382"/>
      <c r="I174" s="1382"/>
      <c r="J174" s="1382"/>
      <c r="K174" s="1382"/>
      <c r="L174" s="1382"/>
      <c r="M174" s="1382"/>
      <c r="N174" s="1382"/>
      <c r="O174" s="1382"/>
      <c r="P174" s="1382"/>
      <c r="Q174" s="1382"/>
      <c r="R174" s="1382"/>
      <c r="S174" s="1382"/>
      <c r="T174" s="1382"/>
      <c r="U174" s="1382"/>
      <c r="V174" s="1382"/>
      <c r="W174" s="1383"/>
      <c r="X174" s="1384">
        <f>SUM(X170:AB173)</f>
        <v>0</v>
      </c>
      <c r="Y174" s="1384"/>
      <c r="Z174" s="1384"/>
      <c r="AA174" s="1384"/>
      <c r="AB174" s="1384"/>
      <c r="AC174" s="1397"/>
      <c r="AD174" s="1398"/>
      <c r="AE174" s="1398"/>
      <c r="AF174" s="1398"/>
      <c r="AG174" s="1398"/>
      <c r="AH174" s="1398"/>
      <c r="AI174" s="1398"/>
      <c r="AJ174" s="1398"/>
      <c r="AK174" s="1398"/>
      <c r="AL174" s="1398"/>
      <c r="AM174" s="1398"/>
      <c r="AN174" s="1398"/>
      <c r="AO174" s="1398"/>
      <c r="AP174" s="1398"/>
      <c r="AQ174" s="1398"/>
      <c r="AR174" s="1398"/>
      <c r="AS174" s="1398"/>
      <c r="AT174" s="1398"/>
      <c r="AU174" s="1398"/>
      <c r="AV174" s="1398"/>
      <c r="AW174" s="1398"/>
      <c r="AX174" s="1398"/>
      <c r="AY174" s="1399"/>
      <c r="AZ174" s="3"/>
      <c r="BA174" s="1406"/>
      <c r="BB174" s="1407"/>
      <c r="BC174" s="1407"/>
      <c r="BD174" s="1408"/>
      <c r="BE174" s="1415"/>
      <c r="BF174" s="1416"/>
      <c r="BG174" s="1416"/>
      <c r="BH174" s="1417"/>
      <c r="BI174" s="1415"/>
      <c r="BJ174" s="1416"/>
      <c r="BK174" s="1416"/>
      <c r="BL174" s="1417"/>
      <c r="BM174" s="1424"/>
      <c r="BN174" s="1425"/>
      <c r="BO174" s="1426"/>
      <c r="BP174" s="1427"/>
      <c r="BQ174" s="1427"/>
      <c r="BR174" s="1427"/>
      <c r="BS174" s="1427"/>
      <c r="BT174" s="1427"/>
      <c r="BU174" s="127"/>
      <c r="BV174" s="1378"/>
      <c r="BW174" s="1378"/>
      <c r="BX174" s="1378"/>
      <c r="BY174" s="1378"/>
      <c r="BZ174" s="1378"/>
      <c r="CA174" s="1378"/>
      <c r="CB174" s="1378"/>
      <c r="CC174" s="1378"/>
      <c r="CD174" s="1378"/>
      <c r="CE174" s="1378"/>
      <c r="CF174" s="1378"/>
      <c r="CG174" s="1378"/>
      <c r="CH174" s="1378"/>
      <c r="CI174" s="1378"/>
      <c r="CJ174" s="1378"/>
      <c r="CK174" s="1378"/>
      <c r="CL174" s="1378"/>
      <c r="CM174" s="1378"/>
      <c r="CN174" s="1378"/>
      <c r="CO174" s="1378"/>
      <c r="CP174" s="1378"/>
      <c r="CQ174" s="1378"/>
      <c r="CR174" s="1378"/>
      <c r="CS174" s="1378"/>
      <c r="CT174" s="1378"/>
      <c r="CU174" s="1378"/>
      <c r="CV174" s="1378"/>
      <c r="CW174" s="3"/>
      <c r="CX174" s="5"/>
      <c r="DA174" s="11" t="s">
        <v>220</v>
      </c>
      <c r="DB174" s="12">
        <v>0.71399999999999997</v>
      </c>
      <c r="DC174" s="11"/>
      <c r="DE174" s="30"/>
      <c r="DF174" s="21"/>
      <c r="DG174" s="18">
        <v>0</v>
      </c>
      <c r="DH174" s="18">
        <v>0</v>
      </c>
      <c r="DI174" s="18">
        <v>0</v>
      </c>
      <c r="DJ174" s="18">
        <v>0</v>
      </c>
      <c r="DK174" s="18">
        <v>0</v>
      </c>
      <c r="DL174" s="18">
        <v>0</v>
      </c>
      <c r="DM174" s="18">
        <v>0</v>
      </c>
      <c r="DN174" s="18">
        <v>0</v>
      </c>
      <c r="DO174" s="18">
        <v>0</v>
      </c>
      <c r="DP174" s="18">
        <v>0</v>
      </c>
      <c r="DQ174" s="18">
        <v>0</v>
      </c>
    </row>
    <row r="175" spans="1:121" ht="13.5" customHeight="1" x14ac:dyDescent="0.2">
      <c r="A175" s="3"/>
      <c r="B175" s="2"/>
      <c r="C175" s="1385" t="s">
        <v>607</v>
      </c>
      <c r="D175" s="1386"/>
      <c r="E175" s="1386"/>
      <c r="F175" s="1386"/>
      <c r="G175" s="1386"/>
      <c r="H175" s="1386"/>
      <c r="I175" s="1386"/>
      <c r="J175" s="1386"/>
      <c r="K175" s="1386"/>
      <c r="L175" s="1386"/>
      <c r="M175" s="1386"/>
      <c r="N175" s="1386"/>
      <c r="O175" s="1386"/>
      <c r="P175" s="1386"/>
      <c r="Q175" s="1386"/>
      <c r="R175" s="1386"/>
      <c r="S175" s="1386"/>
      <c r="T175" s="1386"/>
      <c r="U175" s="1386"/>
      <c r="V175" s="1386"/>
      <c r="W175" s="1387"/>
      <c r="X175" s="1388">
        <f>HLOOKUP(O157,$DG$58:$DQ$67,4,FALSE)</f>
        <v>140982</v>
      </c>
      <c r="Y175" s="1389"/>
      <c r="Z175" s="1389"/>
      <c r="AA175" s="1389"/>
      <c r="AB175" s="1390"/>
      <c r="AC175" s="1391" t="str">
        <f>HLOOKUP(O157,$DG$44:$DQ$56,4,FALSE)</f>
        <v>Menggunakan kuda-kuda dan rangka atap baja ringan</v>
      </c>
      <c r="AD175" s="1392"/>
      <c r="AE175" s="1392"/>
      <c r="AF175" s="1392"/>
      <c r="AG175" s="1392"/>
      <c r="AH175" s="1392"/>
      <c r="AI175" s="1392"/>
      <c r="AJ175" s="1392"/>
      <c r="AK175" s="1392"/>
      <c r="AL175" s="1392"/>
      <c r="AM175" s="1392"/>
      <c r="AN175" s="1392"/>
      <c r="AO175" s="1392"/>
      <c r="AP175" s="1392"/>
      <c r="AQ175" s="1392"/>
      <c r="AR175" s="1392"/>
      <c r="AS175" s="1392"/>
      <c r="AT175" s="1392"/>
      <c r="AU175" s="1392"/>
      <c r="AV175" s="1392"/>
      <c r="AW175" s="1392"/>
      <c r="AX175" s="1392"/>
      <c r="AY175" s="1393"/>
      <c r="AZ175" s="3"/>
      <c r="BA175" s="1400">
        <f>X180*BQ162</f>
        <v>0</v>
      </c>
      <c r="BB175" s="1401"/>
      <c r="BC175" s="1401"/>
      <c r="BD175" s="1402"/>
      <c r="BE175" s="1409">
        <f>BE164</f>
        <v>0</v>
      </c>
      <c r="BF175" s="1410"/>
      <c r="BG175" s="1410"/>
      <c r="BH175" s="1411"/>
      <c r="BI175" s="1409">
        <f>BI164</f>
        <v>0</v>
      </c>
      <c r="BJ175" s="1410"/>
      <c r="BK175" s="1410"/>
      <c r="BL175" s="1411"/>
      <c r="BM175" s="1418">
        <f>IF(BI164=0,0,(Rekap!$A$6-BI175)/AS222)</f>
        <v>0</v>
      </c>
      <c r="BN175" s="1419"/>
      <c r="BO175" s="1420"/>
      <c r="BP175" s="1427">
        <f>BA175*BM175</f>
        <v>0</v>
      </c>
      <c r="BQ175" s="1427"/>
      <c r="BR175" s="1427"/>
      <c r="BS175" s="1427"/>
      <c r="BT175" s="1427"/>
      <c r="BU175" s="127"/>
      <c r="BV175" s="1378"/>
      <c r="BW175" s="1378"/>
      <c r="BX175" s="1378"/>
      <c r="BY175" s="1378"/>
      <c r="BZ175" s="1378"/>
      <c r="CA175" s="1378"/>
      <c r="CB175" s="1378"/>
      <c r="CC175" s="1378"/>
      <c r="CD175" s="1378"/>
      <c r="CE175" s="1378"/>
      <c r="CF175" s="1378"/>
      <c r="CG175" s="1378"/>
      <c r="CH175" s="1378"/>
      <c r="CI175" s="1378"/>
      <c r="CJ175" s="1378"/>
      <c r="CK175" s="1378"/>
      <c r="CL175" s="1378"/>
      <c r="CM175" s="1378"/>
      <c r="CN175" s="1378"/>
      <c r="CO175" s="1378"/>
      <c r="CP175" s="1378"/>
      <c r="CQ175" s="1378"/>
      <c r="CR175" s="1378"/>
      <c r="CS175" s="1378"/>
      <c r="CT175" s="1378"/>
      <c r="CU175" s="1378"/>
      <c r="CV175" s="1378"/>
      <c r="CW175" s="3"/>
      <c r="CX175" s="5"/>
      <c r="DA175" s="11" t="s">
        <v>221</v>
      </c>
      <c r="DB175" s="12">
        <v>0.72599999999999998</v>
      </c>
      <c r="DC175" s="11"/>
      <c r="DE175" s="30"/>
      <c r="DF175" s="21"/>
      <c r="DG175" s="18">
        <v>0</v>
      </c>
      <c r="DH175" s="18">
        <v>0</v>
      </c>
      <c r="DI175" s="18">
        <v>0</v>
      </c>
      <c r="DJ175" s="18">
        <v>0</v>
      </c>
      <c r="DK175" s="18">
        <v>0</v>
      </c>
      <c r="DL175" s="18">
        <v>0</v>
      </c>
      <c r="DM175" s="18">
        <v>0</v>
      </c>
      <c r="DN175" s="18">
        <v>0</v>
      </c>
      <c r="DO175" s="18">
        <v>0</v>
      </c>
      <c r="DP175" s="18">
        <v>0</v>
      </c>
      <c r="DQ175" s="18">
        <v>0</v>
      </c>
    </row>
    <row r="176" spans="1:121" ht="13.5" customHeight="1" x14ac:dyDescent="0.25">
      <c r="A176" s="3"/>
      <c r="B176" s="2"/>
      <c r="C176" s="32" t="s">
        <v>810</v>
      </c>
      <c r="D176" s="1470" t="s">
        <v>13</v>
      </c>
      <c r="E176" s="1470"/>
      <c r="F176" s="1470"/>
      <c r="G176" s="1470"/>
      <c r="H176" s="1470"/>
      <c r="I176" s="1470"/>
      <c r="J176" s="1470"/>
      <c r="K176" s="1470"/>
      <c r="L176" s="1471"/>
      <c r="M176" s="1379">
        <f>(IF(O157="RUMAH TINGGAL MEWAH",VLOOKUP(D176,BIAYA,2,FALSE),IF(O157="RUMAH TINGGAL MENENGAH",VLOOKUP(D176,BIAYA,3,FALSE),IF(O157="RUMAH TINGGAL SEDERHANA",VLOOKUP(D176,BIAYA,4,FALSE),IF(O157="SEMI PERMANEN",VLOOKUP(D176,BIAYA,5,FALSE),IF(O157="GUDANG",VLOOKUP(D176,BIAYA,6,FALSE),IF(O157="GEDUNG BERTINGKAT RENDAH &lt; 5 LANTAI",VLOOKUP(D176,BIAYA,7,FALSE),IF(O157="GEDUNG BERTINGKAT SEDANG 5-8 LANTAI",VLOOKUP(D176,BIAYA,8,FALSE),IF(O157="GEDUNG BERTINGKAT TINGGI &gt; 8 LANTAI",VLOOKUP(D176,BIAYA,9,FALSE),IF(O157="MALL 4 LANTAI + 1 BASEMENT",VLOOKUP(D176,BIAYA,10,FALSE),IF(O157="HOTEL 8 LANTAI",VLOOKUP(D176,BIAYA,11,FALSE),IF(O157="APARTEMEN 14 LANTAI + 2 SEMI BASEMENT",VLOOKUP(D176,BIAYA,12,FALSE)))))))))))))</f>
        <v>0</v>
      </c>
      <c r="N176" s="1379"/>
      <c r="O176" s="1379"/>
      <c r="P176" s="1379"/>
      <c r="Q176" s="1379"/>
      <c r="R176" s="1459">
        <v>1</v>
      </c>
      <c r="S176" s="1459"/>
      <c r="T176" s="1459"/>
      <c r="U176" s="1436">
        <v>1</v>
      </c>
      <c r="V176" s="1436"/>
      <c r="W176" s="1436"/>
      <c r="X176" s="1437">
        <f>M176*R176*U176</f>
        <v>0</v>
      </c>
      <c r="Y176" s="1437"/>
      <c r="Z176" s="1437"/>
      <c r="AA176" s="1437"/>
      <c r="AB176" s="1437"/>
      <c r="AC176" s="1394"/>
      <c r="AD176" s="1395"/>
      <c r="AE176" s="1395"/>
      <c r="AF176" s="1395"/>
      <c r="AG176" s="1395"/>
      <c r="AH176" s="1395"/>
      <c r="AI176" s="1395"/>
      <c r="AJ176" s="1395"/>
      <c r="AK176" s="1395"/>
      <c r="AL176" s="1395"/>
      <c r="AM176" s="1395"/>
      <c r="AN176" s="1395"/>
      <c r="AO176" s="1395"/>
      <c r="AP176" s="1395"/>
      <c r="AQ176" s="1395"/>
      <c r="AR176" s="1395"/>
      <c r="AS176" s="1395"/>
      <c r="AT176" s="1395"/>
      <c r="AU176" s="1395"/>
      <c r="AV176" s="1395"/>
      <c r="AW176" s="1395"/>
      <c r="AX176" s="1395"/>
      <c r="AY176" s="1396"/>
      <c r="AZ176" s="3"/>
      <c r="BA176" s="1403"/>
      <c r="BB176" s="1404"/>
      <c r="BC176" s="1404"/>
      <c r="BD176" s="1405"/>
      <c r="BE176" s="1412"/>
      <c r="BF176" s="1413"/>
      <c r="BG176" s="1413"/>
      <c r="BH176" s="1414"/>
      <c r="BI176" s="1412"/>
      <c r="BJ176" s="1413"/>
      <c r="BK176" s="1413"/>
      <c r="BL176" s="1414"/>
      <c r="BM176" s="1421"/>
      <c r="BN176" s="1422"/>
      <c r="BO176" s="1423"/>
      <c r="BP176" s="1427"/>
      <c r="BQ176" s="1427"/>
      <c r="BR176" s="1427"/>
      <c r="BS176" s="1427"/>
      <c r="BT176" s="1427"/>
      <c r="BU176" s="127"/>
      <c r="BV176" s="1378"/>
      <c r="BW176" s="1378"/>
      <c r="BX176" s="1378"/>
      <c r="BY176" s="1378"/>
      <c r="BZ176" s="1378"/>
      <c r="CA176" s="1378"/>
      <c r="CB176" s="1378"/>
      <c r="CC176" s="1378"/>
      <c r="CD176" s="1378"/>
      <c r="CE176" s="1378"/>
      <c r="CF176" s="1378"/>
      <c r="CG176" s="1378"/>
      <c r="CH176" s="1378"/>
      <c r="CI176" s="1378"/>
      <c r="CJ176" s="1378"/>
      <c r="CK176" s="1378"/>
      <c r="CL176" s="1378"/>
      <c r="CM176" s="1378"/>
      <c r="CN176" s="1378"/>
      <c r="CO176" s="1378"/>
      <c r="CP176" s="1378"/>
      <c r="CQ176" s="1378"/>
      <c r="CR176" s="1378"/>
      <c r="CS176" s="1378"/>
      <c r="CT176" s="1378"/>
      <c r="CU176" s="1378"/>
      <c r="CV176" s="1378"/>
      <c r="CW176" s="3"/>
      <c r="CX176" s="5"/>
      <c r="DA176" s="11" t="s">
        <v>222</v>
      </c>
      <c r="DB176" s="12">
        <v>0.78</v>
      </c>
      <c r="DC176" s="11"/>
      <c r="DE176" s="30"/>
      <c r="DF176" s="21"/>
      <c r="DG176" s="18">
        <v>0</v>
      </c>
      <c r="DH176" s="18">
        <v>0</v>
      </c>
      <c r="DI176" s="18">
        <v>0</v>
      </c>
      <c r="DJ176" s="18">
        <v>0</v>
      </c>
      <c r="DK176" s="18">
        <v>0</v>
      </c>
      <c r="DL176" s="18">
        <v>0</v>
      </c>
      <c r="DM176" s="18">
        <v>0</v>
      </c>
      <c r="DN176" s="18">
        <v>0</v>
      </c>
      <c r="DO176" s="18">
        <v>0</v>
      </c>
      <c r="DP176" s="18">
        <v>0</v>
      </c>
      <c r="DQ176" s="18">
        <v>0</v>
      </c>
    </row>
    <row r="177" spans="1:121" ht="13.5" customHeight="1" x14ac:dyDescent="0.25">
      <c r="A177" s="3"/>
      <c r="B177" s="2"/>
      <c r="C177" s="33" t="s">
        <v>810</v>
      </c>
      <c r="D177" s="1472" t="s">
        <v>13</v>
      </c>
      <c r="E177" s="1472"/>
      <c r="F177" s="1472"/>
      <c r="G177" s="1472"/>
      <c r="H177" s="1472"/>
      <c r="I177" s="1472"/>
      <c r="J177" s="1472"/>
      <c r="K177" s="1472"/>
      <c r="L177" s="1473"/>
      <c r="M177" s="1379">
        <f>(IF(O157="RUMAH TINGGAL MEWAH",VLOOKUP(D177,BIAYA,2,FALSE),IF(O157="RUMAH TINGGAL MENENGAH",VLOOKUP(D177,BIAYA,3,FALSE),IF(O157="RUMAH TINGGAL SEDERHANA",VLOOKUP(D177,BIAYA,4,FALSE),IF(O157="SEMI PERMANEN",VLOOKUP(D177,BIAYA,5,FALSE),IF(O157="GUDANG",VLOOKUP(D177,BIAYA,6,FALSE),IF(O157="GEDUNG BERTINGKAT RENDAH &lt; 5 LANTAI",VLOOKUP(D177,BIAYA,7,FALSE),IF(O157="GEDUNG BERTINGKAT SEDANG 5-8 LANTAI",VLOOKUP(D177,BIAYA,8,FALSE),IF(O157="GEDUNG BERTINGKAT TINGGI &gt; 8 LANTAI",VLOOKUP(D177,BIAYA,9,FALSE),IF(O157="MALL 4 LANTAI + 1 BASEMENT",VLOOKUP(D177,BIAYA,10,FALSE),IF(O157="HOTEL 8 LANTAI",VLOOKUP(D177,BIAYA,11,FALSE),IF(O157="APARTEMEN 14 LANTAI + 2 SEMI BASEMENT",VLOOKUP(D177,BIAYA,12,FALSE)))))))))))))</f>
        <v>0</v>
      </c>
      <c r="N177" s="1379"/>
      <c r="O177" s="1379"/>
      <c r="P177" s="1379"/>
      <c r="Q177" s="1379"/>
      <c r="R177" s="1460"/>
      <c r="S177" s="1460"/>
      <c r="T177" s="1460"/>
      <c r="U177" s="1359">
        <v>1</v>
      </c>
      <c r="V177" s="1359"/>
      <c r="W177" s="1359"/>
      <c r="X177" s="1533">
        <f t="shared" ref="X177:X179" si="28">M177*R177*U177</f>
        <v>0</v>
      </c>
      <c r="Y177" s="1379"/>
      <c r="Z177" s="1379"/>
      <c r="AA177" s="1379"/>
      <c r="AB177" s="1534"/>
      <c r="AC177" s="1394"/>
      <c r="AD177" s="1395"/>
      <c r="AE177" s="1395"/>
      <c r="AF177" s="1395"/>
      <c r="AG177" s="1395"/>
      <c r="AH177" s="1395"/>
      <c r="AI177" s="1395"/>
      <c r="AJ177" s="1395"/>
      <c r="AK177" s="1395"/>
      <c r="AL177" s="1395"/>
      <c r="AM177" s="1395"/>
      <c r="AN177" s="1395"/>
      <c r="AO177" s="1395"/>
      <c r="AP177" s="1395"/>
      <c r="AQ177" s="1395"/>
      <c r="AR177" s="1395"/>
      <c r="AS177" s="1395"/>
      <c r="AT177" s="1395"/>
      <c r="AU177" s="1395"/>
      <c r="AV177" s="1395"/>
      <c r="AW177" s="1395"/>
      <c r="AX177" s="1395"/>
      <c r="AY177" s="1396"/>
      <c r="AZ177" s="3"/>
      <c r="BA177" s="1403"/>
      <c r="BB177" s="1404"/>
      <c r="BC177" s="1404"/>
      <c r="BD177" s="1405"/>
      <c r="BE177" s="1412"/>
      <c r="BF177" s="1413"/>
      <c r="BG177" s="1413"/>
      <c r="BH177" s="1414"/>
      <c r="BI177" s="1412"/>
      <c r="BJ177" s="1413"/>
      <c r="BK177" s="1413"/>
      <c r="BL177" s="1414"/>
      <c r="BM177" s="1421"/>
      <c r="BN177" s="1422"/>
      <c r="BO177" s="1423"/>
      <c r="BP177" s="1427"/>
      <c r="BQ177" s="1427"/>
      <c r="BR177" s="1427"/>
      <c r="BS177" s="1427"/>
      <c r="BT177" s="1427"/>
      <c r="BU177" s="127"/>
      <c r="BV177" s="1378"/>
      <c r="BW177" s="1378"/>
      <c r="BX177" s="1378"/>
      <c r="BY177" s="1378"/>
      <c r="BZ177" s="1378"/>
      <c r="CA177" s="1378"/>
      <c r="CB177" s="1378"/>
      <c r="CC177" s="1378"/>
      <c r="CD177" s="1378"/>
      <c r="CE177" s="1378"/>
      <c r="CF177" s="1378"/>
      <c r="CG177" s="1378"/>
      <c r="CH177" s="1378"/>
      <c r="CI177" s="1378"/>
      <c r="CJ177" s="1378"/>
      <c r="CK177" s="1378"/>
      <c r="CL177" s="1378"/>
      <c r="CM177" s="1378"/>
      <c r="CN177" s="1378"/>
      <c r="CO177" s="1378"/>
      <c r="CP177" s="1378"/>
      <c r="CQ177" s="1378"/>
      <c r="CR177" s="1378"/>
      <c r="CS177" s="1378"/>
      <c r="CT177" s="1378"/>
      <c r="CU177" s="1378"/>
      <c r="CV177" s="1378"/>
      <c r="CW177" s="3"/>
      <c r="CX177" s="5"/>
      <c r="DA177" s="11" t="s">
        <v>223</v>
      </c>
      <c r="DB177" s="12">
        <v>0.80500000000000005</v>
      </c>
      <c r="DC177" s="11"/>
      <c r="DE177" s="30"/>
      <c r="DF177" s="21"/>
      <c r="DG177" s="18">
        <v>0</v>
      </c>
      <c r="DH177" s="18">
        <v>0</v>
      </c>
      <c r="DI177" s="18">
        <v>0</v>
      </c>
      <c r="DJ177" s="18">
        <v>0</v>
      </c>
      <c r="DK177" s="18">
        <v>0</v>
      </c>
      <c r="DL177" s="18">
        <v>0</v>
      </c>
      <c r="DM177" s="18">
        <v>0</v>
      </c>
      <c r="DN177" s="18">
        <v>0</v>
      </c>
      <c r="DO177" s="18">
        <v>0</v>
      </c>
      <c r="DP177" s="18">
        <v>0</v>
      </c>
      <c r="DQ177" s="18">
        <v>0</v>
      </c>
    </row>
    <row r="178" spans="1:121" ht="13.5" customHeight="1" x14ac:dyDescent="0.25">
      <c r="A178" s="3"/>
      <c r="B178" s="2"/>
      <c r="C178" s="33" t="s">
        <v>810</v>
      </c>
      <c r="D178" s="1472" t="s">
        <v>13</v>
      </c>
      <c r="E178" s="1472"/>
      <c r="F178" s="1472"/>
      <c r="G178" s="1472"/>
      <c r="H178" s="1472"/>
      <c r="I178" s="1472"/>
      <c r="J178" s="1472"/>
      <c r="K178" s="1472"/>
      <c r="L178" s="1473"/>
      <c r="M178" s="1379">
        <f>(IF(O157="RUMAH TINGGAL MEWAH",VLOOKUP(D178,BIAYA,2,FALSE),IF(O157="RUMAH TINGGAL MENENGAH",VLOOKUP(D178,BIAYA,3,FALSE),IF(O157="RUMAH TINGGAL SEDERHANA",VLOOKUP(D178,BIAYA,4,FALSE),IF(O157="SEMI PERMANEN",VLOOKUP(D178,BIAYA,5,FALSE),IF(O157="GUDANG",VLOOKUP(D178,BIAYA,6,FALSE),IF(O157="GEDUNG BERTINGKAT RENDAH &lt; 5 LANTAI",VLOOKUP(D178,BIAYA,7,FALSE),IF(O157="GEDUNG BERTINGKAT SEDANG 5-8 LANTAI",VLOOKUP(D178,BIAYA,8,FALSE),IF(O157="GEDUNG BERTINGKAT TINGGI &gt; 8 LANTAI",VLOOKUP(D178,BIAYA,9,FALSE),IF(O157="MALL 4 LANTAI + 1 BASEMENT",VLOOKUP(D178,BIAYA,10,FALSE),IF(O157="HOTEL 8 LANTAI",VLOOKUP(D178,BIAYA,11,FALSE),IF(O157="APARTEMEN 14 LANTAI + 2 SEMI BASEMENT",VLOOKUP(D178,BIAYA,12,FALSE)))))))))))))</f>
        <v>0</v>
      </c>
      <c r="N178" s="1379"/>
      <c r="O178" s="1379"/>
      <c r="P178" s="1379"/>
      <c r="Q178" s="1379"/>
      <c r="R178" s="1460"/>
      <c r="S178" s="1460"/>
      <c r="T178" s="1460"/>
      <c r="U178" s="1359">
        <v>1</v>
      </c>
      <c r="V178" s="1359"/>
      <c r="W178" s="1359"/>
      <c r="X178" s="1533">
        <f t="shared" si="28"/>
        <v>0</v>
      </c>
      <c r="Y178" s="1379"/>
      <c r="Z178" s="1379"/>
      <c r="AA178" s="1379"/>
      <c r="AB178" s="1534"/>
      <c r="AC178" s="1394"/>
      <c r="AD178" s="1395"/>
      <c r="AE178" s="1395"/>
      <c r="AF178" s="1395"/>
      <c r="AG178" s="1395"/>
      <c r="AH178" s="1395"/>
      <c r="AI178" s="1395"/>
      <c r="AJ178" s="1395"/>
      <c r="AK178" s="1395"/>
      <c r="AL178" s="1395"/>
      <c r="AM178" s="1395"/>
      <c r="AN178" s="1395"/>
      <c r="AO178" s="1395"/>
      <c r="AP178" s="1395"/>
      <c r="AQ178" s="1395"/>
      <c r="AR178" s="1395"/>
      <c r="AS178" s="1395"/>
      <c r="AT178" s="1395"/>
      <c r="AU178" s="1395"/>
      <c r="AV178" s="1395"/>
      <c r="AW178" s="1395"/>
      <c r="AX178" s="1395"/>
      <c r="AY178" s="1396"/>
      <c r="AZ178" s="3"/>
      <c r="BA178" s="1403"/>
      <c r="BB178" s="1404"/>
      <c r="BC178" s="1404"/>
      <c r="BD178" s="1405"/>
      <c r="BE178" s="1412"/>
      <c r="BF178" s="1413"/>
      <c r="BG178" s="1413"/>
      <c r="BH178" s="1414"/>
      <c r="BI178" s="1412"/>
      <c r="BJ178" s="1413"/>
      <c r="BK178" s="1413"/>
      <c r="BL178" s="1414"/>
      <c r="BM178" s="1421"/>
      <c r="BN178" s="1422"/>
      <c r="BO178" s="1423"/>
      <c r="BP178" s="1427"/>
      <c r="BQ178" s="1427"/>
      <c r="BR178" s="1427"/>
      <c r="BS178" s="1427"/>
      <c r="BT178" s="1427"/>
      <c r="BU178" s="127"/>
      <c r="BV178" s="1378"/>
      <c r="BW178" s="1378"/>
      <c r="BX178" s="1378"/>
      <c r="BY178" s="1378"/>
      <c r="BZ178" s="1378"/>
      <c r="CA178" s="1378"/>
      <c r="CB178" s="1378"/>
      <c r="CC178" s="1378"/>
      <c r="CD178" s="1378"/>
      <c r="CE178" s="1378"/>
      <c r="CF178" s="1378"/>
      <c r="CG178" s="1378"/>
      <c r="CH178" s="1378"/>
      <c r="CI178" s="1378"/>
      <c r="CJ178" s="1378"/>
      <c r="CK178" s="1378"/>
      <c r="CL178" s="1378"/>
      <c r="CM178" s="1378"/>
      <c r="CN178" s="1378"/>
      <c r="CO178" s="1378"/>
      <c r="CP178" s="1378"/>
      <c r="CQ178" s="1378"/>
      <c r="CR178" s="1378"/>
      <c r="CS178" s="1378"/>
      <c r="CT178" s="1378"/>
      <c r="CU178" s="1378"/>
      <c r="CV178" s="1378"/>
      <c r="CW178" s="3"/>
      <c r="CX178" s="5"/>
      <c r="DA178" s="11" t="s">
        <v>224</v>
      </c>
      <c r="DB178" s="12">
        <v>0.71199999999999997</v>
      </c>
      <c r="DC178" s="11"/>
      <c r="DE178" s="31"/>
      <c r="DF178" s="21"/>
      <c r="DG178" s="18">
        <v>0</v>
      </c>
      <c r="DH178" s="18">
        <v>0</v>
      </c>
      <c r="DI178" s="18">
        <v>0</v>
      </c>
      <c r="DJ178" s="18">
        <v>0</v>
      </c>
      <c r="DK178" s="18">
        <v>0</v>
      </c>
      <c r="DL178" s="18">
        <v>0</v>
      </c>
      <c r="DM178" s="18">
        <v>0</v>
      </c>
      <c r="DN178" s="18">
        <v>0</v>
      </c>
      <c r="DO178" s="18">
        <v>0</v>
      </c>
      <c r="DP178" s="18">
        <v>0</v>
      </c>
      <c r="DQ178" s="18">
        <v>0</v>
      </c>
    </row>
    <row r="179" spans="1:121" ht="13.5" customHeight="1" x14ac:dyDescent="0.25">
      <c r="A179" s="3"/>
      <c r="B179" s="2"/>
      <c r="C179" s="34" t="s">
        <v>810</v>
      </c>
      <c r="D179" s="1472" t="s">
        <v>13</v>
      </c>
      <c r="E179" s="1472"/>
      <c r="F179" s="1472"/>
      <c r="G179" s="1472"/>
      <c r="H179" s="1472"/>
      <c r="I179" s="1472"/>
      <c r="J179" s="1472"/>
      <c r="K179" s="1472"/>
      <c r="L179" s="1473"/>
      <c r="M179" s="1379">
        <f>(IF(O157="RUMAH TINGGAL MEWAH",VLOOKUP(D179,BIAYA,2,FALSE),IF(O157="RUMAH TINGGAL MENENGAH",VLOOKUP(D179,BIAYA,3,FALSE),IF(O157="RUMAH TINGGAL SEDERHANA",VLOOKUP(D179,BIAYA,4,FALSE),IF(O157="SEMI PERMANEN",VLOOKUP(D179,BIAYA,5,FALSE),IF(O157="GUDANG",VLOOKUP(D179,BIAYA,6,FALSE),IF(O157="GEDUNG BERTINGKAT RENDAH &lt; 5 LANTAI",VLOOKUP(D179,BIAYA,7,FALSE),IF(O157="GEDUNG BERTINGKAT SEDANG 5-8 LANTAI",VLOOKUP(D179,BIAYA,8,FALSE),IF(O157="GEDUNG BERTINGKAT TINGGI &gt; 8 LANTAI",VLOOKUP(D179,BIAYA,9,FALSE),IF(O157="MALL 4 LANTAI + 1 BASEMENT",VLOOKUP(D179,BIAYA,10,FALSE),IF(O157="HOTEL 8 LANTAI",VLOOKUP(D179,BIAYA,11,FALSE),IF(O157="APARTEMEN 14 LANTAI + 2 SEMI BASEMENT",VLOOKUP(D179,BIAYA,12,FALSE)))))))))))))</f>
        <v>0</v>
      </c>
      <c r="N179" s="1379"/>
      <c r="O179" s="1379"/>
      <c r="P179" s="1379"/>
      <c r="Q179" s="1379"/>
      <c r="R179" s="1380"/>
      <c r="S179" s="1380"/>
      <c r="T179" s="1380"/>
      <c r="U179" s="1377">
        <v>1</v>
      </c>
      <c r="V179" s="1377"/>
      <c r="W179" s="1377"/>
      <c r="X179" s="1527">
        <f t="shared" si="28"/>
        <v>0</v>
      </c>
      <c r="Y179" s="1528"/>
      <c r="Z179" s="1528"/>
      <c r="AA179" s="1528"/>
      <c r="AB179" s="1529"/>
      <c r="AC179" s="1394"/>
      <c r="AD179" s="1395"/>
      <c r="AE179" s="1395"/>
      <c r="AF179" s="1395"/>
      <c r="AG179" s="1395"/>
      <c r="AH179" s="1395"/>
      <c r="AI179" s="1395"/>
      <c r="AJ179" s="1395"/>
      <c r="AK179" s="1395"/>
      <c r="AL179" s="1395"/>
      <c r="AM179" s="1395"/>
      <c r="AN179" s="1395"/>
      <c r="AO179" s="1395"/>
      <c r="AP179" s="1395"/>
      <c r="AQ179" s="1395"/>
      <c r="AR179" s="1395"/>
      <c r="AS179" s="1395"/>
      <c r="AT179" s="1395"/>
      <c r="AU179" s="1395"/>
      <c r="AV179" s="1395"/>
      <c r="AW179" s="1395"/>
      <c r="AX179" s="1395"/>
      <c r="AY179" s="1396"/>
      <c r="AZ179" s="3"/>
      <c r="BA179" s="1403"/>
      <c r="BB179" s="1404"/>
      <c r="BC179" s="1404"/>
      <c r="BD179" s="1405"/>
      <c r="BE179" s="1412"/>
      <c r="BF179" s="1413"/>
      <c r="BG179" s="1413"/>
      <c r="BH179" s="1414"/>
      <c r="BI179" s="1412"/>
      <c r="BJ179" s="1413"/>
      <c r="BK179" s="1413"/>
      <c r="BL179" s="1414"/>
      <c r="BM179" s="1421"/>
      <c r="BN179" s="1422"/>
      <c r="BO179" s="1423"/>
      <c r="BP179" s="1427"/>
      <c r="BQ179" s="1427"/>
      <c r="BR179" s="1427"/>
      <c r="BS179" s="1427"/>
      <c r="BT179" s="1427"/>
      <c r="BU179" s="127"/>
      <c r="BV179" s="1378"/>
      <c r="BW179" s="1378"/>
      <c r="BX179" s="1378"/>
      <c r="BY179" s="1378"/>
      <c r="BZ179" s="1378"/>
      <c r="CA179" s="1378"/>
      <c r="CB179" s="1378"/>
      <c r="CC179" s="1378"/>
      <c r="CD179" s="1378"/>
      <c r="CE179" s="1378"/>
      <c r="CF179" s="1378"/>
      <c r="CG179" s="1378"/>
      <c r="CH179" s="1378"/>
      <c r="CI179" s="1378"/>
      <c r="CJ179" s="1378"/>
      <c r="CK179" s="1378"/>
      <c r="CL179" s="1378"/>
      <c r="CM179" s="1378"/>
      <c r="CN179" s="1378"/>
      <c r="CO179" s="1378"/>
      <c r="CP179" s="1378"/>
      <c r="CQ179" s="1378"/>
      <c r="CR179" s="1378"/>
      <c r="CS179" s="1378"/>
      <c r="CT179" s="1378"/>
      <c r="CU179" s="1378"/>
      <c r="CV179" s="1378"/>
      <c r="CW179" s="3"/>
      <c r="CX179" s="5"/>
      <c r="DA179" s="11" t="s">
        <v>225</v>
      </c>
      <c r="DB179" s="12">
        <v>0.71599999999999997</v>
      </c>
      <c r="DC179" s="11"/>
    </row>
    <row r="180" spans="1:121" ht="13.5" customHeight="1" x14ac:dyDescent="0.2">
      <c r="A180" s="3"/>
      <c r="B180" s="2"/>
      <c r="C180" s="1381" t="s">
        <v>811</v>
      </c>
      <c r="D180" s="1382"/>
      <c r="E180" s="1382"/>
      <c r="F180" s="1382"/>
      <c r="G180" s="1382"/>
      <c r="H180" s="1382"/>
      <c r="I180" s="1382"/>
      <c r="J180" s="1382"/>
      <c r="K180" s="1382"/>
      <c r="L180" s="1382"/>
      <c r="M180" s="1382"/>
      <c r="N180" s="1382"/>
      <c r="O180" s="1382"/>
      <c r="P180" s="1382"/>
      <c r="Q180" s="1382"/>
      <c r="R180" s="1382"/>
      <c r="S180" s="1382"/>
      <c r="T180" s="1382"/>
      <c r="U180" s="1382"/>
      <c r="V180" s="1382"/>
      <c r="W180" s="1383"/>
      <c r="X180" s="1384">
        <f>SUM(X176:AB179)</f>
        <v>0</v>
      </c>
      <c r="Y180" s="1384"/>
      <c r="Z180" s="1384"/>
      <c r="AA180" s="1384"/>
      <c r="AB180" s="1384"/>
      <c r="AC180" s="1397"/>
      <c r="AD180" s="1398"/>
      <c r="AE180" s="1398"/>
      <c r="AF180" s="1398"/>
      <c r="AG180" s="1398"/>
      <c r="AH180" s="1398"/>
      <c r="AI180" s="1398"/>
      <c r="AJ180" s="1398"/>
      <c r="AK180" s="1398"/>
      <c r="AL180" s="1398"/>
      <c r="AM180" s="1398"/>
      <c r="AN180" s="1398"/>
      <c r="AO180" s="1398"/>
      <c r="AP180" s="1398"/>
      <c r="AQ180" s="1398"/>
      <c r="AR180" s="1398"/>
      <c r="AS180" s="1398"/>
      <c r="AT180" s="1398"/>
      <c r="AU180" s="1398"/>
      <c r="AV180" s="1398"/>
      <c r="AW180" s="1398"/>
      <c r="AX180" s="1398"/>
      <c r="AY180" s="1399"/>
      <c r="AZ180" s="3"/>
      <c r="BA180" s="1406"/>
      <c r="BB180" s="1407"/>
      <c r="BC180" s="1407"/>
      <c r="BD180" s="1408"/>
      <c r="BE180" s="1415"/>
      <c r="BF180" s="1416"/>
      <c r="BG180" s="1416"/>
      <c r="BH180" s="1417"/>
      <c r="BI180" s="1415"/>
      <c r="BJ180" s="1416"/>
      <c r="BK180" s="1416"/>
      <c r="BL180" s="1417"/>
      <c r="BM180" s="1424"/>
      <c r="BN180" s="1425"/>
      <c r="BO180" s="1426"/>
      <c r="BP180" s="1427"/>
      <c r="BQ180" s="1427"/>
      <c r="BR180" s="1427"/>
      <c r="BS180" s="1427"/>
      <c r="BT180" s="1427"/>
      <c r="BU180" s="127"/>
      <c r="BV180" s="1378"/>
      <c r="BW180" s="1378"/>
      <c r="BX180" s="1378"/>
      <c r="BY180" s="1378"/>
      <c r="BZ180" s="1378"/>
      <c r="CA180" s="1378"/>
      <c r="CB180" s="1378"/>
      <c r="CC180" s="1378"/>
      <c r="CD180" s="1378"/>
      <c r="CE180" s="1378"/>
      <c r="CF180" s="1378"/>
      <c r="CG180" s="1378"/>
      <c r="CH180" s="1378"/>
      <c r="CI180" s="1378"/>
      <c r="CJ180" s="1378"/>
      <c r="CK180" s="1378"/>
      <c r="CL180" s="1378"/>
      <c r="CM180" s="1378"/>
      <c r="CN180" s="1378"/>
      <c r="CO180" s="1378"/>
      <c r="CP180" s="1378"/>
      <c r="CQ180" s="1378"/>
      <c r="CR180" s="1378"/>
      <c r="CS180" s="1378"/>
      <c r="CT180" s="1378"/>
      <c r="CU180" s="1378"/>
      <c r="CV180" s="1378"/>
      <c r="CW180" s="3"/>
      <c r="CX180" s="5"/>
      <c r="DA180" s="11" t="s">
        <v>226</v>
      </c>
      <c r="DB180" s="12">
        <v>0.82199999999999995</v>
      </c>
      <c r="DC180" s="11"/>
    </row>
    <row r="181" spans="1:121" ht="13.5" customHeight="1" x14ac:dyDescent="0.2">
      <c r="A181" s="3"/>
      <c r="B181" s="2"/>
      <c r="C181" s="1385" t="s">
        <v>608</v>
      </c>
      <c r="D181" s="1386"/>
      <c r="E181" s="1386"/>
      <c r="F181" s="1386"/>
      <c r="G181" s="1386"/>
      <c r="H181" s="1386"/>
      <c r="I181" s="1386"/>
      <c r="J181" s="1386"/>
      <c r="K181" s="1386"/>
      <c r="L181" s="1386"/>
      <c r="M181" s="1386"/>
      <c r="N181" s="1386"/>
      <c r="O181" s="1386"/>
      <c r="P181" s="1386"/>
      <c r="Q181" s="1386"/>
      <c r="R181" s="1386"/>
      <c r="S181" s="1386"/>
      <c r="T181" s="1386"/>
      <c r="U181" s="1386"/>
      <c r="V181" s="1386"/>
      <c r="W181" s="1387"/>
      <c r="X181" s="1388">
        <f>HLOOKUP(O157,$DG$58:$DQ$67,5,FALSE)</f>
        <v>178663</v>
      </c>
      <c r="Y181" s="1389"/>
      <c r="Z181" s="1389"/>
      <c r="AA181" s="1389"/>
      <c r="AB181" s="1390"/>
      <c r="AC181" s="1391" t="str">
        <f>HLOOKUP(O157,$DG$44:$DQ$56,5,FALSE)</f>
        <v>Genteng beton, dilengkapi dengan canopy teras dan listplank</v>
      </c>
      <c r="AD181" s="1392"/>
      <c r="AE181" s="1392"/>
      <c r="AF181" s="1392"/>
      <c r="AG181" s="1392"/>
      <c r="AH181" s="1392"/>
      <c r="AI181" s="1392"/>
      <c r="AJ181" s="1392"/>
      <c r="AK181" s="1392"/>
      <c r="AL181" s="1392"/>
      <c r="AM181" s="1392"/>
      <c r="AN181" s="1392"/>
      <c r="AO181" s="1392"/>
      <c r="AP181" s="1392"/>
      <c r="AQ181" s="1392"/>
      <c r="AR181" s="1392"/>
      <c r="AS181" s="1392"/>
      <c r="AT181" s="1392"/>
      <c r="AU181" s="1392"/>
      <c r="AV181" s="1392"/>
      <c r="AW181" s="1392"/>
      <c r="AX181" s="1392"/>
      <c r="AY181" s="1393"/>
      <c r="AZ181" s="3"/>
      <c r="BA181" s="1400">
        <f>X186*BQ162</f>
        <v>0</v>
      </c>
      <c r="BB181" s="1401"/>
      <c r="BC181" s="1401"/>
      <c r="BD181" s="1402"/>
      <c r="BE181" s="1409">
        <f>BE164</f>
        <v>0</v>
      </c>
      <c r="BF181" s="1410"/>
      <c r="BG181" s="1410"/>
      <c r="BH181" s="1411"/>
      <c r="BI181" s="1461">
        <f>BI164</f>
        <v>0</v>
      </c>
      <c r="BJ181" s="1462"/>
      <c r="BK181" s="1462"/>
      <c r="BL181" s="1463"/>
      <c r="BM181" s="1418">
        <f>IF(BI164=0,0,(Rekap!$A$6-BI181)/AS222)</f>
        <v>0</v>
      </c>
      <c r="BN181" s="1419"/>
      <c r="BO181" s="1420"/>
      <c r="BP181" s="1427">
        <f>BA181*BM181</f>
        <v>0</v>
      </c>
      <c r="BQ181" s="1427"/>
      <c r="BR181" s="1427"/>
      <c r="BS181" s="1427"/>
      <c r="BT181" s="1427"/>
      <c r="BU181" s="127"/>
      <c r="BV181" s="1378"/>
      <c r="BW181" s="1378"/>
      <c r="BX181" s="1378"/>
      <c r="BY181" s="1378"/>
      <c r="BZ181" s="1378"/>
      <c r="CA181" s="1378"/>
      <c r="CB181" s="1378"/>
      <c r="CC181" s="1378"/>
      <c r="CD181" s="1378"/>
      <c r="CE181" s="1378"/>
      <c r="CF181" s="1378"/>
      <c r="CG181" s="1378"/>
      <c r="CH181" s="1378"/>
      <c r="CI181" s="1378"/>
      <c r="CJ181" s="1378"/>
      <c r="CK181" s="1378"/>
      <c r="CL181" s="1378"/>
      <c r="CM181" s="1378"/>
      <c r="CN181" s="1378"/>
      <c r="CO181" s="1378"/>
      <c r="CP181" s="1378"/>
      <c r="CQ181" s="1378"/>
      <c r="CR181" s="1378"/>
      <c r="CS181" s="1378"/>
      <c r="CT181" s="1378"/>
      <c r="CU181" s="1378"/>
      <c r="CV181" s="1378"/>
      <c r="CW181" s="3"/>
      <c r="CX181" s="5"/>
      <c r="DA181" s="11" t="s">
        <v>227</v>
      </c>
      <c r="DB181" s="12">
        <v>0.82099999999999995</v>
      </c>
      <c r="DC181" s="11"/>
    </row>
    <row r="182" spans="1:121" ht="13.5" customHeight="1" x14ac:dyDescent="0.25">
      <c r="A182" s="3"/>
      <c r="B182" s="2"/>
      <c r="C182" s="32" t="s">
        <v>810</v>
      </c>
      <c r="D182" s="1470" t="s">
        <v>13</v>
      </c>
      <c r="E182" s="1470"/>
      <c r="F182" s="1470"/>
      <c r="G182" s="1470"/>
      <c r="H182" s="1470"/>
      <c r="I182" s="1470"/>
      <c r="J182" s="1470"/>
      <c r="K182" s="1470"/>
      <c r="L182" s="1471"/>
      <c r="M182" s="1379">
        <f>(IF(O157="RUMAH TINGGAL MEWAH",VLOOKUP(D182,BIAYA,2,FALSE),IF(O157="RUMAH TINGGAL MENENGAH",VLOOKUP(D182,BIAYA,3,FALSE),IF(O157="RUMAH TINGGAL SEDERHANA",VLOOKUP(D182,BIAYA,4,FALSE),IF(O157="SEMI PERMANEN",VLOOKUP(D182,BIAYA,5,FALSE),IF(O157="GUDANG",VLOOKUP(D182,BIAYA,6,FALSE),IF(O157="GEDUNG BERTINGKAT RENDAH &lt; 5 LANTAI",VLOOKUP(D182,BIAYA,7,FALSE),IF(O157="GEDUNG BERTINGKAT SEDANG 5-8 LANTAI",VLOOKUP(D182,BIAYA,8,FALSE),IF(O157="GEDUNG BERTINGKAT TINGGI &gt; 8 LANTAI",VLOOKUP(D182,BIAYA,9,FALSE),IF(O157="MALL 4 LANTAI + 1 BASEMENT",VLOOKUP(D182,BIAYA,10,FALSE),IF(O157="HOTEL 8 LANTAI",VLOOKUP(D182,BIAYA,11,FALSE),IF(O157="APARTEMEN 14 LANTAI + 2 SEMI BASEMENT",VLOOKUP(D182,BIAYA,12,FALSE)))))))))))))</f>
        <v>0</v>
      </c>
      <c r="N182" s="1379"/>
      <c r="O182" s="1379"/>
      <c r="P182" s="1379"/>
      <c r="Q182" s="1379"/>
      <c r="R182" s="1459">
        <v>1</v>
      </c>
      <c r="S182" s="1459"/>
      <c r="T182" s="1459"/>
      <c r="U182" s="1436">
        <v>1</v>
      </c>
      <c r="V182" s="1436"/>
      <c r="W182" s="1436"/>
      <c r="X182" s="1437">
        <f>M182*R182*U182</f>
        <v>0</v>
      </c>
      <c r="Y182" s="1437"/>
      <c r="Z182" s="1437"/>
      <c r="AA182" s="1437"/>
      <c r="AB182" s="1437"/>
      <c r="AC182" s="1394"/>
      <c r="AD182" s="1395"/>
      <c r="AE182" s="1395"/>
      <c r="AF182" s="1395"/>
      <c r="AG182" s="1395"/>
      <c r="AH182" s="1395"/>
      <c r="AI182" s="1395"/>
      <c r="AJ182" s="1395"/>
      <c r="AK182" s="1395"/>
      <c r="AL182" s="1395"/>
      <c r="AM182" s="1395"/>
      <c r="AN182" s="1395"/>
      <c r="AO182" s="1395"/>
      <c r="AP182" s="1395"/>
      <c r="AQ182" s="1395"/>
      <c r="AR182" s="1395"/>
      <c r="AS182" s="1395"/>
      <c r="AT182" s="1395"/>
      <c r="AU182" s="1395"/>
      <c r="AV182" s="1395"/>
      <c r="AW182" s="1395"/>
      <c r="AX182" s="1395"/>
      <c r="AY182" s="1396"/>
      <c r="AZ182" s="3"/>
      <c r="BA182" s="1403"/>
      <c r="BB182" s="1404"/>
      <c r="BC182" s="1404"/>
      <c r="BD182" s="1405"/>
      <c r="BE182" s="1412"/>
      <c r="BF182" s="1413"/>
      <c r="BG182" s="1413"/>
      <c r="BH182" s="1414"/>
      <c r="BI182" s="1464"/>
      <c r="BJ182" s="1465"/>
      <c r="BK182" s="1465"/>
      <c r="BL182" s="1466"/>
      <c r="BM182" s="1421"/>
      <c r="BN182" s="1422"/>
      <c r="BO182" s="1423"/>
      <c r="BP182" s="1427"/>
      <c r="BQ182" s="1427"/>
      <c r="BR182" s="1427"/>
      <c r="BS182" s="1427"/>
      <c r="BT182" s="1427"/>
      <c r="BU182" s="127"/>
      <c r="BV182" s="1378"/>
      <c r="BW182" s="1378"/>
      <c r="BX182" s="1378"/>
      <c r="BY182" s="1378"/>
      <c r="BZ182" s="1378"/>
      <c r="CA182" s="1378"/>
      <c r="CB182" s="1378"/>
      <c r="CC182" s="1378"/>
      <c r="CD182" s="1378"/>
      <c r="CE182" s="1378"/>
      <c r="CF182" s="1378"/>
      <c r="CG182" s="1378"/>
      <c r="CH182" s="1378"/>
      <c r="CI182" s="1378"/>
      <c r="CJ182" s="1378"/>
      <c r="CK182" s="1378"/>
      <c r="CL182" s="1378"/>
      <c r="CM182" s="1378"/>
      <c r="CN182" s="1378"/>
      <c r="CO182" s="1378"/>
      <c r="CP182" s="1378"/>
      <c r="CQ182" s="1378"/>
      <c r="CR182" s="1378"/>
      <c r="CS182" s="1378"/>
      <c r="CT182" s="1378"/>
      <c r="CU182" s="1378"/>
      <c r="CV182" s="1378"/>
      <c r="CW182" s="3"/>
      <c r="CX182" s="5"/>
      <c r="DA182" s="11" t="s">
        <v>228</v>
      </c>
      <c r="DB182" s="12">
        <v>0.83699999999999997</v>
      </c>
      <c r="DC182" s="11"/>
    </row>
    <row r="183" spans="1:121" ht="13.5" customHeight="1" x14ac:dyDescent="0.25">
      <c r="A183" s="3"/>
      <c r="B183" s="2"/>
      <c r="C183" s="33" t="s">
        <v>810</v>
      </c>
      <c r="D183" s="1472" t="s">
        <v>13</v>
      </c>
      <c r="E183" s="1472"/>
      <c r="F183" s="1472"/>
      <c r="G183" s="1472"/>
      <c r="H183" s="1472"/>
      <c r="I183" s="1472"/>
      <c r="J183" s="1472"/>
      <c r="K183" s="1472"/>
      <c r="L183" s="1473"/>
      <c r="M183" s="1379">
        <f>(IF(O157="RUMAH TINGGAL MEWAH",VLOOKUP(D183,BIAYA,2,FALSE),IF(O157="RUMAH TINGGAL MENENGAH",VLOOKUP(D183,BIAYA,3,FALSE),IF(O157="RUMAH TINGGAL SEDERHANA",VLOOKUP(D183,BIAYA,4,FALSE),IF(O157="SEMI PERMANEN",VLOOKUP(D183,BIAYA,5,FALSE),IF(O157="GUDANG",VLOOKUP(D183,BIAYA,6,FALSE),IF(O157="GEDUNG BERTINGKAT RENDAH &lt; 5 LANTAI",VLOOKUP(D183,BIAYA,7,FALSE),IF(O157="GEDUNG BERTINGKAT SEDANG 5-8 LANTAI",VLOOKUP(D183,BIAYA,8,FALSE),IF(O157="GEDUNG BERTINGKAT TINGGI &gt; 8 LANTAI",VLOOKUP(D183,BIAYA,9,FALSE),IF(O157="MALL 4 LANTAI + 1 BASEMENT",VLOOKUP(D183,BIAYA,10,FALSE),IF(O157="HOTEL 8 LANTAI",VLOOKUP(D183,BIAYA,11,FALSE),IF(O157="APARTEMEN 14 LANTAI + 2 SEMI BASEMENT",VLOOKUP(D183,BIAYA,12,FALSE)))))))))))))</f>
        <v>0</v>
      </c>
      <c r="N183" s="1379"/>
      <c r="O183" s="1379"/>
      <c r="P183" s="1379"/>
      <c r="Q183" s="1379"/>
      <c r="R183" s="1460"/>
      <c r="S183" s="1460"/>
      <c r="T183" s="1460"/>
      <c r="U183" s="1359">
        <v>1</v>
      </c>
      <c r="V183" s="1359"/>
      <c r="W183" s="1359"/>
      <c r="X183" s="1533">
        <f t="shared" ref="X183:X185" si="29">M183*R183*U183</f>
        <v>0</v>
      </c>
      <c r="Y183" s="1379"/>
      <c r="Z183" s="1379"/>
      <c r="AA183" s="1379"/>
      <c r="AB183" s="1534"/>
      <c r="AC183" s="1394"/>
      <c r="AD183" s="1395"/>
      <c r="AE183" s="1395"/>
      <c r="AF183" s="1395"/>
      <c r="AG183" s="1395"/>
      <c r="AH183" s="1395"/>
      <c r="AI183" s="1395"/>
      <c r="AJ183" s="1395"/>
      <c r="AK183" s="1395"/>
      <c r="AL183" s="1395"/>
      <c r="AM183" s="1395"/>
      <c r="AN183" s="1395"/>
      <c r="AO183" s="1395"/>
      <c r="AP183" s="1395"/>
      <c r="AQ183" s="1395"/>
      <c r="AR183" s="1395"/>
      <c r="AS183" s="1395"/>
      <c r="AT183" s="1395"/>
      <c r="AU183" s="1395"/>
      <c r="AV183" s="1395"/>
      <c r="AW183" s="1395"/>
      <c r="AX183" s="1395"/>
      <c r="AY183" s="1396"/>
      <c r="AZ183" s="3"/>
      <c r="BA183" s="1403"/>
      <c r="BB183" s="1404"/>
      <c r="BC183" s="1404"/>
      <c r="BD183" s="1405"/>
      <c r="BE183" s="1412"/>
      <c r="BF183" s="1413"/>
      <c r="BG183" s="1413"/>
      <c r="BH183" s="1414"/>
      <c r="BI183" s="1464"/>
      <c r="BJ183" s="1465"/>
      <c r="BK183" s="1465"/>
      <c r="BL183" s="1466"/>
      <c r="BM183" s="1421"/>
      <c r="BN183" s="1422"/>
      <c r="BO183" s="1423"/>
      <c r="BP183" s="1427"/>
      <c r="BQ183" s="1427"/>
      <c r="BR183" s="1427"/>
      <c r="BS183" s="1427"/>
      <c r="BT183" s="1427"/>
      <c r="BU183" s="127"/>
      <c r="BV183" s="1378"/>
      <c r="BW183" s="1378"/>
      <c r="BX183" s="1378"/>
      <c r="BY183" s="1378"/>
      <c r="BZ183" s="1378"/>
      <c r="CA183" s="1378"/>
      <c r="CB183" s="1378"/>
      <c r="CC183" s="1378"/>
      <c r="CD183" s="1378"/>
      <c r="CE183" s="1378"/>
      <c r="CF183" s="1378"/>
      <c r="CG183" s="1378"/>
      <c r="CH183" s="1378"/>
      <c r="CI183" s="1378"/>
      <c r="CJ183" s="1378"/>
      <c r="CK183" s="1378"/>
      <c r="CL183" s="1378"/>
      <c r="CM183" s="1378"/>
      <c r="CN183" s="1378"/>
      <c r="CO183" s="1378"/>
      <c r="CP183" s="1378"/>
      <c r="CQ183" s="1378"/>
      <c r="CR183" s="1378"/>
      <c r="CS183" s="1378"/>
      <c r="CT183" s="1378"/>
      <c r="CU183" s="1378"/>
      <c r="CV183" s="1378"/>
      <c r="CW183" s="3"/>
      <c r="CX183" s="5"/>
      <c r="DA183" s="11" t="s">
        <v>229</v>
      </c>
      <c r="DB183" s="12">
        <v>0.72099999999999997</v>
      </c>
      <c r="DC183" s="11"/>
    </row>
    <row r="184" spans="1:121" ht="13.5" customHeight="1" x14ac:dyDescent="0.25">
      <c r="A184" s="3"/>
      <c r="B184" s="2"/>
      <c r="C184" s="33" t="s">
        <v>810</v>
      </c>
      <c r="D184" s="1472" t="s">
        <v>13</v>
      </c>
      <c r="E184" s="1472"/>
      <c r="F184" s="1472"/>
      <c r="G184" s="1472"/>
      <c r="H184" s="1472"/>
      <c r="I184" s="1472"/>
      <c r="J184" s="1472"/>
      <c r="K184" s="1472"/>
      <c r="L184" s="1473"/>
      <c r="M184" s="1379">
        <f>(IF(O157="RUMAH TINGGAL MEWAH",VLOOKUP(D184,BIAYA,2,FALSE),IF(O157="RUMAH TINGGAL MENENGAH",VLOOKUP(D184,BIAYA,3,FALSE),IF(O157="RUMAH TINGGAL SEDERHANA",VLOOKUP(D184,BIAYA,4,FALSE),IF(O157="SEMI PERMANEN",VLOOKUP(D184,BIAYA,5,FALSE),IF(O157="GUDANG",VLOOKUP(D184,BIAYA,6,FALSE),IF(O157="GEDUNG BERTINGKAT RENDAH &lt; 5 LANTAI",VLOOKUP(D184,BIAYA,7,FALSE),IF(O157="GEDUNG BERTINGKAT SEDANG 5-8 LANTAI",VLOOKUP(D184,BIAYA,8,FALSE),IF(O157="GEDUNG BERTINGKAT TINGGI &gt; 8 LANTAI",VLOOKUP(D184,BIAYA,9,FALSE),IF(O157="MALL 4 LANTAI + 1 BASEMENT",VLOOKUP(D184,BIAYA,10,FALSE),IF(O157="HOTEL 8 LANTAI",VLOOKUP(D184,BIAYA,11,FALSE),IF(O157="APARTEMEN 14 LANTAI + 2 SEMI BASEMENT",VLOOKUP(D184,BIAYA,12,FALSE)))))))))))))</f>
        <v>0</v>
      </c>
      <c r="N184" s="1379"/>
      <c r="O184" s="1379"/>
      <c r="P184" s="1379"/>
      <c r="Q184" s="1379"/>
      <c r="R184" s="1460"/>
      <c r="S184" s="1460"/>
      <c r="T184" s="1460"/>
      <c r="U184" s="1359">
        <v>1</v>
      </c>
      <c r="V184" s="1359"/>
      <c r="W184" s="1359"/>
      <c r="X184" s="1533">
        <f t="shared" si="29"/>
        <v>0</v>
      </c>
      <c r="Y184" s="1379"/>
      <c r="Z184" s="1379"/>
      <c r="AA184" s="1379"/>
      <c r="AB184" s="1534"/>
      <c r="AC184" s="1394"/>
      <c r="AD184" s="1395"/>
      <c r="AE184" s="1395"/>
      <c r="AF184" s="1395"/>
      <c r="AG184" s="1395"/>
      <c r="AH184" s="1395"/>
      <c r="AI184" s="1395"/>
      <c r="AJ184" s="1395"/>
      <c r="AK184" s="1395"/>
      <c r="AL184" s="1395"/>
      <c r="AM184" s="1395"/>
      <c r="AN184" s="1395"/>
      <c r="AO184" s="1395"/>
      <c r="AP184" s="1395"/>
      <c r="AQ184" s="1395"/>
      <c r="AR184" s="1395"/>
      <c r="AS184" s="1395"/>
      <c r="AT184" s="1395"/>
      <c r="AU184" s="1395"/>
      <c r="AV184" s="1395"/>
      <c r="AW184" s="1395"/>
      <c r="AX184" s="1395"/>
      <c r="AY184" s="1396"/>
      <c r="AZ184" s="3"/>
      <c r="BA184" s="1403"/>
      <c r="BB184" s="1404"/>
      <c r="BC184" s="1404"/>
      <c r="BD184" s="1405"/>
      <c r="BE184" s="1412"/>
      <c r="BF184" s="1413"/>
      <c r="BG184" s="1413"/>
      <c r="BH184" s="1414"/>
      <c r="BI184" s="1464"/>
      <c r="BJ184" s="1465"/>
      <c r="BK184" s="1465"/>
      <c r="BL184" s="1466"/>
      <c r="BM184" s="1421"/>
      <c r="BN184" s="1422"/>
      <c r="BO184" s="1423"/>
      <c r="BP184" s="1427"/>
      <c r="BQ184" s="1427"/>
      <c r="BR184" s="1427"/>
      <c r="BS184" s="1427"/>
      <c r="BT184" s="1427"/>
      <c r="BU184" s="127"/>
      <c r="BV184" s="1378"/>
      <c r="BW184" s="1378"/>
      <c r="BX184" s="1378"/>
      <c r="BY184" s="1378"/>
      <c r="BZ184" s="1378"/>
      <c r="CA184" s="1378"/>
      <c r="CB184" s="1378"/>
      <c r="CC184" s="1378"/>
      <c r="CD184" s="1378"/>
      <c r="CE184" s="1378"/>
      <c r="CF184" s="1378"/>
      <c r="CG184" s="1378"/>
      <c r="CH184" s="1378"/>
      <c r="CI184" s="1378"/>
      <c r="CJ184" s="1378"/>
      <c r="CK184" s="1378"/>
      <c r="CL184" s="1378"/>
      <c r="CM184" s="1378"/>
      <c r="CN184" s="1378"/>
      <c r="CO184" s="1378"/>
      <c r="CP184" s="1378"/>
      <c r="CQ184" s="1378"/>
      <c r="CR184" s="1378"/>
      <c r="CS184" s="1378"/>
      <c r="CT184" s="1378"/>
      <c r="CU184" s="1378"/>
      <c r="CV184" s="1378"/>
      <c r="CW184" s="3"/>
      <c r="CX184" s="5"/>
      <c r="DA184" s="11" t="s">
        <v>230</v>
      </c>
      <c r="DB184" s="12">
        <v>0.70199999999999996</v>
      </c>
      <c r="DC184" s="11"/>
    </row>
    <row r="185" spans="1:121" ht="13.5" customHeight="1" x14ac:dyDescent="0.25">
      <c r="A185" s="3"/>
      <c r="B185" s="2"/>
      <c r="C185" s="34" t="s">
        <v>810</v>
      </c>
      <c r="D185" s="1472" t="s">
        <v>13</v>
      </c>
      <c r="E185" s="1472"/>
      <c r="F185" s="1472"/>
      <c r="G185" s="1472"/>
      <c r="H185" s="1472"/>
      <c r="I185" s="1472"/>
      <c r="J185" s="1472"/>
      <c r="K185" s="1472"/>
      <c r="L185" s="1473"/>
      <c r="M185" s="1379">
        <f>(IF(O157="RUMAH TINGGAL MEWAH",VLOOKUP(D185,BIAYA,2,FALSE),IF(O157="RUMAH TINGGAL MENENGAH",VLOOKUP(D185,BIAYA,3,FALSE),IF(O157="RUMAH TINGGAL SEDERHANA",VLOOKUP(D185,BIAYA,4,FALSE),IF(O157="SEMI PERMANEN",VLOOKUP(D185,BIAYA,5,FALSE),IF(O157="GUDANG",VLOOKUP(D185,BIAYA,6,FALSE),IF(O157="GEDUNG BERTINGKAT RENDAH &lt; 5 LANTAI",VLOOKUP(D185,BIAYA,7,FALSE),IF(O157="GEDUNG BERTINGKAT SEDANG 5-8 LANTAI",VLOOKUP(D185,BIAYA,8,FALSE),IF(O157="GEDUNG BERTINGKAT TINGGI &gt; 8 LANTAI",VLOOKUP(D185,BIAYA,9,FALSE),IF(O157="MALL 4 LANTAI + 1 BASEMENT",VLOOKUP(D185,BIAYA,10,FALSE),IF(O157="HOTEL 8 LANTAI",VLOOKUP(D185,BIAYA,11,FALSE),IF(O157="APARTEMEN 14 LANTAI + 2 SEMI BASEMENT",VLOOKUP(D185,BIAYA,12,FALSE)))))))))))))</f>
        <v>0</v>
      </c>
      <c r="N185" s="1379"/>
      <c r="O185" s="1379"/>
      <c r="P185" s="1379"/>
      <c r="Q185" s="1379"/>
      <c r="R185" s="1380"/>
      <c r="S185" s="1380"/>
      <c r="T185" s="1380"/>
      <c r="U185" s="1377">
        <v>1</v>
      </c>
      <c r="V185" s="1377"/>
      <c r="W185" s="1377"/>
      <c r="X185" s="1527">
        <f t="shared" si="29"/>
        <v>0</v>
      </c>
      <c r="Y185" s="1528"/>
      <c r="Z185" s="1528"/>
      <c r="AA185" s="1528"/>
      <c r="AB185" s="1529"/>
      <c r="AC185" s="1394"/>
      <c r="AD185" s="1395"/>
      <c r="AE185" s="1395"/>
      <c r="AF185" s="1395"/>
      <c r="AG185" s="1395"/>
      <c r="AH185" s="1395"/>
      <c r="AI185" s="1395"/>
      <c r="AJ185" s="1395"/>
      <c r="AK185" s="1395"/>
      <c r="AL185" s="1395"/>
      <c r="AM185" s="1395"/>
      <c r="AN185" s="1395"/>
      <c r="AO185" s="1395"/>
      <c r="AP185" s="1395"/>
      <c r="AQ185" s="1395"/>
      <c r="AR185" s="1395"/>
      <c r="AS185" s="1395"/>
      <c r="AT185" s="1395"/>
      <c r="AU185" s="1395"/>
      <c r="AV185" s="1395"/>
      <c r="AW185" s="1395"/>
      <c r="AX185" s="1395"/>
      <c r="AY185" s="1396"/>
      <c r="AZ185" s="3"/>
      <c r="BA185" s="1403"/>
      <c r="BB185" s="1404"/>
      <c r="BC185" s="1404"/>
      <c r="BD185" s="1405"/>
      <c r="BE185" s="1412"/>
      <c r="BF185" s="1413"/>
      <c r="BG185" s="1413"/>
      <c r="BH185" s="1414"/>
      <c r="BI185" s="1464"/>
      <c r="BJ185" s="1465"/>
      <c r="BK185" s="1465"/>
      <c r="BL185" s="1466"/>
      <c r="BM185" s="1421"/>
      <c r="BN185" s="1422"/>
      <c r="BO185" s="1423"/>
      <c r="BP185" s="1427"/>
      <c r="BQ185" s="1427"/>
      <c r="BR185" s="1427"/>
      <c r="BS185" s="1427"/>
      <c r="BT185" s="1427"/>
      <c r="BU185" s="127"/>
      <c r="BV185" s="128"/>
      <c r="BW185" s="128"/>
      <c r="BX185" s="128"/>
      <c r="BY185" s="128"/>
      <c r="BZ185" s="128"/>
      <c r="CA185" s="128"/>
      <c r="CB185" s="128"/>
      <c r="CC185" s="128"/>
      <c r="CD185" s="119"/>
      <c r="CE185" s="125"/>
      <c r="CF185" s="125"/>
      <c r="CG185" s="125"/>
      <c r="CH185" s="125"/>
      <c r="CI185" s="125"/>
      <c r="CJ185" s="125"/>
      <c r="CK185" s="125"/>
      <c r="CL185" s="125"/>
      <c r="CM185" s="125"/>
      <c r="CN185" s="125"/>
      <c r="CO185" s="125"/>
      <c r="CP185" s="125"/>
      <c r="CQ185" s="125"/>
      <c r="CR185" s="125"/>
      <c r="CS185" s="125"/>
      <c r="CT185" s="125"/>
      <c r="CU185" s="125"/>
      <c r="CV185" s="125"/>
      <c r="CW185" s="3"/>
      <c r="CX185" s="5"/>
      <c r="DA185" s="11"/>
      <c r="DB185" s="11"/>
      <c r="DC185" s="11"/>
    </row>
    <row r="186" spans="1:121" ht="13.5" customHeight="1" x14ac:dyDescent="0.2">
      <c r="A186" s="3"/>
      <c r="B186" s="2"/>
      <c r="C186" s="1381" t="s">
        <v>811</v>
      </c>
      <c r="D186" s="1382"/>
      <c r="E186" s="1382"/>
      <c r="F186" s="1382"/>
      <c r="G186" s="1382"/>
      <c r="H186" s="1382"/>
      <c r="I186" s="1382"/>
      <c r="J186" s="1382"/>
      <c r="K186" s="1382"/>
      <c r="L186" s="1382"/>
      <c r="M186" s="1382"/>
      <c r="N186" s="1382"/>
      <c r="O186" s="1382"/>
      <c r="P186" s="1382"/>
      <c r="Q186" s="1382"/>
      <c r="R186" s="1382"/>
      <c r="S186" s="1382"/>
      <c r="T186" s="1382"/>
      <c r="U186" s="1382"/>
      <c r="V186" s="1382"/>
      <c r="W186" s="1383"/>
      <c r="X186" s="1384">
        <f>SUM(X182:AB185)</f>
        <v>0</v>
      </c>
      <c r="Y186" s="1384"/>
      <c r="Z186" s="1384"/>
      <c r="AA186" s="1384"/>
      <c r="AB186" s="1384"/>
      <c r="AC186" s="1397"/>
      <c r="AD186" s="1398"/>
      <c r="AE186" s="1398"/>
      <c r="AF186" s="1398"/>
      <c r="AG186" s="1398"/>
      <c r="AH186" s="1398"/>
      <c r="AI186" s="1398"/>
      <c r="AJ186" s="1398"/>
      <c r="AK186" s="1398"/>
      <c r="AL186" s="1398"/>
      <c r="AM186" s="1398"/>
      <c r="AN186" s="1398"/>
      <c r="AO186" s="1398"/>
      <c r="AP186" s="1398"/>
      <c r="AQ186" s="1398"/>
      <c r="AR186" s="1398"/>
      <c r="AS186" s="1398"/>
      <c r="AT186" s="1398"/>
      <c r="AU186" s="1398"/>
      <c r="AV186" s="1398"/>
      <c r="AW186" s="1398"/>
      <c r="AX186" s="1398"/>
      <c r="AY186" s="1399"/>
      <c r="AZ186" s="3"/>
      <c r="BA186" s="1406"/>
      <c r="BB186" s="1407"/>
      <c r="BC186" s="1407"/>
      <c r="BD186" s="1408"/>
      <c r="BE186" s="1415"/>
      <c r="BF186" s="1416"/>
      <c r="BG186" s="1416"/>
      <c r="BH186" s="1417"/>
      <c r="BI186" s="1467"/>
      <c r="BJ186" s="1468"/>
      <c r="BK186" s="1468"/>
      <c r="BL186" s="1469"/>
      <c r="BM186" s="1424"/>
      <c r="BN186" s="1425"/>
      <c r="BO186" s="1426"/>
      <c r="BP186" s="1427"/>
      <c r="BQ186" s="1427"/>
      <c r="BR186" s="1427"/>
      <c r="BS186" s="1427"/>
      <c r="BT186" s="1427"/>
      <c r="BU186" s="127"/>
      <c r="BV186" s="1378" t="s">
        <v>911</v>
      </c>
      <c r="BW186" s="1378"/>
      <c r="BX186" s="1378"/>
      <c r="BY186" s="1378"/>
      <c r="BZ186" s="1378"/>
      <c r="CA186" s="1378"/>
      <c r="CB186" s="1378"/>
      <c r="CC186" s="1378"/>
      <c r="CD186" s="1378"/>
      <c r="CE186" s="1378"/>
      <c r="CF186" s="1378"/>
      <c r="CG186" s="1378"/>
      <c r="CH186" s="1378"/>
      <c r="CI186" s="1378"/>
      <c r="CJ186" s="1378"/>
      <c r="CK186" s="1378"/>
      <c r="CL186" s="1378"/>
      <c r="CM186" s="1378"/>
      <c r="CN186" s="1378"/>
      <c r="CO186" s="1378"/>
      <c r="CP186" s="1378"/>
      <c r="CQ186" s="1378"/>
      <c r="CR186" s="1378"/>
      <c r="CS186" s="1378"/>
      <c r="CT186" s="1378"/>
      <c r="CU186" s="1378"/>
      <c r="CV186" s="1378"/>
      <c r="CW186" s="3"/>
      <c r="CX186" s="5"/>
      <c r="DA186" s="11" t="s">
        <v>231</v>
      </c>
      <c r="DB186" s="11">
        <v>0.86799999999999999</v>
      </c>
      <c r="DC186" s="11"/>
    </row>
    <row r="187" spans="1:121" ht="13.5" customHeight="1" x14ac:dyDescent="0.2">
      <c r="A187" s="3"/>
      <c r="B187" s="2"/>
      <c r="C187" s="1385" t="s">
        <v>805</v>
      </c>
      <c r="D187" s="1386"/>
      <c r="E187" s="1386"/>
      <c r="F187" s="1386"/>
      <c r="G187" s="1386"/>
      <c r="H187" s="1386"/>
      <c r="I187" s="1386"/>
      <c r="J187" s="1386"/>
      <c r="K187" s="1386"/>
      <c r="L187" s="1386"/>
      <c r="M187" s="1386"/>
      <c r="N187" s="1386"/>
      <c r="O187" s="1386"/>
      <c r="P187" s="1386"/>
      <c r="Q187" s="1386"/>
      <c r="R187" s="1386"/>
      <c r="S187" s="1386"/>
      <c r="T187" s="1386"/>
      <c r="U187" s="1386"/>
      <c r="V187" s="1386"/>
      <c r="W187" s="1387"/>
      <c r="X187" s="1388">
        <f>HLOOKUP(O157,$DG$58:$DQ$67,6,FALSE)</f>
        <v>182435</v>
      </c>
      <c r="Y187" s="1389"/>
      <c r="Z187" s="1389"/>
      <c r="AA187" s="1389"/>
      <c r="AB187" s="1390"/>
      <c r="AC187" s="1391" t="str">
        <f>HLOOKUP(O157,$DG$44:$DQ$56,6,FALSE)</f>
        <v>Plafon gypsum setara Knauf, list cornice 5 cm dengan rangka hollow galvanis, di cat setara Catylac; sebagian kecil menggunakan plafon GRC 6 mm untuk area basah</v>
      </c>
      <c r="AD187" s="1392"/>
      <c r="AE187" s="1392"/>
      <c r="AF187" s="1392"/>
      <c r="AG187" s="1392"/>
      <c r="AH187" s="1392"/>
      <c r="AI187" s="1392"/>
      <c r="AJ187" s="1392"/>
      <c r="AK187" s="1392"/>
      <c r="AL187" s="1392"/>
      <c r="AM187" s="1392"/>
      <c r="AN187" s="1392"/>
      <c r="AO187" s="1392"/>
      <c r="AP187" s="1392"/>
      <c r="AQ187" s="1392"/>
      <c r="AR187" s="1392"/>
      <c r="AS187" s="1392"/>
      <c r="AT187" s="1392"/>
      <c r="AU187" s="1392"/>
      <c r="AV187" s="1392"/>
      <c r="AW187" s="1392"/>
      <c r="AX187" s="1392"/>
      <c r="AY187" s="1393"/>
      <c r="AZ187" s="3"/>
      <c r="BA187" s="1400">
        <f>X192*BQ162</f>
        <v>0</v>
      </c>
      <c r="BB187" s="1401"/>
      <c r="BC187" s="1401"/>
      <c r="BD187" s="1402"/>
      <c r="BE187" s="1409">
        <f>BE164</f>
        <v>0</v>
      </c>
      <c r="BF187" s="1410"/>
      <c r="BG187" s="1410"/>
      <c r="BH187" s="1411"/>
      <c r="BI187" s="1461">
        <f>BI164</f>
        <v>0</v>
      </c>
      <c r="BJ187" s="1462"/>
      <c r="BK187" s="1462"/>
      <c r="BL187" s="1463"/>
      <c r="BM187" s="1418">
        <f>IF(BI164=0,0,(Rekap!$A$6-BI187)/AS222)</f>
        <v>0</v>
      </c>
      <c r="BN187" s="1419"/>
      <c r="BO187" s="1420"/>
      <c r="BP187" s="1427">
        <f>BA187*BM187</f>
        <v>0</v>
      </c>
      <c r="BQ187" s="1427"/>
      <c r="BR187" s="1427"/>
      <c r="BS187" s="1427"/>
      <c r="BT187" s="1427"/>
      <c r="BU187" s="127"/>
      <c r="BV187" s="1378"/>
      <c r="BW187" s="1378"/>
      <c r="BX187" s="1378"/>
      <c r="BY187" s="1378"/>
      <c r="BZ187" s="1378"/>
      <c r="CA187" s="1378"/>
      <c r="CB187" s="1378"/>
      <c r="CC187" s="1378"/>
      <c r="CD187" s="1378"/>
      <c r="CE187" s="1378"/>
      <c r="CF187" s="1378"/>
      <c r="CG187" s="1378"/>
      <c r="CH187" s="1378"/>
      <c r="CI187" s="1378"/>
      <c r="CJ187" s="1378"/>
      <c r="CK187" s="1378"/>
      <c r="CL187" s="1378"/>
      <c r="CM187" s="1378"/>
      <c r="CN187" s="1378"/>
      <c r="CO187" s="1378"/>
      <c r="CP187" s="1378"/>
      <c r="CQ187" s="1378"/>
      <c r="CR187" s="1378"/>
      <c r="CS187" s="1378"/>
      <c r="CT187" s="1378"/>
      <c r="CU187" s="1378"/>
      <c r="CV187" s="1378"/>
      <c r="CW187" s="3"/>
      <c r="CX187" s="5"/>
      <c r="DA187" s="11" t="s">
        <v>232</v>
      </c>
      <c r="DB187" s="11">
        <v>0.875</v>
      </c>
      <c r="DC187" s="11"/>
    </row>
    <row r="188" spans="1:121" ht="13.5" customHeight="1" x14ac:dyDescent="0.25">
      <c r="A188" s="3"/>
      <c r="B188" s="2"/>
      <c r="C188" s="32" t="s">
        <v>810</v>
      </c>
      <c r="D188" s="1470" t="s">
        <v>13</v>
      </c>
      <c r="E188" s="1470"/>
      <c r="F188" s="1470"/>
      <c r="G188" s="1470"/>
      <c r="H188" s="1470"/>
      <c r="I188" s="1470"/>
      <c r="J188" s="1470"/>
      <c r="K188" s="1470"/>
      <c r="L188" s="1471"/>
      <c r="M188" s="1379">
        <f>(IF(O157="RUMAH TINGGAL MEWAH",VLOOKUP(D188,BIAYA,2,FALSE),IF(O157="RUMAH TINGGAL MENENGAH",VLOOKUP(D188,BIAYA,3,FALSE),IF(O157="RUMAH TINGGAL SEDERHANA",VLOOKUP(D188,BIAYA,4,FALSE),IF(O157="SEMI PERMANEN",VLOOKUP(D188,BIAYA,5,FALSE),IF(O157="GUDANG",VLOOKUP(D188,BIAYA,6,FALSE),IF(O157="GEDUNG BERTINGKAT RENDAH &lt; 5 LANTAI",VLOOKUP(D188,BIAYA,7,FALSE),IF(O157="GEDUNG BERTINGKAT SEDANG 5-8 LANTAI",VLOOKUP(D188,BIAYA,8,FALSE),IF(O157="GEDUNG BERTINGKAT TINGGI &gt; 8 LANTAI",VLOOKUP(D188,BIAYA,9,FALSE),IF(O157="MALL 4 LANTAI + 1 BASEMENT",VLOOKUP(D188,BIAYA,10,FALSE),IF(O157="HOTEL 8 LANTAI",VLOOKUP(D188,BIAYA,11,FALSE),IF(O157="APARTEMEN 14 LANTAI + 2 SEMI BASEMENT",VLOOKUP(D188,BIAYA,12,FALSE)))))))))))))</f>
        <v>0</v>
      </c>
      <c r="N188" s="1379"/>
      <c r="O188" s="1379"/>
      <c r="P188" s="1379"/>
      <c r="Q188" s="1379"/>
      <c r="R188" s="1459">
        <v>1</v>
      </c>
      <c r="S188" s="1459"/>
      <c r="T188" s="1459"/>
      <c r="U188" s="1436">
        <v>1</v>
      </c>
      <c r="V188" s="1436"/>
      <c r="W188" s="1436"/>
      <c r="X188" s="1437">
        <f>M188*R188*U188</f>
        <v>0</v>
      </c>
      <c r="Y188" s="1437"/>
      <c r="Z188" s="1437"/>
      <c r="AA188" s="1437"/>
      <c r="AB188" s="1437"/>
      <c r="AC188" s="1394"/>
      <c r="AD188" s="1395"/>
      <c r="AE188" s="1395"/>
      <c r="AF188" s="1395"/>
      <c r="AG188" s="1395"/>
      <c r="AH188" s="1395"/>
      <c r="AI188" s="1395"/>
      <c r="AJ188" s="1395"/>
      <c r="AK188" s="1395"/>
      <c r="AL188" s="1395"/>
      <c r="AM188" s="1395"/>
      <c r="AN188" s="1395"/>
      <c r="AO188" s="1395"/>
      <c r="AP188" s="1395"/>
      <c r="AQ188" s="1395"/>
      <c r="AR188" s="1395"/>
      <c r="AS188" s="1395"/>
      <c r="AT188" s="1395"/>
      <c r="AU188" s="1395"/>
      <c r="AV188" s="1395"/>
      <c r="AW188" s="1395"/>
      <c r="AX188" s="1395"/>
      <c r="AY188" s="1396"/>
      <c r="AZ188" s="3"/>
      <c r="BA188" s="1403"/>
      <c r="BB188" s="1404"/>
      <c r="BC188" s="1404"/>
      <c r="BD188" s="1405"/>
      <c r="BE188" s="1412"/>
      <c r="BF188" s="1413"/>
      <c r="BG188" s="1413"/>
      <c r="BH188" s="1414"/>
      <c r="BI188" s="1464"/>
      <c r="BJ188" s="1465"/>
      <c r="BK188" s="1465"/>
      <c r="BL188" s="1466"/>
      <c r="BM188" s="1421"/>
      <c r="BN188" s="1422"/>
      <c r="BO188" s="1423"/>
      <c r="BP188" s="1427"/>
      <c r="BQ188" s="1427"/>
      <c r="BR188" s="1427"/>
      <c r="BS188" s="1427"/>
      <c r="BT188" s="1427"/>
      <c r="BU188" s="127"/>
      <c r="BV188" s="1378"/>
      <c r="BW188" s="1378"/>
      <c r="BX188" s="1378"/>
      <c r="BY188" s="1378"/>
      <c r="BZ188" s="1378"/>
      <c r="CA188" s="1378"/>
      <c r="CB188" s="1378"/>
      <c r="CC188" s="1378"/>
      <c r="CD188" s="1378"/>
      <c r="CE188" s="1378"/>
      <c r="CF188" s="1378"/>
      <c r="CG188" s="1378"/>
      <c r="CH188" s="1378"/>
      <c r="CI188" s="1378"/>
      <c r="CJ188" s="1378"/>
      <c r="CK188" s="1378"/>
      <c r="CL188" s="1378"/>
      <c r="CM188" s="1378"/>
      <c r="CN188" s="1378"/>
      <c r="CO188" s="1378"/>
      <c r="CP188" s="1378"/>
      <c r="CQ188" s="1378"/>
      <c r="CR188" s="1378"/>
      <c r="CS188" s="1378"/>
      <c r="CT188" s="1378"/>
      <c r="CU188" s="1378"/>
      <c r="CV188" s="1378"/>
      <c r="CW188" s="3"/>
      <c r="CX188" s="5"/>
      <c r="DA188" s="11" t="s">
        <v>233</v>
      </c>
      <c r="DB188" s="11">
        <v>0.88100000000000001</v>
      </c>
      <c r="DC188" s="11"/>
    </row>
    <row r="189" spans="1:121" ht="13.5" customHeight="1" x14ac:dyDescent="0.25">
      <c r="A189" s="3"/>
      <c r="B189" s="2"/>
      <c r="C189" s="33" t="s">
        <v>810</v>
      </c>
      <c r="D189" s="1472" t="s">
        <v>13</v>
      </c>
      <c r="E189" s="1472"/>
      <c r="F189" s="1472"/>
      <c r="G189" s="1472"/>
      <c r="H189" s="1472"/>
      <c r="I189" s="1472"/>
      <c r="J189" s="1472"/>
      <c r="K189" s="1472"/>
      <c r="L189" s="1473"/>
      <c r="M189" s="1379">
        <f>(IF(O157="RUMAH TINGGAL MEWAH",VLOOKUP(D189,BIAYA,2,FALSE),IF(O157="RUMAH TINGGAL MENENGAH",VLOOKUP(D189,BIAYA,3,FALSE),IF(O157="RUMAH TINGGAL SEDERHANA",VLOOKUP(D189,BIAYA,4,FALSE),IF(O157="SEMI PERMANEN",VLOOKUP(D189,BIAYA,5,FALSE),IF(O157="GUDANG",VLOOKUP(D189,BIAYA,6,FALSE),IF(O157="GEDUNG BERTINGKAT RENDAH &lt; 5 LANTAI",VLOOKUP(D189,BIAYA,7,FALSE),IF(O157="GEDUNG BERTINGKAT SEDANG 5-8 LANTAI",VLOOKUP(D189,BIAYA,8,FALSE),IF(O157="GEDUNG BERTINGKAT TINGGI &gt; 8 LANTAI",VLOOKUP(D189,BIAYA,9,FALSE),IF(O157="MALL 4 LANTAI + 1 BASEMENT",VLOOKUP(D189,BIAYA,10,FALSE),IF(O157="HOTEL 8 LANTAI",VLOOKUP(D189,BIAYA,11,FALSE),IF(O157="APARTEMEN 14 LANTAI + 2 SEMI BASEMENT",VLOOKUP(D189,BIAYA,12,FALSE)))))))))))))</f>
        <v>0</v>
      </c>
      <c r="N189" s="1379"/>
      <c r="O189" s="1379"/>
      <c r="P189" s="1379"/>
      <c r="Q189" s="1379"/>
      <c r="R189" s="1460"/>
      <c r="S189" s="1460"/>
      <c r="T189" s="1460"/>
      <c r="U189" s="1359">
        <v>1</v>
      </c>
      <c r="V189" s="1359"/>
      <c r="W189" s="1359"/>
      <c r="X189" s="1533">
        <f t="shared" ref="X189:X191" si="30">M189*R189*U189</f>
        <v>0</v>
      </c>
      <c r="Y189" s="1379"/>
      <c r="Z189" s="1379"/>
      <c r="AA189" s="1379"/>
      <c r="AB189" s="1534"/>
      <c r="AC189" s="1394"/>
      <c r="AD189" s="1395"/>
      <c r="AE189" s="1395"/>
      <c r="AF189" s="1395"/>
      <c r="AG189" s="1395"/>
      <c r="AH189" s="1395"/>
      <c r="AI189" s="1395"/>
      <c r="AJ189" s="1395"/>
      <c r="AK189" s="1395"/>
      <c r="AL189" s="1395"/>
      <c r="AM189" s="1395"/>
      <c r="AN189" s="1395"/>
      <c r="AO189" s="1395"/>
      <c r="AP189" s="1395"/>
      <c r="AQ189" s="1395"/>
      <c r="AR189" s="1395"/>
      <c r="AS189" s="1395"/>
      <c r="AT189" s="1395"/>
      <c r="AU189" s="1395"/>
      <c r="AV189" s="1395"/>
      <c r="AW189" s="1395"/>
      <c r="AX189" s="1395"/>
      <c r="AY189" s="1396"/>
      <c r="AZ189" s="3"/>
      <c r="BA189" s="1403"/>
      <c r="BB189" s="1404"/>
      <c r="BC189" s="1404"/>
      <c r="BD189" s="1405"/>
      <c r="BE189" s="1412"/>
      <c r="BF189" s="1413"/>
      <c r="BG189" s="1413"/>
      <c r="BH189" s="1414"/>
      <c r="BI189" s="1464"/>
      <c r="BJ189" s="1465"/>
      <c r="BK189" s="1465"/>
      <c r="BL189" s="1466"/>
      <c r="BM189" s="1421"/>
      <c r="BN189" s="1422"/>
      <c r="BO189" s="1423"/>
      <c r="BP189" s="1427"/>
      <c r="BQ189" s="1427"/>
      <c r="BR189" s="1427"/>
      <c r="BS189" s="1427"/>
      <c r="BT189" s="1427"/>
      <c r="BU189" s="127"/>
      <c r="BV189" s="1378"/>
      <c r="BW189" s="1378"/>
      <c r="BX189" s="1378"/>
      <c r="BY189" s="1378"/>
      <c r="BZ189" s="1378"/>
      <c r="CA189" s="1378"/>
      <c r="CB189" s="1378"/>
      <c r="CC189" s="1378"/>
      <c r="CD189" s="1378"/>
      <c r="CE189" s="1378"/>
      <c r="CF189" s="1378"/>
      <c r="CG189" s="1378"/>
      <c r="CH189" s="1378"/>
      <c r="CI189" s="1378"/>
      <c r="CJ189" s="1378"/>
      <c r="CK189" s="1378"/>
      <c r="CL189" s="1378"/>
      <c r="CM189" s="1378"/>
      <c r="CN189" s="1378"/>
      <c r="CO189" s="1378"/>
      <c r="CP189" s="1378"/>
      <c r="CQ189" s="1378"/>
      <c r="CR189" s="1378"/>
      <c r="CS189" s="1378"/>
      <c r="CT189" s="1378"/>
      <c r="CU189" s="1378"/>
      <c r="CV189" s="1378"/>
      <c r="CW189" s="3"/>
      <c r="CX189" s="5"/>
      <c r="DA189" s="11" t="s">
        <v>234</v>
      </c>
      <c r="DB189" s="11">
        <v>0.86599999999999999</v>
      </c>
      <c r="DC189" s="11"/>
    </row>
    <row r="190" spans="1:121" ht="13.5" customHeight="1" x14ac:dyDescent="0.25">
      <c r="A190" s="3"/>
      <c r="B190" s="2"/>
      <c r="C190" s="33" t="s">
        <v>810</v>
      </c>
      <c r="D190" s="1472" t="s">
        <v>13</v>
      </c>
      <c r="E190" s="1472"/>
      <c r="F190" s="1472"/>
      <c r="G190" s="1472"/>
      <c r="H190" s="1472"/>
      <c r="I190" s="1472"/>
      <c r="J190" s="1472"/>
      <c r="K190" s="1472"/>
      <c r="L190" s="1473"/>
      <c r="M190" s="1379">
        <f>(IF(O157="RUMAH TINGGAL MEWAH",VLOOKUP(D190,BIAYA,2,FALSE),IF(O157="RUMAH TINGGAL MENENGAH",VLOOKUP(D190,BIAYA,3,FALSE),IF(O157="RUMAH TINGGAL SEDERHANA",VLOOKUP(D190,BIAYA,4,FALSE),IF(O157="SEMI PERMANEN",VLOOKUP(D190,BIAYA,5,FALSE),IF(O157="GUDANG",VLOOKUP(D190,BIAYA,6,FALSE),IF(O157="GEDUNG BERTINGKAT RENDAH &lt; 5 LANTAI",VLOOKUP(D190,BIAYA,7,FALSE),IF(O157="GEDUNG BERTINGKAT SEDANG 5-8 LANTAI",VLOOKUP(D190,BIAYA,8,FALSE),IF(O157="GEDUNG BERTINGKAT TINGGI &gt; 8 LANTAI",VLOOKUP(D190,BIAYA,9,FALSE),IF(O157="MALL 4 LANTAI + 1 BASEMENT",VLOOKUP(D190,BIAYA,10,FALSE),IF(O157="HOTEL 8 LANTAI",VLOOKUP(D190,BIAYA,11,FALSE),IF(O157="APARTEMEN 14 LANTAI + 2 SEMI BASEMENT",VLOOKUP(D190,BIAYA,12,FALSE)))))))))))))</f>
        <v>0</v>
      </c>
      <c r="N190" s="1379"/>
      <c r="O190" s="1379"/>
      <c r="P190" s="1379"/>
      <c r="Q190" s="1379"/>
      <c r="R190" s="1460"/>
      <c r="S190" s="1460"/>
      <c r="T190" s="1460"/>
      <c r="U190" s="1359">
        <v>1</v>
      </c>
      <c r="V190" s="1359"/>
      <c r="W190" s="1359"/>
      <c r="X190" s="1533">
        <f t="shared" si="30"/>
        <v>0</v>
      </c>
      <c r="Y190" s="1379"/>
      <c r="Z190" s="1379"/>
      <c r="AA190" s="1379"/>
      <c r="AB190" s="1534"/>
      <c r="AC190" s="1394"/>
      <c r="AD190" s="1395"/>
      <c r="AE190" s="1395"/>
      <c r="AF190" s="1395"/>
      <c r="AG190" s="1395"/>
      <c r="AH190" s="1395"/>
      <c r="AI190" s="1395"/>
      <c r="AJ190" s="1395"/>
      <c r="AK190" s="1395"/>
      <c r="AL190" s="1395"/>
      <c r="AM190" s="1395"/>
      <c r="AN190" s="1395"/>
      <c r="AO190" s="1395"/>
      <c r="AP190" s="1395"/>
      <c r="AQ190" s="1395"/>
      <c r="AR190" s="1395"/>
      <c r="AS190" s="1395"/>
      <c r="AT190" s="1395"/>
      <c r="AU190" s="1395"/>
      <c r="AV190" s="1395"/>
      <c r="AW190" s="1395"/>
      <c r="AX190" s="1395"/>
      <c r="AY190" s="1396"/>
      <c r="AZ190" s="3"/>
      <c r="BA190" s="1403"/>
      <c r="BB190" s="1404"/>
      <c r="BC190" s="1404"/>
      <c r="BD190" s="1405"/>
      <c r="BE190" s="1412"/>
      <c r="BF190" s="1413"/>
      <c r="BG190" s="1413"/>
      <c r="BH190" s="1414"/>
      <c r="BI190" s="1464"/>
      <c r="BJ190" s="1465"/>
      <c r="BK190" s="1465"/>
      <c r="BL190" s="1466"/>
      <c r="BM190" s="1421"/>
      <c r="BN190" s="1422"/>
      <c r="BO190" s="1423"/>
      <c r="BP190" s="1427"/>
      <c r="BQ190" s="1427"/>
      <c r="BR190" s="1427"/>
      <c r="BS190" s="1427"/>
      <c r="BT190" s="1427"/>
      <c r="BU190" s="127"/>
      <c r="BV190" s="1378"/>
      <c r="BW190" s="1378"/>
      <c r="BX190" s="1378"/>
      <c r="BY190" s="1378"/>
      <c r="BZ190" s="1378"/>
      <c r="CA190" s="1378"/>
      <c r="CB190" s="1378"/>
      <c r="CC190" s="1378"/>
      <c r="CD190" s="1378"/>
      <c r="CE190" s="1378"/>
      <c r="CF190" s="1378"/>
      <c r="CG190" s="1378"/>
      <c r="CH190" s="1378"/>
      <c r="CI190" s="1378"/>
      <c r="CJ190" s="1378"/>
      <c r="CK190" s="1378"/>
      <c r="CL190" s="1378"/>
      <c r="CM190" s="1378"/>
      <c r="CN190" s="1378"/>
      <c r="CO190" s="1378"/>
      <c r="CP190" s="1378"/>
      <c r="CQ190" s="1378"/>
      <c r="CR190" s="1378"/>
      <c r="CS190" s="1378"/>
      <c r="CT190" s="1378"/>
      <c r="CU190" s="1378"/>
      <c r="CV190" s="1378"/>
      <c r="CW190" s="3"/>
      <c r="CX190" s="5"/>
      <c r="DA190" s="11" t="s">
        <v>235</v>
      </c>
      <c r="DB190" s="11">
        <v>0.86599999999999999</v>
      </c>
      <c r="DC190" s="11"/>
    </row>
    <row r="191" spans="1:121" ht="13.5" customHeight="1" x14ac:dyDescent="0.25">
      <c r="A191" s="3"/>
      <c r="B191" s="2"/>
      <c r="C191" s="34" t="s">
        <v>810</v>
      </c>
      <c r="D191" s="1474" t="s">
        <v>13</v>
      </c>
      <c r="E191" s="1474"/>
      <c r="F191" s="1474"/>
      <c r="G191" s="1474"/>
      <c r="H191" s="1474"/>
      <c r="I191" s="1474"/>
      <c r="J191" s="1474"/>
      <c r="K191" s="1474"/>
      <c r="L191" s="1475"/>
      <c r="M191" s="1379">
        <f>(IF(O157="RUMAH TINGGAL MEWAH",VLOOKUP(D191,BIAYA,2,FALSE),IF(O157="RUMAH TINGGAL MENENGAH",VLOOKUP(D191,BIAYA,3,FALSE),IF(O157="RUMAH TINGGAL SEDERHANA",VLOOKUP(D191,BIAYA,4,FALSE),IF(O157="SEMI PERMANEN",VLOOKUP(D191,BIAYA,5,FALSE),IF(O157="GUDANG",VLOOKUP(D191,BIAYA,6,FALSE),IF(O157="GEDUNG BERTINGKAT RENDAH &lt; 5 LANTAI",VLOOKUP(D191,BIAYA,7,FALSE),IF(O157="GEDUNG BERTINGKAT SEDANG 5-8 LANTAI",VLOOKUP(D191,BIAYA,8,FALSE),IF(O157="GEDUNG BERTINGKAT TINGGI &gt; 8 LANTAI",VLOOKUP(D191,BIAYA,9,FALSE),IF(O157="MALL 4 LANTAI + 1 BASEMENT",VLOOKUP(D191,BIAYA,10,FALSE),IF(O157="HOTEL 8 LANTAI",VLOOKUP(D191,BIAYA,11,FALSE),IF(O157="APARTEMEN 14 LANTAI + 2 SEMI BASEMENT",VLOOKUP(D191,BIAYA,12,FALSE)))))))))))))</f>
        <v>0</v>
      </c>
      <c r="N191" s="1379"/>
      <c r="O191" s="1379"/>
      <c r="P191" s="1379"/>
      <c r="Q191" s="1379"/>
      <c r="R191" s="1380"/>
      <c r="S191" s="1380"/>
      <c r="T191" s="1380"/>
      <c r="U191" s="1377">
        <v>1</v>
      </c>
      <c r="V191" s="1377"/>
      <c r="W191" s="1377"/>
      <c r="X191" s="1527">
        <f t="shared" si="30"/>
        <v>0</v>
      </c>
      <c r="Y191" s="1528"/>
      <c r="Z191" s="1528"/>
      <c r="AA191" s="1528"/>
      <c r="AB191" s="1529"/>
      <c r="AC191" s="1394"/>
      <c r="AD191" s="1395"/>
      <c r="AE191" s="1395"/>
      <c r="AF191" s="1395"/>
      <c r="AG191" s="1395"/>
      <c r="AH191" s="1395"/>
      <c r="AI191" s="1395"/>
      <c r="AJ191" s="1395"/>
      <c r="AK191" s="1395"/>
      <c r="AL191" s="1395"/>
      <c r="AM191" s="1395"/>
      <c r="AN191" s="1395"/>
      <c r="AO191" s="1395"/>
      <c r="AP191" s="1395"/>
      <c r="AQ191" s="1395"/>
      <c r="AR191" s="1395"/>
      <c r="AS191" s="1395"/>
      <c r="AT191" s="1395"/>
      <c r="AU191" s="1395"/>
      <c r="AV191" s="1395"/>
      <c r="AW191" s="1395"/>
      <c r="AX191" s="1395"/>
      <c r="AY191" s="1396"/>
      <c r="AZ191" s="3"/>
      <c r="BA191" s="1403"/>
      <c r="BB191" s="1404"/>
      <c r="BC191" s="1404"/>
      <c r="BD191" s="1405"/>
      <c r="BE191" s="1412"/>
      <c r="BF191" s="1413"/>
      <c r="BG191" s="1413"/>
      <c r="BH191" s="1414"/>
      <c r="BI191" s="1464"/>
      <c r="BJ191" s="1465"/>
      <c r="BK191" s="1465"/>
      <c r="BL191" s="1466"/>
      <c r="BM191" s="1421"/>
      <c r="BN191" s="1422"/>
      <c r="BO191" s="1423"/>
      <c r="BP191" s="1427"/>
      <c r="BQ191" s="1427"/>
      <c r="BR191" s="1427"/>
      <c r="BS191" s="1427"/>
      <c r="BT191" s="1427"/>
      <c r="BU191" s="127"/>
      <c r="BV191" s="1378"/>
      <c r="BW191" s="1378"/>
      <c r="BX191" s="1378"/>
      <c r="BY191" s="1378"/>
      <c r="BZ191" s="1378"/>
      <c r="CA191" s="1378"/>
      <c r="CB191" s="1378"/>
      <c r="CC191" s="1378"/>
      <c r="CD191" s="1378"/>
      <c r="CE191" s="1378"/>
      <c r="CF191" s="1378"/>
      <c r="CG191" s="1378"/>
      <c r="CH191" s="1378"/>
      <c r="CI191" s="1378"/>
      <c r="CJ191" s="1378"/>
      <c r="CK191" s="1378"/>
      <c r="CL191" s="1378"/>
      <c r="CM191" s="1378"/>
      <c r="CN191" s="1378"/>
      <c r="CO191" s="1378"/>
      <c r="CP191" s="1378"/>
      <c r="CQ191" s="1378"/>
      <c r="CR191" s="1378"/>
      <c r="CS191" s="1378"/>
      <c r="CT191" s="1378"/>
      <c r="CU191" s="1378"/>
      <c r="CV191" s="1378"/>
      <c r="CW191" s="3"/>
      <c r="CX191" s="5"/>
      <c r="DA191" s="11" t="s">
        <v>236</v>
      </c>
      <c r="DB191" s="11">
        <v>0.88600000000000001</v>
      </c>
      <c r="DC191" s="11"/>
    </row>
    <row r="192" spans="1:121" ht="13.5" customHeight="1" x14ac:dyDescent="0.2">
      <c r="A192" s="3"/>
      <c r="B192" s="2"/>
      <c r="C192" s="1381" t="s">
        <v>811</v>
      </c>
      <c r="D192" s="1382"/>
      <c r="E192" s="1382"/>
      <c r="F192" s="1382"/>
      <c r="G192" s="1382"/>
      <c r="H192" s="1382"/>
      <c r="I192" s="1382"/>
      <c r="J192" s="1382"/>
      <c r="K192" s="1382"/>
      <c r="L192" s="1382"/>
      <c r="M192" s="1382"/>
      <c r="N192" s="1382"/>
      <c r="O192" s="1382"/>
      <c r="P192" s="1382"/>
      <c r="Q192" s="1382"/>
      <c r="R192" s="1382"/>
      <c r="S192" s="1382"/>
      <c r="T192" s="1382"/>
      <c r="U192" s="1382"/>
      <c r="V192" s="1382"/>
      <c r="W192" s="1383"/>
      <c r="X192" s="1384">
        <f>SUM(X188:AB191)</f>
        <v>0</v>
      </c>
      <c r="Y192" s="1384"/>
      <c r="Z192" s="1384"/>
      <c r="AA192" s="1384"/>
      <c r="AB192" s="1384"/>
      <c r="AC192" s="1397"/>
      <c r="AD192" s="1398"/>
      <c r="AE192" s="1398"/>
      <c r="AF192" s="1398"/>
      <c r="AG192" s="1398"/>
      <c r="AH192" s="1398"/>
      <c r="AI192" s="1398"/>
      <c r="AJ192" s="1398"/>
      <c r="AK192" s="1398"/>
      <c r="AL192" s="1398"/>
      <c r="AM192" s="1398"/>
      <c r="AN192" s="1398"/>
      <c r="AO192" s="1398"/>
      <c r="AP192" s="1398"/>
      <c r="AQ192" s="1398"/>
      <c r="AR192" s="1398"/>
      <c r="AS192" s="1398"/>
      <c r="AT192" s="1398"/>
      <c r="AU192" s="1398"/>
      <c r="AV192" s="1398"/>
      <c r="AW192" s="1398"/>
      <c r="AX192" s="1398"/>
      <c r="AY192" s="1399"/>
      <c r="AZ192" s="3"/>
      <c r="BA192" s="1406"/>
      <c r="BB192" s="1407"/>
      <c r="BC192" s="1407"/>
      <c r="BD192" s="1408"/>
      <c r="BE192" s="1415"/>
      <c r="BF192" s="1416"/>
      <c r="BG192" s="1416"/>
      <c r="BH192" s="1417"/>
      <c r="BI192" s="1467"/>
      <c r="BJ192" s="1468"/>
      <c r="BK192" s="1468"/>
      <c r="BL192" s="1469"/>
      <c r="BM192" s="1424"/>
      <c r="BN192" s="1425"/>
      <c r="BO192" s="1426"/>
      <c r="BP192" s="1427"/>
      <c r="BQ192" s="1427"/>
      <c r="BR192" s="1427"/>
      <c r="BS192" s="1427"/>
      <c r="BT192" s="1427"/>
      <c r="BU192" s="127"/>
      <c r="BV192" s="1378"/>
      <c r="BW192" s="1378"/>
      <c r="BX192" s="1378"/>
      <c r="BY192" s="1378"/>
      <c r="BZ192" s="1378"/>
      <c r="CA192" s="1378"/>
      <c r="CB192" s="1378"/>
      <c r="CC192" s="1378"/>
      <c r="CD192" s="1378"/>
      <c r="CE192" s="1378"/>
      <c r="CF192" s="1378"/>
      <c r="CG192" s="1378"/>
      <c r="CH192" s="1378"/>
      <c r="CI192" s="1378"/>
      <c r="CJ192" s="1378"/>
      <c r="CK192" s="1378"/>
      <c r="CL192" s="1378"/>
      <c r="CM192" s="1378"/>
      <c r="CN192" s="1378"/>
      <c r="CO192" s="1378"/>
      <c r="CP192" s="1378"/>
      <c r="CQ192" s="1378"/>
      <c r="CR192" s="1378"/>
      <c r="CS192" s="1378"/>
      <c r="CT192" s="1378"/>
      <c r="CU192" s="1378"/>
      <c r="CV192" s="1378"/>
      <c r="CW192" s="3"/>
      <c r="CX192" s="5"/>
      <c r="DA192" s="11" t="s">
        <v>237</v>
      </c>
      <c r="DB192" s="11">
        <v>0.86399999999999999</v>
      </c>
      <c r="DC192" s="11"/>
    </row>
    <row r="193" spans="1:107" ht="13.5" customHeight="1" x14ac:dyDescent="0.2">
      <c r="A193" s="3"/>
      <c r="B193" s="2"/>
      <c r="C193" s="1385" t="s">
        <v>806</v>
      </c>
      <c r="D193" s="1386"/>
      <c r="E193" s="1386"/>
      <c r="F193" s="1386"/>
      <c r="G193" s="1386"/>
      <c r="H193" s="1386"/>
      <c r="I193" s="1386"/>
      <c r="J193" s="1386"/>
      <c r="K193" s="1386"/>
      <c r="L193" s="1386"/>
      <c r="M193" s="1386"/>
      <c r="N193" s="1386"/>
      <c r="O193" s="1386"/>
      <c r="P193" s="1386"/>
      <c r="Q193" s="1386"/>
      <c r="R193" s="1386"/>
      <c r="S193" s="1386"/>
      <c r="T193" s="1386"/>
      <c r="U193" s="1386"/>
      <c r="V193" s="1386"/>
      <c r="W193" s="1387"/>
      <c r="X193" s="1388">
        <f>HLOOKUP(O157,$DG$58:$DQ$67,7,FALSE)</f>
        <v>707358</v>
      </c>
      <c r="Y193" s="1389"/>
      <c r="Z193" s="1389"/>
      <c r="AA193" s="1389"/>
      <c r="AB193" s="1390"/>
      <c r="AC193" s="1391" t="str">
        <f>HLOOKUP(O157,$DG$44:$DQ$56,7,FALSE)</f>
        <v>Pasangan dinding bata merah, diplester, diaci dan dilapisi cat (setara Catylac); untuk kamar mandi dilapis keramik dinding 20x30 setara Imperium; ketinggian dinding dalam 3,2 m</v>
      </c>
      <c r="AD193" s="1392"/>
      <c r="AE193" s="1392"/>
      <c r="AF193" s="1392"/>
      <c r="AG193" s="1392"/>
      <c r="AH193" s="1392"/>
      <c r="AI193" s="1392"/>
      <c r="AJ193" s="1392"/>
      <c r="AK193" s="1392"/>
      <c r="AL193" s="1392"/>
      <c r="AM193" s="1392"/>
      <c r="AN193" s="1392"/>
      <c r="AO193" s="1392"/>
      <c r="AP193" s="1392"/>
      <c r="AQ193" s="1392"/>
      <c r="AR193" s="1392"/>
      <c r="AS193" s="1392"/>
      <c r="AT193" s="1392"/>
      <c r="AU193" s="1392"/>
      <c r="AV193" s="1392"/>
      <c r="AW193" s="1392"/>
      <c r="AX193" s="1392"/>
      <c r="AY193" s="1393"/>
      <c r="AZ193" s="3"/>
      <c r="BA193" s="1400">
        <f>X198*BQ162</f>
        <v>0</v>
      </c>
      <c r="BB193" s="1401"/>
      <c r="BC193" s="1401"/>
      <c r="BD193" s="1402"/>
      <c r="BE193" s="1409">
        <f>BE164</f>
        <v>0</v>
      </c>
      <c r="BF193" s="1410"/>
      <c r="BG193" s="1410"/>
      <c r="BH193" s="1411"/>
      <c r="BI193" s="1409">
        <f>BI164</f>
        <v>0</v>
      </c>
      <c r="BJ193" s="1410"/>
      <c r="BK193" s="1410"/>
      <c r="BL193" s="1411"/>
      <c r="BM193" s="1418">
        <f>IF(BI164=0,0,(Rekap!$A$6-BI193)/AS222)</f>
        <v>0</v>
      </c>
      <c r="BN193" s="1419"/>
      <c r="BO193" s="1420"/>
      <c r="BP193" s="1427">
        <f>BA193*BM193</f>
        <v>0</v>
      </c>
      <c r="BQ193" s="1427"/>
      <c r="BR193" s="1427"/>
      <c r="BS193" s="1427"/>
      <c r="BT193" s="1427"/>
      <c r="BU193" s="127"/>
      <c r="BV193" s="1378"/>
      <c r="BW193" s="1378"/>
      <c r="BX193" s="1378"/>
      <c r="BY193" s="1378"/>
      <c r="BZ193" s="1378"/>
      <c r="CA193" s="1378"/>
      <c r="CB193" s="1378"/>
      <c r="CC193" s="1378"/>
      <c r="CD193" s="1378"/>
      <c r="CE193" s="1378"/>
      <c r="CF193" s="1378"/>
      <c r="CG193" s="1378"/>
      <c r="CH193" s="1378"/>
      <c r="CI193" s="1378"/>
      <c r="CJ193" s="1378"/>
      <c r="CK193" s="1378"/>
      <c r="CL193" s="1378"/>
      <c r="CM193" s="1378"/>
      <c r="CN193" s="1378"/>
      <c r="CO193" s="1378"/>
      <c r="CP193" s="1378"/>
      <c r="CQ193" s="1378"/>
      <c r="CR193" s="1378"/>
      <c r="CS193" s="1378"/>
      <c r="CT193" s="1378"/>
      <c r="CU193" s="1378"/>
      <c r="CV193" s="1378"/>
      <c r="CW193" s="3"/>
      <c r="CX193" s="5"/>
      <c r="DA193" s="11"/>
      <c r="DB193" s="11"/>
      <c r="DC193" s="11"/>
    </row>
    <row r="194" spans="1:107" ht="13.5" customHeight="1" x14ac:dyDescent="0.25">
      <c r="A194" s="3"/>
      <c r="B194" s="2"/>
      <c r="C194" s="32" t="s">
        <v>810</v>
      </c>
      <c r="D194" s="1470" t="s">
        <v>13</v>
      </c>
      <c r="E194" s="1470"/>
      <c r="F194" s="1470"/>
      <c r="G194" s="1470"/>
      <c r="H194" s="1470"/>
      <c r="I194" s="1470"/>
      <c r="J194" s="1470"/>
      <c r="K194" s="1470"/>
      <c r="L194" s="1471"/>
      <c r="M194" s="1379">
        <f>(IF(O157="RUMAH TINGGAL MEWAH",VLOOKUP(D194,BIAYA,2,FALSE),IF(O157="RUMAH TINGGAL MENENGAH",VLOOKUP(D194,BIAYA,3,FALSE),IF(O157="RUMAH TINGGAL SEDERHANA",VLOOKUP(D194,BIAYA,4,FALSE),IF(O157="SEMI PERMANEN",VLOOKUP(D194,BIAYA,5,FALSE),IF(O157="GUDANG",VLOOKUP(D194,BIAYA,6,FALSE),IF(O157="GEDUNG BERTINGKAT RENDAH &lt; 5 LANTAI",VLOOKUP(D194,BIAYA,7,FALSE),IF(O157="GEDUNG BERTINGKAT SEDANG 5-8 LANTAI",VLOOKUP(D194,BIAYA,8,FALSE),IF(O157="GEDUNG BERTINGKAT TINGGI &gt; 8 LANTAI",VLOOKUP(D194,BIAYA,9,FALSE),IF(O157="MALL 4 LANTAI + 1 BASEMENT",VLOOKUP(D194,BIAYA,10,FALSE),IF(O157="HOTEL 8 LANTAI",VLOOKUP(D194,BIAYA,11,FALSE),IF(O157="APARTEMEN 14 LANTAI + 2 SEMI BASEMENT",VLOOKUP(D194,BIAYA,12,FALSE)))))))))))))</f>
        <v>0</v>
      </c>
      <c r="N194" s="1379"/>
      <c r="O194" s="1379"/>
      <c r="P194" s="1379"/>
      <c r="Q194" s="1379"/>
      <c r="R194" s="1459">
        <v>1</v>
      </c>
      <c r="S194" s="1459"/>
      <c r="T194" s="1459"/>
      <c r="U194" s="1436">
        <v>1</v>
      </c>
      <c r="V194" s="1436"/>
      <c r="W194" s="1436"/>
      <c r="X194" s="1437">
        <f>M194*R194*U194</f>
        <v>0</v>
      </c>
      <c r="Y194" s="1437"/>
      <c r="Z194" s="1437"/>
      <c r="AA194" s="1437"/>
      <c r="AB194" s="1437"/>
      <c r="AC194" s="1394"/>
      <c r="AD194" s="1395"/>
      <c r="AE194" s="1395"/>
      <c r="AF194" s="1395"/>
      <c r="AG194" s="1395"/>
      <c r="AH194" s="1395"/>
      <c r="AI194" s="1395"/>
      <c r="AJ194" s="1395"/>
      <c r="AK194" s="1395"/>
      <c r="AL194" s="1395"/>
      <c r="AM194" s="1395"/>
      <c r="AN194" s="1395"/>
      <c r="AO194" s="1395"/>
      <c r="AP194" s="1395"/>
      <c r="AQ194" s="1395"/>
      <c r="AR194" s="1395"/>
      <c r="AS194" s="1395"/>
      <c r="AT194" s="1395"/>
      <c r="AU194" s="1395"/>
      <c r="AV194" s="1395"/>
      <c r="AW194" s="1395"/>
      <c r="AX194" s="1395"/>
      <c r="AY194" s="1396"/>
      <c r="AZ194" s="2"/>
      <c r="BA194" s="1403"/>
      <c r="BB194" s="1404"/>
      <c r="BC194" s="1404"/>
      <c r="BD194" s="1405"/>
      <c r="BE194" s="1412"/>
      <c r="BF194" s="1413"/>
      <c r="BG194" s="1413"/>
      <c r="BH194" s="1414"/>
      <c r="BI194" s="1412"/>
      <c r="BJ194" s="1413"/>
      <c r="BK194" s="1413"/>
      <c r="BL194" s="1414"/>
      <c r="BM194" s="1421"/>
      <c r="BN194" s="1422"/>
      <c r="BO194" s="1423"/>
      <c r="BP194" s="1427"/>
      <c r="BQ194" s="1427"/>
      <c r="BR194" s="1427"/>
      <c r="BS194" s="1427"/>
      <c r="BT194" s="1427"/>
      <c r="BU194" s="127"/>
      <c r="BV194" s="1378"/>
      <c r="BW194" s="1378"/>
      <c r="BX194" s="1378"/>
      <c r="BY194" s="1378"/>
      <c r="BZ194" s="1378"/>
      <c r="CA194" s="1378"/>
      <c r="CB194" s="1378"/>
      <c r="CC194" s="1378"/>
      <c r="CD194" s="1378"/>
      <c r="CE194" s="1378"/>
      <c r="CF194" s="1378"/>
      <c r="CG194" s="1378"/>
      <c r="CH194" s="1378"/>
      <c r="CI194" s="1378"/>
      <c r="CJ194" s="1378"/>
      <c r="CK194" s="1378"/>
      <c r="CL194" s="1378"/>
      <c r="CM194" s="1378"/>
      <c r="CN194" s="1378"/>
      <c r="CO194" s="1378"/>
      <c r="CP194" s="1378"/>
      <c r="CQ194" s="1378"/>
      <c r="CR194" s="1378"/>
      <c r="CS194" s="1378"/>
      <c r="CT194" s="1378"/>
      <c r="CU194" s="1378"/>
      <c r="CV194" s="1378"/>
      <c r="CW194" s="3"/>
      <c r="CX194" s="5"/>
      <c r="DA194" s="11" t="s">
        <v>238</v>
      </c>
      <c r="DB194" s="11">
        <v>0.99399999999999999</v>
      </c>
      <c r="DC194" s="11"/>
    </row>
    <row r="195" spans="1:107" ht="13.5" customHeight="1" x14ac:dyDescent="0.25">
      <c r="A195" s="3"/>
      <c r="B195" s="35"/>
      <c r="C195" s="33" t="s">
        <v>810</v>
      </c>
      <c r="D195" s="1472" t="s">
        <v>13</v>
      </c>
      <c r="E195" s="1472"/>
      <c r="F195" s="1472"/>
      <c r="G195" s="1472"/>
      <c r="H195" s="1472"/>
      <c r="I195" s="1472"/>
      <c r="J195" s="1472"/>
      <c r="K195" s="1472"/>
      <c r="L195" s="1473"/>
      <c r="M195" s="1379">
        <f>(IF(O157="RUMAH TINGGAL MEWAH",VLOOKUP(D195,BIAYA,2,FALSE),IF(O157="RUMAH TINGGAL MENENGAH",VLOOKUP(D195,BIAYA,3,FALSE),IF(O157="RUMAH TINGGAL SEDERHANA",VLOOKUP(D195,BIAYA,4,FALSE),IF(O157="SEMI PERMANEN",VLOOKUP(D195,BIAYA,5,FALSE),IF(O157="GUDANG",VLOOKUP(D195,BIAYA,6,FALSE),IF(O157="GEDUNG BERTINGKAT RENDAH &lt; 5 LANTAI",VLOOKUP(D195,BIAYA,7,FALSE),IF(O157="GEDUNG BERTINGKAT SEDANG 5-8 LANTAI",VLOOKUP(D195,BIAYA,8,FALSE),IF(O157="GEDUNG BERTINGKAT TINGGI &gt; 8 LANTAI",VLOOKUP(D195,BIAYA,9,FALSE),IF(O157="MALL 4 LANTAI + 1 BASEMENT",VLOOKUP(D195,BIAYA,10,FALSE),IF(O157="HOTEL 8 LANTAI",VLOOKUP(D195,BIAYA,11,FALSE),IF(O157="APARTEMEN 14 LANTAI + 2 SEMI BASEMENT",VLOOKUP(D195,BIAYA,12,FALSE)))))))))))))</f>
        <v>0</v>
      </c>
      <c r="N195" s="1379"/>
      <c r="O195" s="1379"/>
      <c r="P195" s="1379"/>
      <c r="Q195" s="1379"/>
      <c r="R195" s="1460"/>
      <c r="S195" s="1460"/>
      <c r="T195" s="1460"/>
      <c r="U195" s="1359">
        <v>1</v>
      </c>
      <c r="V195" s="1359"/>
      <c r="W195" s="1359"/>
      <c r="X195" s="1533">
        <f t="shared" ref="X195:X197" si="31">M195*R195*U195</f>
        <v>0</v>
      </c>
      <c r="Y195" s="1379"/>
      <c r="Z195" s="1379"/>
      <c r="AA195" s="1379"/>
      <c r="AB195" s="1534"/>
      <c r="AC195" s="1394"/>
      <c r="AD195" s="1395"/>
      <c r="AE195" s="1395"/>
      <c r="AF195" s="1395"/>
      <c r="AG195" s="1395"/>
      <c r="AH195" s="1395"/>
      <c r="AI195" s="1395"/>
      <c r="AJ195" s="1395"/>
      <c r="AK195" s="1395"/>
      <c r="AL195" s="1395"/>
      <c r="AM195" s="1395"/>
      <c r="AN195" s="1395"/>
      <c r="AO195" s="1395"/>
      <c r="AP195" s="1395"/>
      <c r="AQ195" s="1395"/>
      <c r="AR195" s="1395"/>
      <c r="AS195" s="1395"/>
      <c r="AT195" s="1395"/>
      <c r="AU195" s="1395"/>
      <c r="AV195" s="1395"/>
      <c r="AW195" s="1395"/>
      <c r="AX195" s="1395"/>
      <c r="AY195" s="1396"/>
      <c r="AZ195" s="2"/>
      <c r="BA195" s="1403"/>
      <c r="BB195" s="1404"/>
      <c r="BC195" s="1404"/>
      <c r="BD195" s="1405"/>
      <c r="BE195" s="1412"/>
      <c r="BF195" s="1413"/>
      <c r="BG195" s="1413"/>
      <c r="BH195" s="1414"/>
      <c r="BI195" s="1412"/>
      <c r="BJ195" s="1413"/>
      <c r="BK195" s="1413"/>
      <c r="BL195" s="1414"/>
      <c r="BM195" s="1421"/>
      <c r="BN195" s="1422"/>
      <c r="BO195" s="1423"/>
      <c r="BP195" s="1427"/>
      <c r="BQ195" s="1427"/>
      <c r="BR195" s="1427"/>
      <c r="BS195" s="1427"/>
      <c r="BT195" s="1427"/>
      <c r="BU195" s="127"/>
      <c r="BV195" s="1378"/>
      <c r="BW195" s="1378"/>
      <c r="BX195" s="1378"/>
      <c r="BY195" s="1378"/>
      <c r="BZ195" s="1378"/>
      <c r="CA195" s="1378"/>
      <c r="CB195" s="1378"/>
      <c r="CC195" s="1378"/>
      <c r="CD195" s="1378"/>
      <c r="CE195" s="1378"/>
      <c r="CF195" s="1378"/>
      <c r="CG195" s="1378"/>
      <c r="CH195" s="1378"/>
      <c r="CI195" s="1378"/>
      <c r="CJ195" s="1378"/>
      <c r="CK195" s="1378"/>
      <c r="CL195" s="1378"/>
      <c r="CM195" s="1378"/>
      <c r="CN195" s="1378"/>
      <c r="CO195" s="1378"/>
      <c r="CP195" s="1378"/>
      <c r="CQ195" s="1378"/>
      <c r="CR195" s="1378"/>
      <c r="CS195" s="1378"/>
      <c r="CT195" s="1378"/>
      <c r="CU195" s="1378"/>
      <c r="CV195" s="1378"/>
      <c r="CW195" s="3"/>
      <c r="CX195" s="5"/>
      <c r="DA195" s="11" t="s">
        <v>239</v>
      </c>
      <c r="DB195" s="11">
        <v>0.96199999999999997</v>
      </c>
      <c r="DC195" s="11"/>
    </row>
    <row r="196" spans="1:107" ht="13.5" customHeight="1" x14ac:dyDescent="0.25">
      <c r="A196" s="3"/>
      <c r="B196" s="35"/>
      <c r="C196" s="33" t="s">
        <v>810</v>
      </c>
      <c r="D196" s="1472" t="s">
        <v>13</v>
      </c>
      <c r="E196" s="1472"/>
      <c r="F196" s="1472"/>
      <c r="G196" s="1472"/>
      <c r="H196" s="1472"/>
      <c r="I196" s="1472"/>
      <c r="J196" s="1472"/>
      <c r="K196" s="1472"/>
      <c r="L196" s="1473"/>
      <c r="M196" s="1379">
        <f>(IF(O157="RUMAH TINGGAL MEWAH",VLOOKUP(D196,BIAYA,2,FALSE),IF(O157="RUMAH TINGGAL MENENGAH",VLOOKUP(D196,BIAYA,3,FALSE),IF(O157="RUMAH TINGGAL SEDERHANA",VLOOKUP(D196,BIAYA,4,FALSE),IF(O157="SEMI PERMANEN",VLOOKUP(D196,BIAYA,5,FALSE),IF(O157="GUDANG",VLOOKUP(D196,BIAYA,6,FALSE),IF(O157="GEDUNG BERTINGKAT RENDAH &lt; 5 LANTAI",VLOOKUP(D196,BIAYA,7,FALSE),IF(O157="GEDUNG BERTINGKAT SEDANG 5-8 LANTAI",VLOOKUP(D196,BIAYA,8,FALSE),IF(O157="GEDUNG BERTINGKAT TINGGI &gt; 8 LANTAI",VLOOKUP(D196,BIAYA,9,FALSE),IF(O157="MALL 4 LANTAI + 1 BASEMENT",VLOOKUP(D196,BIAYA,10,FALSE),IF(O157="HOTEL 8 LANTAI",VLOOKUP(D196,BIAYA,11,FALSE),IF(O157="APARTEMEN 14 LANTAI + 2 SEMI BASEMENT",VLOOKUP(D196,BIAYA,12,FALSE)))))))))))))</f>
        <v>0</v>
      </c>
      <c r="N196" s="1379"/>
      <c r="O196" s="1379"/>
      <c r="P196" s="1379"/>
      <c r="Q196" s="1379"/>
      <c r="R196" s="1460"/>
      <c r="S196" s="1460"/>
      <c r="T196" s="1460"/>
      <c r="U196" s="1359">
        <v>1</v>
      </c>
      <c r="V196" s="1359"/>
      <c r="W196" s="1359"/>
      <c r="X196" s="1533">
        <f t="shared" si="31"/>
        <v>0</v>
      </c>
      <c r="Y196" s="1379"/>
      <c r="Z196" s="1379"/>
      <c r="AA196" s="1379"/>
      <c r="AB196" s="1534"/>
      <c r="AC196" s="1394"/>
      <c r="AD196" s="1395"/>
      <c r="AE196" s="1395"/>
      <c r="AF196" s="1395"/>
      <c r="AG196" s="1395"/>
      <c r="AH196" s="1395"/>
      <c r="AI196" s="1395"/>
      <c r="AJ196" s="1395"/>
      <c r="AK196" s="1395"/>
      <c r="AL196" s="1395"/>
      <c r="AM196" s="1395"/>
      <c r="AN196" s="1395"/>
      <c r="AO196" s="1395"/>
      <c r="AP196" s="1395"/>
      <c r="AQ196" s="1395"/>
      <c r="AR196" s="1395"/>
      <c r="AS196" s="1395"/>
      <c r="AT196" s="1395"/>
      <c r="AU196" s="1395"/>
      <c r="AV196" s="1395"/>
      <c r="AW196" s="1395"/>
      <c r="AX196" s="1395"/>
      <c r="AY196" s="1396"/>
      <c r="AZ196" s="2"/>
      <c r="BA196" s="1403"/>
      <c r="BB196" s="1404"/>
      <c r="BC196" s="1404"/>
      <c r="BD196" s="1405"/>
      <c r="BE196" s="1412"/>
      <c r="BF196" s="1413"/>
      <c r="BG196" s="1413"/>
      <c r="BH196" s="1414"/>
      <c r="BI196" s="1412"/>
      <c r="BJ196" s="1413"/>
      <c r="BK196" s="1413"/>
      <c r="BL196" s="1414"/>
      <c r="BM196" s="1421"/>
      <c r="BN196" s="1422"/>
      <c r="BO196" s="1423"/>
      <c r="BP196" s="1427"/>
      <c r="BQ196" s="1427"/>
      <c r="BR196" s="1427"/>
      <c r="BS196" s="1427"/>
      <c r="BT196" s="1427"/>
      <c r="BU196" s="127"/>
      <c r="BV196" s="1378"/>
      <c r="BW196" s="1378"/>
      <c r="BX196" s="1378"/>
      <c r="BY196" s="1378"/>
      <c r="BZ196" s="1378"/>
      <c r="CA196" s="1378"/>
      <c r="CB196" s="1378"/>
      <c r="CC196" s="1378"/>
      <c r="CD196" s="1378"/>
      <c r="CE196" s="1378"/>
      <c r="CF196" s="1378"/>
      <c r="CG196" s="1378"/>
      <c r="CH196" s="1378"/>
      <c r="CI196" s="1378"/>
      <c r="CJ196" s="1378"/>
      <c r="CK196" s="1378"/>
      <c r="CL196" s="1378"/>
      <c r="CM196" s="1378"/>
      <c r="CN196" s="1378"/>
      <c r="CO196" s="1378"/>
      <c r="CP196" s="1378"/>
      <c r="CQ196" s="1378"/>
      <c r="CR196" s="1378"/>
      <c r="CS196" s="1378"/>
      <c r="CT196" s="1378"/>
      <c r="CU196" s="1378"/>
      <c r="CV196" s="1378"/>
      <c r="CW196" s="3"/>
      <c r="CX196" s="5"/>
      <c r="DA196" s="11" t="s">
        <v>240</v>
      </c>
      <c r="DB196" s="11">
        <v>1.1259999999999999</v>
      </c>
      <c r="DC196" s="11"/>
    </row>
    <row r="197" spans="1:107" ht="13.5" customHeight="1" x14ac:dyDescent="0.25">
      <c r="A197" s="3"/>
      <c r="B197" s="35"/>
      <c r="C197" s="34" t="s">
        <v>810</v>
      </c>
      <c r="D197" s="1474" t="s">
        <v>13</v>
      </c>
      <c r="E197" s="1474"/>
      <c r="F197" s="1474"/>
      <c r="G197" s="1474"/>
      <c r="H197" s="1474"/>
      <c r="I197" s="1474"/>
      <c r="J197" s="1474"/>
      <c r="K197" s="1474"/>
      <c r="L197" s="1475"/>
      <c r="M197" s="1379">
        <f>(IF(O157="RUMAH TINGGAL MEWAH",VLOOKUP(D197,BIAYA,2,FALSE),IF(O157="RUMAH TINGGAL MENENGAH",VLOOKUP(D197,BIAYA,3,FALSE),IF(O157="RUMAH TINGGAL SEDERHANA",VLOOKUP(D197,BIAYA,4,FALSE),IF(O157="SEMI PERMANEN",VLOOKUP(D197,BIAYA,5,FALSE),IF(O157="GUDANG",VLOOKUP(D197,BIAYA,6,FALSE),IF(O157="GEDUNG BERTINGKAT RENDAH &lt; 5 LANTAI",VLOOKUP(D197,BIAYA,7,FALSE),IF(O157="GEDUNG BERTINGKAT SEDANG 5-8 LANTAI",VLOOKUP(D197,BIAYA,8,FALSE),IF(O157="GEDUNG BERTINGKAT TINGGI &gt; 8 LANTAI",VLOOKUP(D197,BIAYA,9,FALSE),IF(O157="MALL 4 LANTAI + 1 BASEMENT",VLOOKUP(D197,BIAYA,10,FALSE),IF(O157="HOTEL 8 LANTAI",VLOOKUP(D197,BIAYA,11,FALSE),IF(O157="APARTEMEN 14 LANTAI + 2 SEMI BASEMENT",VLOOKUP(D197,BIAYA,12,FALSE)))))))))))))</f>
        <v>0</v>
      </c>
      <c r="N197" s="1379"/>
      <c r="O197" s="1379"/>
      <c r="P197" s="1379"/>
      <c r="Q197" s="1379"/>
      <c r="R197" s="1380"/>
      <c r="S197" s="1380"/>
      <c r="T197" s="1380"/>
      <c r="U197" s="1377">
        <v>1</v>
      </c>
      <c r="V197" s="1377"/>
      <c r="W197" s="1377"/>
      <c r="X197" s="1527">
        <f t="shared" si="31"/>
        <v>0</v>
      </c>
      <c r="Y197" s="1528"/>
      <c r="Z197" s="1528"/>
      <c r="AA197" s="1528"/>
      <c r="AB197" s="1529"/>
      <c r="AC197" s="1394"/>
      <c r="AD197" s="1395"/>
      <c r="AE197" s="1395"/>
      <c r="AF197" s="1395"/>
      <c r="AG197" s="1395"/>
      <c r="AH197" s="1395"/>
      <c r="AI197" s="1395"/>
      <c r="AJ197" s="1395"/>
      <c r="AK197" s="1395"/>
      <c r="AL197" s="1395"/>
      <c r="AM197" s="1395"/>
      <c r="AN197" s="1395"/>
      <c r="AO197" s="1395"/>
      <c r="AP197" s="1395"/>
      <c r="AQ197" s="1395"/>
      <c r="AR197" s="1395"/>
      <c r="AS197" s="1395"/>
      <c r="AT197" s="1395"/>
      <c r="AU197" s="1395"/>
      <c r="AV197" s="1395"/>
      <c r="AW197" s="1395"/>
      <c r="AX197" s="1395"/>
      <c r="AY197" s="1396"/>
      <c r="AZ197" s="2"/>
      <c r="BA197" s="1403"/>
      <c r="BB197" s="1404"/>
      <c r="BC197" s="1404"/>
      <c r="BD197" s="1405"/>
      <c r="BE197" s="1412"/>
      <c r="BF197" s="1413"/>
      <c r="BG197" s="1413"/>
      <c r="BH197" s="1414"/>
      <c r="BI197" s="1412"/>
      <c r="BJ197" s="1413"/>
      <c r="BK197" s="1413"/>
      <c r="BL197" s="1414"/>
      <c r="BM197" s="1421"/>
      <c r="BN197" s="1422"/>
      <c r="BO197" s="1423"/>
      <c r="BP197" s="1427"/>
      <c r="BQ197" s="1427"/>
      <c r="BR197" s="1427"/>
      <c r="BS197" s="1427"/>
      <c r="BT197" s="1427"/>
      <c r="BU197" s="127"/>
      <c r="BV197" s="1378"/>
      <c r="BW197" s="1378"/>
      <c r="BX197" s="1378"/>
      <c r="BY197" s="1378"/>
      <c r="BZ197" s="1378"/>
      <c r="CA197" s="1378"/>
      <c r="CB197" s="1378"/>
      <c r="CC197" s="1378"/>
      <c r="CD197" s="1378"/>
      <c r="CE197" s="1378"/>
      <c r="CF197" s="1378"/>
      <c r="CG197" s="1378"/>
      <c r="CH197" s="1378"/>
      <c r="CI197" s="1378"/>
      <c r="CJ197" s="1378"/>
      <c r="CK197" s="1378"/>
      <c r="CL197" s="1378"/>
      <c r="CM197" s="1378"/>
      <c r="CN197" s="1378"/>
      <c r="CO197" s="1378"/>
      <c r="CP197" s="1378"/>
      <c r="CQ197" s="1378"/>
      <c r="CR197" s="1378"/>
      <c r="CS197" s="1378"/>
      <c r="CT197" s="1378"/>
      <c r="CU197" s="1378"/>
      <c r="CV197" s="1378"/>
      <c r="CW197" s="3"/>
      <c r="CX197" s="5"/>
      <c r="DA197" s="11" t="s">
        <v>241</v>
      </c>
      <c r="DB197" s="11">
        <v>1.0369999999999999</v>
      </c>
      <c r="DC197" s="11"/>
    </row>
    <row r="198" spans="1:107" ht="13.5" customHeight="1" x14ac:dyDescent="0.2">
      <c r="A198" s="3"/>
      <c r="B198" s="35"/>
      <c r="C198" s="1381" t="s">
        <v>811</v>
      </c>
      <c r="D198" s="1382"/>
      <c r="E198" s="1382"/>
      <c r="F198" s="1382"/>
      <c r="G198" s="1382"/>
      <c r="H198" s="1382"/>
      <c r="I198" s="1382"/>
      <c r="J198" s="1382"/>
      <c r="K198" s="1382"/>
      <c r="L198" s="1382"/>
      <c r="M198" s="1382"/>
      <c r="N198" s="1382"/>
      <c r="O198" s="1382"/>
      <c r="P198" s="1382"/>
      <c r="Q198" s="1382"/>
      <c r="R198" s="1382"/>
      <c r="S198" s="1382"/>
      <c r="T198" s="1382"/>
      <c r="U198" s="1382"/>
      <c r="V198" s="1382"/>
      <c r="W198" s="1383"/>
      <c r="X198" s="1384">
        <f>SUM(X194:AB197)</f>
        <v>0</v>
      </c>
      <c r="Y198" s="1384"/>
      <c r="Z198" s="1384"/>
      <c r="AA198" s="1384"/>
      <c r="AB198" s="1384"/>
      <c r="AC198" s="1397"/>
      <c r="AD198" s="1398"/>
      <c r="AE198" s="1398"/>
      <c r="AF198" s="1398"/>
      <c r="AG198" s="1398"/>
      <c r="AH198" s="1398"/>
      <c r="AI198" s="1398"/>
      <c r="AJ198" s="1398"/>
      <c r="AK198" s="1398"/>
      <c r="AL198" s="1398"/>
      <c r="AM198" s="1398"/>
      <c r="AN198" s="1398"/>
      <c r="AO198" s="1398"/>
      <c r="AP198" s="1398"/>
      <c r="AQ198" s="1398"/>
      <c r="AR198" s="1398"/>
      <c r="AS198" s="1398"/>
      <c r="AT198" s="1398"/>
      <c r="AU198" s="1398"/>
      <c r="AV198" s="1398"/>
      <c r="AW198" s="1398"/>
      <c r="AX198" s="1398"/>
      <c r="AY198" s="1399"/>
      <c r="AZ198" s="2"/>
      <c r="BA198" s="1406"/>
      <c r="BB198" s="1407"/>
      <c r="BC198" s="1407"/>
      <c r="BD198" s="1408"/>
      <c r="BE198" s="1415"/>
      <c r="BF198" s="1416"/>
      <c r="BG198" s="1416"/>
      <c r="BH198" s="1417"/>
      <c r="BI198" s="1415"/>
      <c r="BJ198" s="1416"/>
      <c r="BK198" s="1416"/>
      <c r="BL198" s="1417"/>
      <c r="BM198" s="1424"/>
      <c r="BN198" s="1425"/>
      <c r="BO198" s="1426"/>
      <c r="BP198" s="1427"/>
      <c r="BQ198" s="1427"/>
      <c r="BR198" s="1427"/>
      <c r="BS198" s="1427"/>
      <c r="BT198" s="1427"/>
      <c r="BU198" s="127"/>
      <c r="BV198" s="1378"/>
      <c r="BW198" s="1378"/>
      <c r="BX198" s="1378"/>
      <c r="BY198" s="1378"/>
      <c r="BZ198" s="1378"/>
      <c r="CA198" s="1378"/>
      <c r="CB198" s="1378"/>
      <c r="CC198" s="1378"/>
      <c r="CD198" s="1378"/>
      <c r="CE198" s="1378"/>
      <c r="CF198" s="1378"/>
      <c r="CG198" s="1378"/>
      <c r="CH198" s="1378"/>
      <c r="CI198" s="1378"/>
      <c r="CJ198" s="1378"/>
      <c r="CK198" s="1378"/>
      <c r="CL198" s="1378"/>
      <c r="CM198" s="1378"/>
      <c r="CN198" s="1378"/>
      <c r="CO198" s="1378"/>
      <c r="CP198" s="1378"/>
      <c r="CQ198" s="1378"/>
      <c r="CR198" s="1378"/>
      <c r="CS198" s="1378"/>
      <c r="CT198" s="1378"/>
      <c r="CU198" s="1378"/>
      <c r="CV198" s="1378"/>
      <c r="CW198" s="3"/>
      <c r="CX198" s="5"/>
      <c r="DA198" s="11" t="s">
        <v>242</v>
      </c>
      <c r="DB198" s="11">
        <v>1.1879999999999999</v>
      </c>
      <c r="DC198" s="11"/>
    </row>
    <row r="199" spans="1:107" ht="13.5" customHeight="1" x14ac:dyDescent="0.2">
      <c r="A199" s="3"/>
      <c r="B199" s="63"/>
      <c r="C199" s="1385" t="s">
        <v>807</v>
      </c>
      <c r="D199" s="1386"/>
      <c r="E199" s="1386"/>
      <c r="F199" s="1386"/>
      <c r="G199" s="1386"/>
      <c r="H199" s="1386"/>
      <c r="I199" s="1386"/>
      <c r="J199" s="1386"/>
      <c r="K199" s="1386"/>
      <c r="L199" s="1386"/>
      <c r="M199" s="1386"/>
      <c r="N199" s="1386"/>
      <c r="O199" s="1386"/>
      <c r="P199" s="1386"/>
      <c r="Q199" s="1386"/>
      <c r="R199" s="1386"/>
      <c r="S199" s="1386"/>
      <c r="T199" s="1386"/>
      <c r="U199" s="1386"/>
      <c r="V199" s="1386"/>
      <c r="W199" s="1387"/>
      <c r="X199" s="1388">
        <f>HLOOKUP(O157,$DG$58:$DQ$67,8,FALSE)</f>
        <v>320358</v>
      </c>
      <c r="Y199" s="1389"/>
      <c r="Z199" s="1389"/>
      <c r="AA199" s="1389"/>
      <c r="AB199" s="1390"/>
      <c r="AC199" s="1391" t="str">
        <f>HLOOKUP(O157,$DG$44:$DQ$56,8,FALSE)</f>
        <v xml:space="preserve">Kusen pintu, daun pintu dan rangka jendela kayu kelas II setara Kamper, dengan jendela kaca polos tebal 5 mm, pintu kamar mandi PVC Grade A </v>
      </c>
      <c r="AD199" s="1392"/>
      <c r="AE199" s="1392"/>
      <c r="AF199" s="1392"/>
      <c r="AG199" s="1392"/>
      <c r="AH199" s="1392"/>
      <c r="AI199" s="1392"/>
      <c r="AJ199" s="1392"/>
      <c r="AK199" s="1392"/>
      <c r="AL199" s="1392"/>
      <c r="AM199" s="1392"/>
      <c r="AN199" s="1392"/>
      <c r="AO199" s="1392"/>
      <c r="AP199" s="1392"/>
      <c r="AQ199" s="1392"/>
      <c r="AR199" s="1392"/>
      <c r="AS199" s="1392"/>
      <c r="AT199" s="1392"/>
      <c r="AU199" s="1392"/>
      <c r="AV199" s="1392"/>
      <c r="AW199" s="1392"/>
      <c r="AX199" s="1392"/>
      <c r="AY199" s="1393"/>
      <c r="AZ199" s="3"/>
      <c r="BA199" s="1400">
        <f>X204*BQ162</f>
        <v>0</v>
      </c>
      <c r="BB199" s="1401"/>
      <c r="BC199" s="1401"/>
      <c r="BD199" s="1402"/>
      <c r="BE199" s="1409">
        <f>BE164</f>
        <v>0</v>
      </c>
      <c r="BF199" s="1410"/>
      <c r="BG199" s="1410"/>
      <c r="BH199" s="1411"/>
      <c r="BI199" s="1461">
        <f>BI164</f>
        <v>0</v>
      </c>
      <c r="BJ199" s="1462"/>
      <c r="BK199" s="1462"/>
      <c r="BL199" s="1463"/>
      <c r="BM199" s="1418">
        <f>IF(BI164=0,0,(Rekap!$A$6-BI199)/AS222)</f>
        <v>0</v>
      </c>
      <c r="BN199" s="1419"/>
      <c r="BO199" s="1420"/>
      <c r="BP199" s="1427">
        <f>BA199*BM199</f>
        <v>0</v>
      </c>
      <c r="BQ199" s="1427"/>
      <c r="BR199" s="1427"/>
      <c r="BS199" s="1427"/>
      <c r="BT199" s="1427"/>
      <c r="BU199" s="127"/>
      <c r="BV199" s="1378"/>
      <c r="BW199" s="1378"/>
      <c r="BX199" s="1378"/>
      <c r="BY199" s="1378"/>
      <c r="BZ199" s="1378"/>
      <c r="CA199" s="1378"/>
      <c r="CB199" s="1378"/>
      <c r="CC199" s="1378"/>
      <c r="CD199" s="1378"/>
      <c r="CE199" s="1378"/>
      <c r="CF199" s="1378"/>
      <c r="CG199" s="1378"/>
      <c r="CH199" s="1378"/>
      <c r="CI199" s="1378"/>
      <c r="CJ199" s="1378"/>
      <c r="CK199" s="1378"/>
      <c r="CL199" s="1378"/>
      <c r="CM199" s="1378"/>
      <c r="CN199" s="1378"/>
      <c r="CO199" s="1378"/>
      <c r="CP199" s="1378"/>
      <c r="CQ199" s="1378"/>
      <c r="CR199" s="1378"/>
      <c r="CS199" s="1378"/>
      <c r="CT199" s="1378"/>
      <c r="CU199" s="1378"/>
      <c r="CV199" s="1378"/>
      <c r="CW199" s="3"/>
      <c r="CX199" s="5"/>
      <c r="DA199" s="11" t="s">
        <v>243</v>
      </c>
      <c r="DB199" s="11">
        <v>0.99099999999999999</v>
      </c>
      <c r="DC199" s="11"/>
    </row>
    <row r="200" spans="1:107" ht="13.5" customHeight="1" x14ac:dyDescent="0.25">
      <c r="A200" s="3"/>
      <c r="B200" s="63"/>
      <c r="C200" s="32" t="s">
        <v>810</v>
      </c>
      <c r="D200" s="1428" t="s">
        <v>13</v>
      </c>
      <c r="E200" s="1428"/>
      <c r="F200" s="1428"/>
      <c r="G200" s="1428"/>
      <c r="H200" s="1428"/>
      <c r="I200" s="1428"/>
      <c r="J200" s="1428"/>
      <c r="K200" s="1428"/>
      <c r="L200" s="1429"/>
      <c r="M200" s="1379">
        <f>(IF(O157="RUMAH TINGGAL MEWAH",VLOOKUP(D200,BIAYA,2,FALSE),IF(O157="RUMAH TINGGAL MENENGAH",VLOOKUP(D200,BIAYA,3,FALSE),IF(O157="RUMAH TINGGAL SEDERHANA",VLOOKUP(D200,BIAYA,4,FALSE),IF(O157="SEMI PERMANEN",VLOOKUP(D200,BIAYA,5,FALSE),IF(O157="GUDANG",VLOOKUP(D200,BIAYA,6,FALSE),IF(O157="GEDUNG BERTINGKAT RENDAH &lt; 5 LANTAI",VLOOKUP(D200,BIAYA,7,FALSE),IF(O157="GEDUNG BERTINGKAT SEDANG 5-8 LANTAI",VLOOKUP(D200,BIAYA,8,FALSE),IF(O157="GEDUNG BERTINGKAT TINGGI &gt; 8 LANTAI",VLOOKUP(D200,BIAYA,9,FALSE),IF(O157="MALL 4 LANTAI + 1 BASEMENT",VLOOKUP(D200,BIAYA,10,FALSE),IF(O157="HOTEL 8 LANTAI",VLOOKUP(D200,BIAYA,11,FALSE),IF(O157="APARTEMEN 14 LANTAI + 2 SEMI BASEMENT",VLOOKUP(D200,BIAYA,12,FALSE)))))))))))))</f>
        <v>0</v>
      </c>
      <c r="N200" s="1379"/>
      <c r="O200" s="1379"/>
      <c r="P200" s="1379"/>
      <c r="Q200" s="1379"/>
      <c r="R200" s="1459">
        <v>1</v>
      </c>
      <c r="S200" s="1459"/>
      <c r="T200" s="1459"/>
      <c r="U200" s="1436">
        <v>1</v>
      </c>
      <c r="V200" s="1436"/>
      <c r="W200" s="1436"/>
      <c r="X200" s="1437">
        <f>M200*R200*U200</f>
        <v>0</v>
      </c>
      <c r="Y200" s="1437"/>
      <c r="Z200" s="1437"/>
      <c r="AA200" s="1437"/>
      <c r="AB200" s="1437"/>
      <c r="AC200" s="1394"/>
      <c r="AD200" s="1395"/>
      <c r="AE200" s="1395"/>
      <c r="AF200" s="1395"/>
      <c r="AG200" s="1395"/>
      <c r="AH200" s="1395"/>
      <c r="AI200" s="1395"/>
      <c r="AJ200" s="1395"/>
      <c r="AK200" s="1395"/>
      <c r="AL200" s="1395"/>
      <c r="AM200" s="1395"/>
      <c r="AN200" s="1395"/>
      <c r="AO200" s="1395"/>
      <c r="AP200" s="1395"/>
      <c r="AQ200" s="1395"/>
      <c r="AR200" s="1395"/>
      <c r="AS200" s="1395"/>
      <c r="AT200" s="1395"/>
      <c r="AU200" s="1395"/>
      <c r="AV200" s="1395"/>
      <c r="AW200" s="1395"/>
      <c r="AX200" s="1395"/>
      <c r="AY200" s="1396"/>
      <c r="AZ200" s="64"/>
      <c r="BA200" s="1403"/>
      <c r="BB200" s="1404"/>
      <c r="BC200" s="1404"/>
      <c r="BD200" s="1405"/>
      <c r="BE200" s="1412"/>
      <c r="BF200" s="1413"/>
      <c r="BG200" s="1413"/>
      <c r="BH200" s="1414"/>
      <c r="BI200" s="1464"/>
      <c r="BJ200" s="1465"/>
      <c r="BK200" s="1465"/>
      <c r="BL200" s="1466"/>
      <c r="BM200" s="1421"/>
      <c r="BN200" s="1422"/>
      <c r="BO200" s="1423"/>
      <c r="BP200" s="1427"/>
      <c r="BQ200" s="1427"/>
      <c r="BR200" s="1427"/>
      <c r="BS200" s="1427"/>
      <c r="BT200" s="1427"/>
      <c r="BU200" s="127"/>
      <c r="BV200" s="1378"/>
      <c r="BW200" s="1378"/>
      <c r="BX200" s="1378"/>
      <c r="BY200" s="1378"/>
      <c r="BZ200" s="1378"/>
      <c r="CA200" s="1378"/>
      <c r="CB200" s="1378"/>
      <c r="CC200" s="1378"/>
      <c r="CD200" s="1378"/>
      <c r="CE200" s="1378"/>
      <c r="CF200" s="1378"/>
      <c r="CG200" s="1378"/>
      <c r="CH200" s="1378"/>
      <c r="CI200" s="1378"/>
      <c r="CJ200" s="1378"/>
      <c r="CK200" s="1378"/>
      <c r="CL200" s="1378"/>
      <c r="CM200" s="1378"/>
      <c r="CN200" s="1378"/>
      <c r="CO200" s="1378"/>
      <c r="CP200" s="1378"/>
      <c r="CQ200" s="1378"/>
      <c r="CR200" s="1378"/>
      <c r="CS200" s="1378"/>
      <c r="CT200" s="1378"/>
      <c r="CU200" s="1378"/>
      <c r="CV200" s="1378"/>
      <c r="CW200" s="64"/>
      <c r="CX200" s="67"/>
      <c r="DA200" s="11" t="s">
        <v>244</v>
      </c>
      <c r="DB200" s="11">
        <v>0.98699999999999999</v>
      </c>
      <c r="DC200" s="11"/>
    </row>
    <row r="201" spans="1:107" ht="13.5" customHeight="1" x14ac:dyDescent="0.25">
      <c r="A201" s="3"/>
      <c r="B201" s="63"/>
      <c r="C201" s="33" t="s">
        <v>810</v>
      </c>
      <c r="D201" s="1361" t="s">
        <v>13</v>
      </c>
      <c r="E201" s="1361"/>
      <c r="F201" s="1361"/>
      <c r="G201" s="1361"/>
      <c r="H201" s="1361"/>
      <c r="I201" s="1361"/>
      <c r="J201" s="1361"/>
      <c r="K201" s="1361"/>
      <c r="L201" s="1362"/>
      <c r="M201" s="1379">
        <f>(IF(O157="RUMAH TINGGAL MEWAH",VLOOKUP(D201,BIAYA,2,FALSE),IF(O157="RUMAH TINGGAL MENENGAH",VLOOKUP(D201,BIAYA,3,FALSE),IF(O157="RUMAH TINGGAL SEDERHANA",VLOOKUP(D201,BIAYA,4,FALSE),IF(O157="SEMI PERMANEN",VLOOKUP(D201,BIAYA,5,FALSE),IF(O157="GUDANG",VLOOKUP(D201,BIAYA,6,FALSE),IF(O157="GEDUNG BERTINGKAT RENDAH &lt; 5 LANTAI",VLOOKUP(D201,BIAYA,7,FALSE),IF(O157="GEDUNG BERTINGKAT SEDANG 5-8 LANTAI",VLOOKUP(D201,BIAYA,8,FALSE),IF(O157="GEDUNG BERTINGKAT TINGGI &gt; 8 LANTAI",VLOOKUP(D201,BIAYA,9,FALSE),IF(O157="MALL 4 LANTAI + 1 BASEMENT",VLOOKUP(D201,BIAYA,10,FALSE),IF(O157="HOTEL 8 LANTAI",VLOOKUP(D201,BIAYA,11,FALSE),IF(O157="APARTEMEN 14 LANTAI + 2 SEMI BASEMENT",VLOOKUP(D201,BIAYA,12,FALSE)))))))))))))</f>
        <v>0</v>
      </c>
      <c r="N201" s="1379"/>
      <c r="O201" s="1379"/>
      <c r="P201" s="1379"/>
      <c r="Q201" s="1379"/>
      <c r="R201" s="1460"/>
      <c r="S201" s="1460"/>
      <c r="T201" s="1460"/>
      <c r="U201" s="1359">
        <v>1</v>
      </c>
      <c r="V201" s="1359"/>
      <c r="W201" s="1359"/>
      <c r="X201" s="1533">
        <f t="shared" ref="X201:X203" si="32">M201*R201*U201</f>
        <v>0</v>
      </c>
      <c r="Y201" s="1379"/>
      <c r="Z201" s="1379"/>
      <c r="AA201" s="1379"/>
      <c r="AB201" s="1534"/>
      <c r="AC201" s="1394"/>
      <c r="AD201" s="1395"/>
      <c r="AE201" s="1395"/>
      <c r="AF201" s="1395"/>
      <c r="AG201" s="1395"/>
      <c r="AH201" s="1395"/>
      <c r="AI201" s="1395"/>
      <c r="AJ201" s="1395"/>
      <c r="AK201" s="1395"/>
      <c r="AL201" s="1395"/>
      <c r="AM201" s="1395"/>
      <c r="AN201" s="1395"/>
      <c r="AO201" s="1395"/>
      <c r="AP201" s="1395"/>
      <c r="AQ201" s="1395"/>
      <c r="AR201" s="1395"/>
      <c r="AS201" s="1395"/>
      <c r="AT201" s="1395"/>
      <c r="AU201" s="1395"/>
      <c r="AV201" s="1395"/>
      <c r="AW201" s="1395"/>
      <c r="AX201" s="1395"/>
      <c r="AY201" s="1396"/>
      <c r="AZ201" s="66"/>
      <c r="BA201" s="1403"/>
      <c r="BB201" s="1404"/>
      <c r="BC201" s="1404"/>
      <c r="BD201" s="1405"/>
      <c r="BE201" s="1412"/>
      <c r="BF201" s="1413"/>
      <c r="BG201" s="1413"/>
      <c r="BH201" s="1414"/>
      <c r="BI201" s="1464"/>
      <c r="BJ201" s="1465"/>
      <c r="BK201" s="1465"/>
      <c r="BL201" s="1466"/>
      <c r="BM201" s="1421"/>
      <c r="BN201" s="1422"/>
      <c r="BO201" s="1423"/>
      <c r="BP201" s="1427"/>
      <c r="BQ201" s="1427"/>
      <c r="BR201" s="1427"/>
      <c r="BS201" s="1427"/>
      <c r="BT201" s="1427"/>
      <c r="BU201" s="127"/>
      <c r="BV201" s="1378"/>
      <c r="BW201" s="1378"/>
      <c r="BX201" s="1378"/>
      <c r="BY201" s="1378"/>
      <c r="BZ201" s="1378"/>
      <c r="CA201" s="1378"/>
      <c r="CB201" s="1378"/>
      <c r="CC201" s="1378"/>
      <c r="CD201" s="1378"/>
      <c r="CE201" s="1378"/>
      <c r="CF201" s="1378"/>
      <c r="CG201" s="1378"/>
      <c r="CH201" s="1378"/>
      <c r="CI201" s="1378"/>
      <c r="CJ201" s="1378"/>
      <c r="CK201" s="1378"/>
      <c r="CL201" s="1378"/>
      <c r="CM201" s="1378"/>
      <c r="CN201" s="1378"/>
      <c r="CO201" s="1378"/>
      <c r="CP201" s="1378"/>
      <c r="CQ201" s="1378"/>
      <c r="CR201" s="1378"/>
      <c r="CS201" s="1378"/>
      <c r="CT201" s="1378"/>
      <c r="CU201" s="1378"/>
      <c r="CV201" s="1378"/>
      <c r="CW201" s="64"/>
      <c r="CX201" s="67"/>
      <c r="DA201" s="11"/>
      <c r="DB201" s="11"/>
      <c r="DC201" s="11"/>
    </row>
    <row r="202" spans="1:107" ht="13.5" customHeight="1" x14ac:dyDescent="0.25">
      <c r="A202" s="3"/>
      <c r="B202" s="63"/>
      <c r="C202" s="33" t="s">
        <v>810</v>
      </c>
      <c r="D202" s="1361" t="s">
        <v>13</v>
      </c>
      <c r="E202" s="1361"/>
      <c r="F202" s="1361"/>
      <c r="G202" s="1361"/>
      <c r="H202" s="1361"/>
      <c r="I202" s="1361"/>
      <c r="J202" s="1361"/>
      <c r="K202" s="1361"/>
      <c r="L202" s="1362"/>
      <c r="M202" s="1379">
        <f>(IF(O157="RUMAH TINGGAL MEWAH",VLOOKUP(D202,BIAYA,2,FALSE),IF(O157="RUMAH TINGGAL MENENGAH",VLOOKUP(D202,BIAYA,3,FALSE),IF(O157="RUMAH TINGGAL SEDERHANA",VLOOKUP(D202,BIAYA,4,FALSE),IF(O157="SEMI PERMANEN",VLOOKUP(D202,BIAYA,5,FALSE),IF(O157="GUDANG",VLOOKUP(D202,BIAYA,6,FALSE),IF(O157="GEDUNG BERTINGKAT RENDAH &lt; 5 LANTAI",VLOOKUP(D202,BIAYA,7,FALSE),IF(O157="GEDUNG BERTINGKAT SEDANG 5-8 LANTAI",VLOOKUP(D202,BIAYA,8,FALSE),IF(O157="GEDUNG BERTINGKAT TINGGI &gt; 8 LANTAI",VLOOKUP(D202,BIAYA,9,FALSE),IF(O157="MALL 4 LANTAI + 1 BASEMENT",VLOOKUP(D202,BIAYA,10,FALSE),IF(O157="HOTEL 8 LANTAI",VLOOKUP(D202,BIAYA,11,FALSE),IF(O157="APARTEMEN 14 LANTAI + 2 SEMI BASEMENT",VLOOKUP(D202,BIAYA,12,FALSE)))))))))))))</f>
        <v>0</v>
      </c>
      <c r="N202" s="1379"/>
      <c r="O202" s="1379"/>
      <c r="P202" s="1379"/>
      <c r="Q202" s="1379"/>
      <c r="R202" s="1460"/>
      <c r="S202" s="1460"/>
      <c r="T202" s="1460"/>
      <c r="U202" s="1359">
        <v>1</v>
      </c>
      <c r="V202" s="1359"/>
      <c r="W202" s="1359"/>
      <c r="X202" s="1533">
        <f t="shared" si="32"/>
        <v>0</v>
      </c>
      <c r="Y202" s="1379"/>
      <c r="Z202" s="1379"/>
      <c r="AA202" s="1379"/>
      <c r="AB202" s="1534"/>
      <c r="AC202" s="1394"/>
      <c r="AD202" s="1395"/>
      <c r="AE202" s="1395"/>
      <c r="AF202" s="1395"/>
      <c r="AG202" s="1395"/>
      <c r="AH202" s="1395"/>
      <c r="AI202" s="1395"/>
      <c r="AJ202" s="1395"/>
      <c r="AK202" s="1395"/>
      <c r="AL202" s="1395"/>
      <c r="AM202" s="1395"/>
      <c r="AN202" s="1395"/>
      <c r="AO202" s="1395"/>
      <c r="AP202" s="1395"/>
      <c r="AQ202" s="1395"/>
      <c r="AR202" s="1395"/>
      <c r="AS202" s="1395"/>
      <c r="AT202" s="1395"/>
      <c r="AU202" s="1395"/>
      <c r="AV202" s="1395"/>
      <c r="AW202" s="1395"/>
      <c r="AX202" s="1395"/>
      <c r="AY202" s="1396"/>
      <c r="AZ202" s="64"/>
      <c r="BA202" s="1403"/>
      <c r="BB202" s="1404"/>
      <c r="BC202" s="1404"/>
      <c r="BD202" s="1405"/>
      <c r="BE202" s="1412"/>
      <c r="BF202" s="1413"/>
      <c r="BG202" s="1413"/>
      <c r="BH202" s="1414"/>
      <c r="BI202" s="1464"/>
      <c r="BJ202" s="1465"/>
      <c r="BK202" s="1465"/>
      <c r="BL202" s="1466"/>
      <c r="BM202" s="1421"/>
      <c r="BN202" s="1422"/>
      <c r="BO202" s="1423"/>
      <c r="BP202" s="1427"/>
      <c r="BQ202" s="1427"/>
      <c r="BR202" s="1427"/>
      <c r="BS202" s="1427"/>
      <c r="BT202" s="1427"/>
      <c r="BU202" s="127"/>
      <c r="BV202" s="1378"/>
      <c r="BW202" s="1378"/>
      <c r="BX202" s="1378"/>
      <c r="BY202" s="1378"/>
      <c r="BZ202" s="1378"/>
      <c r="CA202" s="1378"/>
      <c r="CB202" s="1378"/>
      <c r="CC202" s="1378"/>
      <c r="CD202" s="1378"/>
      <c r="CE202" s="1378"/>
      <c r="CF202" s="1378"/>
      <c r="CG202" s="1378"/>
      <c r="CH202" s="1378"/>
      <c r="CI202" s="1378"/>
      <c r="CJ202" s="1378"/>
      <c r="CK202" s="1378"/>
      <c r="CL202" s="1378"/>
      <c r="CM202" s="1378"/>
      <c r="CN202" s="1378"/>
      <c r="CO202" s="1378"/>
      <c r="CP202" s="1378"/>
      <c r="CQ202" s="1378"/>
      <c r="CR202" s="1378"/>
      <c r="CS202" s="1378"/>
      <c r="CT202" s="1378"/>
      <c r="CU202" s="1378"/>
      <c r="CV202" s="1378"/>
      <c r="CW202" s="64"/>
      <c r="CX202" s="67"/>
      <c r="DA202" s="11" t="s">
        <v>245</v>
      </c>
      <c r="DB202" s="11">
        <v>1.099</v>
      </c>
      <c r="DC202" s="11"/>
    </row>
    <row r="203" spans="1:107" ht="13.5" customHeight="1" x14ac:dyDescent="0.25">
      <c r="A203" s="3"/>
      <c r="B203" s="63"/>
      <c r="C203" s="34" t="s">
        <v>810</v>
      </c>
      <c r="D203" s="1369" t="s">
        <v>13</v>
      </c>
      <c r="E203" s="1369"/>
      <c r="F203" s="1369"/>
      <c r="G203" s="1369"/>
      <c r="H203" s="1369"/>
      <c r="I203" s="1369"/>
      <c r="J203" s="1369"/>
      <c r="K203" s="1369"/>
      <c r="L203" s="1370"/>
      <c r="M203" s="1379">
        <f>(IF(O157="RUMAH TINGGAL MEWAH",VLOOKUP(D203,BIAYA,2,FALSE),IF(O157="RUMAH TINGGAL MENENGAH",VLOOKUP(D203,BIAYA,3,FALSE),IF(O157="RUMAH TINGGAL SEDERHANA",VLOOKUP(D203,BIAYA,4,FALSE),IF(O157="SEMI PERMANEN",VLOOKUP(D203,BIAYA,5,FALSE),IF(O157="GUDANG",VLOOKUP(D203,BIAYA,6,FALSE),IF(O157="GEDUNG BERTINGKAT RENDAH &lt; 5 LANTAI",VLOOKUP(D203,BIAYA,7,FALSE),IF(O157="GEDUNG BERTINGKAT SEDANG 5-8 LANTAI",VLOOKUP(D203,BIAYA,8,FALSE),IF(O157="GEDUNG BERTINGKAT TINGGI &gt; 8 LANTAI",VLOOKUP(D203,BIAYA,9,FALSE),IF(O157="MALL 4 LANTAI + 1 BASEMENT",VLOOKUP(D203,BIAYA,10,FALSE),IF(O157="HOTEL 8 LANTAI",VLOOKUP(D203,BIAYA,11,FALSE),IF(O157="APARTEMEN 14 LANTAI + 2 SEMI BASEMENT",VLOOKUP(D203,BIAYA,12,FALSE)))))))))))))</f>
        <v>0</v>
      </c>
      <c r="N203" s="1379"/>
      <c r="O203" s="1379"/>
      <c r="P203" s="1379"/>
      <c r="Q203" s="1379"/>
      <c r="R203" s="1380"/>
      <c r="S203" s="1380"/>
      <c r="T203" s="1380"/>
      <c r="U203" s="1377">
        <v>1</v>
      </c>
      <c r="V203" s="1377"/>
      <c r="W203" s="1377"/>
      <c r="X203" s="1527">
        <f t="shared" si="32"/>
        <v>0</v>
      </c>
      <c r="Y203" s="1528"/>
      <c r="Z203" s="1528"/>
      <c r="AA203" s="1528"/>
      <c r="AB203" s="1529"/>
      <c r="AC203" s="1394"/>
      <c r="AD203" s="1395"/>
      <c r="AE203" s="1395"/>
      <c r="AF203" s="1395"/>
      <c r="AG203" s="1395"/>
      <c r="AH203" s="1395"/>
      <c r="AI203" s="1395"/>
      <c r="AJ203" s="1395"/>
      <c r="AK203" s="1395"/>
      <c r="AL203" s="1395"/>
      <c r="AM203" s="1395"/>
      <c r="AN203" s="1395"/>
      <c r="AO203" s="1395"/>
      <c r="AP203" s="1395"/>
      <c r="AQ203" s="1395"/>
      <c r="AR203" s="1395"/>
      <c r="AS203" s="1395"/>
      <c r="AT203" s="1395"/>
      <c r="AU203" s="1395"/>
      <c r="AV203" s="1395"/>
      <c r="AW203" s="1395"/>
      <c r="AX203" s="1395"/>
      <c r="AY203" s="1396"/>
      <c r="AZ203" s="64"/>
      <c r="BA203" s="1403"/>
      <c r="BB203" s="1404"/>
      <c r="BC203" s="1404"/>
      <c r="BD203" s="1405"/>
      <c r="BE203" s="1412"/>
      <c r="BF203" s="1413"/>
      <c r="BG203" s="1413"/>
      <c r="BH203" s="1414"/>
      <c r="BI203" s="1464"/>
      <c r="BJ203" s="1465"/>
      <c r="BK203" s="1465"/>
      <c r="BL203" s="1466"/>
      <c r="BM203" s="1421"/>
      <c r="BN203" s="1422"/>
      <c r="BO203" s="1423"/>
      <c r="BP203" s="1427"/>
      <c r="BQ203" s="1427"/>
      <c r="BR203" s="1427"/>
      <c r="BS203" s="1427"/>
      <c r="BT203" s="1427"/>
      <c r="BU203" s="127"/>
      <c r="BV203" s="1378"/>
      <c r="BW203" s="1378"/>
      <c r="BX203" s="1378"/>
      <c r="BY203" s="1378"/>
      <c r="BZ203" s="1378"/>
      <c r="CA203" s="1378"/>
      <c r="CB203" s="1378"/>
      <c r="CC203" s="1378"/>
      <c r="CD203" s="1378"/>
      <c r="CE203" s="1378"/>
      <c r="CF203" s="1378"/>
      <c r="CG203" s="1378"/>
      <c r="CH203" s="1378"/>
      <c r="CI203" s="1378"/>
      <c r="CJ203" s="1378"/>
      <c r="CK203" s="1378"/>
      <c r="CL203" s="1378"/>
      <c r="CM203" s="1378"/>
      <c r="CN203" s="1378"/>
      <c r="CO203" s="1378"/>
      <c r="CP203" s="1378"/>
      <c r="CQ203" s="1378"/>
      <c r="CR203" s="1378"/>
      <c r="CS203" s="1378"/>
      <c r="CT203" s="1378"/>
      <c r="CU203" s="1378"/>
      <c r="CV203" s="1378"/>
      <c r="CW203" s="64"/>
      <c r="CX203" s="67"/>
      <c r="DA203" s="11" t="s">
        <v>246</v>
      </c>
      <c r="DB203" s="12">
        <v>1</v>
      </c>
      <c r="DC203" s="11"/>
    </row>
    <row r="204" spans="1:107" ht="13.5" customHeight="1" x14ac:dyDescent="0.2">
      <c r="A204" s="3"/>
      <c r="B204" s="111"/>
      <c r="C204" s="1381" t="s">
        <v>811</v>
      </c>
      <c r="D204" s="1382"/>
      <c r="E204" s="1382"/>
      <c r="F204" s="1382"/>
      <c r="G204" s="1382"/>
      <c r="H204" s="1382"/>
      <c r="I204" s="1382"/>
      <c r="J204" s="1382"/>
      <c r="K204" s="1382"/>
      <c r="L204" s="1382"/>
      <c r="M204" s="1382"/>
      <c r="N204" s="1382"/>
      <c r="O204" s="1382"/>
      <c r="P204" s="1382"/>
      <c r="Q204" s="1382"/>
      <c r="R204" s="1382"/>
      <c r="S204" s="1382"/>
      <c r="T204" s="1382"/>
      <c r="U204" s="1382"/>
      <c r="V204" s="1382"/>
      <c r="W204" s="1383"/>
      <c r="X204" s="1384">
        <f>SUM(X200:AB203)</f>
        <v>0</v>
      </c>
      <c r="Y204" s="1384"/>
      <c r="Z204" s="1384"/>
      <c r="AA204" s="1384"/>
      <c r="AB204" s="1384"/>
      <c r="AC204" s="1397"/>
      <c r="AD204" s="1398"/>
      <c r="AE204" s="1398"/>
      <c r="AF204" s="1398"/>
      <c r="AG204" s="1398"/>
      <c r="AH204" s="1398"/>
      <c r="AI204" s="1398"/>
      <c r="AJ204" s="1398"/>
      <c r="AK204" s="1398"/>
      <c r="AL204" s="1398"/>
      <c r="AM204" s="1398"/>
      <c r="AN204" s="1398"/>
      <c r="AO204" s="1398"/>
      <c r="AP204" s="1398"/>
      <c r="AQ204" s="1398"/>
      <c r="AR204" s="1398"/>
      <c r="AS204" s="1398"/>
      <c r="AT204" s="1398"/>
      <c r="AU204" s="1398"/>
      <c r="AV204" s="1398"/>
      <c r="AW204" s="1398"/>
      <c r="AX204" s="1398"/>
      <c r="AY204" s="1399"/>
      <c r="AZ204" s="64"/>
      <c r="BA204" s="1406"/>
      <c r="BB204" s="1407"/>
      <c r="BC204" s="1407"/>
      <c r="BD204" s="1408"/>
      <c r="BE204" s="1415"/>
      <c r="BF204" s="1416"/>
      <c r="BG204" s="1416"/>
      <c r="BH204" s="1417"/>
      <c r="BI204" s="1467"/>
      <c r="BJ204" s="1468"/>
      <c r="BK204" s="1468"/>
      <c r="BL204" s="1469"/>
      <c r="BM204" s="1424"/>
      <c r="BN204" s="1425"/>
      <c r="BO204" s="1426"/>
      <c r="BP204" s="1427"/>
      <c r="BQ204" s="1427"/>
      <c r="BR204" s="1427"/>
      <c r="BS204" s="1427"/>
      <c r="BT204" s="1427"/>
      <c r="BU204" s="127"/>
      <c r="BV204" s="1378"/>
      <c r="BW204" s="1378"/>
      <c r="BX204" s="1378"/>
      <c r="BY204" s="1378"/>
      <c r="BZ204" s="1378"/>
      <c r="CA204" s="1378"/>
      <c r="CB204" s="1378"/>
      <c r="CC204" s="1378"/>
      <c r="CD204" s="1378"/>
      <c r="CE204" s="1378"/>
      <c r="CF204" s="1378"/>
      <c r="CG204" s="1378"/>
      <c r="CH204" s="1378"/>
      <c r="CI204" s="1378"/>
      <c r="CJ204" s="1378"/>
      <c r="CK204" s="1378"/>
      <c r="CL204" s="1378"/>
      <c r="CM204" s="1378"/>
      <c r="CN204" s="1378"/>
      <c r="CO204" s="1378"/>
      <c r="CP204" s="1378"/>
      <c r="CQ204" s="1378"/>
      <c r="CR204" s="1378"/>
      <c r="CS204" s="1378"/>
      <c r="CT204" s="1378"/>
      <c r="CU204" s="1378"/>
      <c r="CV204" s="1378"/>
      <c r="CW204" s="64"/>
      <c r="CX204" s="67"/>
      <c r="DA204" s="11" t="s">
        <v>247</v>
      </c>
      <c r="DB204" s="12">
        <v>1</v>
      </c>
      <c r="DC204" s="11"/>
    </row>
    <row r="205" spans="1:107" ht="13.5" customHeight="1" x14ac:dyDescent="0.2">
      <c r="A205" s="3"/>
      <c r="B205" s="111"/>
      <c r="C205" s="1385" t="s">
        <v>808</v>
      </c>
      <c r="D205" s="1386"/>
      <c r="E205" s="1386"/>
      <c r="F205" s="1386"/>
      <c r="G205" s="1386"/>
      <c r="H205" s="1386"/>
      <c r="I205" s="1386"/>
      <c r="J205" s="1386"/>
      <c r="K205" s="1386"/>
      <c r="L205" s="1386"/>
      <c r="M205" s="1386"/>
      <c r="N205" s="1386"/>
      <c r="O205" s="1386"/>
      <c r="P205" s="1386"/>
      <c r="Q205" s="1386"/>
      <c r="R205" s="1386"/>
      <c r="S205" s="1386"/>
      <c r="T205" s="1386"/>
      <c r="U205" s="1386"/>
      <c r="V205" s="1386"/>
      <c r="W205" s="1387"/>
      <c r="X205" s="1388">
        <f>HLOOKUP(O157,$DG$58:$DQ$67,9,FALSE)</f>
        <v>345742</v>
      </c>
      <c r="Y205" s="1389"/>
      <c r="Z205" s="1389"/>
      <c r="AA205" s="1389"/>
      <c r="AB205" s="1390"/>
      <c r="AC205" s="1391" t="str">
        <f>HLOOKUP(O157,$DG$44:$DQ$56,9,FALSE)</f>
        <v>Penutup lantai menggunakan keramik 40x40 setara Imperium dan granit 60x60 setara granito; lantai kamar mandi menggunakan keramik lantai anti slip ukuran 30x30 setara Imperium</v>
      </c>
      <c r="AD205" s="1392"/>
      <c r="AE205" s="1392"/>
      <c r="AF205" s="1392"/>
      <c r="AG205" s="1392"/>
      <c r="AH205" s="1392"/>
      <c r="AI205" s="1392"/>
      <c r="AJ205" s="1392"/>
      <c r="AK205" s="1392"/>
      <c r="AL205" s="1392"/>
      <c r="AM205" s="1392"/>
      <c r="AN205" s="1392"/>
      <c r="AO205" s="1392"/>
      <c r="AP205" s="1392"/>
      <c r="AQ205" s="1392"/>
      <c r="AR205" s="1392"/>
      <c r="AS205" s="1392"/>
      <c r="AT205" s="1392"/>
      <c r="AU205" s="1392"/>
      <c r="AV205" s="1392"/>
      <c r="AW205" s="1392"/>
      <c r="AX205" s="1392"/>
      <c r="AY205" s="1393"/>
      <c r="AZ205" s="71"/>
      <c r="BA205" s="1400">
        <f>X210*BQ162</f>
        <v>0</v>
      </c>
      <c r="BB205" s="1401"/>
      <c r="BC205" s="1401"/>
      <c r="BD205" s="1402"/>
      <c r="BE205" s="1409">
        <f>BE164</f>
        <v>0</v>
      </c>
      <c r="BF205" s="1410"/>
      <c r="BG205" s="1410"/>
      <c r="BH205" s="1411"/>
      <c r="BI205" s="1450">
        <f>BI164</f>
        <v>0</v>
      </c>
      <c r="BJ205" s="1451"/>
      <c r="BK205" s="1451"/>
      <c r="BL205" s="1452"/>
      <c r="BM205" s="1418">
        <f>IF(BI164=0,0,(Rekap!$A$6-BI205)/AS222)</f>
        <v>0</v>
      </c>
      <c r="BN205" s="1419"/>
      <c r="BO205" s="1420"/>
      <c r="BP205" s="1427">
        <f>BA205*BM205</f>
        <v>0</v>
      </c>
      <c r="BQ205" s="1427"/>
      <c r="BR205" s="1427"/>
      <c r="BS205" s="1427"/>
      <c r="BT205" s="1427"/>
      <c r="BU205" s="127"/>
      <c r="BV205" s="1378"/>
      <c r="BW205" s="1378"/>
      <c r="BX205" s="1378"/>
      <c r="BY205" s="1378"/>
      <c r="BZ205" s="1378"/>
      <c r="CA205" s="1378"/>
      <c r="CB205" s="1378"/>
      <c r="CC205" s="1378"/>
      <c r="CD205" s="1378"/>
      <c r="CE205" s="1378"/>
      <c r="CF205" s="1378"/>
      <c r="CG205" s="1378"/>
      <c r="CH205" s="1378"/>
      <c r="CI205" s="1378"/>
      <c r="CJ205" s="1378"/>
      <c r="CK205" s="1378"/>
      <c r="CL205" s="1378"/>
      <c r="CM205" s="1378"/>
      <c r="CN205" s="1378"/>
      <c r="CO205" s="1378"/>
      <c r="CP205" s="1378"/>
      <c r="CQ205" s="1378"/>
      <c r="CR205" s="1378"/>
      <c r="CS205" s="1378"/>
      <c r="CT205" s="1378"/>
      <c r="CU205" s="1378"/>
      <c r="CV205" s="1378"/>
      <c r="CW205" s="83"/>
      <c r="CX205" s="112"/>
      <c r="DA205" s="11" t="s">
        <v>248</v>
      </c>
      <c r="DB205" s="12">
        <v>1</v>
      </c>
      <c r="DC205" s="11"/>
    </row>
    <row r="206" spans="1:107" ht="13.5" customHeight="1" x14ac:dyDescent="0.25">
      <c r="A206" s="3"/>
      <c r="B206" s="111"/>
      <c r="C206" s="32" t="s">
        <v>810</v>
      </c>
      <c r="D206" s="1428" t="s">
        <v>13</v>
      </c>
      <c r="E206" s="1428"/>
      <c r="F206" s="1428"/>
      <c r="G206" s="1428"/>
      <c r="H206" s="1428"/>
      <c r="I206" s="1428"/>
      <c r="J206" s="1428"/>
      <c r="K206" s="1428"/>
      <c r="L206" s="1429"/>
      <c r="M206" s="1379">
        <f>(IF(O157="RUMAH TINGGAL MEWAH",VLOOKUP(D206,BIAYA,2,FALSE),IF(O157="RUMAH TINGGAL MENENGAH",VLOOKUP(D206,BIAYA,3,FALSE),IF(O157="RUMAH TINGGAL SEDERHANA",VLOOKUP(D206,BIAYA,4,FALSE),IF(O157="SEMI PERMANEN",VLOOKUP(D206,BIAYA,5,FALSE),IF(O157="GUDANG",VLOOKUP(D206,BIAYA,6,FALSE),IF(O157="GEDUNG BERTINGKAT RENDAH &lt; 5 LANTAI",VLOOKUP(D206,BIAYA,7,FALSE),IF(O157="GEDUNG BERTINGKAT SEDANG 5-8 LANTAI",VLOOKUP(D206,BIAYA,8,FALSE),IF(O157="GEDUNG BERTINGKAT TINGGI &gt; 8 LANTAI",VLOOKUP(D206,BIAYA,9,FALSE),IF(O157="MALL 4 LANTAI + 1 BASEMENT",VLOOKUP(D206,BIAYA,10,FALSE),IF(O157="HOTEL 8 LANTAI",VLOOKUP(D206,BIAYA,11,FALSE),IF(O157="APARTEMEN 14 LANTAI + 2 SEMI BASEMENT",VLOOKUP(D206,BIAYA,12,FALSE)))))))))))))</f>
        <v>0</v>
      </c>
      <c r="N206" s="1379"/>
      <c r="O206" s="1379"/>
      <c r="P206" s="1379"/>
      <c r="Q206" s="1379"/>
      <c r="R206" s="1459">
        <v>1</v>
      </c>
      <c r="S206" s="1459"/>
      <c r="T206" s="1459"/>
      <c r="U206" s="1436">
        <v>1</v>
      </c>
      <c r="V206" s="1436"/>
      <c r="W206" s="1436"/>
      <c r="X206" s="1437">
        <f>M206*R206*U206</f>
        <v>0</v>
      </c>
      <c r="Y206" s="1437"/>
      <c r="Z206" s="1437"/>
      <c r="AA206" s="1437"/>
      <c r="AB206" s="1437"/>
      <c r="AC206" s="1394"/>
      <c r="AD206" s="1395"/>
      <c r="AE206" s="1395"/>
      <c r="AF206" s="1395"/>
      <c r="AG206" s="1395"/>
      <c r="AH206" s="1395"/>
      <c r="AI206" s="1395"/>
      <c r="AJ206" s="1395"/>
      <c r="AK206" s="1395"/>
      <c r="AL206" s="1395"/>
      <c r="AM206" s="1395"/>
      <c r="AN206" s="1395"/>
      <c r="AO206" s="1395"/>
      <c r="AP206" s="1395"/>
      <c r="AQ206" s="1395"/>
      <c r="AR206" s="1395"/>
      <c r="AS206" s="1395"/>
      <c r="AT206" s="1395"/>
      <c r="AU206" s="1395"/>
      <c r="AV206" s="1395"/>
      <c r="AW206" s="1395"/>
      <c r="AX206" s="1395"/>
      <c r="AY206" s="1396"/>
      <c r="AZ206" s="71"/>
      <c r="BA206" s="1403"/>
      <c r="BB206" s="1404"/>
      <c r="BC206" s="1404"/>
      <c r="BD206" s="1405"/>
      <c r="BE206" s="1412"/>
      <c r="BF206" s="1413"/>
      <c r="BG206" s="1413"/>
      <c r="BH206" s="1414"/>
      <c r="BI206" s="1453"/>
      <c r="BJ206" s="1454"/>
      <c r="BK206" s="1454"/>
      <c r="BL206" s="1455"/>
      <c r="BM206" s="1421"/>
      <c r="BN206" s="1422"/>
      <c r="BO206" s="1423"/>
      <c r="BP206" s="1427"/>
      <c r="BQ206" s="1427"/>
      <c r="BR206" s="1427"/>
      <c r="BS206" s="1427"/>
      <c r="BT206" s="1427"/>
      <c r="BU206" s="127"/>
      <c r="BV206" s="1378"/>
      <c r="BW206" s="1378"/>
      <c r="BX206" s="1378"/>
      <c r="BY206" s="1378"/>
      <c r="BZ206" s="1378"/>
      <c r="CA206" s="1378"/>
      <c r="CB206" s="1378"/>
      <c r="CC206" s="1378"/>
      <c r="CD206" s="1378"/>
      <c r="CE206" s="1378"/>
      <c r="CF206" s="1378"/>
      <c r="CG206" s="1378"/>
      <c r="CH206" s="1378"/>
      <c r="CI206" s="1378"/>
      <c r="CJ206" s="1378"/>
      <c r="CK206" s="1378"/>
      <c r="CL206" s="1378"/>
      <c r="CM206" s="1378"/>
      <c r="CN206" s="1378"/>
      <c r="CO206" s="1378"/>
      <c r="CP206" s="1378"/>
      <c r="CQ206" s="1378"/>
      <c r="CR206" s="1378"/>
      <c r="CS206" s="1378"/>
      <c r="CT206" s="1378"/>
      <c r="CU206" s="1378"/>
      <c r="CV206" s="1378"/>
      <c r="CW206" s="83"/>
      <c r="CX206" s="112"/>
      <c r="DA206" s="11" t="s">
        <v>249</v>
      </c>
      <c r="DB206" s="12">
        <v>1</v>
      </c>
      <c r="DC206" s="11"/>
    </row>
    <row r="207" spans="1:107" ht="13.5" customHeight="1" x14ac:dyDescent="0.25">
      <c r="A207" s="3"/>
      <c r="B207" s="111"/>
      <c r="C207" s="33" t="s">
        <v>810</v>
      </c>
      <c r="D207" s="1361" t="s">
        <v>13</v>
      </c>
      <c r="E207" s="1361"/>
      <c r="F207" s="1361"/>
      <c r="G207" s="1361"/>
      <c r="H207" s="1361"/>
      <c r="I207" s="1361"/>
      <c r="J207" s="1361"/>
      <c r="K207" s="1361"/>
      <c r="L207" s="1362"/>
      <c r="M207" s="1379">
        <f>(IF(O157="RUMAH TINGGAL MEWAH",VLOOKUP(D207,BIAYA,2,FALSE),IF(O157="RUMAH TINGGAL MENENGAH",VLOOKUP(D207,BIAYA,3,FALSE),IF(O157="RUMAH TINGGAL SEDERHANA",VLOOKUP(D207,BIAYA,4,FALSE),IF(O157="SEMI PERMANEN",VLOOKUP(D207,BIAYA,5,FALSE),IF(O157="GUDANG",VLOOKUP(D207,BIAYA,6,FALSE),IF(O157="GEDUNG BERTINGKAT RENDAH &lt; 5 LANTAI",VLOOKUP(D207,BIAYA,7,FALSE),IF(O157="GEDUNG BERTINGKAT SEDANG 5-8 LANTAI",VLOOKUP(D207,BIAYA,8,FALSE),IF(O157="GEDUNG BERTINGKAT TINGGI &gt; 8 LANTAI",VLOOKUP(D207,BIAYA,9,FALSE),IF(O157="MALL 4 LANTAI + 1 BASEMENT",VLOOKUP(D207,BIAYA,10,FALSE),IF(O157="HOTEL 8 LANTAI",VLOOKUP(D207,BIAYA,11,FALSE),IF(O157="APARTEMEN 14 LANTAI + 2 SEMI BASEMENT",VLOOKUP(D207,BIAYA,12,FALSE)))))))))))))</f>
        <v>0</v>
      </c>
      <c r="N207" s="1379"/>
      <c r="O207" s="1379"/>
      <c r="P207" s="1379"/>
      <c r="Q207" s="1379"/>
      <c r="R207" s="1460"/>
      <c r="S207" s="1460"/>
      <c r="T207" s="1460"/>
      <c r="U207" s="1359">
        <v>1</v>
      </c>
      <c r="V207" s="1359"/>
      <c r="W207" s="1359"/>
      <c r="X207" s="1533">
        <f t="shared" ref="X207:X209" si="33">M207*R207*U207</f>
        <v>0</v>
      </c>
      <c r="Y207" s="1379"/>
      <c r="Z207" s="1379"/>
      <c r="AA207" s="1379"/>
      <c r="AB207" s="1534"/>
      <c r="AC207" s="1394"/>
      <c r="AD207" s="1395"/>
      <c r="AE207" s="1395"/>
      <c r="AF207" s="1395"/>
      <c r="AG207" s="1395"/>
      <c r="AH207" s="1395"/>
      <c r="AI207" s="1395"/>
      <c r="AJ207" s="1395"/>
      <c r="AK207" s="1395"/>
      <c r="AL207" s="1395"/>
      <c r="AM207" s="1395"/>
      <c r="AN207" s="1395"/>
      <c r="AO207" s="1395"/>
      <c r="AP207" s="1395"/>
      <c r="AQ207" s="1395"/>
      <c r="AR207" s="1395"/>
      <c r="AS207" s="1395"/>
      <c r="AT207" s="1395"/>
      <c r="AU207" s="1395"/>
      <c r="AV207" s="1395"/>
      <c r="AW207" s="1395"/>
      <c r="AX207" s="1395"/>
      <c r="AY207" s="1396"/>
      <c r="AZ207" s="71"/>
      <c r="BA207" s="1403"/>
      <c r="BB207" s="1404"/>
      <c r="BC207" s="1404"/>
      <c r="BD207" s="1405"/>
      <c r="BE207" s="1412"/>
      <c r="BF207" s="1413"/>
      <c r="BG207" s="1413"/>
      <c r="BH207" s="1414"/>
      <c r="BI207" s="1453"/>
      <c r="BJ207" s="1454"/>
      <c r="BK207" s="1454"/>
      <c r="BL207" s="1455"/>
      <c r="BM207" s="1421"/>
      <c r="BN207" s="1422"/>
      <c r="BO207" s="1423"/>
      <c r="BP207" s="1427"/>
      <c r="BQ207" s="1427"/>
      <c r="BR207" s="1427"/>
      <c r="BS207" s="1427"/>
      <c r="BT207" s="1427"/>
      <c r="BU207" s="127"/>
      <c r="BV207" s="128"/>
      <c r="BW207" s="128"/>
      <c r="BX207" s="128"/>
      <c r="BY207" s="128"/>
      <c r="BZ207" s="128"/>
      <c r="CA207" s="128"/>
      <c r="CB207" s="128"/>
      <c r="CC207" s="128"/>
      <c r="CD207" s="83"/>
      <c r="CE207" s="125"/>
      <c r="CF207" s="125"/>
      <c r="CG207" s="125"/>
      <c r="CH207" s="125"/>
      <c r="CI207" s="125"/>
      <c r="CJ207" s="125"/>
      <c r="CK207" s="125"/>
      <c r="CL207" s="125"/>
      <c r="CM207" s="125"/>
      <c r="CN207" s="125"/>
      <c r="CO207" s="125"/>
      <c r="CP207" s="125"/>
      <c r="CQ207" s="125"/>
      <c r="CR207" s="125"/>
      <c r="CS207" s="125"/>
      <c r="CT207" s="125"/>
      <c r="CU207" s="125"/>
      <c r="CV207" s="125"/>
      <c r="CW207" s="83"/>
      <c r="CX207" s="112"/>
      <c r="DA207" s="11" t="s">
        <v>250</v>
      </c>
      <c r="DB207" s="12">
        <v>1</v>
      </c>
      <c r="DC207" s="11"/>
    </row>
    <row r="208" spans="1:107" ht="13.5" customHeight="1" x14ac:dyDescent="0.25">
      <c r="A208" s="3"/>
      <c r="B208" s="111"/>
      <c r="C208" s="33" t="s">
        <v>810</v>
      </c>
      <c r="D208" s="1361" t="s">
        <v>13</v>
      </c>
      <c r="E208" s="1361"/>
      <c r="F208" s="1361"/>
      <c r="G208" s="1361"/>
      <c r="H208" s="1361"/>
      <c r="I208" s="1361"/>
      <c r="J208" s="1361"/>
      <c r="K208" s="1361"/>
      <c r="L208" s="1362"/>
      <c r="M208" s="1379">
        <f>(IF(O157="RUMAH TINGGAL MEWAH",VLOOKUP(D208,BIAYA,2,FALSE),IF(O157="RUMAH TINGGAL MENENGAH",VLOOKUP(D208,BIAYA,3,FALSE),IF(O157="RUMAH TINGGAL SEDERHANA",VLOOKUP(D208,BIAYA,4,FALSE),IF(O157="SEMI PERMANEN",VLOOKUP(D208,BIAYA,5,FALSE),IF(O157="GUDANG",VLOOKUP(D208,BIAYA,6,FALSE),IF(O157="GEDUNG BERTINGKAT RENDAH &lt; 5 LANTAI",VLOOKUP(D208,BIAYA,7,FALSE),IF(O157="GEDUNG BERTINGKAT SEDANG 5-8 LANTAI",VLOOKUP(D208,BIAYA,8,FALSE),IF(O157="GEDUNG BERTINGKAT TINGGI &gt; 8 LANTAI",VLOOKUP(D208,BIAYA,9,FALSE),IF(O157="MALL 4 LANTAI + 1 BASEMENT",VLOOKUP(D208,BIAYA,10,FALSE),IF(O157="HOTEL 8 LANTAI",VLOOKUP(D208,BIAYA,11,FALSE),IF(O157="APARTEMEN 14 LANTAI + 2 SEMI BASEMENT",VLOOKUP(D208,BIAYA,12,FALSE)))))))))))))</f>
        <v>0</v>
      </c>
      <c r="N208" s="1379"/>
      <c r="O208" s="1379"/>
      <c r="P208" s="1379"/>
      <c r="Q208" s="1379"/>
      <c r="R208" s="1460"/>
      <c r="S208" s="1460"/>
      <c r="T208" s="1460"/>
      <c r="U208" s="1359">
        <v>1</v>
      </c>
      <c r="V208" s="1359"/>
      <c r="W208" s="1359"/>
      <c r="X208" s="1533">
        <f t="shared" si="33"/>
        <v>0</v>
      </c>
      <c r="Y208" s="1379"/>
      <c r="Z208" s="1379"/>
      <c r="AA208" s="1379"/>
      <c r="AB208" s="1534"/>
      <c r="AC208" s="1394"/>
      <c r="AD208" s="1395"/>
      <c r="AE208" s="1395"/>
      <c r="AF208" s="1395"/>
      <c r="AG208" s="1395"/>
      <c r="AH208" s="1395"/>
      <c r="AI208" s="1395"/>
      <c r="AJ208" s="1395"/>
      <c r="AK208" s="1395"/>
      <c r="AL208" s="1395"/>
      <c r="AM208" s="1395"/>
      <c r="AN208" s="1395"/>
      <c r="AO208" s="1395"/>
      <c r="AP208" s="1395"/>
      <c r="AQ208" s="1395"/>
      <c r="AR208" s="1395"/>
      <c r="AS208" s="1395"/>
      <c r="AT208" s="1395"/>
      <c r="AU208" s="1395"/>
      <c r="AV208" s="1395"/>
      <c r="AW208" s="1395"/>
      <c r="AX208" s="1395"/>
      <c r="AY208" s="1396"/>
      <c r="AZ208" s="71"/>
      <c r="BA208" s="1403"/>
      <c r="BB208" s="1404"/>
      <c r="BC208" s="1404"/>
      <c r="BD208" s="1405"/>
      <c r="BE208" s="1412"/>
      <c r="BF208" s="1413"/>
      <c r="BG208" s="1413"/>
      <c r="BH208" s="1414"/>
      <c r="BI208" s="1453"/>
      <c r="BJ208" s="1454"/>
      <c r="BK208" s="1454"/>
      <c r="BL208" s="1455"/>
      <c r="BM208" s="1421"/>
      <c r="BN208" s="1422"/>
      <c r="BO208" s="1423"/>
      <c r="BP208" s="1427"/>
      <c r="BQ208" s="1427"/>
      <c r="BR208" s="1427"/>
      <c r="BS208" s="1427"/>
      <c r="BT208" s="1427"/>
      <c r="BU208" s="127"/>
      <c r="BV208" s="1378" t="s">
        <v>910</v>
      </c>
      <c r="BW208" s="1378"/>
      <c r="BX208" s="1378"/>
      <c r="BY208" s="1378"/>
      <c r="BZ208" s="1378"/>
      <c r="CA208" s="1378"/>
      <c r="CB208" s="1378"/>
      <c r="CC208" s="1378"/>
      <c r="CD208" s="1378"/>
      <c r="CE208" s="1378"/>
      <c r="CF208" s="1378"/>
      <c r="CG208" s="1378"/>
      <c r="CH208" s="1378"/>
      <c r="CI208" s="1378"/>
      <c r="CJ208" s="1378"/>
      <c r="CK208" s="1378"/>
      <c r="CL208" s="1378"/>
      <c r="CM208" s="1378"/>
      <c r="CN208" s="1378"/>
      <c r="CO208" s="1378"/>
      <c r="CP208" s="1378"/>
      <c r="CQ208" s="1378"/>
      <c r="CR208" s="1378"/>
      <c r="CS208" s="1378"/>
      <c r="CT208" s="1378"/>
      <c r="CU208" s="1378"/>
      <c r="CV208" s="1378"/>
      <c r="CW208" s="83"/>
      <c r="CX208" s="112"/>
      <c r="DA208" s="11"/>
      <c r="DB208" s="11"/>
      <c r="DC208" s="11"/>
    </row>
    <row r="209" spans="1:107" ht="13.5" customHeight="1" x14ac:dyDescent="0.25">
      <c r="A209" s="3"/>
      <c r="B209" s="111"/>
      <c r="C209" s="34" t="s">
        <v>810</v>
      </c>
      <c r="D209" s="1369" t="s">
        <v>13</v>
      </c>
      <c r="E209" s="1369"/>
      <c r="F209" s="1369"/>
      <c r="G209" s="1369"/>
      <c r="H209" s="1369"/>
      <c r="I209" s="1369"/>
      <c r="J209" s="1369"/>
      <c r="K209" s="1369"/>
      <c r="L209" s="1370"/>
      <c r="M209" s="1379">
        <f>(IF(O157="RUMAH TINGGAL MEWAH",VLOOKUP(D209,BIAYA,2,FALSE),IF(O157="RUMAH TINGGAL MENENGAH",VLOOKUP(D209,BIAYA,3,FALSE),IF(O157="RUMAH TINGGAL SEDERHANA",VLOOKUP(D209,BIAYA,4,FALSE),IF(O157="SEMI PERMANEN",VLOOKUP(D209,BIAYA,5,FALSE),IF(O157="GUDANG",VLOOKUP(D209,BIAYA,6,FALSE),IF(O157="GEDUNG BERTINGKAT RENDAH &lt; 5 LANTAI",VLOOKUP(D209,BIAYA,7,FALSE),IF(O157="GEDUNG BERTINGKAT SEDANG 5-8 LANTAI",VLOOKUP(D209,BIAYA,8,FALSE),IF(O157="GEDUNG BERTINGKAT TINGGI &gt; 8 LANTAI",VLOOKUP(D209,BIAYA,9,FALSE),IF(O157="MALL 4 LANTAI + 1 BASEMENT",VLOOKUP(D209,BIAYA,10,FALSE),IF(O157="HOTEL 8 LANTAI",VLOOKUP(D209,BIAYA,11,FALSE),IF(O157="APARTEMEN 14 LANTAI + 2 SEMI BASEMENT",VLOOKUP(D209,BIAYA,12,FALSE)))))))))))))</f>
        <v>0</v>
      </c>
      <c r="N209" s="1379"/>
      <c r="O209" s="1379"/>
      <c r="P209" s="1379"/>
      <c r="Q209" s="1379"/>
      <c r="R209" s="1380"/>
      <c r="S209" s="1380"/>
      <c r="T209" s="1380"/>
      <c r="U209" s="1377">
        <v>1</v>
      </c>
      <c r="V209" s="1377"/>
      <c r="W209" s="1377"/>
      <c r="X209" s="1527">
        <f t="shared" si="33"/>
        <v>0</v>
      </c>
      <c r="Y209" s="1528"/>
      <c r="Z209" s="1528"/>
      <c r="AA209" s="1528"/>
      <c r="AB209" s="1529"/>
      <c r="AC209" s="1394"/>
      <c r="AD209" s="1395"/>
      <c r="AE209" s="1395"/>
      <c r="AF209" s="1395"/>
      <c r="AG209" s="1395"/>
      <c r="AH209" s="1395"/>
      <c r="AI209" s="1395"/>
      <c r="AJ209" s="1395"/>
      <c r="AK209" s="1395"/>
      <c r="AL209" s="1395"/>
      <c r="AM209" s="1395"/>
      <c r="AN209" s="1395"/>
      <c r="AO209" s="1395"/>
      <c r="AP209" s="1395"/>
      <c r="AQ209" s="1395"/>
      <c r="AR209" s="1395"/>
      <c r="AS209" s="1395"/>
      <c r="AT209" s="1395"/>
      <c r="AU209" s="1395"/>
      <c r="AV209" s="1395"/>
      <c r="AW209" s="1395"/>
      <c r="AX209" s="1395"/>
      <c r="AY209" s="1396"/>
      <c r="AZ209" s="71"/>
      <c r="BA209" s="1403"/>
      <c r="BB209" s="1404"/>
      <c r="BC209" s="1404"/>
      <c r="BD209" s="1405"/>
      <c r="BE209" s="1412"/>
      <c r="BF209" s="1413"/>
      <c r="BG209" s="1413"/>
      <c r="BH209" s="1414"/>
      <c r="BI209" s="1453"/>
      <c r="BJ209" s="1454"/>
      <c r="BK209" s="1454"/>
      <c r="BL209" s="1455"/>
      <c r="BM209" s="1421"/>
      <c r="BN209" s="1422"/>
      <c r="BO209" s="1423"/>
      <c r="BP209" s="1427"/>
      <c r="BQ209" s="1427"/>
      <c r="BR209" s="1427"/>
      <c r="BS209" s="1427"/>
      <c r="BT209" s="1427"/>
      <c r="BU209" s="127"/>
      <c r="BV209" s="1378"/>
      <c r="BW209" s="1378"/>
      <c r="BX209" s="1378"/>
      <c r="BY209" s="1378"/>
      <c r="BZ209" s="1378"/>
      <c r="CA209" s="1378"/>
      <c r="CB209" s="1378"/>
      <c r="CC209" s="1378"/>
      <c r="CD209" s="1378"/>
      <c r="CE209" s="1378"/>
      <c r="CF209" s="1378"/>
      <c r="CG209" s="1378"/>
      <c r="CH209" s="1378"/>
      <c r="CI209" s="1378"/>
      <c r="CJ209" s="1378"/>
      <c r="CK209" s="1378"/>
      <c r="CL209" s="1378"/>
      <c r="CM209" s="1378"/>
      <c r="CN209" s="1378"/>
      <c r="CO209" s="1378"/>
      <c r="CP209" s="1378"/>
      <c r="CQ209" s="1378"/>
      <c r="CR209" s="1378"/>
      <c r="CS209" s="1378"/>
      <c r="CT209" s="1378"/>
      <c r="CU209" s="1378"/>
      <c r="CV209" s="1378"/>
      <c r="CW209" s="83"/>
      <c r="CX209" s="112"/>
      <c r="DA209" s="11" t="s">
        <v>251</v>
      </c>
      <c r="DB209" s="11">
        <v>1.0189999999999999</v>
      </c>
      <c r="DC209" s="11"/>
    </row>
    <row r="210" spans="1:107" ht="13.5" customHeight="1" x14ac:dyDescent="0.2">
      <c r="A210" s="3"/>
      <c r="B210" s="111"/>
      <c r="C210" s="1381" t="s">
        <v>811</v>
      </c>
      <c r="D210" s="1382"/>
      <c r="E210" s="1382"/>
      <c r="F210" s="1382"/>
      <c r="G210" s="1382"/>
      <c r="H210" s="1382"/>
      <c r="I210" s="1382"/>
      <c r="J210" s="1382"/>
      <c r="K210" s="1382"/>
      <c r="L210" s="1382"/>
      <c r="M210" s="1382"/>
      <c r="N210" s="1382"/>
      <c r="O210" s="1382"/>
      <c r="P210" s="1382"/>
      <c r="Q210" s="1382"/>
      <c r="R210" s="1382"/>
      <c r="S210" s="1382"/>
      <c r="T210" s="1382"/>
      <c r="U210" s="1382"/>
      <c r="V210" s="1382"/>
      <c r="W210" s="1383"/>
      <c r="X210" s="1384">
        <f>SUM(X206:AB209)</f>
        <v>0</v>
      </c>
      <c r="Y210" s="1384"/>
      <c r="Z210" s="1384"/>
      <c r="AA210" s="1384"/>
      <c r="AB210" s="1384"/>
      <c r="AC210" s="1397"/>
      <c r="AD210" s="1398"/>
      <c r="AE210" s="1398"/>
      <c r="AF210" s="1398"/>
      <c r="AG210" s="1398"/>
      <c r="AH210" s="1398"/>
      <c r="AI210" s="1398"/>
      <c r="AJ210" s="1398"/>
      <c r="AK210" s="1398"/>
      <c r="AL210" s="1398"/>
      <c r="AM210" s="1398"/>
      <c r="AN210" s="1398"/>
      <c r="AO210" s="1398"/>
      <c r="AP210" s="1398"/>
      <c r="AQ210" s="1398"/>
      <c r="AR210" s="1398"/>
      <c r="AS210" s="1398"/>
      <c r="AT210" s="1398"/>
      <c r="AU210" s="1398"/>
      <c r="AV210" s="1398"/>
      <c r="AW210" s="1398"/>
      <c r="AX210" s="1398"/>
      <c r="AY210" s="1399"/>
      <c r="AZ210" s="71"/>
      <c r="BA210" s="1406"/>
      <c r="BB210" s="1407"/>
      <c r="BC210" s="1407"/>
      <c r="BD210" s="1408"/>
      <c r="BE210" s="1415"/>
      <c r="BF210" s="1416"/>
      <c r="BG210" s="1416"/>
      <c r="BH210" s="1417"/>
      <c r="BI210" s="1456"/>
      <c r="BJ210" s="1457"/>
      <c r="BK210" s="1457"/>
      <c r="BL210" s="1458"/>
      <c r="BM210" s="1424"/>
      <c r="BN210" s="1425"/>
      <c r="BO210" s="1426"/>
      <c r="BP210" s="1427"/>
      <c r="BQ210" s="1427"/>
      <c r="BR210" s="1427"/>
      <c r="BS210" s="1427"/>
      <c r="BT210" s="1427"/>
      <c r="BU210" s="127"/>
      <c r="BV210" s="1378"/>
      <c r="BW210" s="1378"/>
      <c r="BX210" s="1378"/>
      <c r="BY210" s="1378"/>
      <c r="BZ210" s="1378"/>
      <c r="CA210" s="1378"/>
      <c r="CB210" s="1378"/>
      <c r="CC210" s="1378"/>
      <c r="CD210" s="1378"/>
      <c r="CE210" s="1378"/>
      <c r="CF210" s="1378"/>
      <c r="CG210" s="1378"/>
      <c r="CH210" s="1378"/>
      <c r="CI210" s="1378"/>
      <c r="CJ210" s="1378"/>
      <c r="CK210" s="1378"/>
      <c r="CL210" s="1378"/>
      <c r="CM210" s="1378"/>
      <c r="CN210" s="1378"/>
      <c r="CO210" s="1378"/>
      <c r="CP210" s="1378"/>
      <c r="CQ210" s="1378"/>
      <c r="CR210" s="1378"/>
      <c r="CS210" s="1378"/>
      <c r="CT210" s="1378"/>
      <c r="CU210" s="1378"/>
      <c r="CV210" s="1378"/>
      <c r="CW210" s="83"/>
      <c r="CX210" s="112"/>
      <c r="DA210" s="11" t="s">
        <v>252</v>
      </c>
      <c r="DB210" s="11">
        <v>0.84899999999999998</v>
      </c>
      <c r="DC210" s="11"/>
    </row>
    <row r="211" spans="1:107" ht="13.5" customHeight="1" x14ac:dyDescent="0.2">
      <c r="A211" s="3"/>
      <c r="B211" s="111"/>
      <c r="C211" s="1385" t="s">
        <v>699</v>
      </c>
      <c r="D211" s="1386"/>
      <c r="E211" s="1386"/>
      <c r="F211" s="1386"/>
      <c r="G211" s="1386"/>
      <c r="H211" s="1386"/>
      <c r="I211" s="1386"/>
      <c r="J211" s="1386"/>
      <c r="K211" s="1386"/>
      <c r="L211" s="1386"/>
      <c r="M211" s="1386"/>
      <c r="N211" s="1386"/>
      <c r="O211" s="1386"/>
      <c r="P211" s="1386"/>
      <c r="Q211" s="1386"/>
      <c r="R211" s="1386"/>
      <c r="S211" s="1386"/>
      <c r="T211" s="1386"/>
      <c r="U211" s="1386"/>
      <c r="V211" s="1386"/>
      <c r="W211" s="1387"/>
      <c r="X211" s="1388">
        <f>HLOOKUP(O157,$DG$58:$DQ$67,10,FALSE)</f>
        <v>199510</v>
      </c>
      <c r="Y211" s="1389"/>
      <c r="Z211" s="1389"/>
      <c r="AA211" s="1389"/>
      <c r="AB211" s="1390"/>
      <c r="AC211" s="1391" t="str">
        <f>HLOOKUP(O157,$DG$44:$DQ$56,10,FALSE)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211" s="1392"/>
      <c r="AE211" s="1392"/>
      <c r="AF211" s="1392"/>
      <c r="AG211" s="1392"/>
      <c r="AH211" s="1392"/>
      <c r="AI211" s="1392"/>
      <c r="AJ211" s="1392"/>
      <c r="AK211" s="1392"/>
      <c r="AL211" s="1392"/>
      <c r="AM211" s="1392"/>
      <c r="AN211" s="1392"/>
      <c r="AO211" s="1392"/>
      <c r="AP211" s="1392"/>
      <c r="AQ211" s="1392"/>
      <c r="AR211" s="1392"/>
      <c r="AS211" s="1392"/>
      <c r="AT211" s="1392"/>
      <c r="AU211" s="1392"/>
      <c r="AV211" s="1392"/>
      <c r="AW211" s="1392"/>
      <c r="AX211" s="1392"/>
      <c r="AY211" s="1393"/>
      <c r="AZ211" s="71"/>
      <c r="BA211" s="1400">
        <f>X216*BQ162</f>
        <v>230526.88200300004</v>
      </c>
      <c r="BB211" s="1401"/>
      <c r="BC211" s="1401"/>
      <c r="BD211" s="1402"/>
      <c r="BE211" s="1409">
        <f>BE164</f>
        <v>0</v>
      </c>
      <c r="BF211" s="1410"/>
      <c r="BG211" s="1410"/>
      <c r="BH211" s="1411"/>
      <c r="BI211" s="1409">
        <f>BI164</f>
        <v>0</v>
      </c>
      <c r="BJ211" s="1410"/>
      <c r="BK211" s="1410"/>
      <c r="BL211" s="1411"/>
      <c r="BM211" s="1418">
        <f>IF(BI164=0,0,(Rekap!$A$6-BI211)/AS222)</f>
        <v>0</v>
      </c>
      <c r="BN211" s="1419"/>
      <c r="BO211" s="1420"/>
      <c r="BP211" s="1427">
        <f>BA211*BM211</f>
        <v>0</v>
      </c>
      <c r="BQ211" s="1427"/>
      <c r="BR211" s="1427"/>
      <c r="BS211" s="1427"/>
      <c r="BT211" s="1427"/>
      <c r="BU211" s="127"/>
      <c r="BV211" s="1378"/>
      <c r="BW211" s="1378"/>
      <c r="BX211" s="1378"/>
      <c r="BY211" s="1378"/>
      <c r="BZ211" s="1378"/>
      <c r="CA211" s="1378"/>
      <c r="CB211" s="1378"/>
      <c r="CC211" s="1378"/>
      <c r="CD211" s="1378"/>
      <c r="CE211" s="1378"/>
      <c r="CF211" s="1378"/>
      <c r="CG211" s="1378"/>
      <c r="CH211" s="1378"/>
      <c r="CI211" s="1378"/>
      <c r="CJ211" s="1378"/>
      <c r="CK211" s="1378"/>
      <c r="CL211" s="1378"/>
      <c r="CM211" s="1378"/>
      <c r="CN211" s="1378"/>
      <c r="CO211" s="1378"/>
      <c r="CP211" s="1378"/>
      <c r="CQ211" s="1378"/>
      <c r="CR211" s="1378"/>
      <c r="CS211" s="1378"/>
      <c r="CT211" s="1378"/>
      <c r="CU211" s="1378"/>
      <c r="CV211" s="1378"/>
      <c r="CW211" s="83"/>
      <c r="CX211" s="112"/>
      <c r="DA211" s="11" t="s">
        <v>253</v>
      </c>
      <c r="DB211" s="11">
        <v>0.84499999999999997</v>
      </c>
      <c r="DC211" s="11"/>
    </row>
    <row r="212" spans="1:107" ht="13.5" customHeight="1" x14ac:dyDescent="0.25">
      <c r="A212" s="3"/>
      <c r="B212" s="111"/>
      <c r="C212" s="32" t="s">
        <v>810</v>
      </c>
      <c r="D212" s="1428" t="s">
        <v>13</v>
      </c>
      <c r="E212" s="1428"/>
      <c r="F212" s="1428"/>
      <c r="G212" s="1428"/>
      <c r="H212" s="1428"/>
      <c r="I212" s="1428"/>
      <c r="J212" s="1428"/>
      <c r="K212" s="1428"/>
      <c r="L212" s="1429"/>
      <c r="M212" s="1430">
        <v>0</v>
      </c>
      <c r="N212" s="1431"/>
      <c r="O212" s="1431"/>
      <c r="P212" s="1431"/>
      <c r="Q212" s="1432"/>
      <c r="R212" s="1433">
        <v>0</v>
      </c>
      <c r="S212" s="1434"/>
      <c r="T212" s="1435"/>
      <c r="U212" s="1436">
        <v>1</v>
      </c>
      <c r="V212" s="1436"/>
      <c r="W212" s="1436"/>
      <c r="X212" s="1437">
        <f>M212*R212*U212</f>
        <v>0</v>
      </c>
      <c r="Y212" s="1437"/>
      <c r="Z212" s="1437"/>
      <c r="AA212" s="1437"/>
      <c r="AB212" s="1437"/>
      <c r="AC212" s="1394"/>
      <c r="AD212" s="1395"/>
      <c r="AE212" s="1395"/>
      <c r="AF212" s="1395"/>
      <c r="AG212" s="1395"/>
      <c r="AH212" s="1395"/>
      <c r="AI212" s="1395"/>
      <c r="AJ212" s="1395"/>
      <c r="AK212" s="1395"/>
      <c r="AL212" s="1395"/>
      <c r="AM212" s="1395"/>
      <c r="AN212" s="1395"/>
      <c r="AO212" s="1395"/>
      <c r="AP212" s="1395"/>
      <c r="AQ212" s="1395"/>
      <c r="AR212" s="1395"/>
      <c r="AS212" s="1395"/>
      <c r="AT212" s="1395"/>
      <c r="AU212" s="1395"/>
      <c r="AV212" s="1395"/>
      <c r="AW212" s="1395"/>
      <c r="AX212" s="1395"/>
      <c r="AY212" s="1396"/>
      <c r="AZ212" s="71"/>
      <c r="BA212" s="1403"/>
      <c r="BB212" s="1404"/>
      <c r="BC212" s="1404"/>
      <c r="BD212" s="1405"/>
      <c r="BE212" s="1412"/>
      <c r="BF212" s="1413"/>
      <c r="BG212" s="1413"/>
      <c r="BH212" s="1414"/>
      <c r="BI212" s="1412"/>
      <c r="BJ212" s="1413"/>
      <c r="BK212" s="1413"/>
      <c r="BL212" s="1414"/>
      <c r="BM212" s="1421"/>
      <c r="BN212" s="1422"/>
      <c r="BO212" s="1423"/>
      <c r="BP212" s="1427"/>
      <c r="BQ212" s="1427"/>
      <c r="BR212" s="1427"/>
      <c r="BS212" s="1427"/>
      <c r="BT212" s="1427"/>
      <c r="BU212" s="127"/>
      <c r="BV212" s="1378"/>
      <c r="BW212" s="1378"/>
      <c r="BX212" s="1378"/>
      <c r="BY212" s="1378"/>
      <c r="BZ212" s="1378"/>
      <c r="CA212" s="1378"/>
      <c r="CB212" s="1378"/>
      <c r="CC212" s="1378"/>
      <c r="CD212" s="1378"/>
      <c r="CE212" s="1378"/>
      <c r="CF212" s="1378"/>
      <c r="CG212" s="1378"/>
      <c r="CH212" s="1378"/>
      <c r="CI212" s="1378"/>
      <c r="CJ212" s="1378"/>
      <c r="CK212" s="1378"/>
      <c r="CL212" s="1378"/>
      <c r="CM212" s="1378"/>
      <c r="CN212" s="1378"/>
      <c r="CO212" s="1378"/>
      <c r="CP212" s="1378"/>
      <c r="CQ212" s="1378"/>
      <c r="CR212" s="1378"/>
      <c r="CS212" s="1378"/>
      <c r="CT212" s="1378"/>
      <c r="CU212" s="1378"/>
      <c r="CV212" s="1378"/>
      <c r="CW212" s="83"/>
      <c r="CX212" s="112"/>
      <c r="DA212" s="11" t="s">
        <v>254</v>
      </c>
      <c r="DB212" s="11">
        <v>0.92500000000000004</v>
      </c>
      <c r="DC212" s="11"/>
    </row>
    <row r="213" spans="1:107" ht="13.5" customHeight="1" x14ac:dyDescent="0.25">
      <c r="A213" s="3"/>
      <c r="B213" s="111"/>
      <c r="C213" s="33" t="s">
        <v>810</v>
      </c>
      <c r="D213" s="1361" t="s">
        <v>13</v>
      </c>
      <c r="E213" s="1361"/>
      <c r="F213" s="1361"/>
      <c r="G213" s="1361"/>
      <c r="H213" s="1361"/>
      <c r="I213" s="1361"/>
      <c r="J213" s="1361"/>
      <c r="K213" s="1361"/>
      <c r="L213" s="1362"/>
      <c r="M213" s="1363">
        <v>0</v>
      </c>
      <c r="N213" s="1364"/>
      <c r="O213" s="1364"/>
      <c r="P213" s="1364"/>
      <c r="Q213" s="1365"/>
      <c r="R213" s="1366">
        <v>0</v>
      </c>
      <c r="S213" s="1367"/>
      <c r="T213" s="1368"/>
      <c r="U213" s="1359">
        <v>1</v>
      </c>
      <c r="V213" s="1359"/>
      <c r="W213" s="1359"/>
      <c r="X213" s="1533">
        <f t="shared" ref="X213:X215" si="34">M213*R213*U213</f>
        <v>0</v>
      </c>
      <c r="Y213" s="1379"/>
      <c r="Z213" s="1379"/>
      <c r="AA213" s="1379"/>
      <c r="AB213" s="1534"/>
      <c r="AC213" s="1394"/>
      <c r="AD213" s="1395"/>
      <c r="AE213" s="1395"/>
      <c r="AF213" s="1395"/>
      <c r="AG213" s="1395"/>
      <c r="AH213" s="1395"/>
      <c r="AI213" s="1395"/>
      <c r="AJ213" s="1395"/>
      <c r="AK213" s="1395"/>
      <c r="AL213" s="1395"/>
      <c r="AM213" s="1395"/>
      <c r="AN213" s="1395"/>
      <c r="AO213" s="1395"/>
      <c r="AP213" s="1395"/>
      <c r="AQ213" s="1395"/>
      <c r="AR213" s="1395"/>
      <c r="AS213" s="1395"/>
      <c r="AT213" s="1395"/>
      <c r="AU213" s="1395"/>
      <c r="AV213" s="1395"/>
      <c r="AW213" s="1395"/>
      <c r="AX213" s="1395"/>
      <c r="AY213" s="1396"/>
      <c r="AZ213" s="71"/>
      <c r="BA213" s="1403"/>
      <c r="BB213" s="1404"/>
      <c r="BC213" s="1404"/>
      <c r="BD213" s="1405"/>
      <c r="BE213" s="1412"/>
      <c r="BF213" s="1413"/>
      <c r="BG213" s="1413"/>
      <c r="BH213" s="1414"/>
      <c r="BI213" s="1412"/>
      <c r="BJ213" s="1413"/>
      <c r="BK213" s="1413"/>
      <c r="BL213" s="1414"/>
      <c r="BM213" s="1421"/>
      <c r="BN213" s="1422"/>
      <c r="BO213" s="1423"/>
      <c r="BP213" s="1427"/>
      <c r="BQ213" s="1427"/>
      <c r="BR213" s="1427"/>
      <c r="BS213" s="1427"/>
      <c r="BT213" s="1427"/>
      <c r="BU213" s="127"/>
      <c r="BV213" s="1378"/>
      <c r="BW213" s="1378"/>
      <c r="BX213" s="1378"/>
      <c r="BY213" s="1378"/>
      <c r="BZ213" s="1378"/>
      <c r="CA213" s="1378"/>
      <c r="CB213" s="1378"/>
      <c r="CC213" s="1378"/>
      <c r="CD213" s="1378"/>
      <c r="CE213" s="1378"/>
      <c r="CF213" s="1378"/>
      <c r="CG213" s="1378"/>
      <c r="CH213" s="1378"/>
      <c r="CI213" s="1378"/>
      <c r="CJ213" s="1378"/>
      <c r="CK213" s="1378"/>
      <c r="CL213" s="1378"/>
      <c r="CM213" s="1378"/>
      <c r="CN213" s="1378"/>
      <c r="CO213" s="1378"/>
      <c r="CP213" s="1378"/>
      <c r="CQ213" s="1378"/>
      <c r="CR213" s="1378"/>
      <c r="CS213" s="1378"/>
      <c r="CT213" s="1378"/>
      <c r="CU213" s="1378"/>
      <c r="CV213" s="1378"/>
      <c r="CW213" s="83"/>
      <c r="CX213" s="112"/>
      <c r="DA213" s="11" t="s">
        <v>255</v>
      </c>
      <c r="DB213" s="11">
        <v>0.83799999999999997</v>
      </c>
      <c r="DC213" s="11"/>
    </row>
    <row r="214" spans="1:107" ht="13.5" customHeight="1" x14ac:dyDescent="0.25">
      <c r="A214" s="3"/>
      <c r="B214" s="111"/>
      <c r="C214" s="33" t="s">
        <v>810</v>
      </c>
      <c r="D214" s="1361" t="s">
        <v>13</v>
      </c>
      <c r="E214" s="1361"/>
      <c r="F214" s="1361"/>
      <c r="G214" s="1361"/>
      <c r="H214" s="1361"/>
      <c r="I214" s="1361"/>
      <c r="J214" s="1361"/>
      <c r="K214" s="1361"/>
      <c r="L214" s="1362"/>
      <c r="M214" s="1363">
        <v>0</v>
      </c>
      <c r="N214" s="1364"/>
      <c r="O214" s="1364"/>
      <c r="P214" s="1364"/>
      <c r="Q214" s="1365"/>
      <c r="R214" s="1366">
        <v>0</v>
      </c>
      <c r="S214" s="1367"/>
      <c r="T214" s="1368"/>
      <c r="U214" s="1359">
        <v>1</v>
      </c>
      <c r="V214" s="1359"/>
      <c r="W214" s="1359"/>
      <c r="X214" s="1533">
        <f t="shared" si="34"/>
        <v>0</v>
      </c>
      <c r="Y214" s="1379"/>
      <c r="Z214" s="1379"/>
      <c r="AA214" s="1379"/>
      <c r="AB214" s="1534"/>
      <c r="AC214" s="1394"/>
      <c r="AD214" s="1395"/>
      <c r="AE214" s="1395"/>
      <c r="AF214" s="1395"/>
      <c r="AG214" s="1395"/>
      <c r="AH214" s="1395"/>
      <c r="AI214" s="1395"/>
      <c r="AJ214" s="1395"/>
      <c r="AK214" s="1395"/>
      <c r="AL214" s="1395"/>
      <c r="AM214" s="1395"/>
      <c r="AN214" s="1395"/>
      <c r="AO214" s="1395"/>
      <c r="AP214" s="1395"/>
      <c r="AQ214" s="1395"/>
      <c r="AR214" s="1395"/>
      <c r="AS214" s="1395"/>
      <c r="AT214" s="1395"/>
      <c r="AU214" s="1395"/>
      <c r="AV214" s="1395"/>
      <c r="AW214" s="1395"/>
      <c r="AX214" s="1395"/>
      <c r="AY214" s="1396"/>
      <c r="AZ214" s="71"/>
      <c r="BA214" s="1403"/>
      <c r="BB214" s="1404"/>
      <c r="BC214" s="1404"/>
      <c r="BD214" s="1405"/>
      <c r="BE214" s="1412"/>
      <c r="BF214" s="1413"/>
      <c r="BG214" s="1413"/>
      <c r="BH214" s="1414"/>
      <c r="BI214" s="1412"/>
      <c r="BJ214" s="1413"/>
      <c r="BK214" s="1413"/>
      <c r="BL214" s="1414"/>
      <c r="BM214" s="1421"/>
      <c r="BN214" s="1422"/>
      <c r="BO214" s="1423"/>
      <c r="BP214" s="1427"/>
      <c r="BQ214" s="1427"/>
      <c r="BR214" s="1427"/>
      <c r="BS214" s="1427"/>
      <c r="BT214" s="1427"/>
      <c r="BU214" s="127"/>
      <c r="BV214" s="1378"/>
      <c r="BW214" s="1378"/>
      <c r="BX214" s="1378"/>
      <c r="BY214" s="1378"/>
      <c r="BZ214" s="1378"/>
      <c r="CA214" s="1378"/>
      <c r="CB214" s="1378"/>
      <c r="CC214" s="1378"/>
      <c r="CD214" s="1378"/>
      <c r="CE214" s="1378"/>
      <c r="CF214" s="1378"/>
      <c r="CG214" s="1378"/>
      <c r="CH214" s="1378"/>
      <c r="CI214" s="1378"/>
      <c r="CJ214" s="1378"/>
      <c r="CK214" s="1378"/>
      <c r="CL214" s="1378"/>
      <c r="CM214" s="1378"/>
      <c r="CN214" s="1378"/>
      <c r="CO214" s="1378"/>
      <c r="CP214" s="1378"/>
      <c r="CQ214" s="1378"/>
      <c r="CR214" s="1378"/>
      <c r="CS214" s="1378"/>
      <c r="CT214" s="1378"/>
      <c r="CU214" s="1378"/>
      <c r="CV214" s="1378"/>
      <c r="CW214" s="83"/>
      <c r="CX214" s="112"/>
      <c r="DA214" s="11" t="s">
        <v>256</v>
      </c>
      <c r="DB214" s="11">
        <v>0.86</v>
      </c>
      <c r="DC214" s="11"/>
    </row>
    <row r="215" spans="1:107" ht="13.5" customHeight="1" x14ac:dyDescent="0.25">
      <c r="A215" s="3"/>
      <c r="B215" s="111"/>
      <c r="C215" s="34" t="s">
        <v>810</v>
      </c>
      <c r="D215" s="1369" t="s">
        <v>13</v>
      </c>
      <c r="E215" s="1369"/>
      <c r="F215" s="1369"/>
      <c r="G215" s="1369"/>
      <c r="H215" s="1369"/>
      <c r="I215" s="1369"/>
      <c r="J215" s="1369"/>
      <c r="K215" s="1369"/>
      <c r="L215" s="1370"/>
      <c r="M215" s="1371">
        <v>0</v>
      </c>
      <c r="N215" s="1372"/>
      <c r="O215" s="1372"/>
      <c r="P215" s="1372"/>
      <c r="Q215" s="1373"/>
      <c r="R215" s="1374">
        <v>0</v>
      </c>
      <c r="S215" s="1375"/>
      <c r="T215" s="1376"/>
      <c r="U215" s="1377">
        <v>1</v>
      </c>
      <c r="V215" s="1377"/>
      <c r="W215" s="1377"/>
      <c r="X215" s="1527">
        <f t="shared" si="34"/>
        <v>0</v>
      </c>
      <c r="Y215" s="1528"/>
      <c r="Z215" s="1528"/>
      <c r="AA215" s="1528"/>
      <c r="AB215" s="1529"/>
      <c r="AC215" s="1394"/>
      <c r="AD215" s="1395"/>
      <c r="AE215" s="1395"/>
      <c r="AF215" s="1395"/>
      <c r="AG215" s="1395"/>
      <c r="AH215" s="1395"/>
      <c r="AI215" s="1395"/>
      <c r="AJ215" s="1395"/>
      <c r="AK215" s="1395"/>
      <c r="AL215" s="1395"/>
      <c r="AM215" s="1395"/>
      <c r="AN215" s="1395"/>
      <c r="AO215" s="1395"/>
      <c r="AP215" s="1395"/>
      <c r="AQ215" s="1395"/>
      <c r="AR215" s="1395"/>
      <c r="AS215" s="1395"/>
      <c r="AT215" s="1395"/>
      <c r="AU215" s="1395"/>
      <c r="AV215" s="1395"/>
      <c r="AW215" s="1395"/>
      <c r="AX215" s="1395"/>
      <c r="AY215" s="1396"/>
      <c r="AZ215" s="71"/>
      <c r="BA215" s="1403"/>
      <c r="BB215" s="1404"/>
      <c r="BC215" s="1404"/>
      <c r="BD215" s="1405"/>
      <c r="BE215" s="1412"/>
      <c r="BF215" s="1413"/>
      <c r="BG215" s="1413"/>
      <c r="BH215" s="1414"/>
      <c r="BI215" s="1412"/>
      <c r="BJ215" s="1413"/>
      <c r="BK215" s="1413"/>
      <c r="BL215" s="1414"/>
      <c r="BM215" s="1421"/>
      <c r="BN215" s="1422"/>
      <c r="BO215" s="1423"/>
      <c r="BP215" s="1427"/>
      <c r="BQ215" s="1427"/>
      <c r="BR215" s="1427"/>
      <c r="BS215" s="1427"/>
      <c r="BT215" s="1427"/>
      <c r="BU215" s="127"/>
      <c r="BV215" s="1378"/>
      <c r="BW215" s="1378"/>
      <c r="BX215" s="1378"/>
      <c r="BY215" s="1378"/>
      <c r="BZ215" s="1378"/>
      <c r="CA215" s="1378"/>
      <c r="CB215" s="1378"/>
      <c r="CC215" s="1378"/>
      <c r="CD215" s="1378"/>
      <c r="CE215" s="1378"/>
      <c r="CF215" s="1378"/>
      <c r="CG215" s="1378"/>
      <c r="CH215" s="1378"/>
      <c r="CI215" s="1378"/>
      <c r="CJ215" s="1378"/>
      <c r="CK215" s="1378"/>
      <c r="CL215" s="1378"/>
      <c r="CM215" s="1378"/>
      <c r="CN215" s="1378"/>
      <c r="CO215" s="1378"/>
      <c r="CP215" s="1378"/>
      <c r="CQ215" s="1378"/>
      <c r="CR215" s="1378"/>
      <c r="CS215" s="1378"/>
      <c r="CT215" s="1378"/>
      <c r="CU215" s="1378"/>
      <c r="CV215" s="1378"/>
      <c r="CW215" s="83"/>
      <c r="CX215" s="112"/>
      <c r="DA215" s="11" t="s">
        <v>257</v>
      </c>
      <c r="DB215" s="11">
        <v>0.83299999999999996</v>
      </c>
      <c r="DC215" s="11"/>
    </row>
    <row r="216" spans="1:107" ht="13.5" customHeight="1" x14ac:dyDescent="0.2">
      <c r="A216" s="3"/>
      <c r="B216" s="111"/>
      <c r="C216" s="1381" t="s">
        <v>811</v>
      </c>
      <c r="D216" s="1382"/>
      <c r="E216" s="1382"/>
      <c r="F216" s="1382"/>
      <c r="G216" s="1382"/>
      <c r="H216" s="1382"/>
      <c r="I216" s="1382"/>
      <c r="J216" s="1382"/>
      <c r="K216" s="1382"/>
      <c r="L216" s="1382"/>
      <c r="M216" s="1382"/>
      <c r="N216" s="1382"/>
      <c r="O216" s="1382"/>
      <c r="P216" s="1382"/>
      <c r="Q216" s="1382"/>
      <c r="R216" s="1382"/>
      <c r="S216" s="1382"/>
      <c r="T216" s="1382"/>
      <c r="U216" s="1382"/>
      <c r="V216" s="1382"/>
      <c r="W216" s="1383"/>
      <c r="X216" s="1438">
        <f>X211</f>
        <v>199510</v>
      </c>
      <c r="Y216" s="1439"/>
      <c r="Z216" s="1439"/>
      <c r="AA216" s="1439"/>
      <c r="AB216" s="1440"/>
      <c r="AC216" s="1397"/>
      <c r="AD216" s="1398"/>
      <c r="AE216" s="1398"/>
      <c r="AF216" s="1398"/>
      <c r="AG216" s="1398"/>
      <c r="AH216" s="1398"/>
      <c r="AI216" s="1398"/>
      <c r="AJ216" s="1398"/>
      <c r="AK216" s="1398"/>
      <c r="AL216" s="1398"/>
      <c r="AM216" s="1398"/>
      <c r="AN216" s="1398"/>
      <c r="AO216" s="1398"/>
      <c r="AP216" s="1398"/>
      <c r="AQ216" s="1398"/>
      <c r="AR216" s="1398"/>
      <c r="AS216" s="1398"/>
      <c r="AT216" s="1398"/>
      <c r="AU216" s="1398"/>
      <c r="AV216" s="1398"/>
      <c r="AW216" s="1398"/>
      <c r="AX216" s="1398"/>
      <c r="AY216" s="1399"/>
      <c r="AZ216" s="71"/>
      <c r="BA216" s="1406"/>
      <c r="BB216" s="1407"/>
      <c r="BC216" s="1407"/>
      <c r="BD216" s="1408"/>
      <c r="BE216" s="1415"/>
      <c r="BF216" s="1416"/>
      <c r="BG216" s="1416"/>
      <c r="BH216" s="1417"/>
      <c r="BI216" s="1415"/>
      <c r="BJ216" s="1416"/>
      <c r="BK216" s="1416"/>
      <c r="BL216" s="1417"/>
      <c r="BM216" s="1424"/>
      <c r="BN216" s="1425"/>
      <c r="BO216" s="1426"/>
      <c r="BP216" s="1427"/>
      <c r="BQ216" s="1427"/>
      <c r="BR216" s="1427"/>
      <c r="BS216" s="1427"/>
      <c r="BT216" s="1427"/>
      <c r="BU216" s="127"/>
      <c r="BV216" s="1378"/>
      <c r="BW216" s="1378"/>
      <c r="BX216" s="1378"/>
      <c r="BY216" s="1378"/>
      <c r="BZ216" s="1378"/>
      <c r="CA216" s="1378"/>
      <c r="CB216" s="1378"/>
      <c r="CC216" s="1378"/>
      <c r="CD216" s="1378"/>
      <c r="CE216" s="1378"/>
      <c r="CF216" s="1378"/>
      <c r="CG216" s="1378"/>
      <c r="CH216" s="1378"/>
      <c r="CI216" s="1378"/>
      <c r="CJ216" s="1378"/>
      <c r="CK216" s="1378"/>
      <c r="CL216" s="1378"/>
      <c r="CM216" s="1378"/>
      <c r="CN216" s="1378"/>
      <c r="CO216" s="1378"/>
      <c r="CP216" s="1378"/>
      <c r="CQ216" s="1378"/>
      <c r="CR216" s="1378"/>
      <c r="CS216" s="1378"/>
      <c r="CT216" s="1378"/>
      <c r="CU216" s="1378"/>
      <c r="CV216" s="1378"/>
      <c r="CW216" s="83"/>
      <c r="CX216" s="112"/>
      <c r="DA216" s="11" t="s">
        <v>258</v>
      </c>
      <c r="DB216" s="11">
        <v>0.84299999999999997</v>
      </c>
      <c r="DC216" s="11"/>
    </row>
    <row r="217" spans="1:107" ht="13.5" customHeight="1" x14ac:dyDescent="0.2">
      <c r="A217" s="3"/>
      <c r="B217" s="111"/>
      <c r="C217" s="1441" t="s">
        <v>812</v>
      </c>
      <c r="D217" s="1442"/>
      <c r="E217" s="1442"/>
      <c r="F217" s="1442"/>
      <c r="G217" s="1442"/>
      <c r="H217" s="1442"/>
      <c r="I217" s="1442"/>
      <c r="J217" s="1442"/>
      <c r="K217" s="1442"/>
      <c r="L217" s="1442"/>
      <c r="M217" s="1442"/>
      <c r="N217" s="1442"/>
      <c r="O217" s="1442"/>
      <c r="P217" s="1442"/>
      <c r="Q217" s="1442"/>
      <c r="R217" s="1442"/>
      <c r="S217" s="1442"/>
      <c r="T217" s="1442"/>
      <c r="U217" s="1442"/>
      <c r="V217" s="1442"/>
      <c r="W217" s="1443"/>
      <c r="X217" s="1444">
        <f>X168+X174+X180+X186+X192+X198+X204+X210+X211</f>
        <v>199510</v>
      </c>
      <c r="Y217" s="1445"/>
      <c r="Z217" s="1445"/>
      <c r="AA217" s="1445"/>
      <c r="AB217" s="1446"/>
      <c r="AC217" s="3"/>
      <c r="AD217" s="3"/>
      <c r="AE217" s="3"/>
      <c r="AF217" s="3"/>
      <c r="AG217" s="3"/>
      <c r="AH217" s="3"/>
      <c r="AI217" s="3"/>
      <c r="AJ217" s="3"/>
      <c r="AK217" s="3"/>
      <c r="AL217" s="3"/>
      <c r="AM217" s="3"/>
      <c r="AN217" s="3"/>
      <c r="AO217" s="3"/>
      <c r="AP217" s="3"/>
      <c r="AQ217" s="3"/>
      <c r="AR217" s="3"/>
      <c r="AS217" s="3"/>
      <c r="AT217" s="3"/>
      <c r="AU217" s="3"/>
      <c r="AV217" s="3"/>
      <c r="AW217" s="3"/>
      <c r="AX217" s="3"/>
      <c r="AY217" s="3"/>
      <c r="AZ217" s="71"/>
      <c r="BA217" s="83"/>
      <c r="BB217" s="83"/>
      <c r="BC217" s="83"/>
      <c r="BD217" s="83"/>
      <c r="BE217" s="83"/>
      <c r="BF217" s="83"/>
      <c r="BG217" s="83"/>
      <c r="BH217" s="83"/>
      <c r="BI217" s="83"/>
      <c r="BJ217" s="83"/>
      <c r="BK217" s="83"/>
      <c r="BL217" s="83"/>
      <c r="BM217" s="83"/>
      <c r="BN217" s="83"/>
      <c r="BO217" s="83"/>
      <c r="BP217" s="54"/>
      <c r="BQ217" s="54"/>
      <c r="BR217" s="54"/>
      <c r="BS217" s="83"/>
      <c r="BT217" s="83"/>
      <c r="BU217" s="83"/>
      <c r="BV217" s="1378"/>
      <c r="BW217" s="1378"/>
      <c r="BX217" s="1378"/>
      <c r="BY217" s="1378"/>
      <c r="BZ217" s="1378"/>
      <c r="CA217" s="1378"/>
      <c r="CB217" s="1378"/>
      <c r="CC217" s="1378"/>
      <c r="CD217" s="1378"/>
      <c r="CE217" s="1378"/>
      <c r="CF217" s="1378"/>
      <c r="CG217" s="1378"/>
      <c r="CH217" s="1378"/>
      <c r="CI217" s="1378"/>
      <c r="CJ217" s="1378"/>
      <c r="CK217" s="1378"/>
      <c r="CL217" s="1378"/>
      <c r="CM217" s="1378"/>
      <c r="CN217" s="1378"/>
      <c r="CO217" s="1378"/>
      <c r="CP217" s="1378"/>
      <c r="CQ217" s="1378"/>
      <c r="CR217" s="1378"/>
      <c r="CS217" s="1378"/>
      <c r="CT217" s="1378"/>
      <c r="CU217" s="1378"/>
      <c r="CV217" s="1378"/>
      <c r="CW217" s="83"/>
      <c r="CX217" s="112"/>
      <c r="DA217" s="11" t="s">
        <v>259</v>
      </c>
      <c r="DB217" s="12">
        <v>0.86699999999999999</v>
      </c>
      <c r="DC217" s="11"/>
    </row>
    <row r="218" spans="1:107" ht="13.5" customHeight="1" x14ac:dyDescent="0.2">
      <c r="A218" s="3"/>
      <c r="B218" s="111"/>
      <c r="C218" s="1441" t="s">
        <v>813</v>
      </c>
      <c r="D218" s="1442"/>
      <c r="E218" s="1442"/>
      <c r="F218" s="1442"/>
      <c r="G218" s="1442"/>
      <c r="H218" s="1442"/>
      <c r="I218" s="1442"/>
      <c r="J218" s="1442"/>
      <c r="K218" s="1442"/>
      <c r="L218" s="1442"/>
      <c r="M218" s="1442"/>
      <c r="N218" s="1442"/>
      <c r="O218" s="1442"/>
      <c r="P218" s="1442"/>
      <c r="Q218" s="1442"/>
      <c r="R218" s="1442"/>
      <c r="S218" s="1442"/>
      <c r="T218" s="1443"/>
      <c r="U218" s="1447">
        <f>IF(O157="RUMAH TINGGAL MEWAH",VLOOKUP(O161,IL,3,FALSE),IF(O157="RUMAH TINGGAL MENENGAH",VLOOKUP(O161,IL,4,FALSE),IF(O157="RUMAH TINGGAL SEDERHANA",VLOOKUP(O161,IL,5,FALSE),IF(O157="SEMI PERMANEN",VLOOKUP(O161,IL,6,FALSE),IF(O157="GUDANG",VLOOKUP(O161,IL,7,FALSE),IF(O157="GEDUNG BERTINGKAT RENDAH &lt; 5 LANTAI",VLOOKUP(O161,IL,8,FALSE),IF(O157="GEDUNG BERTINGKAT SEDANG 5-8 LANTAI",VLOOKUP(O161,IL,9,FALSE),VLOOKUP(O161,IL,10,FALSE))))))))</f>
        <v>0.91739999999999999</v>
      </c>
      <c r="V218" s="1448"/>
      <c r="W218" s="1449"/>
      <c r="X218" s="1444">
        <f>X217*U218</f>
        <v>183030.47399999999</v>
      </c>
      <c r="Y218" s="1445"/>
      <c r="Z218" s="1445"/>
      <c r="AA218" s="1445"/>
      <c r="AB218" s="1446"/>
      <c r="AC218" s="3"/>
      <c r="AD218" s="1289" t="s">
        <v>896</v>
      </c>
      <c r="AE218" s="1290"/>
      <c r="AF218" s="1290"/>
      <c r="AG218" s="1290"/>
      <c r="AH218" s="1290"/>
      <c r="AI218" s="1290"/>
      <c r="AJ218" s="1290"/>
      <c r="AK218" s="1290"/>
      <c r="AL218" s="1290"/>
      <c r="AM218" s="1290"/>
      <c r="AN218" s="1290"/>
      <c r="AO218" s="1290"/>
      <c r="AP218" s="1290"/>
      <c r="AQ218" s="1290"/>
      <c r="AR218" s="1290"/>
      <c r="AS218" s="1290"/>
      <c r="AT218" s="1290"/>
      <c r="AU218" s="1290"/>
      <c r="AV218" s="1290"/>
      <c r="AW218" s="1290"/>
      <c r="AX218" s="1290"/>
      <c r="AY218" s="1290"/>
      <c r="AZ218" s="1290"/>
      <c r="BA218" s="1290"/>
      <c r="BB218" s="1290"/>
      <c r="BC218" s="1291"/>
      <c r="BD218" s="83"/>
      <c r="BE218" s="83"/>
      <c r="BF218" s="83"/>
      <c r="BG218" s="83"/>
      <c r="BH218" s="83"/>
      <c r="BI218" s="83"/>
      <c r="BJ218" s="83"/>
      <c r="BK218" s="83"/>
      <c r="BL218" s="83"/>
      <c r="BM218" s="83"/>
      <c r="BN218" s="83"/>
      <c r="BO218" s="83"/>
      <c r="BP218" s="54"/>
      <c r="BQ218" s="54"/>
      <c r="BR218" s="54"/>
      <c r="BS218" s="83"/>
      <c r="BT218" s="83"/>
      <c r="BU218" s="83"/>
      <c r="BV218" s="1378"/>
      <c r="BW218" s="1378"/>
      <c r="BX218" s="1378"/>
      <c r="BY218" s="1378"/>
      <c r="BZ218" s="1378"/>
      <c r="CA218" s="1378"/>
      <c r="CB218" s="1378"/>
      <c r="CC218" s="1378"/>
      <c r="CD218" s="1378"/>
      <c r="CE218" s="1378"/>
      <c r="CF218" s="1378"/>
      <c r="CG218" s="1378"/>
      <c r="CH218" s="1378"/>
      <c r="CI218" s="1378"/>
      <c r="CJ218" s="1378"/>
      <c r="CK218" s="1378"/>
      <c r="CL218" s="1378"/>
      <c r="CM218" s="1378"/>
      <c r="CN218" s="1378"/>
      <c r="CO218" s="1378"/>
      <c r="CP218" s="1378"/>
      <c r="CQ218" s="1378"/>
      <c r="CR218" s="1378"/>
      <c r="CS218" s="1378"/>
      <c r="CT218" s="1378"/>
      <c r="CU218" s="1378"/>
      <c r="CV218" s="1378"/>
      <c r="CW218" s="83"/>
      <c r="CX218" s="112"/>
      <c r="DA218" s="11" t="s">
        <v>260</v>
      </c>
      <c r="DB218" s="11">
        <v>0.85299999999999998</v>
      </c>
      <c r="DC218" s="11"/>
    </row>
    <row r="219" spans="1:107" ht="13.5" customHeight="1" x14ac:dyDescent="0.2">
      <c r="A219" s="3"/>
      <c r="B219" s="111"/>
      <c r="C219" s="1349" t="s">
        <v>814</v>
      </c>
      <c r="D219" s="1295"/>
      <c r="E219" s="1295"/>
      <c r="F219" s="1295"/>
      <c r="G219" s="1295"/>
      <c r="H219" s="1295"/>
      <c r="I219" s="1295"/>
      <c r="J219" s="1295"/>
      <c r="K219" s="1295"/>
      <c r="L219" s="1295"/>
      <c r="M219" s="1295"/>
      <c r="N219" s="1295"/>
      <c r="O219" s="1295"/>
      <c r="P219" s="1295"/>
      <c r="Q219" s="1295"/>
      <c r="R219" s="1295"/>
      <c r="S219" s="1295"/>
      <c r="T219" s="1296"/>
      <c r="U219" s="1350">
        <f>VLOOKUP(O159,$DA$38:$DB$584,2,FALSE)</f>
        <v>1</v>
      </c>
      <c r="V219" s="1351"/>
      <c r="W219" s="1352"/>
      <c r="X219" s="1353">
        <f>X218*U219</f>
        <v>183030.47399999999</v>
      </c>
      <c r="Y219" s="1354"/>
      <c r="Z219" s="1354"/>
      <c r="AA219" s="1354"/>
      <c r="AB219" s="1355"/>
      <c r="AC219" s="3"/>
      <c r="AD219" s="117" t="s">
        <v>13</v>
      </c>
      <c r="AE219" s="1323" t="s">
        <v>897</v>
      </c>
      <c r="AF219" s="1323"/>
      <c r="AG219" s="1323"/>
      <c r="AH219" s="1323"/>
      <c r="AI219" s="1323"/>
      <c r="AJ219" s="1323"/>
      <c r="AK219" s="1323"/>
      <c r="AL219" s="1323"/>
      <c r="AM219" s="1323"/>
      <c r="AN219" s="1323"/>
      <c r="AO219" s="1323"/>
      <c r="AP219" s="1323"/>
      <c r="AQ219" s="1323"/>
      <c r="AR219" s="1324"/>
      <c r="AS219" s="1356"/>
      <c r="AT219" s="1357"/>
      <c r="AU219" s="1357"/>
      <c r="AV219" s="1357"/>
      <c r="AW219" s="1357"/>
      <c r="AX219" s="1357"/>
      <c r="AY219" s="1357"/>
      <c r="AZ219" s="1357"/>
      <c r="BA219" s="1357"/>
      <c r="BB219" s="1357"/>
      <c r="BC219" s="1358"/>
      <c r="BD219" s="83"/>
      <c r="BE219" s="83"/>
      <c r="BF219" s="83"/>
      <c r="BG219" s="83"/>
      <c r="BH219" s="83"/>
      <c r="BI219" s="83"/>
      <c r="BJ219" s="83"/>
      <c r="BK219" s="83"/>
      <c r="BL219" s="83"/>
      <c r="BM219" s="83"/>
      <c r="BN219" s="83"/>
      <c r="BO219" s="83"/>
      <c r="BP219" s="54"/>
      <c r="BQ219" s="54"/>
      <c r="BR219" s="54"/>
      <c r="BS219" s="83"/>
      <c r="BT219" s="83"/>
      <c r="BU219" s="83"/>
      <c r="BV219" s="1378"/>
      <c r="BW219" s="1378"/>
      <c r="BX219" s="1378"/>
      <c r="BY219" s="1378"/>
      <c r="BZ219" s="1378"/>
      <c r="CA219" s="1378"/>
      <c r="CB219" s="1378"/>
      <c r="CC219" s="1378"/>
      <c r="CD219" s="1378"/>
      <c r="CE219" s="1378"/>
      <c r="CF219" s="1378"/>
      <c r="CG219" s="1378"/>
      <c r="CH219" s="1378"/>
      <c r="CI219" s="1378"/>
      <c r="CJ219" s="1378"/>
      <c r="CK219" s="1378"/>
      <c r="CL219" s="1378"/>
      <c r="CM219" s="1378"/>
      <c r="CN219" s="1378"/>
      <c r="CO219" s="1378"/>
      <c r="CP219" s="1378"/>
      <c r="CQ219" s="1378"/>
      <c r="CR219" s="1378"/>
      <c r="CS219" s="1378"/>
      <c r="CT219" s="1378"/>
      <c r="CU219" s="1378"/>
      <c r="CV219" s="1378"/>
      <c r="CW219" s="83"/>
      <c r="CX219" s="112"/>
      <c r="DA219" s="11" t="s">
        <v>261</v>
      </c>
      <c r="DB219" s="11">
        <v>0.86899999999999999</v>
      </c>
      <c r="DC219" s="11"/>
    </row>
    <row r="220" spans="1:107" ht="13.5" customHeight="1" x14ac:dyDescent="0.2">
      <c r="A220" s="3"/>
      <c r="B220" s="111"/>
      <c r="C220" s="3"/>
      <c r="D220" s="3"/>
      <c r="E220" s="3"/>
      <c r="F220" s="3"/>
      <c r="G220" s="3"/>
      <c r="H220" s="3"/>
      <c r="I220" s="3"/>
      <c r="J220" s="3"/>
      <c r="K220" s="3"/>
      <c r="L220" s="3"/>
      <c r="M220" s="3"/>
      <c r="N220" s="3"/>
      <c r="O220" s="3"/>
      <c r="P220" s="3"/>
      <c r="Q220" s="3"/>
      <c r="R220" s="3"/>
      <c r="S220" s="3"/>
      <c r="T220" s="3"/>
      <c r="U220" s="3"/>
      <c r="V220" s="3"/>
      <c r="W220" s="3"/>
      <c r="X220" s="3"/>
      <c r="Y220" s="3"/>
      <c r="Z220" s="3"/>
      <c r="AA220" s="3"/>
      <c r="AB220" s="3"/>
      <c r="AC220" s="3"/>
      <c r="AD220" s="124" t="s">
        <v>13</v>
      </c>
      <c r="AE220" s="1318" t="s">
        <v>898</v>
      </c>
      <c r="AF220" s="1318"/>
      <c r="AG220" s="1318"/>
      <c r="AH220" s="1318"/>
      <c r="AI220" s="1318"/>
      <c r="AJ220" s="1318"/>
      <c r="AK220" s="1318"/>
      <c r="AL220" s="1318"/>
      <c r="AM220" s="1318"/>
      <c r="AN220" s="1318"/>
      <c r="AO220" s="1318"/>
      <c r="AP220" s="1318"/>
      <c r="AQ220" s="1318"/>
      <c r="AR220" s="1319"/>
      <c r="AS220" s="1337"/>
      <c r="AT220" s="1338"/>
      <c r="AU220" s="1338"/>
      <c r="AV220" s="1338"/>
      <c r="AW220" s="1338"/>
      <c r="AX220" s="1338"/>
      <c r="AY220" s="1338"/>
      <c r="AZ220" s="1338"/>
      <c r="BA220" s="1338"/>
      <c r="BB220" s="1338"/>
      <c r="BC220" s="1339"/>
      <c r="BD220" s="83"/>
      <c r="BE220" s="83"/>
      <c r="BF220" s="83"/>
      <c r="BG220" s="83"/>
      <c r="BH220" s="83"/>
      <c r="BI220" s="83"/>
      <c r="BJ220" s="83"/>
      <c r="BK220" s="83"/>
      <c r="BL220" s="83"/>
      <c r="BM220" s="83"/>
      <c r="BN220" s="83"/>
      <c r="BO220" s="83"/>
      <c r="BP220" s="54"/>
      <c r="BQ220" s="54"/>
      <c r="BR220" s="54"/>
      <c r="BS220" s="83"/>
      <c r="BT220" s="83"/>
      <c r="BU220" s="83"/>
      <c r="BV220" s="1378"/>
      <c r="BW220" s="1378"/>
      <c r="BX220" s="1378"/>
      <c r="BY220" s="1378"/>
      <c r="BZ220" s="1378"/>
      <c r="CA220" s="1378"/>
      <c r="CB220" s="1378"/>
      <c r="CC220" s="1378"/>
      <c r="CD220" s="1378"/>
      <c r="CE220" s="1378"/>
      <c r="CF220" s="1378"/>
      <c r="CG220" s="1378"/>
      <c r="CH220" s="1378"/>
      <c r="CI220" s="1378"/>
      <c r="CJ220" s="1378"/>
      <c r="CK220" s="1378"/>
      <c r="CL220" s="1378"/>
      <c r="CM220" s="1378"/>
      <c r="CN220" s="1378"/>
      <c r="CO220" s="1378"/>
      <c r="CP220" s="1378"/>
      <c r="CQ220" s="1378"/>
      <c r="CR220" s="1378"/>
      <c r="CS220" s="1378"/>
      <c r="CT220" s="1378"/>
      <c r="CU220" s="1378"/>
      <c r="CV220" s="1378"/>
      <c r="CW220" s="83"/>
      <c r="CX220" s="112"/>
      <c r="DA220" s="11" t="s">
        <v>262</v>
      </c>
      <c r="DB220" s="11">
        <v>0.91400000000000003</v>
      </c>
      <c r="DC220" s="11"/>
    </row>
    <row r="221" spans="1:107" ht="13.5" customHeight="1" x14ac:dyDescent="0.2">
      <c r="A221" s="3"/>
      <c r="B221" s="111"/>
      <c r="C221" s="3"/>
      <c r="D221" s="3"/>
      <c r="E221" s="3"/>
      <c r="F221" s="3"/>
      <c r="G221" s="3"/>
      <c r="H221" s="3"/>
      <c r="I221" s="3"/>
      <c r="J221" s="3"/>
      <c r="K221" s="3"/>
      <c r="L221" s="3"/>
      <c r="M221" s="3"/>
      <c r="N221" s="3"/>
      <c r="O221" s="3"/>
      <c r="P221" s="3"/>
      <c r="Q221" s="3"/>
      <c r="R221" s="3"/>
      <c r="S221" s="3"/>
      <c r="T221" s="3"/>
      <c r="U221" s="3"/>
      <c r="V221" s="3"/>
      <c r="W221" s="3"/>
      <c r="X221" s="3"/>
      <c r="Y221" s="3"/>
      <c r="Z221" s="3"/>
      <c r="AA221" s="3"/>
      <c r="AB221" s="3"/>
      <c r="AC221" s="3"/>
      <c r="AD221" s="124" t="s">
        <v>13</v>
      </c>
      <c r="AE221" s="1318" t="s">
        <v>899</v>
      </c>
      <c r="AF221" s="1318"/>
      <c r="AG221" s="1318"/>
      <c r="AH221" s="1318"/>
      <c r="AI221" s="1318"/>
      <c r="AJ221" s="1318"/>
      <c r="AK221" s="1318"/>
      <c r="AL221" s="1318"/>
      <c r="AM221" s="1318"/>
      <c r="AN221" s="1318"/>
      <c r="AO221" s="1318"/>
      <c r="AP221" s="1318"/>
      <c r="AQ221" s="1318"/>
      <c r="AR221" s="1319"/>
      <c r="AS221" s="1340" t="s">
        <v>13</v>
      </c>
      <c r="AT221" s="1341"/>
      <c r="AU221" s="1341"/>
      <c r="AV221" s="1341"/>
      <c r="AW221" s="1341"/>
      <c r="AX221" s="1341"/>
      <c r="AY221" s="1341"/>
      <c r="AZ221" s="1341"/>
      <c r="BA221" s="1341"/>
      <c r="BB221" s="1341"/>
      <c r="BC221" s="1342"/>
      <c r="BD221" s="83"/>
      <c r="BE221" s="83"/>
      <c r="BF221" s="83"/>
      <c r="BG221" s="83"/>
      <c r="BH221" s="83"/>
      <c r="BI221" s="83"/>
      <c r="BJ221" s="83"/>
      <c r="BK221" s="83"/>
      <c r="BP221" s="54"/>
      <c r="BQ221" s="54"/>
      <c r="BR221" s="54"/>
      <c r="BS221" s="83"/>
      <c r="BT221" s="83"/>
      <c r="BU221" s="83"/>
      <c r="BV221" s="1378"/>
      <c r="BW221" s="1378"/>
      <c r="BX221" s="1378"/>
      <c r="BY221" s="1378"/>
      <c r="BZ221" s="1378"/>
      <c r="CA221" s="1378"/>
      <c r="CB221" s="1378"/>
      <c r="CC221" s="1378"/>
      <c r="CD221" s="1378"/>
      <c r="CE221" s="1378"/>
      <c r="CF221" s="1378"/>
      <c r="CG221" s="1378"/>
      <c r="CH221" s="1378"/>
      <c r="CI221" s="1378"/>
      <c r="CJ221" s="1378"/>
      <c r="CK221" s="1378"/>
      <c r="CL221" s="1378"/>
      <c r="CM221" s="1378"/>
      <c r="CN221" s="1378"/>
      <c r="CO221" s="1378"/>
      <c r="CP221" s="1378"/>
      <c r="CQ221" s="1378"/>
      <c r="CR221" s="1378"/>
      <c r="CS221" s="1378"/>
      <c r="CT221" s="1378"/>
      <c r="CU221" s="1378"/>
      <c r="CV221" s="1378"/>
      <c r="CW221" s="83"/>
      <c r="CX221" s="112"/>
      <c r="DA221" s="11" t="s">
        <v>263</v>
      </c>
      <c r="DB221" s="11">
        <v>0.85799999999999998</v>
      </c>
      <c r="DC221" s="11"/>
    </row>
    <row r="222" spans="1:107" ht="13.5" customHeight="1" x14ac:dyDescent="0.2">
      <c r="A222" s="3"/>
      <c r="B222" s="111"/>
      <c r="C222" s="1289" t="s">
        <v>815</v>
      </c>
      <c r="D222" s="1290"/>
      <c r="E222" s="1290"/>
      <c r="F222" s="1290"/>
      <c r="G222" s="1290"/>
      <c r="H222" s="1290"/>
      <c r="I222" s="1290"/>
      <c r="J222" s="1290"/>
      <c r="K222" s="1290"/>
      <c r="L222" s="1290"/>
      <c r="M222" s="1290"/>
      <c r="N222" s="1290"/>
      <c r="O222" s="1290"/>
      <c r="P222" s="1290"/>
      <c r="Q222" s="1290"/>
      <c r="R222" s="1290"/>
      <c r="S222" s="1290"/>
      <c r="T222" s="1290"/>
      <c r="U222" s="1290"/>
      <c r="V222" s="1290"/>
      <c r="W222" s="1290"/>
      <c r="X222" s="1290"/>
      <c r="Y222" s="1290"/>
      <c r="Z222" s="1290"/>
      <c r="AA222" s="1290"/>
      <c r="AB222" s="1291"/>
      <c r="AC222" s="3"/>
      <c r="AD222" s="118" t="s">
        <v>13</v>
      </c>
      <c r="AE222" s="1300" t="s">
        <v>868</v>
      </c>
      <c r="AF222" s="1300"/>
      <c r="AG222" s="1300"/>
      <c r="AH222" s="1300"/>
      <c r="AI222" s="1300"/>
      <c r="AJ222" s="1300"/>
      <c r="AK222" s="1300"/>
      <c r="AL222" s="1300"/>
      <c r="AM222" s="1300"/>
      <c r="AN222" s="1300"/>
      <c r="AO222" s="1300"/>
      <c r="AP222" s="1300"/>
      <c r="AQ222" s="1300"/>
      <c r="AR222" s="1301"/>
      <c r="AS222" s="1343">
        <f>VLOOKUP(AS221,$DU$2:$DV$26,2,FALSE)</f>
        <v>0</v>
      </c>
      <c r="AT222" s="1344"/>
      <c r="AU222" s="1344"/>
      <c r="AV222" s="1344"/>
      <c r="AW222" s="1344"/>
      <c r="AX222" s="1344"/>
      <c r="AY222" s="1344"/>
      <c r="AZ222" s="1344"/>
      <c r="BA222" s="1344"/>
      <c r="BB222" s="1344"/>
      <c r="BC222" s="1345"/>
      <c r="BD222" s="83"/>
      <c r="BE222" s="83"/>
      <c r="BF222" s="83"/>
      <c r="BG222" s="83"/>
      <c r="BH222" s="83"/>
      <c r="BI222" s="83"/>
      <c r="BJ222" s="83"/>
      <c r="BK222" s="83"/>
      <c r="BP222" s="54"/>
      <c r="BQ222" s="54"/>
      <c r="BR222" s="54"/>
      <c r="BS222" s="83"/>
      <c r="BT222" s="83"/>
      <c r="BU222" s="83"/>
      <c r="BV222" s="1378"/>
      <c r="BW222" s="1378"/>
      <c r="BX222" s="1378"/>
      <c r="BY222" s="1378"/>
      <c r="BZ222" s="1378"/>
      <c r="CA222" s="1378"/>
      <c r="CB222" s="1378"/>
      <c r="CC222" s="1378"/>
      <c r="CD222" s="1378"/>
      <c r="CE222" s="1378"/>
      <c r="CF222" s="1378"/>
      <c r="CG222" s="1378"/>
      <c r="CH222" s="1378"/>
      <c r="CI222" s="1378"/>
      <c r="CJ222" s="1378"/>
      <c r="CK222" s="1378"/>
      <c r="CL222" s="1378"/>
      <c r="CM222" s="1378"/>
      <c r="CN222" s="1378"/>
      <c r="CO222" s="1378"/>
      <c r="CP222" s="1378"/>
      <c r="CQ222" s="1378"/>
      <c r="CR222" s="1378"/>
      <c r="CS222" s="1378"/>
      <c r="CT222" s="1378"/>
      <c r="CU222" s="1378"/>
      <c r="CV222" s="1378"/>
      <c r="CW222" s="83"/>
      <c r="CX222" s="112"/>
      <c r="DA222" s="11" t="s">
        <v>264</v>
      </c>
      <c r="DB222" s="11">
        <v>0.877</v>
      </c>
      <c r="DC222" s="11"/>
    </row>
    <row r="223" spans="1:107" ht="13.5" customHeight="1" x14ac:dyDescent="0.2">
      <c r="A223" s="3"/>
      <c r="B223" s="111"/>
      <c r="C223" s="124" t="s">
        <v>13</v>
      </c>
      <c r="D223" s="1323" t="s">
        <v>816</v>
      </c>
      <c r="E223" s="1323"/>
      <c r="F223" s="1323"/>
      <c r="G223" s="1323"/>
      <c r="H223" s="1323"/>
      <c r="I223" s="1323"/>
      <c r="J223" s="1323"/>
      <c r="K223" s="1323"/>
      <c r="L223" s="1323"/>
      <c r="M223" s="1323"/>
      <c r="N223" s="1323"/>
      <c r="O223" s="1323"/>
      <c r="P223" s="1323"/>
      <c r="Q223" s="1323"/>
      <c r="R223" s="1323"/>
      <c r="S223" s="1323"/>
      <c r="T223" s="1324"/>
      <c r="U223" s="1346">
        <f>U146</f>
        <v>0.03</v>
      </c>
      <c r="V223" s="1347"/>
      <c r="W223" s="1348"/>
      <c r="X223" s="1315">
        <f>X219*U223</f>
        <v>5490.9142199999997</v>
      </c>
      <c r="Y223" s="1316"/>
      <c r="Z223" s="1316"/>
      <c r="AA223" s="1316"/>
      <c r="AB223" s="1317"/>
      <c r="AC223" s="3"/>
      <c r="AD223" s="1289" t="s">
        <v>900</v>
      </c>
      <c r="AE223" s="1290"/>
      <c r="AF223" s="1290"/>
      <c r="AG223" s="1290"/>
      <c r="AH223" s="1290"/>
      <c r="AI223" s="1290"/>
      <c r="AJ223" s="1290"/>
      <c r="AK223" s="1290"/>
      <c r="AL223" s="1290"/>
      <c r="AM223" s="1290"/>
      <c r="AN223" s="1290"/>
      <c r="AO223" s="1290"/>
      <c r="AP223" s="1290"/>
      <c r="AQ223" s="1290"/>
      <c r="AR223" s="1290"/>
      <c r="AS223" s="1290"/>
      <c r="AT223" s="1290"/>
      <c r="AU223" s="1290"/>
      <c r="AV223" s="1290"/>
      <c r="AW223" s="1290"/>
      <c r="AX223" s="1290"/>
      <c r="AY223" s="1290">
        <f>SUM(AY220:BC222)</f>
        <v>0</v>
      </c>
      <c r="AZ223" s="1290"/>
      <c r="BA223" s="1290"/>
      <c r="BB223" s="1290"/>
      <c r="BC223" s="1291"/>
      <c r="BD223" s="83"/>
      <c r="BE223" s="83"/>
      <c r="BF223" s="83"/>
      <c r="BG223" s="83"/>
      <c r="BH223" s="83"/>
      <c r="BI223" s="83"/>
      <c r="BJ223" s="83"/>
      <c r="BK223" s="83"/>
      <c r="BP223" s="54"/>
      <c r="BQ223" s="54"/>
      <c r="BR223" s="54"/>
      <c r="BS223" s="83"/>
      <c r="BT223" s="83"/>
      <c r="BU223" s="83"/>
      <c r="BV223" s="1378"/>
      <c r="BW223" s="1378"/>
      <c r="BX223" s="1378"/>
      <c r="BY223" s="1378"/>
      <c r="BZ223" s="1378"/>
      <c r="CA223" s="1378"/>
      <c r="CB223" s="1378"/>
      <c r="CC223" s="1378"/>
      <c r="CD223" s="1378"/>
      <c r="CE223" s="1378"/>
      <c r="CF223" s="1378"/>
      <c r="CG223" s="1378"/>
      <c r="CH223" s="1378"/>
      <c r="CI223" s="1378"/>
      <c r="CJ223" s="1378"/>
      <c r="CK223" s="1378"/>
      <c r="CL223" s="1378"/>
      <c r="CM223" s="1378"/>
      <c r="CN223" s="1378"/>
      <c r="CO223" s="1378"/>
      <c r="CP223" s="1378"/>
      <c r="CQ223" s="1378"/>
      <c r="CR223" s="1378"/>
      <c r="CS223" s="1378"/>
      <c r="CT223" s="1378"/>
      <c r="CU223" s="1378"/>
      <c r="CV223" s="1378"/>
      <c r="CW223" s="83"/>
      <c r="CX223" s="112"/>
      <c r="DA223" s="11" t="s">
        <v>265</v>
      </c>
      <c r="DB223" s="11">
        <v>0.86399999999999999</v>
      </c>
      <c r="DC223" s="11"/>
    </row>
    <row r="224" spans="1:107" ht="13.5" customHeight="1" x14ac:dyDescent="0.2">
      <c r="A224" s="3"/>
      <c r="B224" s="111"/>
      <c r="C224" s="124" t="s">
        <v>13</v>
      </c>
      <c r="D224" s="1318" t="s">
        <v>817</v>
      </c>
      <c r="E224" s="1318"/>
      <c r="F224" s="1318"/>
      <c r="G224" s="1318"/>
      <c r="H224" s="1318"/>
      <c r="I224" s="1318"/>
      <c r="J224" s="1318"/>
      <c r="K224" s="1318"/>
      <c r="L224" s="1318"/>
      <c r="M224" s="1318"/>
      <c r="N224" s="1318"/>
      <c r="O224" s="1318"/>
      <c r="P224" s="1318"/>
      <c r="Q224" s="1318"/>
      <c r="R224" s="1318"/>
      <c r="S224" s="1318"/>
      <c r="T224" s="1319"/>
      <c r="U224" s="1312">
        <f t="shared" ref="U224:U225" si="35">U147</f>
        <v>1.4999999999999999E-2</v>
      </c>
      <c r="V224" s="1313"/>
      <c r="W224" s="1314"/>
      <c r="X224" s="1320">
        <f>X219*U224</f>
        <v>2745.4571099999998</v>
      </c>
      <c r="Y224" s="1321"/>
      <c r="Z224" s="1321"/>
      <c r="AA224" s="1321"/>
      <c r="AB224" s="1322"/>
      <c r="AC224" s="3"/>
      <c r="AD224" s="117" t="s">
        <v>13</v>
      </c>
      <c r="AE224" s="1323" t="s">
        <v>851</v>
      </c>
      <c r="AF224" s="1323"/>
      <c r="AG224" s="1323"/>
      <c r="AH224" s="1323"/>
      <c r="AI224" s="1323"/>
      <c r="AJ224" s="1323"/>
      <c r="AK224" s="1323"/>
      <c r="AL224" s="1323"/>
      <c r="AM224" s="1323"/>
      <c r="AN224" s="1323"/>
      <c r="AO224" s="1323"/>
      <c r="AP224" s="1323"/>
      <c r="AQ224" s="1323"/>
      <c r="AR224" s="1324"/>
      <c r="AS224" s="1325">
        <f>SUM(BP164:BT216)/X229</f>
        <v>0</v>
      </c>
      <c r="AT224" s="1326"/>
      <c r="AU224" s="1326"/>
      <c r="AV224" s="1326"/>
      <c r="AW224" s="1326"/>
      <c r="AX224" s="1326"/>
      <c r="AY224" s="1326"/>
      <c r="AZ224" s="1326"/>
      <c r="BA224" s="1326"/>
      <c r="BB224" s="1326"/>
      <c r="BC224" s="1327"/>
      <c r="BD224" s="83"/>
      <c r="BE224" s="83"/>
      <c r="BF224" s="83"/>
      <c r="BG224" s="83"/>
      <c r="BH224" s="83"/>
      <c r="BI224" s="83"/>
      <c r="BJ224" s="83"/>
      <c r="BK224" s="83"/>
      <c r="BL224" s="83"/>
      <c r="BM224" s="83"/>
      <c r="BN224" s="83"/>
      <c r="BO224" s="83"/>
      <c r="BP224" s="54"/>
      <c r="BQ224" s="54"/>
      <c r="BR224" s="54"/>
      <c r="BS224" s="83"/>
      <c r="BT224" s="83"/>
      <c r="BU224" s="83"/>
      <c r="BV224" s="1378"/>
      <c r="BW224" s="1378"/>
      <c r="BX224" s="1378"/>
      <c r="BY224" s="1378"/>
      <c r="BZ224" s="1378"/>
      <c r="CA224" s="1378"/>
      <c r="CB224" s="1378"/>
      <c r="CC224" s="1378"/>
      <c r="CD224" s="1378"/>
      <c r="CE224" s="1378"/>
      <c r="CF224" s="1378"/>
      <c r="CG224" s="1378"/>
      <c r="CH224" s="1378"/>
      <c r="CI224" s="1378"/>
      <c r="CJ224" s="1378"/>
      <c r="CK224" s="1378"/>
      <c r="CL224" s="1378"/>
      <c r="CM224" s="1378"/>
      <c r="CN224" s="1378"/>
      <c r="CO224" s="1378"/>
      <c r="CP224" s="1378"/>
      <c r="CQ224" s="1378"/>
      <c r="CR224" s="1378"/>
      <c r="CS224" s="1378"/>
      <c r="CT224" s="1378"/>
      <c r="CU224" s="1378"/>
      <c r="CV224" s="1378"/>
      <c r="CW224" s="83"/>
      <c r="CX224" s="112"/>
      <c r="DA224" s="11" t="s">
        <v>266</v>
      </c>
      <c r="DB224" s="11">
        <v>0.96399999999999997</v>
      </c>
      <c r="DC224" s="11"/>
    </row>
    <row r="225" spans="1:107" ht="13.5" customHeight="1" x14ac:dyDescent="0.2">
      <c r="A225" s="3"/>
      <c r="B225" s="111"/>
      <c r="C225" s="124" t="s">
        <v>13</v>
      </c>
      <c r="D225" s="1300" t="s">
        <v>714</v>
      </c>
      <c r="E225" s="1300"/>
      <c r="F225" s="1300"/>
      <c r="G225" s="1300"/>
      <c r="H225" s="1300"/>
      <c r="I225" s="1300"/>
      <c r="J225" s="1300"/>
      <c r="K225" s="1300"/>
      <c r="L225" s="1300"/>
      <c r="M225" s="1300"/>
      <c r="N225" s="1300"/>
      <c r="O225" s="1300"/>
      <c r="P225" s="1300"/>
      <c r="Q225" s="1300"/>
      <c r="R225" s="1300"/>
      <c r="S225" s="1300"/>
      <c r="T225" s="1301"/>
      <c r="U225" s="1328">
        <f t="shared" si="35"/>
        <v>0.1</v>
      </c>
      <c r="V225" s="1329"/>
      <c r="W225" s="1330"/>
      <c r="X225" s="1331">
        <f>X219*U225</f>
        <v>18303.047399999999</v>
      </c>
      <c r="Y225" s="1332"/>
      <c r="Z225" s="1332"/>
      <c r="AA225" s="1332"/>
      <c r="AB225" s="1333"/>
      <c r="AC225" s="3"/>
      <c r="AD225" s="124" t="s">
        <v>13</v>
      </c>
      <c r="AE225" s="1318" t="s">
        <v>852</v>
      </c>
      <c r="AF225" s="1318"/>
      <c r="AG225" s="1318"/>
      <c r="AH225" s="1318"/>
      <c r="AI225" s="1318"/>
      <c r="AJ225" s="1318"/>
      <c r="AK225" s="1318"/>
      <c r="AL225" s="1318"/>
      <c r="AM225" s="1318"/>
      <c r="AN225" s="1318"/>
      <c r="AO225" s="1318"/>
      <c r="AP225" s="1318"/>
      <c r="AQ225" s="1318"/>
      <c r="AR225" s="1319"/>
      <c r="AS225" s="1334">
        <v>0</v>
      </c>
      <c r="AT225" s="1335"/>
      <c r="AU225" s="1335"/>
      <c r="AV225" s="1335"/>
      <c r="AW225" s="1335"/>
      <c r="AX225" s="1335"/>
      <c r="AY225" s="1335"/>
      <c r="AZ225" s="1335"/>
      <c r="BA225" s="1335"/>
      <c r="BB225" s="1335"/>
      <c r="BC225" s="1336"/>
      <c r="BD225" s="83"/>
      <c r="BE225" s="83"/>
      <c r="BF225" s="83"/>
      <c r="BG225" s="83"/>
      <c r="BH225" s="83"/>
      <c r="BI225" s="83"/>
      <c r="BJ225" s="83"/>
      <c r="BK225" s="83"/>
      <c r="BL225" s="83"/>
      <c r="BM225" s="83"/>
      <c r="BN225" s="83"/>
      <c r="BO225" s="83"/>
      <c r="BP225" s="54"/>
      <c r="BQ225" s="54"/>
      <c r="BR225" s="54"/>
      <c r="BS225" s="83"/>
      <c r="BT225" s="83"/>
      <c r="BU225" s="83"/>
      <c r="BV225" s="1378"/>
      <c r="BW225" s="1378"/>
      <c r="BX225" s="1378"/>
      <c r="BY225" s="1378"/>
      <c r="BZ225" s="1378"/>
      <c r="CA225" s="1378"/>
      <c r="CB225" s="1378"/>
      <c r="CC225" s="1378"/>
      <c r="CD225" s="1378"/>
      <c r="CE225" s="1378"/>
      <c r="CF225" s="1378"/>
      <c r="CG225" s="1378"/>
      <c r="CH225" s="1378"/>
      <c r="CI225" s="1378"/>
      <c r="CJ225" s="1378"/>
      <c r="CK225" s="1378"/>
      <c r="CL225" s="1378"/>
      <c r="CM225" s="1378"/>
      <c r="CN225" s="1378"/>
      <c r="CO225" s="1378"/>
      <c r="CP225" s="1378"/>
      <c r="CQ225" s="1378"/>
      <c r="CR225" s="1378"/>
      <c r="CS225" s="1378"/>
      <c r="CT225" s="1378"/>
      <c r="CU225" s="1378"/>
      <c r="CV225" s="1378"/>
      <c r="CW225" s="83"/>
      <c r="CX225" s="112"/>
      <c r="DA225" s="11" t="s">
        <v>267</v>
      </c>
      <c r="DB225" s="11">
        <v>0.91</v>
      </c>
      <c r="DC225" s="11"/>
    </row>
    <row r="226" spans="1:107" ht="13.5" customHeight="1" x14ac:dyDescent="0.2">
      <c r="A226" s="3"/>
      <c r="B226" s="111"/>
      <c r="C226" s="1289" t="s">
        <v>818</v>
      </c>
      <c r="D226" s="1290"/>
      <c r="E226" s="1290"/>
      <c r="F226" s="1290"/>
      <c r="G226" s="1290"/>
      <c r="H226" s="1290"/>
      <c r="I226" s="1290"/>
      <c r="J226" s="1290"/>
      <c r="K226" s="1290"/>
      <c r="L226" s="1290"/>
      <c r="M226" s="1290"/>
      <c r="N226" s="1290"/>
      <c r="O226" s="1290"/>
      <c r="P226" s="1290"/>
      <c r="Q226" s="1290"/>
      <c r="R226" s="1290"/>
      <c r="S226" s="1290"/>
      <c r="T226" s="1290"/>
      <c r="U226" s="1290"/>
      <c r="V226" s="1290"/>
      <c r="W226" s="1291"/>
      <c r="X226" s="1292">
        <f>SUM(X223:AB225)</f>
        <v>26539.418729999998</v>
      </c>
      <c r="Y226" s="1293"/>
      <c r="Z226" s="1293"/>
      <c r="AA226" s="1293"/>
      <c r="AB226" s="1294"/>
      <c r="AC226" s="3"/>
      <c r="AD226" s="118" t="s">
        <v>13</v>
      </c>
      <c r="AE226" s="1300" t="s">
        <v>853</v>
      </c>
      <c r="AF226" s="1300"/>
      <c r="AG226" s="1300"/>
      <c r="AH226" s="1300"/>
      <c r="AI226" s="1300"/>
      <c r="AJ226" s="1300"/>
      <c r="AK226" s="1300"/>
      <c r="AL226" s="1300"/>
      <c r="AM226" s="1300"/>
      <c r="AN226" s="1300"/>
      <c r="AO226" s="1300"/>
      <c r="AP226" s="1300"/>
      <c r="AQ226" s="1300"/>
      <c r="AR226" s="1301"/>
      <c r="AS226" s="1302">
        <v>0</v>
      </c>
      <c r="AT226" s="1303"/>
      <c r="AU226" s="1303"/>
      <c r="AV226" s="1303"/>
      <c r="AW226" s="1303"/>
      <c r="AX226" s="1303"/>
      <c r="AY226" s="1303"/>
      <c r="AZ226" s="1303"/>
      <c r="BA226" s="1303"/>
      <c r="BB226" s="1303"/>
      <c r="BC226" s="1304"/>
      <c r="BD226" s="83"/>
      <c r="BE226" s="83"/>
      <c r="BF226" s="83"/>
      <c r="BG226" s="83"/>
      <c r="BH226" s="83"/>
      <c r="BI226" s="83"/>
      <c r="BJ226" s="83"/>
      <c r="BK226" s="83"/>
      <c r="BL226" s="83"/>
      <c r="BM226" s="83"/>
      <c r="BN226" s="83"/>
      <c r="BO226" s="83"/>
      <c r="BP226" s="54"/>
      <c r="BQ226" s="54"/>
      <c r="BR226" s="54"/>
      <c r="BS226" s="83"/>
      <c r="BT226" s="83"/>
      <c r="BU226" s="83"/>
      <c r="BV226" s="1378"/>
      <c r="BW226" s="1378"/>
      <c r="BX226" s="1378"/>
      <c r="BY226" s="1378"/>
      <c r="BZ226" s="1378"/>
      <c r="CA226" s="1378"/>
      <c r="CB226" s="1378"/>
      <c r="CC226" s="1378"/>
      <c r="CD226" s="1378"/>
      <c r="CE226" s="1378"/>
      <c r="CF226" s="1378"/>
      <c r="CG226" s="1378"/>
      <c r="CH226" s="1378"/>
      <c r="CI226" s="1378"/>
      <c r="CJ226" s="1378"/>
      <c r="CK226" s="1378"/>
      <c r="CL226" s="1378"/>
      <c r="CM226" s="1378"/>
      <c r="CN226" s="1378"/>
      <c r="CO226" s="1378"/>
      <c r="CP226" s="1378"/>
      <c r="CQ226" s="1378"/>
      <c r="CR226" s="1378"/>
      <c r="CS226" s="1378"/>
      <c r="CT226" s="1378"/>
      <c r="CU226" s="1378"/>
      <c r="CV226" s="1378"/>
      <c r="CW226" s="83"/>
      <c r="CX226" s="112"/>
      <c r="DA226" s="11" t="s">
        <v>268</v>
      </c>
      <c r="DB226" s="11">
        <v>0.83699999999999997</v>
      </c>
      <c r="DC226" s="11"/>
    </row>
    <row r="227" spans="1:107" ht="13.5" customHeight="1" x14ac:dyDescent="0.2">
      <c r="A227" s="3"/>
      <c r="B227" s="111"/>
      <c r="C227" s="1289" t="s">
        <v>821</v>
      </c>
      <c r="D227" s="1290"/>
      <c r="E227" s="1290"/>
      <c r="F227" s="1290"/>
      <c r="G227" s="1290"/>
      <c r="H227" s="1290"/>
      <c r="I227" s="1290"/>
      <c r="J227" s="1290"/>
      <c r="K227" s="1290"/>
      <c r="L227" s="1290"/>
      <c r="M227" s="1290"/>
      <c r="N227" s="1290"/>
      <c r="O227" s="1290"/>
      <c r="P227" s="1290"/>
      <c r="Q227" s="1290"/>
      <c r="R227" s="1290"/>
      <c r="S227" s="1290"/>
      <c r="T227" s="1290"/>
      <c r="U227" s="1290"/>
      <c r="V227" s="1290"/>
      <c r="W227" s="1291"/>
      <c r="X227" s="1292">
        <f>X219+X226</f>
        <v>209569.89272999999</v>
      </c>
      <c r="Y227" s="1293"/>
      <c r="Z227" s="1293"/>
      <c r="AA227" s="1293"/>
      <c r="AB227" s="1294"/>
      <c r="AC227" s="3"/>
      <c r="AD227" s="115"/>
      <c r="AE227" s="1305" t="s">
        <v>854</v>
      </c>
      <c r="AF227" s="1305"/>
      <c r="AG227" s="1305"/>
      <c r="AH227" s="1305"/>
      <c r="AI227" s="1305"/>
      <c r="AJ227" s="1305"/>
      <c r="AK227" s="1305"/>
      <c r="AL227" s="1305"/>
      <c r="AM227" s="1305"/>
      <c r="AN227" s="1305"/>
      <c r="AO227" s="1305"/>
      <c r="AP227" s="1305"/>
      <c r="AQ227" s="1305"/>
      <c r="AR227" s="1306"/>
      <c r="AS227" s="1307">
        <f>AS224+((1-AS224)*AS225)+((1-AS224)*AS226)</f>
        <v>0</v>
      </c>
      <c r="AT227" s="1308"/>
      <c r="AU227" s="1308"/>
      <c r="AV227" s="1308"/>
      <c r="AW227" s="1308"/>
      <c r="AX227" s="1308"/>
      <c r="AY227" s="1308"/>
      <c r="AZ227" s="1308"/>
      <c r="BA227" s="1308"/>
      <c r="BB227" s="1308"/>
      <c r="BC227" s="1309"/>
      <c r="BD227" s="83"/>
      <c r="BE227" s="83"/>
      <c r="BF227" s="83"/>
      <c r="BG227" s="83"/>
      <c r="BH227" s="83"/>
      <c r="BI227" s="83"/>
      <c r="BJ227" s="83"/>
      <c r="BK227" s="83"/>
      <c r="BL227" s="83"/>
      <c r="BM227" s="83"/>
      <c r="BN227" s="83"/>
      <c r="BO227" s="83"/>
      <c r="BP227" s="54"/>
      <c r="BQ227" s="54"/>
      <c r="BR227" s="54"/>
      <c r="BS227" s="83"/>
      <c r="BT227" s="83"/>
      <c r="BU227" s="83"/>
      <c r="BV227" s="1378"/>
      <c r="BW227" s="1378"/>
      <c r="BX227" s="1378"/>
      <c r="BY227" s="1378"/>
      <c r="BZ227" s="1378"/>
      <c r="CA227" s="1378"/>
      <c r="CB227" s="1378"/>
      <c r="CC227" s="1378"/>
      <c r="CD227" s="1378"/>
      <c r="CE227" s="1378"/>
      <c r="CF227" s="1378"/>
      <c r="CG227" s="1378"/>
      <c r="CH227" s="1378"/>
      <c r="CI227" s="1378"/>
      <c r="CJ227" s="1378"/>
      <c r="CK227" s="1378"/>
      <c r="CL227" s="1378"/>
      <c r="CM227" s="1378"/>
      <c r="CN227" s="1378"/>
      <c r="CO227" s="1378"/>
      <c r="CP227" s="1378"/>
      <c r="CQ227" s="1378"/>
      <c r="CR227" s="1378"/>
      <c r="CS227" s="1378"/>
      <c r="CT227" s="1378"/>
      <c r="CU227" s="1378"/>
      <c r="CV227" s="1378"/>
      <c r="CW227" s="83"/>
      <c r="CX227" s="112"/>
      <c r="DA227" s="11" t="s">
        <v>269</v>
      </c>
      <c r="DB227" s="11">
        <v>0.95899999999999996</v>
      </c>
      <c r="DC227" s="11"/>
    </row>
    <row r="228" spans="1:107" ht="13.5" customHeight="1" x14ac:dyDescent="0.2">
      <c r="A228" s="3"/>
      <c r="B228" s="111"/>
      <c r="C228" s="78" t="s">
        <v>13</v>
      </c>
      <c r="D228" s="1310" t="s">
        <v>819</v>
      </c>
      <c r="E228" s="1310"/>
      <c r="F228" s="1310"/>
      <c r="G228" s="1310"/>
      <c r="H228" s="1310"/>
      <c r="I228" s="1310"/>
      <c r="J228" s="1310"/>
      <c r="K228" s="1310"/>
      <c r="L228" s="1310"/>
      <c r="M228" s="1310"/>
      <c r="N228" s="1310"/>
      <c r="O228" s="1310"/>
      <c r="P228" s="1310"/>
      <c r="Q228" s="1310"/>
      <c r="R228" s="1310"/>
      <c r="S228" s="1310"/>
      <c r="T228" s="1311"/>
      <c r="U228" s="1312">
        <v>0.1</v>
      </c>
      <c r="V228" s="1313"/>
      <c r="W228" s="1314"/>
      <c r="X228" s="1315">
        <f>X227*U228</f>
        <v>20956.989272999999</v>
      </c>
      <c r="Y228" s="1316"/>
      <c r="Z228" s="1316"/>
      <c r="AA228" s="1316"/>
      <c r="AB228" s="1317"/>
      <c r="AC228" s="3"/>
      <c r="AD228" s="115"/>
      <c r="AE228" s="1305" t="s">
        <v>855</v>
      </c>
      <c r="AF228" s="1305"/>
      <c r="AG228" s="1305"/>
      <c r="AH228" s="1305"/>
      <c r="AI228" s="1305"/>
      <c r="AJ228" s="1305"/>
      <c r="AK228" s="1305"/>
      <c r="AL228" s="1305"/>
      <c r="AM228" s="1305"/>
      <c r="AN228" s="1305"/>
      <c r="AO228" s="1305"/>
      <c r="AP228" s="1305"/>
      <c r="AQ228" s="1305"/>
      <c r="AR228" s="1306"/>
      <c r="AS228" s="1307">
        <f>1-AS227</f>
        <v>1</v>
      </c>
      <c r="AT228" s="1308"/>
      <c r="AU228" s="1308"/>
      <c r="AV228" s="1308"/>
      <c r="AW228" s="1308"/>
      <c r="AX228" s="1308"/>
      <c r="AY228" s="1308"/>
      <c r="AZ228" s="1308"/>
      <c r="BA228" s="1308"/>
      <c r="BB228" s="1308"/>
      <c r="BC228" s="1309"/>
      <c r="BD228" s="83"/>
      <c r="BE228" s="83"/>
      <c r="BF228" s="83"/>
      <c r="BG228" s="83"/>
      <c r="BH228" s="83"/>
      <c r="BI228" s="83"/>
      <c r="BJ228" s="83"/>
      <c r="BK228" s="83"/>
      <c r="BL228" s="83"/>
      <c r="BM228" s="83"/>
      <c r="BN228" s="83"/>
      <c r="BO228" s="83"/>
      <c r="BP228" s="54"/>
      <c r="BQ228" s="54"/>
      <c r="BR228" s="54"/>
      <c r="BS228" s="83"/>
      <c r="BT228" s="83"/>
      <c r="BU228" s="83"/>
      <c r="BV228" s="1378"/>
      <c r="BW228" s="1378"/>
      <c r="BX228" s="1378"/>
      <c r="BY228" s="1378"/>
      <c r="BZ228" s="1378"/>
      <c r="CA228" s="1378"/>
      <c r="CB228" s="1378"/>
      <c r="CC228" s="1378"/>
      <c r="CD228" s="1378"/>
      <c r="CE228" s="1378"/>
      <c r="CF228" s="1378"/>
      <c r="CG228" s="1378"/>
      <c r="CH228" s="1378"/>
      <c r="CI228" s="1378"/>
      <c r="CJ228" s="1378"/>
      <c r="CK228" s="1378"/>
      <c r="CL228" s="1378"/>
      <c r="CM228" s="1378"/>
      <c r="CN228" s="1378"/>
      <c r="CO228" s="1378"/>
      <c r="CP228" s="1378"/>
      <c r="CQ228" s="1378"/>
      <c r="CR228" s="1378"/>
      <c r="CS228" s="1378"/>
      <c r="CT228" s="1378"/>
      <c r="CU228" s="1378"/>
      <c r="CV228" s="1378"/>
      <c r="CW228" s="83"/>
      <c r="CX228" s="112"/>
      <c r="DA228" s="11" t="s">
        <v>270</v>
      </c>
      <c r="DB228" s="11">
        <v>0.86799999999999999</v>
      </c>
      <c r="DC228" s="11"/>
    </row>
    <row r="229" spans="1:107" ht="13.5" customHeight="1" x14ac:dyDescent="0.2">
      <c r="A229" s="3"/>
      <c r="B229" s="111"/>
      <c r="C229" s="1289" t="s">
        <v>820</v>
      </c>
      <c r="D229" s="1290"/>
      <c r="E229" s="1290"/>
      <c r="F229" s="1290"/>
      <c r="G229" s="1290"/>
      <c r="H229" s="1290"/>
      <c r="I229" s="1290"/>
      <c r="J229" s="1290"/>
      <c r="K229" s="1290"/>
      <c r="L229" s="1290"/>
      <c r="M229" s="1290"/>
      <c r="N229" s="1290"/>
      <c r="O229" s="1290"/>
      <c r="P229" s="1290"/>
      <c r="Q229" s="1290"/>
      <c r="R229" s="1290"/>
      <c r="S229" s="1290"/>
      <c r="T229" s="1290"/>
      <c r="U229" s="1290"/>
      <c r="V229" s="1290"/>
      <c r="W229" s="1291"/>
      <c r="X229" s="1292">
        <f>X227+X228</f>
        <v>230526.88200300001</v>
      </c>
      <c r="Y229" s="1293"/>
      <c r="Z229" s="1293"/>
      <c r="AA229" s="1293"/>
      <c r="AB229" s="1294"/>
      <c r="AC229" s="3"/>
      <c r="AD229" s="137"/>
      <c r="AE229" s="1295" t="s">
        <v>901</v>
      </c>
      <c r="AF229" s="1295"/>
      <c r="AG229" s="1295"/>
      <c r="AH229" s="1295"/>
      <c r="AI229" s="1295"/>
      <c r="AJ229" s="1295"/>
      <c r="AK229" s="1295"/>
      <c r="AL229" s="1295"/>
      <c r="AM229" s="1295"/>
      <c r="AN229" s="1295"/>
      <c r="AO229" s="1295"/>
      <c r="AP229" s="1295"/>
      <c r="AQ229" s="1295"/>
      <c r="AR229" s="1296"/>
      <c r="AS229" s="1297">
        <f>X229*AS228</f>
        <v>230526.88200300001</v>
      </c>
      <c r="AT229" s="1298"/>
      <c r="AU229" s="1298"/>
      <c r="AV229" s="1298"/>
      <c r="AW229" s="1298"/>
      <c r="AX229" s="1298"/>
      <c r="AY229" s="1298"/>
      <c r="AZ229" s="1298"/>
      <c r="BA229" s="1298"/>
      <c r="BB229" s="1298"/>
      <c r="BC229" s="1299"/>
      <c r="BD229" s="83"/>
      <c r="BE229" s="83"/>
      <c r="BF229" s="83"/>
      <c r="BG229" s="83"/>
      <c r="BH229" s="83"/>
      <c r="BI229" s="83"/>
      <c r="BJ229" s="83"/>
      <c r="BK229" s="83"/>
      <c r="BL229" s="83"/>
      <c r="BM229" s="83"/>
      <c r="BN229" s="83"/>
      <c r="BO229" s="83"/>
      <c r="BP229" s="54"/>
      <c r="BQ229" s="54"/>
      <c r="BR229" s="54"/>
      <c r="BS229" s="83"/>
      <c r="BT229" s="83"/>
      <c r="BU229" s="83"/>
      <c r="BV229" s="83"/>
      <c r="BW229" s="83"/>
      <c r="BX229" s="83"/>
      <c r="BY229" s="83"/>
      <c r="BZ229" s="83"/>
      <c r="CA229" s="83"/>
      <c r="CB229" s="83"/>
      <c r="CC229" s="83"/>
      <c r="CD229" s="83"/>
      <c r="CE229" s="83"/>
      <c r="CF229" s="83"/>
      <c r="CG229" s="83"/>
      <c r="CH229" s="83"/>
      <c r="CI229" s="83"/>
      <c r="CJ229" s="83"/>
      <c r="CK229" s="83"/>
      <c r="CL229" s="83"/>
      <c r="CM229" s="83"/>
      <c r="CN229" s="83"/>
      <c r="CO229" s="83"/>
      <c r="CP229" s="83"/>
      <c r="CQ229" s="83"/>
      <c r="CR229" s="83"/>
      <c r="CS229" s="83"/>
      <c r="CT229" s="83"/>
      <c r="CU229" s="83"/>
      <c r="CV229" s="83"/>
      <c r="CW229" s="83"/>
      <c r="CX229" s="112"/>
      <c r="DA229" s="11" t="s">
        <v>271</v>
      </c>
      <c r="DB229" s="11">
        <v>0.98299999999999998</v>
      </c>
      <c r="DC229" s="11"/>
    </row>
    <row r="230" spans="1:107" ht="13.5" customHeight="1" x14ac:dyDescent="0.2">
      <c r="A230" s="3"/>
      <c r="B230" s="111"/>
      <c r="C230" s="1289" t="s">
        <v>903</v>
      </c>
      <c r="D230" s="1290"/>
      <c r="E230" s="1290"/>
      <c r="F230" s="1290"/>
      <c r="G230" s="1290"/>
      <c r="H230" s="1290"/>
      <c r="I230" s="1290"/>
      <c r="J230" s="1290"/>
      <c r="K230" s="1290"/>
      <c r="L230" s="1290"/>
      <c r="M230" s="1290"/>
      <c r="N230" s="1290"/>
      <c r="O230" s="1290"/>
      <c r="P230" s="1290"/>
      <c r="Q230" s="1290"/>
      <c r="R230" s="1290"/>
      <c r="S230" s="1290"/>
      <c r="T230" s="1290"/>
      <c r="U230" s="1290"/>
      <c r="V230" s="1290"/>
      <c r="W230" s="1291"/>
      <c r="X230" s="1292">
        <f>ROUND((X229*O160),-4)</f>
        <v>0</v>
      </c>
      <c r="Y230" s="1293"/>
      <c r="Z230" s="1293"/>
      <c r="AA230" s="1293"/>
      <c r="AB230" s="1294"/>
      <c r="AC230" s="3"/>
      <c r="AD230" s="137"/>
      <c r="AE230" s="1295" t="s">
        <v>902</v>
      </c>
      <c r="AF230" s="1295"/>
      <c r="AG230" s="1295"/>
      <c r="AH230" s="1295"/>
      <c r="AI230" s="1295"/>
      <c r="AJ230" s="1295"/>
      <c r="AK230" s="1295"/>
      <c r="AL230" s="1295"/>
      <c r="AM230" s="1295"/>
      <c r="AN230" s="1295"/>
      <c r="AO230" s="1295"/>
      <c r="AP230" s="1295"/>
      <c r="AQ230" s="1295"/>
      <c r="AR230" s="1296"/>
      <c r="AS230" s="1297">
        <f>ROUND((AS229*O160),-4)</f>
        <v>0</v>
      </c>
      <c r="AT230" s="1298"/>
      <c r="AU230" s="1298"/>
      <c r="AV230" s="1298"/>
      <c r="AW230" s="1298"/>
      <c r="AX230" s="1298"/>
      <c r="AY230" s="1298"/>
      <c r="AZ230" s="1298"/>
      <c r="BA230" s="1298"/>
      <c r="BB230" s="1298"/>
      <c r="BC230" s="1299"/>
      <c r="BD230" s="83"/>
      <c r="BE230" s="83"/>
      <c r="BF230" s="83"/>
      <c r="BG230" s="83"/>
      <c r="BH230" s="83"/>
      <c r="BI230" s="83"/>
      <c r="BJ230" s="83"/>
      <c r="BK230" s="83"/>
      <c r="BL230" s="83"/>
      <c r="BM230" s="83"/>
      <c r="BN230" s="83"/>
      <c r="BO230" s="83"/>
      <c r="BP230" s="54"/>
      <c r="BQ230" s="54"/>
      <c r="BR230" s="54"/>
      <c r="BS230" s="83"/>
      <c r="BT230" s="83"/>
      <c r="BU230" s="83"/>
      <c r="BV230" s="83"/>
      <c r="BW230" s="83"/>
      <c r="BX230" s="83"/>
      <c r="BY230" s="83"/>
      <c r="BZ230" s="83"/>
      <c r="CA230" s="83"/>
      <c r="CB230" s="83"/>
      <c r="CC230" s="83"/>
      <c r="CD230" s="83"/>
      <c r="CE230" s="83"/>
      <c r="CF230" s="83"/>
      <c r="CG230" s="83"/>
      <c r="CH230" s="83"/>
      <c r="CI230" s="83"/>
      <c r="CJ230" s="83"/>
      <c r="CK230" s="83"/>
      <c r="CL230" s="83"/>
      <c r="CM230" s="83"/>
      <c r="CN230" s="83"/>
      <c r="CO230" s="83"/>
      <c r="CP230" s="83"/>
      <c r="CQ230" s="83"/>
      <c r="CR230" s="83"/>
      <c r="CS230" s="83"/>
      <c r="CT230" s="83"/>
      <c r="CU230" s="83"/>
      <c r="CV230" s="83"/>
      <c r="CW230" s="83"/>
      <c r="CX230" s="112"/>
      <c r="DA230" s="11" t="s">
        <v>272</v>
      </c>
      <c r="DB230" s="11">
        <v>0.84299999999999997</v>
      </c>
      <c r="DC230" s="11"/>
    </row>
    <row r="231" spans="1:107" ht="13.5" customHeight="1" x14ac:dyDescent="0.2">
      <c r="A231" s="3"/>
      <c r="B231" s="82"/>
      <c r="C231" s="129"/>
      <c r="D231" s="129"/>
      <c r="E231" s="129"/>
      <c r="F231" s="129"/>
      <c r="G231" s="129"/>
      <c r="H231" s="129"/>
      <c r="I231" s="129"/>
      <c r="J231" s="129"/>
      <c r="K231" s="129"/>
      <c r="L231" s="129"/>
      <c r="M231" s="129"/>
      <c r="N231" s="129"/>
      <c r="O231" s="129"/>
      <c r="P231" s="129"/>
      <c r="Q231" s="129"/>
      <c r="R231" s="129"/>
      <c r="S231" s="129"/>
      <c r="T231" s="129"/>
      <c r="U231" s="129"/>
      <c r="V231" s="129"/>
      <c r="W231" s="129"/>
      <c r="X231" s="129"/>
      <c r="Y231" s="129"/>
      <c r="Z231" s="129"/>
      <c r="AA231" s="129"/>
      <c r="AB231" s="129"/>
      <c r="AC231" s="129"/>
      <c r="AD231" s="129"/>
      <c r="AE231" s="129"/>
      <c r="AF231" s="129"/>
      <c r="AG231" s="129"/>
      <c r="AH231" s="129"/>
      <c r="AI231" s="129"/>
      <c r="AJ231" s="129"/>
      <c r="AK231" s="129"/>
      <c r="AL231" s="129"/>
      <c r="AM231" s="129"/>
      <c r="AN231" s="129"/>
      <c r="AO231" s="129"/>
      <c r="AP231" s="129"/>
      <c r="AQ231" s="129"/>
      <c r="AR231" s="129"/>
      <c r="AS231" s="129"/>
      <c r="AT231" s="129"/>
      <c r="AU231" s="129"/>
      <c r="AV231" s="129"/>
      <c r="AW231" s="129"/>
      <c r="AX231" s="129"/>
      <c r="AY231" s="129"/>
      <c r="AZ231" s="130"/>
      <c r="BA231" s="131"/>
      <c r="BB231" s="131"/>
      <c r="BC231" s="131"/>
      <c r="BD231" s="131"/>
      <c r="BE231" s="131"/>
      <c r="BF231" s="131"/>
      <c r="BG231" s="131"/>
      <c r="BH231" s="131"/>
      <c r="BI231" s="131"/>
      <c r="BJ231" s="131"/>
      <c r="BK231" s="131"/>
      <c r="BL231" s="131"/>
      <c r="BM231" s="131"/>
      <c r="BN231" s="131"/>
      <c r="BO231" s="131"/>
      <c r="BP231" s="132"/>
      <c r="BQ231" s="132"/>
      <c r="BR231" s="132"/>
      <c r="BS231" s="131"/>
      <c r="BT231" s="131"/>
      <c r="BU231" s="131"/>
      <c r="BV231" s="131"/>
      <c r="BW231" s="131"/>
      <c r="BX231" s="131"/>
      <c r="BY231" s="131"/>
      <c r="BZ231" s="131"/>
      <c r="CA231" s="131"/>
      <c r="CB231" s="131"/>
      <c r="CC231" s="131"/>
      <c r="CD231" s="131"/>
      <c r="CE231" s="131"/>
      <c r="CF231" s="131"/>
      <c r="CG231" s="131"/>
      <c r="CH231" s="131"/>
      <c r="CI231" s="131"/>
      <c r="CJ231" s="131"/>
      <c r="CK231" s="131"/>
      <c r="CL231" s="131"/>
      <c r="CM231" s="131"/>
      <c r="CN231" s="131"/>
      <c r="CO231" s="131"/>
      <c r="CP231" s="131"/>
      <c r="CQ231" s="131"/>
      <c r="CR231" s="131"/>
      <c r="CS231" s="131"/>
      <c r="CT231" s="131"/>
      <c r="CU231" s="131"/>
      <c r="CV231" s="131"/>
      <c r="CW231" s="131"/>
      <c r="CX231" s="133"/>
      <c r="DA231" s="11" t="s">
        <v>273</v>
      </c>
      <c r="DB231" s="11">
        <v>0.95199999999999996</v>
      </c>
      <c r="DC231" s="11"/>
    </row>
    <row r="232" spans="1:107" ht="13.5" customHeight="1" x14ac:dyDescent="0.2">
      <c r="A232" s="3"/>
      <c r="B232" s="3"/>
      <c r="C232" s="83"/>
      <c r="D232" s="83"/>
      <c r="E232" s="83"/>
      <c r="F232" s="83"/>
      <c r="G232" s="83"/>
      <c r="H232" s="83"/>
      <c r="I232" s="83"/>
      <c r="J232" s="83"/>
      <c r="K232" s="83"/>
      <c r="L232" s="83"/>
      <c r="M232" s="83"/>
      <c r="N232" s="83"/>
      <c r="O232" s="83"/>
      <c r="P232" s="83"/>
      <c r="Q232" s="83"/>
      <c r="R232" s="83"/>
      <c r="S232" s="83"/>
      <c r="T232" s="83"/>
      <c r="U232" s="83"/>
      <c r="V232" s="83"/>
      <c r="W232" s="83"/>
      <c r="X232" s="120"/>
      <c r="Y232" s="120"/>
      <c r="Z232" s="120"/>
      <c r="AA232" s="120"/>
      <c r="AB232" s="120"/>
      <c r="AC232" s="121"/>
      <c r="AD232" s="121"/>
      <c r="AE232" s="121"/>
      <c r="AF232" s="121"/>
      <c r="AG232" s="121"/>
      <c r="AH232" s="121"/>
      <c r="AI232" s="121"/>
      <c r="AJ232" s="121"/>
      <c r="AK232" s="121"/>
      <c r="AL232" s="121"/>
      <c r="AM232" s="121"/>
      <c r="AN232" s="121"/>
      <c r="AO232" s="121"/>
      <c r="AP232" s="121"/>
      <c r="AQ232" s="121"/>
      <c r="AR232" s="121"/>
      <c r="AS232" s="121"/>
      <c r="AT232" s="121"/>
      <c r="AU232" s="121"/>
      <c r="AV232" s="121"/>
      <c r="AW232" s="121"/>
      <c r="AX232" s="121"/>
      <c r="AY232" s="121"/>
      <c r="AZ232" s="77"/>
      <c r="BA232" s="83"/>
      <c r="BB232" s="83"/>
      <c r="BC232" s="83"/>
      <c r="BD232" s="83"/>
      <c r="BE232" s="83"/>
      <c r="BF232" s="83"/>
      <c r="BG232" s="83"/>
      <c r="BH232" s="83"/>
      <c r="BI232" s="83"/>
      <c r="BJ232" s="83"/>
      <c r="BK232" s="83"/>
      <c r="BL232" s="83"/>
      <c r="BM232" s="83"/>
      <c r="BN232" s="83"/>
      <c r="BO232" s="83"/>
      <c r="BP232" s="83"/>
      <c r="BQ232" s="83"/>
      <c r="BR232" s="83"/>
      <c r="BS232" s="83"/>
      <c r="BT232" s="83"/>
      <c r="BU232" s="83"/>
      <c r="BV232" s="123"/>
      <c r="BW232" s="123"/>
      <c r="BX232" s="123"/>
      <c r="BY232" s="123"/>
      <c r="BZ232" s="123"/>
      <c r="CA232" s="77"/>
      <c r="CB232" s="77"/>
      <c r="CC232" s="122"/>
      <c r="CD232" s="122"/>
      <c r="CE232" s="122"/>
      <c r="CF232" s="122"/>
      <c r="CG232" s="122"/>
      <c r="CH232" s="122"/>
      <c r="CI232" s="122"/>
      <c r="CJ232" s="122"/>
      <c r="CK232" s="122"/>
      <c r="CL232" s="122"/>
      <c r="CM232" s="122"/>
      <c r="CN232" s="122"/>
      <c r="CO232" s="122"/>
      <c r="CP232" s="122"/>
      <c r="CQ232" s="122"/>
      <c r="CR232" s="122"/>
      <c r="CS232" s="122"/>
      <c r="CT232" s="122"/>
      <c r="CU232" s="122"/>
      <c r="CV232" s="77"/>
      <c r="CW232" s="77"/>
      <c r="CX232" s="77"/>
      <c r="DA232" s="11" t="s">
        <v>274</v>
      </c>
      <c r="DB232" s="11">
        <v>1.012</v>
      </c>
      <c r="DC232" s="11"/>
    </row>
    <row r="233" spans="1:107" ht="13.5" customHeight="1" thickBot="1" x14ac:dyDescent="0.25">
      <c r="A233" s="3"/>
      <c r="B233" s="36"/>
      <c r="C233" s="37"/>
      <c r="D233" s="37"/>
      <c r="E233" s="37"/>
      <c r="F233" s="37"/>
      <c r="G233" s="37"/>
      <c r="H233" s="37" t="s">
        <v>3</v>
      </c>
      <c r="I233" s="37"/>
      <c r="J233" s="37"/>
      <c r="K233" s="37"/>
      <c r="L233" s="37"/>
      <c r="M233" s="37"/>
      <c r="N233" s="55" t="s">
        <v>0</v>
      </c>
      <c r="O233" s="1523"/>
      <c r="P233" s="1523"/>
      <c r="Q233" s="1523"/>
      <c r="R233" s="1523"/>
      <c r="S233" s="1523"/>
      <c r="T233" s="1523"/>
      <c r="U233" s="1523"/>
      <c r="V233" s="1523"/>
      <c r="W233" s="1523"/>
      <c r="X233" s="1523"/>
      <c r="Y233" s="1523"/>
      <c r="Z233" s="1523"/>
      <c r="AA233" s="1523"/>
      <c r="AB233" s="1523"/>
      <c r="AC233" s="1523"/>
      <c r="AD233" s="1523"/>
      <c r="AE233" s="37"/>
      <c r="AF233" s="37"/>
      <c r="AG233" s="37"/>
      <c r="AH233" s="37"/>
      <c r="AI233" s="37"/>
      <c r="AJ233" s="37"/>
      <c r="AK233" s="37"/>
      <c r="AL233" s="37"/>
      <c r="AM233" s="37"/>
      <c r="AN233" s="37"/>
      <c r="AO233" s="37"/>
      <c r="AP233" s="37"/>
      <c r="AQ233" s="37"/>
      <c r="AR233" s="37"/>
      <c r="AS233" s="37"/>
      <c r="AT233" s="37"/>
      <c r="AU233" s="37"/>
      <c r="AV233" s="37"/>
      <c r="AW233" s="37"/>
      <c r="AX233" s="37"/>
      <c r="AY233" s="37"/>
      <c r="AZ233" s="37"/>
      <c r="BA233" s="37"/>
      <c r="BB233" s="37"/>
      <c r="BC233" s="37"/>
      <c r="BD233" s="37"/>
      <c r="BE233" s="37"/>
      <c r="BF233" s="37"/>
      <c r="BG233" s="37"/>
      <c r="BH233" s="37"/>
      <c r="BI233" s="37"/>
      <c r="BJ233" s="37"/>
      <c r="BK233" s="37"/>
      <c r="BL233" s="37"/>
      <c r="BM233" s="37"/>
      <c r="BN233" s="37"/>
      <c r="BO233" s="37"/>
      <c r="BP233" s="37"/>
      <c r="BQ233" s="37"/>
      <c r="BR233" s="37"/>
      <c r="BS233" s="37"/>
      <c r="BT233" s="37"/>
      <c r="BU233" s="37"/>
      <c r="BV233" s="37"/>
      <c r="BW233" s="37"/>
      <c r="BX233" s="37"/>
      <c r="BY233" s="37"/>
      <c r="BZ233" s="37"/>
      <c r="CA233" s="37"/>
      <c r="CB233" s="37"/>
      <c r="CC233" s="37"/>
      <c r="CD233" s="37"/>
      <c r="CE233" s="37"/>
      <c r="CF233" s="37"/>
      <c r="CG233" s="37"/>
      <c r="CH233" s="37"/>
      <c r="CI233" s="37"/>
      <c r="CJ233" s="37"/>
      <c r="CK233" s="37"/>
      <c r="CL233" s="37"/>
      <c r="CM233" s="37"/>
      <c r="CN233" s="37"/>
      <c r="CO233" s="37"/>
      <c r="CP233" s="37"/>
      <c r="CQ233" s="37"/>
      <c r="CR233" s="37"/>
      <c r="CS233" s="37"/>
      <c r="CT233" s="37"/>
      <c r="CU233" s="37"/>
      <c r="CV233" s="37"/>
      <c r="CW233" s="37"/>
      <c r="CX233" s="39"/>
      <c r="CZ233" s="93"/>
      <c r="DA233" s="11" t="s">
        <v>275</v>
      </c>
      <c r="DB233" s="11">
        <v>0.90600000000000003</v>
      </c>
      <c r="DC233" s="11"/>
    </row>
    <row r="234" spans="1:107" ht="13.5" customHeight="1" thickTop="1" x14ac:dyDescent="0.2">
      <c r="A234" s="3"/>
      <c r="B234" s="42"/>
      <c r="C234" s="1506">
        <f>1+C157</f>
        <v>4</v>
      </c>
      <c r="D234" s="1507"/>
      <c r="E234" s="1507"/>
      <c r="F234" s="1508"/>
      <c r="G234" s="38"/>
      <c r="H234" s="38" t="s">
        <v>4</v>
      </c>
      <c r="I234" s="38"/>
      <c r="J234" s="38"/>
      <c r="K234" s="38"/>
      <c r="L234" s="4"/>
      <c r="M234" s="38"/>
      <c r="N234" s="4" t="s">
        <v>0</v>
      </c>
      <c r="O234" s="1515" t="s">
        <v>612</v>
      </c>
      <c r="P234" s="1515"/>
      <c r="Q234" s="1515"/>
      <c r="R234" s="1515"/>
      <c r="S234" s="1515"/>
      <c r="T234" s="1515"/>
      <c r="U234" s="1515"/>
      <c r="V234" s="1515"/>
      <c r="W234" s="1515"/>
      <c r="X234" s="1515"/>
      <c r="Y234" s="1515"/>
      <c r="Z234" s="1515"/>
      <c r="AA234" s="1515"/>
      <c r="AB234" s="1515"/>
      <c r="AC234" s="1515"/>
      <c r="AD234" s="1515"/>
      <c r="AE234" s="38"/>
      <c r="AF234" s="57"/>
      <c r="AG234" s="57"/>
      <c r="AH234" s="57"/>
      <c r="AI234" s="57"/>
      <c r="AJ234" s="57"/>
      <c r="AK234" s="57"/>
      <c r="AL234" s="57"/>
      <c r="AM234" s="57"/>
      <c r="AN234" s="57"/>
      <c r="AO234" s="57"/>
      <c r="AP234" s="57"/>
      <c r="AQ234" s="57"/>
      <c r="AR234" s="57"/>
      <c r="AS234" s="57"/>
      <c r="AT234" s="57"/>
      <c r="AU234" s="57"/>
      <c r="AV234" s="57"/>
      <c r="AW234" s="57"/>
      <c r="AX234" s="57"/>
      <c r="AY234" s="57"/>
      <c r="AZ234" s="57"/>
      <c r="BA234" s="57"/>
      <c r="BB234" s="57"/>
      <c r="BC234" s="57"/>
      <c r="BD234" s="57"/>
      <c r="BE234" s="57"/>
      <c r="BF234" s="57"/>
      <c r="BG234" s="57"/>
      <c r="BH234" s="57"/>
      <c r="BI234" s="57"/>
      <c r="BJ234" s="57"/>
      <c r="BK234" s="57"/>
      <c r="BL234" s="57"/>
      <c r="BM234" s="57"/>
      <c r="BN234" s="57"/>
      <c r="BO234" s="57"/>
      <c r="BP234" s="57"/>
      <c r="BQ234" s="57"/>
      <c r="BR234" s="57"/>
      <c r="BS234" s="57"/>
      <c r="BT234" s="57"/>
      <c r="BU234" s="38"/>
      <c r="BV234" s="38"/>
      <c r="BW234" s="38"/>
      <c r="BX234" s="38"/>
      <c r="BY234" s="38"/>
      <c r="BZ234" s="38"/>
      <c r="CA234" s="38"/>
      <c r="CB234" s="38"/>
      <c r="CC234" s="38"/>
      <c r="CD234" s="38"/>
      <c r="CE234" s="38"/>
      <c r="CF234" s="38"/>
      <c r="CG234" s="38"/>
      <c r="CH234" s="38"/>
      <c r="CI234" s="38"/>
      <c r="CJ234" s="38"/>
      <c r="CK234" s="38"/>
      <c r="CL234" s="38"/>
      <c r="CM234" s="38"/>
      <c r="CN234" s="38"/>
      <c r="CO234" s="38"/>
      <c r="CP234" s="38"/>
      <c r="CQ234" s="38"/>
      <c r="CR234" s="38"/>
      <c r="CS234" s="38"/>
      <c r="CT234" s="38"/>
      <c r="CU234" s="38"/>
      <c r="CV234" s="38"/>
      <c r="CW234" s="38"/>
      <c r="CX234" s="43"/>
      <c r="DA234" s="11" t="s">
        <v>276</v>
      </c>
      <c r="DB234" s="11">
        <v>0.86199999999999999</v>
      </c>
      <c r="DC234" s="11"/>
    </row>
    <row r="235" spans="1:107" ht="13.5" customHeight="1" x14ac:dyDescent="0.2">
      <c r="A235" s="3"/>
      <c r="B235" s="42"/>
      <c r="C235" s="1509"/>
      <c r="D235" s="1510"/>
      <c r="E235" s="1510"/>
      <c r="F235" s="1511"/>
      <c r="G235" s="38"/>
      <c r="H235" s="38" t="s">
        <v>1</v>
      </c>
      <c r="I235" s="38"/>
      <c r="J235" s="38"/>
      <c r="K235" s="38"/>
      <c r="L235" s="38"/>
      <c r="M235" s="38"/>
      <c r="N235" s="4" t="s">
        <v>0</v>
      </c>
      <c r="O235" s="1516" t="s">
        <v>44</v>
      </c>
      <c r="P235" s="1516"/>
      <c r="Q235" s="1516"/>
      <c r="R235" s="1516"/>
      <c r="S235" s="1516"/>
      <c r="T235" s="1516"/>
      <c r="U235" s="1516"/>
      <c r="V235" s="1516"/>
      <c r="W235" s="1516"/>
      <c r="X235" s="1516"/>
      <c r="Y235" s="1516"/>
      <c r="Z235" s="1516"/>
      <c r="AA235" s="1516"/>
      <c r="AB235" s="1516"/>
      <c r="AC235" s="1516"/>
      <c r="AD235" s="1516"/>
      <c r="AE235" s="38"/>
      <c r="AF235" s="38"/>
      <c r="AG235" s="38"/>
      <c r="AH235" s="38"/>
      <c r="AI235" s="38"/>
      <c r="AJ235" s="38"/>
      <c r="AK235" s="38"/>
      <c r="AL235" s="38"/>
      <c r="AM235" s="38"/>
      <c r="AN235" s="38"/>
      <c r="AO235" s="38"/>
      <c r="AP235" s="38"/>
      <c r="AQ235" s="58"/>
      <c r="AR235" s="58"/>
      <c r="AS235" s="58"/>
      <c r="AT235" s="58"/>
      <c r="AU235" s="59"/>
      <c r="AV235" s="38"/>
      <c r="AW235" s="38"/>
      <c r="AX235" s="38"/>
      <c r="AY235" s="38"/>
      <c r="AZ235" s="38"/>
      <c r="BA235" s="59"/>
      <c r="BB235" s="38"/>
      <c r="BC235" s="38"/>
      <c r="BD235" s="38"/>
      <c r="BE235" s="38"/>
      <c r="BF235" s="38"/>
      <c r="BG235" s="38"/>
      <c r="BH235" s="59"/>
      <c r="BI235" s="38"/>
      <c r="BJ235" s="38"/>
      <c r="BK235" s="38"/>
      <c r="BL235" s="38"/>
      <c r="BM235" s="38"/>
      <c r="BN235" s="59"/>
      <c r="BO235" s="38"/>
      <c r="BP235" s="38"/>
      <c r="BQ235" s="38"/>
      <c r="BR235" s="38"/>
      <c r="BS235" s="38"/>
      <c r="BT235" s="38"/>
      <c r="BU235" s="38"/>
      <c r="BV235" s="38"/>
      <c r="BW235" s="38"/>
      <c r="BX235" s="38"/>
      <c r="BY235" s="38"/>
      <c r="BZ235" s="38"/>
      <c r="CA235" s="38"/>
      <c r="CB235" s="38"/>
      <c r="CC235" s="38"/>
      <c r="CD235" s="38"/>
      <c r="CE235" s="38"/>
      <c r="CF235" s="38"/>
      <c r="CG235" s="38"/>
      <c r="CH235" s="38"/>
      <c r="CI235" s="38"/>
      <c r="CJ235" s="38"/>
      <c r="CK235" s="38"/>
      <c r="CL235" s="38"/>
      <c r="CM235" s="38"/>
      <c r="CN235" s="38"/>
      <c r="CO235" s="38"/>
      <c r="CP235" s="38"/>
      <c r="CQ235" s="38"/>
      <c r="CR235" s="38"/>
      <c r="CS235" s="38"/>
      <c r="CT235" s="38"/>
      <c r="CU235" s="38"/>
      <c r="CV235" s="38"/>
      <c r="CW235" s="38"/>
      <c r="CX235" s="43"/>
      <c r="DA235" s="11" t="s">
        <v>277</v>
      </c>
      <c r="DB235" s="11">
        <v>0.80300000000000005</v>
      </c>
      <c r="DC235" s="11"/>
    </row>
    <row r="236" spans="1:107" ht="13.5" customHeight="1" thickBot="1" x14ac:dyDescent="0.25">
      <c r="A236" s="3"/>
      <c r="B236" s="42"/>
      <c r="C236" s="1512"/>
      <c r="D236" s="1513"/>
      <c r="E236" s="1513"/>
      <c r="F236" s="1514"/>
      <c r="G236" s="38"/>
      <c r="H236" s="38" t="s">
        <v>2</v>
      </c>
      <c r="I236" s="38"/>
      <c r="J236" s="38"/>
      <c r="K236" s="38"/>
      <c r="L236" s="38"/>
      <c r="M236" s="38"/>
      <c r="N236" s="4" t="s">
        <v>0</v>
      </c>
      <c r="O236" s="1517" t="s">
        <v>246</v>
      </c>
      <c r="P236" s="1517"/>
      <c r="Q236" s="1517"/>
      <c r="R236" s="1517"/>
      <c r="S236" s="1517"/>
      <c r="T236" s="1517"/>
      <c r="U236" s="1517"/>
      <c r="V236" s="1517"/>
      <c r="W236" s="1517"/>
      <c r="X236" s="1517"/>
      <c r="Y236" s="1517"/>
      <c r="Z236" s="1517"/>
      <c r="AA236" s="1517"/>
      <c r="AB236" s="1517"/>
      <c r="AC236" s="1517"/>
      <c r="AD236" s="1517"/>
      <c r="AE236" s="38"/>
      <c r="AF236" s="38"/>
      <c r="AG236" s="38"/>
      <c r="AH236" s="38"/>
      <c r="AI236" s="38"/>
      <c r="AJ236" s="38"/>
      <c r="AK236" s="38"/>
      <c r="AL236" s="38"/>
      <c r="AM236" s="38"/>
      <c r="AN236" s="38"/>
      <c r="AO236" s="38"/>
      <c r="AP236" s="38"/>
      <c r="AQ236" s="38"/>
      <c r="AR236" s="38"/>
      <c r="AS236" s="38"/>
      <c r="AT236" s="38"/>
      <c r="AU236" s="38"/>
      <c r="AV236" s="38"/>
      <c r="AW236" s="38"/>
      <c r="AX236" s="38"/>
      <c r="AY236" s="38"/>
      <c r="AZ236" s="38"/>
      <c r="BA236" s="38"/>
      <c r="BB236" s="38"/>
      <c r="BC236" s="38"/>
      <c r="BD236" s="38"/>
      <c r="BE236" s="38"/>
      <c r="BF236" s="38"/>
      <c r="BG236" s="38"/>
      <c r="BH236" s="38"/>
      <c r="BI236" s="38"/>
      <c r="BJ236" s="38"/>
      <c r="BK236" s="38"/>
      <c r="BL236" s="38"/>
      <c r="BM236" s="38"/>
      <c r="BN236" s="38"/>
      <c r="BO236" s="38"/>
      <c r="BP236" s="38"/>
      <c r="BQ236" s="38"/>
      <c r="BR236" s="38"/>
      <c r="BS236" s="38"/>
      <c r="BT236" s="38"/>
      <c r="BU236" s="38"/>
      <c r="BV236" s="38"/>
      <c r="BW236" s="38"/>
      <c r="BX236" s="38"/>
      <c r="BY236" s="38"/>
      <c r="BZ236" s="38"/>
      <c r="CA236" s="38"/>
      <c r="CB236" s="38"/>
      <c r="CC236" s="38"/>
      <c r="CD236" s="38"/>
      <c r="CE236" s="38"/>
      <c r="CF236" s="38"/>
      <c r="CG236" s="38"/>
      <c r="CH236" s="38"/>
      <c r="CI236" s="38"/>
      <c r="CJ236" s="38"/>
      <c r="CK236" s="38"/>
      <c r="CL236" s="38"/>
      <c r="CM236" s="38"/>
      <c r="CN236" s="38"/>
      <c r="CO236" s="38"/>
      <c r="CP236" s="38"/>
      <c r="CQ236" s="38"/>
      <c r="CR236" s="38"/>
      <c r="CS236" s="38"/>
      <c r="CT236" s="38"/>
      <c r="CU236" s="38"/>
      <c r="CV236" s="38"/>
      <c r="CW236" s="38"/>
      <c r="CX236" s="43"/>
      <c r="DA236" s="11"/>
      <c r="DB236" s="11"/>
      <c r="DC236" s="11"/>
    </row>
    <row r="237" spans="1:107" ht="13.5" customHeight="1" thickTop="1" x14ac:dyDescent="0.2">
      <c r="A237" s="3"/>
      <c r="B237" s="42"/>
      <c r="C237" s="134"/>
      <c r="D237" s="134"/>
      <c r="E237" s="134"/>
      <c r="F237" s="134"/>
      <c r="G237" s="38"/>
      <c r="H237" s="38" t="s">
        <v>825</v>
      </c>
      <c r="I237" s="38"/>
      <c r="J237" s="38"/>
      <c r="K237" s="38"/>
      <c r="L237" s="38"/>
      <c r="M237" s="38"/>
      <c r="N237" s="4" t="s">
        <v>0</v>
      </c>
      <c r="O237" s="1518">
        <v>0</v>
      </c>
      <c r="P237" s="1518"/>
      <c r="Q237" s="1518"/>
      <c r="R237" s="1518"/>
      <c r="S237" s="136" t="s">
        <v>875</v>
      </c>
      <c r="T237" s="136"/>
      <c r="U237" s="136"/>
      <c r="V237" s="136"/>
      <c r="W237" s="136"/>
      <c r="X237" s="136"/>
      <c r="Y237" s="136"/>
      <c r="Z237" s="136"/>
      <c r="AA237" s="136"/>
      <c r="AB237" s="136"/>
      <c r="AC237" s="136"/>
      <c r="AD237" s="136"/>
      <c r="AE237" s="38"/>
      <c r="AF237" s="38"/>
      <c r="AG237" s="38"/>
      <c r="AH237" s="38"/>
      <c r="AI237" s="38"/>
      <c r="AJ237" s="38"/>
      <c r="AK237" s="38"/>
      <c r="AL237" s="38"/>
      <c r="AM237" s="38"/>
      <c r="AN237" s="38"/>
      <c r="AO237" s="38"/>
      <c r="AP237" s="38"/>
      <c r="AQ237" s="38"/>
      <c r="AR237" s="38"/>
      <c r="AS237" s="38"/>
      <c r="AT237" s="38"/>
      <c r="AU237" s="38"/>
      <c r="AV237" s="38"/>
      <c r="AW237" s="38"/>
      <c r="AX237" s="38"/>
      <c r="AY237" s="38"/>
      <c r="AZ237" s="38"/>
      <c r="BA237" s="38"/>
      <c r="BB237" s="38"/>
      <c r="BC237" s="38"/>
      <c r="BD237" s="38"/>
      <c r="BE237" s="38"/>
      <c r="BF237" s="38"/>
      <c r="BG237" s="38"/>
      <c r="BH237" s="38"/>
      <c r="BI237" s="38"/>
      <c r="BJ237" s="38"/>
      <c r="BK237" s="38"/>
      <c r="BL237" s="38"/>
      <c r="BM237" s="38"/>
      <c r="BN237" s="38"/>
      <c r="BO237" s="38"/>
      <c r="BP237" s="38"/>
      <c r="BQ237" s="38"/>
      <c r="BR237" s="38"/>
      <c r="BS237" s="38"/>
      <c r="BT237" s="38"/>
      <c r="BU237" s="38"/>
      <c r="BV237" s="38"/>
      <c r="BW237" s="38"/>
      <c r="BX237" s="38"/>
      <c r="BY237" s="38"/>
      <c r="BZ237" s="38"/>
      <c r="CA237" s="38"/>
      <c r="CB237" s="38"/>
      <c r="CC237" s="38"/>
      <c r="CD237" s="38"/>
      <c r="CE237" s="38"/>
      <c r="CF237" s="38"/>
      <c r="CG237" s="38"/>
      <c r="CH237" s="38"/>
      <c r="CI237" s="38"/>
      <c r="CJ237" s="38"/>
      <c r="CK237" s="38"/>
      <c r="CL237" s="38"/>
      <c r="CM237" s="38"/>
      <c r="CN237" s="38"/>
      <c r="CO237" s="38"/>
      <c r="CP237" s="38"/>
      <c r="CQ237" s="38"/>
      <c r="CR237" s="38"/>
      <c r="CS237" s="38"/>
      <c r="CT237" s="38"/>
      <c r="CU237" s="38"/>
      <c r="CV237" s="38"/>
      <c r="CW237" s="38"/>
      <c r="CX237" s="43"/>
      <c r="DA237" s="11" t="s">
        <v>278</v>
      </c>
      <c r="DB237" s="11">
        <v>0.80900000000000005</v>
      </c>
      <c r="DC237" s="11"/>
    </row>
    <row r="238" spans="1:107" ht="13.5" customHeight="1" x14ac:dyDescent="0.2">
      <c r="A238" s="3"/>
      <c r="B238" s="2"/>
      <c r="C238" s="38"/>
      <c r="D238" s="38"/>
      <c r="E238" s="38"/>
      <c r="F238" s="38"/>
      <c r="G238" s="38"/>
      <c r="H238" s="38" t="s">
        <v>12</v>
      </c>
      <c r="I238" s="38"/>
      <c r="J238" s="38"/>
      <c r="K238" s="38"/>
      <c r="L238" s="38"/>
      <c r="M238" s="38"/>
      <c r="N238" s="4" t="s">
        <v>0</v>
      </c>
      <c r="O238" s="1519"/>
      <c r="P238" s="1519"/>
      <c r="Q238" s="60" t="s">
        <v>809</v>
      </c>
      <c r="R238" s="60"/>
      <c r="S238" s="60"/>
      <c r="T238" s="60"/>
      <c r="U238" s="60"/>
      <c r="V238" s="60"/>
      <c r="W238" s="60"/>
      <c r="X238" s="60"/>
      <c r="Y238" s="60"/>
      <c r="Z238" s="60"/>
      <c r="AA238" s="60"/>
      <c r="AB238" s="60"/>
      <c r="AC238" s="56"/>
      <c r="AD238" s="56"/>
      <c r="AE238" s="56"/>
      <c r="AF238" s="56"/>
      <c r="AG238" s="56"/>
      <c r="AH238" s="56"/>
      <c r="AI238" s="38"/>
      <c r="AJ238" s="38"/>
      <c r="AK238" s="38"/>
      <c r="AL238" s="38"/>
      <c r="AM238" s="38"/>
      <c r="AN238" s="38"/>
      <c r="AO238" s="38"/>
      <c r="AP238" s="38"/>
      <c r="AQ238" s="38"/>
      <c r="AR238" s="38"/>
      <c r="AS238" s="38"/>
      <c r="AT238" s="38"/>
      <c r="AU238" s="38"/>
      <c r="AV238" s="38"/>
      <c r="AW238" s="38"/>
      <c r="AX238" s="38"/>
      <c r="AY238" s="38"/>
      <c r="AZ238" s="38"/>
      <c r="BA238" s="38"/>
      <c r="BB238" s="38"/>
      <c r="BC238" s="38"/>
      <c r="BD238" s="38"/>
      <c r="BE238" s="38"/>
      <c r="BF238" s="38"/>
      <c r="BG238" s="38"/>
      <c r="BH238" s="38"/>
      <c r="BI238" s="38"/>
      <c r="BJ238" s="38"/>
      <c r="BK238" s="38"/>
      <c r="BL238" s="38"/>
      <c r="BM238" s="38"/>
      <c r="BN238" s="38"/>
      <c r="BO238" s="38"/>
      <c r="BP238" s="38"/>
      <c r="BQ238" s="38"/>
      <c r="BR238" s="38"/>
      <c r="BS238" s="38"/>
      <c r="BT238" s="38"/>
      <c r="BU238" s="38"/>
      <c r="BV238" s="38"/>
      <c r="BW238" s="38"/>
      <c r="BX238" s="38"/>
      <c r="BY238" s="38"/>
      <c r="BZ238" s="38"/>
      <c r="CA238" s="38"/>
      <c r="CB238" s="38"/>
      <c r="CC238" s="38"/>
      <c r="CD238" s="38"/>
      <c r="CE238" s="38"/>
      <c r="CF238" s="38"/>
      <c r="CG238" s="38"/>
      <c r="CH238" s="38"/>
      <c r="CI238" s="38"/>
      <c r="CJ238" s="38"/>
      <c r="CK238" s="38"/>
      <c r="CL238" s="38"/>
      <c r="CM238" s="38"/>
      <c r="CN238" s="38"/>
      <c r="CO238" s="38"/>
      <c r="CP238" s="38"/>
      <c r="CQ238" s="38"/>
      <c r="CR238" s="38"/>
      <c r="CS238" s="38"/>
      <c r="CT238" s="38"/>
      <c r="CU238" s="38"/>
      <c r="CV238" s="38"/>
      <c r="CW238" s="38"/>
      <c r="CX238" s="43"/>
      <c r="DA238" s="11" t="s">
        <v>279</v>
      </c>
      <c r="DB238" s="11">
        <v>0.81200000000000006</v>
      </c>
      <c r="DC238" s="11"/>
    </row>
    <row r="239" spans="1:107" ht="13.5" customHeight="1" x14ac:dyDescent="0.2">
      <c r="A239" s="3"/>
      <c r="B239" s="2"/>
      <c r="C239" s="1520" t="s">
        <v>20</v>
      </c>
      <c r="D239" s="1520"/>
      <c r="E239" s="1520"/>
      <c r="F239" s="1520"/>
      <c r="G239" s="1520"/>
      <c r="H239" s="1520"/>
      <c r="I239" s="1520"/>
      <c r="J239" s="1520"/>
      <c r="K239" s="1520"/>
      <c r="L239" s="1520"/>
      <c r="M239" s="1521" t="s">
        <v>15</v>
      </c>
      <c r="N239" s="1521"/>
      <c r="O239" s="1521"/>
      <c r="P239" s="1521"/>
      <c r="Q239" s="1521"/>
      <c r="R239" s="1522" t="s">
        <v>16</v>
      </c>
      <c r="S239" s="1522"/>
      <c r="T239" s="1522"/>
      <c r="U239" s="1521" t="s">
        <v>17</v>
      </c>
      <c r="V239" s="1521"/>
      <c r="W239" s="1521"/>
      <c r="X239" s="1521" t="s">
        <v>18</v>
      </c>
      <c r="Y239" s="1521"/>
      <c r="Z239" s="1521"/>
      <c r="AA239" s="1521"/>
      <c r="AB239" s="1521"/>
      <c r="AC239" s="1478" t="s">
        <v>19</v>
      </c>
      <c r="AD239" s="1478"/>
      <c r="AE239" s="1478"/>
      <c r="AF239" s="1478"/>
      <c r="AG239" s="1478"/>
      <c r="AH239" s="1478"/>
      <c r="AI239" s="1478"/>
      <c r="AJ239" s="1478"/>
      <c r="AK239" s="1478"/>
      <c r="AL239" s="1478"/>
      <c r="AM239" s="1478"/>
      <c r="AN239" s="1478"/>
      <c r="AO239" s="1478"/>
      <c r="AP239" s="1478"/>
      <c r="AQ239" s="1478"/>
      <c r="AR239" s="1478"/>
      <c r="AS239" s="1478"/>
      <c r="AT239" s="1478"/>
      <c r="AU239" s="1478"/>
      <c r="AV239" s="1478"/>
      <c r="AW239" s="1478"/>
      <c r="AX239" s="1478"/>
      <c r="AY239" s="1478"/>
      <c r="AZ239" s="6"/>
      <c r="BA239" s="1524" t="s">
        <v>904</v>
      </c>
      <c r="BB239" s="1525"/>
      <c r="BC239" s="1525"/>
      <c r="BD239" s="1525"/>
      <c r="BE239" s="1525"/>
      <c r="BF239" s="1525"/>
      <c r="BG239" s="1525"/>
      <c r="BH239" s="1525"/>
      <c r="BI239" s="1525"/>
      <c r="BJ239" s="1525"/>
      <c r="BK239" s="1525"/>
      <c r="BL239" s="1525"/>
      <c r="BM239" s="1525"/>
      <c r="BN239" s="1525"/>
      <c r="BO239" s="1525"/>
      <c r="BP239" s="1526"/>
      <c r="BQ239" s="1477" t="e">
        <f>(X306/X294)</f>
        <v>#N/A</v>
      </c>
      <c r="BR239" s="1477"/>
      <c r="BS239" s="1477"/>
      <c r="BT239" s="1477"/>
      <c r="BU239" s="83"/>
      <c r="BV239" s="1478" t="s">
        <v>906</v>
      </c>
      <c r="BW239" s="1478"/>
      <c r="BX239" s="1478"/>
      <c r="BY239" s="1478"/>
      <c r="BZ239" s="1478"/>
      <c r="CA239" s="1478"/>
      <c r="CB239" s="1478"/>
      <c r="CC239" s="1478"/>
      <c r="CD239" s="1478"/>
      <c r="CE239" s="1478"/>
      <c r="CF239" s="1478"/>
      <c r="CG239" s="1478"/>
      <c r="CH239" s="1478"/>
      <c r="CI239" s="1478"/>
      <c r="CJ239" s="1478"/>
      <c r="CK239" s="1478"/>
      <c r="CL239" s="1478"/>
      <c r="CM239" s="1478"/>
      <c r="CN239" s="1478"/>
      <c r="CO239" s="1478"/>
      <c r="CP239" s="1478"/>
      <c r="CQ239" s="1478"/>
      <c r="CR239" s="1478"/>
      <c r="CS239" s="1478"/>
      <c r="CT239" s="1478"/>
      <c r="CU239" s="1478"/>
      <c r="CV239" s="1478"/>
      <c r="CW239" s="83"/>
      <c r="CX239" s="5"/>
      <c r="DA239" s="11" t="s">
        <v>280</v>
      </c>
      <c r="DB239" s="11">
        <v>0.77100000000000002</v>
      </c>
      <c r="DC239" s="11"/>
    </row>
    <row r="240" spans="1:107" ht="13.5" customHeight="1" x14ac:dyDescent="0.2">
      <c r="A240" s="3"/>
      <c r="B240" s="2"/>
      <c r="C240" s="1385" t="s">
        <v>605</v>
      </c>
      <c r="D240" s="1386"/>
      <c r="E240" s="1386"/>
      <c r="F240" s="1386"/>
      <c r="G240" s="1386"/>
      <c r="H240" s="1386"/>
      <c r="I240" s="1386"/>
      <c r="J240" s="1386"/>
      <c r="K240" s="1386"/>
      <c r="L240" s="1386"/>
      <c r="M240" s="1386"/>
      <c r="N240" s="1386"/>
      <c r="O240" s="1386"/>
      <c r="P240" s="1386"/>
      <c r="Q240" s="1386"/>
      <c r="R240" s="1386"/>
      <c r="S240" s="1386"/>
      <c r="T240" s="1386"/>
      <c r="U240" s="1386"/>
      <c r="V240" s="1386"/>
      <c r="W240" s="1387"/>
      <c r="X240" s="1388">
        <f>HLOOKUP(O234,$DG$58:$DQ$67,2,FALSE)</f>
        <v>651839</v>
      </c>
      <c r="Y240" s="1389"/>
      <c r="Z240" s="1389"/>
      <c r="AA240" s="1389"/>
      <c r="AB240" s="1390"/>
      <c r="AC240" s="1391" t="str">
        <f>HLOOKUP(O234,$DG$44:$DQ$56,2,FALSE)</f>
        <v>Menggunakan pondasi dangkal dengan pondasi tapak dan sloof dengan mutu beton sedang (setara K-225)dan sebagian kecil menggunakan pondasi batu kali</v>
      </c>
      <c r="AD240" s="1392"/>
      <c r="AE240" s="1392"/>
      <c r="AF240" s="1392"/>
      <c r="AG240" s="1392"/>
      <c r="AH240" s="1392"/>
      <c r="AI240" s="1392"/>
      <c r="AJ240" s="1392"/>
      <c r="AK240" s="1392"/>
      <c r="AL240" s="1392"/>
      <c r="AM240" s="1392"/>
      <c r="AN240" s="1392"/>
      <c r="AO240" s="1392"/>
      <c r="AP240" s="1392"/>
      <c r="AQ240" s="1392"/>
      <c r="AR240" s="1392"/>
      <c r="AS240" s="1392"/>
      <c r="AT240" s="1392"/>
      <c r="AU240" s="1392"/>
      <c r="AV240" s="1392"/>
      <c r="AW240" s="1392"/>
      <c r="AX240" s="1392"/>
      <c r="AY240" s="1393"/>
      <c r="AZ240" s="7"/>
      <c r="BA240" s="1479" t="s">
        <v>905</v>
      </c>
      <c r="BB240" s="1480"/>
      <c r="BC240" s="1480"/>
      <c r="BD240" s="1481"/>
      <c r="BE240" s="1479" t="s">
        <v>907</v>
      </c>
      <c r="BF240" s="1480"/>
      <c r="BG240" s="1480"/>
      <c r="BH240" s="1480"/>
      <c r="BI240" s="1479" t="s">
        <v>908</v>
      </c>
      <c r="BJ240" s="1480"/>
      <c r="BK240" s="1480"/>
      <c r="BL240" s="1480"/>
      <c r="BM240" s="1482" t="s">
        <v>851</v>
      </c>
      <c r="BN240" s="1482"/>
      <c r="BO240" s="1482"/>
      <c r="BP240" s="1482"/>
      <c r="BQ240" s="1482"/>
      <c r="BR240" s="1482"/>
      <c r="BS240" s="1482"/>
      <c r="BT240" s="1482"/>
      <c r="BU240" s="127"/>
      <c r="BV240" s="128"/>
      <c r="BW240" s="128"/>
      <c r="BX240" s="128"/>
      <c r="BY240" s="128"/>
      <c r="BZ240" s="128"/>
      <c r="CA240" s="128"/>
      <c r="CB240" s="128"/>
      <c r="CC240" s="128"/>
      <c r="CD240" s="126"/>
      <c r="CE240" s="126"/>
      <c r="CF240" s="126"/>
      <c r="CG240" s="126"/>
      <c r="CH240" s="126"/>
      <c r="CI240" s="126"/>
      <c r="CJ240" s="126"/>
      <c r="CK240" s="126"/>
      <c r="CL240" s="126"/>
      <c r="CM240" s="126"/>
      <c r="CN240" s="126"/>
      <c r="CO240" s="3"/>
      <c r="CP240" s="3"/>
      <c r="CQ240" s="3"/>
      <c r="CR240" s="3"/>
      <c r="CS240" s="3"/>
      <c r="CT240" s="119"/>
      <c r="CU240" s="119"/>
      <c r="CV240" s="3"/>
      <c r="CW240" s="3"/>
      <c r="CX240" s="5"/>
      <c r="DA240" s="11" t="s">
        <v>281</v>
      </c>
      <c r="DB240" s="11">
        <v>0.8</v>
      </c>
      <c r="DC240" s="11"/>
    </row>
    <row r="241" spans="1:107" ht="13.5" customHeight="1" x14ac:dyDescent="0.25">
      <c r="A241" s="3"/>
      <c r="B241" s="2"/>
      <c r="C241" s="32" t="s">
        <v>810</v>
      </c>
      <c r="D241" s="1470" t="s">
        <v>13</v>
      </c>
      <c r="E241" s="1470"/>
      <c r="F241" s="1470"/>
      <c r="G241" s="1470"/>
      <c r="H241" s="1470"/>
      <c r="I241" s="1470"/>
      <c r="J241" s="1470"/>
      <c r="K241" s="1470"/>
      <c r="L241" s="1471"/>
      <c r="M241" s="1437">
        <f>(IF(O234="RUMAH TINGGAL MEWAH",VLOOKUP(D241,BIAYA,2,FALSE),IF(O234="RUMAH TINGGAL MENENGAH",VLOOKUP(D241,BIAYA,3,FALSE),IF(O234="RUMAH TINGGAL SEDERHANA",VLOOKUP(D241,BIAYA,4,FALSE),IF(O234="SEMI PERMANEN",VLOOKUP(D241,BIAYA,5,FALSE),IF(O234="GUDANG",VLOOKUP(D241,BIAYA,6,FALSE),IF(O234="GEDUNG BERTINGKAT RENDAH &lt; 5 LANTAI",VLOOKUP(D241,BIAYA,7,FALSE),IF(O234="GEDUNG BERTINGKAT SEDANG 5-8 LANTAI",VLOOKUP(D241,BIAYA,8,FALSE),IF(O234="GEDUNG BERTINGKAT TINGGI &gt; 8 LANTAI",VLOOKUP(D241,BIAYA,9,FALSE),IF(O234="MALL 4 LANTAI + 1 BASEMENT",VLOOKUP(D241,BIAYA,10,FALSE),IF(O234="HOTEL 8 LANTAI",VLOOKUP(D241,BIAYA,11,FALSE),IF(O234="APARTEMEN 14 LANTAI + 2 SEMI BASEMENT",VLOOKUP(D241,BIAYA,12,FALSE)))))))))))))</f>
        <v>0</v>
      </c>
      <c r="N241" s="1437"/>
      <c r="O241" s="1437"/>
      <c r="P241" s="1437"/>
      <c r="Q241" s="1437"/>
      <c r="R241" s="1459">
        <v>1</v>
      </c>
      <c r="S241" s="1459"/>
      <c r="T241" s="1459"/>
      <c r="U241" s="1436">
        <v>1</v>
      </c>
      <c r="V241" s="1436"/>
      <c r="W241" s="1436"/>
      <c r="X241" s="1437">
        <f>M241*R241*U241</f>
        <v>0</v>
      </c>
      <c r="Y241" s="1437"/>
      <c r="Z241" s="1437"/>
      <c r="AA241" s="1437"/>
      <c r="AB241" s="1437"/>
      <c r="AC241" s="1394"/>
      <c r="AD241" s="1395"/>
      <c r="AE241" s="1395"/>
      <c r="AF241" s="1395"/>
      <c r="AG241" s="1395"/>
      <c r="AH241" s="1395"/>
      <c r="AI241" s="1395"/>
      <c r="AJ241" s="1395"/>
      <c r="AK241" s="1395"/>
      <c r="AL241" s="1395"/>
      <c r="AM241" s="1395"/>
      <c r="AN241" s="1395"/>
      <c r="AO241" s="1395"/>
      <c r="AP241" s="1395"/>
      <c r="AQ241" s="1395"/>
      <c r="AR241" s="1395"/>
      <c r="AS241" s="1395"/>
      <c r="AT241" s="1395"/>
      <c r="AU241" s="1395"/>
      <c r="AV241" s="1395"/>
      <c r="AW241" s="1395"/>
      <c r="AX241" s="1395"/>
      <c r="AY241" s="1396"/>
      <c r="AZ241" s="7"/>
      <c r="BA241" s="1483" t="e">
        <f>X245*BQ239</f>
        <v>#N/A</v>
      </c>
      <c r="BB241" s="1484"/>
      <c r="BC241" s="1484"/>
      <c r="BD241" s="1485"/>
      <c r="BE241" s="1492">
        <f>AS296</f>
        <v>0</v>
      </c>
      <c r="BF241" s="1492"/>
      <c r="BG241" s="1492"/>
      <c r="BH241" s="1492"/>
      <c r="BI241" s="1409">
        <f>AS297</f>
        <v>0</v>
      </c>
      <c r="BJ241" s="1410"/>
      <c r="BK241" s="1410"/>
      <c r="BL241" s="1411"/>
      <c r="BM241" s="1493">
        <f>IF(BI241=0,0,(Rekap!$A$6-BI241)/AS299)</f>
        <v>0</v>
      </c>
      <c r="BN241" s="1494"/>
      <c r="BO241" s="1495"/>
      <c r="BP241" s="1502" t="e">
        <f>BA241*BM241</f>
        <v>#N/A</v>
      </c>
      <c r="BQ241" s="1502"/>
      <c r="BR241" s="1502"/>
      <c r="BS241" s="1502"/>
      <c r="BT241" s="1502"/>
      <c r="BU241" s="127"/>
      <c r="BV241" s="1378" t="s">
        <v>909</v>
      </c>
      <c r="BW241" s="1378"/>
      <c r="BX241" s="1378"/>
      <c r="BY241" s="1378"/>
      <c r="BZ241" s="1378"/>
      <c r="CA241" s="1378"/>
      <c r="CB241" s="1378"/>
      <c r="CC241" s="1378"/>
      <c r="CD241" s="1378"/>
      <c r="CE241" s="1378"/>
      <c r="CF241" s="1378"/>
      <c r="CG241" s="1378"/>
      <c r="CH241" s="1378"/>
      <c r="CI241" s="1378"/>
      <c r="CJ241" s="1378"/>
      <c r="CK241" s="1378"/>
      <c r="CL241" s="1378"/>
      <c r="CM241" s="1378"/>
      <c r="CN241" s="1378"/>
      <c r="CO241" s="1378"/>
      <c r="CP241" s="1378"/>
      <c r="CQ241" s="1378"/>
      <c r="CR241" s="1378"/>
      <c r="CS241" s="1378"/>
      <c r="CT241" s="1378"/>
      <c r="CU241" s="1378"/>
      <c r="CV241" s="1378"/>
      <c r="CW241" s="3"/>
      <c r="CX241" s="5"/>
      <c r="DA241" s="11" t="s">
        <v>282</v>
      </c>
      <c r="DB241" s="11">
        <v>0.81200000000000006</v>
      </c>
      <c r="DC241" s="11"/>
    </row>
    <row r="242" spans="1:107" ht="13.5" customHeight="1" x14ac:dyDescent="0.25">
      <c r="A242" s="3"/>
      <c r="B242" s="2"/>
      <c r="C242" s="33" t="s">
        <v>810</v>
      </c>
      <c r="D242" s="1472" t="s">
        <v>13</v>
      </c>
      <c r="E242" s="1472"/>
      <c r="F242" s="1472"/>
      <c r="G242" s="1472"/>
      <c r="H242" s="1472"/>
      <c r="I242" s="1472"/>
      <c r="J242" s="1472"/>
      <c r="K242" s="1472"/>
      <c r="L242" s="1473"/>
      <c r="M242" s="1360">
        <f>(IF(O234="RUMAH TINGGAL MEWAH",VLOOKUP(D242,BIAYA,2,FALSE),IF(O234="RUMAH TINGGAL MENENGAH",VLOOKUP(D242,BIAYA,3,FALSE),IF(O234="RUMAH TINGGAL SEDERHANA",VLOOKUP(D242,BIAYA,4,FALSE),IF(O234="SEMI PERMANEN",VLOOKUP(D242,BIAYA,5,FALSE),IF(O234="GUDANG",VLOOKUP(D242,BIAYA,6,FALSE),IF(O234="GEDUNG BERTINGKAT RENDAH &lt; 5 LANTAI",VLOOKUP(D242,BIAYA,7,FALSE),IF(O234="GEDUNG BERTINGKAT SEDANG 5-8 LANTAI",VLOOKUP(D242,BIAYA,8,FALSE),IF(O234="GEDUNG BERTINGKAT TINGGI &gt; 8 LANTAI",VLOOKUP(D242,BIAYA,9,FALSE),IF(O234="MALL 4 LANTAI + 1 BASEMENT",VLOOKUP(D242,BIAYA,10,FALSE),IF(O234="HOTEL 8 LANTAI",VLOOKUP(D242,BIAYA,11,FALSE),IF(O234="APARTEMEN 14 LANTAI + 2 SEMI BASEMENT",VLOOKUP(D242,BIAYA,12,FALSE)))))))))))))</f>
        <v>0</v>
      </c>
      <c r="N242" s="1360"/>
      <c r="O242" s="1360"/>
      <c r="P242" s="1360"/>
      <c r="Q242" s="1360"/>
      <c r="R242" s="1460"/>
      <c r="S242" s="1460"/>
      <c r="T242" s="1460"/>
      <c r="U242" s="1359">
        <v>1</v>
      </c>
      <c r="V242" s="1359"/>
      <c r="W242" s="1359"/>
      <c r="X242" s="1533">
        <f t="shared" ref="X242:X244" si="36">M242*R242*U242</f>
        <v>0</v>
      </c>
      <c r="Y242" s="1379"/>
      <c r="Z242" s="1379"/>
      <c r="AA242" s="1379"/>
      <c r="AB242" s="1534"/>
      <c r="AC242" s="1394"/>
      <c r="AD242" s="1395"/>
      <c r="AE242" s="1395"/>
      <c r="AF242" s="1395"/>
      <c r="AG242" s="1395"/>
      <c r="AH242" s="1395"/>
      <c r="AI242" s="1395"/>
      <c r="AJ242" s="1395"/>
      <c r="AK242" s="1395"/>
      <c r="AL242" s="1395"/>
      <c r="AM242" s="1395"/>
      <c r="AN242" s="1395"/>
      <c r="AO242" s="1395"/>
      <c r="AP242" s="1395"/>
      <c r="AQ242" s="1395"/>
      <c r="AR242" s="1395"/>
      <c r="AS242" s="1395"/>
      <c r="AT242" s="1395"/>
      <c r="AU242" s="1395"/>
      <c r="AV242" s="1395"/>
      <c r="AW242" s="1395"/>
      <c r="AX242" s="1395"/>
      <c r="AY242" s="1396"/>
      <c r="AZ242" s="7"/>
      <c r="BA242" s="1486"/>
      <c r="BB242" s="1487"/>
      <c r="BC242" s="1487"/>
      <c r="BD242" s="1488"/>
      <c r="BE242" s="1492"/>
      <c r="BF242" s="1492"/>
      <c r="BG242" s="1492"/>
      <c r="BH242" s="1492"/>
      <c r="BI242" s="1412"/>
      <c r="BJ242" s="1413"/>
      <c r="BK242" s="1413"/>
      <c r="BL242" s="1414"/>
      <c r="BM242" s="1496"/>
      <c r="BN242" s="1497"/>
      <c r="BO242" s="1498"/>
      <c r="BP242" s="1502"/>
      <c r="BQ242" s="1502"/>
      <c r="BR242" s="1502"/>
      <c r="BS242" s="1502"/>
      <c r="BT242" s="1502"/>
      <c r="BU242" s="127"/>
      <c r="BV242" s="1378"/>
      <c r="BW242" s="1378"/>
      <c r="BX242" s="1378"/>
      <c r="BY242" s="1378"/>
      <c r="BZ242" s="1378"/>
      <c r="CA242" s="1378"/>
      <c r="CB242" s="1378"/>
      <c r="CC242" s="1378"/>
      <c r="CD242" s="1378"/>
      <c r="CE242" s="1378"/>
      <c r="CF242" s="1378"/>
      <c r="CG242" s="1378"/>
      <c r="CH242" s="1378"/>
      <c r="CI242" s="1378"/>
      <c r="CJ242" s="1378"/>
      <c r="CK242" s="1378"/>
      <c r="CL242" s="1378"/>
      <c r="CM242" s="1378"/>
      <c r="CN242" s="1378"/>
      <c r="CO242" s="1378"/>
      <c r="CP242" s="1378"/>
      <c r="CQ242" s="1378"/>
      <c r="CR242" s="1378"/>
      <c r="CS242" s="1378"/>
      <c r="CT242" s="1378"/>
      <c r="CU242" s="1378"/>
      <c r="CV242" s="1378"/>
      <c r="CW242" s="3"/>
      <c r="CX242" s="5"/>
      <c r="DA242" s="11" t="s">
        <v>283</v>
      </c>
      <c r="DB242" s="11">
        <v>0.80800000000000005</v>
      </c>
      <c r="DC242" s="11"/>
    </row>
    <row r="243" spans="1:107" ht="13.5" customHeight="1" x14ac:dyDescent="0.25">
      <c r="A243" s="3"/>
      <c r="B243" s="2"/>
      <c r="C243" s="33" t="s">
        <v>810</v>
      </c>
      <c r="D243" s="1472" t="s">
        <v>13</v>
      </c>
      <c r="E243" s="1472"/>
      <c r="F243" s="1472"/>
      <c r="G243" s="1472"/>
      <c r="H243" s="1472"/>
      <c r="I243" s="1472"/>
      <c r="J243" s="1472"/>
      <c r="K243" s="1472"/>
      <c r="L243" s="1473"/>
      <c r="M243" s="1360">
        <f>(IF(O234="RUMAH TINGGAL MEWAH",VLOOKUP(D243,BIAYA,2,FALSE),IF(O234="RUMAH TINGGAL MENENGAH",VLOOKUP(D243,BIAYA,3,FALSE),IF(O234="RUMAH TINGGAL SEDERHANA",VLOOKUP(D243,BIAYA,4,FALSE),IF(O234="SEMI PERMANEN",VLOOKUP(D243,BIAYA,5,FALSE),IF(O234="GUDANG",VLOOKUP(D243,BIAYA,6,FALSE),IF(O234="GEDUNG BERTINGKAT RENDAH &lt; 5 LANTAI",VLOOKUP(D243,BIAYA,7,FALSE),IF(O234="GEDUNG BERTINGKAT SEDANG 5-8 LANTAI",VLOOKUP(D243,BIAYA,8,FALSE),IF(O234="GEDUNG BERTINGKAT TINGGI &gt; 8 LANTAI",VLOOKUP(D243,BIAYA,9,FALSE),IF(O234="MALL 4 LANTAI + 1 BASEMENT",VLOOKUP(D243,BIAYA,10,FALSE),IF(O234="HOTEL 8 LANTAI",VLOOKUP(D243,BIAYA,11,FALSE),IF(O234="APARTEMEN 14 LANTAI + 2 SEMI BASEMENT",VLOOKUP(D243,BIAYA,12,FALSE)))))))))))))</f>
        <v>0</v>
      </c>
      <c r="N243" s="1360"/>
      <c r="O243" s="1360"/>
      <c r="P243" s="1360"/>
      <c r="Q243" s="1360"/>
      <c r="R243" s="1460"/>
      <c r="S243" s="1460"/>
      <c r="T243" s="1460"/>
      <c r="U243" s="1359">
        <v>1</v>
      </c>
      <c r="V243" s="1359"/>
      <c r="W243" s="1359"/>
      <c r="X243" s="1533">
        <f t="shared" si="36"/>
        <v>0</v>
      </c>
      <c r="Y243" s="1379"/>
      <c r="Z243" s="1379"/>
      <c r="AA243" s="1379"/>
      <c r="AB243" s="1534"/>
      <c r="AC243" s="1394"/>
      <c r="AD243" s="1395"/>
      <c r="AE243" s="1395"/>
      <c r="AF243" s="1395"/>
      <c r="AG243" s="1395"/>
      <c r="AH243" s="1395"/>
      <c r="AI243" s="1395"/>
      <c r="AJ243" s="1395"/>
      <c r="AK243" s="1395"/>
      <c r="AL243" s="1395"/>
      <c r="AM243" s="1395"/>
      <c r="AN243" s="1395"/>
      <c r="AO243" s="1395"/>
      <c r="AP243" s="1395"/>
      <c r="AQ243" s="1395"/>
      <c r="AR243" s="1395"/>
      <c r="AS243" s="1395"/>
      <c r="AT243" s="1395"/>
      <c r="AU243" s="1395"/>
      <c r="AV243" s="1395"/>
      <c r="AW243" s="1395"/>
      <c r="AX243" s="1395"/>
      <c r="AY243" s="1396"/>
      <c r="AZ243" s="7"/>
      <c r="BA243" s="1486"/>
      <c r="BB243" s="1487"/>
      <c r="BC243" s="1487"/>
      <c r="BD243" s="1488"/>
      <c r="BE243" s="1492"/>
      <c r="BF243" s="1492"/>
      <c r="BG243" s="1492"/>
      <c r="BH243" s="1492"/>
      <c r="BI243" s="1412"/>
      <c r="BJ243" s="1413"/>
      <c r="BK243" s="1413"/>
      <c r="BL243" s="1414"/>
      <c r="BM243" s="1496"/>
      <c r="BN243" s="1497"/>
      <c r="BO243" s="1498"/>
      <c r="BP243" s="1502"/>
      <c r="BQ243" s="1502"/>
      <c r="BR243" s="1502"/>
      <c r="BS243" s="1502"/>
      <c r="BT243" s="1502"/>
      <c r="BU243" s="127"/>
      <c r="BV243" s="1378"/>
      <c r="BW243" s="1378"/>
      <c r="BX243" s="1378"/>
      <c r="BY243" s="1378"/>
      <c r="BZ243" s="1378"/>
      <c r="CA243" s="1378"/>
      <c r="CB243" s="1378"/>
      <c r="CC243" s="1378"/>
      <c r="CD243" s="1378"/>
      <c r="CE243" s="1378"/>
      <c r="CF243" s="1378"/>
      <c r="CG243" s="1378"/>
      <c r="CH243" s="1378"/>
      <c r="CI243" s="1378"/>
      <c r="CJ243" s="1378"/>
      <c r="CK243" s="1378"/>
      <c r="CL243" s="1378"/>
      <c r="CM243" s="1378"/>
      <c r="CN243" s="1378"/>
      <c r="CO243" s="1378"/>
      <c r="CP243" s="1378"/>
      <c r="CQ243" s="1378"/>
      <c r="CR243" s="1378"/>
      <c r="CS243" s="1378"/>
      <c r="CT243" s="1378"/>
      <c r="CU243" s="1378"/>
      <c r="CV243" s="1378"/>
      <c r="CW243" s="3"/>
      <c r="CX243" s="5"/>
      <c r="DA243" s="11" t="s">
        <v>284</v>
      </c>
      <c r="DB243" s="11">
        <v>0.871</v>
      </c>
      <c r="DC243" s="11"/>
    </row>
    <row r="244" spans="1:107" ht="13.5" customHeight="1" x14ac:dyDescent="0.25">
      <c r="A244" s="3"/>
      <c r="B244" s="2"/>
      <c r="C244" s="34" t="s">
        <v>810</v>
      </c>
      <c r="D244" s="1474" t="s">
        <v>13</v>
      </c>
      <c r="E244" s="1474"/>
      <c r="F244" s="1474"/>
      <c r="G244" s="1474"/>
      <c r="H244" s="1474"/>
      <c r="I244" s="1474"/>
      <c r="J244" s="1474"/>
      <c r="K244" s="1474"/>
      <c r="L244" s="1475"/>
      <c r="M244" s="1476">
        <f>(IF(O234="RUMAH TINGGAL MEWAH",VLOOKUP(D244,BIAYA,2,FALSE),IF(O234="RUMAH TINGGAL MENENGAH",VLOOKUP(D244,BIAYA,3,FALSE),IF(O234="RUMAH TINGGAL SEDERHANA",VLOOKUP(D244,BIAYA,4,FALSE),IF(O234="SEMI PERMANEN",VLOOKUP(D244,BIAYA,5,FALSE),IF(O234="GUDANG",VLOOKUP(D244,BIAYA,6,FALSE),IF(O234="GEDUNG BERTINGKAT RENDAH &lt; 5 LANTAI",VLOOKUP(D244,BIAYA,7,FALSE),IF(O234="GEDUNG BERTINGKAT SEDANG 5-8 LANTAI",VLOOKUP(D244,BIAYA,8,FALSE),IF(O234="GEDUNG BERTINGKAT TINGGI &gt; 8 LANTAI",VLOOKUP(D244,BIAYA,9,FALSE),IF(O234="MALL 4 LANTAI + 1 BASEMENT",VLOOKUP(D244,BIAYA,10,FALSE),IF(O234="HOTEL 8 LANTAI",VLOOKUP(D244,BIAYA,11,FALSE),IF(O234="APARTEMEN 14 LANTAI + 2 SEMI BASEMENT",VLOOKUP(D244,BIAYA,12,FALSE)))))))))))))</f>
        <v>0</v>
      </c>
      <c r="N244" s="1476"/>
      <c r="O244" s="1476"/>
      <c r="P244" s="1476"/>
      <c r="Q244" s="1476"/>
      <c r="R244" s="1380"/>
      <c r="S244" s="1380"/>
      <c r="T244" s="1380"/>
      <c r="U244" s="1377">
        <v>1</v>
      </c>
      <c r="V244" s="1377"/>
      <c r="W244" s="1377"/>
      <c r="X244" s="1527">
        <f t="shared" si="36"/>
        <v>0</v>
      </c>
      <c r="Y244" s="1528"/>
      <c r="Z244" s="1528"/>
      <c r="AA244" s="1528"/>
      <c r="AB244" s="1529"/>
      <c r="AC244" s="1394"/>
      <c r="AD244" s="1395"/>
      <c r="AE244" s="1395"/>
      <c r="AF244" s="1395"/>
      <c r="AG244" s="1395"/>
      <c r="AH244" s="1395"/>
      <c r="AI244" s="1395"/>
      <c r="AJ244" s="1395"/>
      <c r="AK244" s="1395"/>
      <c r="AL244" s="1395"/>
      <c r="AM244" s="1395"/>
      <c r="AN244" s="1395"/>
      <c r="AO244" s="1395"/>
      <c r="AP244" s="1395"/>
      <c r="AQ244" s="1395"/>
      <c r="AR244" s="1395"/>
      <c r="AS244" s="1395"/>
      <c r="AT244" s="1395"/>
      <c r="AU244" s="1395"/>
      <c r="AV244" s="1395"/>
      <c r="AW244" s="1395"/>
      <c r="AX244" s="1395"/>
      <c r="AY244" s="1396"/>
      <c r="AZ244" s="7"/>
      <c r="BA244" s="1486"/>
      <c r="BB244" s="1487"/>
      <c r="BC244" s="1487"/>
      <c r="BD244" s="1488"/>
      <c r="BE244" s="1492"/>
      <c r="BF244" s="1492"/>
      <c r="BG244" s="1492"/>
      <c r="BH244" s="1492"/>
      <c r="BI244" s="1412"/>
      <c r="BJ244" s="1413"/>
      <c r="BK244" s="1413"/>
      <c r="BL244" s="1414"/>
      <c r="BM244" s="1496"/>
      <c r="BN244" s="1497"/>
      <c r="BO244" s="1498"/>
      <c r="BP244" s="1502"/>
      <c r="BQ244" s="1502"/>
      <c r="BR244" s="1502"/>
      <c r="BS244" s="1502"/>
      <c r="BT244" s="1502"/>
      <c r="BU244" s="127"/>
      <c r="BV244" s="1378"/>
      <c r="BW244" s="1378"/>
      <c r="BX244" s="1378"/>
      <c r="BY244" s="1378"/>
      <c r="BZ244" s="1378"/>
      <c r="CA244" s="1378"/>
      <c r="CB244" s="1378"/>
      <c r="CC244" s="1378"/>
      <c r="CD244" s="1378"/>
      <c r="CE244" s="1378"/>
      <c r="CF244" s="1378"/>
      <c r="CG244" s="1378"/>
      <c r="CH244" s="1378"/>
      <c r="CI244" s="1378"/>
      <c r="CJ244" s="1378"/>
      <c r="CK244" s="1378"/>
      <c r="CL244" s="1378"/>
      <c r="CM244" s="1378"/>
      <c r="CN244" s="1378"/>
      <c r="CO244" s="1378"/>
      <c r="CP244" s="1378"/>
      <c r="CQ244" s="1378"/>
      <c r="CR244" s="1378"/>
      <c r="CS244" s="1378"/>
      <c r="CT244" s="1378"/>
      <c r="CU244" s="1378"/>
      <c r="CV244" s="1378"/>
      <c r="CW244" s="3"/>
      <c r="CX244" s="5"/>
      <c r="DA244" s="11" t="s">
        <v>285</v>
      </c>
      <c r="DB244" s="11">
        <v>0.8</v>
      </c>
      <c r="DC244" s="11"/>
    </row>
    <row r="245" spans="1:107" ht="13.5" customHeight="1" x14ac:dyDescent="0.2">
      <c r="A245" s="3"/>
      <c r="B245" s="2"/>
      <c r="C245" s="1503" t="s">
        <v>811</v>
      </c>
      <c r="D245" s="1504"/>
      <c r="E245" s="1504"/>
      <c r="F245" s="1504"/>
      <c r="G245" s="1504"/>
      <c r="H245" s="1504"/>
      <c r="I245" s="1504"/>
      <c r="J245" s="1504"/>
      <c r="K245" s="1504"/>
      <c r="L245" s="1504"/>
      <c r="M245" s="1504"/>
      <c r="N245" s="1504"/>
      <c r="O245" s="1504"/>
      <c r="P245" s="1504"/>
      <c r="Q245" s="1504"/>
      <c r="R245" s="1504"/>
      <c r="S245" s="1504"/>
      <c r="T245" s="1504"/>
      <c r="U245" s="1504"/>
      <c r="V245" s="1504"/>
      <c r="W245" s="1505"/>
      <c r="X245" s="1384">
        <f>SUM(X241:AB244)</f>
        <v>0</v>
      </c>
      <c r="Y245" s="1384"/>
      <c r="Z245" s="1384"/>
      <c r="AA245" s="1384"/>
      <c r="AB245" s="1384"/>
      <c r="AC245" s="1397"/>
      <c r="AD245" s="1398"/>
      <c r="AE245" s="1398"/>
      <c r="AF245" s="1398"/>
      <c r="AG245" s="1398"/>
      <c r="AH245" s="1398"/>
      <c r="AI245" s="1398"/>
      <c r="AJ245" s="1398"/>
      <c r="AK245" s="1398"/>
      <c r="AL245" s="1398"/>
      <c r="AM245" s="1398"/>
      <c r="AN245" s="1398"/>
      <c r="AO245" s="1398"/>
      <c r="AP245" s="1398"/>
      <c r="AQ245" s="1398"/>
      <c r="AR245" s="1398"/>
      <c r="AS245" s="1398"/>
      <c r="AT245" s="1398"/>
      <c r="AU245" s="1398"/>
      <c r="AV245" s="1398"/>
      <c r="AW245" s="1398"/>
      <c r="AX245" s="1398"/>
      <c r="AY245" s="1399"/>
      <c r="AZ245" s="7"/>
      <c r="BA245" s="1489"/>
      <c r="BB245" s="1490"/>
      <c r="BC245" s="1490"/>
      <c r="BD245" s="1491"/>
      <c r="BE245" s="1492"/>
      <c r="BF245" s="1492"/>
      <c r="BG245" s="1492"/>
      <c r="BH245" s="1492"/>
      <c r="BI245" s="1415"/>
      <c r="BJ245" s="1416"/>
      <c r="BK245" s="1416"/>
      <c r="BL245" s="1417"/>
      <c r="BM245" s="1499"/>
      <c r="BN245" s="1500"/>
      <c r="BO245" s="1501"/>
      <c r="BP245" s="1502"/>
      <c r="BQ245" s="1502"/>
      <c r="BR245" s="1502"/>
      <c r="BS245" s="1502"/>
      <c r="BT245" s="1502"/>
      <c r="BU245" s="127"/>
      <c r="BV245" s="1378"/>
      <c r="BW245" s="1378"/>
      <c r="BX245" s="1378"/>
      <c r="BY245" s="1378"/>
      <c r="BZ245" s="1378"/>
      <c r="CA245" s="1378"/>
      <c r="CB245" s="1378"/>
      <c r="CC245" s="1378"/>
      <c r="CD245" s="1378"/>
      <c r="CE245" s="1378"/>
      <c r="CF245" s="1378"/>
      <c r="CG245" s="1378"/>
      <c r="CH245" s="1378"/>
      <c r="CI245" s="1378"/>
      <c r="CJ245" s="1378"/>
      <c r="CK245" s="1378"/>
      <c r="CL245" s="1378"/>
      <c r="CM245" s="1378"/>
      <c r="CN245" s="1378"/>
      <c r="CO245" s="1378"/>
      <c r="CP245" s="1378"/>
      <c r="CQ245" s="1378"/>
      <c r="CR245" s="1378"/>
      <c r="CS245" s="1378"/>
      <c r="CT245" s="1378"/>
      <c r="CU245" s="1378"/>
      <c r="CV245" s="1378"/>
      <c r="CW245" s="3"/>
      <c r="CX245" s="5"/>
      <c r="DA245" s="11" t="s">
        <v>286</v>
      </c>
      <c r="DB245" s="11">
        <v>0.77700000000000002</v>
      </c>
      <c r="DC245" s="11"/>
    </row>
    <row r="246" spans="1:107" ht="13.5" customHeight="1" x14ac:dyDescent="0.2">
      <c r="A246" s="3"/>
      <c r="B246" s="2"/>
      <c r="C246" s="1385" t="s">
        <v>606</v>
      </c>
      <c r="D246" s="1386"/>
      <c r="E246" s="1386"/>
      <c r="F246" s="1386"/>
      <c r="G246" s="1386"/>
      <c r="H246" s="1386"/>
      <c r="I246" s="1386"/>
      <c r="J246" s="1386"/>
      <c r="K246" s="1386"/>
      <c r="L246" s="1386"/>
      <c r="M246" s="1386"/>
      <c r="N246" s="1386"/>
      <c r="O246" s="1386"/>
      <c r="P246" s="1386"/>
      <c r="Q246" s="1386"/>
      <c r="R246" s="1386"/>
      <c r="S246" s="1386"/>
      <c r="T246" s="1386"/>
      <c r="U246" s="1386"/>
      <c r="V246" s="1386"/>
      <c r="W246" s="1387"/>
      <c r="X246" s="1388">
        <f>HLOOKUP(O234,$DG$58:$DQ$67,3,FALSE)</f>
        <v>1256102.6698753322</v>
      </c>
      <c r="Y246" s="1389"/>
      <c r="Z246" s="1389"/>
      <c r="AA246" s="1389"/>
      <c r="AB246" s="1390"/>
      <c r="AC246" s="1391" t="str">
        <f>HLOOKUP(O234,$DG$44:$DQ$56,3,FALSE)</f>
        <v>Menggunakan mutu beton sedang (setara K-225), yang terdiri dari kolom, balok, ring balok</v>
      </c>
      <c r="AD246" s="1392"/>
      <c r="AE246" s="1392"/>
      <c r="AF246" s="1392"/>
      <c r="AG246" s="1392"/>
      <c r="AH246" s="1392"/>
      <c r="AI246" s="1392"/>
      <c r="AJ246" s="1392"/>
      <c r="AK246" s="1392"/>
      <c r="AL246" s="1392"/>
      <c r="AM246" s="1392"/>
      <c r="AN246" s="1392"/>
      <c r="AO246" s="1392"/>
      <c r="AP246" s="1392"/>
      <c r="AQ246" s="1392"/>
      <c r="AR246" s="1392"/>
      <c r="AS246" s="1392"/>
      <c r="AT246" s="1392"/>
      <c r="AU246" s="1392"/>
      <c r="AV246" s="1392"/>
      <c r="AW246" s="1392"/>
      <c r="AX246" s="1392"/>
      <c r="AY246" s="1393"/>
      <c r="AZ246" s="3"/>
      <c r="BA246" s="1400" t="e">
        <f>X251*BQ239</f>
        <v>#N/A</v>
      </c>
      <c r="BB246" s="1401"/>
      <c r="BC246" s="1401"/>
      <c r="BD246" s="1402"/>
      <c r="BE246" s="1409">
        <f>BE241</f>
        <v>0</v>
      </c>
      <c r="BF246" s="1410"/>
      <c r="BG246" s="1410"/>
      <c r="BH246" s="1411"/>
      <c r="BI246" s="1409">
        <f>BI241</f>
        <v>0</v>
      </c>
      <c r="BJ246" s="1410"/>
      <c r="BK246" s="1410"/>
      <c r="BL246" s="1411"/>
      <c r="BM246" s="1418">
        <f>IF(BI241=0,0,(Rekap!$A$6-BI246)/AS299)</f>
        <v>0</v>
      </c>
      <c r="BN246" s="1419"/>
      <c r="BO246" s="1420"/>
      <c r="BP246" s="1427" t="e">
        <f>BA246*BM246</f>
        <v>#N/A</v>
      </c>
      <c r="BQ246" s="1427"/>
      <c r="BR246" s="1427"/>
      <c r="BS246" s="1427"/>
      <c r="BT246" s="1427"/>
      <c r="BU246" s="127"/>
      <c r="BV246" s="1378"/>
      <c r="BW246" s="1378"/>
      <c r="BX246" s="1378"/>
      <c r="BY246" s="1378"/>
      <c r="BZ246" s="1378"/>
      <c r="CA246" s="1378"/>
      <c r="CB246" s="1378"/>
      <c r="CC246" s="1378"/>
      <c r="CD246" s="1378"/>
      <c r="CE246" s="1378"/>
      <c r="CF246" s="1378"/>
      <c r="CG246" s="1378"/>
      <c r="CH246" s="1378"/>
      <c r="CI246" s="1378"/>
      <c r="CJ246" s="1378"/>
      <c r="CK246" s="1378"/>
      <c r="CL246" s="1378"/>
      <c r="CM246" s="1378"/>
      <c r="CN246" s="1378"/>
      <c r="CO246" s="1378"/>
      <c r="CP246" s="1378"/>
      <c r="CQ246" s="1378"/>
      <c r="CR246" s="1378"/>
      <c r="CS246" s="1378"/>
      <c r="CT246" s="1378"/>
      <c r="CU246" s="1378"/>
      <c r="CV246" s="1378"/>
      <c r="CW246" s="3"/>
      <c r="CX246" s="5"/>
      <c r="DA246" s="11" t="s">
        <v>287</v>
      </c>
      <c r="DB246" s="11">
        <v>0.81100000000000005</v>
      </c>
      <c r="DC246" s="11"/>
    </row>
    <row r="247" spans="1:107" ht="13.5" customHeight="1" x14ac:dyDescent="0.25">
      <c r="A247" s="3"/>
      <c r="B247" s="2"/>
      <c r="C247" s="32" t="s">
        <v>810</v>
      </c>
      <c r="D247" s="1470" t="s">
        <v>13</v>
      </c>
      <c r="E247" s="1470"/>
      <c r="F247" s="1470"/>
      <c r="G247" s="1470"/>
      <c r="H247" s="1470"/>
      <c r="I247" s="1470"/>
      <c r="J247" s="1470"/>
      <c r="K247" s="1470"/>
      <c r="L247" s="1471"/>
      <c r="M247" s="1379">
        <f>(IF(O234="RUMAH TINGGAL MEWAH",VLOOKUP(D247,BIAYA,2,FALSE),IF(O234="RUMAH TINGGAL MENENGAH",VLOOKUP(D247,BIAYA,3,FALSE),IF(O234="RUMAH TINGGAL SEDERHANA",VLOOKUP(D247,BIAYA,4,FALSE),IF(O234="SEMI PERMANEN",VLOOKUP(D247,BIAYA,5,FALSE),IF(O234="GUDANG",VLOOKUP(D247,BIAYA,6,FALSE),IF(O234="GEDUNG BERTINGKAT RENDAH &lt; 5 LANTAI",VLOOKUP(D247,BIAYA,7,FALSE),IF(O234="GEDUNG BERTINGKAT SEDANG 5-8 LANTAI",VLOOKUP(D247,BIAYA,8,FALSE),IF(O234="GEDUNG BERTINGKAT TINGGI &gt; 8 LANTAI",VLOOKUP(D247,BIAYA,9,FALSE),IF(O234="MALL 4 LANTAI + 1 BASEMENT",VLOOKUP(D247,BIAYA,10,FALSE),IF(O234="HOTEL 8 LANTAI",VLOOKUP(D247,BIAYA,11,FALSE),IF(O234="APARTEMEN 14 LANTAI + 2 SEMI BASEMENT",VLOOKUP(D247,BIAYA,12,FALSE)))))))))))))</f>
        <v>0</v>
      </c>
      <c r="N247" s="1379"/>
      <c r="O247" s="1379"/>
      <c r="P247" s="1379"/>
      <c r="Q247" s="1379"/>
      <c r="R247" s="1459">
        <v>1</v>
      </c>
      <c r="S247" s="1459"/>
      <c r="T247" s="1459"/>
      <c r="U247" s="1436">
        <v>1</v>
      </c>
      <c r="V247" s="1436"/>
      <c r="W247" s="1436"/>
      <c r="X247" s="1437">
        <f>M247*R247*U247</f>
        <v>0</v>
      </c>
      <c r="Y247" s="1437"/>
      <c r="Z247" s="1437"/>
      <c r="AA247" s="1437"/>
      <c r="AB247" s="1437"/>
      <c r="AC247" s="1394"/>
      <c r="AD247" s="1395"/>
      <c r="AE247" s="1395"/>
      <c r="AF247" s="1395"/>
      <c r="AG247" s="1395"/>
      <c r="AH247" s="1395"/>
      <c r="AI247" s="1395"/>
      <c r="AJ247" s="1395"/>
      <c r="AK247" s="1395"/>
      <c r="AL247" s="1395"/>
      <c r="AM247" s="1395"/>
      <c r="AN247" s="1395"/>
      <c r="AO247" s="1395"/>
      <c r="AP247" s="1395"/>
      <c r="AQ247" s="1395"/>
      <c r="AR247" s="1395"/>
      <c r="AS247" s="1395"/>
      <c r="AT247" s="1395"/>
      <c r="AU247" s="1395"/>
      <c r="AV247" s="1395"/>
      <c r="AW247" s="1395"/>
      <c r="AX247" s="1395"/>
      <c r="AY247" s="1396"/>
      <c r="AZ247" s="3"/>
      <c r="BA247" s="1403"/>
      <c r="BB247" s="1404"/>
      <c r="BC247" s="1404"/>
      <c r="BD247" s="1405"/>
      <c r="BE247" s="1412"/>
      <c r="BF247" s="1413"/>
      <c r="BG247" s="1413"/>
      <c r="BH247" s="1414"/>
      <c r="BI247" s="1412"/>
      <c r="BJ247" s="1413"/>
      <c r="BK247" s="1413"/>
      <c r="BL247" s="1414"/>
      <c r="BM247" s="1421"/>
      <c r="BN247" s="1422"/>
      <c r="BO247" s="1423"/>
      <c r="BP247" s="1427"/>
      <c r="BQ247" s="1427"/>
      <c r="BR247" s="1427"/>
      <c r="BS247" s="1427"/>
      <c r="BT247" s="1427"/>
      <c r="BU247" s="127"/>
      <c r="BV247" s="1378"/>
      <c r="BW247" s="1378"/>
      <c r="BX247" s="1378"/>
      <c r="BY247" s="1378"/>
      <c r="BZ247" s="1378"/>
      <c r="CA247" s="1378"/>
      <c r="CB247" s="1378"/>
      <c r="CC247" s="1378"/>
      <c r="CD247" s="1378"/>
      <c r="CE247" s="1378"/>
      <c r="CF247" s="1378"/>
      <c r="CG247" s="1378"/>
      <c r="CH247" s="1378"/>
      <c r="CI247" s="1378"/>
      <c r="CJ247" s="1378"/>
      <c r="CK247" s="1378"/>
      <c r="CL247" s="1378"/>
      <c r="CM247" s="1378"/>
      <c r="CN247" s="1378"/>
      <c r="CO247" s="1378"/>
      <c r="CP247" s="1378"/>
      <c r="CQ247" s="1378"/>
      <c r="CR247" s="1378"/>
      <c r="CS247" s="1378"/>
      <c r="CT247" s="1378"/>
      <c r="CU247" s="1378"/>
      <c r="CV247" s="1378"/>
      <c r="CW247" s="3"/>
      <c r="CX247" s="5"/>
      <c r="DA247" s="11" t="s">
        <v>288</v>
      </c>
      <c r="DB247" s="11">
        <v>0.81699999999999995</v>
      </c>
      <c r="DC247" s="11"/>
    </row>
    <row r="248" spans="1:107" ht="13.5" customHeight="1" x14ac:dyDescent="0.25">
      <c r="A248" s="3"/>
      <c r="B248" s="2"/>
      <c r="C248" s="33" t="s">
        <v>810</v>
      </c>
      <c r="D248" s="1472" t="s">
        <v>13</v>
      </c>
      <c r="E248" s="1472"/>
      <c r="F248" s="1472"/>
      <c r="G248" s="1472"/>
      <c r="H248" s="1472"/>
      <c r="I248" s="1472"/>
      <c r="J248" s="1472"/>
      <c r="K248" s="1472"/>
      <c r="L248" s="1473"/>
      <c r="M248" s="1379">
        <f>(IF(O234="RUMAH TINGGAL MEWAH",VLOOKUP(D248,BIAYA,2,FALSE),IF(O234="RUMAH TINGGAL MENENGAH",VLOOKUP(D248,BIAYA,3,FALSE),IF(O234="RUMAH TINGGAL SEDERHANA",VLOOKUP(D248,BIAYA,4,FALSE),IF(O234="SEMI PERMANEN",VLOOKUP(D248,BIAYA,5,FALSE),IF(O234="GUDANG",VLOOKUP(D248,BIAYA,6,FALSE),IF(O234="GEDUNG BERTINGKAT RENDAH &lt; 5 LANTAI",VLOOKUP(D248,BIAYA,7,FALSE),IF(O234="GEDUNG BERTINGKAT SEDANG 5-8 LANTAI",VLOOKUP(D248,BIAYA,8,FALSE),IF(O234="GEDUNG BERTINGKAT TINGGI &gt; 8 LANTAI",VLOOKUP(D248,BIAYA,9,FALSE),IF(O234="MALL 4 LANTAI + 1 BASEMENT",VLOOKUP(D248,BIAYA,10,FALSE),IF(O234="HOTEL 8 LANTAI",VLOOKUP(D248,BIAYA,11,FALSE),IF(O234="APARTEMEN 14 LANTAI + 2 SEMI BASEMENT",VLOOKUP(D248,BIAYA,12,FALSE)))))))))))))</f>
        <v>0</v>
      </c>
      <c r="N248" s="1379"/>
      <c r="O248" s="1379"/>
      <c r="P248" s="1379"/>
      <c r="Q248" s="1379"/>
      <c r="R248" s="1460"/>
      <c r="S248" s="1460"/>
      <c r="T248" s="1460"/>
      <c r="U248" s="1359">
        <v>1</v>
      </c>
      <c r="V248" s="1359"/>
      <c r="W248" s="1359"/>
      <c r="X248" s="1533">
        <f t="shared" ref="X248:X250" si="37">M248*R248*U248</f>
        <v>0</v>
      </c>
      <c r="Y248" s="1379"/>
      <c r="Z248" s="1379"/>
      <c r="AA248" s="1379"/>
      <c r="AB248" s="1534"/>
      <c r="AC248" s="1394"/>
      <c r="AD248" s="1395"/>
      <c r="AE248" s="1395"/>
      <c r="AF248" s="1395"/>
      <c r="AG248" s="1395"/>
      <c r="AH248" s="1395"/>
      <c r="AI248" s="1395"/>
      <c r="AJ248" s="1395"/>
      <c r="AK248" s="1395"/>
      <c r="AL248" s="1395"/>
      <c r="AM248" s="1395"/>
      <c r="AN248" s="1395"/>
      <c r="AO248" s="1395"/>
      <c r="AP248" s="1395"/>
      <c r="AQ248" s="1395"/>
      <c r="AR248" s="1395"/>
      <c r="AS248" s="1395"/>
      <c r="AT248" s="1395"/>
      <c r="AU248" s="1395"/>
      <c r="AV248" s="1395"/>
      <c r="AW248" s="1395"/>
      <c r="AX248" s="1395"/>
      <c r="AY248" s="1396"/>
      <c r="AZ248" s="3"/>
      <c r="BA248" s="1403"/>
      <c r="BB248" s="1404"/>
      <c r="BC248" s="1404"/>
      <c r="BD248" s="1405"/>
      <c r="BE248" s="1412"/>
      <c r="BF248" s="1413"/>
      <c r="BG248" s="1413"/>
      <c r="BH248" s="1414"/>
      <c r="BI248" s="1412"/>
      <c r="BJ248" s="1413"/>
      <c r="BK248" s="1413"/>
      <c r="BL248" s="1414"/>
      <c r="BM248" s="1421"/>
      <c r="BN248" s="1422"/>
      <c r="BO248" s="1423"/>
      <c r="BP248" s="1427"/>
      <c r="BQ248" s="1427"/>
      <c r="BR248" s="1427"/>
      <c r="BS248" s="1427"/>
      <c r="BT248" s="1427"/>
      <c r="BU248" s="127"/>
      <c r="BV248" s="1378"/>
      <c r="BW248" s="1378"/>
      <c r="BX248" s="1378"/>
      <c r="BY248" s="1378"/>
      <c r="BZ248" s="1378"/>
      <c r="CA248" s="1378"/>
      <c r="CB248" s="1378"/>
      <c r="CC248" s="1378"/>
      <c r="CD248" s="1378"/>
      <c r="CE248" s="1378"/>
      <c r="CF248" s="1378"/>
      <c r="CG248" s="1378"/>
      <c r="CH248" s="1378"/>
      <c r="CI248" s="1378"/>
      <c r="CJ248" s="1378"/>
      <c r="CK248" s="1378"/>
      <c r="CL248" s="1378"/>
      <c r="CM248" s="1378"/>
      <c r="CN248" s="1378"/>
      <c r="CO248" s="1378"/>
      <c r="CP248" s="1378"/>
      <c r="CQ248" s="1378"/>
      <c r="CR248" s="1378"/>
      <c r="CS248" s="1378"/>
      <c r="CT248" s="1378"/>
      <c r="CU248" s="1378"/>
      <c r="CV248" s="1378"/>
      <c r="CW248" s="3"/>
      <c r="CX248" s="5"/>
      <c r="DA248" s="11" t="s">
        <v>289</v>
      </c>
      <c r="DB248" s="11">
        <v>0.81799999999999995</v>
      </c>
      <c r="DC248" s="11"/>
    </row>
    <row r="249" spans="1:107" ht="13.5" customHeight="1" x14ac:dyDescent="0.25">
      <c r="A249" s="3"/>
      <c r="B249" s="2"/>
      <c r="C249" s="33" t="s">
        <v>810</v>
      </c>
      <c r="D249" s="1472" t="s">
        <v>13</v>
      </c>
      <c r="E249" s="1472"/>
      <c r="F249" s="1472"/>
      <c r="G249" s="1472"/>
      <c r="H249" s="1472"/>
      <c r="I249" s="1472"/>
      <c r="J249" s="1472"/>
      <c r="K249" s="1472"/>
      <c r="L249" s="1473"/>
      <c r="M249" s="1379">
        <f>(IF(O234="RUMAH TINGGAL MEWAH",VLOOKUP(D249,BIAYA,2,FALSE),IF(O234="RUMAH TINGGAL MENENGAH",VLOOKUP(D249,BIAYA,3,FALSE),IF(O234="RUMAH TINGGAL SEDERHANA",VLOOKUP(D249,BIAYA,4,FALSE),IF(O234="SEMI PERMANEN",VLOOKUP(D249,BIAYA,5,FALSE),IF(O234="GUDANG",VLOOKUP(D249,BIAYA,6,FALSE),IF(O234="GEDUNG BERTINGKAT RENDAH &lt; 5 LANTAI",VLOOKUP(D249,BIAYA,7,FALSE),IF(O234="GEDUNG BERTINGKAT SEDANG 5-8 LANTAI",VLOOKUP(D249,BIAYA,8,FALSE),IF(O234="GEDUNG BERTINGKAT TINGGI &gt; 8 LANTAI",VLOOKUP(D249,BIAYA,9,FALSE),IF(O234="MALL 4 LANTAI + 1 BASEMENT",VLOOKUP(D249,BIAYA,10,FALSE),IF(O234="HOTEL 8 LANTAI",VLOOKUP(D249,BIAYA,11,FALSE),IF(O234="APARTEMEN 14 LANTAI + 2 SEMI BASEMENT",VLOOKUP(D249,BIAYA,12,FALSE)))))))))))))</f>
        <v>0</v>
      </c>
      <c r="N249" s="1379"/>
      <c r="O249" s="1379"/>
      <c r="P249" s="1379"/>
      <c r="Q249" s="1379"/>
      <c r="R249" s="1460"/>
      <c r="S249" s="1460"/>
      <c r="T249" s="1460"/>
      <c r="U249" s="1359">
        <v>1</v>
      </c>
      <c r="V249" s="1359"/>
      <c r="W249" s="1359"/>
      <c r="X249" s="1533">
        <f t="shared" si="37"/>
        <v>0</v>
      </c>
      <c r="Y249" s="1379"/>
      <c r="Z249" s="1379"/>
      <c r="AA249" s="1379"/>
      <c r="AB249" s="1534"/>
      <c r="AC249" s="1394"/>
      <c r="AD249" s="1395"/>
      <c r="AE249" s="1395"/>
      <c r="AF249" s="1395"/>
      <c r="AG249" s="1395"/>
      <c r="AH249" s="1395"/>
      <c r="AI249" s="1395"/>
      <c r="AJ249" s="1395"/>
      <c r="AK249" s="1395"/>
      <c r="AL249" s="1395"/>
      <c r="AM249" s="1395"/>
      <c r="AN249" s="1395"/>
      <c r="AO249" s="1395"/>
      <c r="AP249" s="1395"/>
      <c r="AQ249" s="1395"/>
      <c r="AR249" s="1395"/>
      <c r="AS249" s="1395"/>
      <c r="AT249" s="1395"/>
      <c r="AU249" s="1395"/>
      <c r="AV249" s="1395"/>
      <c r="AW249" s="1395"/>
      <c r="AX249" s="1395"/>
      <c r="AY249" s="1396"/>
      <c r="AZ249" s="3"/>
      <c r="BA249" s="1403"/>
      <c r="BB249" s="1404"/>
      <c r="BC249" s="1404"/>
      <c r="BD249" s="1405"/>
      <c r="BE249" s="1412"/>
      <c r="BF249" s="1413"/>
      <c r="BG249" s="1413"/>
      <c r="BH249" s="1414"/>
      <c r="BI249" s="1412"/>
      <c r="BJ249" s="1413"/>
      <c r="BK249" s="1413"/>
      <c r="BL249" s="1414"/>
      <c r="BM249" s="1421"/>
      <c r="BN249" s="1422"/>
      <c r="BO249" s="1423"/>
      <c r="BP249" s="1427"/>
      <c r="BQ249" s="1427"/>
      <c r="BR249" s="1427"/>
      <c r="BS249" s="1427"/>
      <c r="BT249" s="1427"/>
      <c r="BU249" s="127"/>
      <c r="BV249" s="1378"/>
      <c r="BW249" s="1378"/>
      <c r="BX249" s="1378"/>
      <c r="BY249" s="1378"/>
      <c r="BZ249" s="1378"/>
      <c r="CA249" s="1378"/>
      <c r="CB249" s="1378"/>
      <c r="CC249" s="1378"/>
      <c r="CD249" s="1378"/>
      <c r="CE249" s="1378"/>
      <c r="CF249" s="1378"/>
      <c r="CG249" s="1378"/>
      <c r="CH249" s="1378"/>
      <c r="CI249" s="1378"/>
      <c r="CJ249" s="1378"/>
      <c r="CK249" s="1378"/>
      <c r="CL249" s="1378"/>
      <c r="CM249" s="1378"/>
      <c r="CN249" s="1378"/>
      <c r="CO249" s="1378"/>
      <c r="CP249" s="1378"/>
      <c r="CQ249" s="1378"/>
      <c r="CR249" s="1378"/>
      <c r="CS249" s="1378"/>
      <c r="CT249" s="1378"/>
      <c r="CU249" s="1378"/>
      <c r="CV249" s="1378"/>
      <c r="CW249" s="3"/>
      <c r="CX249" s="5"/>
      <c r="DA249" s="11" t="s">
        <v>290</v>
      </c>
      <c r="DB249" s="11">
        <v>0.83199999999999996</v>
      </c>
      <c r="DC249" s="11"/>
    </row>
    <row r="250" spans="1:107" ht="13.5" customHeight="1" x14ac:dyDescent="0.25">
      <c r="A250" s="3"/>
      <c r="B250" s="2"/>
      <c r="C250" s="33" t="s">
        <v>810</v>
      </c>
      <c r="D250" s="1472" t="s">
        <v>13</v>
      </c>
      <c r="E250" s="1472"/>
      <c r="F250" s="1472"/>
      <c r="G250" s="1472"/>
      <c r="H250" s="1472"/>
      <c r="I250" s="1472"/>
      <c r="J250" s="1472"/>
      <c r="K250" s="1472"/>
      <c r="L250" s="1473"/>
      <c r="M250" s="1379">
        <f>(IF(O234="RUMAH TINGGAL MEWAH",VLOOKUP(D250,BIAYA,2,FALSE),IF(O234="RUMAH TINGGAL MENENGAH",VLOOKUP(D250,BIAYA,3,FALSE),IF(O234="RUMAH TINGGAL SEDERHANA",VLOOKUP(D250,BIAYA,4,FALSE),IF(O234="SEMI PERMANEN",VLOOKUP(D250,BIAYA,5,FALSE),IF(O234="GUDANG",VLOOKUP(D250,BIAYA,6,FALSE),IF(O234="GEDUNG BERTINGKAT RENDAH &lt; 5 LANTAI",VLOOKUP(D250,BIAYA,7,FALSE),IF(O234="GEDUNG BERTINGKAT SEDANG 5-8 LANTAI",VLOOKUP(D250,BIAYA,8,FALSE),IF(O234="GEDUNG BERTINGKAT TINGGI &gt; 8 LANTAI",VLOOKUP(D250,BIAYA,9,FALSE),IF(O234="MALL 4 LANTAI + 1 BASEMENT",VLOOKUP(D250,BIAYA,10,FALSE),IF(O234="HOTEL 8 LANTAI",VLOOKUP(D250,BIAYA,11,FALSE),IF(O234="APARTEMEN 14 LANTAI + 2 SEMI BASEMENT",VLOOKUP(D250,BIAYA,12,FALSE)))))))))))))</f>
        <v>0</v>
      </c>
      <c r="N250" s="1379"/>
      <c r="O250" s="1379"/>
      <c r="P250" s="1379"/>
      <c r="Q250" s="1379"/>
      <c r="R250" s="1380"/>
      <c r="S250" s="1380"/>
      <c r="T250" s="1380"/>
      <c r="U250" s="1377">
        <v>1</v>
      </c>
      <c r="V250" s="1377"/>
      <c r="W250" s="1377"/>
      <c r="X250" s="1527">
        <f t="shared" si="37"/>
        <v>0</v>
      </c>
      <c r="Y250" s="1528"/>
      <c r="Z250" s="1528"/>
      <c r="AA250" s="1528"/>
      <c r="AB250" s="1529"/>
      <c r="AC250" s="1394"/>
      <c r="AD250" s="1395"/>
      <c r="AE250" s="1395"/>
      <c r="AF250" s="1395"/>
      <c r="AG250" s="1395"/>
      <c r="AH250" s="1395"/>
      <c r="AI250" s="1395"/>
      <c r="AJ250" s="1395"/>
      <c r="AK250" s="1395"/>
      <c r="AL250" s="1395"/>
      <c r="AM250" s="1395"/>
      <c r="AN250" s="1395"/>
      <c r="AO250" s="1395"/>
      <c r="AP250" s="1395"/>
      <c r="AQ250" s="1395"/>
      <c r="AR250" s="1395"/>
      <c r="AS250" s="1395"/>
      <c r="AT250" s="1395"/>
      <c r="AU250" s="1395"/>
      <c r="AV250" s="1395"/>
      <c r="AW250" s="1395"/>
      <c r="AX250" s="1395"/>
      <c r="AY250" s="1396"/>
      <c r="AZ250" s="3"/>
      <c r="BA250" s="1403"/>
      <c r="BB250" s="1404"/>
      <c r="BC250" s="1404"/>
      <c r="BD250" s="1405"/>
      <c r="BE250" s="1412"/>
      <c r="BF250" s="1413"/>
      <c r="BG250" s="1413"/>
      <c r="BH250" s="1414"/>
      <c r="BI250" s="1412"/>
      <c r="BJ250" s="1413"/>
      <c r="BK250" s="1413"/>
      <c r="BL250" s="1414"/>
      <c r="BM250" s="1421"/>
      <c r="BN250" s="1422"/>
      <c r="BO250" s="1423"/>
      <c r="BP250" s="1427"/>
      <c r="BQ250" s="1427"/>
      <c r="BR250" s="1427"/>
      <c r="BS250" s="1427"/>
      <c r="BT250" s="1427"/>
      <c r="BU250" s="127"/>
      <c r="BV250" s="1378"/>
      <c r="BW250" s="1378"/>
      <c r="BX250" s="1378"/>
      <c r="BY250" s="1378"/>
      <c r="BZ250" s="1378"/>
      <c r="CA250" s="1378"/>
      <c r="CB250" s="1378"/>
      <c r="CC250" s="1378"/>
      <c r="CD250" s="1378"/>
      <c r="CE250" s="1378"/>
      <c r="CF250" s="1378"/>
      <c r="CG250" s="1378"/>
      <c r="CH250" s="1378"/>
      <c r="CI250" s="1378"/>
      <c r="CJ250" s="1378"/>
      <c r="CK250" s="1378"/>
      <c r="CL250" s="1378"/>
      <c r="CM250" s="1378"/>
      <c r="CN250" s="1378"/>
      <c r="CO250" s="1378"/>
      <c r="CP250" s="1378"/>
      <c r="CQ250" s="1378"/>
      <c r="CR250" s="1378"/>
      <c r="CS250" s="1378"/>
      <c r="CT250" s="1378"/>
      <c r="CU250" s="1378"/>
      <c r="CV250" s="1378"/>
      <c r="CW250" s="3"/>
      <c r="CX250" s="5"/>
      <c r="DA250" s="11" t="s">
        <v>291</v>
      </c>
      <c r="DB250" s="11">
        <v>0.84</v>
      </c>
      <c r="DC250" s="11"/>
    </row>
    <row r="251" spans="1:107" ht="13.5" customHeight="1" x14ac:dyDescent="0.2">
      <c r="A251" s="3"/>
      <c r="B251" s="2"/>
      <c r="C251" s="1381" t="s">
        <v>811</v>
      </c>
      <c r="D251" s="1382"/>
      <c r="E251" s="1382"/>
      <c r="F251" s="1382"/>
      <c r="G251" s="1382"/>
      <c r="H251" s="1382"/>
      <c r="I251" s="1382"/>
      <c r="J251" s="1382"/>
      <c r="K251" s="1382"/>
      <c r="L251" s="1382"/>
      <c r="M251" s="1382"/>
      <c r="N251" s="1382"/>
      <c r="O251" s="1382"/>
      <c r="P251" s="1382"/>
      <c r="Q251" s="1382"/>
      <c r="R251" s="1382"/>
      <c r="S251" s="1382"/>
      <c r="T251" s="1382"/>
      <c r="U251" s="1382"/>
      <c r="V251" s="1382"/>
      <c r="W251" s="1383"/>
      <c r="X251" s="1384">
        <f>SUM(X247:AB250)</f>
        <v>0</v>
      </c>
      <c r="Y251" s="1384"/>
      <c r="Z251" s="1384"/>
      <c r="AA251" s="1384"/>
      <c r="AB251" s="1384"/>
      <c r="AC251" s="1397"/>
      <c r="AD251" s="1398"/>
      <c r="AE251" s="1398"/>
      <c r="AF251" s="1398"/>
      <c r="AG251" s="1398"/>
      <c r="AH251" s="1398"/>
      <c r="AI251" s="1398"/>
      <c r="AJ251" s="1398"/>
      <c r="AK251" s="1398"/>
      <c r="AL251" s="1398"/>
      <c r="AM251" s="1398"/>
      <c r="AN251" s="1398"/>
      <c r="AO251" s="1398"/>
      <c r="AP251" s="1398"/>
      <c r="AQ251" s="1398"/>
      <c r="AR251" s="1398"/>
      <c r="AS251" s="1398"/>
      <c r="AT251" s="1398"/>
      <c r="AU251" s="1398"/>
      <c r="AV251" s="1398"/>
      <c r="AW251" s="1398"/>
      <c r="AX251" s="1398"/>
      <c r="AY251" s="1399"/>
      <c r="AZ251" s="3"/>
      <c r="BA251" s="1406"/>
      <c r="BB251" s="1407"/>
      <c r="BC251" s="1407"/>
      <c r="BD251" s="1408"/>
      <c r="BE251" s="1415"/>
      <c r="BF251" s="1416"/>
      <c r="BG251" s="1416"/>
      <c r="BH251" s="1417"/>
      <c r="BI251" s="1415"/>
      <c r="BJ251" s="1416"/>
      <c r="BK251" s="1416"/>
      <c r="BL251" s="1417"/>
      <c r="BM251" s="1424"/>
      <c r="BN251" s="1425"/>
      <c r="BO251" s="1426"/>
      <c r="BP251" s="1427"/>
      <c r="BQ251" s="1427"/>
      <c r="BR251" s="1427"/>
      <c r="BS251" s="1427"/>
      <c r="BT251" s="1427"/>
      <c r="BU251" s="127"/>
      <c r="BV251" s="1378"/>
      <c r="BW251" s="1378"/>
      <c r="BX251" s="1378"/>
      <c r="BY251" s="1378"/>
      <c r="BZ251" s="1378"/>
      <c r="CA251" s="1378"/>
      <c r="CB251" s="1378"/>
      <c r="CC251" s="1378"/>
      <c r="CD251" s="1378"/>
      <c r="CE251" s="1378"/>
      <c r="CF251" s="1378"/>
      <c r="CG251" s="1378"/>
      <c r="CH251" s="1378"/>
      <c r="CI251" s="1378"/>
      <c r="CJ251" s="1378"/>
      <c r="CK251" s="1378"/>
      <c r="CL251" s="1378"/>
      <c r="CM251" s="1378"/>
      <c r="CN251" s="1378"/>
      <c r="CO251" s="1378"/>
      <c r="CP251" s="1378"/>
      <c r="CQ251" s="1378"/>
      <c r="CR251" s="1378"/>
      <c r="CS251" s="1378"/>
      <c r="CT251" s="1378"/>
      <c r="CU251" s="1378"/>
      <c r="CV251" s="1378"/>
      <c r="CW251" s="3"/>
      <c r="CX251" s="5"/>
      <c r="DA251" s="11" t="s">
        <v>292</v>
      </c>
      <c r="DB251" s="11">
        <v>0.81200000000000006</v>
      </c>
      <c r="DC251" s="11"/>
    </row>
    <row r="252" spans="1:107" ht="13.5" customHeight="1" x14ac:dyDescent="0.2">
      <c r="A252" s="3"/>
      <c r="B252" s="2"/>
      <c r="C252" s="1385" t="s">
        <v>607</v>
      </c>
      <c r="D252" s="1386"/>
      <c r="E252" s="1386"/>
      <c r="F252" s="1386"/>
      <c r="G252" s="1386"/>
      <c r="H252" s="1386"/>
      <c r="I252" s="1386"/>
      <c r="J252" s="1386"/>
      <c r="K252" s="1386"/>
      <c r="L252" s="1386"/>
      <c r="M252" s="1386"/>
      <c r="N252" s="1386"/>
      <c r="O252" s="1386"/>
      <c r="P252" s="1386"/>
      <c r="Q252" s="1386"/>
      <c r="R252" s="1386"/>
      <c r="S252" s="1386"/>
      <c r="T252" s="1386"/>
      <c r="U252" s="1386"/>
      <c r="V252" s="1386"/>
      <c r="W252" s="1387"/>
      <c r="X252" s="1388">
        <f>HLOOKUP(O234,$DG$58:$DQ$67,4,FALSE)</f>
        <v>140982</v>
      </c>
      <c r="Y252" s="1389"/>
      <c r="Z252" s="1389"/>
      <c r="AA252" s="1389"/>
      <c r="AB252" s="1390"/>
      <c r="AC252" s="1391" t="str">
        <f>HLOOKUP(O234,$DG$44:$DQ$56,4,FALSE)</f>
        <v>Menggunakan kuda-kuda dan rangka atap baja ringan</v>
      </c>
      <c r="AD252" s="1392"/>
      <c r="AE252" s="1392"/>
      <c r="AF252" s="1392"/>
      <c r="AG252" s="1392"/>
      <c r="AH252" s="1392"/>
      <c r="AI252" s="1392"/>
      <c r="AJ252" s="1392"/>
      <c r="AK252" s="1392"/>
      <c r="AL252" s="1392"/>
      <c r="AM252" s="1392"/>
      <c r="AN252" s="1392"/>
      <c r="AO252" s="1392"/>
      <c r="AP252" s="1392"/>
      <c r="AQ252" s="1392"/>
      <c r="AR252" s="1392"/>
      <c r="AS252" s="1392"/>
      <c r="AT252" s="1392"/>
      <c r="AU252" s="1392"/>
      <c r="AV252" s="1392"/>
      <c r="AW252" s="1392"/>
      <c r="AX252" s="1392"/>
      <c r="AY252" s="1393"/>
      <c r="AZ252" s="3"/>
      <c r="BA252" s="1400" t="e">
        <f>X257*BQ239</f>
        <v>#N/A</v>
      </c>
      <c r="BB252" s="1401"/>
      <c r="BC252" s="1401"/>
      <c r="BD252" s="1402"/>
      <c r="BE252" s="1409">
        <f>BE241</f>
        <v>0</v>
      </c>
      <c r="BF252" s="1410"/>
      <c r="BG252" s="1410"/>
      <c r="BH252" s="1411"/>
      <c r="BI252" s="1409">
        <f>BI241</f>
        <v>0</v>
      </c>
      <c r="BJ252" s="1410"/>
      <c r="BK252" s="1410"/>
      <c r="BL252" s="1411"/>
      <c r="BM252" s="1418">
        <f>IF(BI241=0,0,(Rekap!$A$6-BI252)/AS299)</f>
        <v>0</v>
      </c>
      <c r="BN252" s="1419"/>
      <c r="BO252" s="1420"/>
      <c r="BP252" s="1427" t="e">
        <f>BA252*BM252</f>
        <v>#N/A</v>
      </c>
      <c r="BQ252" s="1427"/>
      <c r="BR252" s="1427"/>
      <c r="BS252" s="1427"/>
      <c r="BT252" s="1427"/>
      <c r="BU252" s="127"/>
      <c r="BV252" s="1378"/>
      <c r="BW252" s="1378"/>
      <c r="BX252" s="1378"/>
      <c r="BY252" s="1378"/>
      <c r="BZ252" s="1378"/>
      <c r="CA252" s="1378"/>
      <c r="CB252" s="1378"/>
      <c r="CC252" s="1378"/>
      <c r="CD252" s="1378"/>
      <c r="CE252" s="1378"/>
      <c r="CF252" s="1378"/>
      <c r="CG252" s="1378"/>
      <c r="CH252" s="1378"/>
      <c r="CI252" s="1378"/>
      <c r="CJ252" s="1378"/>
      <c r="CK252" s="1378"/>
      <c r="CL252" s="1378"/>
      <c r="CM252" s="1378"/>
      <c r="CN252" s="1378"/>
      <c r="CO252" s="1378"/>
      <c r="CP252" s="1378"/>
      <c r="CQ252" s="1378"/>
      <c r="CR252" s="1378"/>
      <c r="CS252" s="1378"/>
      <c r="CT252" s="1378"/>
      <c r="CU252" s="1378"/>
      <c r="CV252" s="1378"/>
      <c r="CW252" s="3"/>
      <c r="CX252" s="5"/>
      <c r="DA252" s="11" t="s">
        <v>293</v>
      </c>
      <c r="DB252" s="11">
        <v>0.85099999999999998</v>
      </c>
      <c r="DC252" s="11"/>
    </row>
    <row r="253" spans="1:107" ht="13.5" customHeight="1" x14ac:dyDescent="0.25">
      <c r="A253" s="3"/>
      <c r="B253" s="2"/>
      <c r="C253" s="32" t="s">
        <v>810</v>
      </c>
      <c r="D253" s="1470" t="s">
        <v>13</v>
      </c>
      <c r="E253" s="1470"/>
      <c r="F253" s="1470"/>
      <c r="G253" s="1470"/>
      <c r="H253" s="1470"/>
      <c r="I253" s="1470"/>
      <c r="J253" s="1470"/>
      <c r="K253" s="1470"/>
      <c r="L253" s="1471"/>
      <c r="M253" s="1379">
        <f>(IF(O234="RUMAH TINGGAL MEWAH",VLOOKUP(D253,BIAYA,2,FALSE),IF(O234="RUMAH TINGGAL MENENGAH",VLOOKUP(D253,BIAYA,3,FALSE),IF(O234="RUMAH TINGGAL SEDERHANA",VLOOKUP(D253,BIAYA,4,FALSE),IF(O234="SEMI PERMANEN",VLOOKUP(D253,BIAYA,5,FALSE),IF(O234="GUDANG",VLOOKUP(D253,BIAYA,6,FALSE),IF(O234="GEDUNG BERTINGKAT RENDAH &lt; 5 LANTAI",VLOOKUP(D253,BIAYA,7,FALSE),IF(O234="GEDUNG BERTINGKAT SEDANG 5-8 LANTAI",VLOOKUP(D253,BIAYA,8,FALSE),IF(O234="GEDUNG BERTINGKAT TINGGI &gt; 8 LANTAI",VLOOKUP(D253,BIAYA,9,FALSE),IF(O234="MALL 4 LANTAI + 1 BASEMENT",VLOOKUP(D253,BIAYA,10,FALSE),IF(O234="HOTEL 8 LANTAI",VLOOKUP(D253,BIAYA,11,FALSE),IF(O234="APARTEMEN 14 LANTAI + 2 SEMI BASEMENT",VLOOKUP(D253,BIAYA,12,FALSE)))))))))))))</f>
        <v>0</v>
      </c>
      <c r="N253" s="1379"/>
      <c r="O253" s="1379"/>
      <c r="P253" s="1379"/>
      <c r="Q253" s="1379"/>
      <c r="R253" s="1459">
        <v>1</v>
      </c>
      <c r="S253" s="1459"/>
      <c r="T253" s="1459"/>
      <c r="U253" s="1436">
        <v>1</v>
      </c>
      <c r="V253" s="1436"/>
      <c r="W253" s="1436"/>
      <c r="X253" s="1437">
        <f>M253*R253*U253</f>
        <v>0</v>
      </c>
      <c r="Y253" s="1437"/>
      <c r="Z253" s="1437"/>
      <c r="AA253" s="1437"/>
      <c r="AB253" s="1437"/>
      <c r="AC253" s="1394"/>
      <c r="AD253" s="1395"/>
      <c r="AE253" s="1395"/>
      <c r="AF253" s="1395"/>
      <c r="AG253" s="1395"/>
      <c r="AH253" s="1395"/>
      <c r="AI253" s="1395"/>
      <c r="AJ253" s="1395"/>
      <c r="AK253" s="1395"/>
      <c r="AL253" s="1395"/>
      <c r="AM253" s="1395"/>
      <c r="AN253" s="1395"/>
      <c r="AO253" s="1395"/>
      <c r="AP253" s="1395"/>
      <c r="AQ253" s="1395"/>
      <c r="AR253" s="1395"/>
      <c r="AS253" s="1395"/>
      <c r="AT253" s="1395"/>
      <c r="AU253" s="1395"/>
      <c r="AV253" s="1395"/>
      <c r="AW253" s="1395"/>
      <c r="AX253" s="1395"/>
      <c r="AY253" s="1396"/>
      <c r="AZ253" s="3"/>
      <c r="BA253" s="1403"/>
      <c r="BB253" s="1404"/>
      <c r="BC253" s="1404"/>
      <c r="BD253" s="1405"/>
      <c r="BE253" s="1412"/>
      <c r="BF253" s="1413"/>
      <c r="BG253" s="1413"/>
      <c r="BH253" s="1414"/>
      <c r="BI253" s="1412"/>
      <c r="BJ253" s="1413"/>
      <c r="BK253" s="1413"/>
      <c r="BL253" s="1414"/>
      <c r="BM253" s="1421"/>
      <c r="BN253" s="1422"/>
      <c r="BO253" s="1423"/>
      <c r="BP253" s="1427"/>
      <c r="BQ253" s="1427"/>
      <c r="BR253" s="1427"/>
      <c r="BS253" s="1427"/>
      <c r="BT253" s="1427"/>
      <c r="BU253" s="127"/>
      <c r="BV253" s="1378"/>
      <c r="BW253" s="1378"/>
      <c r="BX253" s="1378"/>
      <c r="BY253" s="1378"/>
      <c r="BZ253" s="1378"/>
      <c r="CA253" s="1378"/>
      <c r="CB253" s="1378"/>
      <c r="CC253" s="1378"/>
      <c r="CD253" s="1378"/>
      <c r="CE253" s="1378"/>
      <c r="CF253" s="1378"/>
      <c r="CG253" s="1378"/>
      <c r="CH253" s="1378"/>
      <c r="CI253" s="1378"/>
      <c r="CJ253" s="1378"/>
      <c r="CK253" s="1378"/>
      <c r="CL253" s="1378"/>
      <c r="CM253" s="1378"/>
      <c r="CN253" s="1378"/>
      <c r="CO253" s="1378"/>
      <c r="CP253" s="1378"/>
      <c r="CQ253" s="1378"/>
      <c r="CR253" s="1378"/>
      <c r="CS253" s="1378"/>
      <c r="CT253" s="1378"/>
      <c r="CU253" s="1378"/>
      <c r="CV253" s="1378"/>
      <c r="CW253" s="3"/>
      <c r="CX253" s="5"/>
      <c r="DA253" s="11" t="s">
        <v>294</v>
      </c>
      <c r="DB253" s="11">
        <v>0.876</v>
      </c>
      <c r="DC253" s="11"/>
    </row>
    <row r="254" spans="1:107" ht="13.5" customHeight="1" x14ac:dyDescent="0.25">
      <c r="A254" s="3"/>
      <c r="B254" s="2"/>
      <c r="C254" s="33" t="s">
        <v>810</v>
      </c>
      <c r="D254" s="1472" t="s">
        <v>13</v>
      </c>
      <c r="E254" s="1472"/>
      <c r="F254" s="1472"/>
      <c r="G254" s="1472"/>
      <c r="H254" s="1472"/>
      <c r="I254" s="1472"/>
      <c r="J254" s="1472"/>
      <c r="K254" s="1472"/>
      <c r="L254" s="1473"/>
      <c r="M254" s="1379">
        <f>(IF(O234="RUMAH TINGGAL MEWAH",VLOOKUP(D254,BIAYA,2,FALSE),IF(O234="RUMAH TINGGAL MENENGAH",VLOOKUP(D254,BIAYA,3,FALSE),IF(O234="RUMAH TINGGAL SEDERHANA",VLOOKUP(D254,BIAYA,4,FALSE),IF(O234="SEMI PERMANEN",VLOOKUP(D254,BIAYA,5,FALSE),IF(O234="GUDANG",VLOOKUP(D254,BIAYA,6,FALSE),IF(O234="GEDUNG BERTINGKAT RENDAH &lt; 5 LANTAI",VLOOKUP(D254,BIAYA,7,FALSE),IF(O234="GEDUNG BERTINGKAT SEDANG 5-8 LANTAI",VLOOKUP(D254,BIAYA,8,FALSE),IF(O234="GEDUNG BERTINGKAT TINGGI &gt; 8 LANTAI",VLOOKUP(D254,BIAYA,9,FALSE),IF(O234="MALL 4 LANTAI + 1 BASEMENT",VLOOKUP(D254,BIAYA,10,FALSE),IF(O234="HOTEL 8 LANTAI",VLOOKUP(D254,BIAYA,11,FALSE),IF(O234="APARTEMEN 14 LANTAI + 2 SEMI BASEMENT",VLOOKUP(D254,BIAYA,12,FALSE)))))))))))))</f>
        <v>0</v>
      </c>
      <c r="N254" s="1379"/>
      <c r="O254" s="1379"/>
      <c r="P254" s="1379"/>
      <c r="Q254" s="1379"/>
      <c r="R254" s="1460"/>
      <c r="S254" s="1460"/>
      <c r="T254" s="1460"/>
      <c r="U254" s="1359">
        <v>1</v>
      </c>
      <c r="V254" s="1359"/>
      <c r="W254" s="1359"/>
      <c r="X254" s="1533">
        <f t="shared" ref="X254:X256" si="38">M254*R254*U254</f>
        <v>0</v>
      </c>
      <c r="Y254" s="1379"/>
      <c r="Z254" s="1379"/>
      <c r="AA254" s="1379"/>
      <c r="AB254" s="1534"/>
      <c r="AC254" s="1394"/>
      <c r="AD254" s="1395"/>
      <c r="AE254" s="1395"/>
      <c r="AF254" s="1395"/>
      <c r="AG254" s="1395"/>
      <c r="AH254" s="1395"/>
      <c r="AI254" s="1395"/>
      <c r="AJ254" s="1395"/>
      <c r="AK254" s="1395"/>
      <c r="AL254" s="1395"/>
      <c r="AM254" s="1395"/>
      <c r="AN254" s="1395"/>
      <c r="AO254" s="1395"/>
      <c r="AP254" s="1395"/>
      <c r="AQ254" s="1395"/>
      <c r="AR254" s="1395"/>
      <c r="AS254" s="1395"/>
      <c r="AT254" s="1395"/>
      <c r="AU254" s="1395"/>
      <c r="AV254" s="1395"/>
      <c r="AW254" s="1395"/>
      <c r="AX254" s="1395"/>
      <c r="AY254" s="1396"/>
      <c r="AZ254" s="3"/>
      <c r="BA254" s="1403"/>
      <c r="BB254" s="1404"/>
      <c r="BC254" s="1404"/>
      <c r="BD254" s="1405"/>
      <c r="BE254" s="1412"/>
      <c r="BF254" s="1413"/>
      <c r="BG254" s="1413"/>
      <c r="BH254" s="1414"/>
      <c r="BI254" s="1412"/>
      <c r="BJ254" s="1413"/>
      <c r="BK254" s="1413"/>
      <c r="BL254" s="1414"/>
      <c r="BM254" s="1421"/>
      <c r="BN254" s="1422"/>
      <c r="BO254" s="1423"/>
      <c r="BP254" s="1427"/>
      <c r="BQ254" s="1427"/>
      <c r="BR254" s="1427"/>
      <c r="BS254" s="1427"/>
      <c r="BT254" s="1427"/>
      <c r="BU254" s="127"/>
      <c r="BV254" s="1378"/>
      <c r="BW254" s="1378"/>
      <c r="BX254" s="1378"/>
      <c r="BY254" s="1378"/>
      <c r="BZ254" s="1378"/>
      <c r="CA254" s="1378"/>
      <c r="CB254" s="1378"/>
      <c r="CC254" s="1378"/>
      <c r="CD254" s="1378"/>
      <c r="CE254" s="1378"/>
      <c r="CF254" s="1378"/>
      <c r="CG254" s="1378"/>
      <c r="CH254" s="1378"/>
      <c r="CI254" s="1378"/>
      <c r="CJ254" s="1378"/>
      <c r="CK254" s="1378"/>
      <c r="CL254" s="1378"/>
      <c r="CM254" s="1378"/>
      <c r="CN254" s="1378"/>
      <c r="CO254" s="1378"/>
      <c r="CP254" s="1378"/>
      <c r="CQ254" s="1378"/>
      <c r="CR254" s="1378"/>
      <c r="CS254" s="1378"/>
      <c r="CT254" s="1378"/>
      <c r="CU254" s="1378"/>
      <c r="CV254" s="1378"/>
      <c r="CW254" s="3"/>
      <c r="CX254" s="5"/>
      <c r="DA254" s="11" t="s">
        <v>295</v>
      </c>
      <c r="DB254" s="11">
        <v>0.88600000000000001</v>
      </c>
      <c r="DC254" s="11"/>
    </row>
    <row r="255" spans="1:107" ht="13.5" customHeight="1" x14ac:dyDescent="0.25">
      <c r="A255" s="3"/>
      <c r="B255" s="2"/>
      <c r="C255" s="33" t="s">
        <v>810</v>
      </c>
      <c r="D255" s="1472" t="s">
        <v>13</v>
      </c>
      <c r="E255" s="1472"/>
      <c r="F255" s="1472"/>
      <c r="G255" s="1472"/>
      <c r="H255" s="1472"/>
      <c r="I255" s="1472"/>
      <c r="J255" s="1472"/>
      <c r="K255" s="1472"/>
      <c r="L255" s="1473"/>
      <c r="M255" s="1379">
        <f>(IF(O234="RUMAH TINGGAL MEWAH",VLOOKUP(D255,BIAYA,2,FALSE),IF(O234="RUMAH TINGGAL MENENGAH",VLOOKUP(D255,BIAYA,3,FALSE),IF(O234="RUMAH TINGGAL SEDERHANA",VLOOKUP(D255,BIAYA,4,FALSE),IF(O234="SEMI PERMANEN",VLOOKUP(D255,BIAYA,5,FALSE),IF(O234="GUDANG",VLOOKUP(D255,BIAYA,6,FALSE),IF(O234="GEDUNG BERTINGKAT RENDAH &lt; 5 LANTAI",VLOOKUP(D255,BIAYA,7,FALSE),IF(O234="GEDUNG BERTINGKAT SEDANG 5-8 LANTAI",VLOOKUP(D255,BIAYA,8,FALSE),IF(O234="GEDUNG BERTINGKAT TINGGI &gt; 8 LANTAI",VLOOKUP(D255,BIAYA,9,FALSE),IF(O234="MALL 4 LANTAI + 1 BASEMENT",VLOOKUP(D255,BIAYA,10,FALSE),IF(O234="HOTEL 8 LANTAI",VLOOKUP(D255,BIAYA,11,FALSE),IF(O234="APARTEMEN 14 LANTAI + 2 SEMI BASEMENT",VLOOKUP(D255,BIAYA,12,FALSE)))))))))))))</f>
        <v>0</v>
      </c>
      <c r="N255" s="1379"/>
      <c r="O255" s="1379"/>
      <c r="P255" s="1379"/>
      <c r="Q255" s="1379"/>
      <c r="R255" s="1460"/>
      <c r="S255" s="1460"/>
      <c r="T255" s="1460"/>
      <c r="U255" s="1359">
        <v>1</v>
      </c>
      <c r="V255" s="1359"/>
      <c r="W255" s="1359"/>
      <c r="X255" s="1533">
        <f t="shared" si="38"/>
        <v>0</v>
      </c>
      <c r="Y255" s="1379"/>
      <c r="Z255" s="1379"/>
      <c r="AA255" s="1379"/>
      <c r="AB255" s="1534"/>
      <c r="AC255" s="1394"/>
      <c r="AD255" s="1395"/>
      <c r="AE255" s="1395"/>
      <c r="AF255" s="1395"/>
      <c r="AG255" s="1395"/>
      <c r="AH255" s="1395"/>
      <c r="AI255" s="1395"/>
      <c r="AJ255" s="1395"/>
      <c r="AK255" s="1395"/>
      <c r="AL255" s="1395"/>
      <c r="AM255" s="1395"/>
      <c r="AN255" s="1395"/>
      <c r="AO255" s="1395"/>
      <c r="AP255" s="1395"/>
      <c r="AQ255" s="1395"/>
      <c r="AR255" s="1395"/>
      <c r="AS255" s="1395"/>
      <c r="AT255" s="1395"/>
      <c r="AU255" s="1395"/>
      <c r="AV255" s="1395"/>
      <c r="AW255" s="1395"/>
      <c r="AX255" s="1395"/>
      <c r="AY255" s="1396"/>
      <c r="AZ255" s="3"/>
      <c r="BA255" s="1403"/>
      <c r="BB255" s="1404"/>
      <c r="BC255" s="1404"/>
      <c r="BD255" s="1405"/>
      <c r="BE255" s="1412"/>
      <c r="BF255" s="1413"/>
      <c r="BG255" s="1413"/>
      <c r="BH255" s="1414"/>
      <c r="BI255" s="1412"/>
      <c r="BJ255" s="1413"/>
      <c r="BK255" s="1413"/>
      <c r="BL255" s="1414"/>
      <c r="BM255" s="1421"/>
      <c r="BN255" s="1422"/>
      <c r="BO255" s="1423"/>
      <c r="BP255" s="1427"/>
      <c r="BQ255" s="1427"/>
      <c r="BR255" s="1427"/>
      <c r="BS255" s="1427"/>
      <c r="BT255" s="1427"/>
      <c r="BU255" s="127"/>
      <c r="BV255" s="1378"/>
      <c r="BW255" s="1378"/>
      <c r="BX255" s="1378"/>
      <c r="BY255" s="1378"/>
      <c r="BZ255" s="1378"/>
      <c r="CA255" s="1378"/>
      <c r="CB255" s="1378"/>
      <c r="CC255" s="1378"/>
      <c r="CD255" s="1378"/>
      <c r="CE255" s="1378"/>
      <c r="CF255" s="1378"/>
      <c r="CG255" s="1378"/>
      <c r="CH255" s="1378"/>
      <c r="CI255" s="1378"/>
      <c r="CJ255" s="1378"/>
      <c r="CK255" s="1378"/>
      <c r="CL255" s="1378"/>
      <c r="CM255" s="1378"/>
      <c r="CN255" s="1378"/>
      <c r="CO255" s="1378"/>
      <c r="CP255" s="1378"/>
      <c r="CQ255" s="1378"/>
      <c r="CR255" s="1378"/>
      <c r="CS255" s="1378"/>
      <c r="CT255" s="1378"/>
      <c r="CU255" s="1378"/>
      <c r="CV255" s="1378"/>
      <c r="CW255" s="3"/>
      <c r="CX255" s="5"/>
      <c r="DA255" s="11" t="s">
        <v>296</v>
      </c>
      <c r="DB255" s="11">
        <v>0.85599999999999998</v>
      </c>
      <c r="DC255" s="11"/>
    </row>
    <row r="256" spans="1:107" ht="13.5" customHeight="1" x14ac:dyDescent="0.25">
      <c r="A256" s="3"/>
      <c r="B256" s="2"/>
      <c r="C256" s="34" t="s">
        <v>810</v>
      </c>
      <c r="D256" s="1472" t="s">
        <v>13</v>
      </c>
      <c r="E256" s="1472"/>
      <c r="F256" s="1472"/>
      <c r="G256" s="1472"/>
      <c r="H256" s="1472"/>
      <c r="I256" s="1472"/>
      <c r="J256" s="1472"/>
      <c r="K256" s="1472"/>
      <c r="L256" s="1473"/>
      <c r="M256" s="1379">
        <f>(IF(O234="RUMAH TINGGAL MEWAH",VLOOKUP(D256,BIAYA,2,FALSE),IF(O234="RUMAH TINGGAL MENENGAH",VLOOKUP(D256,BIAYA,3,FALSE),IF(O234="RUMAH TINGGAL SEDERHANA",VLOOKUP(D256,BIAYA,4,FALSE),IF(O234="SEMI PERMANEN",VLOOKUP(D256,BIAYA,5,FALSE),IF(O234="GUDANG",VLOOKUP(D256,BIAYA,6,FALSE),IF(O234="GEDUNG BERTINGKAT RENDAH &lt; 5 LANTAI",VLOOKUP(D256,BIAYA,7,FALSE),IF(O234="GEDUNG BERTINGKAT SEDANG 5-8 LANTAI",VLOOKUP(D256,BIAYA,8,FALSE),IF(O234="GEDUNG BERTINGKAT TINGGI &gt; 8 LANTAI",VLOOKUP(D256,BIAYA,9,FALSE),IF(O234="MALL 4 LANTAI + 1 BASEMENT",VLOOKUP(D256,BIAYA,10,FALSE),IF(O234="HOTEL 8 LANTAI",VLOOKUP(D256,BIAYA,11,FALSE),IF(O234="APARTEMEN 14 LANTAI + 2 SEMI BASEMENT",VLOOKUP(D256,BIAYA,12,FALSE)))))))))))))</f>
        <v>0</v>
      </c>
      <c r="N256" s="1379"/>
      <c r="O256" s="1379"/>
      <c r="P256" s="1379"/>
      <c r="Q256" s="1379"/>
      <c r="R256" s="1380"/>
      <c r="S256" s="1380"/>
      <c r="T256" s="1380"/>
      <c r="U256" s="1377">
        <v>1</v>
      </c>
      <c r="V256" s="1377"/>
      <c r="W256" s="1377"/>
      <c r="X256" s="1527">
        <f t="shared" si="38"/>
        <v>0</v>
      </c>
      <c r="Y256" s="1528"/>
      <c r="Z256" s="1528"/>
      <c r="AA256" s="1528"/>
      <c r="AB256" s="1529"/>
      <c r="AC256" s="1394"/>
      <c r="AD256" s="1395"/>
      <c r="AE256" s="1395"/>
      <c r="AF256" s="1395"/>
      <c r="AG256" s="1395"/>
      <c r="AH256" s="1395"/>
      <c r="AI256" s="1395"/>
      <c r="AJ256" s="1395"/>
      <c r="AK256" s="1395"/>
      <c r="AL256" s="1395"/>
      <c r="AM256" s="1395"/>
      <c r="AN256" s="1395"/>
      <c r="AO256" s="1395"/>
      <c r="AP256" s="1395"/>
      <c r="AQ256" s="1395"/>
      <c r="AR256" s="1395"/>
      <c r="AS256" s="1395"/>
      <c r="AT256" s="1395"/>
      <c r="AU256" s="1395"/>
      <c r="AV256" s="1395"/>
      <c r="AW256" s="1395"/>
      <c r="AX256" s="1395"/>
      <c r="AY256" s="1396"/>
      <c r="AZ256" s="3"/>
      <c r="BA256" s="1403"/>
      <c r="BB256" s="1404"/>
      <c r="BC256" s="1404"/>
      <c r="BD256" s="1405"/>
      <c r="BE256" s="1412"/>
      <c r="BF256" s="1413"/>
      <c r="BG256" s="1413"/>
      <c r="BH256" s="1414"/>
      <c r="BI256" s="1412"/>
      <c r="BJ256" s="1413"/>
      <c r="BK256" s="1413"/>
      <c r="BL256" s="1414"/>
      <c r="BM256" s="1421"/>
      <c r="BN256" s="1422"/>
      <c r="BO256" s="1423"/>
      <c r="BP256" s="1427"/>
      <c r="BQ256" s="1427"/>
      <c r="BR256" s="1427"/>
      <c r="BS256" s="1427"/>
      <c r="BT256" s="1427"/>
      <c r="BU256" s="127"/>
      <c r="BV256" s="1378"/>
      <c r="BW256" s="1378"/>
      <c r="BX256" s="1378"/>
      <c r="BY256" s="1378"/>
      <c r="BZ256" s="1378"/>
      <c r="CA256" s="1378"/>
      <c r="CB256" s="1378"/>
      <c r="CC256" s="1378"/>
      <c r="CD256" s="1378"/>
      <c r="CE256" s="1378"/>
      <c r="CF256" s="1378"/>
      <c r="CG256" s="1378"/>
      <c r="CH256" s="1378"/>
      <c r="CI256" s="1378"/>
      <c r="CJ256" s="1378"/>
      <c r="CK256" s="1378"/>
      <c r="CL256" s="1378"/>
      <c r="CM256" s="1378"/>
      <c r="CN256" s="1378"/>
      <c r="CO256" s="1378"/>
      <c r="CP256" s="1378"/>
      <c r="CQ256" s="1378"/>
      <c r="CR256" s="1378"/>
      <c r="CS256" s="1378"/>
      <c r="CT256" s="1378"/>
      <c r="CU256" s="1378"/>
      <c r="CV256" s="1378"/>
      <c r="CW256" s="3"/>
      <c r="CX256" s="5"/>
      <c r="DA256" s="11" t="s">
        <v>297</v>
      </c>
      <c r="DB256" s="11">
        <v>0.90100000000000002</v>
      </c>
      <c r="DC256" s="11"/>
    </row>
    <row r="257" spans="1:107" ht="13.5" customHeight="1" x14ac:dyDescent="0.2">
      <c r="A257" s="3"/>
      <c r="B257" s="2"/>
      <c r="C257" s="1381" t="s">
        <v>811</v>
      </c>
      <c r="D257" s="1382"/>
      <c r="E257" s="1382"/>
      <c r="F257" s="1382"/>
      <c r="G257" s="1382"/>
      <c r="H257" s="1382"/>
      <c r="I257" s="1382"/>
      <c r="J257" s="1382"/>
      <c r="K257" s="1382"/>
      <c r="L257" s="1382"/>
      <c r="M257" s="1382"/>
      <c r="N257" s="1382"/>
      <c r="O257" s="1382"/>
      <c r="P257" s="1382"/>
      <c r="Q257" s="1382"/>
      <c r="R257" s="1382"/>
      <c r="S257" s="1382"/>
      <c r="T257" s="1382"/>
      <c r="U257" s="1382"/>
      <c r="V257" s="1382"/>
      <c r="W257" s="1383"/>
      <c r="X257" s="1384">
        <f>SUM(X253:AB256)</f>
        <v>0</v>
      </c>
      <c r="Y257" s="1384"/>
      <c r="Z257" s="1384"/>
      <c r="AA257" s="1384"/>
      <c r="AB257" s="1384"/>
      <c r="AC257" s="1397"/>
      <c r="AD257" s="1398"/>
      <c r="AE257" s="1398"/>
      <c r="AF257" s="1398"/>
      <c r="AG257" s="1398"/>
      <c r="AH257" s="1398"/>
      <c r="AI257" s="1398"/>
      <c r="AJ257" s="1398"/>
      <c r="AK257" s="1398"/>
      <c r="AL257" s="1398"/>
      <c r="AM257" s="1398"/>
      <c r="AN257" s="1398"/>
      <c r="AO257" s="1398"/>
      <c r="AP257" s="1398"/>
      <c r="AQ257" s="1398"/>
      <c r="AR257" s="1398"/>
      <c r="AS257" s="1398"/>
      <c r="AT257" s="1398"/>
      <c r="AU257" s="1398"/>
      <c r="AV257" s="1398"/>
      <c r="AW257" s="1398"/>
      <c r="AX257" s="1398"/>
      <c r="AY257" s="1399"/>
      <c r="AZ257" s="3"/>
      <c r="BA257" s="1406"/>
      <c r="BB257" s="1407"/>
      <c r="BC257" s="1407"/>
      <c r="BD257" s="1408"/>
      <c r="BE257" s="1415"/>
      <c r="BF257" s="1416"/>
      <c r="BG257" s="1416"/>
      <c r="BH257" s="1417"/>
      <c r="BI257" s="1415"/>
      <c r="BJ257" s="1416"/>
      <c r="BK257" s="1416"/>
      <c r="BL257" s="1417"/>
      <c r="BM257" s="1424"/>
      <c r="BN257" s="1425"/>
      <c r="BO257" s="1426"/>
      <c r="BP257" s="1427"/>
      <c r="BQ257" s="1427"/>
      <c r="BR257" s="1427"/>
      <c r="BS257" s="1427"/>
      <c r="BT257" s="1427"/>
      <c r="BU257" s="127"/>
      <c r="BV257" s="1378"/>
      <c r="BW257" s="1378"/>
      <c r="BX257" s="1378"/>
      <c r="BY257" s="1378"/>
      <c r="BZ257" s="1378"/>
      <c r="CA257" s="1378"/>
      <c r="CB257" s="1378"/>
      <c r="CC257" s="1378"/>
      <c r="CD257" s="1378"/>
      <c r="CE257" s="1378"/>
      <c r="CF257" s="1378"/>
      <c r="CG257" s="1378"/>
      <c r="CH257" s="1378"/>
      <c r="CI257" s="1378"/>
      <c r="CJ257" s="1378"/>
      <c r="CK257" s="1378"/>
      <c r="CL257" s="1378"/>
      <c r="CM257" s="1378"/>
      <c r="CN257" s="1378"/>
      <c r="CO257" s="1378"/>
      <c r="CP257" s="1378"/>
      <c r="CQ257" s="1378"/>
      <c r="CR257" s="1378"/>
      <c r="CS257" s="1378"/>
      <c r="CT257" s="1378"/>
      <c r="CU257" s="1378"/>
      <c r="CV257" s="1378"/>
      <c r="CW257" s="3"/>
      <c r="CX257" s="5"/>
      <c r="DA257" s="11" t="s">
        <v>298</v>
      </c>
      <c r="DB257" s="11">
        <v>0.88500000000000001</v>
      </c>
      <c r="DC257" s="11"/>
    </row>
    <row r="258" spans="1:107" ht="13.5" customHeight="1" x14ac:dyDescent="0.2">
      <c r="A258" s="3"/>
      <c r="B258" s="2"/>
      <c r="C258" s="1385" t="s">
        <v>608</v>
      </c>
      <c r="D258" s="1386"/>
      <c r="E258" s="1386"/>
      <c r="F258" s="1386"/>
      <c r="G258" s="1386"/>
      <c r="H258" s="1386"/>
      <c r="I258" s="1386"/>
      <c r="J258" s="1386"/>
      <c r="K258" s="1386"/>
      <c r="L258" s="1386"/>
      <c r="M258" s="1386"/>
      <c r="N258" s="1386"/>
      <c r="O258" s="1386"/>
      <c r="P258" s="1386"/>
      <c r="Q258" s="1386"/>
      <c r="R258" s="1386"/>
      <c r="S258" s="1386"/>
      <c r="T258" s="1386"/>
      <c r="U258" s="1386"/>
      <c r="V258" s="1386"/>
      <c r="W258" s="1387"/>
      <c r="X258" s="1388">
        <f>HLOOKUP(O234,$DG$58:$DQ$67,5,FALSE)</f>
        <v>178663</v>
      </c>
      <c r="Y258" s="1389"/>
      <c r="Z258" s="1389"/>
      <c r="AA258" s="1389"/>
      <c r="AB258" s="1390"/>
      <c r="AC258" s="1391" t="str">
        <f>HLOOKUP(O234,$DG$44:$DQ$56,5,FALSE)</f>
        <v>Genteng beton, dilengkapi dengan canopy teras dan listplank</v>
      </c>
      <c r="AD258" s="1392"/>
      <c r="AE258" s="1392"/>
      <c r="AF258" s="1392"/>
      <c r="AG258" s="1392"/>
      <c r="AH258" s="1392"/>
      <c r="AI258" s="1392"/>
      <c r="AJ258" s="1392"/>
      <c r="AK258" s="1392"/>
      <c r="AL258" s="1392"/>
      <c r="AM258" s="1392"/>
      <c r="AN258" s="1392"/>
      <c r="AO258" s="1392"/>
      <c r="AP258" s="1392"/>
      <c r="AQ258" s="1392"/>
      <c r="AR258" s="1392"/>
      <c r="AS258" s="1392"/>
      <c r="AT258" s="1392"/>
      <c r="AU258" s="1392"/>
      <c r="AV258" s="1392"/>
      <c r="AW258" s="1392"/>
      <c r="AX258" s="1392"/>
      <c r="AY258" s="1393"/>
      <c r="AZ258" s="3"/>
      <c r="BA258" s="1400" t="e">
        <f>X263*BQ239</f>
        <v>#N/A</v>
      </c>
      <c r="BB258" s="1401"/>
      <c r="BC258" s="1401"/>
      <c r="BD258" s="1402"/>
      <c r="BE258" s="1409">
        <f>BE241</f>
        <v>0</v>
      </c>
      <c r="BF258" s="1410"/>
      <c r="BG258" s="1410"/>
      <c r="BH258" s="1411"/>
      <c r="BI258" s="1461">
        <f>BI241</f>
        <v>0</v>
      </c>
      <c r="BJ258" s="1462"/>
      <c r="BK258" s="1462"/>
      <c r="BL258" s="1463"/>
      <c r="BM258" s="1418">
        <f>IF(BI241=0,0,(Rekap!$A$6-BI258)/AS299)</f>
        <v>0</v>
      </c>
      <c r="BN258" s="1419"/>
      <c r="BO258" s="1420"/>
      <c r="BP258" s="1427" t="e">
        <f>BA258*BM258</f>
        <v>#N/A</v>
      </c>
      <c r="BQ258" s="1427"/>
      <c r="BR258" s="1427"/>
      <c r="BS258" s="1427"/>
      <c r="BT258" s="1427"/>
      <c r="BU258" s="127"/>
      <c r="BV258" s="1378"/>
      <c r="BW258" s="1378"/>
      <c r="BX258" s="1378"/>
      <c r="BY258" s="1378"/>
      <c r="BZ258" s="1378"/>
      <c r="CA258" s="1378"/>
      <c r="CB258" s="1378"/>
      <c r="CC258" s="1378"/>
      <c r="CD258" s="1378"/>
      <c r="CE258" s="1378"/>
      <c r="CF258" s="1378"/>
      <c r="CG258" s="1378"/>
      <c r="CH258" s="1378"/>
      <c r="CI258" s="1378"/>
      <c r="CJ258" s="1378"/>
      <c r="CK258" s="1378"/>
      <c r="CL258" s="1378"/>
      <c r="CM258" s="1378"/>
      <c r="CN258" s="1378"/>
      <c r="CO258" s="1378"/>
      <c r="CP258" s="1378"/>
      <c r="CQ258" s="1378"/>
      <c r="CR258" s="1378"/>
      <c r="CS258" s="1378"/>
      <c r="CT258" s="1378"/>
      <c r="CU258" s="1378"/>
      <c r="CV258" s="1378"/>
      <c r="CW258" s="3"/>
      <c r="CX258" s="5"/>
      <c r="DA258" s="11" t="s">
        <v>299</v>
      </c>
      <c r="DB258" s="11">
        <v>0.91600000000000004</v>
      </c>
      <c r="DC258" s="11"/>
    </row>
    <row r="259" spans="1:107" ht="13.5" customHeight="1" x14ac:dyDescent="0.25">
      <c r="A259" s="3"/>
      <c r="B259" s="2"/>
      <c r="C259" s="32" t="s">
        <v>810</v>
      </c>
      <c r="D259" s="1470" t="s">
        <v>13</v>
      </c>
      <c r="E259" s="1470"/>
      <c r="F259" s="1470"/>
      <c r="G259" s="1470"/>
      <c r="H259" s="1470"/>
      <c r="I259" s="1470"/>
      <c r="J259" s="1470"/>
      <c r="K259" s="1470"/>
      <c r="L259" s="1471"/>
      <c r="M259" s="1379">
        <f>(IF(O234="RUMAH TINGGAL MEWAH",VLOOKUP(D259,BIAYA,2,FALSE),IF(O234="RUMAH TINGGAL MENENGAH",VLOOKUP(D259,BIAYA,3,FALSE),IF(O234="RUMAH TINGGAL SEDERHANA",VLOOKUP(D259,BIAYA,4,FALSE),IF(O234="SEMI PERMANEN",VLOOKUP(D259,BIAYA,5,FALSE),IF(O234="GUDANG",VLOOKUP(D259,BIAYA,6,FALSE),IF(O234="GEDUNG BERTINGKAT RENDAH &lt; 5 LANTAI",VLOOKUP(D259,BIAYA,7,FALSE),IF(O234="GEDUNG BERTINGKAT SEDANG 5-8 LANTAI",VLOOKUP(D259,BIAYA,8,FALSE),IF(O234="GEDUNG BERTINGKAT TINGGI &gt; 8 LANTAI",VLOOKUP(D259,BIAYA,9,FALSE),IF(O234="MALL 4 LANTAI + 1 BASEMENT",VLOOKUP(D259,BIAYA,10,FALSE),IF(O234="HOTEL 8 LANTAI",VLOOKUP(D259,BIAYA,11,FALSE),IF(O234="APARTEMEN 14 LANTAI + 2 SEMI BASEMENT",VLOOKUP(D259,BIAYA,12,FALSE)))))))))))))</f>
        <v>0</v>
      </c>
      <c r="N259" s="1379"/>
      <c r="O259" s="1379"/>
      <c r="P259" s="1379"/>
      <c r="Q259" s="1379"/>
      <c r="R259" s="1459">
        <v>1</v>
      </c>
      <c r="S259" s="1459"/>
      <c r="T259" s="1459"/>
      <c r="U259" s="1436">
        <v>1</v>
      </c>
      <c r="V259" s="1436"/>
      <c r="W259" s="1436"/>
      <c r="X259" s="1437">
        <f>M259*R259*U259</f>
        <v>0</v>
      </c>
      <c r="Y259" s="1437"/>
      <c r="Z259" s="1437"/>
      <c r="AA259" s="1437"/>
      <c r="AB259" s="1437"/>
      <c r="AC259" s="1394"/>
      <c r="AD259" s="1395"/>
      <c r="AE259" s="1395"/>
      <c r="AF259" s="1395"/>
      <c r="AG259" s="1395"/>
      <c r="AH259" s="1395"/>
      <c r="AI259" s="1395"/>
      <c r="AJ259" s="1395"/>
      <c r="AK259" s="1395"/>
      <c r="AL259" s="1395"/>
      <c r="AM259" s="1395"/>
      <c r="AN259" s="1395"/>
      <c r="AO259" s="1395"/>
      <c r="AP259" s="1395"/>
      <c r="AQ259" s="1395"/>
      <c r="AR259" s="1395"/>
      <c r="AS259" s="1395"/>
      <c r="AT259" s="1395"/>
      <c r="AU259" s="1395"/>
      <c r="AV259" s="1395"/>
      <c r="AW259" s="1395"/>
      <c r="AX259" s="1395"/>
      <c r="AY259" s="1396"/>
      <c r="AZ259" s="3"/>
      <c r="BA259" s="1403"/>
      <c r="BB259" s="1404"/>
      <c r="BC259" s="1404"/>
      <c r="BD259" s="1405"/>
      <c r="BE259" s="1412"/>
      <c r="BF259" s="1413"/>
      <c r="BG259" s="1413"/>
      <c r="BH259" s="1414"/>
      <c r="BI259" s="1464"/>
      <c r="BJ259" s="1465"/>
      <c r="BK259" s="1465"/>
      <c r="BL259" s="1466"/>
      <c r="BM259" s="1421"/>
      <c r="BN259" s="1422"/>
      <c r="BO259" s="1423"/>
      <c r="BP259" s="1427"/>
      <c r="BQ259" s="1427"/>
      <c r="BR259" s="1427"/>
      <c r="BS259" s="1427"/>
      <c r="BT259" s="1427"/>
      <c r="BU259" s="127"/>
      <c r="BV259" s="1378"/>
      <c r="BW259" s="1378"/>
      <c r="BX259" s="1378"/>
      <c r="BY259" s="1378"/>
      <c r="BZ259" s="1378"/>
      <c r="CA259" s="1378"/>
      <c r="CB259" s="1378"/>
      <c r="CC259" s="1378"/>
      <c r="CD259" s="1378"/>
      <c r="CE259" s="1378"/>
      <c r="CF259" s="1378"/>
      <c r="CG259" s="1378"/>
      <c r="CH259" s="1378"/>
      <c r="CI259" s="1378"/>
      <c r="CJ259" s="1378"/>
      <c r="CK259" s="1378"/>
      <c r="CL259" s="1378"/>
      <c r="CM259" s="1378"/>
      <c r="CN259" s="1378"/>
      <c r="CO259" s="1378"/>
      <c r="CP259" s="1378"/>
      <c r="CQ259" s="1378"/>
      <c r="CR259" s="1378"/>
      <c r="CS259" s="1378"/>
      <c r="CT259" s="1378"/>
      <c r="CU259" s="1378"/>
      <c r="CV259" s="1378"/>
      <c r="CW259" s="3"/>
      <c r="CX259" s="5"/>
      <c r="DA259" s="11" t="s">
        <v>300</v>
      </c>
      <c r="DB259" s="11">
        <v>0.83799999999999997</v>
      </c>
      <c r="DC259" s="11"/>
    </row>
    <row r="260" spans="1:107" ht="13.5" customHeight="1" x14ac:dyDescent="0.25">
      <c r="A260" s="3"/>
      <c r="B260" s="2"/>
      <c r="C260" s="33" t="s">
        <v>810</v>
      </c>
      <c r="D260" s="1472" t="s">
        <v>13</v>
      </c>
      <c r="E260" s="1472"/>
      <c r="F260" s="1472"/>
      <c r="G260" s="1472"/>
      <c r="H260" s="1472"/>
      <c r="I260" s="1472"/>
      <c r="J260" s="1472"/>
      <c r="K260" s="1472"/>
      <c r="L260" s="1473"/>
      <c r="M260" s="1379">
        <f>(IF(O234="RUMAH TINGGAL MEWAH",VLOOKUP(D260,BIAYA,2,FALSE),IF(O234="RUMAH TINGGAL MENENGAH",VLOOKUP(D260,BIAYA,3,FALSE),IF(O234="RUMAH TINGGAL SEDERHANA",VLOOKUP(D260,BIAYA,4,FALSE),IF(O234="SEMI PERMANEN",VLOOKUP(D260,BIAYA,5,FALSE),IF(O234="GUDANG",VLOOKUP(D260,BIAYA,6,FALSE),IF(O234="GEDUNG BERTINGKAT RENDAH &lt; 5 LANTAI",VLOOKUP(D260,BIAYA,7,FALSE),IF(O234="GEDUNG BERTINGKAT SEDANG 5-8 LANTAI",VLOOKUP(D260,BIAYA,8,FALSE),IF(O234="GEDUNG BERTINGKAT TINGGI &gt; 8 LANTAI",VLOOKUP(D260,BIAYA,9,FALSE),IF(O234="MALL 4 LANTAI + 1 BASEMENT",VLOOKUP(D260,BIAYA,10,FALSE),IF(O234="HOTEL 8 LANTAI",VLOOKUP(D260,BIAYA,11,FALSE),IF(O234="APARTEMEN 14 LANTAI + 2 SEMI BASEMENT",VLOOKUP(D260,BIAYA,12,FALSE)))))))))))))</f>
        <v>0</v>
      </c>
      <c r="N260" s="1379"/>
      <c r="O260" s="1379"/>
      <c r="P260" s="1379"/>
      <c r="Q260" s="1379"/>
      <c r="R260" s="1460"/>
      <c r="S260" s="1460"/>
      <c r="T260" s="1460"/>
      <c r="U260" s="1359">
        <v>1</v>
      </c>
      <c r="V260" s="1359"/>
      <c r="W260" s="1359"/>
      <c r="X260" s="1533">
        <f t="shared" ref="X260:X262" si="39">M260*R260*U260</f>
        <v>0</v>
      </c>
      <c r="Y260" s="1379"/>
      <c r="Z260" s="1379"/>
      <c r="AA260" s="1379"/>
      <c r="AB260" s="1534"/>
      <c r="AC260" s="1394"/>
      <c r="AD260" s="1395"/>
      <c r="AE260" s="1395"/>
      <c r="AF260" s="1395"/>
      <c r="AG260" s="1395"/>
      <c r="AH260" s="1395"/>
      <c r="AI260" s="1395"/>
      <c r="AJ260" s="1395"/>
      <c r="AK260" s="1395"/>
      <c r="AL260" s="1395"/>
      <c r="AM260" s="1395"/>
      <c r="AN260" s="1395"/>
      <c r="AO260" s="1395"/>
      <c r="AP260" s="1395"/>
      <c r="AQ260" s="1395"/>
      <c r="AR260" s="1395"/>
      <c r="AS260" s="1395"/>
      <c r="AT260" s="1395"/>
      <c r="AU260" s="1395"/>
      <c r="AV260" s="1395"/>
      <c r="AW260" s="1395"/>
      <c r="AX260" s="1395"/>
      <c r="AY260" s="1396"/>
      <c r="AZ260" s="3"/>
      <c r="BA260" s="1403"/>
      <c r="BB260" s="1404"/>
      <c r="BC260" s="1404"/>
      <c r="BD260" s="1405"/>
      <c r="BE260" s="1412"/>
      <c r="BF260" s="1413"/>
      <c r="BG260" s="1413"/>
      <c r="BH260" s="1414"/>
      <c r="BI260" s="1464"/>
      <c r="BJ260" s="1465"/>
      <c r="BK260" s="1465"/>
      <c r="BL260" s="1466"/>
      <c r="BM260" s="1421"/>
      <c r="BN260" s="1422"/>
      <c r="BO260" s="1423"/>
      <c r="BP260" s="1427"/>
      <c r="BQ260" s="1427"/>
      <c r="BR260" s="1427"/>
      <c r="BS260" s="1427"/>
      <c r="BT260" s="1427"/>
      <c r="BU260" s="127"/>
      <c r="BV260" s="1378"/>
      <c r="BW260" s="1378"/>
      <c r="BX260" s="1378"/>
      <c r="BY260" s="1378"/>
      <c r="BZ260" s="1378"/>
      <c r="CA260" s="1378"/>
      <c r="CB260" s="1378"/>
      <c r="CC260" s="1378"/>
      <c r="CD260" s="1378"/>
      <c r="CE260" s="1378"/>
      <c r="CF260" s="1378"/>
      <c r="CG260" s="1378"/>
      <c r="CH260" s="1378"/>
      <c r="CI260" s="1378"/>
      <c r="CJ260" s="1378"/>
      <c r="CK260" s="1378"/>
      <c r="CL260" s="1378"/>
      <c r="CM260" s="1378"/>
      <c r="CN260" s="1378"/>
      <c r="CO260" s="1378"/>
      <c r="CP260" s="1378"/>
      <c r="CQ260" s="1378"/>
      <c r="CR260" s="1378"/>
      <c r="CS260" s="1378"/>
      <c r="CT260" s="1378"/>
      <c r="CU260" s="1378"/>
      <c r="CV260" s="1378"/>
      <c r="CW260" s="3"/>
      <c r="CX260" s="5"/>
      <c r="DA260" s="11" t="s">
        <v>301</v>
      </c>
      <c r="DB260" s="11">
        <v>0.83899999999999997</v>
      </c>
      <c r="DC260" s="11"/>
    </row>
    <row r="261" spans="1:107" ht="13.5" customHeight="1" x14ac:dyDescent="0.25">
      <c r="A261" s="3"/>
      <c r="B261" s="2"/>
      <c r="C261" s="33" t="s">
        <v>810</v>
      </c>
      <c r="D261" s="1472" t="s">
        <v>13</v>
      </c>
      <c r="E261" s="1472"/>
      <c r="F261" s="1472"/>
      <c r="G261" s="1472"/>
      <c r="H261" s="1472"/>
      <c r="I261" s="1472"/>
      <c r="J261" s="1472"/>
      <c r="K261" s="1472"/>
      <c r="L261" s="1473"/>
      <c r="M261" s="1379">
        <f>(IF(O234="RUMAH TINGGAL MEWAH",VLOOKUP(D261,BIAYA,2,FALSE),IF(O234="RUMAH TINGGAL MENENGAH",VLOOKUP(D261,BIAYA,3,FALSE),IF(O234="RUMAH TINGGAL SEDERHANA",VLOOKUP(D261,BIAYA,4,FALSE),IF(O234="SEMI PERMANEN",VLOOKUP(D261,BIAYA,5,FALSE),IF(O234="GUDANG",VLOOKUP(D261,BIAYA,6,FALSE),IF(O234="GEDUNG BERTINGKAT RENDAH &lt; 5 LANTAI",VLOOKUP(D261,BIAYA,7,FALSE),IF(O234="GEDUNG BERTINGKAT SEDANG 5-8 LANTAI",VLOOKUP(D261,BIAYA,8,FALSE),IF(O234="GEDUNG BERTINGKAT TINGGI &gt; 8 LANTAI",VLOOKUP(D261,BIAYA,9,FALSE),IF(O234="MALL 4 LANTAI + 1 BASEMENT",VLOOKUP(D261,BIAYA,10,FALSE),IF(O234="HOTEL 8 LANTAI",VLOOKUP(D261,BIAYA,11,FALSE),IF(O234="APARTEMEN 14 LANTAI + 2 SEMI BASEMENT",VLOOKUP(D261,BIAYA,12,FALSE)))))))))))))</f>
        <v>0</v>
      </c>
      <c r="N261" s="1379"/>
      <c r="O261" s="1379"/>
      <c r="P261" s="1379"/>
      <c r="Q261" s="1379"/>
      <c r="R261" s="1460"/>
      <c r="S261" s="1460"/>
      <c r="T261" s="1460"/>
      <c r="U261" s="1359">
        <v>1</v>
      </c>
      <c r="V261" s="1359"/>
      <c r="W261" s="1359"/>
      <c r="X261" s="1533">
        <f t="shared" si="39"/>
        <v>0</v>
      </c>
      <c r="Y261" s="1379"/>
      <c r="Z261" s="1379"/>
      <c r="AA261" s="1379"/>
      <c r="AB261" s="1534"/>
      <c r="AC261" s="1394"/>
      <c r="AD261" s="1395"/>
      <c r="AE261" s="1395"/>
      <c r="AF261" s="1395"/>
      <c r="AG261" s="1395"/>
      <c r="AH261" s="1395"/>
      <c r="AI261" s="1395"/>
      <c r="AJ261" s="1395"/>
      <c r="AK261" s="1395"/>
      <c r="AL261" s="1395"/>
      <c r="AM261" s="1395"/>
      <c r="AN261" s="1395"/>
      <c r="AO261" s="1395"/>
      <c r="AP261" s="1395"/>
      <c r="AQ261" s="1395"/>
      <c r="AR261" s="1395"/>
      <c r="AS261" s="1395"/>
      <c r="AT261" s="1395"/>
      <c r="AU261" s="1395"/>
      <c r="AV261" s="1395"/>
      <c r="AW261" s="1395"/>
      <c r="AX261" s="1395"/>
      <c r="AY261" s="1396"/>
      <c r="AZ261" s="3"/>
      <c r="BA261" s="1403"/>
      <c r="BB261" s="1404"/>
      <c r="BC261" s="1404"/>
      <c r="BD261" s="1405"/>
      <c r="BE261" s="1412"/>
      <c r="BF261" s="1413"/>
      <c r="BG261" s="1413"/>
      <c r="BH261" s="1414"/>
      <c r="BI261" s="1464"/>
      <c r="BJ261" s="1465"/>
      <c r="BK261" s="1465"/>
      <c r="BL261" s="1466"/>
      <c r="BM261" s="1421"/>
      <c r="BN261" s="1422"/>
      <c r="BO261" s="1423"/>
      <c r="BP261" s="1427"/>
      <c r="BQ261" s="1427"/>
      <c r="BR261" s="1427"/>
      <c r="BS261" s="1427"/>
      <c r="BT261" s="1427"/>
      <c r="BU261" s="127"/>
      <c r="BV261" s="1378"/>
      <c r="BW261" s="1378"/>
      <c r="BX261" s="1378"/>
      <c r="BY261" s="1378"/>
      <c r="BZ261" s="1378"/>
      <c r="CA261" s="1378"/>
      <c r="CB261" s="1378"/>
      <c r="CC261" s="1378"/>
      <c r="CD261" s="1378"/>
      <c r="CE261" s="1378"/>
      <c r="CF261" s="1378"/>
      <c r="CG261" s="1378"/>
      <c r="CH261" s="1378"/>
      <c r="CI261" s="1378"/>
      <c r="CJ261" s="1378"/>
      <c r="CK261" s="1378"/>
      <c r="CL261" s="1378"/>
      <c r="CM261" s="1378"/>
      <c r="CN261" s="1378"/>
      <c r="CO261" s="1378"/>
      <c r="CP261" s="1378"/>
      <c r="CQ261" s="1378"/>
      <c r="CR261" s="1378"/>
      <c r="CS261" s="1378"/>
      <c r="CT261" s="1378"/>
      <c r="CU261" s="1378"/>
      <c r="CV261" s="1378"/>
      <c r="CW261" s="3"/>
      <c r="CX261" s="5"/>
      <c r="DA261" s="11" t="s">
        <v>302</v>
      </c>
      <c r="DB261" s="11">
        <v>0.80700000000000005</v>
      </c>
      <c r="DC261" s="11"/>
    </row>
    <row r="262" spans="1:107" ht="13.5" customHeight="1" x14ac:dyDescent="0.25">
      <c r="A262" s="3"/>
      <c r="B262" s="2"/>
      <c r="C262" s="34" t="s">
        <v>810</v>
      </c>
      <c r="D262" s="1472" t="s">
        <v>13</v>
      </c>
      <c r="E262" s="1472"/>
      <c r="F262" s="1472"/>
      <c r="G262" s="1472"/>
      <c r="H262" s="1472"/>
      <c r="I262" s="1472"/>
      <c r="J262" s="1472"/>
      <c r="K262" s="1472"/>
      <c r="L262" s="1473"/>
      <c r="M262" s="1379">
        <f>(IF(O234="RUMAH TINGGAL MEWAH",VLOOKUP(D262,BIAYA,2,FALSE),IF(O234="RUMAH TINGGAL MENENGAH",VLOOKUP(D262,BIAYA,3,FALSE),IF(O234="RUMAH TINGGAL SEDERHANA",VLOOKUP(D262,BIAYA,4,FALSE),IF(O234="SEMI PERMANEN",VLOOKUP(D262,BIAYA,5,FALSE),IF(O234="GUDANG",VLOOKUP(D262,BIAYA,6,FALSE),IF(O234="GEDUNG BERTINGKAT RENDAH &lt; 5 LANTAI",VLOOKUP(D262,BIAYA,7,FALSE),IF(O234="GEDUNG BERTINGKAT SEDANG 5-8 LANTAI",VLOOKUP(D262,BIAYA,8,FALSE),IF(O234="GEDUNG BERTINGKAT TINGGI &gt; 8 LANTAI",VLOOKUP(D262,BIAYA,9,FALSE),IF(O234="MALL 4 LANTAI + 1 BASEMENT",VLOOKUP(D262,BIAYA,10,FALSE),IF(O234="HOTEL 8 LANTAI",VLOOKUP(D262,BIAYA,11,FALSE),IF(O234="APARTEMEN 14 LANTAI + 2 SEMI BASEMENT",VLOOKUP(D262,BIAYA,12,FALSE)))))))))))))</f>
        <v>0</v>
      </c>
      <c r="N262" s="1379"/>
      <c r="O262" s="1379"/>
      <c r="P262" s="1379"/>
      <c r="Q262" s="1379"/>
      <c r="R262" s="1380"/>
      <c r="S262" s="1380"/>
      <c r="T262" s="1380"/>
      <c r="U262" s="1377">
        <v>1</v>
      </c>
      <c r="V262" s="1377"/>
      <c r="W262" s="1377"/>
      <c r="X262" s="1527">
        <f t="shared" si="39"/>
        <v>0</v>
      </c>
      <c r="Y262" s="1528"/>
      <c r="Z262" s="1528"/>
      <c r="AA262" s="1528"/>
      <c r="AB262" s="1529"/>
      <c r="AC262" s="1394"/>
      <c r="AD262" s="1395"/>
      <c r="AE262" s="1395"/>
      <c r="AF262" s="1395"/>
      <c r="AG262" s="1395"/>
      <c r="AH262" s="1395"/>
      <c r="AI262" s="1395"/>
      <c r="AJ262" s="1395"/>
      <c r="AK262" s="1395"/>
      <c r="AL262" s="1395"/>
      <c r="AM262" s="1395"/>
      <c r="AN262" s="1395"/>
      <c r="AO262" s="1395"/>
      <c r="AP262" s="1395"/>
      <c r="AQ262" s="1395"/>
      <c r="AR262" s="1395"/>
      <c r="AS262" s="1395"/>
      <c r="AT262" s="1395"/>
      <c r="AU262" s="1395"/>
      <c r="AV262" s="1395"/>
      <c r="AW262" s="1395"/>
      <c r="AX262" s="1395"/>
      <c r="AY262" s="1396"/>
      <c r="AZ262" s="3"/>
      <c r="BA262" s="1403"/>
      <c r="BB262" s="1404"/>
      <c r="BC262" s="1404"/>
      <c r="BD262" s="1405"/>
      <c r="BE262" s="1412"/>
      <c r="BF262" s="1413"/>
      <c r="BG262" s="1413"/>
      <c r="BH262" s="1414"/>
      <c r="BI262" s="1464"/>
      <c r="BJ262" s="1465"/>
      <c r="BK262" s="1465"/>
      <c r="BL262" s="1466"/>
      <c r="BM262" s="1421"/>
      <c r="BN262" s="1422"/>
      <c r="BO262" s="1423"/>
      <c r="BP262" s="1427"/>
      <c r="BQ262" s="1427"/>
      <c r="BR262" s="1427"/>
      <c r="BS262" s="1427"/>
      <c r="BT262" s="1427"/>
      <c r="BU262" s="127"/>
      <c r="BV262" s="128"/>
      <c r="BW262" s="128"/>
      <c r="BX262" s="128"/>
      <c r="BY262" s="128"/>
      <c r="BZ262" s="128"/>
      <c r="CA262" s="128"/>
      <c r="CB262" s="128"/>
      <c r="CC262" s="128"/>
      <c r="CD262" s="119"/>
      <c r="CE262" s="125"/>
      <c r="CF262" s="125"/>
      <c r="CG262" s="125"/>
      <c r="CH262" s="125"/>
      <c r="CI262" s="125"/>
      <c r="CJ262" s="125"/>
      <c r="CK262" s="125"/>
      <c r="CL262" s="125"/>
      <c r="CM262" s="125"/>
      <c r="CN262" s="125"/>
      <c r="CO262" s="125"/>
      <c r="CP262" s="125"/>
      <c r="CQ262" s="125"/>
      <c r="CR262" s="125"/>
      <c r="CS262" s="125"/>
      <c r="CT262" s="125"/>
      <c r="CU262" s="125"/>
      <c r="CV262" s="125"/>
      <c r="CW262" s="3"/>
      <c r="CX262" s="5"/>
      <c r="DA262" s="11" t="s">
        <v>303</v>
      </c>
      <c r="DB262" s="11">
        <v>0.81699999999999995</v>
      </c>
      <c r="DC262" s="11"/>
    </row>
    <row r="263" spans="1:107" ht="13.5" customHeight="1" x14ac:dyDescent="0.2">
      <c r="A263" s="3"/>
      <c r="B263" s="2"/>
      <c r="C263" s="1381" t="s">
        <v>811</v>
      </c>
      <c r="D263" s="1382"/>
      <c r="E263" s="1382"/>
      <c r="F263" s="1382"/>
      <c r="G263" s="1382"/>
      <c r="H263" s="1382"/>
      <c r="I263" s="1382"/>
      <c r="J263" s="1382"/>
      <c r="K263" s="1382"/>
      <c r="L263" s="1382"/>
      <c r="M263" s="1382"/>
      <c r="N263" s="1382"/>
      <c r="O263" s="1382"/>
      <c r="P263" s="1382"/>
      <c r="Q263" s="1382"/>
      <c r="R263" s="1382"/>
      <c r="S263" s="1382"/>
      <c r="T263" s="1382"/>
      <c r="U263" s="1382"/>
      <c r="V263" s="1382"/>
      <c r="W263" s="1383"/>
      <c r="X263" s="1384">
        <f>SUM(X259:AB262)</f>
        <v>0</v>
      </c>
      <c r="Y263" s="1384"/>
      <c r="Z263" s="1384"/>
      <c r="AA263" s="1384"/>
      <c r="AB263" s="1384"/>
      <c r="AC263" s="1397"/>
      <c r="AD263" s="1398"/>
      <c r="AE263" s="1398"/>
      <c r="AF263" s="1398"/>
      <c r="AG263" s="1398"/>
      <c r="AH263" s="1398"/>
      <c r="AI263" s="1398"/>
      <c r="AJ263" s="1398"/>
      <c r="AK263" s="1398"/>
      <c r="AL263" s="1398"/>
      <c r="AM263" s="1398"/>
      <c r="AN263" s="1398"/>
      <c r="AO263" s="1398"/>
      <c r="AP263" s="1398"/>
      <c r="AQ263" s="1398"/>
      <c r="AR263" s="1398"/>
      <c r="AS263" s="1398"/>
      <c r="AT263" s="1398"/>
      <c r="AU263" s="1398"/>
      <c r="AV263" s="1398"/>
      <c r="AW263" s="1398"/>
      <c r="AX263" s="1398"/>
      <c r="AY263" s="1399"/>
      <c r="AZ263" s="3"/>
      <c r="BA263" s="1406"/>
      <c r="BB263" s="1407"/>
      <c r="BC263" s="1407"/>
      <c r="BD263" s="1408"/>
      <c r="BE263" s="1415"/>
      <c r="BF263" s="1416"/>
      <c r="BG263" s="1416"/>
      <c r="BH263" s="1417"/>
      <c r="BI263" s="1467"/>
      <c r="BJ263" s="1468"/>
      <c r="BK263" s="1468"/>
      <c r="BL263" s="1469"/>
      <c r="BM263" s="1424"/>
      <c r="BN263" s="1425"/>
      <c r="BO263" s="1426"/>
      <c r="BP263" s="1427"/>
      <c r="BQ263" s="1427"/>
      <c r="BR263" s="1427"/>
      <c r="BS263" s="1427"/>
      <c r="BT263" s="1427"/>
      <c r="BU263" s="127"/>
      <c r="BV263" s="1378" t="s">
        <v>911</v>
      </c>
      <c r="BW263" s="1378"/>
      <c r="BX263" s="1378"/>
      <c r="BY263" s="1378"/>
      <c r="BZ263" s="1378"/>
      <c r="CA263" s="1378"/>
      <c r="CB263" s="1378"/>
      <c r="CC263" s="1378"/>
      <c r="CD263" s="1378"/>
      <c r="CE263" s="1378"/>
      <c r="CF263" s="1378"/>
      <c r="CG263" s="1378"/>
      <c r="CH263" s="1378"/>
      <c r="CI263" s="1378"/>
      <c r="CJ263" s="1378"/>
      <c r="CK263" s="1378"/>
      <c r="CL263" s="1378"/>
      <c r="CM263" s="1378"/>
      <c r="CN263" s="1378"/>
      <c r="CO263" s="1378"/>
      <c r="CP263" s="1378"/>
      <c r="CQ263" s="1378"/>
      <c r="CR263" s="1378"/>
      <c r="CS263" s="1378"/>
      <c r="CT263" s="1378"/>
      <c r="CU263" s="1378"/>
      <c r="CV263" s="1378"/>
      <c r="CW263" s="3"/>
      <c r="CX263" s="5"/>
      <c r="DA263" s="11" t="s">
        <v>304</v>
      </c>
      <c r="DB263" s="11">
        <v>0.79600000000000004</v>
      </c>
      <c r="DC263" s="11"/>
    </row>
    <row r="264" spans="1:107" ht="13.5" customHeight="1" x14ac:dyDescent="0.2">
      <c r="A264" s="3"/>
      <c r="B264" s="2"/>
      <c r="C264" s="1385" t="s">
        <v>805</v>
      </c>
      <c r="D264" s="1386"/>
      <c r="E264" s="1386"/>
      <c r="F264" s="1386"/>
      <c r="G264" s="1386"/>
      <c r="H264" s="1386"/>
      <c r="I264" s="1386"/>
      <c r="J264" s="1386"/>
      <c r="K264" s="1386"/>
      <c r="L264" s="1386"/>
      <c r="M264" s="1386"/>
      <c r="N264" s="1386"/>
      <c r="O264" s="1386"/>
      <c r="P264" s="1386"/>
      <c r="Q264" s="1386"/>
      <c r="R264" s="1386"/>
      <c r="S264" s="1386"/>
      <c r="T264" s="1386"/>
      <c r="U264" s="1386"/>
      <c r="V264" s="1386"/>
      <c r="W264" s="1387"/>
      <c r="X264" s="1388">
        <f>HLOOKUP(O234,$DG$58:$DQ$67,6,FALSE)</f>
        <v>182435</v>
      </c>
      <c r="Y264" s="1389"/>
      <c r="Z264" s="1389"/>
      <c r="AA264" s="1389"/>
      <c r="AB264" s="1390"/>
      <c r="AC264" s="1391" t="str">
        <f>HLOOKUP(O234,$DG$44:$DQ$56,6,FALSE)</f>
        <v>Plafon gypsum setara Knauf, list cornice 5 cm dengan rangka hollow galvanis, di cat setara Catylac; sebagian kecil menggunakan plafon GRC 6 mm untuk area basah</v>
      </c>
      <c r="AD264" s="1392"/>
      <c r="AE264" s="1392"/>
      <c r="AF264" s="1392"/>
      <c r="AG264" s="1392"/>
      <c r="AH264" s="1392"/>
      <c r="AI264" s="1392"/>
      <c r="AJ264" s="1392"/>
      <c r="AK264" s="1392"/>
      <c r="AL264" s="1392"/>
      <c r="AM264" s="1392"/>
      <c r="AN264" s="1392"/>
      <c r="AO264" s="1392"/>
      <c r="AP264" s="1392"/>
      <c r="AQ264" s="1392"/>
      <c r="AR264" s="1392"/>
      <c r="AS264" s="1392"/>
      <c r="AT264" s="1392"/>
      <c r="AU264" s="1392"/>
      <c r="AV264" s="1392"/>
      <c r="AW264" s="1392"/>
      <c r="AX264" s="1392"/>
      <c r="AY264" s="1393"/>
      <c r="AZ264" s="3"/>
      <c r="BA264" s="1400" t="e">
        <f>X269*BQ239</f>
        <v>#N/A</v>
      </c>
      <c r="BB264" s="1401"/>
      <c r="BC264" s="1401"/>
      <c r="BD264" s="1402"/>
      <c r="BE264" s="1409">
        <f>BE241</f>
        <v>0</v>
      </c>
      <c r="BF264" s="1410"/>
      <c r="BG264" s="1410"/>
      <c r="BH264" s="1411"/>
      <c r="BI264" s="1461">
        <f>BI241</f>
        <v>0</v>
      </c>
      <c r="BJ264" s="1462"/>
      <c r="BK264" s="1462"/>
      <c r="BL264" s="1463"/>
      <c r="BM264" s="1418">
        <f>IF(BI241=0,0,(Rekap!$A$6-BI264)/AS299)</f>
        <v>0</v>
      </c>
      <c r="BN264" s="1419"/>
      <c r="BO264" s="1420"/>
      <c r="BP264" s="1427" t="e">
        <f>BA264*BM264</f>
        <v>#N/A</v>
      </c>
      <c r="BQ264" s="1427"/>
      <c r="BR264" s="1427"/>
      <c r="BS264" s="1427"/>
      <c r="BT264" s="1427"/>
      <c r="BU264" s="127"/>
      <c r="BV264" s="1378"/>
      <c r="BW264" s="1378"/>
      <c r="BX264" s="1378"/>
      <c r="BY264" s="1378"/>
      <c r="BZ264" s="1378"/>
      <c r="CA264" s="1378"/>
      <c r="CB264" s="1378"/>
      <c r="CC264" s="1378"/>
      <c r="CD264" s="1378"/>
      <c r="CE264" s="1378"/>
      <c r="CF264" s="1378"/>
      <c r="CG264" s="1378"/>
      <c r="CH264" s="1378"/>
      <c r="CI264" s="1378"/>
      <c r="CJ264" s="1378"/>
      <c r="CK264" s="1378"/>
      <c r="CL264" s="1378"/>
      <c r="CM264" s="1378"/>
      <c r="CN264" s="1378"/>
      <c r="CO264" s="1378"/>
      <c r="CP264" s="1378"/>
      <c r="CQ264" s="1378"/>
      <c r="CR264" s="1378"/>
      <c r="CS264" s="1378"/>
      <c r="CT264" s="1378"/>
      <c r="CU264" s="1378"/>
      <c r="CV264" s="1378"/>
      <c r="CW264" s="3"/>
      <c r="CX264" s="5"/>
      <c r="DA264" s="11" t="s">
        <v>305</v>
      </c>
      <c r="DB264" s="11">
        <v>0.80700000000000005</v>
      </c>
      <c r="DC264" s="11"/>
    </row>
    <row r="265" spans="1:107" ht="13.5" customHeight="1" x14ac:dyDescent="0.25">
      <c r="A265" s="3"/>
      <c r="B265" s="2"/>
      <c r="C265" s="32" t="s">
        <v>810</v>
      </c>
      <c r="D265" s="1470" t="s">
        <v>13</v>
      </c>
      <c r="E265" s="1470"/>
      <c r="F265" s="1470"/>
      <c r="G265" s="1470"/>
      <c r="H265" s="1470"/>
      <c r="I265" s="1470"/>
      <c r="J265" s="1470"/>
      <c r="K265" s="1470"/>
      <c r="L265" s="1471"/>
      <c r="M265" s="1379">
        <f>(IF(O234="RUMAH TINGGAL MEWAH",VLOOKUP(D265,BIAYA,2,FALSE),IF(O234="RUMAH TINGGAL MENENGAH",VLOOKUP(D265,BIAYA,3,FALSE),IF(O234="RUMAH TINGGAL SEDERHANA",VLOOKUP(D265,BIAYA,4,FALSE),IF(O234="SEMI PERMANEN",VLOOKUP(D265,BIAYA,5,FALSE),IF(O234="GUDANG",VLOOKUP(D265,BIAYA,6,FALSE),IF(O234="GEDUNG BERTINGKAT RENDAH &lt; 5 LANTAI",VLOOKUP(D265,BIAYA,7,FALSE),IF(O234="GEDUNG BERTINGKAT SEDANG 5-8 LANTAI",VLOOKUP(D265,BIAYA,8,FALSE),IF(O234="GEDUNG BERTINGKAT TINGGI &gt; 8 LANTAI",VLOOKUP(D265,BIAYA,9,FALSE),IF(O234="MALL 4 LANTAI + 1 BASEMENT",VLOOKUP(D265,BIAYA,10,FALSE),IF(O234="HOTEL 8 LANTAI",VLOOKUP(D265,BIAYA,11,FALSE),IF(O234="APARTEMEN 14 LANTAI + 2 SEMI BASEMENT",VLOOKUP(D265,BIAYA,12,FALSE)))))))))))))</f>
        <v>0</v>
      </c>
      <c r="N265" s="1379"/>
      <c r="O265" s="1379"/>
      <c r="P265" s="1379"/>
      <c r="Q265" s="1379"/>
      <c r="R265" s="1459">
        <v>1</v>
      </c>
      <c r="S265" s="1459"/>
      <c r="T265" s="1459"/>
      <c r="U265" s="1436">
        <v>1</v>
      </c>
      <c r="V265" s="1436"/>
      <c r="W265" s="1436"/>
      <c r="X265" s="1437">
        <f>M265*R265*U265</f>
        <v>0</v>
      </c>
      <c r="Y265" s="1437"/>
      <c r="Z265" s="1437"/>
      <c r="AA265" s="1437"/>
      <c r="AB265" s="1437"/>
      <c r="AC265" s="1394"/>
      <c r="AD265" s="1395"/>
      <c r="AE265" s="1395"/>
      <c r="AF265" s="1395"/>
      <c r="AG265" s="1395"/>
      <c r="AH265" s="1395"/>
      <c r="AI265" s="1395"/>
      <c r="AJ265" s="1395"/>
      <c r="AK265" s="1395"/>
      <c r="AL265" s="1395"/>
      <c r="AM265" s="1395"/>
      <c r="AN265" s="1395"/>
      <c r="AO265" s="1395"/>
      <c r="AP265" s="1395"/>
      <c r="AQ265" s="1395"/>
      <c r="AR265" s="1395"/>
      <c r="AS265" s="1395"/>
      <c r="AT265" s="1395"/>
      <c r="AU265" s="1395"/>
      <c r="AV265" s="1395"/>
      <c r="AW265" s="1395"/>
      <c r="AX265" s="1395"/>
      <c r="AY265" s="1396"/>
      <c r="AZ265" s="3"/>
      <c r="BA265" s="1403"/>
      <c r="BB265" s="1404"/>
      <c r="BC265" s="1404"/>
      <c r="BD265" s="1405"/>
      <c r="BE265" s="1412"/>
      <c r="BF265" s="1413"/>
      <c r="BG265" s="1413"/>
      <c r="BH265" s="1414"/>
      <c r="BI265" s="1464"/>
      <c r="BJ265" s="1465"/>
      <c r="BK265" s="1465"/>
      <c r="BL265" s="1466"/>
      <c r="BM265" s="1421"/>
      <c r="BN265" s="1422"/>
      <c r="BO265" s="1423"/>
      <c r="BP265" s="1427"/>
      <c r="BQ265" s="1427"/>
      <c r="BR265" s="1427"/>
      <c r="BS265" s="1427"/>
      <c r="BT265" s="1427"/>
      <c r="BU265" s="127"/>
      <c r="BV265" s="1378"/>
      <c r="BW265" s="1378"/>
      <c r="BX265" s="1378"/>
      <c r="BY265" s="1378"/>
      <c r="BZ265" s="1378"/>
      <c r="CA265" s="1378"/>
      <c r="CB265" s="1378"/>
      <c r="CC265" s="1378"/>
      <c r="CD265" s="1378"/>
      <c r="CE265" s="1378"/>
      <c r="CF265" s="1378"/>
      <c r="CG265" s="1378"/>
      <c r="CH265" s="1378"/>
      <c r="CI265" s="1378"/>
      <c r="CJ265" s="1378"/>
      <c r="CK265" s="1378"/>
      <c r="CL265" s="1378"/>
      <c r="CM265" s="1378"/>
      <c r="CN265" s="1378"/>
      <c r="CO265" s="1378"/>
      <c r="CP265" s="1378"/>
      <c r="CQ265" s="1378"/>
      <c r="CR265" s="1378"/>
      <c r="CS265" s="1378"/>
      <c r="CT265" s="1378"/>
      <c r="CU265" s="1378"/>
      <c r="CV265" s="1378"/>
      <c r="CW265" s="3"/>
      <c r="CX265" s="5"/>
      <c r="DA265" s="11" t="s">
        <v>306</v>
      </c>
      <c r="DB265" s="11">
        <v>0.85299999999999998</v>
      </c>
      <c r="DC265" s="11"/>
    </row>
    <row r="266" spans="1:107" ht="13.5" customHeight="1" x14ac:dyDescent="0.25">
      <c r="A266" s="3"/>
      <c r="B266" s="2"/>
      <c r="C266" s="33" t="s">
        <v>810</v>
      </c>
      <c r="D266" s="1472" t="s">
        <v>13</v>
      </c>
      <c r="E266" s="1472"/>
      <c r="F266" s="1472"/>
      <c r="G266" s="1472"/>
      <c r="H266" s="1472"/>
      <c r="I266" s="1472"/>
      <c r="J266" s="1472"/>
      <c r="K266" s="1472"/>
      <c r="L266" s="1473"/>
      <c r="M266" s="1379">
        <f>(IF(O234="RUMAH TINGGAL MEWAH",VLOOKUP(D266,BIAYA,2,FALSE),IF(O234="RUMAH TINGGAL MENENGAH",VLOOKUP(D266,BIAYA,3,FALSE),IF(O234="RUMAH TINGGAL SEDERHANA",VLOOKUP(D266,BIAYA,4,FALSE),IF(O234="SEMI PERMANEN",VLOOKUP(D266,BIAYA,5,FALSE),IF(O234="GUDANG",VLOOKUP(D266,BIAYA,6,FALSE),IF(O234="GEDUNG BERTINGKAT RENDAH &lt; 5 LANTAI",VLOOKUP(D266,BIAYA,7,FALSE),IF(O234="GEDUNG BERTINGKAT SEDANG 5-8 LANTAI",VLOOKUP(D266,BIAYA,8,FALSE),IF(O234="GEDUNG BERTINGKAT TINGGI &gt; 8 LANTAI",VLOOKUP(D266,BIAYA,9,FALSE),IF(O234="MALL 4 LANTAI + 1 BASEMENT",VLOOKUP(D266,BIAYA,10,FALSE),IF(O234="HOTEL 8 LANTAI",VLOOKUP(D266,BIAYA,11,FALSE),IF(O234="APARTEMEN 14 LANTAI + 2 SEMI BASEMENT",VLOOKUP(D266,BIAYA,12,FALSE)))))))))))))</f>
        <v>0</v>
      </c>
      <c r="N266" s="1379"/>
      <c r="O266" s="1379"/>
      <c r="P266" s="1379"/>
      <c r="Q266" s="1379"/>
      <c r="R266" s="1460"/>
      <c r="S266" s="1460"/>
      <c r="T266" s="1460"/>
      <c r="U266" s="1359">
        <v>1</v>
      </c>
      <c r="V266" s="1359"/>
      <c r="W266" s="1359"/>
      <c r="X266" s="1533">
        <f t="shared" ref="X266:X268" si="40">M266*R266*U266</f>
        <v>0</v>
      </c>
      <c r="Y266" s="1379"/>
      <c r="Z266" s="1379"/>
      <c r="AA266" s="1379"/>
      <c r="AB266" s="1534"/>
      <c r="AC266" s="1394"/>
      <c r="AD266" s="1395"/>
      <c r="AE266" s="1395"/>
      <c r="AF266" s="1395"/>
      <c r="AG266" s="1395"/>
      <c r="AH266" s="1395"/>
      <c r="AI266" s="1395"/>
      <c r="AJ266" s="1395"/>
      <c r="AK266" s="1395"/>
      <c r="AL266" s="1395"/>
      <c r="AM266" s="1395"/>
      <c r="AN266" s="1395"/>
      <c r="AO266" s="1395"/>
      <c r="AP266" s="1395"/>
      <c r="AQ266" s="1395"/>
      <c r="AR266" s="1395"/>
      <c r="AS266" s="1395"/>
      <c r="AT266" s="1395"/>
      <c r="AU266" s="1395"/>
      <c r="AV266" s="1395"/>
      <c r="AW266" s="1395"/>
      <c r="AX266" s="1395"/>
      <c r="AY266" s="1396"/>
      <c r="AZ266" s="3"/>
      <c r="BA266" s="1403"/>
      <c r="BB266" s="1404"/>
      <c r="BC266" s="1404"/>
      <c r="BD266" s="1405"/>
      <c r="BE266" s="1412"/>
      <c r="BF266" s="1413"/>
      <c r="BG266" s="1413"/>
      <c r="BH266" s="1414"/>
      <c r="BI266" s="1464"/>
      <c r="BJ266" s="1465"/>
      <c r="BK266" s="1465"/>
      <c r="BL266" s="1466"/>
      <c r="BM266" s="1421"/>
      <c r="BN266" s="1422"/>
      <c r="BO266" s="1423"/>
      <c r="BP266" s="1427"/>
      <c r="BQ266" s="1427"/>
      <c r="BR266" s="1427"/>
      <c r="BS266" s="1427"/>
      <c r="BT266" s="1427"/>
      <c r="BU266" s="127"/>
      <c r="BV266" s="1378"/>
      <c r="BW266" s="1378"/>
      <c r="BX266" s="1378"/>
      <c r="BY266" s="1378"/>
      <c r="BZ266" s="1378"/>
      <c r="CA266" s="1378"/>
      <c r="CB266" s="1378"/>
      <c r="CC266" s="1378"/>
      <c r="CD266" s="1378"/>
      <c r="CE266" s="1378"/>
      <c r="CF266" s="1378"/>
      <c r="CG266" s="1378"/>
      <c r="CH266" s="1378"/>
      <c r="CI266" s="1378"/>
      <c r="CJ266" s="1378"/>
      <c r="CK266" s="1378"/>
      <c r="CL266" s="1378"/>
      <c r="CM266" s="1378"/>
      <c r="CN266" s="1378"/>
      <c r="CO266" s="1378"/>
      <c r="CP266" s="1378"/>
      <c r="CQ266" s="1378"/>
      <c r="CR266" s="1378"/>
      <c r="CS266" s="1378"/>
      <c r="CT266" s="1378"/>
      <c r="CU266" s="1378"/>
      <c r="CV266" s="1378"/>
      <c r="CW266" s="3"/>
      <c r="CX266" s="5"/>
      <c r="DA266" s="11" t="s">
        <v>307</v>
      </c>
      <c r="DB266" s="11">
        <v>0.81100000000000005</v>
      </c>
      <c r="DC266" s="11"/>
    </row>
    <row r="267" spans="1:107" ht="13.5" customHeight="1" x14ac:dyDescent="0.25">
      <c r="A267" s="3"/>
      <c r="B267" s="2"/>
      <c r="C267" s="33" t="s">
        <v>810</v>
      </c>
      <c r="D267" s="1472" t="s">
        <v>13</v>
      </c>
      <c r="E267" s="1472"/>
      <c r="F267" s="1472"/>
      <c r="G267" s="1472"/>
      <c r="H267" s="1472"/>
      <c r="I267" s="1472"/>
      <c r="J267" s="1472"/>
      <c r="K267" s="1472"/>
      <c r="L267" s="1473"/>
      <c r="M267" s="1379">
        <f>(IF(O234="RUMAH TINGGAL MEWAH",VLOOKUP(D267,BIAYA,2,FALSE),IF(O234="RUMAH TINGGAL MENENGAH",VLOOKUP(D267,BIAYA,3,FALSE),IF(O234="RUMAH TINGGAL SEDERHANA",VLOOKUP(D267,BIAYA,4,FALSE),IF(O234="SEMI PERMANEN",VLOOKUP(D267,BIAYA,5,FALSE),IF(O234="GUDANG",VLOOKUP(D267,BIAYA,6,FALSE),IF(O234="GEDUNG BERTINGKAT RENDAH &lt; 5 LANTAI",VLOOKUP(D267,BIAYA,7,FALSE),IF(O234="GEDUNG BERTINGKAT SEDANG 5-8 LANTAI",VLOOKUP(D267,BIAYA,8,FALSE),IF(O234="GEDUNG BERTINGKAT TINGGI &gt; 8 LANTAI",VLOOKUP(D267,BIAYA,9,FALSE),IF(O234="MALL 4 LANTAI + 1 BASEMENT",VLOOKUP(D267,BIAYA,10,FALSE),IF(O234="HOTEL 8 LANTAI",VLOOKUP(D267,BIAYA,11,FALSE),IF(O234="APARTEMEN 14 LANTAI + 2 SEMI BASEMENT",VLOOKUP(D267,BIAYA,12,FALSE)))))))))))))</f>
        <v>0</v>
      </c>
      <c r="N267" s="1379"/>
      <c r="O267" s="1379"/>
      <c r="P267" s="1379"/>
      <c r="Q267" s="1379"/>
      <c r="R267" s="1460"/>
      <c r="S267" s="1460"/>
      <c r="T267" s="1460"/>
      <c r="U267" s="1359">
        <v>1</v>
      </c>
      <c r="V267" s="1359"/>
      <c r="W267" s="1359"/>
      <c r="X267" s="1533">
        <f t="shared" si="40"/>
        <v>0</v>
      </c>
      <c r="Y267" s="1379"/>
      <c r="Z267" s="1379"/>
      <c r="AA267" s="1379"/>
      <c r="AB267" s="1534"/>
      <c r="AC267" s="1394"/>
      <c r="AD267" s="1395"/>
      <c r="AE267" s="1395"/>
      <c r="AF267" s="1395"/>
      <c r="AG267" s="1395"/>
      <c r="AH267" s="1395"/>
      <c r="AI267" s="1395"/>
      <c r="AJ267" s="1395"/>
      <c r="AK267" s="1395"/>
      <c r="AL267" s="1395"/>
      <c r="AM267" s="1395"/>
      <c r="AN267" s="1395"/>
      <c r="AO267" s="1395"/>
      <c r="AP267" s="1395"/>
      <c r="AQ267" s="1395"/>
      <c r="AR267" s="1395"/>
      <c r="AS267" s="1395"/>
      <c r="AT267" s="1395"/>
      <c r="AU267" s="1395"/>
      <c r="AV267" s="1395"/>
      <c r="AW267" s="1395"/>
      <c r="AX267" s="1395"/>
      <c r="AY267" s="1396"/>
      <c r="AZ267" s="3"/>
      <c r="BA267" s="1403"/>
      <c r="BB267" s="1404"/>
      <c r="BC267" s="1404"/>
      <c r="BD267" s="1405"/>
      <c r="BE267" s="1412"/>
      <c r="BF267" s="1413"/>
      <c r="BG267" s="1413"/>
      <c r="BH267" s="1414"/>
      <c r="BI267" s="1464"/>
      <c r="BJ267" s="1465"/>
      <c r="BK267" s="1465"/>
      <c r="BL267" s="1466"/>
      <c r="BM267" s="1421"/>
      <c r="BN267" s="1422"/>
      <c r="BO267" s="1423"/>
      <c r="BP267" s="1427"/>
      <c r="BQ267" s="1427"/>
      <c r="BR267" s="1427"/>
      <c r="BS267" s="1427"/>
      <c r="BT267" s="1427"/>
      <c r="BU267" s="127"/>
      <c r="BV267" s="1378"/>
      <c r="BW267" s="1378"/>
      <c r="BX267" s="1378"/>
      <c r="BY267" s="1378"/>
      <c r="BZ267" s="1378"/>
      <c r="CA267" s="1378"/>
      <c r="CB267" s="1378"/>
      <c r="CC267" s="1378"/>
      <c r="CD267" s="1378"/>
      <c r="CE267" s="1378"/>
      <c r="CF267" s="1378"/>
      <c r="CG267" s="1378"/>
      <c r="CH267" s="1378"/>
      <c r="CI267" s="1378"/>
      <c r="CJ267" s="1378"/>
      <c r="CK267" s="1378"/>
      <c r="CL267" s="1378"/>
      <c r="CM267" s="1378"/>
      <c r="CN267" s="1378"/>
      <c r="CO267" s="1378"/>
      <c r="CP267" s="1378"/>
      <c r="CQ267" s="1378"/>
      <c r="CR267" s="1378"/>
      <c r="CS267" s="1378"/>
      <c r="CT267" s="1378"/>
      <c r="CU267" s="1378"/>
      <c r="CV267" s="1378"/>
      <c r="CW267" s="3"/>
      <c r="CX267" s="5"/>
      <c r="DA267" s="11" t="s">
        <v>308</v>
      </c>
      <c r="DB267" s="11">
        <v>0.83699999999999997</v>
      </c>
      <c r="DC267" s="11"/>
    </row>
    <row r="268" spans="1:107" ht="13.5" customHeight="1" x14ac:dyDescent="0.25">
      <c r="A268" s="3"/>
      <c r="B268" s="2"/>
      <c r="C268" s="34" t="s">
        <v>810</v>
      </c>
      <c r="D268" s="1474" t="s">
        <v>13</v>
      </c>
      <c r="E268" s="1474"/>
      <c r="F268" s="1474"/>
      <c r="G268" s="1474"/>
      <c r="H268" s="1474"/>
      <c r="I268" s="1474"/>
      <c r="J268" s="1474"/>
      <c r="K268" s="1474"/>
      <c r="L268" s="1475"/>
      <c r="M268" s="1379">
        <f>(IF(O234="RUMAH TINGGAL MEWAH",VLOOKUP(D268,BIAYA,2,FALSE),IF(O234="RUMAH TINGGAL MENENGAH",VLOOKUP(D268,BIAYA,3,FALSE),IF(O234="RUMAH TINGGAL SEDERHANA",VLOOKUP(D268,BIAYA,4,FALSE),IF(O234="SEMI PERMANEN",VLOOKUP(D268,BIAYA,5,FALSE),IF(O234="GUDANG",VLOOKUP(D268,BIAYA,6,FALSE),IF(O234="GEDUNG BERTINGKAT RENDAH &lt; 5 LANTAI",VLOOKUP(D268,BIAYA,7,FALSE),IF(O234="GEDUNG BERTINGKAT SEDANG 5-8 LANTAI",VLOOKUP(D268,BIAYA,8,FALSE),IF(O234="GEDUNG BERTINGKAT TINGGI &gt; 8 LANTAI",VLOOKUP(D268,BIAYA,9,FALSE),IF(O234="MALL 4 LANTAI + 1 BASEMENT",VLOOKUP(D268,BIAYA,10,FALSE),IF(O234="HOTEL 8 LANTAI",VLOOKUP(D268,BIAYA,11,FALSE),IF(O234="APARTEMEN 14 LANTAI + 2 SEMI BASEMENT",VLOOKUP(D268,BIAYA,12,FALSE)))))))))))))</f>
        <v>0</v>
      </c>
      <c r="N268" s="1379"/>
      <c r="O268" s="1379"/>
      <c r="P268" s="1379"/>
      <c r="Q268" s="1379"/>
      <c r="R268" s="1380"/>
      <c r="S268" s="1380"/>
      <c r="T268" s="1380"/>
      <c r="U268" s="1377">
        <v>1</v>
      </c>
      <c r="V268" s="1377"/>
      <c r="W268" s="1377"/>
      <c r="X268" s="1527">
        <f t="shared" si="40"/>
        <v>0</v>
      </c>
      <c r="Y268" s="1528"/>
      <c r="Z268" s="1528"/>
      <c r="AA268" s="1528"/>
      <c r="AB268" s="1529"/>
      <c r="AC268" s="1394"/>
      <c r="AD268" s="1395"/>
      <c r="AE268" s="1395"/>
      <c r="AF268" s="1395"/>
      <c r="AG268" s="1395"/>
      <c r="AH268" s="1395"/>
      <c r="AI268" s="1395"/>
      <c r="AJ268" s="1395"/>
      <c r="AK268" s="1395"/>
      <c r="AL268" s="1395"/>
      <c r="AM268" s="1395"/>
      <c r="AN268" s="1395"/>
      <c r="AO268" s="1395"/>
      <c r="AP268" s="1395"/>
      <c r="AQ268" s="1395"/>
      <c r="AR268" s="1395"/>
      <c r="AS268" s="1395"/>
      <c r="AT268" s="1395"/>
      <c r="AU268" s="1395"/>
      <c r="AV268" s="1395"/>
      <c r="AW268" s="1395"/>
      <c r="AX268" s="1395"/>
      <c r="AY268" s="1396"/>
      <c r="AZ268" s="3"/>
      <c r="BA268" s="1403"/>
      <c r="BB268" s="1404"/>
      <c r="BC268" s="1404"/>
      <c r="BD268" s="1405"/>
      <c r="BE268" s="1412"/>
      <c r="BF268" s="1413"/>
      <c r="BG268" s="1413"/>
      <c r="BH268" s="1414"/>
      <c r="BI268" s="1464"/>
      <c r="BJ268" s="1465"/>
      <c r="BK268" s="1465"/>
      <c r="BL268" s="1466"/>
      <c r="BM268" s="1421"/>
      <c r="BN268" s="1422"/>
      <c r="BO268" s="1423"/>
      <c r="BP268" s="1427"/>
      <c r="BQ268" s="1427"/>
      <c r="BR268" s="1427"/>
      <c r="BS268" s="1427"/>
      <c r="BT268" s="1427"/>
      <c r="BU268" s="127"/>
      <c r="BV268" s="1378"/>
      <c r="BW268" s="1378"/>
      <c r="BX268" s="1378"/>
      <c r="BY268" s="1378"/>
      <c r="BZ268" s="1378"/>
      <c r="CA268" s="1378"/>
      <c r="CB268" s="1378"/>
      <c r="CC268" s="1378"/>
      <c r="CD268" s="1378"/>
      <c r="CE268" s="1378"/>
      <c r="CF268" s="1378"/>
      <c r="CG268" s="1378"/>
      <c r="CH268" s="1378"/>
      <c r="CI268" s="1378"/>
      <c r="CJ268" s="1378"/>
      <c r="CK268" s="1378"/>
      <c r="CL268" s="1378"/>
      <c r="CM268" s="1378"/>
      <c r="CN268" s="1378"/>
      <c r="CO268" s="1378"/>
      <c r="CP268" s="1378"/>
      <c r="CQ268" s="1378"/>
      <c r="CR268" s="1378"/>
      <c r="CS268" s="1378"/>
      <c r="CT268" s="1378"/>
      <c r="CU268" s="1378"/>
      <c r="CV268" s="1378"/>
      <c r="CW268" s="3"/>
      <c r="CX268" s="5"/>
      <c r="DA268" s="11" t="s">
        <v>309</v>
      </c>
      <c r="DB268" s="11">
        <v>0.86</v>
      </c>
      <c r="DC268" s="11"/>
    </row>
    <row r="269" spans="1:107" ht="13.5" customHeight="1" x14ac:dyDescent="0.2">
      <c r="A269" s="3"/>
      <c r="B269" s="2"/>
      <c r="C269" s="1381" t="s">
        <v>811</v>
      </c>
      <c r="D269" s="1382"/>
      <c r="E269" s="1382"/>
      <c r="F269" s="1382"/>
      <c r="G269" s="1382"/>
      <c r="H269" s="1382"/>
      <c r="I269" s="1382"/>
      <c r="J269" s="1382"/>
      <c r="K269" s="1382"/>
      <c r="L269" s="1382"/>
      <c r="M269" s="1382"/>
      <c r="N269" s="1382"/>
      <c r="O269" s="1382"/>
      <c r="P269" s="1382"/>
      <c r="Q269" s="1382"/>
      <c r="R269" s="1382"/>
      <c r="S269" s="1382"/>
      <c r="T269" s="1382"/>
      <c r="U269" s="1382"/>
      <c r="V269" s="1382"/>
      <c r="W269" s="1383"/>
      <c r="X269" s="1384">
        <f>SUM(X265:AB268)</f>
        <v>0</v>
      </c>
      <c r="Y269" s="1384"/>
      <c r="Z269" s="1384"/>
      <c r="AA269" s="1384"/>
      <c r="AB269" s="1384"/>
      <c r="AC269" s="1397"/>
      <c r="AD269" s="1398"/>
      <c r="AE269" s="1398"/>
      <c r="AF269" s="1398"/>
      <c r="AG269" s="1398"/>
      <c r="AH269" s="1398"/>
      <c r="AI269" s="1398"/>
      <c r="AJ269" s="1398"/>
      <c r="AK269" s="1398"/>
      <c r="AL269" s="1398"/>
      <c r="AM269" s="1398"/>
      <c r="AN269" s="1398"/>
      <c r="AO269" s="1398"/>
      <c r="AP269" s="1398"/>
      <c r="AQ269" s="1398"/>
      <c r="AR269" s="1398"/>
      <c r="AS269" s="1398"/>
      <c r="AT269" s="1398"/>
      <c r="AU269" s="1398"/>
      <c r="AV269" s="1398"/>
      <c r="AW269" s="1398"/>
      <c r="AX269" s="1398"/>
      <c r="AY269" s="1399"/>
      <c r="AZ269" s="3"/>
      <c r="BA269" s="1406"/>
      <c r="BB269" s="1407"/>
      <c r="BC269" s="1407"/>
      <c r="BD269" s="1408"/>
      <c r="BE269" s="1415"/>
      <c r="BF269" s="1416"/>
      <c r="BG269" s="1416"/>
      <c r="BH269" s="1417"/>
      <c r="BI269" s="1467"/>
      <c r="BJ269" s="1468"/>
      <c r="BK269" s="1468"/>
      <c r="BL269" s="1469"/>
      <c r="BM269" s="1424"/>
      <c r="BN269" s="1425"/>
      <c r="BO269" s="1426"/>
      <c r="BP269" s="1427"/>
      <c r="BQ269" s="1427"/>
      <c r="BR269" s="1427"/>
      <c r="BS269" s="1427"/>
      <c r="BT269" s="1427"/>
      <c r="BU269" s="127"/>
      <c r="BV269" s="1378"/>
      <c r="BW269" s="1378"/>
      <c r="BX269" s="1378"/>
      <c r="BY269" s="1378"/>
      <c r="BZ269" s="1378"/>
      <c r="CA269" s="1378"/>
      <c r="CB269" s="1378"/>
      <c r="CC269" s="1378"/>
      <c r="CD269" s="1378"/>
      <c r="CE269" s="1378"/>
      <c r="CF269" s="1378"/>
      <c r="CG269" s="1378"/>
      <c r="CH269" s="1378"/>
      <c r="CI269" s="1378"/>
      <c r="CJ269" s="1378"/>
      <c r="CK269" s="1378"/>
      <c r="CL269" s="1378"/>
      <c r="CM269" s="1378"/>
      <c r="CN269" s="1378"/>
      <c r="CO269" s="1378"/>
      <c r="CP269" s="1378"/>
      <c r="CQ269" s="1378"/>
      <c r="CR269" s="1378"/>
      <c r="CS269" s="1378"/>
      <c r="CT269" s="1378"/>
      <c r="CU269" s="1378"/>
      <c r="CV269" s="1378"/>
      <c r="CW269" s="3"/>
      <c r="CX269" s="5"/>
      <c r="DA269" s="11" t="s">
        <v>310</v>
      </c>
      <c r="DB269" s="11">
        <v>0.85599999999999998</v>
      </c>
      <c r="DC269" s="11"/>
    </row>
    <row r="270" spans="1:107" ht="13.5" customHeight="1" x14ac:dyDescent="0.2">
      <c r="A270" s="3"/>
      <c r="B270" s="2"/>
      <c r="C270" s="1385" t="s">
        <v>806</v>
      </c>
      <c r="D270" s="1386"/>
      <c r="E270" s="1386"/>
      <c r="F270" s="1386"/>
      <c r="G270" s="1386"/>
      <c r="H270" s="1386"/>
      <c r="I270" s="1386"/>
      <c r="J270" s="1386"/>
      <c r="K270" s="1386"/>
      <c r="L270" s="1386"/>
      <c r="M270" s="1386"/>
      <c r="N270" s="1386"/>
      <c r="O270" s="1386"/>
      <c r="P270" s="1386"/>
      <c r="Q270" s="1386"/>
      <c r="R270" s="1386"/>
      <c r="S270" s="1386"/>
      <c r="T270" s="1386"/>
      <c r="U270" s="1386"/>
      <c r="V270" s="1386"/>
      <c r="W270" s="1387"/>
      <c r="X270" s="1388">
        <f>HLOOKUP(O234,$DG$58:$DQ$67,7,FALSE)</f>
        <v>707358</v>
      </c>
      <c r="Y270" s="1389"/>
      <c r="Z270" s="1389"/>
      <c r="AA270" s="1389"/>
      <c r="AB270" s="1390"/>
      <c r="AC270" s="1391" t="str">
        <f>HLOOKUP(O234,$DG$44:$DQ$56,7,FALSE)</f>
        <v>Pasangan dinding bata merah, diplester, diaci dan dilapisi cat (setara Catylac); untuk kamar mandi dilapis keramik dinding 20x30 setara Imperium; ketinggian dinding dalam 3,2 m</v>
      </c>
      <c r="AD270" s="1392"/>
      <c r="AE270" s="1392"/>
      <c r="AF270" s="1392"/>
      <c r="AG270" s="1392"/>
      <c r="AH270" s="1392"/>
      <c r="AI270" s="1392"/>
      <c r="AJ270" s="1392"/>
      <c r="AK270" s="1392"/>
      <c r="AL270" s="1392"/>
      <c r="AM270" s="1392"/>
      <c r="AN270" s="1392"/>
      <c r="AO270" s="1392"/>
      <c r="AP270" s="1392"/>
      <c r="AQ270" s="1392"/>
      <c r="AR270" s="1392"/>
      <c r="AS270" s="1392"/>
      <c r="AT270" s="1392"/>
      <c r="AU270" s="1392"/>
      <c r="AV270" s="1392"/>
      <c r="AW270" s="1392"/>
      <c r="AX270" s="1392"/>
      <c r="AY270" s="1393"/>
      <c r="AZ270" s="3"/>
      <c r="BA270" s="1400" t="e">
        <f>X275*BQ239</f>
        <v>#N/A</v>
      </c>
      <c r="BB270" s="1401"/>
      <c r="BC270" s="1401"/>
      <c r="BD270" s="1402"/>
      <c r="BE270" s="1409">
        <f>BE241</f>
        <v>0</v>
      </c>
      <c r="BF270" s="1410"/>
      <c r="BG270" s="1410"/>
      <c r="BH270" s="1411"/>
      <c r="BI270" s="1409">
        <f>BI241</f>
        <v>0</v>
      </c>
      <c r="BJ270" s="1410"/>
      <c r="BK270" s="1410"/>
      <c r="BL270" s="1411"/>
      <c r="BM270" s="1418">
        <f>IF(BI241=0,0,(Rekap!$A$6-BI270)/AS299)</f>
        <v>0</v>
      </c>
      <c r="BN270" s="1419"/>
      <c r="BO270" s="1420"/>
      <c r="BP270" s="1427" t="e">
        <f>BA270*BM270</f>
        <v>#N/A</v>
      </c>
      <c r="BQ270" s="1427"/>
      <c r="BR270" s="1427"/>
      <c r="BS270" s="1427"/>
      <c r="BT270" s="1427"/>
      <c r="BU270" s="127"/>
      <c r="BV270" s="1378"/>
      <c r="BW270" s="1378"/>
      <c r="BX270" s="1378"/>
      <c r="BY270" s="1378"/>
      <c r="BZ270" s="1378"/>
      <c r="CA270" s="1378"/>
      <c r="CB270" s="1378"/>
      <c r="CC270" s="1378"/>
      <c r="CD270" s="1378"/>
      <c r="CE270" s="1378"/>
      <c r="CF270" s="1378"/>
      <c r="CG270" s="1378"/>
      <c r="CH270" s="1378"/>
      <c r="CI270" s="1378"/>
      <c r="CJ270" s="1378"/>
      <c r="CK270" s="1378"/>
      <c r="CL270" s="1378"/>
      <c r="CM270" s="1378"/>
      <c r="CN270" s="1378"/>
      <c r="CO270" s="1378"/>
      <c r="CP270" s="1378"/>
      <c r="CQ270" s="1378"/>
      <c r="CR270" s="1378"/>
      <c r="CS270" s="1378"/>
      <c r="CT270" s="1378"/>
      <c r="CU270" s="1378"/>
      <c r="CV270" s="1378"/>
      <c r="CW270" s="3"/>
      <c r="CX270" s="5"/>
      <c r="DA270" s="11" t="s">
        <v>311</v>
      </c>
      <c r="DB270" s="11">
        <v>0.82299999999999995</v>
      </c>
      <c r="DC270" s="11"/>
    </row>
    <row r="271" spans="1:107" ht="13.5" customHeight="1" x14ac:dyDescent="0.25">
      <c r="A271" s="3"/>
      <c r="B271" s="2"/>
      <c r="C271" s="32" t="s">
        <v>810</v>
      </c>
      <c r="D271" s="1470" t="s">
        <v>13</v>
      </c>
      <c r="E271" s="1470"/>
      <c r="F271" s="1470"/>
      <c r="G271" s="1470"/>
      <c r="H271" s="1470"/>
      <c r="I271" s="1470"/>
      <c r="J271" s="1470"/>
      <c r="K271" s="1470"/>
      <c r="L271" s="1471"/>
      <c r="M271" s="1379">
        <f>(IF(O234="RUMAH TINGGAL MEWAH",VLOOKUP(D271,BIAYA,2,FALSE),IF(O234="RUMAH TINGGAL MENENGAH",VLOOKUP(D271,BIAYA,3,FALSE),IF(O234="RUMAH TINGGAL SEDERHANA",VLOOKUP(D271,BIAYA,4,FALSE),IF(O234="SEMI PERMANEN",VLOOKUP(D271,BIAYA,5,FALSE),IF(O234="GUDANG",VLOOKUP(D271,BIAYA,6,FALSE),IF(O234="GEDUNG BERTINGKAT RENDAH &lt; 5 LANTAI",VLOOKUP(D271,BIAYA,7,FALSE),IF(O234="GEDUNG BERTINGKAT SEDANG 5-8 LANTAI",VLOOKUP(D271,BIAYA,8,FALSE),IF(O234="GEDUNG BERTINGKAT TINGGI &gt; 8 LANTAI",VLOOKUP(D271,BIAYA,9,FALSE),IF(O234="MALL 4 LANTAI + 1 BASEMENT",VLOOKUP(D271,BIAYA,10,FALSE),IF(O234="HOTEL 8 LANTAI",VLOOKUP(D271,BIAYA,11,FALSE),IF(O234="APARTEMEN 14 LANTAI + 2 SEMI BASEMENT",VLOOKUP(D271,BIAYA,12,FALSE)))))))))))))</f>
        <v>0</v>
      </c>
      <c r="N271" s="1379"/>
      <c r="O271" s="1379"/>
      <c r="P271" s="1379"/>
      <c r="Q271" s="1379"/>
      <c r="R271" s="1459">
        <v>1</v>
      </c>
      <c r="S271" s="1459"/>
      <c r="T271" s="1459"/>
      <c r="U271" s="1436">
        <v>1</v>
      </c>
      <c r="V271" s="1436"/>
      <c r="W271" s="1436"/>
      <c r="X271" s="1437">
        <f>M271*R271*U271</f>
        <v>0</v>
      </c>
      <c r="Y271" s="1437"/>
      <c r="Z271" s="1437"/>
      <c r="AA271" s="1437"/>
      <c r="AB271" s="1437"/>
      <c r="AC271" s="1394"/>
      <c r="AD271" s="1395"/>
      <c r="AE271" s="1395"/>
      <c r="AF271" s="1395"/>
      <c r="AG271" s="1395"/>
      <c r="AH271" s="1395"/>
      <c r="AI271" s="1395"/>
      <c r="AJ271" s="1395"/>
      <c r="AK271" s="1395"/>
      <c r="AL271" s="1395"/>
      <c r="AM271" s="1395"/>
      <c r="AN271" s="1395"/>
      <c r="AO271" s="1395"/>
      <c r="AP271" s="1395"/>
      <c r="AQ271" s="1395"/>
      <c r="AR271" s="1395"/>
      <c r="AS271" s="1395"/>
      <c r="AT271" s="1395"/>
      <c r="AU271" s="1395"/>
      <c r="AV271" s="1395"/>
      <c r="AW271" s="1395"/>
      <c r="AX271" s="1395"/>
      <c r="AY271" s="1396"/>
      <c r="AZ271" s="2"/>
      <c r="BA271" s="1403"/>
      <c r="BB271" s="1404"/>
      <c r="BC271" s="1404"/>
      <c r="BD271" s="1405"/>
      <c r="BE271" s="1412"/>
      <c r="BF271" s="1413"/>
      <c r="BG271" s="1413"/>
      <c r="BH271" s="1414"/>
      <c r="BI271" s="1412"/>
      <c r="BJ271" s="1413"/>
      <c r="BK271" s="1413"/>
      <c r="BL271" s="1414"/>
      <c r="BM271" s="1421"/>
      <c r="BN271" s="1422"/>
      <c r="BO271" s="1423"/>
      <c r="BP271" s="1427"/>
      <c r="BQ271" s="1427"/>
      <c r="BR271" s="1427"/>
      <c r="BS271" s="1427"/>
      <c r="BT271" s="1427"/>
      <c r="BU271" s="127"/>
      <c r="BV271" s="1378"/>
      <c r="BW271" s="1378"/>
      <c r="BX271" s="1378"/>
      <c r="BY271" s="1378"/>
      <c r="BZ271" s="1378"/>
      <c r="CA271" s="1378"/>
      <c r="CB271" s="1378"/>
      <c r="CC271" s="1378"/>
      <c r="CD271" s="1378"/>
      <c r="CE271" s="1378"/>
      <c r="CF271" s="1378"/>
      <c r="CG271" s="1378"/>
      <c r="CH271" s="1378"/>
      <c r="CI271" s="1378"/>
      <c r="CJ271" s="1378"/>
      <c r="CK271" s="1378"/>
      <c r="CL271" s="1378"/>
      <c r="CM271" s="1378"/>
      <c r="CN271" s="1378"/>
      <c r="CO271" s="1378"/>
      <c r="CP271" s="1378"/>
      <c r="CQ271" s="1378"/>
      <c r="CR271" s="1378"/>
      <c r="CS271" s="1378"/>
      <c r="CT271" s="1378"/>
      <c r="CU271" s="1378"/>
      <c r="CV271" s="1378"/>
      <c r="CW271" s="3"/>
      <c r="CX271" s="5"/>
      <c r="DA271" s="11" t="s">
        <v>312</v>
      </c>
      <c r="DB271" s="11">
        <v>0.86799999999999999</v>
      </c>
      <c r="DC271" s="11"/>
    </row>
    <row r="272" spans="1:107" ht="13.5" customHeight="1" x14ac:dyDescent="0.25">
      <c r="A272" s="3"/>
      <c r="B272" s="35"/>
      <c r="C272" s="33" t="s">
        <v>810</v>
      </c>
      <c r="D272" s="1472" t="s">
        <v>13</v>
      </c>
      <c r="E272" s="1472"/>
      <c r="F272" s="1472"/>
      <c r="G272" s="1472"/>
      <c r="H272" s="1472"/>
      <c r="I272" s="1472"/>
      <c r="J272" s="1472"/>
      <c r="K272" s="1472"/>
      <c r="L272" s="1473"/>
      <c r="M272" s="1379">
        <f>(IF(O234="RUMAH TINGGAL MEWAH",VLOOKUP(D272,BIAYA,2,FALSE),IF(O234="RUMAH TINGGAL MENENGAH",VLOOKUP(D272,BIAYA,3,FALSE),IF(O234="RUMAH TINGGAL SEDERHANA",VLOOKUP(D272,BIAYA,4,FALSE),IF(O234="SEMI PERMANEN",VLOOKUP(D272,BIAYA,5,FALSE),IF(O234="GUDANG",VLOOKUP(D272,BIAYA,6,FALSE),IF(O234="GEDUNG BERTINGKAT RENDAH &lt; 5 LANTAI",VLOOKUP(D272,BIAYA,7,FALSE),IF(O234="GEDUNG BERTINGKAT SEDANG 5-8 LANTAI",VLOOKUP(D272,BIAYA,8,FALSE),IF(O234="GEDUNG BERTINGKAT TINGGI &gt; 8 LANTAI",VLOOKUP(D272,BIAYA,9,FALSE),IF(O234="MALL 4 LANTAI + 1 BASEMENT",VLOOKUP(D272,BIAYA,10,FALSE),IF(O234="HOTEL 8 LANTAI",VLOOKUP(D272,BIAYA,11,FALSE),IF(O234="APARTEMEN 14 LANTAI + 2 SEMI BASEMENT",VLOOKUP(D272,BIAYA,12,FALSE)))))))))))))</f>
        <v>0</v>
      </c>
      <c r="N272" s="1379"/>
      <c r="O272" s="1379"/>
      <c r="P272" s="1379"/>
      <c r="Q272" s="1379"/>
      <c r="R272" s="1460"/>
      <c r="S272" s="1460"/>
      <c r="T272" s="1460"/>
      <c r="U272" s="1359">
        <v>1</v>
      </c>
      <c r="V272" s="1359"/>
      <c r="W272" s="1359"/>
      <c r="X272" s="1533">
        <f t="shared" ref="X272:X274" si="41">M272*R272*U272</f>
        <v>0</v>
      </c>
      <c r="Y272" s="1379"/>
      <c r="Z272" s="1379"/>
      <c r="AA272" s="1379"/>
      <c r="AB272" s="1534"/>
      <c r="AC272" s="1394"/>
      <c r="AD272" s="1395"/>
      <c r="AE272" s="1395"/>
      <c r="AF272" s="1395"/>
      <c r="AG272" s="1395"/>
      <c r="AH272" s="1395"/>
      <c r="AI272" s="1395"/>
      <c r="AJ272" s="1395"/>
      <c r="AK272" s="1395"/>
      <c r="AL272" s="1395"/>
      <c r="AM272" s="1395"/>
      <c r="AN272" s="1395"/>
      <c r="AO272" s="1395"/>
      <c r="AP272" s="1395"/>
      <c r="AQ272" s="1395"/>
      <c r="AR272" s="1395"/>
      <c r="AS272" s="1395"/>
      <c r="AT272" s="1395"/>
      <c r="AU272" s="1395"/>
      <c r="AV272" s="1395"/>
      <c r="AW272" s="1395"/>
      <c r="AX272" s="1395"/>
      <c r="AY272" s="1396"/>
      <c r="AZ272" s="2"/>
      <c r="BA272" s="1403"/>
      <c r="BB272" s="1404"/>
      <c r="BC272" s="1404"/>
      <c r="BD272" s="1405"/>
      <c r="BE272" s="1412"/>
      <c r="BF272" s="1413"/>
      <c r="BG272" s="1413"/>
      <c r="BH272" s="1414"/>
      <c r="BI272" s="1412"/>
      <c r="BJ272" s="1413"/>
      <c r="BK272" s="1413"/>
      <c r="BL272" s="1414"/>
      <c r="BM272" s="1421"/>
      <c r="BN272" s="1422"/>
      <c r="BO272" s="1423"/>
      <c r="BP272" s="1427"/>
      <c r="BQ272" s="1427"/>
      <c r="BR272" s="1427"/>
      <c r="BS272" s="1427"/>
      <c r="BT272" s="1427"/>
      <c r="BU272" s="127"/>
      <c r="BV272" s="1378"/>
      <c r="BW272" s="1378"/>
      <c r="BX272" s="1378"/>
      <c r="BY272" s="1378"/>
      <c r="BZ272" s="1378"/>
      <c r="CA272" s="1378"/>
      <c r="CB272" s="1378"/>
      <c r="CC272" s="1378"/>
      <c r="CD272" s="1378"/>
      <c r="CE272" s="1378"/>
      <c r="CF272" s="1378"/>
      <c r="CG272" s="1378"/>
      <c r="CH272" s="1378"/>
      <c r="CI272" s="1378"/>
      <c r="CJ272" s="1378"/>
      <c r="CK272" s="1378"/>
      <c r="CL272" s="1378"/>
      <c r="CM272" s="1378"/>
      <c r="CN272" s="1378"/>
      <c r="CO272" s="1378"/>
      <c r="CP272" s="1378"/>
      <c r="CQ272" s="1378"/>
      <c r="CR272" s="1378"/>
      <c r="CS272" s="1378"/>
      <c r="CT272" s="1378"/>
      <c r="CU272" s="1378"/>
      <c r="CV272" s="1378"/>
      <c r="CW272" s="3"/>
      <c r="CX272" s="5"/>
      <c r="DA272" s="11"/>
      <c r="DB272" s="11"/>
      <c r="DC272" s="11"/>
    </row>
    <row r="273" spans="1:107" ht="13.5" customHeight="1" x14ac:dyDescent="0.25">
      <c r="A273" s="3"/>
      <c r="B273" s="35"/>
      <c r="C273" s="33" t="s">
        <v>810</v>
      </c>
      <c r="D273" s="1472" t="s">
        <v>13</v>
      </c>
      <c r="E273" s="1472"/>
      <c r="F273" s="1472"/>
      <c r="G273" s="1472"/>
      <c r="H273" s="1472"/>
      <c r="I273" s="1472"/>
      <c r="J273" s="1472"/>
      <c r="K273" s="1472"/>
      <c r="L273" s="1473"/>
      <c r="M273" s="1379">
        <f>(IF(O234="RUMAH TINGGAL MEWAH",VLOOKUP(D273,BIAYA,2,FALSE),IF(O234="RUMAH TINGGAL MENENGAH",VLOOKUP(D273,BIAYA,3,FALSE),IF(O234="RUMAH TINGGAL SEDERHANA",VLOOKUP(D273,BIAYA,4,FALSE),IF(O234="SEMI PERMANEN",VLOOKUP(D273,BIAYA,5,FALSE),IF(O234="GUDANG",VLOOKUP(D273,BIAYA,6,FALSE),IF(O234="GEDUNG BERTINGKAT RENDAH &lt; 5 LANTAI",VLOOKUP(D273,BIAYA,7,FALSE),IF(O234="GEDUNG BERTINGKAT SEDANG 5-8 LANTAI",VLOOKUP(D273,BIAYA,8,FALSE),IF(O234="GEDUNG BERTINGKAT TINGGI &gt; 8 LANTAI",VLOOKUP(D273,BIAYA,9,FALSE),IF(O234="MALL 4 LANTAI + 1 BASEMENT",VLOOKUP(D273,BIAYA,10,FALSE),IF(O234="HOTEL 8 LANTAI",VLOOKUP(D273,BIAYA,11,FALSE),IF(O234="APARTEMEN 14 LANTAI + 2 SEMI BASEMENT",VLOOKUP(D273,BIAYA,12,FALSE)))))))))))))</f>
        <v>0</v>
      </c>
      <c r="N273" s="1379"/>
      <c r="O273" s="1379"/>
      <c r="P273" s="1379"/>
      <c r="Q273" s="1379"/>
      <c r="R273" s="1460"/>
      <c r="S273" s="1460"/>
      <c r="T273" s="1460"/>
      <c r="U273" s="1359">
        <v>1</v>
      </c>
      <c r="V273" s="1359"/>
      <c r="W273" s="1359"/>
      <c r="X273" s="1533">
        <f t="shared" si="41"/>
        <v>0</v>
      </c>
      <c r="Y273" s="1379"/>
      <c r="Z273" s="1379"/>
      <c r="AA273" s="1379"/>
      <c r="AB273" s="1534"/>
      <c r="AC273" s="1394"/>
      <c r="AD273" s="1395"/>
      <c r="AE273" s="1395"/>
      <c r="AF273" s="1395"/>
      <c r="AG273" s="1395"/>
      <c r="AH273" s="1395"/>
      <c r="AI273" s="1395"/>
      <c r="AJ273" s="1395"/>
      <c r="AK273" s="1395"/>
      <c r="AL273" s="1395"/>
      <c r="AM273" s="1395"/>
      <c r="AN273" s="1395"/>
      <c r="AO273" s="1395"/>
      <c r="AP273" s="1395"/>
      <c r="AQ273" s="1395"/>
      <c r="AR273" s="1395"/>
      <c r="AS273" s="1395"/>
      <c r="AT273" s="1395"/>
      <c r="AU273" s="1395"/>
      <c r="AV273" s="1395"/>
      <c r="AW273" s="1395"/>
      <c r="AX273" s="1395"/>
      <c r="AY273" s="1396"/>
      <c r="AZ273" s="2"/>
      <c r="BA273" s="1403"/>
      <c r="BB273" s="1404"/>
      <c r="BC273" s="1404"/>
      <c r="BD273" s="1405"/>
      <c r="BE273" s="1412"/>
      <c r="BF273" s="1413"/>
      <c r="BG273" s="1413"/>
      <c r="BH273" s="1414"/>
      <c r="BI273" s="1412"/>
      <c r="BJ273" s="1413"/>
      <c r="BK273" s="1413"/>
      <c r="BL273" s="1414"/>
      <c r="BM273" s="1421"/>
      <c r="BN273" s="1422"/>
      <c r="BO273" s="1423"/>
      <c r="BP273" s="1427"/>
      <c r="BQ273" s="1427"/>
      <c r="BR273" s="1427"/>
      <c r="BS273" s="1427"/>
      <c r="BT273" s="1427"/>
      <c r="BU273" s="127"/>
      <c r="BV273" s="1378"/>
      <c r="BW273" s="1378"/>
      <c r="BX273" s="1378"/>
      <c r="BY273" s="1378"/>
      <c r="BZ273" s="1378"/>
      <c r="CA273" s="1378"/>
      <c r="CB273" s="1378"/>
      <c r="CC273" s="1378"/>
      <c r="CD273" s="1378"/>
      <c r="CE273" s="1378"/>
      <c r="CF273" s="1378"/>
      <c r="CG273" s="1378"/>
      <c r="CH273" s="1378"/>
      <c r="CI273" s="1378"/>
      <c r="CJ273" s="1378"/>
      <c r="CK273" s="1378"/>
      <c r="CL273" s="1378"/>
      <c r="CM273" s="1378"/>
      <c r="CN273" s="1378"/>
      <c r="CO273" s="1378"/>
      <c r="CP273" s="1378"/>
      <c r="CQ273" s="1378"/>
      <c r="CR273" s="1378"/>
      <c r="CS273" s="1378"/>
      <c r="CT273" s="1378"/>
      <c r="CU273" s="1378"/>
      <c r="CV273" s="1378"/>
      <c r="CW273" s="3"/>
      <c r="CX273" s="5"/>
      <c r="DA273" s="11" t="s">
        <v>313</v>
      </c>
      <c r="DB273" s="11">
        <v>0.85899999999999999</v>
      </c>
      <c r="DC273" s="11"/>
    </row>
    <row r="274" spans="1:107" ht="13.5" customHeight="1" x14ac:dyDescent="0.25">
      <c r="A274" s="3"/>
      <c r="B274" s="35"/>
      <c r="C274" s="34" t="s">
        <v>810</v>
      </c>
      <c r="D274" s="1474" t="s">
        <v>13</v>
      </c>
      <c r="E274" s="1474"/>
      <c r="F274" s="1474"/>
      <c r="G274" s="1474"/>
      <c r="H274" s="1474"/>
      <c r="I274" s="1474"/>
      <c r="J274" s="1474"/>
      <c r="K274" s="1474"/>
      <c r="L274" s="1475"/>
      <c r="M274" s="1379">
        <f>(IF(O234="RUMAH TINGGAL MEWAH",VLOOKUP(D274,BIAYA,2,FALSE),IF(O234="RUMAH TINGGAL MENENGAH",VLOOKUP(D274,BIAYA,3,FALSE),IF(O234="RUMAH TINGGAL SEDERHANA",VLOOKUP(D274,BIAYA,4,FALSE),IF(O234="SEMI PERMANEN",VLOOKUP(D274,BIAYA,5,FALSE),IF(O234="GUDANG",VLOOKUP(D274,BIAYA,6,FALSE),IF(O234="GEDUNG BERTINGKAT RENDAH &lt; 5 LANTAI",VLOOKUP(D274,BIAYA,7,FALSE),IF(O234="GEDUNG BERTINGKAT SEDANG 5-8 LANTAI",VLOOKUP(D274,BIAYA,8,FALSE),IF(O234="GEDUNG BERTINGKAT TINGGI &gt; 8 LANTAI",VLOOKUP(D274,BIAYA,9,FALSE),IF(O234="MALL 4 LANTAI + 1 BASEMENT",VLOOKUP(D274,BIAYA,10,FALSE),IF(O234="HOTEL 8 LANTAI",VLOOKUP(D274,BIAYA,11,FALSE),IF(O234="APARTEMEN 14 LANTAI + 2 SEMI BASEMENT",VLOOKUP(D274,BIAYA,12,FALSE)))))))))))))</f>
        <v>0</v>
      </c>
      <c r="N274" s="1379"/>
      <c r="O274" s="1379"/>
      <c r="P274" s="1379"/>
      <c r="Q274" s="1379"/>
      <c r="R274" s="1380"/>
      <c r="S274" s="1380"/>
      <c r="T274" s="1380"/>
      <c r="U274" s="1377">
        <v>1</v>
      </c>
      <c r="V274" s="1377"/>
      <c r="W274" s="1377"/>
      <c r="X274" s="1527">
        <f t="shared" si="41"/>
        <v>0</v>
      </c>
      <c r="Y274" s="1528"/>
      <c r="Z274" s="1528"/>
      <c r="AA274" s="1528"/>
      <c r="AB274" s="1529"/>
      <c r="AC274" s="1394"/>
      <c r="AD274" s="1395"/>
      <c r="AE274" s="1395"/>
      <c r="AF274" s="1395"/>
      <c r="AG274" s="1395"/>
      <c r="AH274" s="1395"/>
      <c r="AI274" s="1395"/>
      <c r="AJ274" s="1395"/>
      <c r="AK274" s="1395"/>
      <c r="AL274" s="1395"/>
      <c r="AM274" s="1395"/>
      <c r="AN274" s="1395"/>
      <c r="AO274" s="1395"/>
      <c r="AP274" s="1395"/>
      <c r="AQ274" s="1395"/>
      <c r="AR274" s="1395"/>
      <c r="AS274" s="1395"/>
      <c r="AT274" s="1395"/>
      <c r="AU274" s="1395"/>
      <c r="AV274" s="1395"/>
      <c r="AW274" s="1395"/>
      <c r="AX274" s="1395"/>
      <c r="AY274" s="1396"/>
      <c r="AZ274" s="2"/>
      <c r="BA274" s="1403"/>
      <c r="BB274" s="1404"/>
      <c r="BC274" s="1404"/>
      <c r="BD274" s="1405"/>
      <c r="BE274" s="1412"/>
      <c r="BF274" s="1413"/>
      <c r="BG274" s="1413"/>
      <c r="BH274" s="1414"/>
      <c r="BI274" s="1412"/>
      <c r="BJ274" s="1413"/>
      <c r="BK274" s="1413"/>
      <c r="BL274" s="1414"/>
      <c r="BM274" s="1421"/>
      <c r="BN274" s="1422"/>
      <c r="BO274" s="1423"/>
      <c r="BP274" s="1427"/>
      <c r="BQ274" s="1427"/>
      <c r="BR274" s="1427"/>
      <c r="BS274" s="1427"/>
      <c r="BT274" s="1427"/>
      <c r="BU274" s="127"/>
      <c r="BV274" s="1378"/>
      <c r="BW274" s="1378"/>
      <c r="BX274" s="1378"/>
      <c r="BY274" s="1378"/>
      <c r="BZ274" s="1378"/>
      <c r="CA274" s="1378"/>
      <c r="CB274" s="1378"/>
      <c r="CC274" s="1378"/>
      <c r="CD274" s="1378"/>
      <c r="CE274" s="1378"/>
      <c r="CF274" s="1378"/>
      <c r="CG274" s="1378"/>
      <c r="CH274" s="1378"/>
      <c r="CI274" s="1378"/>
      <c r="CJ274" s="1378"/>
      <c r="CK274" s="1378"/>
      <c r="CL274" s="1378"/>
      <c r="CM274" s="1378"/>
      <c r="CN274" s="1378"/>
      <c r="CO274" s="1378"/>
      <c r="CP274" s="1378"/>
      <c r="CQ274" s="1378"/>
      <c r="CR274" s="1378"/>
      <c r="CS274" s="1378"/>
      <c r="CT274" s="1378"/>
      <c r="CU274" s="1378"/>
      <c r="CV274" s="1378"/>
      <c r="CW274" s="3"/>
      <c r="CX274" s="5"/>
      <c r="DA274" s="11" t="s">
        <v>314</v>
      </c>
      <c r="DB274" s="11">
        <v>0.873</v>
      </c>
      <c r="DC274" s="11"/>
    </row>
    <row r="275" spans="1:107" ht="13.5" customHeight="1" x14ac:dyDescent="0.2">
      <c r="A275" s="3"/>
      <c r="B275" s="35"/>
      <c r="C275" s="1381" t="s">
        <v>811</v>
      </c>
      <c r="D275" s="1382"/>
      <c r="E275" s="1382"/>
      <c r="F275" s="1382"/>
      <c r="G275" s="1382"/>
      <c r="H275" s="1382"/>
      <c r="I275" s="1382"/>
      <c r="J275" s="1382"/>
      <c r="K275" s="1382"/>
      <c r="L275" s="1382"/>
      <c r="M275" s="1382"/>
      <c r="N275" s="1382"/>
      <c r="O275" s="1382"/>
      <c r="P275" s="1382"/>
      <c r="Q275" s="1382"/>
      <c r="R275" s="1382"/>
      <c r="S275" s="1382"/>
      <c r="T275" s="1382"/>
      <c r="U275" s="1382"/>
      <c r="V275" s="1382"/>
      <c r="W275" s="1383"/>
      <c r="X275" s="1384">
        <f>SUM(X271:AB274)</f>
        <v>0</v>
      </c>
      <c r="Y275" s="1384"/>
      <c r="Z275" s="1384"/>
      <c r="AA275" s="1384"/>
      <c r="AB275" s="1384"/>
      <c r="AC275" s="1397"/>
      <c r="AD275" s="1398"/>
      <c r="AE275" s="1398"/>
      <c r="AF275" s="1398"/>
      <c r="AG275" s="1398"/>
      <c r="AH275" s="1398"/>
      <c r="AI275" s="1398"/>
      <c r="AJ275" s="1398"/>
      <c r="AK275" s="1398"/>
      <c r="AL275" s="1398"/>
      <c r="AM275" s="1398"/>
      <c r="AN275" s="1398"/>
      <c r="AO275" s="1398"/>
      <c r="AP275" s="1398"/>
      <c r="AQ275" s="1398"/>
      <c r="AR275" s="1398"/>
      <c r="AS275" s="1398"/>
      <c r="AT275" s="1398"/>
      <c r="AU275" s="1398"/>
      <c r="AV275" s="1398"/>
      <c r="AW275" s="1398"/>
      <c r="AX275" s="1398"/>
      <c r="AY275" s="1399"/>
      <c r="AZ275" s="2"/>
      <c r="BA275" s="1406"/>
      <c r="BB275" s="1407"/>
      <c r="BC275" s="1407"/>
      <c r="BD275" s="1408"/>
      <c r="BE275" s="1415"/>
      <c r="BF275" s="1416"/>
      <c r="BG275" s="1416"/>
      <c r="BH275" s="1417"/>
      <c r="BI275" s="1415"/>
      <c r="BJ275" s="1416"/>
      <c r="BK275" s="1416"/>
      <c r="BL275" s="1417"/>
      <c r="BM275" s="1424"/>
      <c r="BN275" s="1425"/>
      <c r="BO275" s="1426"/>
      <c r="BP275" s="1427"/>
      <c r="BQ275" s="1427"/>
      <c r="BR275" s="1427"/>
      <c r="BS275" s="1427"/>
      <c r="BT275" s="1427"/>
      <c r="BU275" s="127"/>
      <c r="BV275" s="1378"/>
      <c r="BW275" s="1378"/>
      <c r="BX275" s="1378"/>
      <c r="BY275" s="1378"/>
      <c r="BZ275" s="1378"/>
      <c r="CA275" s="1378"/>
      <c r="CB275" s="1378"/>
      <c r="CC275" s="1378"/>
      <c r="CD275" s="1378"/>
      <c r="CE275" s="1378"/>
      <c r="CF275" s="1378"/>
      <c r="CG275" s="1378"/>
      <c r="CH275" s="1378"/>
      <c r="CI275" s="1378"/>
      <c r="CJ275" s="1378"/>
      <c r="CK275" s="1378"/>
      <c r="CL275" s="1378"/>
      <c r="CM275" s="1378"/>
      <c r="CN275" s="1378"/>
      <c r="CO275" s="1378"/>
      <c r="CP275" s="1378"/>
      <c r="CQ275" s="1378"/>
      <c r="CR275" s="1378"/>
      <c r="CS275" s="1378"/>
      <c r="CT275" s="1378"/>
      <c r="CU275" s="1378"/>
      <c r="CV275" s="1378"/>
      <c r="CW275" s="3"/>
      <c r="CX275" s="5"/>
      <c r="DA275" s="11" t="s">
        <v>315</v>
      </c>
      <c r="DB275" s="11">
        <v>0.9</v>
      </c>
      <c r="DC275" s="11"/>
    </row>
    <row r="276" spans="1:107" ht="13.5" customHeight="1" x14ac:dyDescent="0.2">
      <c r="A276" s="3"/>
      <c r="B276" s="63"/>
      <c r="C276" s="1385" t="s">
        <v>807</v>
      </c>
      <c r="D276" s="1386"/>
      <c r="E276" s="1386"/>
      <c r="F276" s="1386"/>
      <c r="G276" s="1386"/>
      <c r="H276" s="1386"/>
      <c r="I276" s="1386"/>
      <c r="J276" s="1386"/>
      <c r="K276" s="1386"/>
      <c r="L276" s="1386"/>
      <c r="M276" s="1386"/>
      <c r="N276" s="1386"/>
      <c r="O276" s="1386"/>
      <c r="P276" s="1386"/>
      <c r="Q276" s="1386"/>
      <c r="R276" s="1386"/>
      <c r="S276" s="1386"/>
      <c r="T276" s="1386"/>
      <c r="U276" s="1386"/>
      <c r="V276" s="1386"/>
      <c r="W276" s="1387"/>
      <c r="X276" s="1388">
        <f>HLOOKUP(O234,$DG$58:$DQ$67,8,FALSE)</f>
        <v>320358</v>
      </c>
      <c r="Y276" s="1389"/>
      <c r="Z276" s="1389"/>
      <c r="AA276" s="1389"/>
      <c r="AB276" s="1390"/>
      <c r="AC276" s="1391" t="str">
        <f>HLOOKUP(O234,$DG$44:$DQ$56,8,FALSE)</f>
        <v xml:space="preserve">Kusen pintu, daun pintu dan rangka jendela kayu kelas II setara Kamper, dengan jendela kaca polos tebal 5 mm, pintu kamar mandi PVC Grade A </v>
      </c>
      <c r="AD276" s="1392"/>
      <c r="AE276" s="1392"/>
      <c r="AF276" s="1392"/>
      <c r="AG276" s="1392"/>
      <c r="AH276" s="1392"/>
      <c r="AI276" s="1392"/>
      <c r="AJ276" s="1392"/>
      <c r="AK276" s="1392"/>
      <c r="AL276" s="1392"/>
      <c r="AM276" s="1392"/>
      <c r="AN276" s="1392"/>
      <c r="AO276" s="1392"/>
      <c r="AP276" s="1392"/>
      <c r="AQ276" s="1392"/>
      <c r="AR276" s="1392"/>
      <c r="AS276" s="1392"/>
      <c r="AT276" s="1392"/>
      <c r="AU276" s="1392"/>
      <c r="AV276" s="1392"/>
      <c r="AW276" s="1392"/>
      <c r="AX276" s="1392"/>
      <c r="AY276" s="1393"/>
      <c r="AZ276" s="3"/>
      <c r="BA276" s="1400" t="e">
        <f>X281*BQ239</f>
        <v>#N/A</v>
      </c>
      <c r="BB276" s="1401"/>
      <c r="BC276" s="1401"/>
      <c r="BD276" s="1402"/>
      <c r="BE276" s="1409">
        <f>BE241</f>
        <v>0</v>
      </c>
      <c r="BF276" s="1410"/>
      <c r="BG276" s="1410"/>
      <c r="BH276" s="1411"/>
      <c r="BI276" s="1461">
        <f>BI241</f>
        <v>0</v>
      </c>
      <c r="BJ276" s="1462"/>
      <c r="BK276" s="1462"/>
      <c r="BL276" s="1463"/>
      <c r="BM276" s="1418">
        <f>IF(BI241=0,0,(Rekap!$A$6-BI276)/AS299)</f>
        <v>0</v>
      </c>
      <c r="BN276" s="1419"/>
      <c r="BO276" s="1420"/>
      <c r="BP276" s="1427" t="e">
        <f>BA276*BM276</f>
        <v>#N/A</v>
      </c>
      <c r="BQ276" s="1427"/>
      <c r="BR276" s="1427"/>
      <c r="BS276" s="1427"/>
      <c r="BT276" s="1427"/>
      <c r="BU276" s="127"/>
      <c r="BV276" s="1378"/>
      <c r="BW276" s="1378"/>
      <c r="BX276" s="1378"/>
      <c r="BY276" s="1378"/>
      <c r="BZ276" s="1378"/>
      <c r="CA276" s="1378"/>
      <c r="CB276" s="1378"/>
      <c r="CC276" s="1378"/>
      <c r="CD276" s="1378"/>
      <c r="CE276" s="1378"/>
      <c r="CF276" s="1378"/>
      <c r="CG276" s="1378"/>
      <c r="CH276" s="1378"/>
      <c r="CI276" s="1378"/>
      <c r="CJ276" s="1378"/>
      <c r="CK276" s="1378"/>
      <c r="CL276" s="1378"/>
      <c r="CM276" s="1378"/>
      <c r="CN276" s="1378"/>
      <c r="CO276" s="1378"/>
      <c r="CP276" s="1378"/>
      <c r="CQ276" s="1378"/>
      <c r="CR276" s="1378"/>
      <c r="CS276" s="1378"/>
      <c r="CT276" s="1378"/>
      <c r="CU276" s="1378"/>
      <c r="CV276" s="1378"/>
      <c r="CW276" s="3"/>
      <c r="CX276" s="5"/>
      <c r="DA276" s="11" t="s">
        <v>316</v>
      </c>
      <c r="DB276" s="11">
        <v>0.86499999999999999</v>
      </c>
      <c r="DC276" s="11"/>
    </row>
    <row r="277" spans="1:107" ht="13.5" customHeight="1" x14ac:dyDescent="0.25">
      <c r="A277" s="3"/>
      <c r="B277" s="63"/>
      <c r="C277" s="32" t="s">
        <v>810</v>
      </c>
      <c r="D277" s="1428" t="s">
        <v>13</v>
      </c>
      <c r="E277" s="1428"/>
      <c r="F277" s="1428"/>
      <c r="G277" s="1428"/>
      <c r="H277" s="1428"/>
      <c r="I277" s="1428"/>
      <c r="J277" s="1428"/>
      <c r="K277" s="1428"/>
      <c r="L277" s="1429"/>
      <c r="M277" s="1379">
        <f>(IF(O234="RUMAH TINGGAL MEWAH",VLOOKUP(D277,BIAYA,2,FALSE),IF(O234="RUMAH TINGGAL MENENGAH",VLOOKUP(D277,BIAYA,3,FALSE),IF(O234="RUMAH TINGGAL SEDERHANA",VLOOKUP(D277,BIAYA,4,FALSE),IF(O234="SEMI PERMANEN",VLOOKUP(D277,BIAYA,5,FALSE),IF(O234="GUDANG",VLOOKUP(D277,BIAYA,6,FALSE),IF(O234="GEDUNG BERTINGKAT RENDAH &lt; 5 LANTAI",VLOOKUP(D277,BIAYA,7,FALSE),IF(O234="GEDUNG BERTINGKAT SEDANG 5-8 LANTAI",VLOOKUP(D277,BIAYA,8,FALSE),IF(O234="GEDUNG BERTINGKAT TINGGI &gt; 8 LANTAI",VLOOKUP(D277,BIAYA,9,FALSE),IF(O234="MALL 4 LANTAI + 1 BASEMENT",VLOOKUP(D277,BIAYA,10,FALSE),IF(O234="HOTEL 8 LANTAI",VLOOKUP(D277,BIAYA,11,FALSE),IF(O234="APARTEMEN 14 LANTAI + 2 SEMI BASEMENT",VLOOKUP(D277,BIAYA,12,FALSE)))))))))))))</f>
        <v>0</v>
      </c>
      <c r="N277" s="1379"/>
      <c r="O277" s="1379"/>
      <c r="P277" s="1379"/>
      <c r="Q277" s="1379"/>
      <c r="R277" s="1459">
        <v>1</v>
      </c>
      <c r="S277" s="1459"/>
      <c r="T277" s="1459"/>
      <c r="U277" s="1436">
        <v>1</v>
      </c>
      <c r="V277" s="1436"/>
      <c r="W277" s="1436"/>
      <c r="X277" s="1437">
        <f>M277*R277*U277</f>
        <v>0</v>
      </c>
      <c r="Y277" s="1437"/>
      <c r="Z277" s="1437"/>
      <c r="AA277" s="1437"/>
      <c r="AB277" s="1437"/>
      <c r="AC277" s="1394"/>
      <c r="AD277" s="1395"/>
      <c r="AE277" s="1395"/>
      <c r="AF277" s="1395"/>
      <c r="AG277" s="1395"/>
      <c r="AH277" s="1395"/>
      <c r="AI277" s="1395"/>
      <c r="AJ277" s="1395"/>
      <c r="AK277" s="1395"/>
      <c r="AL277" s="1395"/>
      <c r="AM277" s="1395"/>
      <c r="AN277" s="1395"/>
      <c r="AO277" s="1395"/>
      <c r="AP277" s="1395"/>
      <c r="AQ277" s="1395"/>
      <c r="AR277" s="1395"/>
      <c r="AS277" s="1395"/>
      <c r="AT277" s="1395"/>
      <c r="AU277" s="1395"/>
      <c r="AV277" s="1395"/>
      <c r="AW277" s="1395"/>
      <c r="AX277" s="1395"/>
      <c r="AY277" s="1396"/>
      <c r="AZ277" s="64"/>
      <c r="BA277" s="1403"/>
      <c r="BB277" s="1404"/>
      <c r="BC277" s="1404"/>
      <c r="BD277" s="1405"/>
      <c r="BE277" s="1412"/>
      <c r="BF277" s="1413"/>
      <c r="BG277" s="1413"/>
      <c r="BH277" s="1414"/>
      <c r="BI277" s="1464"/>
      <c r="BJ277" s="1465"/>
      <c r="BK277" s="1465"/>
      <c r="BL277" s="1466"/>
      <c r="BM277" s="1421"/>
      <c r="BN277" s="1422"/>
      <c r="BO277" s="1423"/>
      <c r="BP277" s="1427"/>
      <c r="BQ277" s="1427"/>
      <c r="BR277" s="1427"/>
      <c r="BS277" s="1427"/>
      <c r="BT277" s="1427"/>
      <c r="BU277" s="127"/>
      <c r="BV277" s="1378"/>
      <c r="BW277" s="1378"/>
      <c r="BX277" s="1378"/>
      <c r="BY277" s="1378"/>
      <c r="BZ277" s="1378"/>
      <c r="CA277" s="1378"/>
      <c r="CB277" s="1378"/>
      <c r="CC277" s="1378"/>
      <c r="CD277" s="1378"/>
      <c r="CE277" s="1378"/>
      <c r="CF277" s="1378"/>
      <c r="CG277" s="1378"/>
      <c r="CH277" s="1378"/>
      <c r="CI277" s="1378"/>
      <c r="CJ277" s="1378"/>
      <c r="CK277" s="1378"/>
      <c r="CL277" s="1378"/>
      <c r="CM277" s="1378"/>
      <c r="CN277" s="1378"/>
      <c r="CO277" s="1378"/>
      <c r="CP277" s="1378"/>
      <c r="CQ277" s="1378"/>
      <c r="CR277" s="1378"/>
      <c r="CS277" s="1378"/>
      <c r="CT277" s="1378"/>
      <c r="CU277" s="1378"/>
      <c r="CV277" s="1378"/>
      <c r="CW277" s="64"/>
      <c r="CX277" s="67"/>
      <c r="DA277" s="11" t="s">
        <v>317</v>
      </c>
      <c r="DB277" s="12">
        <v>0.88100000000000001</v>
      </c>
      <c r="DC277" s="11"/>
    </row>
    <row r="278" spans="1:107" ht="13.5" customHeight="1" x14ac:dyDescent="0.25">
      <c r="A278" s="3"/>
      <c r="B278" s="63"/>
      <c r="C278" s="33" t="s">
        <v>810</v>
      </c>
      <c r="D278" s="1361" t="s">
        <v>13</v>
      </c>
      <c r="E278" s="1361"/>
      <c r="F278" s="1361"/>
      <c r="G278" s="1361"/>
      <c r="H278" s="1361"/>
      <c r="I278" s="1361"/>
      <c r="J278" s="1361"/>
      <c r="K278" s="1361"/>
      <c r="L278" s="1362"/>
      <c r="M278" s="1379">
        <f>(IF(O234="RUMAH TINGGAL MEWAH",VLOOKUP(D278,BIAYA,2,FALSE),IF(O234="RUMAH TINGGAL MENENGAH",VLOOKUP(D278,BIAYA,3,FALSE),IF(O234="RUMAH TINGGAL SEDERHANA",VLOOKUP(D278,BIAYA,4,FALSE),IF(O234="SEMI PERMANEN",VLOOKUP(D278,BIAYA,5,FALSE),IF(O234="GUDANG",VLOOKUP(D278,BIAYA,6,FALSE),IF(O234="GEDUNG BERTINGKAT RENDAH &lt; 5 LANTAI",VLOOKUP(D278,BIAYA,7,FALSE),IF(O234="GEDUNG BERTINGKAT SEDANG 5-8 LANTAI",VLOOKUP(D278,BIAYA,8,FALSE),IF(O234="GEDUNG BERTINGKAT TINGGI &gt; 8 LANTAI",VLOOKUP(D278,BIAYA,9,FALSE),IF(O234="MALL 4 LANTAI + 1 BASEMENT",VLOOKUP(D278,BIAYA,10,FALSE),IF(O234="HOTEL 8 LANTAI",VLOOKUP(D278,BIAYA,11,FALSE),IF(O234="APARTEMEN 14 LANTAI + 2 SEMI BASEMENT",VLOOKUP(D278,BIAYA,12,FALSE)))))))))))))</f>
        <v>0</v>
      </c>
      <c r="N278" s="1379"/>
      <c r="O278" s="1379"/>
      <c r="P278" s="1379"/>
      <c r="Q278" s="1379"/>
      <c r="R278" s="1460"/>
      <c r="S278" s="1460"/>
      <c r="T278" s="1460"/>
      <c r="U278" s="1359">
        <v>1</v>
      </c>
      <c r="V278" s="1359"/>
      <c r="W278" s="1359"/>
      <c r="X278" s="1533">
        <f t="shared" ref="X278:X280" si="42">M278*R278*U278</f>
        <v>0</v>
      </c>
      <c r="Y278" s="1379"/>
      <c r="Z278" s="1379"/>
      <c r="AA278" s="1379"/>
      <c r="AB278" s="1534"/>
      <c r="AC278" s="1394"/>
      <c r="AD278" s="1395"/>
      <c r="AE278" s="1395"/>
      <c r="AF278" s="1395"/>
      <c r="AG278" s="1395"/>
      <c r="AH278" s="1395"/>
      <c r="AI278" s="1395"/>
      <c r="AJ278" s="1395"/>
      <c r="AK278" s="1395"/>
      <c r="AL278" s="1395"/>
      <c r="AM278" s="1395"/>
      <c r="AN278" s="1395"/>
      <c r="AO278" s="1395"/>
      <c r="AP278" s="1395"/>
      <c r="AQ278" s="1395"/>
      <c r="AR278" s="1395"/>
      <c r="AS278" s="1395"/>
      <c r="AT278" s="1395"/>
      <c r="AU278" s="1395"/>
      <c r="AV278" s="1395"/>
      <c r="AW278" s="1395"/>
      <c r="AX278" s="1395"/>
      <c r="AY278" s="1396"/>
      <c r="AZ278" s="66"/>
      <c r="BA278" s="1403"/>
      <c r="BB278" s="1404"/>
      <c r="BC278" s="1404"/>
      <c r="BD278" s="1405"/>
      <c r="BE278" s="1412"/>
      <c r="BF278" s="1413"/>
      <c r="BG278" s="1413"/>
      <c r="BH278" s="1414"/>
      <c r="BI278" s="1464"/>
      <c r="BJ278" s="1465"/>
      <c r="BK278" s="1465"/>
      <c r="BL278" s="1466"/>
      <c r="BM278" s="1421"/>
      <c r="BN278" s="1422"/>
      <c r="BO278" s="1423"/>
      <c r="BP278" s="1427"/>
      <c r="BQ278" s="1427"/>
      <c r="BR278" s="1427"/>
      <c r="BS278" s="1427"/>
      <c r="BT278" s="1427"/>
      <c r="BU278" s="127"/>
      <c r="BV278" s="1378"/>
      <c r="BW278" s="1378"/>
      <c r="BX278" s="1378"/>
      <c r="BY278" s="1378"/>
      <c r="BZ278" s="1378"/>
      <c r="CA278" s="1378"/>
      <c r="CB278" s="1378"/>
      <c r="CC278" s="1378"/>
      <c r="CD278" s="1378"/>
      <c r="CE278" s="1378"/>
      <c r="CF278" s="1378"/>
      <c r="CG278" s="1378"/>
      <c r="CH278" s="1378"/>
      <c r="CI278" s="1378"/>
      <c r="CJ278" s="1378"/>
      <c r="CK278" s="1378"/>
      <c r="CL278" s="1378"/>
      <c r="CM278" s="1378"/>
      <c r="CN278" s="1378"/>
      <c r="CO278" s="1378"/>
      <c r="CP278" s="1378"/>
      <c r="CQ278" s="1378"/>
      <c r="CR278" s="1378"/>
      <c r="CS278" s="1378"/>
      <c r="CT278" s="1378"/>
      <c r="CU278" s="1378"/>
      <c r="CV278" s="1378"/>
      <c r="CW278" s="64"/>
      <c r="CX278" s="67"/>
      <c r="DA278" s="11"/>
      <c r="DB278" s="11"/>
      <c r="DC278" s="11"/>
    </row>
    <row r="279" spans="1:107" ht="13.5" customHeight="1" x14ac:dyDescent="0.25">
      <c r="A279" s="3"/>
      <c r="B279" s="63"/>
      <c r="C279" s="33" t="s">
        <v>810</v>
      </c>
      <c r="D279" s="1361" t="s">
        <v>13</v>
      </c>
      <c r="E279" s="1361"/>
      <c r="F279" s="1361"/>
      <c r="G279" s="1361"/>
      <c r="H279" s="1361"/>
      <c r="I279" s="1361"/>
      <c r="J279" s="1361"/>
      <c r="K279" s="1361"/>
      <c r="L279" s="1362"/>
      <c r="M279" s="1379">
        <f>(IF(O234="RUMAH TINGGAL MEWAH",VLOOKUP(D279,BIAYA,2,FALSE),IF(O234="RUMAH TINGGAL MENENGAH",VLOOKUP(D279,BIAYA,3,FALSE),IF(O234="RUMAH TINGGAL SEDERHANA",VLOOKUP(D279,BIAYA,4,FALSE),IF(O234="SEMI PERMANEN",VLOOKUP(D279,BIAYA,5,FALSE),IF(O234="GUDANG",VLOOKUP(D279,BIAYA,6,FALSE),IF(O234="GEDUNG BERTINGKAT RENDAH &lt; 5 LANTAI",VLOOKUP(D279,BIAYA,7,FALSE),IF(O234="GEDUNG BERTINGKAT SEDANG 5-8 LANTAI",VLOOKUP(D279,BIAYA,8,FALSE),IF(O234="GEDUNG BERTINGKAT TINGGI &gt; 8 LANTAI",VLOOKUP(D279,BIAYA,9,FALSE),IF(O234="MALL 4 LANTAI + 1 BASEMENT",VLOOKUP(D279,BIAYA,10,FALSE),IF(O234="HOTEL 8 LANTAI",VLOOKUP(D279,BIAYA,11,FALSE),IF(O234="APARTEMEN 14 LANTAI + 2 SEMI BASEMENT",VLOOKUP(D279,BIAYA,12,FALSE)))))))))))))</f>
        <v>0</v>
      </c>
      <c r="N279" s="1379"/>
      <c r="O279" s="1379"/>
      <c r="P279" s="1379"/>
      <c r="Q279" s="1379"/>
      <c r="R279" s="1460"/>
      <c r="S279" s="1460"/>
      <c r="T279" s="1460"/>
      <c r="U279" s="1359">
        <v>1</v>
      </c>
      <c r="V279" s="1359"/>
      <c r="W279" s="1359"/>
      <c r="X279" s="1533">
        <f t="shared" si="42"/>
        <v>0</v>
      </c>
      <c r="Y279" s="1379"/>
      <c r="Z279" s="1379"/>
      <c r="AA279" s="1379"/>
      <c r="AB279" s="1534"/>
      <c r="AC279" s="1394"/>
      <c r="AD279" s="1395"/>
      <c r="AE279" s="1395"/>
      <c r="AF279" s="1395"/>
      <c r="AG279" s="1395"/>
      <c r="AH279" s="1395"/>
      <c r="AI279" s="1395"/>
      <c r="AJ279" s="1395"/>
      <c r="AK279" s="1395"/>
      <c r="AL279" s="1395"/>
      <c r="AM279" s="1395"/>
      <c r="AN279" s="1395"/>
      <c r="AO279" s="1395"/>
      <c r="AP279" s="1395"/>
      <c r="AQ279" s="1395"/>
      <c r="AR279" s="1395"/>
      <c r="AS279" s="1395"/>
      <c r="AT279" s="1395"/>
      <c r="AU279" s="1395"/>
      <c r="AV279" s="1395"/>
      <c r="AW279" s="1395"/>
      <c r="AX279" s="1395"/>
      <c r="AY279" s="1396"/>
      <c r="AZ279" s="64"/>
      <c r="BA279" s="1403"/>
      <c r="BB279" s="1404"/>
      <c r="BC279" s="1404"/>
      <c r="BD279" s="1405"/>
      <c r="BE279" s="1412"/>
      <c r="BF279" s="1413"/>
      <c r="BG279" s="1413"/>
      <c r="BH279" s="1414"/>
      <c r="BI279" s="1464"/>
      <c r="BJ279" s="1465"/>
      <c r="BK279" s="1465"/>
      <c r="BL279" s="1466"/>
      <c r="BM279" s="1421"/>
      <c r="BN279" s="1422"/>
      <c r="BO279" s="1423"/>
      <c r="BP279" s="1427"/>
      <c r="BQ279" s="1427"/>
      <c r="BR279" s="1427"/>
      <c r="BS279" s="1427"/>
      <c r="BT279" s="1427"/>
      <c r="BU279" s="127"/>
      <c r="BV279" s="1378"/>
      <c r="BW279" s="1378"/>
      <c r="BX279" s="1378"/>
      <c r="BY279" s="1378"/>
      <c r="BZ279" s="1378"/>
      <c r="CA279" s="1378"/>
      <c r="CB279" s="1378"/>
      <c r="CC279" s="1378"/>
      <c r="CD279" s="1378"/>
      <c r="CE279" s="1378"/>
      <c r="CF279" s="1378"/>
      <c r="CG279" s="1378"/>
      <c r="CH279" s="1378"/>
      <c r="CI279" s="1378"/>
      <c r="CJ279" s="1378"/>
      <c r="CK279" s="1378"/>
      <c r="CL279" s="1378"/>
      <c r="CM279" s="1378"/>
      <c r="CN279" s="1378"/>
      <c r="CO279" s="1378"/>
      <c r="CP279" s="1378"/>
      <c r="CQ279" s="1378"/>
      <c r="CR279" s="1378"/>
      <c r="CS279" s="1378"/>
      <c r="CT279" s="1378"/>
      <c r="CU279" s="1378"/>
      <c r="CV279" s="1378"/>
      <c r="CW279" s="64"/>
      <c r="CX279" s="67"/>
      <c r="DA279" s="11" t="s">
        <v>318</v>
      </c>
      <c r="DB279" s="12">
        <v>0.80800000000000005</v>
      </c>
      <c r="DC279" s="11"/>
    </row>
    <row r="280" spans="1:107" ht="13.5" customHeight="1" x14ac:dyDescent="0.25">
      <c r="A280" s="3"/>
      <c r="B280" s="63"/>
      <c r="C280" s="34" t="s">
        <v>810</v>
      </c>
      <c r="D280" s="1369" t="s">
        <v>13</v>
      </c>
      <c r="E280" s="1369"/>
      <c r="F280" s="1369"/>
      <c r="G280" s="1369"/>
      <c r="H280" s="1369"/>
      <c r="I280" s="1369"/>
      <c r="J280" s="1369"/>
      <c r="K280" s="1369"/>
      <c r="L280" s="1370"/>
      <c r="M280" s="1379">
        <f>(IF(O234="RUMAH TINGGAL MEWAH",VLOOKUP(D280,BIAYA,2,FALSE),IF(O234="RUMAH TINGGAL MENENGAH",VLOOKUP(D280,BIAYA,3,FALSE),IF(O234="RUMAH TINGGAL SEDERHANA",VLOOKUP(D280,BIAYA,4,FALSE),IF(O234="SEMI PERMANEN",VLOOKUP(D280,BIAYA,5,FALSE),IF(O234="GUDANG",VLOOKUP(D280,BIAYA,6,FALSE),IF(O234="GEDUNG BERTINGKAT RENDAH &lt; 5 LANTAI",VLOOKUP(D280,BIAYA,7,FALSE),IF(O234="GEDUNG BERTINGKAT SEDANG 5-8 LANTAI",VLOOKUP(D280,BIAYA,8,FALSE),IF(O234="GEDUNG BERTINGKAT TINGGI &gt; 8 LANTAI",VLOOKUP(D280,BIAYA,9,FALSE),IF(O234="MALL 4 LANTAI + 1 BASEMENT",VLOOKUP(D280,BIAYA,10,FALSE),IF(O234="HOTEL 8 LANTAI",VLOOKUP(D280,BIAYA,11,FALSE),IF(O234="APARTEMEN 14 LANTAI + 2 SEMI BASEMENT",VLOOKUP(D280,BIAYA,12,FALSE)))))))))))))</f>
        <v>0</v>
      </c>
      <c r="N280" s="1379"/>
      <c r="O280" s="1379"/>
      <c r="P280" s="1379"/>
      <c r="Q280" s="1379"/>
      <c r="R280" s="1380"/>
      <c r="S280" s="1380"/>
      <c r="T280" s="1380"/>
      <c r="U280" s="1377">
        <v>1</v>
      </c>
      <c r="V280" s="1377"/>
      <c r="W280" s="1377"/>
      <c r="X280" s="1527">
        <f t="shared" si="42"/>
        <v>0</v>
      </c>
      <c r="Y280" s="1528"/>
      <c r="Z280" s="1528"/>
      <c r="AA280" s="1528"/>
      <c r="AB280" s="1529"/>
      <c r="AC280" s="1394"/>
      <c r="AD280" s="1395"/>
      <c r="AE280" s="1395"/>
      <c r="AF280" s="1395"/>
      <c r="AG280" s="1395"/>
      <c r="AH280" s="1395"/>
      <c r="AI280" s="1395"/>
      <c r="AJ280" s="1395"/>
      <c r="AK280" s="1395"/>
      <c r="AL280" s="1395"/>
      <c r="AM280" s="1395"/>
      <c r="AN280" s="1395"/>
      <c r="AO280" s="1395"/>
      <c r="AP280" s="1395"/>
      <c r="AQ280" s="1395"/>
      <c r="AR280" s="1395"/>
      <c r="AS280" s="1395"/>
      <c r="AT280" s="1395"/>
      <c r="AU280" s="1395"/>
      <c r="AV280" s="1395"/>
      <c r="AW280" s="1395"/>
      <c r="AX280" s="1395"/>
      <c r="AY280" s="1396"/>
      <c r="AZ280" s="64"/>
      <c r="BA280" s="1403"/>
      <c r="BB280" s="1404"/>
      <c r="BC280" s="1404"/>
      <c r="BD280" s="1405"/>
      <c r="BE280" s="1412"/>
      <c r="BF280" s="1413"/>
      <c r="BG280" s="1413"/>
      <c r="BH280" s="1414"/>
      <c r="BI280" s="1464"/>
      <c r="BJ280" s="1465"/>
      <c r="BK280" s="1465"/>
      <c r="BL280" s="1466"/>
      <c r="BM280" s="1421"/>
      <c r="BN280" s="1422"/>
      <c r="BO280" s="1423"/>
      <c r="BP280" s="1427"/>
      <c r="BQ280" s="1427"/>
      <c r="BR280" s="1427"/>
      <c r="BS280" s="1427"/>
      <c r="BT280" s="1427"/>
      <c r="BU280" s="127"/>
      <c r="BV280" s="1378"/>
      <c r="BW280" s="1378"/>
      <c r="BX280" s="1378"/>
      <c r="BY280" s="1378"/>
      <c r="BZ280" s="1378"/>
      <c r="CA280" s="1378"/>
      <c r="CB280" s="1378"/>
      <c r="CC280" s="1378"/>
      <c r="CD280" s="1378"/>
      <c r="CE280" s="1378"/>
      <c r="CF280" s="1378"/>
      <c r="CG280" s="1378"/>
      <c r="CH280" s="1378"/>
      <c r="CI280" s="1378"/>
      <c r="CJ280" s="1378"/>
      <c r="CK280" s="1378"/>
      <c r="CL280" s="1378"/>
      <c r="CM280" s="1378"/>
      <c r="CN280" s="1378"/>
      <c r="CO280" s="1378"/>
      <c r="CP280" s="1378"/>
      <c r="CQ280" s="1378"/>
      <c r="CR280" s="1378"/>
      <c r="CS280" s="1378"/>
      <c r="CT280" s="1378"/>
      <c r="CU280" s="1378"/>
      <c r="CV280" s="1378"/>
      <c r="CW280" s="64"/>
      <c r="CX280" s="67"/>
      <c r="DA280" s="11" t="s">
        <v>319</v>
      </c>
      <c r="DB280" s="12">
        <v>0.85299999999999998</v>
      </c>
      <c r="DC280" s="11"/>
    </row>
    <row r="281" spans="1:107" ht="13.5" customHeight="1" x14ac:dyDescent="0.2">
      <c r="A281" s="3"/>
      <c r="B281" s="111"/>
      <c r="C281" s="1381" t="s">
        <v>811</v>
      </c>
      <c r="D281" s="1382"/>
      <c r="E281" s="1382"/>
      <c r="F281" s="1382"/>
      <c r="G281" s="1382"/>
      <c r="H281" s="1382"/>
      <c r="I281" s="1382"/>
      <c r="J281" s="1382"/>
      <c r="K281" s="1382"/>
      <c r="L281" s="1382"/>
      <c r="M281" s="1382"/>
      <c r="N281" s="1382"/>
      <c r="O281" s="1382"/>
      <c r="P281" s="1382"/>
      <c r="Q281" s="1382"/>
      <c r="R281" s="1382"/>
      <c r="S281" s="1382"/>
      <c r="T281" s="1382"/>
      <c r="U281" s="1382"/>
      <c r="V281" s="1382"/>
      <c r="W281" s="1383"/>
      <c r="X281" s="1384">
        <f>SUM(X277:AB280)</f>
        <v>0</v>
      </c>
      <c r="Y281" s="1384"/>
      <c r="Z281" s="1384"/>
      <c r="AA281" s="1384"/>
      <c r="AB281" s="1384"/>
      <c r="AC281" s="1397"/>
      <c r="AD281" s="1398"/>
      <c r="AE281" s="1398"/>
      <c r="AF281" s="1398"/>
      <c r="AG281" s="1398"/>
      <c r="AH281" s="1398"/>
      <c r="AI281" s="1398"/>
      <c r="AJ281" s="1398"/>
      <c r="AK281" s="1398"/>
      <c r="AL281" s="1398"/>
      <c r="AM281" s="1398"/>
      <c r="AN281" s="1398"/>
      <c r="AO281" s="1398"/>
      <c r="AP281" s="1398"/>
      <c r="AQ281" s="1398"/>
      <c r="AR281" s="1398"/>
      <c r="AS281" s="1398"/>
      <c r="AT281" s="1398"/>
      <c r="AU281" s="1398"/>
      <c r="AV281" s="1398"/>
      <c r="AW281" s="1398"/>
      <c r="AX281" s="1398"/>
      <c r="AY281" s="1399"/>
      <c r="AZ281" s="64"/>
      <c r="BA281" s="1406"/>
      <c r="BB281" s="1407"/>
      <c r="BC281" s="1407"/>
      <c r="BD281" s="1408"/>
      <c r="BE281" s="1415"/>
      <c r="BF281" s="1416"/>
      <c r="BG281" s="1416"/>
      <c r="BH281" s="1417"/>
      <c r="BI281" s="1467"/>
      <c r="BJ281" s="1468"/>
      <c r="BK281" s="1468"/>
      <c r="BL281" s="1469"/>
      <c r="BM281" s="1424"/>
      <c r="BN281" s="1425"/>
      <c r="BO281" s="1426"/>
      <c r="BP281" s="1427"/>
      <c r="BQ281" s="1427"/>
      <c r="BR281" s="1427"/>
      <c r="BS281" s="1427"/>
      <c r="BT281" s="1427"/>
      <c r="BU281" s="127"/>
      <c r="BV281" s="1378"/>
      <c r="BW281" s="1378"/>
      <c r="BX281" s="1378"/>
      <c r="BY281" s="1378"/>
      <c r="BZ281" s="1378"/>
      <c r="CA281" s="1378"/>
      <c r="CB281" s="1378"/>
      <c r="CC281" s="1378"/>
      <c r="CD281" s="1378"/>
      <c r="CE281" s="1378"/>
      <c r="CF281" s="1378"/>
      <c r="CG281" s="1378"/>
      <c r="CH281" s="1378"/>
      <c r="CI281" s="1378"/>
      <c r="CJ281" s="1378"/>
      <c r="CK281" s="1378"/>
      <c r="CL281" s="1378"/>
      <c r="CM281" s="1378"/>
      <c r="CN281" s="1378"/>
      <c r="CO281" s="1378"/>
      <c r="CP281" s="1378"/>
      <c r="CQ281" s="1378"/>
      <c r="CR281" s="1378"/>
      <c r="CS281" s="1378"/>
      <c r="CT281" s="1378"/>
      <c r="CU281" s="1378"/>
      <c r="CV281" s="1378"/>
      <c r="CW281" s="64"/>
      <c r="CX281" s="67"/>
      <c r="DA281" s="11" t="s">
        <v>320</v>
      </c>
      <c r="DB281" s="12">
        <v>0.84699999999999998</v>
      </c>
      <c r="DC281" s="11"/>
    </row>
    <row r="282" spans="1:107" ht="13.5" customHeight="1" x14ac:dyDescent="0.2">
      <c r="A282" s="3"/>
      <c r="B282" s="111"/>
      <c r="C282" s="1385" t="s">
        <v>808</v>
      </c>
      <c r="D282" s="1386"/>
      <c r="E282" s="1386"/>
      <c r="F282" s="1386"/>
      <c r="G282" s="1386"/>
      <c r="H282" s="1386"/>
      <c r="I282" s="1386"/>
      <c r="J282" s="1386"/>
      <c r="K282" s="1386"/>
      <c r="L282" s="1386"/>
      <c r="M282" s="1386"/>
      <c r="N282" s="1386"/>
      <c r="O282" s="1386"/>
      <c r="P282" s="1386"/>
      <c r="Q282" s="1386"/>
      <c r="R282" s="1386"/>
      <c r="S282" s="1386"/>
      <c r="T282" s="1386"/>
      <c r="U282" s="1386"/>
      <c r="V282" s="1386"/>
      <c r="W282" s="1387"/>
      <c r="X282" s="1388">
        <f>HLOOKUP(O234,$DG$58:$DQ$67,9,FALSE)</f>
        <v>345742</v>
      </c>
      <c r="Y282" s="1389"/>
      <c r="Z282" s="1389"/>
      <c r="AA282" s="1389"/>
      <c r="AB282" s="1390"/>
      <c r="AC282" s="1391" t="str">
        <f>HLOOKUP(O234,$DG$44:$DQ$56,9,FALSE)</f>
        <v>Penutup lantai menggunakan keramik 40x40 setara Imperium dan granit 60x60 setara granito; lantai kamar mandi menggunakan keramik lantai anti slip ukuran 30x30 setara Imperium</v>
      </c>
      <c r="AD282" s="1392"/>
      <c r="AE282" s="1392"/>
      <c r="AF282" s="1392"/>
      <c r="AG282" s="1392"/>
      <c r="AH282" s="1392"/>
      <c r="AI282" s="1392"/>
      <c r="AJ282" s="1392"/>
      <c r="AK282" s="1392"/>
      <c r="AL282" s="1392"/>
      <c r="AM282" s="1392"/>
      <c r="AN282" s="1392"/>
      <c r="AO282" s="1392"/>
      <c r="AP282" s="1392"/>
      <c r="AQ282" s="1392"/>
      <c r="AR282" s="1392"/>
      <c r="AS282" s="1392"/>
      <c r="AT282" s="1392"/>
      <c r="AU282" s="1392"/>
      <c r="AV282" s="1392"/>
      <c r="AW282" s="1392"/>
      <c r="AX282" s="1392"/>
      <c r="AY282" s="1393"/>
      <c r="AZ282" s="71"/>
      <c r="BA282" s="1400" t="e">
        <f>X287*BQ239</f>
        <v>#N/A</v>
      </c>
      <c r="BB282" s="1401"/>
      <c r="BC282" s="1401"/>
      <c r="BD282" s="1402"/>
      <c r="BE282" s="1409">
        <f>BE241</f>
        <v>0</v>
      </c>
      <c r="BF282" s="1410"/>
      <c r="BG282" s="1410"/>
      <c r="BH282" s="1411"/>
      <c r="BI282" s="1450">
        <f>BI241</f>
        <v>0</v>
      </c>
      <c r="BJ282" s="1451"/>
      <c r="BK282" s="1451"/>
      <c r="BL282" s="1452"/>
      <c r="BM282" s="1418">
        <f>IF(BI241=0,0,(Rekap!$A$6-BI282)/AS299)</f>
        <v>0</v>
      </c>
      <c r="BN282" s="1419"/>
      <c r="BO282" s="1420"/>
      <c r="BP282" s="1427" t="e">
        <f>BA282*BM282</f>
        <v>#N/A</v>
      </c>
      <c r="BQ282" s="1427"/>
      <c r="BR282" s="1427"/>
      <c r="BS282" s="1427"/>
      <c r="BT282" s="1427"/>
      <c r="BU282" s="127"/>
      <c r="BV282" s="1378"/>
      <c r="BW282" s="1378"/>
      <c r="BX282" s="1378"/>
      <c r="BY282" s="1378"/>
      <c r="BZ282" s="1378"/>
      <c r="CA282" s="1378"/>
      <c r="CB282" s="1378"/>
      <c r="CC282" s="1378"/>
      <c r="CD282" s="1378"/>
      <c r="CE282" s="1378"/>
      <c r="CF282" s="1378"/>
      <c r="CG282" s="1378"/>
      <c r="CH282" s="1378"/>
      <c r="CI282" s="1378"/>
      <c r="CJ282" s="1378"/>
      <c r="CK282" s="1378"/>
      <c r="CL282" s="1378"/>
      <c r="CM282" s="1378"/>
      <c r="CN282" s="1378"/>
      <c r="CO282" s="1378"/>
      <c r="CP282" s="1378"/>
      <c r="CQ282" s="1378"/>
      <c r="CR282" s="1378"/>
      <c r="CS282" s="1378"/>
      <c r="CT282" s="1378"/>
      <c r="CU282" s="1378"/>
      <c r="CV282" s="1378"/>
      <c r="CW282" s="83"/>
      <c r="CX282" s="112"/>
      <c r="DA282" s="11" t="s">
        <v>321</v>
      </c>
      <c r="DB282" s="12">
        <v>0.871</v>
      </c>
      <c r="DC282" s="11"/>
    </row>
    <row r="283" spans="1:107" ht="13.5" customHeight="1" x14ac:dyDescent="0.25">
      <c r="A283" s="3"/>
      <c r="B283" s="111"/>
      <c r="C283" s="32" t="s">
        <v>810</v>
      </c>
      <c r="D283" s="1428" t="s">
        <v>13</v>
      </c>
      <c r="E283" s="1428"/>
      <c r="F283" s="1428"/>
      <c r="G283" s="1428"/>
      <c r="H283" s="1428"/>
      <c r="I283" s="1428"/>
      <c r="J283" s="1428"/>
      <c r="K283" s="1428"/>
      <c r="L283" s="1429"/>
      <c r="M283" s="1379">
        <f>(IF(O234="RUMAH TINGGAL MEWAH",VLOOKUP(D283,BIAYA,2,FALSE),IF(O234="RUMAH TINGGAL MENENGAH",VLOOKUP(D283,BIAYA,3,FALSE),IF(O234="RUMAH TINGGAL SEDERHANA",VLOOKUP(D283,BIAYA,4,FALSE),IF(O234="SEMI PERMANEN",VLOOKUP(D283,BIAYA,5,FALSE),IF(O234="GUDANG",VLOOKUP(D283,BIAYA,6,FALSE),IF(O234="GEDUNG BERTINGKAT RENDAH &lt; 5 LANTAI",VLOOKUP(D283,BIAYA,7,FALSE),IF(O234="GEDUNG BERTINGKAT SEDANG 5-8 LANTAI",VLOOKUP(D283,BIAYA,8,FALSE),IF(O234="GEDUNG BERTINGKAT TINGGI &gt; 8 LANTAI",VLOOKUP(D283,BIAYA,9,FALSE),IF(O234="MALL 4 LANTAI + 1 BASEMENT",VLOOKUP(D283,BIAYA,10,FALSE),IF(O234="HOTEL 8 LANTAI",VLOOKUP(D283,BIAYA,11,FALSE),IF(O234="APARTEMEN 14 LANTAI + 2 SEMI BASEMENT",VLOOKUP(D283,BIAYA,12,FALSE)))))))))))))</f>
        <v>0</v>
      </c>
      <c r="N283" s="1379"/>
      <c r="O283" s="1379"/>
      <c r="P283" s="1379"/>
      <c r="Q283" s="1379"/>
      <c r="R283" s="1459">
        <v>1</v>
      </c>
      <c r="S283" s="1459"/>
      <c r="T283" s="1459"/>
      <c r="U283" s="1436">
        <v>1</v>
      </c>
      <c r="V283" s="1436"/>
      <c r="W283" s="1436"/>
      <c r="X283" s="1437">
        <f>M283*R283*U283</f>
        <v>0</v>
      </c>
      <c r="Y283" s="1437"/>
      <c r="Z283" s="1437"/>
      <c r="AA283" s="1437"/>
      <c r="AB283" s="1437"/>
      <c r="AC283" s="1394"/>
      <c r="AD283" s="1395"/>
      <c r="AE283" s="1395"/>
      <c r="AF283" s="1395"/>
      <c r="AG283" s="1395"/>
      <c r="AH283" s="1395"/>
      <c r="AI283" s="1395"/>
      <c r="AJ283" s="1395"/>
      <c r="AK283" s="1395"/>
      <c r="AL283" s="1395"/>
      <c r="AM283" s="1395"/>
      <c r="AN283" s="1395"/>
      <c r="AO283" s="1395"/>
      <c r="AP283" s="1395"/>
      <c r="AQ283" s="1395"/>
      <c r="AR283" s="1395"/>
      <c r="AS283" s="1395"/>
      <c r="AT283" s="1395"/>
      <c r="AU283" s="1395"/>
      <c r="AV283" s="1395"/>
      <c r="AW283" s="1395"/>
      <c r="AX283" s="1395"/>
      <c r="AY283" s="1396"/>
      <c r="AZ283" s="71"/>
      <c r="BA283" s="1403"/>
      <c r="BB283" s="1404"/>
      <c r="BC283" s="1404"/>
      <c r="BD283" s="1405"/>
      <c r="BE283" s="1412"/>
      <c r="BF283" s="1413"/>
      <c r="BG283" s="1413"/>
      <c r="BH283" s="1414"/>
      <c r="BI283" s="1453"/>
      <c r="BJ283" s="1454"/>
      <c r="BK283" s="1454"/>
      <c r="BL283" s="1455"/>
      <c r="BM283" s="1421"/>
      <c r="BN283" s="1422"/>
      <c r="BO283" s="1423"/>
      <c r="BP283" s="1427"/>
      <c r="BQ283" s="1427"/>
      <c r="BR283" s="1427"/>
      <c r="BS283" s="1427"/>
      <c r="BT283" s="1427"/>
      <c r="BU283" s="127"/>
      <c r="BV283" s="1378"/>
      <c r="BW283" s="1378"/>
      <c r="BX283" s="1378"/>
      <c r="BY283" s="1378"/>
      <c r="BZ283" s="1378"/>
      <c r="CA283" s="1378"/>
      <c r="CB283" s="1378"/>
      <c r="CC283" s="1378"/>
      <c r="CD283" s="1378"/>
      <c r="CE283" s="1378"/>
      <c r="CF283" s="1378"/>
      <c r="CG283" s="1378"/>
      <c r="CH283" s="1378"/>
      <c r="CI283" s="1378"/>
      <c r="CJ283" s="1378"/>
      <c r="CK283" s="1378"/>
      <c r="CL283" s="1378"/>
      <c r="CM283" s="1378"/>
      <c r="CN283" s="1378"/>
      <c r="CO283" s="1378"/>
      <c r="CP283" s="1378"/>
      <c r="CQ283" s="1378"/>
      <c r="CR283" s="1378"/>
      <c r="CS283" s="1378"/>
      <c r="CT283" s="1378"/>
      <c r="CU283" s="1378"/>
      <c r="CV283" s="1378"/>
      <c r="CW283" s="83"/>
      <c r="CX283" s="112"/>
      <c r="DA283" s="11" t="s">
        <v>322</v>
      </c>
      <c r="DB283" s="12">
        <v>0.82899999999999996</v>
      </c>
      <c r="DC283" s="11"/>
    </row>
    <row r="284" spans="1:107" ht="13.5" customHeight="1" x14ac:dyDescent="0.25">
      <c r="A284" s="3"/>
      <c r="B284" s="111"/>
      <c r="C284" s="33" t="s">
        <v>810</v>
      </c>
      <c r="D284" s="1361" t="s">
        <v>13</v>
      </c>
      <c r="E284" s="1361"/>
      <c r="F284" s="1361"/>
      <c r="G284" s="1361"/>
      <c r="H284" s="1361"/>
      <c r="I284" s="1361"/>
      <c r="J284" s="1361"/>
      <c r="K284" s="1361"/>
      <c r="L284" s="1362"/>
      <c r="M284" s="1379">
        <f>(IF(O234="RUMAH TINGGAL MEWAH",VLOOKUP(D284,BIAYA,2,FALSE),IF(O234="RUMAH TINGGAL MENENGAH",VLOOKUP(D284,BIAYA,3,FALSE),IF(O234="RUMAH TINGGAL SEDERHANA",VLOOKUP(D284,BIAYA,4,FALSE),IF(O234="SEMI PERMANEN",VLOOKUP(D284,BIAYA,5,FALSE),IF(O234="GUDANG",VLOOKUP(D284,BIAYA,6,FALSE),IF(O234="GEDUNG BERTINGKAT RENDAH &lt; 5 LANTAI",VLOOKUP(D284,BIAYA,7,FALSE),IF(O234="GEDUNG BERTINGKAT SEDANG 5-8 LANTAI",VLOOKUP(D284,BIAYA,8,FALSE),IF(O234="GEDUNG BERTINGKAT TINGGI &gt; 8 LANTAI",VLOOKUP(D284,BIAYA,9,FALSE),IF(O234="MALL 4 LANTAI + 1 BASEMENT",VLOOKUP(D284,BIAYA,10,FALSE),IF(O234="HOTEL 8 LANTAI",VLOOKUP(D284,BIAYA,11,FALSE),IF(O234="APARTEMEN 14 LANTAI + 2 SEMI BASEMENT",VLOOKUP(D284,BIAYA,12,FALSE)))))))))))))</f>
        <v>0</v>
      </c>
      <c r="N284" s="1379"/>
      <c r="O284" s="1379"/>
      <c r="P284" s="1379"/>
      <c r="Q284" s="1379"/>
      <c r="R284" s="1460"/>
      <c r="S284" s="1460"/>
      <c r="T284" s="1460"/>
      <c r="U284" s="1359">
        <v>1</v>
      </c>
      <c r="V284" s="1359"/>
      <c r="W284" s="1359"/>
      <c r="X284" s="1533">
        <f t="shared" ref="X284:X286" si="43">M284*R284*U284</f>
        <v>0</v>
      </c>
      <c r="Y284" s="1379"/>
      <c r="Z284" s="1379"/>
      <c r="AA284" s="1379"/>
      <c r="AB284" s="1534"/>
      <c r="AC284" s="1394"/>
      <c r="AD284" s="1395"/>
      <c r="AE284" s="1395"/>
      <c r="AF284" s="1395"/>
      <c r="AG284" s="1395"/>
      <c r="AH284" s="1395"/>
      <c r="AI284" s="1395"/>
      <c r="AJ284" s="1395"/>
      <c r="AK284" s="1395"/>
      <c r="AL284" s="1395"/>
      <c r="AM284" s="1395"/>
      <c r="AN284" s="1395"/>
      <c r="AO284" s="1395"/>
      <c r="AP284" s="1395"/>
      <c r="AQ284" s="1395"/>
      <c r="AR284" s="1395"/>
      <c r="AS284" s="1395"/>
      <c r="AT284" s="1395"/>
      <c r="AU284" s="1395"/>
      <c r="AV284" s="1395"/>
      <c r="AW284" s="1395"/>
      <c r="AX284" s="1395"/>
      <c r="AY284" s="1396"/>
      <c r="AZ284" s="71"/>
      <c r="BA284" s="1403"/>
      <c r="BB284" s="1404"/>
      <c r="BC284" s="1404"/>
      <c r="BD284" s="1405"/>
      <c r="BE284" s="1412"/>
      <c r="BF284" s="1413"/>
      <c r="BG284" s="1413"/>
      <c r="BH284" s="1414"/>
      <c r="BI284" s="1453"/>
      <c r="BJ284" s="1454"/>
      <c r="BK284" s="1454"/>
      <c r="BL284" s="1455"/>
      <c r="BM284" s="1421"/>
      <c r="BN284" s="1422"/>
      <c r="BO284" s="1423"/>
      <c r="BP284" s="1427"/>
      <c r="BQ284" s="1427"/>
      <c r="BR284" s="1427"/>
      <c r="BS284" s="1427"/>
      <c r="BT284" s="1427"/>
      <c r="BU284" s="127"/>
      <c r="BV284" s="128"/>
      <c r="BW284" s="128"/>
      <c r="BX284" s="128"/>
      <c r="BY284" s="128"/>
      <c r="BZ284" s="128"/>
      <c r="CA284" s="128"/>
      <c r="CB284" s="128"/>
      <c r="CC284" s="128"/>
      <c r="CD284" s="83"/>
      <c r="CE284" s="125"/>
      <c r="CF284" s="125"/>
      <c r="CG284" s="125"/>
      <c r="CH284" s="125"/>
      <c r="CI284" s="125"/>
      <c r="CJ284" s="125"/>
      <c r="CK284" s="125"/>
      <c r="CL284" s="125"/>
      <c r="CM284" s="125"/>
      <c r="CN284" s="125"/>
      <c r="CO284" s="125"/>
      <c r="CP284" s="125"/>
      <c r="CQ284" s="125"/>
      <c r="CR284" s="125"/>
      <c r="CS284" s="125"/>
      <c r="CT284" s="125"/>
      <c r="CU284" s="125"/>
      <c r="CV284" s="125"/>
      <c r="CW284" s="83"/>
      <c r="CX284" s="112"/>
      <c r="DA284" s="11" t="s">
        <v>323</v>
      </c>
      <c r="DB284" s="12">
        <v>0.83699999999999997</v>
      </c>
      <c r="DC284" s="11"/>
    </row>
    <row r="285" spans="1:107" ht="13.5" customHeight="1" x14ac:dyDescent="0.25">
      <c r="A285" s="3"/>
      <c r="B285" s="111"/>
      <c r="C285" s="33" t="s">
        <v>810</v>
      </c>
      <c r="D285" s="1361" t="s">
        <v>13</v>
      </c>
      <c r="E285" s="1361"/>
      <c r="F285" s="1361"/>
      <c r="G285" s="1361"/>
      <c r="H285" s="1361"/>
      <c r="I285" s="1361"/>
      <c r="J285" s="1361"/>
      <c r="K285" s="1361"/>
      <c r="L285" s="1362"/>
      <c r="M285" s="1379">
        <f>(IF(O234="RUMAH TINGGAL MEWAH",VLOOKUP(D285,BIAYA,2,FALSE),IF(O234="RUMAH TINGGAL MENENGAH",VLOOKUP(D285,BIAYA,3,FALSE),IF(O234="RUMAH TINGGAL SEDERHANA",VLOOKUP(D285,BIAYA,4,FALSE),IF(O234="SEMI PERMANEN",VLOOKUP(D285,BIAYA,5,FALSE),IF(O234="GUDANG",VLOOKUP(D285,BIAYA,6,FALSE),IF(O234="GEDUNG BERTINGKAT RENDAH &lt; 5 LANTAI",VLOOKUP(D285,BIAYA,7,FALSE),IF(O234="GEDUNG BERTINGKAT SEDANG 5-8 LANTAI",VLOOKUP(D285,BIAYA,8,FALSE),IF(O234="GEDUNG BERTINGKAT TINGGI &gt; 8 LANTAI",VLOOKUP(D285,BIAYA,9,FALSE),IF(O234="MALL 4 LANTAI + 1 BASEMENT",VLOOKUP(D285,BIAYA,10,FALSE),IF(O234="HOTEL 8 LANTAI",VLOOKUP(D285,BIAYA,11,FALSE),IF(O234="APARTEMEN 14 LANTAI + 2 SEMI BASEMENT",VLOOKUP(D285,BIAYA,12,FALSE)))))))))))))</f>
        <v>0</v>
      </c>
      <c r="N285" s="1379"/>
      <c r="O285" s="1379"/>
      <c r="P285" s="1379"/>
      <c r="Q285" s="1379"/>
      <c r="R285" s="1460"/>
      <c r="S285" s="1460"/>
      <c r="T285" s="1460"/>
      <c r="U285" s="1359">
        <v>1</v>
      </c>
      <c r="V285" s="1359"/>
      <c r="W285" s="1359"/>
      <c r="X285" s="1533">
        <f t="shared" si="43"/>
        <v>0</v>
      </c>
      <c r="Y285" s="1379"/>
      <c r="Z285" s="1379"/>
      <c r="AA285" s="1379"/>
      <c r="AB285" s="1534"/>
      <c r="AC285" s="1394"/>
      <c r="AD285" s="1395"/>
      <c r="AE285" s="1395"/>
      <c r="AF285" s="1395"/>
      <c r="AG285" s="1395"/>
      <c r="AH285" s="1395"/>
      <c r="AI285" s="1395"/>
      <c r="AJ285" s="1395"/>
      <c r="AK285" s="1395"/>
      <c r="AL285" s="1395"/>
      <c r="AM285" s="1395"/>
      <c r="AN285" s="1395"/>
      <c r="AO285" s="1395"/>
      <c r="AP285" s="1395"/>
      <c r="AQ285" s="1395"/>
      <c r="AR285" s="1395"/>
      <c r="AS285" s="1395"/>
      <c r="AT285" s="1395"/>
      <c r="AU285" s="1395"/>
      <c r="AV285" s="1395"/>
      <c r="AW285" s="1395"/>
      <c r="AX285" s="1395"/>
      <c r="AY285" s="1396"/>
      <c r="AZ285" s="71"/>
      <c r="BA285" s="1403"/>
      <c r="BB285" s="1404"/>
      <c r="BC285" s="1404"/>
      <c r="BD285" s="1405"/>
      <c r="BE285" s="1412"/>
      <c r="BF285" s="1413"/>
      <c r="BG285" s="1413"/>
      <c r="BH285" s="1414"/>
      <c r="BI285" s="1453"/>
      <c r="BJ285" s="1454"/>
      <c r="BK285" s="1454"/>
      <c r="BL285" s="1455"/>
      <c r="BM285" s="1421"/>
      <c r="BN285" s="1422"/>
      <c r="BO285" s="1423"/>
      <c r="BP285" s="1427"/>
      <c r="BQ285" s="1427"/>
      <c r="BR285" s="1427"/>
      <c r="BS285" s="1427"/>
      <c r="BT285" s="1427"/>
      <c r="BU285" s="127"/>
      <c r="BV285" s="1378" t="s">
        <v>910</v>
      </c>
      <c r="BW285" s="1378"/>
      <c r="BX285" s="1378"/>
      <c r="BY285" s="1378"/>
      <c r="BZ285" s="1378"/>
      <c r="CA285" s="1378"/>
      <c r="CB285" s="1378"/>
      <c r="CC285" s="1378"/>
      <c r="CD285" s="1378"/>
      <c r="CE285" s="1378"/>
      <c r="CF285" s="1378"/>
      <c r="CG285" s="1378"/>
      <c r="CH285" s="1378"/>
      <c r="CI285" s="1378"/>
      <c r="CJ285" s="1378"/>
      <c r="CK285" s="1378"/>
      <c r="CL285" s="1378"/>
      <c r="CM285" s="1378"/>
      <c r="CN285" s="1378"/>
      <c r="CO285" s="1378"/>
      <c r="CP285" s="1378"/>
      <c r="CQ285" s="1378"/>
      <c r="CR285" s="1378"/>
      <c r="CS285" s="1378"/>
      <c r="CT285" s="1378"/>
      <c r="CU285" s="1378"/>
      <c r="CV285" s="1378"/>
      <c r="CW285" s="83"/>
      <c r="CX285" s="112"/>
      <c r="DA285" s="11" t="s">
        <v>324</v>
      </c>
      <c r="DB285" s="12">
        <v>0.91600000000000004</v>
      </c>
      <c r="DC285" s="11"/>
    </row>
    <row r="286" spans="1:107" ht="13.5" customHeight="1" x14ac:dyDescent="0.25">
      <c r="A286" s="3"/>
      <c r="B286" s="111"/>
      <c r="C286" s="34" t="s">
        <v>810</v>
      </c>
      <c r="D286" s="1369" t="s">
        <v>13</v>
      </c>
      <c r="E286" s="1369"/>
      <c r="F286" s="1369"/>
      <c r="G286" s="1369"/>
      <c r="H286" s="1369"/>
      <c r="I286" s="1369"/>
      <c r="J286" s="1369"/>
      <c r="K286" s="1369"/>
      <c r="L286" s="1370"/>
      <c r="M286" s="1379">
        <f>(IF(O234="RUMAH TINGGAL MEWAH",VLOOKUP(D286,BIAYA,2,FALSE),IF(O234="RUMAH TINGGAL MENENGAH",VLOOKUP(D286,BIAYA,3,FALSE),IF(O234="RUMAH TINGGAL SEDERHANA",VLOOKUP(D286,BIAYA,4,FALSE),IF(O234="SEMI PERMANEN",VLOOKUP(D286,BIAYA,5,FALSE),IF(O234="GUDANG",VLOOKUP(D286,BIAYA,6,FALSE),IF(O234="GEDUNG BERTINGKAT RENDAH &lt; 5 LANTAI",VLOOKUP(D286,BIAYA,7,FALSE),IF(O234="GEDUNG BERTINGKAT SEDANG 5-8 LANTAI",VLOOKUP(D286,BIAYA,8,FALSE),IF(O234="GEDUNG BERTINGKAT TINGGI &gt; 8 LANTAI",VLOOKUP(D286,BIAYA,9,FALSE),IF(O234="MALL 4 LANTAI + 1 BASEMENT",VLOOKUP(D286,BIAYA,10,FALSE),IF(O234="HOTEL 8 LANTAI",VLOOKUP(D286,BIAYA,11,FALSE),IF(O234="APARTEMEN 14 LANTAI + 2 SEMI BASEMENT",VLOOKUP(D286,BIAYA,12,FALSE)))))))))))))</f>
        <v>0</v>
      </c>
      <c r="N286" s="1379"/>
      <c r="O286" s="1379"/>
      <c r="P286" s="1379"/>
      <c r="Q286" s="1379"/>
      <c r="R286" s="1380"/>
      <c r="S286" s="1380"/>
      <c r="T286" s="1380"/>
      <c r="U286" s="1377">
        <v>1</v>
      </c>
      <c r="V286" s="1377"/>
      <c r="W286" s="1377"/>
      <c r="X286" s="1527">
        <f t="shared" si="43"/>
        <v>0</v>
      </c>
      <c r="Y286" s="1528"/>
      <c r="Z286" s="1528"/>
      <c r="AA286" s="1528"/>
      <c r="AB286" s="1529"/>
      <c r="AC286" s="1394"/>
      <c r="AD286" s="1395"/>
      <c r="AE286" s="1395"/>
      <c r="AF286" s="1395"/>
      <c r="AG286" s="1395"/>
      <c r="AH286" s="1395"/>
      <c r="AI286" s="1395"/>
      <c r="AJ286" s="1395"/>
      <c r="AK286" s="1395"/>
      <c r="AL286" s="1395"/>
      <c r="AM286" s="1395"/>
      <c r="AN286" s="1395"/>
      <c r="AO286" s="1395"/>
      <c r="AP286" s="1395"/>
      <c r="AQ286" s="1395"/>
      <c r="AR286" s="1395"/>
      <c r="AS286" s="1395"/>
      <c r="AT286" s="1395"/>
      <c r="AU286" s="1395"/>
      <c r="AV286" s="1395"/>
      <c r="AW286" s="1395"/>
      <c r="AX286" s="1395"/>
      <c r="AY286" s="1396"/>
      <c r="AZ286" s="71"/>
      <c r="BA286" s="1403"/>
      <c r="BB286" s="1404"/>
      <c r="BC286" s="1404"/>
      <c r="BD286" s="1405"/>
      <c r="BE286" s="1412"/>
      <c r="BF286" s="1413"/>
      <c r="BG286" s="1413"/>
      <c r="BH286" s="1414"/>
      <c r="BI286" s="1453"/>
      <c r="BJ286" s="1454"/>
      <c r="BK286" s="1454"/>
      <c r="BL286" s="1455"/>
      <c r="BM286" s="1421"/>
      <c r="BN286" s="1422"/>
      <c r="BO286" s="1423"/>
      <c r="BP286" s="1427"/>
      <c r="BQ286" s="1427"/>
      <c r="BR286" s="1427"/>
      <c r="BS286" s="1427"/>
      <c r="BT286" s="1427"/>
      <c r="BU286" s="127"/>
      <c r="BV286" s="1378"/>
      <c r="BW286" s="1378"/>
      <c r="BX286" s="1378"/>
      <c r="BY286" s="1378"/>
      <c r="BZ286" s="1378"/>
      <c r="CA286" s="1378"/>
      <c r="CB286" s="1378"/>
      <c r="CC286" s="1378"/>
      <c r="CD286" s="1378"/>
      <c r="CE286" s="1378"/>
      <c r="CF286" s="1378"/>
      <c r="CG286" s="1378"/>
      <c r="CH286" s="1378"/>
      <c r="CI286" s="1378"/>
      <c r="CJ286" s="1378"/>
      <c r="CK286" s="1378"/>
      <c r="CL286" s="1378"/>
      <c r="CM286" s="1378"/>
      <c r="CN286" s="1378"/>
      <c r="CO286" s="1378"/>
      <c r="CP286" s="1378"/>
      <c r="CQ286" s="1378"/>
      <c r="CR286" s="1378"/>
      <c r="CS286" s="1378"/>
      <c r="CT286" s="1378"/>
      <c r="CU286" s="1378"/>
      <c r="CV286" s="1378"/>
      <c r="CW286" s="83"/>
      <c r="CX286" s="112"/>
      <c r="DA286" s="11" t="s">
        <v>325</v>
      </c>
      <c r="DB286" s="12">
        <v>0.86799999999999999</v>
      </c>
      <c r="DC286" s="11"/>
    </row>
    <row r="287" spans="1:107" ht="13.5" customHeight="1" x14ac:dyDescent="0.2">
      <c r="A287" s="3"/>
      <c r="B287" s="111"/>
      <c r="C287" s="1381" t="s">
        <v>811</v>
      </c>
      <c r="D287" s="1382"/>
      <c r="E287" s="1382"/>
      <c r="F287" s="1382"/>
      <c r="G287" s="1382"/>
      <c r="H287" s="1382"/>
      <c r="I287" s="1382"/>
      <c r="J287" s="1382"/>
      <c r="K287" s="1382"/>
      <c r="L287" s="1382"/>
      <c r="M287" s="1382"/>
      <c r="N287" s="1382"/>
      <c r="O287" s="1382"/>
      <c r="P287" s="1382"/>
      <c r="Q287" s="1382"/>
      <c r="R287" s="1382"/>
      <c r="S287" s="1382"/>
      <c r="T287" s="1382"/>
      <c r="U287" s="1382"/>
      <c r="V287" s="1382"/>
      <c r="W287" s="1383"/>
      <c r="X287" s="1384">
        <f>SUM(X283:AB286)</f>
        <v>0</v>
      </c>
      <c r="Y287" s="1384"/>
      <c r="Z287" s="1384"/>
      <c r="AA287" s="1384"/>
      <c r="AB287" s="1384"/>
      <c r="AC287" s="1397"/>
      <c r="AD287" s="1398"/>
      <c r="AE287" s="1398"/>
      <c r="AF287" s="1398"/>
      <c r="AG287" s="1398"/>
      <c r="AH287" s="1398"/>
      <c r="AI287" s="1398"/>
      <c r="AJ287" s="1398"/>
      <c r="AK287" s="1398"/>
      <c r="AL287" s="1398"/>
      <c r="AM287" s="1398"/>
      <c r="AN287" s="1398"/>
      <c r="AO287" s="1398"/>
      <c r="AP287" s="1398"/>
      <c r="AQ287" s="1398"/>
      <c r="AR287" s="1398"/>
      <c r="AS287" s="1398"/>
      <c r="AT287" s="1398"/>
      <c r="AU287" s="1398"/>
      <c r="AV287" s="1398"/>
      <c r="AW287" s="1398"/>
      <c r="AX287" s="1398"/>
      <c r="AY287" s="1399"/>
      <c r="AZ287" s="71"/>
      <c r="BA287" s="1406"/>
      <c r="BB287" s="1407"/>
      <c r="BC287" s="1407"/>
      <c r="BD287" s="1408"/>
      <c r="BE287" s="1415"/>
      <c r="BF287" s="1416"/>
      <c r="BG287" s="1416"/>
      <c r="BH287" s="1417"/>
      <c r="BI287" s="1456"/>
      <c r="BJ287" s="1457"/>
      <c r="BK287" s="1457"/>
      <c r="BL287" s="1458"/>
      <c r="BM287" s="1424"/>
      <c r="BN287" s="1425"/>
      <c r="BO287" s="1426"/>
      <c r="BP287" s="1427"/>
      <c r="BQ287" s="1427"/>
      <c r="BR287" s="1427"/>
      <c r="BS287" s="1427"/>
      <c r="BT287" s="1427"/>
      <c r="BU287" s="127"/>
      <c r="BV287" s="1378"/>
      <c r="BW287" s="1378"/>
      <c r="BX287" s="1378"/>
      <c r="BY287" s="1378"/>
      <c r="BZ287" s="1378"/>
      <c r="CA287" s="1378"/>
      <c r="CB287" s="1378"/>
      <c r="CC287" s="1378"/>
      <c r="CD287" s="1378"/>
      <c r="CE287" s="1378"/>
      <c r="CF287" s="1378"/>
      <c r="CG287" s="1378"/>
      <c r="CH287" s="1378"/>
      <c r="CI287" s="1378"/>
      <c r="CJ287" s="1378"/>
      <c r="CK287" s="1378"/>
      <c r="CL287" s="1378"/>
      <c r="CM287" s="1378"/>
      <c r="CN287" s="1378"/>
      <c r="CO287" s="1378"/>
      <c r="CP287" s="1378"/>
      <c r="CQ287" s="1378"/>
      <c r="CR287" s="1378"/>
      <c r="CS287" s="1378"/>
      <c r="CT287" s="1378"/>
      <c r="CU287" s="1378"/>
      <c r="CV287" s="1378"/>
      <c r="CW287" s="83"/>
      <c r="CX287" s="112"/>
      <c r="DA287" s="11" t="s">
        <v>326</v>
      </c>
      <c r="DB287" s="12">
        <v>0.90300000000000002</v>
      </c>
      <c r="DC287" s="11"/>
    </row>
    <row r="288" spans="1:107" ht="13.5" customHeight="1" x14ac:dyDescent="0.2">
      <c r="A288" s="3"/>
      <c r="B288" s="111"/>
      <c r="C288" s="1385" t="s">
        <v>699</v>
      </c>
      <c r="D288" s="1386"/>
      <c r="E288" s="1386"/>
      <c r="F288" s="1386"/>
      <c r="G288" s="1386"/>
      <c r="H288" s="1386"/>
      <c r="I288" s="1386"/>
      <c r="J288" s="1386"/>
      <c r="K288" s="1386"/>
      <c r="L288" s="1386"/>
      <c r="M288" s="1386"/>
      <c r="N288" s="1386"/>
      <c r="O288" s="1386"/>
      <c r="P288" s="1386"/>
      <c r="Q288" s="1386"/>
      <c r="R288" s="1386"/>
      <c r="S288" s="1386"/>
      <c r="T288" s="1386"/>
      <c r="U288" s="1386"/>
      <c r="V288" s="1386"/>
      <c r="W288" s="1387"/>
      <c r="X288" s="1388">
        <f>HLOOKUP(O234,$DG$58:$DQ$67,10,FALSE)</f>
        <v>199510</v>
      </c>
      <c r="Y288" s="1389"/>
      <c r="Z288" s="1389"/>
      <c r="AA288" s="1389"/>
      <c r="AB288" s="1390"/>
      <c r="AC288" s="1391" t="str">
        <f>HLOOKUP(O234,$DG$44:$DQ$56,10,FALSE)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288" s="1392"/>
      <c r="AE288" s="1392"/>
      <c r="AF288" s="1392"/>
      <c r="AG288" s="1392"/>
      <c r="AH288" s="1392"/>
      <c r="AI288" s="1392"/>
      <c r="AJ288" s="1392"/>
      <c r="AK288" s="1392"/>
      <c r="AL288" s="1392"/>
      <c r="AM288" s="1392"/>
      <c r="AN288" s="1392"/>
      <c r="AO288" s="1392"/>
      <c r="AP288" s="1392"/>
      <c r="AQ288" s="1392"/>
      <c r="AR288" s="1392"/>
      <c r="AS288" s="1392"/>
      <c r="AT288" s="1392"/>
      <c r="AU288" s="1392"/>
      <c r="AV288" s="1392"/>
      <c r="AW288" s="1392"/>
      <c r="AX288" s="1392"/>
      <c r="AY288" s="1393"/>
      <c r="AZ288" s="71"/>
      <c r="BA288" s="1400" t="e">
        <f>X293*BQ239</f>
        <v>#N/A</v>
      </c>
      <c r="BB288" s="1401"/>
      <c r="BC288" s="1401"/>
      <c r="BD288" s="1402"/>
      <c r="BE288" s="1409">
        <f>BE241</f>
        <v>0</v>
      </c>
      <c r="BF288" s="1410"/>
      <c r="BG288" s="1410"/>
      <c r="BH288" s="1411"/>
      <c r="BI288" s="1409">
        <f>BI241</f>
        <v>0</v>
      </c>
      <c r="BJ288" s="1410"/>
      <c r="BK288" s="1410"/>
      <c r="BL288" s="1411"/>
      <c r="BM288" s="1418">
        <f>IF(BI241=0,0,(Rekap!$A$6-BI288)/AS299)</f>
        <v>0</v>
      </c>
      <c r="BN288" s="1419"/>
      <c r="BO288" s="1420"/>
      <c r="BP288" s="1427" t="e">
        <f>BA288*BM288</f>
        <v>#N/A</v>
      </c>
      <c r="BQ288" s="1427"/>
      <c r="BR288" s="1427"/>
      <c r="BS288" s="1427"/>
      <c r="BT288" s="1427"/>
      <c r="BU288" s="127"/>
      <c r="BV288" s="1378"/>
      <c r="BW288" s="1378"/>
      <c r="BX288" s="1378"/>
      <c r="BY288" s="1378"/>
      <c r="BZ288" s="1378"/>
      <c r="CA288" s="1378"/>
      <c r="CB288" s="1378"/>
      <c r="CC288" s="1378"/>
      <c r="CD288" s="1378"/>
      <c r="CE288" s="1378"/>
      <c r="CF288" s="1378"/>
      <c r="CG288" s="1378"/>
      <c r="CH288" s="1378"/>
      <c r="CI288" s="1378"/>
      <c r="CJ288" s="1378"/>
      <c r="CK288" s="1378"/>
      <c r="CL288" s="1378"/>
      <c r="CM288" s="1378"/>
      <c r="CN288" s="1378"/>
      <c r="CO288" s="1378"/>
      <c r="CP288" s="1378"/>
      <c r="CQ288" s="1378"/>
      <c r="CR288" s="1378"/>
      <c r="CS288" s="1378"/>
      <c r="CT288" s="1378"/>
      <c r="CU288" s="1378"/>
      <c r="CV288" s="1378"/>
      <c r="CW288" s="83"/>
      <c r="CX288" s="112"/>
      <c r="DA288" s="11" t="s">
        <v>327</v>
      </c>
      <c r="DB288" s="12">
        <v>0.91900000000000004</v>
      </c>
      <c r="DC288" s="11"/>
    </row>
    <row r="289" spans="1:107" ht="13.5" customHeight="1" x14ac:dyDescent="0.25">
      <c r="A289" s="3"/>
      <c r="B289" s="111"/>
      <c r="C289" s="32" t="s">
        <v>810</v>
      </c>
      <c r="D289" s="1428" t="s">
        <v>13</v>
      </c>
      <c r="E289" s="1428"/>
      <c r="F289" s="1428"/>
      <c r="G289" s="1428"/>
      <c r="H289" s="1428"/>
      <c r="I289" s="1428"/>
      <c r="J289" s="1428"/>
      <c r="K289" s="1428"/>
      <c r="L289" s="1429"/>
      <c r="M289" s="1430">
        <v>0</v>
      </c>
      <c r="N289" s="1431"/>
      <c r="O289" s="1431"/>
      <c r="P289" s="1431"/>
      <c r="Q289" s="1432"/>
      <c r="R289" s="1433">
        <v>0</v>
      </c>
      <c r="S289" s="1434"/>
      <c r="T289" s="1435"/>
      <c r="U289" s="1436">
        <v>1</v>
      </c>
      <c r="V289" s="1436"/>
      <c r="W289" s="1436"/>
      <c r="X289" s="1437">
        <f>M289*R289*U289</f>
        <v>0</v>
      </c>
      <c r="Y289" s="1437"/>
      <c r="Z289" s="1437"/>
      <c r="AA289" s="1437"/>
      <c r="AB289" s="1437"/>
      <c r="AC289" s="1394"/>
      <c r="AD289" s="1395"/>
      <c r="AE289" s="1395"/>
      <c r="AF289" s="1395"/>
      <c r="AG289" s="1395"/>
      <c r="AH289" s="1395"/>
      <c r="AI289" s="1395"/>
      <c r="AJ289" s="1395"/>
      <c r="AK289" s="1395"/>
      <c r="AL289" s="1395"/>
      <c r="AM289" s="1395"/>
      <c r="AN289" s="1395"/>
      <c r="AO289" s="1395"/>
      <c r="AP289" s="1395"/>
      <c r="AQ289" s="1395"/>
      <c r="AR289" s="1395"/>
      <c r="AS289" s="1395"/>
      <c r="AT289" s="1395"/>
      <c r="AU289" s="1395"/>
      <c r="AV289" s="1395"/>
      <c r="AW289" s="1395"/>
      <c r="AX289" s="1395"/>
      <c r="AY289" s="1396"/>
      <c r="AZ289" s="71"/>
      <c r="BA289" s="1403"/>
      <c r="BB289" s="1404"/>
      <c r="BC289" s="1404"/>
      <c r="BD289" s="1405"/>
      <c r="BE289" s="1412"/>
      <c r="BF289" s="1413"/>
      <c r="BG289" s="1413"/>
      <c r="BH289" s="1414"/>
      <c r="BI289" s="1412"/>
      <c r="BJ289" s="1413"/>
      <c r="BK289" s="1413"/>
      <c r="BL289" s="1414"/>
      <c r="BM289" s="1421"/>
      <c r="BN289" s="1422"/>
      <c r="BO289" s="1423"/>
      <c r="BP289" s="1427"/>
      <c r="BQ289" s="1427"/>
      <c r="BR289" s="1427"/>
      <c r="BS289" s="1427"/>
      <c r="BT289" s="1427"/>
      <c r="BU289" s="127"/>
      <c r="BV289" s="1378"/>
      <c r="BW289" s="1378"/>
      <c r="BX289" s="1378"/>
      <c r="BY289" s="1378"/>
      <c r="BZ289" s="1378"/>
      <c r="CA289" s="1378"/>
      <c r="CB289" s="1378"/>
      <c r="CC289" s="1378"/>
      <c r="CD289" s="1378"/>
      <c r="CE289" s="1378"/>
      <c r="CF289" s="1378"/>
      <c r="CG289" s="1378"/>
      <c r="CH289" s="1378"/>
      <c r="CI289" s="1378"/>
      <c r="CJ289" s="1378"/>
      <c r="CK289" s="1378"/>
      <c r="CL289" s="1378"/>
      <c r="CM289" s="1378"/>
      <c r="CN289" s="1378"/>
      <c r="CO289" s="1378"/>
      <c r="CP289" s="1378"/>
      <c r="CQ289" s="1378"/>
      <c r="CR289" s="1378"/>
      <c r="CS289" s="1378"/>
      <c r="CT289" s="1378"/>
      <c r="CU289" s="1378"/>
      <c r="CV289" s="1378"/>
      <c r="CW289" s="83"/>
      <c r="CX289" s="112"/>
      <c r="DA289" s="11" t="s">
        <v>328</v>
      </c>
      <c r="DB289" s="12">
        <v>0.83599999999999997</v>
      </c>
      <c r="DC289" s="11"/>
    </row>
    <row r="290" spans="1:107" ht="13.5" customHeight="1" x14ac:dyDescent="0.25">
      <c r="A290" s="3"/>
      <c r="B290" s="111"/>
      <c r="C290" s="33" t="s">
        <v>810</v>
      </c>
      <c r="D290" s="1361" t="s">
        <v>13</v>
      </c>
      <c r="E290" s="1361"/>
      <c r="F290" s="1361"/>
      <c r="G290" s="1361"/>
      <c r="H290" s="1361"/>
      <c r="I290" s="1361"/>
      <c r="J290" s="1361"/>
      <c r="K290" s="1361"/>
      <c r="L290" s="1362"/>
      <c r="M290" s="1363">
        <v>0</v>
      </c>
      <c r="N290" s="1364"/>
      <c r="O290" s="1364"/>
      <c r="P290" s="1364"/>
      <c r="Q290" s="1365"/>
      <c r="R290" s="1366">
        <v>0</v>
      </c>
      <c r="S290" s="1367"/>
      <c r="T290" s="1368"/>
      <c r="U290" s="1359">
        <v>1</v>
      </c>
      <c r="V290" s="1359"/>
      <c r="W290" s="1359"/>
      <c r="X290" s="1533">
        <f t="shared" ref="X290:X292" si="44">M290*R290*U290</f>
        <v>0</v>
      </c>
      <c r="Y290" s="1379"/>
      <c r="Z290" s="1379"/>
      <c r="AA290" s="1379"/>
      <c r="AB290" s="1534"/>
      <c r="AC290" s="1394"/>
      <c r="AD290" s="1395"/>
      <c r="AE290" s="1395"/>
      <c r="AF290" s="1395"/>
      <c r="AG290" s="1395"/>
      <c r="AH290" s="1395"/>
      <c r="AI290" s="1395"/>
      <c r="AJ290" s="1395"/>
      <c r="AK290" s="1395"/>
      <c r="AL290" s="1395"/>
      <c r="AM290" s="1395"/>
      <c r="AN290" s="1395"/>
      <c r="AO290" s="1395"/>
      <c r="AP290" s="1395"/>
      <c r="AQ290" s="1395"/>
      <c r="AR290" s="1395"/>
      <c r="AS290" s="1395"/>
      <c r="AT290" s="1395"/>
      <c r="AU290" s="1395"/>
      <c r="AV290" s="1395"/>
      <c r="AW290" s="1395"/>
      <c r="AX290" s="1395"/>
      <c r="AY290" s="1396"/>
      <c r="AZ290" s="71"/>
      <c r="BA290" s="1403"/>
      <c r="BB290" s="1404"/>
      <c r="BC290" s="1404"/>
      <c r="BD290" s="1405"/>
      <c r="BE290" s="1412"/>
      <c r="BF290" s="1413"/>
      <c r="BG290" s="1413"/>
      <c r="BH290" s="1414"/>
      <c r="BI290" s="1412"/>
      <c r="BJ290" s="1413"/>
      <c r="BK290" s="1413"/>
      <c r="BL290" s="1414"/>
      <c r="BM290" s="1421"/>
      <c r="BN290" s="1422"/>
      <c r="BO290" s="1423"/>
      <c r="BP290" s="1427"/>
      <c r="BQ290" s="1427"/>
      <c r="BR290" s="1427"/>
      <c r="BS290" s="1427"/>
      <c r="BT290" s="1427"/>
      <c r="BU290" s="127"/>
      <c r="BV290" s="1378"/>
      <c r="BW290" s="1378"/>
      <c r="BX290" s="1378"/>
      <c r="BY290" s="1378"/>
      <c r="BZ290" s="1378"/>
      <c r="CA290" s="1378"/>
      <c r="CB290" s="1378"/>
      <c r="CC290" s="1378"/>
      <c r="CD290" s="1378"/>
      <c r="CE290" s="1378"/>
      <c r="CF290" s="1378"/>
      <c r="CG290" s="1378"/>
      <c r="CH290" s="1378"/>
      <c r="CI290" s="1378"/>
      <c r="CJ290" s="1378"/>
      <c r="CK290" s="1378"/>
      <c r="CL290" s="1378"/>
      <c r="CM290" s="1378"/>
      <c r="CN290" s="1378"/>
      <c r="CO290" s="1378"/>
      <c r="CP290" s="1378"/>
      <c r="CQ290" s="1378"/>
      <c r="CR290" s="1378"/>
      <c r="CS290" s="1378"/>
      <c r="CT290" s="1378"/>
      <c r="CU290" s="1378"/>
      <c r="CV290" s="1378"/>
      <c r="CW290" s="83"/>
      <c r="CX290" s="112"/>
      <c r="DA290" s="11" t="s">
        <v>329</v>
      </c>
      <c r="DB290" s="12">
        <v>0.83</v>
      </c>
      <c r="DC290" s="11"/>
    </row>
    <row r="291" spans="1:107" ht="13.5" customHeight="1" x14ac:dyDescent="0.25">
      <c r="A291" s="3"/>
      <c r="B291" s="111"/>
      <c r="C291" s="33" t="s">
        <v>810</v>
      </c>
      <c r="D291" s="1361" t="s">
        <v>13</v>
      </c>
      <c r="E291" s="1361"/>
      <c r="F291" s="1361"/>
      <c r="G291" s="1361"/>
      <c r="H291" s="1361"/>
      <c r="I291" s="1361"/>
      <c r="J291" s="1361"/>
      <c r="K291" s="1361"/>
      <c r="L291" s="1362"/>
      <c r="M291" s="1363">
        <v>0</v>
      </c>
      <c r="N291" s="1364"/>
      <c r="O291" s="1364"/>
      <c r="P291" s="1364"/>
      <c r="Q291" s="1365"/>
      <c r="R291" s="1366">
        <v>0</v>
      </c>
      <c r="S291" s="1367"/>
      <c r="T291" s="1368"/>
      <c r="U291" s="1359">
        <v>1</v>
      </c>
      <c r="V291" s="1359"/>
      <c r="W291" s="1359"/>
      <c r="X291" s="1533">
        <f t="shared" si="44"/>
        <v>0</v>
      </c>
      <c r="Y291" s="1379"/>
      <c r="Z291" s="1379"/>
      <c r="AA291" s="1379"/>
      <c r="AB291" s="1534"/>
      <c r="AC291" s="1394"/>
      <c r="AD291" s="1395"/>
      <c r="AE291" s="1395"/>
      <c r="AF291" s="1395"/>
      <c r="AG291" s="1395"/>
      <c r="AH291" s="1395"/>
      <c r="AI291" s="1395"/>
      <c r="AJ291" s="1395"/>
      <c r="AK291" s="1395"/>
      <c r="AL291" s="1395"/>
      <c r="AM291" s="1395"/>
      <c r="AN291" s="1395"/>
      <c r="AO291" s="1395"/>
      <c r="AP291" s="1395"/>
      <c r="AQ291" s="1395"/>
      <c r="AR291" s="1395"/>
      <c r="AS291" s="1395"/>
      <c r="AT291" s="1395"/>
      <c r="AU291" s="1395"/>
      <c r="AV291" s="1395"/>
      <c r="AW291" s="1395"/>
      <c r="AX291" s="1395"/>
      <c r="AY291" s="1396"/>
      <c r="AZ291" s="71"/>
      <c r="BA291" s="1403"/>
      <c r="BB291" s="1404"/>
      <c r="BC291" s="1404"/>
      <c r="BD291" s="1405"/>
      <c r="BE291" s="1412"/>
      <c r="BF291" s="1413"/>
      <c r="BG291" s="1413"/>
      <c r="BH291" s="1414"/>
      <c r="BI291" s="1412"/>
      <c r="BJ291" s="1413"/>
      <c r="BK291" s="1413"/>
      <c r="BL291" s="1414"/>
      <c r="BM291" s="1421"/>
      <c r="BN291" s="1422"/>
      <c r="BO291" s="1423"/>
      <c r="BP291" s="1427"/>
      <c r="BQ291" s="1427"/>
      <c r="BR291" s="1427"/>
      <c r="BS291" s="1427"/>
      <c r="BT291" s="1427"/>
      <c r="BU291" s="127"/>
      <c r="BV291" s="1378"/>
      <c r="BW291" s="1378"/>
      <c r="BX291" s="1378"/>
      <c r="BY291" s="1378"/>
      <c r="BZ291" s="1378"/>
      <c r="CA291" s="1378"/>
      <c r="CB291" s="1378"/>
      <c r="CC291" s="1378"/>
      <c r="CD291" s="1378"/>
      <c r="CE291" s="1378"/>
      <c r="CF291" s="1378"/>
      <c r="CG291" s="1378"/>
      <c r="CH291" s="1378"/>
      <c r="CI291" s="1378"/>
      <c r="CJ291" s="1378"/>
      <c r="CK291" s="1378"/>
      <c r="CL291" s="1378"/>
      <c r="CM291" s="1378"/>
      <c r="CN291" s="1378"/>
      <c r="CO291" s="1378"/>
      <c r="CP291" s="1378"/>
      <c r="CQ291" s="1378"/>
      <c r="CR291" s="1378"/>
      <c r="CS291" s="1378"/>
      <c r="CT291" s="1378"/>
      <c r="CU291" s="1378"/>
      <c r="CV291" s="1378"/>
      <c r="CW291" s="83"/>
      <c r="CX291" s="112"/>
      <c r="DA291" s="11" t="s">
        <v>330</v>
      </c>
      <c r="DB291" s="12">
        <v>0.874</v>
      </c>
      <c r="DC291" s="11"/>
    </row>
    <row r="292" spans="1:107" ht="13.5" customHeight="1" x14ac:dyDescent="0.25">
      <c r="A292" s="3"/>
      <c r="B292" s="111"/>
      <c r="C292" s="34" t="s">
        <v>810</v>
      </c>
      <c r="D292" s="1369" t="s">
        <v>13</v>
      </c>
      <c r="E292" s="1369"/>
      <c r="F292" s="1369"/>
      <c r="G292" s="1369"/>
      <c r="H292" s="1369"/>
      <c r="I292" s="1369"/>
      <c r="J292" s="1369"/>
      <c r="K292" s="1369"/>
      <c r="L292" s="1370"/>
      <c r="M292" s="1371">
        <v>0</v>
      </c>
      <c r="N292" s="1372"/>
      <c r="O292" s="1372"/>
      <c r="P292" s="1372"/>
      <c r="Q292" s="1373"/>
      <c r="R292" s="1374">
        <v>0</v>
      </c>
      <c r="S292" s="1375"/>
      <c r="T292" s="1376"/>
      <c r="U292" s="1377">
        <v>1</v>
      </c>
      <c r="V292" s="1377"/>
      <c r="W292" s="1377"/>
      <c r="X292" s="1527">
        <f t="shared" si="44"/>
        <v>0</v>
      </c>
      <c r="Y292" s="1528"/>
      <c r="Z292" s="1528"/>
      <c r="AA292" s="1528"/>
      <c r="AB292" s="1529"/>
      <c r="AC292" s="1394"/>
      <c r="AD292" s="1395"/>
      <c r="AE292" s="1395"/>
      <c r="AF292" s="1395"/>
      <c r="AG292" s="1395"/>
      <c r="AH292" s="1395"/>
      <c r="AI292" s="1395"/>
      <c r="AJ292" s="1395"/>
      <c r="AK292" s="1395"/>
      <c r="AL292" s="1395"/>
      <c r="AM292" s="1395"/>
      <c r="AN292" s="1395"/>
      <c r="AO292" s="1395"/>
      <c r="AP292" s="1395"/>
      <c r="AQ292" s="1395"/>
      <c r="AR292" s="1395"/>
      <c r="AS292" s="1395"/>
      <c r="AT292" s="1395"/>
      <c r="AU292" s="1395"/>
      <c r="AV292" s="1395"/>
      <c r="AW292" s="1395"/>
      <c r="AX292" s="1395"/>
      <c r="AY292" s="1396"/>
      <c r="AZ292" s="71"/>
      <c r="BA292" s="1403"/>
      <c r="BB292" s="1404"/>
      <c r="BC292" s="1404"/>
      <c r="BD292" s="1405"/>
      <c r="BE292" s="1412"/>
      <c r="BF292" s="1413"/>
      <c r="BG292" s="1413"/>
      <c r="BH292" s="1414"/>
      <c r="BI292" s="1412"/>
      <c r="BJ292" s="1413"/>
      <c r="BK292" s="1413"/>
      <c r="BL292" s="1414"/>
      <c r="BM292" s="1421"/>
      <c r="BN292" s="1422"/>
      <c r="BO292" s="1423"/>
      <c r="BP292" s="1427"/>
      <c r="BQ292" s="1427"/>
      <c r="BR292" s="1427"/>
      <c r="BS292" s="1427"/>
      <c r="BT292" s="1427"/>
      <c r="BU292" s="127"/>
      <c r="BV292" s="1378"/>
      <c r="BW292" s="1378"/>
      <c r="BX292" s="1378"/>
      <c r="BY292" s="1378"/>
      <c r="BZ292" s="1378"/>
      <c r="CA292" s="1378"/>
      <c r="CB292" s="1378"/>
      <c r="CC292" s="1378"/>
      <c r="CD292" s="1378"/>
      <c r="CE292" s="1378"/>
      <c r="CF292" s="1378"/>
      <c r="CG292" s="1378"/>
      <c r="CH292" s="1378"/>
      <c r="CI292" s="1378"/>
      <c r="CJ292" s="1378"/>
      <c r="CK292" s="1378"/>
      <c r="CL292" s="1378"/>
      <c r="CM292" s="1378"/>
      <c r="CN292" s="1378"/>
      <c r="CO292" s="1378"/>
      <c r="CP292" s="1378"/>
      <c r="CQ292" s="1378"/>
      <c r="CR292" s="1378"/>
      <c r="CS292" s="1378"/>
      <c r="CT292" s="1378"/>
      <c r="CU292" s="1378"/>
      <c r="CV292" s="1378"/>
      <c r="CW292" s="83"/>
      <c r="CX292" s="112"/>
      <c r="DA292" s="11" t="s">
        <v>331</v>
      </c>
      <c r="DB292" s="12">
        <v>0.90400000000000003</v>
      </c>
      <c r="DC292" s="11"/>
    </row>
    <row r="293" spans="1:107" ht="13.5" customHeight="1" x14ac:dyDescent="0.2">
      <c r="A293" s="3"/>
      <c r="B293" s="111"/>
      <c r="C293" s="1381" t="s">
        <v>811</v>
      </c>
      <c r="D293" s="1382"/>
      <c r="E293" s="1382"/>
      <c r="F293" s="1382"/>
      <c r="G293" s="1382"/>
      <c r="H293" s="1382"/>
      <c r="I293" s="1382"/>
      <c r="J293" s="1382"/>
      <c r="K293" s="1382"/>
      <c r="L293" s="1382"/>
      <c r="M293" s="1382"/>
      <c r="N293" s="1382"/>
      <c r="O293" s="1382"/>
      <c r="P293" s="1382"/>
      <c r="Q293" s="1382"/>
      <c r="R293" s="1382"/>
      <c r="S293" s="1382"/>
      <c r="T293" s="1382"/>
      <c r="U293" s="1382"/>
      <c r="V293" s="1382"/>
      <c r="W293" s="1383"/>
      <c r="X293" s="1438">
        <f>X288</f>
        <v>199510</v>
      </c>
      <c r="Y293" s="1439"/>
      <c r="Z293" s="1439"/>
      <c r="AA293" s="1439"/>
      <c r="AB293" s="1440"/>
      <c r="AC293" s="1397"/>
      <c r="AD293" s="1398"/>
      <c r="AE293" s="1398"/>
      <c r="AF293" s="1398"/>
      <c r="AG293" s="1398"/>
      <c r="AH293" s="1398"/>
      <c r="AI293" s="1398"/>
      <c r="AJ293" s="1398"/>
      <c r="AK293" s="1398"/>
      <c r="AL293" s="1398"/>
      <c r="AM293" s="1398"/>
      <c r="AN293" s="1398"/>
      <c r="AO293" s="1398"/>
      <c r="AP293" s="1398"/>
      <c r="AQ293" s="1398"/>
      <c r="AR293" s="1398"/>
      <c r="AS293" s="1398"/>
      <c r="AT293" s="1398"/>
      <c r="AU293" s="1398"/>
      <c r="AV293" s="1398"/>
      <c r="AW293" s="1398"/>
      <c r="AX293" s="1398"/>
      <c r="AY293" s="1399"/>
      <c r="AZ293" s="71"/>
      <c r="BA293" s="1406"/>
      <c r="BB293" s="1407"/>
      <c r="BC293" s="1407"/>
      <c r="BD293" s="1408"/>
      <c r="BE293" s="1415"/>
      <c r="BF293" s="1416"/>
      <c r="BG293" s="1416"/>
      <c r="BH293" s="1417"/>
      <c r="BI293" s="1415"/>
      <c r="BJ293" s="1416"/>
      <c r="BK293" s="1416"/>
      <c r="BL293" s="1417"/>
      <c r="BM293" s="1424"/>
      <c r="BN293" s="1425"/>
      <c r="BO293" s="1426"/>
      <c r="BP293" s="1427"/>
      <c r="BQ293" s="1427"/>
      <c r="BR293" s="1427"/>
      <c r="BS293" s="1427"/>
      <c r="BT293" s="1427"/>
      <c r="BU293" s="127"/>
      <c r="BV293" s="1378"/>
      <c r="BW293" s="1378"/>
      <c r="BX293" s="1378"/>
      <c r="BY293" s="1378"/>
      <c r="BZ293" s="1378"/>
      <c r="CA293" s="1378"/>
      <c r="CB293" s="1378"/>
      <c r="CC293" s="1378"/>
      <c r="CD293" s="1378"/>
      <c r="CE293" s="1378"/>
      <c r="CF293" s="1378"/>
      <c r="CG293" s="1378"/>
      <c r="CH293" s="1378"/>
      <c r="CI293" s="1378"/>
      <c r="CJ293" s="1378"/>
      <c r="CK293" s="1378"/>
      <c r="CL293" s="1378"/>
      <c r="CM293" s="1378"/>
      <c r="CN293" s="1378"/>
      <c r="CO293" s="1378"/>
      <c r="CP293" s="1378"/>
      <c r="CQ293" s="1378"/>
      <c r="CR293" s="1378"/>
      <c r="CS293" s="1378"/>
      <c r="CT293" s="1378"/>
      <c r="CU293" s="1378"/>
      <c r="CV293" s="1378"/>
      <c r="CW293" s="83"/>
      <c r="CX293" s="112"/>
      <c r="DA293" s="11" t="s">
        <v>332</v>
      </c>
      <c r="DB293" s="12">
        <v>0.95299999999999996</v>
      </c>
      <c r="DC293" s="11"/>
    </row>
    <row r="294" spans="1:107" ht="13.5" customHeight="1" x14ac:dyDescent="0.2">
      <c r="A294" s="3"/>
      <c r="B294" s="111"/>
      <c r="C294" s="1441" t="s">
        <v>812</v>
      </c>
      <c r="D294" s="1442"/>
      <c r="E294" s="1442"/>
      <c r="F294" s="1442"/>
      <c r="G294" s="1442"/>
      <c r="H294" s="1442"/>
      <c r="I294" s="1442"/>
      <c r="J294" s="1442"/>
      <c r="K294" s="1442"/>
      <c r="L294" s="1442"/>
      <c r="M294" s="1442"/>
      <c r="N294" s="1442"/>
      <c r="O294" s="1442"/>
      <c r="P294" s="1442"/>
      <c r="Q294" s="1442"/>
      <c r="R294" s="1442"/>
      <c r="S294" s="1442"/>
      <c r="T294" s="1442"/>
      <c r="U294" s="1442"/>
      <c r="V294" s="1442"/>
      <c r="W294" s="1443"/>
      <c r="X294" s="1444">
        <f>X245+X251+X257+X263+X269+X275+X281+X287+X288</f>
        <v>199510</v>
      </c>
      <c r="Y294" s="1445"/>
      <c r="Z294" s="1445"/>
      <c r="AA294" s="1445"/>
      <c r="AB294" s="1446"/>
      <c r="AC294" s="3"/>
      <c r="AD294" s="3"/>
      <c r="AE294" s="3"/>
      <c r="AF294" s="3"/>
      <c r="AG294" s="3"/>
      <c r="AH294" s="3"/>
      <c r="AI294" s="3"/>
      <c r="AJ294" s="3"/>
      <c r="AK294" s="3"/>
      <c r="AL294" s="3"/>
      <c r="AM294" s="3"/>
      <c r="AN294" s="3"/>
      <c r="AO294" s="3"/>
      <c r="AP294" s="3"/>
      <c r="AQ294" s="3"/>
      <c r="AR294" s="3"/>
      <c r="AS294" s="3"/>
      <c r="AT294" s="3"/>
      <c r="AU294" s="3"/>
      <c r="AV294" s="3"/>
      <c r="AW294" s="3"/>
      <c r="AX294" s="3"/>
      <c r="AY294" s="3"/>
      <c r="AZ294" s="71"/>
      <c r="BA294" s="83"/>
      <c r="BB294" s="83"/>
      <c r="BC294" s="83"/>
      <c r="BD294" s="83"/>
      <c r="BE294" s="83"/>
      <c r="BF294" s="83"/>
      <c r="BG294" s="83"/>
      <c r="BH294" s="83"/>
      <c r="BI294" s="83"/>
      <c r="BJ294" s="83"/>
      <c r="BK294" s="83"/>
      <c r="BL294" s="83"/>
      <c r="BM294" s="83"/>
      <c r="BN294" s="83"/>
      <c r="BO294" s="83"/>
      <c r="BP294" s="54"/>
      <c r="BQ294" s="54"/>
      <c r="BR294" s="54"/>
      <c r="BS294" s="83"/>
      <c r="BT294" s="83"/>
      <c r="BU294" s="83"/>
      <c r="BV294" s="1378"/>
      <c r="BW294" s="1378"/>
      <c r="BX294" s="1378"/>
      <c r="BY294" s="1378"/>
      <c r="BZ294" s="1378"/>
      <c r="CA294" s="1378"/>
      <c r="CB294" s="1378"/>
      <c r="CC294" s="1378"/>
      <c r="CD294" s="1378"/>
      <c r="CE294" s="1378"/>
      <c r="CF294" s="1378"/>
      <c r="CG294" s="1378"/>
      <c r="CH294" s="1378"/>
      <c r="CI294" s="1378"/>
      <c r="CJ294" s="1378"/>
      <c r="CK294" s="1378"/>
      <c r="CL294" s="1378"/>
      <c r="CM294" s="1378"/>
      <c r="CN294" s="1378"/>
      <c r="CO294" s="1378"/>
      <c r="CP294" s="1378"/>
      <c r="CQ294" s="1378"/>
      <c r="CR294" s="1378"/>
      <c r="CS294" s="1378"/>
      <c r="CT294" s="1378"/>
      <c r="CU294" s="1378"/>
      <c r="CV294" s="1378"/>
      <c r="CW294" s="83"/>
      <c r="CX294" s="112"/>
      <c r="DA294" s="11" t="s">
        <v>333</v>
      </c>
      <c r="DB294" s="12">
        <v>0.84699999999999998</v>
      </c>
      <c r="DC294" s="11"/>
    </row>
    <row r="295" spans="1:107" ht="13.5" customHeight="1" x14ac:dyDescent="0.2">
      <c r="A295" s="3"/>
      <c r="B295" s="111"/>
      <c r="C295" s="1441" t="s">
        <v>813</v>
      </c>
      <c r="D295" s="1442"/>
      <c r="E295" s="1442"/>
      <c r="F295" s="1442"/>
      <c r="G295" s="1442"/>
      <c r="H295" s="1442"/>
      <c r="I295" s="1442"/>
      <c r="J295" s="1442"/>
      <c r="K295" s="1442"/>
      <c r="L295" s="1442"/>
      <c r="M295" s="1442"/>
      <c r="N295" s="1442"/>
      <c r="O295" s="1442"/>
      <c r="P295" s="1442"/>
      <c r="Q295" s="1442"/>
      <c r="R295" s="1442"/>
      <c r="S295" s="1442"/>
      <c r="T295" s="1443"/>
      <c r="U295" s="1447" t="e">
        <f>IF(O234="RUMAH TINGGAL MEWAH",VLOOKUP(O238,IL,3,FALSE),IF(O234="RUMAH TINGGAL MENENGAH",VLOOKUP(O238,IL,4,FALSE),IF(O234="RUMAH TINGGAL SEDERHANA",VLOOKUP(O238,IL,5,FALSE),IF(O234="SEMI PERMANEN",VLOOKUP(O238,IL,6,FALSE),IF(O234="GUDANG",VLOOKUP(O238,IL,7,FALSE),IF(O234="GEDUNG BERTINGKAT RENDAH &lt; 5 LANTAI",VLOOKUP(O238,IL,8,FALSE),IF(O234="GEDUNG BERTINGKAT SEDANG 5-8 LANTAI",VLOOKUP(O238,IL,9,FALSE),VLOOKUP(O238,IL,10,FALSE))))))))</f>
        <v>#N/A</v>
      </c>
      <c r="V295" s="1448"/>
      <c r="W295" s="1449"/>
      <c r="X295" s="1444" t="e">
        <f>X294*U295</f>
        <v>#N/A</v>
      </c>
      <c r="Y295" s="1445"/>
      <c r="Z295" s="1445"/>
      <c r="AA295" s="1445"/>
      <c r="AB295" s="1446"/>
      <c r="AC295" s="3"/>
      <c r="AD295" s="1289" t="s">
        <v>896</v>
      </c>
      <c r="AE295" s="1290"/>
      <c r="AF295" s="1290"/>
      <c r="AG295" s="1290"/>
      <c r="AH295" s="1290"/>
      <c r="AI295" s="1290"/>
      <c r="AJ295" s="1290"/>
      <c r="AK295" s="1290"/>
      <c r="AL295" s="1290"/>
      <c r="AM295" s="1290"/>
      <c r="AN295" s="1290"/>
      <c r="AO295" s="1290"/>
      <c r="AP295" s="1290"/>
      <c r="AQ295" s="1290"/>
      <c r="AR295" s="1290"/>
      <c r="AS295" s="1290"/>
      <c r="AT295" s="1290"/>
      <c r="AU295" s="1290"/>
      <c r="AV295" s="1290"/>
      <c r="AW295" s="1290"/>
      <c r="AX295" s="1290"/>
      <c r="AY295" s="1290"/>
      <c r="AZ295" s="1290"/>
      <c r="BA295" s="1290"/>
      <c r="BB295" s="1290"/>
      <c r="BC295" s="1291"/>
      <c r="BD295" s="83"/>
      <c r="BE295" s="83"/>
      <c r="BF295" s="83"/>
      <c r="BG295" s="83"/>
      <c r="BH295" s="83"/>
      <c r="BI295" s="83"/>
      <c r="BJ295" s="83"/>
      <c r="BK295" s="83"/>
      <c r="BL295" s="83"/>
      <c r="BM295" s="83"/>
      <c r="BN295" s="83"/>
      <c r="BO295" s="83"/>
      <c r="BP295" s="54"/>
      <c r="BQ295" s="54"/>
      <c r="BR295" s="54"/>
      <c r="BS295" s="83"/>
      <c r="BT295" s="83"/>
      <c r="BU295" s="83"/>
      <c r="BV295" s="1378"/>
      <c r="BW295" s="1378"/>
      <c r="BX295" s="1378"/>
      <c r="BY295" s="1378"/>
      <c r="BZ295" s="1378"/>
      <c r="CA295" s="1378"/>
      <c r="CB295" s="1378"/>
      <c r="CC295" s="1378"/>
      <c r="CD295" s="1378"/>
      <c r="CE295" s="1378"/>
      <c r="CF295" s="1378"/>
      <c r="CG295" s="1378"/>
      <c r="CH295" s="1378"/>
      <c r="CI295" s="1378"/>
      <c r="CJ295" s="1378"/>
      <c r="CK295" s="1378"/>
      <c r="CL295" s="1378"/>
      <c r="CM295" s="1378"/>
      <c r="CN295" s="1378"/>
      <c r="CO295" s="1378"/>
      <c r="CP295" s="1378"/>
      <c r="CQ295" s="1378"/>
      <c r="CR295" s="1378"/>
      <c r="CS295" s="1378"/>
      <c r="CT295" s="1378"/>
      <c r="CU295" s="1378"/>
      <c r="CV295" s="1378"/>
      <c r="CW295" s="83"/>
      <c r="CX295" s="112"/>
      <c r="DA295" s="11" t="s">
        <v>334</v>
      </c>
      <c r="DB295" s="12">
        <v>0.871</v>
      </c>
      <c r="DC295" s="11"/>
    </row>
    <row r="296" spans="1:107" ht="13.5" customHeight="1" x14ac:dyDescent="0.2">
      <c r="A296" s="3"/>
      <c r="B296" s="111"/>
      <c r="C296" s="1349" t="s">
        <v>814</v>
      </c>
      <c r="D296" s="1295"/>
      <c r="E296" s="1295"/>
      <c r="F296" s="1295"/>
      <c r="G296" s="1295"/>
      <c r="H296" s="1295"/>
      <c r="I296" s="1295"/>
      <c r="J296" s="1295"/>
      <c r="K296" s="1295"/>
      <c r="L296" s="1295"/>
      <c r="M296" s="1295"/>
      <c r="N296" s="1295"/>
      <c r="O296" s="1295"/>
      <c r="P296" s="1295"/>
      <c r="Q296" s="1295"/>
      <c r="R296" s="1295"/>
      <c r="S296" s="1295"/>
      <c r="T296" s="1296"/>
      <c r="U296" s="1350">
        <f>VLOOKUP(O236,$DA$38:$DB$584,2,FALSE)</f>
        <v>1</v>
      </c>
      <c r="V296" s="1351"/>
      <c r="W296" s="1352"/>
      <c r="X296" s="1353" t="e">
        <f>X295*U296</f>
        <v>#N/A</v>
      </c>
      <c r="Y296" s="1354"/>
      <c r="Z296" s="1354"/>
      <c r="AA296" s="1354"/>
      <c r="AB296" s="1355"/>
      <c r="AC296" s="3"/>
      <c r="AD296" s="117" t="s">
        <v>13</v>
      </c>
      <c r="AE296" s="1323" t="s">
        <v>897</v>
      </c>
      <c r="AF296" s="1323"/>
      <c r="AG296" s="1323"/>
      <c r="AH296" s="1323"/>
      <c r="AI296" s="1323"/>
      <c r="AJ296" s="1323"/>
      <c r="AK296" s="1323"/>
      <c r="AL296" s="1323"/>
      <c r="AM296" s="1323"/>
      <c r="AN296" s="1323"/>
      <c r="AO296" s="1323"/>
      <c r="AP296" s="1323"/>
      <c r="AQ296" s="1323"/>
      <c r="AR296" s="1324"/>
      <c r="AS296" s="1356"/>
      <c r="AT296" s="1357"/>
      <c r="AU296" s="1357"/>
      <c r="AV296" s="1357"/>
      <c r="AW296" s="1357"/>
      <c r="AX296" s="1357"/>
      <c r="AY296" s="1357"/>
      <c r="AZ296" s="1357"/>
      <c r="BA296" s="1357"/>
      <c r="BB296" s="1357"/>
      <c r="BC296" s="1358"/>
      <c r="BD296" s="83"/>
      <c r="BE296" s="83"/>
      <c r="BF296" s="83"/>
      <c r="BG296" s="83"/>
      <c r="BH296" s="83"/>
      <c r="BI296" s="83"/>
      <c r="BJ296" s="83"/>
      <c r="BK296" s="83"/>
      <c r="BL296" s="83"/>
      <c r="BM296" s="83"/>
      <c r="BN296" s="83"/>
      <c r="BO296" s="83"/>
      <c r="BP296" s="54"/>
      <c r="BQ296" s="54"/>
      <c r="BR296" s="54"/>
      <c r="BS296" s="83"/>
      <c r="BT296" s="83"/>
      <c r="BU296" s="83"/>
      <c r="BV296" s="1378"/>
      <c r="BW296" s="1378"/>
      <c r="BX296" s="1378"/>
      <c r="BY296" s="1378"/>
      <c r="BZ296" s="1378"/>
      <c r="CA296" s="1378"/>
      <c r="CB296" s="1378"/>
      <c r="CC296" s="1378"/>
      <c r="CD296" s="1378"/>
      <c r="CE296" s="1378"/>
      <c r="CF296" s="1378"/>
      <c r="CG296" s="1378"/>
      <c r="CH296" s="1378"/>
      <c r="CI296" s="1378"/>
      <c r="CJ296" s="1378"/>
      <c r="CK296" s="1378"/>
      <c r="CL296" s="1378"/>
      <c r="CM296" s="1378"/>
      <c r="CN296" s="1378"/>
      <c r="CO296" s="1378"/>
      <c r="CP296" s="1378"/>
      <c r="CQ296" s="1378"/>
      <c r="CR296" s="1378"/>
      <c r="CS296" s="1378"/>
      <c r="CT296" s="1378"/>
      <c r="CU296" s="1378"/>
      <c r="CV296" s="1378"/>
      <c r="CW296" s="83"/>
      <c r="CX296" s="112"/>
      <c r="DA296" s="11" t="s">
        <v>335</v>
      </c>
      <c r="DB296" s="12">
        <v>0.86299999999999999</v>
      </c>
      <c r="DC296" s="11"/>
    </row>
    <row r="297" spans="1:107" ht="13.5" customHeight="1" x14ac:dyDescent="0.2">
      <c r="A297" s="3"/>
      <c r="B297" s="111"/>
      <c r="C297" s="3"/>
      <c r="D297" s="3"/>
      <c r="E297" s="3"/>
      <c r="F297" s="3"/>
      <c r="G297" s="3"/>
      <c r="H297" s="3"/>
      <c r="I297" s="3"/>
      <c r="J297" s="3"/>
      <c r="K297" s="3"/>
      <c r="L297" s="3"/>
      <c r="M297" s="3"/>
      <c r="N297" s="3"/>
      <c r="O297" s="3"/>
      <c r="P297" s="3"/>
      <c r="Q297" s="3"/>
      <c r="R297" s="3"/>
      <c r="S297" s="3"/>
      <c r="T297" s="3"/>
      <c r="U297" s="3"/>
      <c r="V297" s="3"/>
      <c r="W297" s="3"/>
      <c r="X297" s="3"/>
      <c r="Y297" s="3"/>
      <c r="Z297" s="3"/>
      <c r="AA297" s="3"/>
      <c r="AB297" s="3"/>
      <c r="AC297" s="3"/>
      <c r="AD297" s="124" t="s">
        <v>13</v>
      </c>
      <c r="AE297" s="1318" t="s">
        <v>898</v>
      </c>
      <c r="AF297" s="1318"/>
      <c r="AG297" s="1318"/>
      <c r="AH297" s="1318"/>
      <c r="AI297" s="1318"/>
      <c r="AJ297" s="1318"/>
      <c r="AK297" s="1318"/>
      <c r="AL297" s="1318"/>
      <c r="AM297" s="1318"/>
      <c r="AN297" s="1318"/>
      <c r="AO297" s="1318"/>
      <c r="AP297" s="1318"/>
      <c r="AQ297" s="1318"/>
      <c r="AR297" s="1319"/>
      <c r="AS297" s="1337"/>
      <c r="AT297" s="1338"/>
      <c r="AU297" s="1338"/>
      <c r="AV297" s="1338"/>
      <c r="AW297" s="1338"/>
      <c r="AX297" s="1338"/>
      <c r="AY297" s="1338"/>
      <c r="AZ297" s="1338"/>
      <c r="BA297" s="1338"/>
      <c r="BB297" s="1338"/>
      <c r="BC297" s="1339"/>
      <c r="BD297" s="83"/>
      <c r="BE297" s="83"/>
      <c r="BF297" s="83"/>
      <c r="BG297" s="83"/>
      <c r="BH297" s="83"/>
      <c r="BI297" s="83"/>
      <c r="BJ297" s="83"/>
      <c r="BK297" s="83"/>
      <c r="BL297" s="83"/>
      <c r="BM297" s="83"/>
      <c r="BN297" s="83"/>
      <c r="BO297" s="83"/>
      <c r="BP297" s="54"/>
      <c r="BQ297" s="54"/>
      <c r="BR297" s="54"/>
      <c r="BS297" s="83"/>
      <c r="BT297" s="83"/>
      <c r="BU297" s="83"/>
      <c r="BV297" s="1378"/>
      <c r="BW297" s="1378"/>
      <c r="BX297" s="1378"/>
      <c r="BY297" s="1378"/>
      <c r="BZ297" s="1378"/>
      <c r="CA297" s="1378"/>
      <c r="CB297" s="1378"/>
      <c r="CC297" s="1378"/>
      <c r="CD297" s="1378"/>
      <c r="CE297" s="1378"/>
      <c r="CF297" s="1378"/>
      <c r="CG297" s="1378"/>
      <c r="CH297" s="1378"/>
      <c r="CI297" s="1378"/>
      <c r="CJ297" s="1378"/>
      <c r="CK297" s="1378"/>
      <c r="CL297" s="1378"/>
      <c r="CM297" s="1378"/>
      <c r="CN297" s="1378"/>
      <c r="CO297" s="1378"/>
      <c r="CP297" s="1378"/>
      <c r="CQ297" s="1378"/>
      <c r="CR297" s="1378"/>
      <c r="CS297" s="1378"/>
      <c r="CT297" s="1378"/>
      <c r="CU297" s="1378"/>
      <c r="CV297" s="1378"/>
      <c r="CW297" s="83"/>
      <c r="CX297" s="112"/>
      <c r="DA297" s="11" t="s">
        <v>336</v>
      </c>
      <c r="DB297" s="12">
        <v>0.86199999999999999</v>
      </c>
      <c r="DC297" s="11"/>
    </row>
    <row r="298" spans="1:107" ht="13.5" customHeight="1" x14ac:dyDescent="0.2">
      <c r="A298" s="3"/>
      <c r="B298" s="111"/>
      <c r="C298" s="3"/>
      <c r="D298" s="3"/>
      <c r="E298" s="3"/>
      <c r="F298" s="3"/>
      <c r="G298" s="3"/>
      <c r="H298" s="3"/>
      <c r="I298" s="3"/>
      <c r="J298" s="3"/>
      <c r="K298" s="3"/>
      <c r="L298" s="3"/>
      <c r="M298" s="3"/>
      <c r="N298" s="3"/>
      <c r="O298" s="3"/>
      <c r="P298" s="3"/>
      <c r="Q298" s="3"/>
      <c r="R298" s="3"/>
      <c r="S298" s="3"/>
      <c r="T298" s="3"/>
      <c r="U298" s="3"/>
      <c r="V298" s="3"/>
      <c r="W298" s="3"/>
      <c r="X298" s="3"/>
      <c r="Y298" s="3"/>
      <c r="Z298" s="3"/>
      <c r="AA298" s="3"/>
      <c r="AB298" s="3"/>
      <c r="AC298" s="3"/>
      <c r="AD298" s="124" t="s">
        <v>13</v>
      </c>
      <c r="AE298" s="1318" t="s">
        <v>899</v>
      </c>
      <c r="AF298" s="1318"/>
      <c r="AG298" s="1318"/>
      <c r="AH298" s="1318"/>
      <c r="AI298" s="1318"/>
      <c r="AJ298" s="1318"/>
      <c r="AK298" s="1318"/>
      <c r="AL298" s="1318"/>
      <c r="AM298" s="1318"/>
      <c r="AN298" s="1318"/>
      <c r="AO298" s="1318"/>
      <c r="AP298" s="1318"/>
      <c r="AQ298" s="1318"/>
      <c r="AR298" s="1319"/>
      <c r="AS298" s="1340" t="s">
        <v>13</v>
      </c>
      <c r="AT298" s="1341"/>
      <c r="AU298" s="1341"/>
      <c r="AV298" s="1341"/>
      <c r="AW298" s="1341"/>
      <c r="AX298" s="1341"/>
      <c r="AY298" s="1341"/>
      <c r="AZ298" s="1341"/>
      <c r="BA298" s="1341"/>
      <c r="BB298" s="1341"/>
      <c r="BC298" s="1342"/>
      <c r="BD298" s="83"/>
      <c r="BE298" s="83"/>
      <c r="BF298" s="83"/>
      <c r="BG298" s="83"/>
      <c r="BH298" s="83"/>
      <c r="BI298" s="83"/>
      <c r="BJ298" s="83"/>
      <c r="BK298" s="83"/>
      <c r="BP298" s="54"/>
      <c r="BQ298" s="54"/>
      <c r="BR298" s="54"/>
      <c r="BS298" s="83"/>
      <c r="BT298" s="83"/>
      <c r="BU298" s="83"/>
      <c r="BV298" s="1378"/>
      <c r="BW298" s="1378"/>
      <c r="BX298" s="1378"/>
      <c r="BY298" s="1378"/>
      <c r="BZ298" s="1378"/>
      <c r="CA298" s="1378"/>
      <c r="CB298" s="1378"/>
      <c r="CC298" s="1378"/>
      <c r="CD298" s="1378"/>
      <c r="CE298" s="1378"/>
      <c r="CF298" s="1378"/>
      <c r="CG298" s="1378"/>
      <c r="CH298" s="1378"/>
      <c r="CI298" s="1378"/>
      <c r="CJ298" s="1378"/>
      <c r="CK298" s="1378"/>
      <c r="CL298" s="1378"/>
      <c r="CM298" s="1378"/>
      <c r="CN298" s="1378"/>
      <c r="CO298" s="1378"/>
      <c r="CP298" s="1378"/>
      <c r="CQ298" s="1378"/>
      <c r="CR298" s="1378"/>
      <c r="CS298" s="1378"/>
      <c r="CT298" s="1378"/>
      <c r="CU298" s="1378"/>
      <c r="CV298" s="1378"/>
      <c r="CW298" s="83"/>
      <c r="CX298" s="112"/>
      <c r="DA298" s="11" t="s">
        <v>337</v>
      </c>
      <c r="DB298" s="12">
        <v>0.873</v>
      </c>
      <c r="DC298" s="11"/>
    </row>
    <row r="299" spans="1:107" ht="13.5" customHeight="1" x14ac:dyDescent="0.2">
      <c r="A299" s="3"/>
      <c r="B299" s="111"/>
      <c r="C299" s="1289" t="s">
        <v>815</v>
      </c>
      <c r="D299" s="1290"/>
      <c r="E299" s="1290"/>
      <c r="F299" s="1290"/>
      <c r="G299" s="1290"/>
      <c r="H299" s="1290"/>
      <c r="I299" s="1290"/>
      <c r="J299" s="1290"/>
      <c r="K299" s="1290"/>
      <c r="L299" s="1290"/>
      <c r="M299" s="1290"/>
      <c r="N299" s="1290"/>
      <c r="O299" s="1290"/>
      <c r="P299" s="1290"/>
      <c r="Q299" s="1290"/>
      <c r="R299" s="1290"/>
      <c r="S299" s="1290"/>
      <c r="T299" s="1290"/>
      <c r="U299" s="1290"/>
      <c r="V299" s="1290"/>
      <c r="W299" s="1290"/>
      <c r="X299" s="1290"/>
      <c r="Y299" s="1290"/>
      <c r="Z299" s="1290"/>
      <c r="AA299" s="1290"/>
      <c r="AB299" s="1291"/>
      <c r="AC299" s="3"/>
      <c r="AD299" s="118" t="s">
        <v>13</v>
      </c>
      <c r="AE299" s="1300" t="s">
        <v>868</v>
      </c>
      <c r="AF299" s="1300"/>
      <c r="AG299" s="1300"/>
      <c r="AH299" s="1300"/>
      <c r="AI299" s="1300"/>
      <c r="AJ299" s="1300"/>
      <c r="AK299" s="1300"/>
      <c r="AL299" s="1300"/>
      <c r="AM299" s="1300"/>
      <c r="AN299" s="1300"/>
      <c r="AO299" s="1300"/>
      <c r="AP299" s="1300"/>
      <c r="AQ299" s="1300"/>
      <c r="AR299" s="1301"/>
      <c r="AS299" s="1343">
        <f>VLOOKUP(AS298,$DU$2:$DV$26,2,FALSE)</f>
        <v>0</v>
      </c>
      <c r="AT299" s="1344"/>
      <c r="AU299" s="1344"/>
      <c r="AV299" s="1344"/>
      <c r="AW299" s="1344"/>
      <c r="AX299" s="1344"/>
      <c r="AY299" s="1344"/>
      <c r="AZ299" s="1344"/>
      <c r="BA299" s="1344"/>
      <c r="BB299" s="1344"/>
      <c r="BC299" s="1345"/>
      <c r="BD299" s="83"/>
      <c r="BE299" s="83"/>
      <c r="BF299" s="83"/>
      <c r="BG299" s="83"/>
      <c r="BH299" s="83"/>
      <c r="BI299" s="83"/>
      <c r="BJ299" s="83"/>
      <c r="BK299" s="83"/>
      <c r="BP299" s="54"/>
      <c r="BQ299" s="54"/>
      <c r="BR299" s="54"/>
      <c r="BS299" s="83"/>
      <c r="BT299" s="83"/>
      <c r="BU299" s="83"/>
      <c r="BV299" s="1378"/>
      <c r="BW299" s="1378"/>
      <c r="BX299" s="1378"/>
      <c r="BY299" s="1378"/>
      <c r="BZ299" s="1378"/>
      <c r="CA299" s="1378"/>
      <c r="CB299" s="1378"/>
      <c r="CC299" s="1378"/>
      <c r="CD299" s="1378"/>
      <c r="CE299" s="1378"/>
      <c r="CF299" s="1378"/>
      <c r="CG299" s="1378"/>
      <c r="CH299" s="1378"/>
      <c r="CI299" s="1378"/>
      <c r="CJ299" s="1378"/>
      <c r="CK299" s="1378"/>
      <c r="CL299" s="1378"/>
      <c r="CM299" s="1378"/>
      <c r="CN299" s="1378"/>
      <c r="CO299" s="1378"/>
      <c r="CP299" s="1378"/>
      <c r="CQ299" s="1378"/>
      <c r="CR299" s="1378"/>
      <c r="CS299" s="1378"/>
      <c r="CT299" s="1378"/>
      <c r="CU299" s="1378"/>
      <c r="CV299" s="1378"/>
      <c r="CW299" s="83"/>
      <c r="CX299" s="112"/>
      <c r="DA299" s="11" t="s">
        <v>338</v>
      </c>
      <c r="DB299" s="12">
        <v>0.86299999999999999</v>
      </c>
      <c r="DC299" s="11"/>
    </row>
    <row r="300" spans="1:107" ht="13.5" customHeight="1" x14ac:dyDescent="0.2">
      <c r="A300" s="3"/>
      <c r="B300" s="111"/>
      <c r="C300" s="124" t="s">
        <v>13</v>
      </c>
      <c r="D300" s="1323" t="s">
        <v>816</v>
      </c>
      <c r="E300" s="1323"/>
      <c r="F300" s="1323"/>
      <c r="G300" s="1323"/>
      <c r="H300" s="1323"/>
      <c r="I300" s="1323"/>
      <c r="J300" s="1323"/>
      <c r="K300" s="1323"/>
      <c r="L300" s="1323"/>
      <c r="M300" s="1323"/>
      <c r="N300" s="1323"/>
      <c r="O300" s="1323"/>
      <c r="P300" s="1323"/>
      <c r="Q300" s="1323"/>
      <c r="R300" s="1323"/>
      <c r="S300" s="1323"/>
      <c r="T300" s="1324"/>
      <c r="U300" s="1346">
        <f>U223</f>
        <v>0.03</v>
      </c>
      <c r="V300" s="1347"/>
      <c r="W300" s="1348"/>
      <c r="X300" s="1315" t="e">
        <f>X296*U300</f>
        <v>#N/A</v>
      </c>
      <c r="Y300" s="1316"/>
      <c r="Z300" s="1316"/>
      <c r="AA300" s="1316"/>
      <c r="AB300" s="1317"/>
      <c r="AC300" s="3"/>
      <c r="AD300" s="1289" t="s">
        <v>900</v>
      </c>
      <c r="AE300" s="1290"/>
      <c r="AF300" s="1290"/>
      <c r="AG300" s="1290"/>
      <c r="AH300" s="1290"/>
      <c r="AI300" s="1290"/>
      <c r="AJ300" s="1290"/>
      <c r="AK300" s="1290"/>
      <c r="AL300" s="1290"/>
      <c r="AM300" s="1290"/>
      <c r="AN300" s="1290"/>
      <c r="AO300" s="1290"/>
      <c r="AP300" s="1290"/>
      <c r="AQ300" s="1290"/>
      <c r="AR300" s="1290"/>
      <c r="AS300" s="1290"/>
      <c r="AT300" s="1290"/>
      <c r="AU300" s="1290"/>
      <c r="AV300" s="1290"/>
      <c r="AW300" s="1290"/>
      <c r="AX300" s="1290"/>
      <c r="AY300" s="1290">
        <f>SUM(AY297:BC299)</f>
        <v>0</v>
      </c>
      <c r="AZ300" s="1290"/>
      <c r="BA300" s="1290"/>
      <c r="BB300" s="1290"/>
      <c r="BC300" s="1291"/>
      <c r="BD300" s="83"/>
      <c r="BE300" s="83"/>
      <c r="BF300" s="83"/>
      <c r="BG300" s="83"/>
      <c r="BH300" s="83"/>
      <c r="BI300" s="83"/>
      <c r="BJ300" s="83"/>
      <c r="BK300" s="83"/>
      <c r="BP300" s="54"/>
      <c r="BQ300" s="54"/>
      <c r="BR300" s="54"/>
      <c r="BS300" s="83"/>
      <c r="BT300" s="83"/>
      <c r="BU300" s="83"/>
      <c r="BV300" s="1378"/>
      <c r="BW300" s="1378"/>
      <c r="BX300" s="1378"/>
      <c r="BY300" s="1378"/>
      <c r="BZ300" s="1378"/>
      <c r="CA300" s="1378"/>
      <c r="CB300" s="1378"/>
      <c r="CC300" s="1378"/>
      <c r="CD300" s="1378"/>
      <c r="CE300" s="1378"/>
      <c r="CF300" s="1378"/>
      <c r="CG300" s="1378"/>
      <c r="CH300" s="1378"/>
      <c r="CI300" s="1378"/>
      <c r="CJ300" s="1378"/>
      <c r="CK300" s="1378"/>
      <c r="CL300" s="1378"/>
      <c r="CM300" s="1378"/>
      <c r="CN300" s="1378"/>
      <c r="CO300" s="1378"/>
      <c r="CP300" s="1378"/>
      <c r="CQ300" s="1378"/>
      <c r="CR300" s="1378"/>
      <c r="CS300" s="1378"/>
      <c r="CT300" s="1378"/>
      <c r="CU300" s="1378"/>
      <c r="CV300" s="1378"/>
      <c r="CW300" s="83"/>
      <c r="CX300" s="112"/>
      <c r="DA300" s="11" t="s">
        <v>339</v>
      </c>
      <c r="DB300" s="12">
        <v>0.86899999999999999</v>
      </c>
      <c r="DC300" s="11"/>
    </row>
    <row r="301" spans="1:107" ht="13.5" customHeight="1" x14ac:dyDescent="0.2">
      <c r="A301" s="3"/>
      <c r="B301" s="111"/>
      <c r="C301" s="124" t="s">
        <v>13</v>
      </c>
      <c r="D301" s="1318" t="s">
        <v>817</v>
      </c>
      <c r="E301" s="1318"/>
      <c r="F301" s="1318"/>
      <c r="G301" s="1318"/>
      <c r="H301" s="1318"/>
      <c r="I301" s="1318"/>
      <c r="J301" s="1318"/>
      <c r="K301" s="1318"/>
      <c r="L301" s="1318"/>
      <c r="M301" s="1318"/>
      <c r="N301" s="1318"/>
      <c r="O301" s="1318"/>
      <c r="P301" s="1318"/>
      <c r="Q301" s="1318"/>
      <c r="R301" s="1318"/>
      <c r="S301" s="1318"/>
      <c r="T301" s="1319"/>
      <c r="U301" s="1312">
        <f t="shared" ref="U301:U302" si="45">U224</f>
        <v>1.4999999999999999E-2</v>
      </c>
      <c r="V301" s="1313"/>
      <c r="W301" s="1314"/>
      <c r="X301" s="1320" t="e">
        <f>X296*U301</f>
        <v>#N/A</v>
      </c>
      <c r="Y301" s="1321"/>
      <c r="Z301" s="1321"/>
      <c r="AA301" s="1321"/>
      <c r="AB301" s="1322"/>
      <c r="AC301" s="3"/>
      <c r="AD301" s="117" t="s">
        <v>13</v>
      </c>
      <c r="AE301" s="1323" t="s">
        <v>851</v>
      </c>
      <c r="AF301" s="1323"/>
      <c r="AG301" s="1323"/>
      <c r="AH301" s="1323"/>
      <c r="AI301" s="1323"/>
      <c r="AJ301" s="1323"/>
      <c r="AK301" s="1323"/>
      <c r="AL301" s="1323"/>
      <c r="AM301" s="1323"/>
      <c r="AN301" s="1323"/>
      <c r="AO301" s="1323"/>
      <c r="AP301" s="1323"/>
      <c r="AQ301" s="1323"/>
      <c r="AR301" s="1324"/>
      <c r="AS301" s="1325" t="e">
        <f>SUM(BP241:BT293)/X306</f>
        <v>#N/A</v>
      </c>
      <c r="AT301" s="1326"/>
      <c r="AU301" s="1326"/>
      <c r="AV301" s="1326"/>
      <c r="AW301" s="1326"/>
      <c r="AX301" s="1326"/>
      <c r="AY301" s="1326"/>
      <c r="AZ301" s="1326"/>
      <c r="BA301" s="1326"/>
      <c r="BB301" s="1326"/>
      <c r="BC301" s="1327"/>
      <c r="BD301" s="83"/>
      <c r="BE301" s="83"/>
      <c r="BF301" s="83"/>
      <c r="BG301" s="83"/>
      <c r="BH301" s="83"/>
      <c r="BI301" s="83"/>
      <c r="BJ301" s="83"/>
      <c r="BK301" s="83"/>
      <c r="BL301" s="83"/>
      <c r="BM301" s="83"/>
      <c r="BN301" s="83"/>
      <c r="BO301" s="83"/>
      <c r="BP301" s="54"/>
      <c r="BQ301" s="54"/>
      <c r="BR301" s="54"/>
      <c r="BS301" s="83"/>
      <c r="BT301" s="83"/>
      <c r="BU301" s="83"/>
      <c r="BV301" s="1378"/>
      <c r="BW301" s="1378"/>
      <c r="BX301" s="1378"/>
      <c r="BY301" s="1378"/>
      <c r="BZ301" s="1378"/>
      <c r="CA301" s="1378"/>
      <c r="CB301" s="1378"/>
      <c r="CC301" s="1378"/>
      <c r="CD301" s="1378"/>
      <c r="CE301" s="1378"/>
      <c r="CF301" s="1378"/>
      <c r="CG301" s="1378"/>
      <c r="CH301" s="1378"/>
      <c r="CI301" s="1378"/>
      <c r="CJ301" s="1378"/>
      <c r="CK301" s="1378"/>
      <c r="CL301" s="1378"/>
      <c r="CM301" s="1378"/>
      <c r="CN301" s="1378"/>
      <c r="CO301" s="1378"/>
      <c r="CP301" s="1378"/>
      <c r="CQ301" s="1378"/>
      <c r="CR301" s="1378"/>
      <c r="CS301" s="1378"/>
      <c r="CT301" s="1378"/>
      <c r="CU301" s="1378"/>
      <c r="CV301" s="1378"/>
      <c r="CW301" s="83"/>
      <c r="CX301" s="112"/>
      <c r="DA301" s="11" t="s">
        <v>340</v>
      </c>
      <c r="DB301" s="12">
        <v>0.874</v>
      </c>
      <c r="DC301" s="11"/>
    </row>
    <row r="302" spans="1:107" ht="13.5" customHeight="1" x14ac:dyDescent="0.2">
      <c r="A302" s="3"/>
      <c r="B302" s="111"/>
      <c r="C302" s="124" t="s">
        <v>13</v>
      </c>
      <c r="D302" s="1300" t="s">
        <v>714</v>
      </c>
      <c r="E302" s="1300"/>
      <c r="F302" s="1300"/>
      <c r="G302" s="1300"/>
      <c r="H302" s="1300"/>
      <c r="I302" s="1300"/>
      <c r="J302" s="1300"/>
      <c r="K302" s="1300"/>
      <c r="L302" s="1300"/>
      <c r="M302" s="1300"/>
      <c r="N302" s="1300"/>
      <c r="O302" s="1300"/>
      <c r="P302" s="1300"/>
      <c r="Q302" s="1300"/>
      <c r="R302" s="1300"/>
      <c r="S302" s="1300"/>
      <c r="T302" s="1301"/>
      <c r="U302" s="1328">
        <f t="shared" si="45"/>
        <v>0.1</v>
      </c>
      <c r="V302" s="1329"/>
      <c r="W302" s="1330"/>
      <c r="X302" s="1331" t="e">
        <f>X296*U302</f>
        <v>#N/A</v>
      </c>
      <c r="Y302" s="1332"/>
      <c r="Z302" s="1332"/>
      <c r="AA302" s="1332"/>
      <c r="AB302" s="1333"/>
      <c r="AC302" s="3"/>
      <c r="AD302" s="124" t="s">
        <v>13</v>
      </c>
      <c r="AE302" s="1318" t="s">
        <v>852</v>
      </c>
      <c r="AF302" s="1318"/>
      <c r="AG302" s="1318"/>
      <c r="AH302" s="1318"/>
      <c r="AI302" s="1318"/>
      <c r="AJ302" s="1318"/>
      <c r="AK302" s="1318"/>
      <c r="AL302" s="1318"/>
      <c r="AM302" s="1318"/>
      <c r="AN302" s="1318"/>
      <c r="AO302" s="1318"/>
      <c r="AP302" s="1318"/>
      <c r="AQ302" s="1318"/>
      <c r="AR302" s="1319"/>
      <c r="AS302" s="1334">
        <v>0</v>
      </c>
      <c r="AT302" s="1335"/>
      <c r="AU302" s="1335"/>
      <c r="AV302" s="1335"/>
      <c r="AW302" s="1335"/>
      <c r="AX302" s="1335"/>
      <c r="AY302" s="1335"/>
      <c r="AZ302" s="1335"/>
      <c r="BA302" s="1335"/>
      <c r="BB302" s="1335"/>
      <c r="BC302" s="1336"/>
      <c r="BD302" s="83"/>
      <c r="BE302" s="83"/>
      <c r="BF302" s="83"/>
      <c r="BG302" s="83"/>
      <c r="BH302" s="83"/>
      <c r="BI302" s="83"/>
      <c r="BJ302" s="83"/>
      <c r="BK302" s="83"/>
      <c r="BL302" s="83"/>
      <c r="BM302" s="83"/>
      <c r="BN302" s="83"/>
      <c r="BO302" s="83"/>
      <c r="BP302" s="54"/>
      <c r="BQ302" s="54"/>
      <c r="BR302" s="54"/>
      <c r="BS302" s="83"/>
      <c r="BT302" s="83"/>
      <c r="BU302" s="83"/>
      <c r="BV302" s="1378"/>
      <c r="BW302" s="1378"/>
      <c r="BX302" s="1378"/>
      <c r="BY302" s="1378"/>
      <c r="BZ302" s="1378"/>
      <c r="CA302" s="1378"/>
      <c r="CB302" s="1378"/>
      <c r="CC302" s="1378"/>
      <c r="CD302" s="1378"/>
      <c r="CE302" s="1378"/>
      <c r="CF302" s="1378"/>
      <c r="CG302" s="1378"/>
      <c r="CH302" s="1378"/>
      <c r="CI302" s="1378"/>
      <c r="CJ302" s="1378"/>
      <c r="CK302" s="1378"/>
      <c r="CL302" s="1378"/>
      <c r="CM302" s="1378"/>
      <c r="CN302" s="1378"/>
      <c r="CO302" s="1378"/>
      <c r="CP302" s="1378"/>
      <c r="CQ302" s="1378"/>
      <c r="CR302" s="1378"/>
      <c r="CS302" s="1378"/>
      <c r="CT302" s="1378"/>
      <c r="CU302" s="1378"/>
      <c r="CV302" s="1378"/>
      <c r="CW302" s="83"/>
      <c r="CX302" s="112"/>
      <c r="DA302" s="11" t="s">
        <v>341</v>
      </c>
      <c r="DB302" s="12">
        <v>0.92300000000000004</v>
      </c>
      <c r="DC302" s="11"/>
    </row>
    <row r="303" spans="1:107" ht="13.5" customHeight="1" x14ac:dyDescent="0.2">
      <c r="A303" s="3"/>
      <c r="B303" s="111"/>
      <c r="C303" s="1289" t="s">
        <v>818</v>
      </c>
      <c r="D303" s="1290"/>
      <c r="E303" s="1290"/>
      <c r="F303" s="1290"/>
      <c r="G303" s="1290"/>
      <c r="H303" s="1290"/>
      <c r="I303" s="1290"/>
      <c r="J303" s="1290"/>
      <c r="K303" s="1290"/>
      <c r="L303" s="1290"/>
      <c r="M303" s="1290"/>
      <c r="N303" s="1290"/>
      <c r="O303" s="1290"/>
      <c r="P303" s="1290"/>
      <c r="Q303" s="1290"/>
      <c r="R303" s="1290"/>
      <c r="S303" s="1290"/>
      <c r="T303" s="1290"/>
      <c r="U303" s="1290"/>
      <c r="V303" s="1290"/>
      <c r="W303" s="1291"/>
      <c r="X303" s="1292" t="e">
        <f>SUM(X300:AB302)</f>
        <v>#N/A</v>
      </c>
      <c r="Y303" s="1293"/>
      <c r="Z303" s="1293"/>
      <c r="AA303" s="1293"/>
      <c r="AB303" s="1294"/>
      <c r="AC303" s="3"/>
      <c r="AD303" s="118" t="s">
        <v>13</v>
      </c>
      <c r="AE303" s="1300" t="s">
        <v>853</v>
      </c>
      <c r="AF303" s="1300"/>
      <c r="AG303" s="1300"/>
      <c r="AH303" s="1300"/>
      <c r="AI303" s="1300"/>
      <c r="AJ303" s="1300"/>
      <c r="AK303" s="1300"/>
      <c r="AL303" s="1300"/>
      <c r="AM303" s="1300"/>
      <c r="AN303" s="1300"/>
      <c r="AO303" s="1300"/>
      <c r="AP303" s="1300"/>
      <c r="AQ303" s="1300"/>
      <c r="AR303" s="1301"/>
      <c r="AS303" s="1302">
        <v>0</v>
      </c>
      <c r="AT303" s="1303"/>
      <c r="AU303" s="1303"/>
      <c r="AV303" s="1303"/>
      <c r="AW303" s="1303"/>
      <c r="AX303" s="1303"/>
      <c r="AY303" s="1303"/>
      <c r="AZ303" s="1303"/>
      <c r="BA303" s="1303"/>
      <c r="BB303" s="1303"/>
      <c r="BC303" s="1304"/>
      <c r="BD303" s="83"/>
      <c r="BE303" s="83"/>
      <c r="BF303" s="83"/>
      <c r="BG303" s="83"/>
      <c r="BH303" s="83"/>
      <c r="BI303" s="83"/>
      <c r="BJ303" s="83"/>
      <c r="BK303" s="83"/>
      <c r="BL303" s="83"/>
      <c r="BM303" s="83"/>
      <c r="BN303" s="83"/>
      <c r="BO303" s="83"/>
      <c r="BP303" s="54"/>
      <c r="BQ303" s="54"/>
      <c r="BR303" s="54"/>
      <c r="BS303" s="83"/>
      <c r="BT303" s="83"/>
      <c r="BU303" s="83"/>
      <c r="BV303" s="1378"/>
      <c r="BW303" s="1378"/>
      <c r="BX303" s="1378"/>
      <c r="BY303" s="1378"/>
      <c r="BZ303" s="1378"/>
      <c r="CA303" s="1378"/>
      <c r="CB303" s="1378"/>
      <c r="CC303" s="1378"/>
      <c r="CD303" s="1378"/>
      <c r="CE303" s="1378"/>
      <c r="CF303" s="1378"/>
      <c r="CG303" s="1378"/>
      <c r="CH303" s="1378"/>
      <c r="CI303" s="1378"/>
      <c r="CJ303" s="1378"/>
      <c r="CK303" s="1378"/>
      <c r="CL303" s="1378"/>
      <c r="CM303" s="1378"/>
      <c r="CN303" s="1378"/>
      <c r="CO303" s="1378"/>
      <c r="CP303" s="1378"/>
      <c r="CQ303" s="1378"/>
      <c r="CR303" s="1378"/>
      <c r="CS303" s="1378"/>
      <c r="CT303" s="1378"/>
      <c r="CU303" s="1378"/>
      <c r="CV303" s="1378"/>
      <c r="CW303" s="83"/>
      <c r="CX303" s="112"/>
      <c r="DA303" s="11" t="s">
        <v>342</v>
      </c>
      <c r="DB303" s="12">
        <v>1.002</v>
      </c>
      <c r="DC303" s="11"/>
    </row>
    <row r="304" spans="1:107" ht="13.5" customHeight="1" x14ac:dyDescent="0.2">
      <c r="A304" s="3"/>
      <c r="B304" s="111"/>
      <c r="C304" s="1289" t="s">
        <v>821</v>
      </c>
      <c r="D304" s="1290"/>
      <c r="E304" s="1290"/>
      <c r="F304" s="1290"/>
      <c r="G304" s="1290"/>
      <c r="H304" s="1290"/>
      <c r="I304" s="1290"/>
      <c r="J304" s="1290"/>
      <c r="K304" s="1290"/>
      <c r="L304" s="1290"/>
      <c r="M304" s="1290"/>
      <c r="N304" s="1290"/>
      <c r="O304" s="1290"/>
      <c r="P304" s="1290"/>
      <c r="Q304" s="1290"/>
      <c r="R304" s="1290"/>
      <c r="S304" s="1290"/>
      <c r="T304" s="1290"/>
      <c r="U304" s="1290"/>
      <c r="V304" s="1290"/>
      <c r="W304" s="1291"/>
      <c r="X304" s="1292" t="e">
        <f>X296+X303</f>
        <v>#N/A</v>
      </c>
      <c r="Y304" s="1293"/>
      <c r="Z304" s="1293"/>
      <c r="AA304" s="1293"/>
      <c r="AB304" s="1294"/>
      <c r="AC304" s="3"/>
      <c r="AD304" s="115"/>
      <c r="AE304" s="1305" t="s">
        <v>854</v>
      </c>
      <c r="AF304" s="1305"/>
      <c r="AG304" s="1305"/>
      <c r="AH304" s="1305"/>
      <c r="AI304" s="1305"/>
      <c r="AJ304" s="1305"/>
      <c r="AK304" s="1305"/>
      <c r="AL304" s="1305"/>
      <c r="AM304" s="1305"/>
      <c r="AN304" s="1305"/>
      <c r="AO304" s="1305"/>
      <c r="AP304" s="1305"/>
      <c r="AQ304" s="1305"/>
      <c r="AR304" s="1306"/>
      <c r="AS304" s="1307" t="e">
        <f>AS301+((1-AS301)*AS302)+((1-AS301)*AS303)</f>
        <v>#N/A</v>
      </c>
      <c r="AT304" s="1308"/>
      <c r="AU304" s="1308"/>
      <c r="AV304" s="1308"/>
      <c r="AW304" s="1308"/>
      <c r="AX304" s="1308"/>
      <c r="AY304" s="1308"/>
      <c r="AZ304" s="1308"/>
      <c r="BA304" s="1308"/>
      <c r="BB304" s="1308"/>
      <c r="BC304" s="1309"/>
      <c r="BD304" s="83"/>
      <c r="BE304" s="83"/>
      <c r="BF304" s="83"/>
      <c r="BG304" s="83"/>
      <c r="BH304" s="83"/>
      <c r="BI304" s="83"/>
      <c r="BJ304" s="83"/>
      <c r="BK304" s="83"/>
      <c r="BL304" s="83"/>
      <c r="BM304" s="83"/>
      <c r="BN304" s="83"/>
      <c r="BO304" s="83"/>
      <c r="BP304" s="54"/>
      <c r="BQ304" s="54"/>
      <c r="BR304" s="54"/>
      <c r="BS304" s="83"/>
      <c r="BT304" s="83"/>
      <c r="BU304" s="83"/>
      <c r="BV304" s="1378"/>
      <c r="BW304" s="1378"/>
      <c r="BX304" s="1378"/>
      <c r="BY304" s="1378"/>
      <c r="BZ304" s="1378"/>
      <c r="CA304" s="1378"/>
      <c r="CB304" s="1378"/>
      <c r="CC304" s="1378"/>
      <c r="CD304" s="1378"/>
      <c r="CE304" s="1378"/>
      <c r="CF304" s="1378"/>
      <c r="CG304" s="1378"/>
      <c r="CH304" s="1378"/>
      <c r="CI304" s="1378"/>
      <c r="CJ304" s="1378"/>
      <c r="CK304" s="1378"/>
      <c r="CL304" s="1378"/>
      <c r="CM304" s="1378"/>
      <c r="CN304" s="1378"/>
      <c r="CO304" s="1378"/>
      <c r="CP304" s="1378"/>
      <c r="CQ304" s="1378"/>
      <c r="CR304" s="1378"/>
      <c r="CS304" s="1378"/>
      <c r="CT304" s="1378"/>
      <c r="CU304" s="1378"/>
      <c r="CV304" s="1378"/>
      <c r="CW304" s="83"/>
      <c r="CX304" s="112"/>
      <c r="DA304" s="11" t="s">
        <v>343</v>
      </c>
      <c r="DB304" s="12">
        <v>0.91900000000000004</v>
      </c>
      <c r="DC304" s="11"/>
    </row>
    <row r="305" spans="1:107" ht="13.5" customHeight="1" x14ac:dyDescent="0.2">
      <c r="A305" s="3"/>
      <c r="B305" s="111"/>
      <c r="C305" s="78" t="s">
        <v>13</v>
      </c>
      <c r="D305" s="1310" t="s">
        <v>819</v>
      </c>
      <c r="E305" s="1310"/>
      <c r="F305" s="1310"/>
      <c r="G305" s="1310"/>
      <c r="H305" s="1310"/>
      <c r="I305" s="1310"/>
      <c r="J305" s="1310"/>
      <c r="K305" s="1310"/>
      <c r="L305" s="1310"/>
      <c r="M305" s="1310"/>
      <c r="N305" s="1310"/>
      <c r="O305" s="1310"/>
      <c r="P305" s="1310"/>
      <c r="Q305" s="1310"/>
      <c r="R305" s="1310"/>
      <c r="S305" s="1310"/>
      <c r="T305" s="1311"/>
      <c r="U305" s="1312">
        <v>0.1</v>
      </c>
      <c r="V305" s="1313"/>
      <c r="W305" s="1314"/>
      <c r="X305" s="1315" t="e">
        <f>X304*U305</f>
        <v>#N/A</v>
      </c>
      <c r="Y305" s="1316"/>
      <c r="Z305" s="1316"/>
      <c r="AA305" s="1316"/>
      <c r="AB305" s="1317"/>
      <c r="AC305" s="3"/>
      <c r="AD305" s="115"/>
      <c r="AE305" s="1305" t="s">
        <v>855</v>
      </c>
      <c r="AF305" s="1305"/>
      <c r="AG305" s="1305"/>
      <c r="AH305" s="1305"/>
      <c r="AI305" s="1305"/>
      <c r="AJ305" s="1305"/>
      <c r="AK305" s="1305"/>
      <c r="AL305" s="1305"/>
      <c r="AM305" s="1305"/>
      <c r="AN305" s="1305"/>
      <c r="AO305" s="1305"/>
      <c r="AP305" s="1305"/>
      <c r="AQ305" s="1305"/>
      <c r="AR305" s="1306"/>
      <c r="AS305" s="1307" t="e">
        <f>1-AS304</f>
        <v>#N/A</v>
      </c>
      <c r="AT305" s="1308"/>
      <c r="AU305" s="1308"/>
      <c r="AV305" s="1308"/>
      <c r="AW305" s="1308"/>
      <c r="AX305" s="1308"/>
      <c r="AY305" s="1308"/>
      <c r="AZ305" s="1308"/>
      <c r="BA305" s="1308"/>
      <c r="BB305" s="1308"/>
      <c r="BC305" s="1309"/>
      <c r="BD305" s="83"/>
      <c r="BE305" s="83"/>
      <c r="BF305" s="83"/>
      <c r="BG305" s="83"/>
      <c r="BH305" s="83"/>
      <c r="BI305" s="83"/>
      <c r="BJ305" s="83"/>
      <c r="BK305" s="83"/>
      <c r="BL305" s="83"/>
      <c r="BM305" s="83"/>
      <c r="BN305" s="83"/>
      <c r="BO305" s="83"/>
      <c r="BP305" s="54"/>
      <c r="BQ305" s="54"/>
      <c r="BR305" s="54"/>
      <c r="BS305" s="83"/>
      <c r="BT305" s="83"/>
      <c r="BU305" s="83"/>
      <c r="BV305" s="1378"/>
      <c r="BW305" s="1378"/>
      <c r="BX305" s="1378"/>
      <c r="BY305" s="1378"/>
      <c r="BZ305" s="1378"/>
      <c r="CA305" s="1378"/>
      <c r="CB305" s="1378"/>
      <c r="CC305" s="1378"/>
      <c r="CD305" s="1378"/>
      <c r="CE305" s="1378"/>
      <c r="CF305" s="1378"/>
      <c r="CG305" s="1378"/>
      <c r="CH305" s="1378"/>
      <c r="CI305" s="1378"/>
      <c r="CJ305" s="1378"/>
      <c r="CK305" s="1378"/>
      <c r="CL305" s="1378"/>
      <c r="CM305" s="1378"/>
      <c r="CN305" s="1378"/>
      <c r="CO305" s="1378"/>
      <c r="CP305" s="1378"/>
      <c r="CQ305" s="1378"/>
      <c r="CR305" s="1378"/>
      <c r="CS305" s="1378"/>
      <c r="CT305" s="1378"/>
      <c r="CU305" s="1378"/>
      <c r="CV305" s="1378"/>
      <c r="CW305" s="83"/>
      <c r="CX305" s="112"/>
      <c r="DA305" s="11" t="s">
        <v>344</v>
      </c>
      <c r="DB305" s="12">
        <v>0.9</v>
      </c>
      <c r="DC305" s="11"/>
    </row>
    <row r="306" spans="1:107" ht="13.5" customHeight="1" x14ac:dyDescent="0.2">
      <c r="A306" s="3"/>
      <c r="B306" s="111"/>
      <c r="C306" s="1289" t="s">
        <v>820</v>
      </c>
      <c r="D306" s="1290"/>
      <c r="E306" s="1290"/>
      <c r="F306" s="1290"/>
      <c r="G306" s="1290"/>
      <c r="H306" s="1290"/>
      <c r="I306" s="1290"/>
      <c r="J306" s="1290"/>
      <c r="K306" s="1290"/>
      <c r="L306" s="1290"/>
      <c r="M306" s="1290"/>
      <c r="N306" s="1290"/>
      <c r="O306" s="1290"/>
      <c r="P306" s="1290"/>
      <c r="Q306" s="1290"/>
      <c r="R306" s="1290"/>
      <c r="S306" s="1290"/>
      <c r="T306" s="1290"/>
      <c r="U306" s="1290"/>
      <c r="V306" s="1290"/>
      <c r="W306" s="1291"/>
      <c r="X306" s="1292" t="e">
        <f>X304+X305</f>
        <v>#N/A</v>
      </c>
      <c r="Y306" s="1293"/>
      <c r="Z306" s="1293"/>
      <c r="AA306" s="1293"/>
      <c r="AB306" s="1294"/>
      <c r="AC306" s="3"/>
      <c r="AD306" s="137"/>
      <c r="AE306" s="1295" t="s">
        <v>901</v>
      </c>
      <c r="AF306" s="1295"/>
      <c r="AG306" s="1295"/>
      <c r="AH306" s="1295"/>
      <c r="AI306" s="1295"/>
      <c r="AJ306" s="1295"/>
      <c r="AK306" s="1295"/>
      <c r="AL306" s="1295"/>
      <c r="AM306" s="1295"/>
      <c r="AN306" s="1295"/>
      <c r="AO306" s="1295"/>
      <c r="AP306" s="1295"/>
      <c r="AQ306" s="1295"/>
      <c r="AR306" s="1296"/>
      <c r="AS306" s="1297" t="e">
        <f>X306*AS305</f>
        <v>#N/A</v>
      </c>
      <c r="AT306" s="1298"/>
      <c r="AU306" s="1298"/>
      <c r="AV306" s="1298"/>
      <c r="AW306" s="1298"/>
      <c r="AX306" s="1298"/>
      <c r="AY306" s="1298"/>
      <c r="AZ306" s="1298"/>
      <c r="BA306" s="1298"/>
      <c r="BB306" s="1298"/>
      <c r="BC306" s="1299"/>
      <c r="BD306" s="83"/>
      <c r="BE306" s="83"/>
      <c r="BF306" s="83"/>
      <c r="BG306" s="83"/>
      <c r="BH306" s="83"/>
      <c r="BI306" s="83"/>
      <c r="BJ306" s="83"/>
      <c r="BK306" s="83"/>
      <c r="BL306" s="83"/>
      <c r="BM306" s="83"/>
      <c r="BN306" s="83"/>
      <c r="BO306" s="83"/>
      <c r="BP306" s="54"/>
      <c r="BQ306" s="54"/>
      <c r="BR306" s="54"/>
      <c r="BS306" s="83"/>
      <c r="BT306" s="83"/>
      <c r="BU306" s="83"/>
      <c r="BV306" s="83"/>
      <c r="BW306" s="83"/>
      <c r="BX306" s="83"/>
      <c r="BY306" s="83"/>
      <c r="BZ306" s="83"/>
      <c r="CA306" s="83"/>
      <c r="CB306" s="83"/>
      <c r="CC306" s="83"/>
      <c r="CD306" s="83"/>
      <c r="CE306" s="83"/>
      <c r="CF306" s="83"/>
      <c r="CG306" s="83"/>
      <c r="CH306" s="83"/>
      <c r="CI306" s="83"/>
      <c r="CJ306" s="83"/>
      <c r="CK306" s="83"/>
      <c r="CL306" s="83"/>
      <c r="CM306" s="83"/>
      <c r="CN306" s="83"/>
      <c r="CO306" s="83"/>
      <c r="CP306" s="83"/>
      <c r="CQ306" s="83"/>
      <c r="CR306" s="83"/>
      <c r="CS306" s="83"/>
      <c r="CT306" s="83"/>
      <c r="CU306" s="83"/>
      <c r="CV306" s="83"/>
      <c r="CW306" s="83"/>
      <c r="CX306" s="112"/>
      <c r="DA306" s="11" t="s">
        <v>345</v>
      </c>
      <c r="DB306" s="12">
        <v>0.88600000000000001</v>
      </c>
      <c r="DC306" s="11"/>
    </row>
    <row r="307" spans="1:107" ht="13.5" customHeight="1" x14ac:dyDescent="0.2">
      <c r="A307" s="3"/>
      <c r="B307" s="111"/>
      <c r="C307" s="1289" t="s">
        <v>903</v>
      </c>
      <c r="D307" s="1290"/>
      <c r="E307" s="1290"/>
      <c r="F307" s="1290"/>
      <c r="G307" s="1290"/>
      <c r="H307" s="1290"/>
      <c r="I307" s="1290"/>
      <c r="J307" s="1290"/>
      <c r="K307" s="1290"/>
      <c r="L307" s="1290"/>
      <c r="M307" s="1290"/>
      <c r="N307" s="1290"/>
      <c r="O307" s="1290"/>
      <c r="P307" s="1290"/>
      <c r="Q307" s="1290"/>
      <c r="R307" s="1290"/>
      <c r="S307" s="1290"/>
      <c r="T307" s="1290"/>
      <c r="U307" s="1290"/>
      <c r="V307" s="1290"/>
      <c r="W307" s="1291"/>
      <c r="X307" s="1292" t="e">
        <f>ROUND((X306*O237),-4)</f>
        <v>#N/A</v>
      </c>
      <c r="Y307" s="1293"/>
      <c r="Z307" s="1293"/>
      <c r="AA307" s="1293"/>
      <c r="AB307" s="1294"/>
      <c r="AC307" s="3"/>
      <c r="AD307" s="137"/>
      <c r="AE307" s="1295" t="s">
        <v>902</v>
      </c>
      <c r="AF307" s="1295"/>
      <c r="AG307" s="1295"/>
      <c r="AH307" s="1295"/>
      <c r="AI307" s="1295"/>
      <c r="AJ307" s="1295"/>
      <c r="AK307" s="1295"/>
      <c r="AL307" s="1295"/>
      <c r="AM307" s="1295"/>
      <c r="AN307" s="1295"/>
      <c r="AO307" s="1295"/>
      <c r="AP307" s="1295"/>
      <c r="AQ307" s="1295"/>
      <c r="AR307" s="1296"/>
      <c r="AS307" s="1297" t="e">
        <f>ROUND((AS306*O237),-4)</f>
        <v>#N/A</v>
      </c>
      <c r="AT307" s="1298"/>
      <c r="AU307" s="1298"/>
      <c r="AV307" s="1298"/>
      <c r="AW307" s="1298"/>
      <c r="AX307" s="1298"/>
      <c r="AY307" s="1298"/>
      <c r="AZ307" s="1298"/>
      <c r="BA307" s="1298"/>
      <c r="BB307" s="1298"/>
      <c r="BC307" s="1299"/>
      <c r="BD307" s="83"/>
      <c r="BE307" s="83"/>
      <c r="BF307" s="83"/>
      <c r="BG307" s="83"/>
      <c r="BH307" s="83"/>
      <c r="BI307" s="83"/>
      <c r="BJ307" s="83"/>
      <c r="BK307" s="83"/>
      <c r="BL307" s="83"/>
      <c r="BM307" s="83"/>
      <c r="BN307" s="83"/>
      <c r="BO307" s="83"/>
      <c r="BP307" s="54"/>
      <c r="BQ307" s="54"/>
      <c r="BR307" s="54"/>
      <c r="BS307" s="83"/>
      <c r="BT307" s="83"/>
      <c r="BU307" s="83"/>
      <c r="BV307" s="83"/>
      <c r="BW307" s="83"/>
      <c r="BX307" s="83"/>
      <c r="BY307" s="83"/>
      <c r="BZ307" s="83"/>
      <c r="CA307" s="83"/>
      <c r="CB307" s="83"/>
      <c r="CC307" s="83"/>
      <c r="CD307" s="83"/>
      <c r="CE307" s="83"/>
      <c r="CF307" s="83"/>
      <c r="CG307" s="83"/>
      <c r="CH307" s="83"/>
      <c r="CI307" s="83"/>
      <c r="CJ307" s="83"/>
      <c r="CK307" s="83"/>
      <c r="CL307" s="83"/>
      <c r="CM307" s="83"/>
      <c r="CN307" s="83"/>
      <c r="CO307" s="83"/>
      <c r="CP307" s="83"/>
      <c r="CQ307" s="83"/>
      <c r="CR307" s="83"/>
      <c r="CS307" s="83"/>
      <c r="CT307" s="83"/>
      <c r="CU307" s="83"/>
      <c r="CV307" s="83"/>
      <c r="CW307" s="83"/>
      <c r="CX307" s="112"/>
      <c r="DA307" s="11" t="s">
        <v>346</v>
      </c>
      <c r="DB307" s="12">
        <v>0.90400000000000003</v>
      </c>
      <c r="DC307" s="11"/>
    </row>
    <row r="308" spans="1:107" ht="13.5" customHeight="1" x14ac:dyDescent="0.2">
      <c r="A308" s="3"/>
      <c r="B308" s="82"/>
      <c r="C308" s="129"/>
      <c r="D308" s="129"/>
      <c r="E308" s="129"/>
      <c r="F308" s="129"/>
      <c r="G308" s="129"/>
      <c r="H308" s="129"/>
      <c r="I308" s="129"/>
      <c r="J308" s="129"/>
      <c r="K308" s="129"/>
      <c r="L308" s="129"/>
      <c r="M308" s="129"/>
      <c r="N308" s="129"/>
      <c r="O308" s="129"/>
      <c r="P308" s="129"/>
      <c r="Q308" s="129"/>
      <c r="R308" s="129"/>
      <c r="S308" s="129"/>
      <c r="T308" s="129"/>
      <c r="U308" s="129"/>
      <c r="V308" s="129"/>
      <c r="W308" s="129"/>
      <c r="X308" s="129"/>
      <c r="Y308" s="129"/>
      <c r="Z308" s="129"/>
      <c r="AA308" s="129"/>
      <c r="AB308" s="129"/>
      <c r="AC308" s="129"/>
      <c r="AD308" s="129"/>
      <c r="AE308" s="129"/>
      <c r="AF308" s="129"/>
      <c r="AG308" s="129"/>
      <c r="AH308" s="129"/>
      <c r="AI308" s="129"/>
      <c r="AJ308" s="129"/>
      <c r="AK308" s="129"/>
      <c r="AL308" s="129"/>
      <c r="AM308" s="129"/>
      <c r="AN308" s="129"/>
      <c r="AO308" s="129"/>
      <c r="AP308" s="129"/>
      <c r="AQ308" s="129"/>
      <c r="AR308" s="129"/>
      <c r="AS308" s="129"/>
      <c r="AT308" s="129"/>
      <c r="AU308" s="129"/>
      <c r="AV308" s="129"/>
      <c r="AW308" s="129"/>
      <c r="AX308" s="129"/>
      <c r="AY308" s="129"/>
      <c r="AZ308" s="130"/>
      <c r="BA308" s="131"/>
      <c r="BB308" s="131"/>
      <c r="BC308" s="131"/>
      <c r="BD308" s="131"/>
      <c r="BE308" s="131"/>
      <c r="BF308" s="131"/>
      <c r="BG308" s="131"/>
      <c r="BH308" s="131"/>
      <c r="BI308" s="131"/>
      <c r="BJ308" s="131"/>
      <c r="BK308" s="131"/>
      <c r="BL308" s="131"/>
      <c r="BM308" s="131"/>
      <c r="BN308" s="131"/>
      <c r="BO308" s="131"/>
      <c r="BP308" s="132"/>
      <c r="BQ308" s="132"/>
      <c r="BR308" s="132"/>
      <c r="BS308" s="131"/>
      <c r="BT308" s="131"/>
      <c r="BU308" s="131"/>
      <c r="BV308" s="131"/>
      <c r="BW308" s="131"/>
      <c r="BX308" s="131"/>
      <c r="BY308" s="131"/>
      <c r="BZ308" s="131"/>
      <c r="CA308" s="131"/>
      <c r="CB308" s="131"/>
      <c r="CC308" s="131"/>
      <c r="CD308" s="131"/>
      <c r="CE308" s="131"/>
      <c r="CF308" s="131"/>
      <c r="CG308" s="131"/>
      <c r="CH308" s="131"/>
      <c r="CI308" s="131"/>
      <c r="CJ308" s="131"/>
      <c r="CK308" s="131"/>
      <c r="CL308" s="131"/>
      <c r="CM308" s="131"/>
      <c r="CN308" s="131"/>
      <c r="CO308" s="131"/>
      <c r="CP308" s="131"/>
      <c r="CQ308" s="131"/>
      <c r="CR308" s="131"/>
      <c r="CS308" s="131"/>
      <c r="CT308" s="131"/>
      <c r="CU308" s="131"/>
      <c r="CV308" s="131"/>
      <c r="CW308" s="131"/>
      <c r="CX308" s="133"/>
      <c r="DA308" s="11" t="s">
        <v>347</v>
      </c>
      <c r="DB308" s="12">
        <v>0.84399999999999997</v>
      </c>
      <c r="DC308" s="11"/>
    </row>
    <row r="309" spans="1:107" ht="13.5" customHeight="1" x14ac:dyDescent="0.2">
      <c r="A309" s="3"/>
      <c r="B309" s="64"/>
      <c r="C309" s="3"/>
      <c r="D309" s="3"/>
      <c r="E309" s="3"/>
      <c r="F309" s="3"/>
      <c r="G309" s="3"/>
      <c r="H309" s="3"/>
      <c r="I309" s="3"/>
      <c r="J309" s="3"/>
      <c r="K309" s="3"/>
      <c r="L309" s="3"/>
      <c r="DA309" s="11" t="s">
        <v>348</v>
      </c>
      <c r="DB309" s="12">
        <v>0.84699999999999998</v>
      </c>
      <c r="DC309" s="11"/>
    </row>
    <row r="310" spans="1:107" ht="13.5" customHeight="1" thickBot="1" x14ac:dyDescent="0.25">
      <c r="A310" s="3"/>
      <c r="B310" s="36"/>
      <c r="C310" s="37"/>
      <c r="D310" s="37"/>
      <c r="E310" s="37"/>
      <c r="F310" s="37"/>
      <c r="G310" s="37"/>
      <c r="H310" s="37" t="s">
        <v>3</v>
      </c>
      <c r="I310" s="37"/>
      <c r="J310" s="37"/>
      <c r="K310" s="37"/>
      <c r="L310" s="37"/>
      <c r="M310" s="37"/>
      <c r="N310" s="55" t="s">
        <v>0</v>
      </c>
      <c r="O310" s="1523"/>
      <c r="P310" s="1523"/>
      <c r="Q310" s="1523"/>
      <c r="R310" s="1523"/>
      <c r="S310" s="1523"/>
      <c r="T310" s="1523"/>
      <c r="U310" s="1523"/>
      <c r="V310" s="1523"/>
      <c r="W310" s="1523"/>
      <c r="X310" s="1523"/>
      <c r="Y310" s="1523"/>
      <c r="Z310" s="1523"/>
      <c r="AA310" s="1523"/>
      <c r="AB310" s="1523"/>
      <c r="AC310" s="1523"/>
      <c r="AD310" s="1523"/>
      <c r="AE310" s="37"/>
      <c r="AF310" s="37"/>
      <c r="AG310" s="37"/>
      <c r="AH310" s="37"/>
      <c r="AI310" s="37"/>
      <c r="AJ310" s="37"/>
      <c r="AK310" s="37"/>
      <c r="AL310" s="37"/>
      <c r="AM310" s="37"/>
      <c r="AN310" s="37"/>
      <c r="AO310" s="37"/>
      <c r="AP310" s="37"/>
      <c r="AQ310" s="37"/>
      <c r="AR310" s="37"/>
      <c r="AS310" s="37"/>
      <c r="AT310" s="37"/>
      <c r="AU310" s="37"/>
      <c r="AV310" s="37"/>
      <c r="AW310" s="37"/>
      <c r="AX310" s="37"/>
      <c r="AY310" s="37"/>
      <c r="AZ310" s="37"/>
      <c r="BA310" s="37"/>
      <c r="BB310" s="37"/>
      <c r="BC310" s="37"/>
      <c r="BD310" s="37"/>
      <c r="BE310" s="37"/>
      <c r="BF310" s="37"/>
      <c r="BG310" s="37"/>
      <c r="BH310" s="37"/>
      <c r="BI310" s="37"/>
      <c r="BJ310" s="37"/>
      <c r="BK310" s="37"/>
      <c r="BL310" s="37"/>
      <c r="BM310" s="37"/>
      <c r="BN310" s="37"/>
      <c r="BO310" s="37"/>
      <c r="BP310" s="37"/>
      <c r="BQ310" s="37"/>
      <c r="BR310" s="37"/>
      <c r="BS310" s="37"/>
      <c r="BT310" s="37"/>
      <c r="BU310" s="37"/>
      <c r="BV310" s="37"/>
      <c r="BW310" s="37"/>
      <c r="BX310" s="37"/>
      <c r="BY310" s="37"/>
      <c r="BZ310" s="37"/>
      <c r="CA310" s="37"/>
      <c r="CB310" s="37"/>
      <c r="CC310" s="37"/>
      <c r="CD310" s="37"/>
      <c r="CE310" s="37"/>
      <c r="CF310" s="37"/>
      <c r="CG310" s="37"/>
      <c r="CH310" s="37"/>
      <c r="CI310" s="37"/>
      <c r="CJ310" s="37"/>
      <c r="CK310" s="37"/>
      <c r="CL310" s="37"/>
      <c r="CM310" s="37"/>
      <c r="CN310" s="37"/>
      <c r="CO310" s="37"/>
      <c r="CP310" s="37"/>
      <c r="CQ310" s="37"/>
      <c r="CR310" s="37"/>
      <c r="CS310" s="37"/>
      <c r="CT310" s="37"/>
      <c r="CU310" s="37"/>
      <c r="CV310" s="37"/>
      <c r="CW310" s="37"/>
      <c r="CX310" s="39"/>
      <c r="CZ310" s="93"/>
      <c r="DA310" s="11" t="s">
        <v>349</v>
      </c>
      <c r="DB310" s="12">
        <v>0.89400000000000002</v>
      </c>
      <c r="DC310" s="11"/>
    </row>
    <row r="311" spans="1:107" ht="13.5" customHeight="1" thickTop="1" x14ac:dyDescent="0.2">
      <c r="A311" s="3"/>
      <c r="B311" s="42"/>
      <c r="C311" s="1506">
        <f>1+C234</f>
        <v>5</v>
      </c>
      <c r="D311" s="1507"/>
      <c r="E311" s="1507"/>
      <c r="F311" s="1508"/>
      <c r="G311" s="38"/>
      <c r="H311" s="38" t="s">
        <v>4</v>
      </c>
      <c r="I311" s="38"/>
      <c r="J311" s="38"/>
      <c r="K311" s="38"/>
      <c r="L311" s="4"/>
      <c r="M311" s="38"/>
      <c r="N311" s="4" t="s">
        <v>0</v>
      </c>
      <c r="O311" s="1515" t="s">
        <v>612</v>
      </c>
      <c r="P311" s="1515"/>
      <c r="Q311" s="1515"/>
      <c r="R311" s="1515"/>
      <c r="S311" s="1515"/>
      <c r="T311" s="1515"/>
      <c r="U311" s="1515"/>
      <c r="V311" s="1515"/>
      <c r="W311" s="1515"/>
      <c r="X311" s="1515"/>
      <c r="Y311" s="1515"/>
      <c r="Z311" s="1515"/>
      <c r="AA311" s="1515"/>
      <c r="AB311" s="1515"/>
      <c r="AC311" s="1515"/>
      <c r="AD311" s="1515"/>
      <c r="AE311" s="38"/>
      <c r="AF311" s="57"/>
      <c r="AG311" s="57"/>
      <c r="AH311" s="57"/>
      <c r="AI311" s="57"/>
      <c r="AJ311" s="57"/>
      <c r="AK311" s="57"/>
      <c r="AL311" s="57"/>
      <c r="AM311" s="57"/>
      <c r="AN311" s="57"/>
      <c r="AO311" s="57"/>
      <c r="AP311" s="57"/>
      <c r="AQ311" s="57"/>
      <c r="AR311" s="57"/>
      <c r="AS311" s="57"/>
      <c r="AT311" s="57"/>
      <c r="AU311" s="57"/>
      <c r="AV311" s="57"/>
      <c r="AW311" s="57"/>
      <c r="AX311" s="57"/>
      <c r="AY311" s="57"/>
      <c r="AZ311" s="57"/>
      <c r="BA311" s="57"/>
      <c r="BB311" s="57"/>
      <c r="BC311" s="57"/>
      <c r="BD311" s="57"/>
      <c r="BE311" s="57"/>
      <c r="BF311" s="57"/>
      <c r="BG311" s="57"/>
      <c r="BH311" s="57"/>
      <c r="BI311" s="57"/>
      <c r="BJ311" s="57"/>
      <c r="BK311" s="57"/>
      <c r="BL311" s="57"/>
      <c r="BM311" s="57"/>
      <c r="BN311" s="57"/>
      <c r="BO311" s="57"/>
      <c r="BP311" s="57"/>
      <c r="BQ311" s="57"/>
      <c r="BR311" s="57"/>
      <c r="BS311" s="57"/>
      <c r="BT311" s="57"/>
      <c r="BU311" s="38"/>
      <c r="BV311" s="38"/>
      <c r="BW311" s="38"/>
      <c r="BX311" s="38"/>
      <c r="BY311" s="38"/>
      <c r="BZ311" s="38"/>
      <c r="CA311" s="38"/>
      <c r="CB311" s="38"/>
      <c r="CC311" s="38"/>
      <c r="CD311" s="38"/>
      <c r="CE311" s="38"/>
      <c r="CF311" s="38"/>
      <c r="CG311" s="38"/>
      <c r="CH311" s="38"/>
      <c r="CI311" s="38"/>
      <c r="CJ311" s="38"/>
      <c r="CK311" s="38"/>
      <c r="CL311" s="38"/>
      <c r="CM311" s="38"/>
      <c r="CN311" s="38"/>
      <c r="CO311" s="38"/>
      <c r="CP311" s="38"/>
      <c r="CQ311" s="38"/>
      <c r="CR311" s="38"/>
      <c r="CS311" s="38"/>
      <c r="CT311" s="38"/>
      <c r="CU311" s="38"/>
      <c r="CV311" s="38"/>
      <c r="CW311" s="38"/>
      <c r="CX311" s="43"/>
      <c r="DA311" s="11" t="s">
        <v>350</v>
      </c>
      <c r="DB311" s="12">
        <v>0.82299999999999995</v>
      </c>
      <c r="DC311" s="11"/>
    </row>
    <row r="312" spans="1:107" ht="13.5" customHeight="1" x14ac:dyDescent="0.2">
      <c r="A312" s="3"/>
      <c r="B312" s="42"/>
      <c r="C312" s="1509"/>
      <c r="D312" s="1510"/>
      <c r="E312" s="1510"/>
      <c r="F312" s="1511"/>
      <c r="G312" s="38"/>
      <c r="H312" s="38" t="s">
        <v>1</v>
      </c>
      <c r="I312" s="38"/>
      <c r="J312" s="38"/>
      <c r="K312" s="38"/>
      <c r="L312" s="38"/>
      <c r="M312" s="38"/>
      <c r="N312" s="4" t="s">
        <v>0</v>
      </c>
      <c r="O312" s="1516" t="s">
        <v>44</v>
      </c>
      <c r="P312" s="1516"/>
      <c r="Q312" s="1516"/>
      <c r="R312" s="1516"/>
      <c r="S312" s="1516"/>
      <c r="T312" s="1516"/>
      <c r="U312" s="1516"/>
      <c r="V312" s="1516"/>
      <c r="W312" s="1516"/>
      <c r="X312" s="1516"/>
      <c r="Y312" s="1516"/>
      <c r="Z312" s="1516"/>
      <c r="AA312" s="1516"/>
      <c r="AB312" s="1516"/>
      <c r="AC312" s="1516"/>
      <c r="AD312" s="1516"/>
      <c r="AE312" s="38"/>
      <c r="AF312" s="38"/>
      <c r="AG312" s="38"/>
      <c r="AH312" s="38"/>
      <c r="AI312" s="38"/>
      <c r="AJ312" s="38"/>
      <c r="AK312" s="38"/>
      <c r="AL312" s="38"/>
      <c r="AM312" s="38"/>
      <c r="AN312" s="38"/>
      <c r="AO312" s="38"/>
      <c r="AP312" s="38"/>
      <c r="AQ312" s="58"/>
      <c r="AR312" s="58"/>
      <c r="AS312" s="58"/>
      <c r="AT312" s="58"/>
      <c r="AU312" s="59"/>
      <c r="AV312" s="38"/>
      <c r="AW312" s="38"/>
      <c r="AX312" s="38"/>
      <c r="AY312" s="38"/>
      <c r="AZ312" s="38"/>
      <c r="BA312" s="59"/>
      <c r="BB312" s="38"/>
      <c r="BC312" s="38"/>
      <c r="BD312" s="38"/>
      <c r="BE312" s="38"/>
      <c r="BF312" s="38"/>
      <c r="BG312" s="38"/>
      <c r="BH312" s="59"/>
      <c r="BI312" s="38"/>
      <c r="BJ312" s="38"/>
      <c r="BK312" s="38"/>
      <c r="BL312" s="38"/>
      <c r="BM312" s="38"/>
      <c r="BN312" s="59"/>
      <c r="BO312" s="38"/>
      <c r="BP312" s="38"/>
      <c r="BQ312" s="38"/>
      <c r="BR312" s="38"/>
      <c r="BS312" s="38"/>
      <c r="BT312" s="38"/>
      <c r="BU312" s="38"/>
      <c r="BV312" s="38"/>
      <c r="BW312" s="38"/>
      <c r="BX312" s="38"/>
      <c r="BY312" s="38"/>
      <c r="BZ312" s="38"/>
      <c r="CA312" s="38"/>
      <c r="CB312" s="38"/>
      <c r="CC312" s="38"/>
      <c r="CD312" s="38"/>
      <c r="CE312" s="38"/>
      <c r="CF312" s="38"/>
      <c r="CG312" s="38"/>
      <c r="CH312" s="38"/>
      <c r="CI312" s="38"/>
      <c r="CJ312" s="38"/>
      <c r="CK312" s="38"/>
      <c r="CL312" s="38"/>
      <c r="CM312" s="38"/>
      <c r="CN312" s="38"/>
      <c r="CO312" s="38"/>
      <c r="CP312" s="38"/>
      <c r="CQ312" s="38"/>
      <c r="CR312" s="38"/>
      <c r="CS312" s="38"/>
      <c r="CT312" s="38"/>
      <c r="CU312" s="38"/>
      <c r="CV312" s="38"/>
      <c r="CW312" s="38"/>
      <c r="CX312" s="43"/>
      <c r="DA312" s="11" t="s">
        <v>351</v>
      </c>
      <c r="DB312" s="12">
        <v>0.876</v>
      </c>
      <c r="DC312" s="11"/>
    </row>
    <row r="313" spans="1:107" ht="13.5" customHeight="1" thickBot="1" x14ac:dyDescent="0.25">
      <c r="A313" s="3"/>
      <c r="B313" s="42"/>
      <c r="C313" s="1512"/>
      <c r="D313" s="1513"/>
      <c r="E313" s="1513"/>
      <c r="F313" s="1514"/>
      <c r="G313" s="38"/>
      <c r="H313" s="38" t="s">
        <v>2</v>
      </c>
      <c r="I313" s="38"/>
      <c r="J313" s="38"/>
      <c r="K313" s="38"/>
      <c r="L313" s="38"/>
      <c r="M313" s="38"/>
      <c r="N313" s="4" t="s">
        <v>0</v>
      </c>
      <c r="O313" s="1517" t="s">
        <v>246</v>
      </c>
      <c r="P313" s="1517"/>
      <c r="Q313" s="1517"/>
      <c r="R313" s="1517"/>
      <c r="S313" s="1517"/>
      <c r="T313" s="1517"/>
      <c r="U313" s="1517"/>
      <c r="V313" s="1517"/>
      <c r="W313" s="1517"/>
      <c r="X313" s="1517"/>
      <c r="Y313" s="1517"/>
      <c r="Z313" s="1517"/>
      <c r="AA313" s="1517"/>
      <c r="AB313" s="1517"/>
      <c r="AC313" s="1517"/>
      <c r="AD313" s="1517"/>
      <c r="AE313" s="38"/>
      <c r="AF313" s="38"/>
      <c r="AG313" s="38"/>
      <c r="AH313" s="38"/>
      <c r="AI313" s="38"/>
      <c r="AJ313" s="38"/>
      <c r="AK313" s="38"/>
      <c r="AL313" s="38"/>
      <c r="AM313" s="38"/>
      <c r="AN313" s="38"/>
      <c r="AO313" s="38"/>
      <c r="AP313" s="38"/>
      <c r="AQ313" s="38"/>
      <c r="AR313" s="38"/>
      <c r="AS313" s="38"/>
      <c r="AT313" s="38"/>
      <c r="AU313" s="38"/>
      <c r="AV313" s="38"/>
      <c r="AW313" s="38"/>
      <c r="AX313" s="38"/>
      <c r="AY313" s="38"/>
      <c r="AZ313" s="38"/>
      <c r="BA313" s="38"/>
      <c r="BB313" s="38"/>
      <c r="BC313" s="38"/>
      <c r="BD313" s="38"/>
      <c r="BE313" s="38"/>
      <c r="BF313" s="38"/>
      <c r="BG313" s="38"/>
      <c r="BH313" s="38"/>
      <c r="BI313" s="38"/>
      <c r="BJ313" s="38"/>
      <c r="BK313" s="38"/>
      <c r="BL313" s="38"/>
      <c r="BM313" s="38"/>
      <c r="BN313" s="38"/>
      <c r="BO313" s="38"/>
      <c r="BP313" s="38"/>
      <c r="BQ313" s="38"/>
      <c r="BR313" s="38"/>
      <c r="BS313" s="38"/>
      <c r="BT313" s="38"/>
      <c r="BU313" s="38"/>
      <c r="BV313" s="38"/>
      <c r="BW313" s="38"/>
      <c r="BX313" s="38"/>
      <c r="BY313" s="38"/>
      <c r="BZ313" s="38"/>
      <c r="CA313" s="38"/>
      <c r="CB313" s="38"/>
      <c r="CC313" s="38"/>
      <c r="CD313" s="38"/>
      <c r="CE313" s="38"/>
      <c r="CF313" s="38"/>
      <c r="CG313" s="38"/>
      <c r="CH313" s="38"/>
      <c r="CI313" s="38"/>
      <c r="CJ313" s="38"/>
      <c r="CK313" s="38"/>
      <c r="CL313" s="38"/>
      <c r="CM313" s="38"/>
      <c r="CN313" s="38"/>
      <c r="CO313" s="38"/>
      <c r="CP313" s="38"/>
      <c r="CQ313" s="38"/>
      <c r="CR313" s="38"/>
      <c r="CS313" s="38"/>
      <c r="CT313" s="38"/>
      <c r="CU313" s="38"/>
      <c r="CV313" s="38"/>
      <c r="CW313" s="38"/>
      <c r="CX313" s="43"/>
      <c r="DA313" s="11" t="s">
        <v>352</v>
      </c>
      <c r="DB313" s="12">
        <v>0.85899999999999999</v>
      </c>
      <c r="DC313" s="11"/>
    </row>
    <row r="314" spans="1:107" ht="13.5" customHeight="1" thickTop="1" x14ac:dyDescent="0.2">
      <c r="A314" s="3"/>
      <c r="B314" s="42"/>
      <c r="C314" s="134"/>
      <c r="D314" s="134"/>
      <c r="E314" s="134"/>
      <c r="F314" s="134"/>
      <c r="G314" s="38"/>
      <c r="H314" s="38" t="s">
        <v>825</v>
      </c>
      <c r="I314" s="38"/>
      <c r="J314" s="38"/>
      <c r="K314" s="38"/>
      <c r="L314" s="38"/>
      <c r="M314" s="38"/>
      <c r="N314" s="4" t="s">
        <v>0</v>
      </c>
      <c r="O314" s="1518">
        <v>0</v>
      </c>
      <c r="P314" s="1518"/>
      <c r="Q314" s="1518"/>
      <c r="R314" s="1518"/>
      <c r="S314" s="136" t="s">
        <v>875</v>
      </c>
      <c r="T314" s="136"/>
      <c r="U314" s="136"/>
      <c r="V314" s="136"/>
      <c r="W314" s="136"/>
      <c r="X314" s="136"/>
      <c r="Y314" s="136"/>
      <c r="Z314" s="136"/>
      <c r="AA314" s="136"/>
      <c r="AB314" s="136"/>
      <c r="AC314" s="136"/>
      <c r="AD314" s="136"/>
      <c r="AE314" s="38"/>
      <c r="AF314" s="38"/>
      <c r="AG314" s="38"/>
      <c r="AH314" s="38"/>
      <c r="AI314" s="38"/>
      <c r="AJ314" s="38"/>
      <c r="AK314" s="38"/>
      <c r="AL314" s="38"/>
      <c r="AM314" s="38"/>
      <c r="AN314" s="38"/>
      <c r="AO314" s="38"/>
      <c r="AP314" s="38"/>
      <c r="AQ314" s="38"/>
      <c r="AR314" s="38"/>
      <c r="AS314" s="38"/>
      <c r="AT314" s="38"/>
      <c r="AU314" s="38"/>
      <c r="AV314" s="38"/>
      <c r="AW314" s="38"/>
      <c r="AX314" s="38"/>
      <c r="AY314" s="38"/>
      <c r="AZ314" s="38"/>
      <c r="BA314" s="38"/>
      <c r="BB314" s="38"/>
      <c r="BC314" s="38"/>
      <c r="BD314" s="38"/>
      <c r="BE314" s="38"/>
      <c r="BF314" s="38"/>
      <c r="BG314" s="38"/>
      <c r="BH314" s="38"/>
      <c r="BI314" s="38"/>
      <c r="BJ314" s="38"/>
      <c r="BK314" s="38"/>
      <c r="BL314" s="38"/>
      <c r="BM314" s="38"/>
      <c r="BN314" s="38"/>
      <c r="BO314" s="38"/>
      <c r="BP314" s="38"/>
      <c r="BQ314" s="38"/>
      <c r="BR314" s="38"/>
      <c r="BS314" s="38"/>
      <c r="BT314" s="38"/>
      <c r="BU314" s="38"/>
      <c r="BV314" s="38"/>
      <c r="BW314" s="38"/>
      <c r="BX314" s="38"/>
      <c r="BY314" s="38"/>
      <c r="BZ314" s="38"/>
      <c r="CA314" s="38"/>
      <c r="CB314" s="38"/>
      <c r="CC314" s="38"/>
      <c r="CD314" s="38"/>
      <c r="CE314" s="38"/>
      <c r="CF314" s="38"/>
      <c r="CG314" s="38"/>
      <c r="CH314" s="38"/>
      <c r="CI314" s="38"/>
      <c r="CJ314" s="38"/>
      <c r="CK314" s="38"/>
      <c r="CL314" s="38"/>
      <c r="CM314" s="38"/>
      <c r="CN314" s="38"/>
      <c r="CO314" s="38"/>
      <c r="CP314" s="38"/>
      <c r="CQ314" s="38"/>
      <c r="CR314" s="38"/>
      <c r="CS314" s="38"/>
      <c r="CT314" s="38"/>
      <c r="CU314" s="38"/>
      <c r="CV314" s="38"/>
      <c r="CW314" s="38"/>
      <c r="CX314" s="43"/>
      <c r="DA314" s="11" t="s">
        <v>353</v>
      </c>
      <c r="DB314" s="12">
        <v>0.86899999999999999</v>
      </c>
      <c r="DC314" s="11"/>
    </row>
    <row r="315" spans="1:107" ht="13.5" customHeight="1" x14ac:dyDescent="0.2">
      <c r="A315" s="3"/>
      <c r="B315" s="2"/>
      <c r="C315" s="38"/>
      <c r="D315" s="38"/>
      <c r="E315" s="38"/>
      <c r="F315" s="38"/>
      <c r="G315" s="38"/>
      <c r="H315" s="38" t="s">
        <v>12</v>
      </c>
      <c r="I315" s="38"/>
      <c r="J315" s="38"/>
      <c r="K315" s="38"/>
      <c r="L315" s="38"/>
      <c r="M315" s="38"/>
      <c r="N315" s="4" t="s">
        <v>0</v>
      </c>
      <c r="O315" s="1519"/>
      <c r="P315" s="1519"/>
      <c r="Q315" s="60" t="s">
        <v>809</v>
      </c>
      <c r="R315" s="60"/>
      <c r="S315" s="60"/>
      <c r="T315" s="60"/>
      <c r="U315" s="60"/>
      <c r="V315" s="60"/>
      <c r="W315" s="60"/>
      <c r="X315" s="60"/>
      <c r="Y315" s="60"/>
      <c r="Z315" s="60"/>
      <c r="AA315" s="60"/>
      <c r="AB315" s="60"/>
      <c r="AC315" s="56"/>
      <c r="AD315" s="56"/>
      <c r="AE315" s="56"/>
      <c r="AF315" s="56"/>
      <c r="AG315" s="56"/>
      <c r="AH315" s="56"/>
      <c r="AI315" s="38"/>
      <c r="AJ315" s="38"/>
      <c r="AK315" s="38"/>
      <c r="AL315" s="38"/>
      <c r="AM315" s="38"/>
      <c r="AN315" s="38"/>
      <c r="AO315" s="38"/>
      <c r="AP315" s="38"/>
      <c r="AQ315" s="38"/>
      <c r="AR315" s="38"/>
      <c r="AS315" s="38"/>
      <c r="AT315" s="38"/>
      <c r="AU315" s="38"/>
      <c r="AV315" s="38"/>
      <c r="AW315" s="38"/>
      <c r="AX315" s="38"/>
      <c r="AY315" s="38"/>
      <c r="AZ315" s="38"/>
      <c r="BA315" s="38"/>
      <c r="BB315" s="38"/>
      <c r="BC315" s="38"/>
      <c r="BD315" s="38"/>
      <c r="BE315" s="38"/>
      <c r="BF315" s="38"/>
      <c r="BG315" s="38"/>
      <c r="BH315" s="38"/>
      <c r="BI315" s="38"/>
      <c r="BJ315" s="38"/>
      <c r="BK315" s="38"/>
      <c r="BL315" s="38"/>
      <c r="BM315" s="38"/>
      <c r="BN315" s="38"/>
      <c r="BO315" s="38"/>
      <c r="BP315" s="38"/>
      <c r="BQ315" s="38"/>
      <c r="BR315" s="38"/>
      <c r="BS315" s="38"/>
      <c r="BT315" s="38"/>
      <c r="BU315" s="38"/>
      <c r="BV315" s="38"/>
      <c r="BW315" s="38"/>
      <c r="BX315" s="38"/>
      <c r="BY315" s="38"/>
      <c r="BZ315" s="38"/>
      <c r="CA315" s="38"/>
      <c r="CB315" s="38"/>
      <c r="CC315" s="38"/>
      <c r="CD315" s="38"/>
      <c r="CE315" s="38"/>
      <c r="CF315" s="38"/>
      <c r="CG315" s="38"/>
      <c r="CH315" s="38"/>
      <c r="CI315" s="38"/>
      <c r="CJ315" s="38"/>
      <c r="CK315" s="38"/>
      <c r="CL315" s="38"/>
      <c r="CM315" s="38"/>
      <c r="CN315" s="38"/>
      <c r="CO315" s="38"/>
      <c r="CP315" s="38"/>
      <c r="CQ315" s="38"/>
      <c r="CR315" s="38"/>
      <c r="CS315" s="38"/>
      <c r="CT315" s="38"/>
      <c r="CU315" s="38"/>
      <c r="CV315" s="38"/>
      <c r="CW315" s="38"/>
      <c r="CX315" s="43"/>
      <c r="DA315" s="11" t="s">
        <v>354</v>
      </c>
      <c r="DB315" s="12">
        <v>0.95499999999999996</v>
      </c>
      <c r="DC315" s="11"/>
    </row>
    <row r="316" spans="1:107" ht="13.5" customHeight="1" x14ac:dyDescent="0.2">
      <c r="A316" s="3"/>
      <c r="B316" s="2"/>
      <c r="C316" s="1520" t="s">
        <v>20</v>
      </c>
      <c r="D316" s="1520"/>
      <c r="E316" s="1520"/>
      <c r="F316" s="1520"/>
      <c r="G316" s="1520"/>
      <c r="H316" s="1520"/>
      <c r="I316" s="1520"/>
      <c r="J316" s="1520"/>
      <c r="K316" s="1520"/>
      <c r="L316" s="1520"/>
      <c r="M316" s="1521" t="s">
        <v>15</v>
      </c>
      <c r="N316" s="1521"/>
      <c r="O316" s="1521"/>
      <c r="P316" s="1521"/>
      <c r="Q316" s="1521"/>
      <c r="R316" s="1522" t="s">
        <v>16</v>
      </c>
      <c r="S316" s="1522"/>
      <c r="T316" s="1522"/>
      <c r="U316" s="1521" t="s">
        <v>17</v>
      </c>
      <c r="V316" s="1521"/>
      <c r="W316" s="1521"/>
      <c r="X316" s="1521" t="s">
        <v>18</v>
      </c>
      <c r="Y316" s="1521"/>
      <c r="Z316" s="1521"/>
      <c r="AA316" s="1521"/>
      <c r="AB316" s="1521"/>
      <c r="AC316" s="1478" t="s">
        <v>19</v>
      </c>
      <c r="AD316" s="1478"/>
      <c r="AE316" s="1478"/>
      <c r="AF316" s="1478"/>
      <c r="AG316" s="1478"/>
      <c r="AH316" s="1478"/>
      <c r="AI316" s="1478"/>
      <c r="AJ316" s="1478"/>
      <c r="AK316" s="1478"/>
      <c r="AL316" s="1478"/>
      <c r="AM316" s="1478"/>
      <c r="AN316" s="1478"/>
      <c r="AO316" s="1478"/>
      <c r="AP316" s="1478"/>
      <c r="AQ316" s="1478"/>
      <c r="AR316" s="1478"/>
      <c r="AS316" s="1478"/>
      <c r="AT316" s="1478"/>
      <c r="AU316" s="1478"/>
      <c r="AV316" s="1478"/>
      <c r="AW316" s="1478"/>
      <c r="AX316" s="1478"/>
      <c r="AY316" s="1478"/>
      <c r="AZ316" s="6"/>
      <c r="BA316" s="1524" t="s">
        <v>904</v>
      </c>
      <c r="BB316" s="1525"/>
      <c r="BC316" s="1525"/>
      <c r="BD316" s="1525"/>
      <c r="BE316" s="1525"/>
      <c r="BF316" s="1525"/>
      <c r="BG316" s="1525"/>
      <c r="BH316" s="1525"/>
      <c r="BI316" s="1525"/>
      <c r="BJ316" s="1525"/>
      <c r="BK316" s="1525"/>
      <c r="BL316" s="1525"/>
      <c r="BM316" s="1525"/>
      <c r="BN316" s="1525"/>
      <c r="BO316" s="1525"/>
      <c r="BP316" s="1526"/>
      <c r="BQ316" s="1477" t="e">
        <f>(X383/X371)</f>
        <v>#N/A</v>
      </c>
      <c r="BR316" s="1477"/>
      <c r="BS316" s="1477"/>
      <c r="BT316" s="1477"/>
      <c r="BU316" s="83"/>
      <c r="BV316" s="1478" t="s">
        <v>906</v>
      </c>
      <c r="BW316" s="1478"/>
      <c r="BX316" s="1478"/>
      <c r="BY316" s="1478"/>
      <c r="BZ316" s="1478"/>
      <c r="CA316" s="1478"/>
      <c r="CB316" s="1478"/>
      <c r="CC316" s="1478"/>
      <c r="CD316" s="1478"/>
      <c r="CE316" s="1478"/>
      <c r="CF316" s="1478"/>
      <c r="CG316" s="1478"/>
      <c r="CH316" s="1478"/>
      <c r="CI316" s="1478"/>
      <c r="CJ316" s="1478"/>
      <c r="CK316" s="1478"/>
      <c r="CL316" s="1478"/>
      <c r="CM316" s="1478"/>
      <c r="CN316" s="1478"/>
      <c r="CO316" s="1478"/>
      <c r="CP316" s="1478"/>
      <c r="CQ316" s="1478"/>
      <c r="CR316" s="1478"/>
      <c r="CS316" s="1478"/>
      <c r="CT316" s="1478"/>
      <c r="CU316" s="1478"/>
      <c r="CV316" s="1478"/>
      <c r="CW316" s="83"/>
      <c r="CX316" s="5"/>
      <c r="DA316" s="11" t="s">
        <v>355</v>
      </c>
      <c r="DB316" s="12">
        <v>0.88100000000000001</v>
      </c>
      <c r="DC316" s="11"/>
    </row>
    <row r="317" spans="1:107" ht="13.5" customHeight="1" x14ac:dyDescent="0.2">
      <c r="A317" s="3"/>
      <c r="B317" s="2"/>
      <c r="C317" s="1385" t="s">
        <v>605</v>
      </c>
      <c r="D317" s="1386"/>
      <c r="E317" s="1386"/>
      <c r="F317" s="1386"/>
      <c r="G317" s="1386"/>
      <c r="H317" s="1386"/>
      <c r="I317" s="1386"/>
      <c r="J317" s="1386"/>
      <c r="K317" s="1386"/>
      <c r="L317" s="1386"/>
      <c r="M317" s="1386"/>
      <c r="N317" s="1386"/>
      <c r="O317" s="1386"/>
      <c r="P317" s="1386"/>
      <c r="Q317" s="1386"/>
      <c r="R317" s="1386"/>
      <c r="S317" s="1386"/>
      <c r="T317" s="1386"/>
      <c r="U317" s="1386"/>
      <c r="V317" s="1386"/>
      <c r="W317" s="1387"/>
      <c r="X317" s="1388">
        <f>HLOOKUP(O311,$DG$58:$DQ$67,2,FALSE)</f>
        <v>651839</v>
      </c>
      <c r="Y317" s="1389"/>
      <c r="Z317" s="1389"/>
      <c r="AA317" s="1389"/>
      <c r="AB317" s="1390"/>
      <c r="AC317" s="1391" t="str">
        <f>HLOOKUP(O311,$DG$44:$DQ$56,2,FALSE)</f>
        <v>Menggunakan pondasi dangkal dengan pondasi tapak dan sloof dengan mutu beton sedang (setara K-225)dan sebagian kecil menggunakan pondasi batu kali</v>
      </c>
      <c r="AD317" s="1392"/>
      <c r="AE317" s="1392"/>
      <c r="AF317" s="1392"/>
      <c r="AG317" s="1392"/>
      <c r="AH317" s="1392"/>
      <c r="AI317" s="1392"/>
      <c r="AJ317" s="1392"/>
      <c r="AK317" s="1392"/>
      <c r="AL317" s="1392"/>
      <c r="AM317" s="1392"/>
      <c r="AN317" s="1392"/>
      <c r="AO317" s="1392"/>
      <c r="AP317" s="1392"/>
      <c r="AQ317" s="1392"/>
      <c r="AR317" s="1392"/>
      <c r="AS317" s="1392"/>
      <c r="AT317" s="1392"/>
      <c r="AU317" s="1392"/>
      <c r="AV317" s="1392"/>
      <c r="AW317" s="1392"/>
      <c r="AX317" s="1392"/>
      <c r="AY317" s="1393"/>
      <c r="AZ317" s="7"/>
      <c r="BA317" s="1479" t="s">
        <v>905</v>
      </c>
      <c r="BB317" s="1480"/>
      <c r="BC317" s="1480"/>
      <c r="BD317" s="1481"/>
      <c r="BE317" s="1479" t="s">
        <v>907</v>
      </c>
      <c r="BF317" s="1480"/>
      <c r="BG317" s="1480"/>
      <c r="BH317" s="1480"/>
      <c r="BI317" s="1479" t="s">
        <v>908</v>
      </c>
      <c r="BJ317" s="1480"/>
      <c r="BK317" s="1480"/>
      <c r="BL317" s="1480"/>
      <c r="BM317" s="1482" t="s">
        <v>851</v>
      </c>
      <c r="BN317" s="1482"/>
      <c r="BO317" s="1482"/>
      <c r="BP317" s="1482"/>
      <c r="BQ317" s="1482"/>
      <c r="BR317" s="1482"/>
      <c r="BS317" s="1482"/>
      <c r="BT317" s="1482"/>
      <c r="BU317" s="127"/>
      <c r="BV317" s="128"/>
      <c r="BW317" s="128"/>
      <c r="BX317" s="128"/>
      <c r="BY317" s="128"/>
      <c r="BZ317" s="128"/>
      <c r="CA317" s="128"/>
      <c r="CB317" s="128"/>
      <c r="CC317" s="128"/>
      <c r="CD317" s="126"/>
      <c r="CE317" s="126"/>
      <c r="CF317" s="126"/>
      <c r="CG317" s="126"/>
      <c r="CH317" s="126"/>
      <c r="CI317" s="126"/>
      <c r="CJ317" s="126"/>
      <c r="CK317" s="126"/>
      <c r="CL317" s="126"/>
      <c r="CM317" s="126"/>
      <c r="CN317" s="126"/>
      <c r="CO317" s="3"/>
      <c r="CP317" s="3"/>
      <c r="CQ317" s="3"/>
      <c r="CR317" s="3"/>
      <c r="CS317" s="3"/>
      <c r="CT317" s="119"/>
      <c r="CU317" s="119"/>
      <c r="CV317" s="3"/>
      <c r="CW317" s="3"/>
      <c r="CX317" s="5"/>
      <c r="DA317" s="11"/>
      <c r="DB317" s="11"/>
      <c r="DC317" s="11"/>
    </row>
    <row r="318" spans="1:107" ht="13.5" customHeight="1" x14ac:dyDescent="0.25">
      <c r="A318" s="3"/>
      <c r="B318" s="2"/>
      <c r="C318" s="32" t="s">
        <v>810</v>
      </c>
      <c r="D318" s="1470" t="s">
        <v>13</v>
      </c>
      <c r="E318" s="1470"/>
      <c r="F318" s="1470"/>
      <c r="G318" s="1470"/>
      <c r="H318" s="1470"/>
      <c r="I318" s="1470"/>
      <c r="J318" s="1470"/>
      <c r="K318" s="1470"/>
      <c r="L318" s="1471"/>
      <c r="M318" s="1437">
        <f>(IF(O311="RUMAH TINGGAL MEWAH",VLOOKUP(D318,BIAYA,2,FALSE),IF(O311="RUMAH TINGGAL MENENGAH",VLOOKUP(D318,BIAYA,3,FALSE),IF(O311="RUMAH TINGGAL SEDERHANA",VLOOKUP(D318,BIAYA,4,FALSE),IF(O311="SEMI PERMANEN",VLOOKUP(D318,BIAYA,5,FALSE),IF(O311="GUDANG",VLOOKUP(D318,BIAYA,6,FALSE),IF(O311="GEDUNG BERTINGKAT RENDAH &lt; 5 LANTAI",VLOOKUP(D318,BIAYA,7,FALSE),IF(O311="GEDUNG BERTINGKAT SEDANG 5-8 LANTAI",VLOOKUP(D318,BIAYA,8,FALSE),IF(O311="GEDUNG BERTINGKAT TINGGI &gt; 8 LANTAI",VLOOKUP(D318,BIAYA,9,FALSE),IF(O311="MALL 4 LANTAI + 1 BASEMENT",VLOOKUP(D318,BIAYA,10,FALSE),IF(O311="HOTEL 8 LANTAI",VLOOKUP(D318,BIAYA,11,FALSE),IF(O311="APARTEMEN 14 LANTAI + 2 SEMI BASEMENT",VLOOKUP(D318,BIAYA,12,FALSE)))))))))))))</f>
        <v>0</v>
      </c>
      <c r="N318" s="1437"/>
      <c r="O318" s="1437"/>
      <c r="P318" s="1437"/>
      <c r="Q318" s="1437"/>
      <c r="R318" s="1459">
        <v>1</v>
      </c>
      <c r="S318" s="1459"/>
      <c r="T318" s="1459"/>
      <c r="U318" s="1436">
        <v>1</v>
      </c>
      <c r="V318" s="1436"/>
      <c r="W318" s="1436"/>
      <c r="X318" s="1437">
        <f>M318*R318*U318</f>
        <v>0</v>
      </c>
      <c r="Y318" s="1437"/>
      <c r="Z318" s="1437"/>
      <c r="AA318" s="1437"/>
      <c r="AB318" s="1437"/>
      <c r="AC318" s="1394"/>
      <c r="AD318" s="1395"/>
      <c r="AE318" s="1395"/>
      <c r="AF318" s="1395"/>
      <c r="AG318" s="1395"/>
      <c r="AH318" s="1395"/>
      <c r="AI318" s="1395"/>
      <c r="AJ318" s="1395"/>
      <c r="AK318" s="1395"/>
      <c r="AL318" s="1395"/>
      <c r="AM318" s="1395"/>
      <c r="AN318" s="1395"/>
      <c r="AO318" s="1395"/>
      <c r="AP318" s="1395"/>
      <c r="AQ318" s="1395"/>
      <c r="AR318" s="1395"/>
      <c r="AS318" s="1395"/>
      <c r="AT318" s="1395"/>
      <c r="AU318" s="1395"/>
      <c r="AV318" s="1395"/>
      <c r="AW318" s="1395"/>
      <c r="AX318" s="1395"/>
      <c r="AY318" s="1396"/>
      <c r="AZ318" s="7"/>
      <c r="BA318" s="1483" t="e">
        <f>X322*BQ316</f>
        <v>#N/A</v>
      </c>
      <c r="BB318" s="1484"/>
      <c r="BC318" s="1484"/>
      <c r="BD318" s="1485"/>
      <c r="BE318" s="1492">
        <f>AS373</f>
        <v>0</v>
      </c>
      <c r="BF318" s="1492"/>
      <c r="BG318" s="1492"/>
      <c r="BH318" s="1492"/>
      <c r="BI318" s="1409">
        <f>AS374</f>
        <v>0</v>
      </c>
      <c r="BJ318" s="1410"/>
      <c r="BK318" s="1410"/>
      <c r="BL318" s="1411"/>
      <c r="BM318" s="1493">
        <f>IF(BI318=0,0,(Rekap!$A$6-BI318)/AS376)</f>
        <v>0</v>
      </c>
      <c r="BN318" s="1494"/>
      <c r="BO318" s="1495"/>
      <c r="BP318" s="1502" t="e">
        <f>BA318*BM318</f>
        <v>#N/A</v>
      </c>
      <c r="BQ318" s="1502"/>
      <c r="BR318" s="1502"/>
      <c r="BS318" s="1502"/>
      <c r="BT318" s="1502"/>
      <c r="BU318" s="127"/>
      <c r="BV318" s="1378" t="s">
        <v>909</v>
      </c>
      <c r="BW318" s="1378"/>
      <c r="BX318" s="1378"/>
      <c r="BY318" s="1378"/>
      <c r="BZ318" s="1378"/>
      <c r="CA318" s="1378"/>
      <c r="CB318" s="1378"/>
      <c r="CC318" s="1378"/>
      <c r="CD318" s="1378"/>
      <c r="CE318" s="1378"/>
      <c r="CF318" s="1378"/>
      <c r="CG318" s="1378"/>
      <c r="CH318" s="1378"/>
      <c r="CI318" s="1378"/>
      <c r="CJ318" s="1378"/>
      <c r="CK318" s="1378"/>
      <c r="CL318" s="1378"/>
      <c r="CM318" s="1378"/>
      <c r="CN318" s="1378"/>
      <c r="CO318" s="1378"/>
      <c r="CP318" s="1378"/>
      <c r="CQ318" s="1378"/>
      <c r="CR318" s="1378"/>
      <c r="CS318" s="1378"/>
      <c r="CT318" s="1378"/>
      <c r="CU318" s="1378"/>
      <c r="CV318" s="1378"/>
      <c r="CW318" s="3"/>
      <c r="CX318" s="5"/>
      <c r="DA318" s="11" t="s">
        <v>356</v>
      </c>
      <c r="DB318" s="11">
        <v>0.81299999999999994</v>
      </c>
      <c r="DC318" s="11"/>
    </row>
    <row r="319" spans="1:107" ht="13.5" customHeight="1" x14ac:dyDescent="0.25">
      <c r="A319" s="3"/>
      <c r="B319" s="2"/>
      <c r="C319" s="33" t="s">
        <v>810</v>
      </c>
      <c r="D319" s="1472" t="s">
        <v>13</v>
      </c>
      <c r="E319" s="1472"/>
      <c r="F319" s="1472"/>
      <c r="G319" s="1472"/>
      <c r="H319" s="1472"/>
      <c r="I319" s="1472"/>
      <c r="J319" s="1472"/>
      <c r="K319" s="1472"/>
      <c r="L319" s="1473"/>
      <c r="M319" s="1360">
        <f>(IF(O311="RUMAH TINGGAL MEWAH",VLOOKUP(D319,BIAYA,2,FALSE),IF(O311="RUMAH TINGGAL MENENGAH",VLOOKUP(D319,BIAYA,3,FALSE),IF(O311="RUMAH TINGGAL SEDERHANA",VLOOKUP(D319,BIAYA,4,FALSE),IF(O311="SEMI PERMANEN",VLOOKUP(D319,BIAYA,5,FALSE),IF(O311="GUDANG",VLOOKUP(D319,BIAYA,6,FALSE),IF(O311="GEDUNG BERTINGKAT RENDAH &lt; 5 LANTAI",VLOOKUP(D319,BIAYA,7,FALSE),IF(O311="GEDUNG BERTINGKAT SEDANG 5-8 LANTAI",VLOOKUP(D319,BIAYA,8,FALSE),IF(O311="GEDUNG BERTINGKAT TINGGI &gt; 8 LANTAI",VLOOKUP(D319,BIAYA,9,FALSE),IF(O311="MALL 4 LANTAI + 1 BASEMENT",VLOOKUP(D319,BIAYA,10,FALSE),IF(O311="HOTEL 8 LANTAI",VLOOKUP(D319,BIAYA,11,FALSE),IF(O311="APARTEMEN 14 LANTAI + 2 SEMI BASEMENT",VLOOKUP(D319,BIAYA,12,FALSE)))))))))))))</f>
        <v>0</v>
      </c>
      <c r="N319" s="1360"/>
      <c r="O319" s="1360"/>
      <c r="P319" s="1360"/>
      <c r="Q319" s="1360"/>
      <c r="R319" s="1460"/>
      <c r="S319" s="1460"/>
      <c r="T319" s="1460"/>
      <c r="U319" s="1359">
        <v>1</v>
      </c>
      <c r="V319" s="1359"/>
      <c r="W319" s="1359"/>
      <c r="X319" s="1533">
        <f t="shared" ref="X319:X321" si="46">M319*R319*U319</f>
        <v>0</v>
      </c>
      <c r="Y319" s="1379"/>
      <c r="Z319" s="1379"/>
      <c r="AA319" s="1379"/>
      <c r="AB319" s="1534"/>
      <c r="AC319" s="1394"/>
      <c r="AD319" s="1395"/>
      <c r="AE319" s="1395"/>
      <c r="AF319" s="1395"/>
      <c r="AG319" s="1395"/>
      <c r="AH319" s="1395"/>
      <c r="AI319" s="1395"/>
      <c r="AJ319" s="1395"/>
      <c r="AK319" s="1395"/>
      <c r="AL319" s="1395"/>
      <c r="AM319" s="1395"/>
      <c r="AN319" s="1395"/>
      <c r="AO319" s="1395"/>
      <c r="AP319" s="1395"/>
      <c r="AQ319" s="1395"/>
      <c r="AR319" s="1395"/>
      <c r="AS319" s="1395"/>
      <c r="AT319" s="1395"/>
      <c r="AU319" s="1395"/>
      <c r="AV319" s="1395"/>
      <c r="AW319" s="1395"/>
      <c r="AX319" s="1395"/>
      <c r="AY319" s="1396"/>
      <c r="AZ319" s="7"/>
      <c r="BA319" s="1486"/>
      <c r="BB319" s="1487"/>
      <c r="BC319" s="1487"/>
      <c r="BD319" s="1488"/>
      <c r="BE319" s="1492"/>
      <c r="BF319" s="1492"/>
      <c r="BG319" s="1492"/>
      <c r="BH319" s="1492"/>
      <c r="BI319" s="1412"/>
      <c r="BJ319" s="1413"/>
      <c r="BK319" s="1413"/>
      <c r="BL319" s="1414"/>
      <c r="BM319" s="1496"/>
      <c r="BN319" s="1497"/>
      <c r="BO319" s="1498"/>
      <c r="BP319" s="1502"/>
      <c r="BQ319" s="1502"/>
      <c r="BR319" s="1502"/>
      <c r="BS319" s="1502"/>
      <c r="BT319" s="1502"/>
      <c r="BU319" s="127"/>
      <c r="BV319" s="1378"/>
      <c r="BW319" s="1378"/>
      <c r="BX319" s="1378"/>
      <c r="BY319" s="1378"/>
      <c r="BZ319" s="1378"/>
      <c r="CA319" s="1378"/>
      <c r="CB319" s="1378"/>
      <c r="CC319" s="1378"/>
      <c r="CD319" s="1378"/>
      <c r="CE319" s="1378"/>
      <c r="CF319" s="1378"/>
      <c r="CG319" s="1378"/>
      <c r="CH319" s="1378"/>
      <c r="CI319" s="1378"/>
      <c r="CJ319" s="1378"/>
      <c r="CK319" s="1378"/>
      <c r="CL319" s="1378"/>
      <c r="CM319" s="1378"/>
      <c r="CN319" s="1378"/>
      <c r="CO319" s="1378"/>
      <c r="CP319" s="1378"/>
      <c r="CQ319" s="1378"/>
      <c r="CR319" s="1378"/>
      <c r="CS319" s="1378"/>
      <c r="CT319" s="1378"/>
      <c r="CU319" s="1378"/>
      <c r="CV319" s="1378"/>
      <c r="CW319" s="3"/>
      <c r="CX319" s="5"/>
      <c r="DA319" s="11" t="s">
        <v>357</v>
      </c>
      <c r="DB319" s="11">
        <v>0.77400000000000002</v>
      </c>
      <c r="DC319" s="11"/>
    </row>
    <row r="320" spans="1:107" ht="13.5" customHeight="1" x14ac:dyDescent="0.25">
      <c r="A320" s="3"/>
      <c r="B320" s="2"/>
      <c r="C320" s="33" t="s">
        <v>810</v>
      </c>
      <c r="D320" s="1472" t="s">
        <v>13</v>
      </c>
      <c r="E320" s="1472"/>
      <c r="F320" s="1472"/>
      <c r="G320" s="1472"/>
      <c r="H320" s="1472"/>
      <c r="I320" s="1472"/>
      <c r="J320" s="1472"/>
      <c r="K320" s="1472"/>
      <c r="L320" s="1473"/>
      <c r="M320" s="1360">
        <f>(IF(O311="RUMAH TINGGAL MEWAH",VLOOKUP(D320,BIAYA,2,FALSE),IF(O311="RUMAH TINGGAL MENENGAH",VLOOKUP(D320,BIAYA,3,FALSE),IF(O311="RUMAH TINGGAL SEDERHANA",VLOOKUP(D320,BIAYA,4,FALSE),IF(O311="SEMI PERMANEN",VLOOKUP(D320,BIAYA,5,FALSE),IF(O311="GUDANG",VLOOKUP(D320,BIAYA,6,FALSE),IF(O311="GEDUNG BERTINGKAT RENDAH &lt; 5 LANTAI",VLOOKUP(D320,BIAYA,7,FALSE),IF(O311="GEDUNG BERTINGKAT SEDANG 5-8 LANTAI",VLOOKUP(D320,BIAYA,8,FALSE),IF(O311="GEDUNG BERTINGKAT TINGGI &gt; 8 LANTAI",VLOOKUP(D320,BIAYA,9,FALSE),IF(O311="MALL 4 LANTAI + 1 BASEMENT",VLOOKUP(D320,BIAYA,10,FALSE),IF(O311="HOTEL 8 LANTAI",VLOOKUP(D320,BIAYA,11,FALSE),IF(O311="APARTEMEN 14 LANTAI + 2 SEMI BASEMENT",VLOOKUP(D320,BIAYA,12,FALSE)))))))))))))</f>
        <v>0</v>
      </c>
      <c r="N320" s="1360"/>
      <c r="O320" s="1360"/>
      <c r="P320" s="1360"/>
      <c r="Q320" s="1360"/>
      <c r="R320" s="1460"/>
      <c r="S320" s="1460"/>
      <c r="T320" s="1460"/>
      <c r="U320" s="1359">
        <v>1</v>
      </c>
      <c r="V320" s="1359"/>
      <c r="W320" s="1359"/>
      <c r="X320" s="1533">
        <f t="shared" si="46"/>
        <v>0</v>
      </c>
      <c r="Y320" s="1379"/>
      <c r="Z320" s="1379"/>
      <c r="AA320" s="1379"/>
      <c r="AB320" s="1534"/>
      <c r="AC320" s="1394"/>
      <c r="AD320" s="1395"/>
      <c r="AE320" s="1395"/>
      <c r="AF320" s="1395"/>
      <c r="AG320" s="1395"/>
      <c r="AH320" s="1395"/>
      <c r="AI320" s="1395"/>
      <c r="AJ320" s="1395"/>
      <c r="AK320" s="1395"/>
      <c r="AL320" s="1395"/>
      <c r="AM320" s="1395"/>
      <c r="AN320" s="1395"/>
      <c r="AO320" s="1395"/>
      <c r="AP320" s="1395"/>
      <c r="AQ320" s="1395"/>
      <c r="AR320" s="1395"/>
      <c r="AS320" s="1395"/>
      <c r="AT320" s="1395"/>
      <c r="AU320" s="1395"/>
      <c r="AV320" s="1395"/>
      <c r="AW320" s="1395"/>
      <c r="AX320" s="1395"/>
      <c r="AY320" s="1396"/>
      <c r="AZ320" s="7"/>
      <c r="BA320" s="1486"/>
      <c r="BB320" s="1487"/>
      <c r="BC320" s="1487"/>
      <c r="BD320" s="1488"/>
      <c r="BE320" s="1492"/>
      <c r="BF320" s="1492"/>
      <c r="BG320" s="1492"/>
      <c r="BH320" s="1492"/>
      <c r="BI320" s="1412"/>
      <c r="BJ320" s="1413"/>
      <c r="BK320" s="1413"/>
      <c r="BL320" s="1414"/>
      <c r="BM320" s="1496"/>
      <c r="BN320" s="1497"/>
      <c r="BO320" s="1498"/>
      <c r="BP320" s="1502"/>
      <c r="BQ320" s="1502"/>
      <c r="BR320" s="1502"/>
      <c r="BS320" s="1502"/>
      <c r="BT320" s="1502"/>
      <c r="BU320" s="127"/>
      <c r="BV320" s="1378"/>
      <c r="BW320" s="1378"/>
      <c r="BX320" s="1378"/>
      <c r="BY320" s="1378"/>
      <c r="BZ320" s="1378"/>
      <c r="CA320" s="1378"/>
      <c r="CB320" s="1378"/>
      <c r="CC320" s="1378"/>
      <c r="CD320" s="1378"/>
      <c r="CE320" s="1378"/>
      <c r="CF320" s="1378"/>
      <c r="CG320" s="1378"/>
      <c r="CH320" s="1378"/>
      <c r="CI320" s="1378"/>
      <c r="CJ320" s="1378"/>
      <c r="CK320" s="1378"/>
      <c r="CL320" s="1378"/>
      <c r="CM320" s="1378"/>
      <c r="CN320" s="1378"/>
      <c r="CO320" s="1378"/>
      <c r="CP320" s="1378"/>
      <c r="CQ320" s="1378"/>
      <c r="CR320" s="1378"/>
      <c r="CS320" s="1378"/>
      <c r="CT320" s="1378"/>
      <c r="CU320" s="1378"/>
      <c r="CV320" s="1378"/>
      <c r="CW320" s="3"/>
      <c r="CX320" s="5"/>
      <c r="DA320" s="11" t="s">
        <v>358</v>
      </c>
      <c r="DB320" s="11">
        <v>0.86799999999999999</v>
      </c>
      <c r="DC320" s="11"/>
    </row>
    <row r="321" spans="1:107" ht="13.5" customHeight="1" x14ac:dyDescent="0.25">
      <c r="A321" s="3"/>
      <c r="B321" s="2"/>
      <c r="C321" s="34" t="s">
        <v>810</v>
      </c>
      <c r="D321" s="1474" t="s">
        <v>13</v>
      </c>
      <c r="E321" s="1474"/>
      <c r="F321" s="1474"/>
      <c r="G321" s="1474"/>
      <c r="H321" s="1474"/>
      <c r="I321" s="1474"/>
      <c r="J321" s="1474"/>
      <c r="K321" s="1474"/>
      <c r="L321" s="1475"/>
      <c r="M321" s="1476">
        <f>(IF(O311="RUMAH TINGGAL MEWAH",VLOOKUP(D321,BIAYA,2,FALSE),IF(O311="RUMAH TINGGAL MENENGAH",VLOOKUP(D321,BIAYA,3,FALSE),IF(O311="RUMAH TINGGAL SEDERHANA",VLOOKUP(D321,BIAYA,4,FALSE),IF(O311="SEMI PERMANEN",VLOOKUP(D321,BIAYA,5,FALSE),IF(O311="GUDANG",VLOOKUP(D321,BIAYA,6,FALSE),IF(O311="GEDUNG BERTINGKAT RENDAH &lt; 5 LANTAI",VLOOKUP(D321,BIAYA,7,FALSE),IF(O311="GEDUNG BERTINGKAT SEDANG 5-8 LANTAI",VLOOKUP(D321,BIAYA,8,FALSE),IF(O311="GEDUNG BERTINGKAT TINGGI &gt; 8 LANTAI",VLOOKUP(D321,BIAYA,9,FALSE),IF(O311="MALL 4 LANTAI + 1 BASEMENT",VLOOKUP(D321,BIAYA,10,FALSE),IF(O311="HOTEL 8 LANTAI",VLOOKUP(D321,BIAYA,11,FALSE),IF(O311="APARTEMEN 14 LANTAI + 2 SEMI BASEMENT",VLOOKUP(D321,BIAYA,12,FALSE)))))))))))))</f>
        <v>0</v>
      </c>
      <c r="N321" s="1476"/>
      <c r="O321" s="1476"/>
      <c r="P321" s="1476"/>
      <c r="Q321" s="1476"/>
      <c r="R321" s="1380"/>
      <c r="S321" s="1380"/>
      <c r="T321" s="1380"/>
      <c r="U321" s="1377">
        <v>1</v>
      </c>
      <c r="V321" s="1377"/>
      <c r="W321" s="1377"/>
      <c r="X321" s="1527">
        <f t="shared" si="46"/>
        <v>0</v>
      </c>
      <c r="Y321" s="1528"/>
      <c r="Z321" s="1528"/>
      <c r="AA321" s="1528"/>
      <c r="AB321" s="1529"/>
      <c r="AC321" s="1394"/>
      <c r="AD321" s="1395"/>
      <c r="AE321" s="1395"/>
      <c r="AF321" s="1395"/>
      <c r="AG321" s="1395"/>
      <c r="AH321" s="1395"/>
      <c r="AI321" s="1395"/>
      <c r="AJ321" s="1395"/>
      <c r="AK321" s="1395"/>
      <c r="AL321" s="1395"/>
      <c r="AM321" s="1395"/>
      <c r="AN321" s="1395"/>
      <c r="AO321" s="1395"/>
      <c r="AP321" s="1395"/>
      <c r="AQ321" s="1395"/>
      <c r="AR321" s="1395"/>
      <c r="AS321" s="1395"/>
      <c r="AT321" s="1395"/>
      <c r="AU321" s="1395"/>
      <c r="AV321" s="1395"/>
      <c r="AW321" s="1395"/>
      <c r="AX321" s="1395"/>
      <c r="AY321" s="1396"/>
      <c r="AZ321" s="7"/>
      <c r="BA321" s="1486"/>
      <c r="BB321" s="1487"/>
      <c r="BC321" s="1487"/>
      <c r="BD321" s="1488"/>
      <c r="BE321" s="1492"/>
      <c r="BF321" s="1492"/>
      <c r="BG321" s="1492"/>
      <c r="BH321" s="1492"/>
      <c r="BI321" s="1412"/>
      <c r="BJ321" s="1413"/>
      <c r="BK321" s="1413"/>
      <c r="BL321" s="1414"/>
      <c r="BM321" s="1496"/>
      <c r="BN321" s="1497"/>
      <c r="BO321" s="1498"/>
      <c r="BP321" s="1502"/>
      <c r="BQ321" s="1502"/>
      <c r="BR321" s="1502"/>
      <c r="BS321" s="1502"/>
      <c r="BT321" s="1502"/>
      <c r="BU321" s="127"/>
      <c r="BV321" s="1378"/>
      <c r="BW321" s="1378"/>
      <c r="BX321" s="1378"/>
      <c r="BY321" s="1378"/>
      <c r="BZ321" s="1378"/>
      <c r="CA321" s="1378"/>
      <c r="CB321" s="1378"/>
      <c r="CC321" s="1378"/>
      <c r="CD321" s="1378"/>
      <c r="CE321" s="1378"/>
      <c r="CF321" s="1378"/>
      <c r="CG321" s="1378"/>
      <c r="CH321" s="1378"/>
      <c r="CI321" s="1378"/>
      <c r="CJ321" s="1378"/>
      <c r="CK321" s="1378"/>
      <c r="CL321" s="1378"/>
      <c r="CM321" s="1378"/>
      <c r="CN321" s="1378"/>
      <c r="CO321" s="1378"/>
      <c r="CP321" s="1378"/>
      <c r="CQ321" s="1378"/>
      <c r="CR321" s="1378"/>
      <c r="CS321" s="1378"/>
      <c r="CT321" s="1378"/>
      <c r="CU321" s="1378"/>
      <c r="CV321" s="1378"/>
      <c r="CW321" s="3"/>
      <c r="CX321" s="5"/>
      <c r="DA321" s="11" t="s">
        <v>359</v>
      </c>
      <c r="DB321" s="11">
        <v>0.80800000000000005</v>
      </c>
      <c r="DC321" s="11"/>
    </row>
    <row r="322" spans="1:107" ht="13.5" customHeight="1" x14ac:dyDescent="0.2">
      <c r="A322" s="3"/>
      <c r="B322" s="2"/>
      <c r="C322" s="1503" t="s">
        <v>811</v>
      </c>
      <c r="D322" s="1504"/>
      <c r="E322" s="1504"/>
      <c r="F322" s="1504"/>
      <c r="G322" s="1504"/>
      <c r="H322" s="1504"/>
      <c r="I322" s="1504"/>
      <c r="J322" s="1504"/>
      <c r="K322" s="1504"/>
      <c r="L322" s="1504"/>
      <c r="M322" s="1504"/>
      <c r="N322" s="1504"/>
      <c r="O322" s="1504"/>
      <c r="P322" s="1504"/>
      <c r="Q322" s="1504"/>
      <c r="R322" s="1504"/>
      <c r="S322" s="1504"/>
      <c r="T322" s="1504"/>
      <c r="U322" s="1504"/>
      <c r="V322" s="1504"/>
      <c r="W322" s="1505"/>
      <c r="X322" s="1384">
        <f>SUM(X318:AB321)</f>
        <v>0</v>
      </c>
      <c r="Y322" s="1384"/>
      <c r="Z322" s="1384"/>
      <c r="AA322" s="1384"/>
      <c r="AB322" s="1384"/>
      <c r="AC322" s="1397"/>
      <c r="AD322" s="1398"/>
      <c r="AE322" s="1398"/>
      <c r="AF322" s="1398"/>
      <c r="AG322" s="1398"/>
      <c r="AH322" s="1398"/>
      <c r="AI322" s="1398"/>
      <c r="AJ322" s="1398"/>
      <c r="AK322" s="1398"/>
      <c r="AL322" s="1398"/>
      <c r="AM322" s="1398"/>
      <c r="AN322" s="1398"/>
      <c r="AO322" s="1398"/>
      <c r="AP322" s="1398"/>
      <c r="AQ322" s="1398"/>
      <c r="AR322" s="1398"/>
      <c r="AS322" s="1398"/>
      <c r="AT322" s="1398"/>
      <c r="AU322" s="1398"/>
      <c r="AV322" s="1398"/>
      <c r="AW322" s="1398"/>
      <c r="AX322" s="1398"/>
      <c r="AY322" s="1399"/>
      <c r="AZ322" s="7"/>
      <c r="BA322" s="1489"/>
      <c r="BB322" s="1490"/>
      <c r="BC322" s="1490"/>
      <c r="BD322" s="1491"/>
      <c r="BE322" s="1492"/>
      <c r="BF322" s="1492"/>
      <c r="BG322" s="1492"/>
      <c r="BH322" s="1492"/>
      <c r="BI322" s="1415"/>
      <c r="BJ322" s="1416"/>
      <c r="BK322" s="1416"/>
      <c r="BL322" s="1417"/>
      <c r="BM322" s="1499"/>
      <c r="BN322" s="1500"/>
      <c r="BO322" s="1501"/>
      <c r="BP322" s="1502"/>
      <c r="BQ322" s="1502"/>
      <c r="BR322" s="1502"/>
      <c r="BS322" s="1502"/>
      <c r="BT322" s="1502"/>
      <c r="BU322" s="127"/>
      <c r="BV322" s="1378"/>
      <c r="BW322" s="1378"/>
      <c r="BX322" s="1378"/>
      <c r="BY322" s="1378"/>
      <c r="BZ322" s="1378"/>
      <c r="CA322" s="1378"/>
      <c r="CB322" s="1378"/>
      <c r="CC322" s="1378"/>
      <c r="CD322" s="1378"/>
      <c r="CE322" s="1378"/>
      <c r="CF322" s="1378"/>
      <c r="CG322" s="1378"/>
      <c r="CH322" s="1378"/>
      <c r="CI322" s="1378"/>
      <c r="CJ322" s="1378"/>
      <c r="CK322" s="1378"/>
      <c r="CL322" s="1378"/>
      <c r="CM322" s="1378"/>
      <c r="CN322" s="1378"/>
      <c r="CO322" s="1378"/>
      <c r="CP322" s="1378"/>
      <c r="CQ322" s="1378"/>
      <c r="CR322" s="1378"/>
      <c r="CS322" s="1378"/>
      <c r="CT322" s="1378"/>
      <c r="CU322" s="1378"/>
      <c r="CV322" s="1378"/>
      <c r="CW322" s="3"/>
      <c r="CX322" s="5"/>
      <c r="DA322" s="11" t="s">
        <v>360</v>
      </c>
      <c r="DB322" s="11">
        <v>0.86899999999999999</v>
      </c>
      <c r="DC322" s="11"/>
    </row>
    <row r="323" spans="1:107" ht="13.5" customHeight="1" x14ac:dyDescent="0.2">
      <c r="A323" s="3"/>
      <c r="B323" s="2"/>
      <c r="C323" s="1385" t="s">
        <v>606</v>
      </c>
      <c r="D323" s="1386"/>
      <c r="E323" s="1386"/>
      <c r="F323" s="1386"/>
      <c r="G323" s="1386"/>
      <c r="H323" s="1386"/>
      <c r="I323" s="1386"/>
      <c r="J323" s="1386"/>
      <c r="K323" s="1386"/>
      <c r="L323" s="1386"/>
      <c r="M323" s="1386"/>
      <c r="N323" s="1386"/>
      <c r="O323" s="1386"/>
      <c r="P323" s="1386"/>
      <c r="Q323" s="1386"/>
      <c r="R323" s="1386"/>
      <c r="S323" s="1386"/>
      <c r="T323" s="1386"/>
      <c r="U323" s="1386"/>
      <c r="V323" s="1386"/>
      <c r="W323" s="1387"/>
      <c r="X323" s="1388">
        <f>HLOOKUP(O311,$DG$58:$DQ$67,3,FALSE)</f>
        <v>1256102.6698753322</v>
      </c>
      <c r="Y323" s="1389"/>
      <c r="Z323" s="1389"/>
      <c r="AA323" s="1389"/>
      <c r="AB323" s="1390"/>
      <c r="AC323" s="1391" t="str">
        <f>HLOOKUP(O311,$DG$44:$DQ$56,3,FALSE)</f>
        <v>Menggunakan mutu beton sedang (setara K-225), yang terdiri dari kolom, balok, ring balok</v>
      </c>
      <c r="AD323" s="1392"/>
      <c r="AE323" s="1392"/>
      <c r="AF323" s="1392"/>
      <c r="AG323" s="1392"/>
      <c r="AH323" s="1392"/>
      <c r="AI323" s="1392"/>
      <c r="AJ323" s="1392"/>
      <c r="AK323" s="1392"/>
      <c r="AL323" s="1392"/>
      <c r="AM323" s="1392"/>
      <c r="AN323" s="1392"/>
      <c r="AO323" s="1392"/>
      <c r="AP323" s="1392"/>
      <c r="AQ323" s="1392"/>
      <c r="AR323" s="1392"/>
      <c r="AS323" s="1392"/>
      <c r="AT323" s="1392"/>
      <c r="AU323" s="1392"/>
      <c r="AV323" s="1392"/>
      <c r="AW323" s="1392"/>
      <c r="AX323" s="1392"/>
      <c r="AY323" s="1393"/>
      <c r="AZ323" s="3"/>
      <c r="BA323" s="1400" t="e">
        <f>X328*BQ316</f>
        <v>#N/A</v>
      </c>
      <c r="BB323" s="1401"/>
      <c r="BC323" s="1401"/>
      <c r="BD323" s="1402"/>
      <c r="BE323" s="1409">
        <f>BE318</f>
        <v>0</v>
      </c>
      <c r="BF323" s="1410"/>
      <c r="BG323" s="1410"/>
      <c r="BH323" s="1411"/>
      <c r="BI323" s="1409">
        <f>BI318</f>
        <v>0</v>
      </c>
      <c r="BJ323" s="1410"/>
      <c r="BK323" s="1410"/>
      <c r="BL323" s="1411"/>
      <c r="BM323" s="1418">
        <f>IF(BI318=0,0,(Rekap!$A$6-BI323)/AS376)</f>
        <v>0</v>
      </c>
      <c r="BN323" s="1419"/>
      <c r="BO323" s="1420"/>
      <c r="BP323" s="1427" t="e">
        <f>BA323*BM323</f>
        <v>#N/A</v>
      </c>
      <c r="BQ323" s="1427"/>
      <c r="BR323" s="1427"/>
      <c r="BS323" s="1427"/>
      <c r="BT323" s="1427"/>
      <c r="BU323" s="127"/>
      <c r="BV323" s="1378"/>
      <c r="BW323" s="1378"/>
      <c r="BX323" s="1378"/>
      <c r="BY323" s="1378"/>
      <c r="BZ323" s="1378"/>
      <c r="CA323" s="1378"/>
      <c r="CB323" s="1378"/>
      <c r="CC323" s="1378"/>
      <c r="CD323" s="1378"/>
      <c r="CE323" s="1378"/>
      <c r="CF323" s="1378"/>
      <c r="CG323" s="1378"/>
      <c r="CH323" s="1378"/>
      <c r="CI323" s="1378"/>
      <c r="CJ323" s="1378"/>
      <c r="CK323" s="1378"/>
      <c r="CL323" s="1378"/>
      <c r="CM323" s="1378"/>
      <c r="CN323" s="1378"/>
      <c r="CO323" s="1378"/>
      <c r="CP323" s="1378"/>
      <c r="CQ323" s="1378"/>
      <c r="CR323" s="1378"/>
      <c r="CS323" s="1378"/>
      <c r="CT323" s="1378"/>
      <c r="CU323" s="1378"/>
      <c r="CV323" s="1378"/>
      <c r="CW323" s="3"/>
      <c r="CX323" s="5"/>
      <c r="DA323" s="11" t="s">
        <v>361</v>
      </c>
      <c r="DB323" s="11">
        <v>0.83599999999999997</v>
      </c>
      <c r="DC323" s="11"/>
    </row>
    <row r="324" spans="1:107" ht="13.5" customHeight="1" x14ac:dyDescent="0.25">
      <c r="A324" s="3"/>
      <c r="B324" s="2"/>
      <c r="C324" s="32" t="s">
        <v>810</v>
      </c>
      <c r="D324" s="1470" t="s">
        <v>13</v>
      </c>
      <c r="E324" s="1470"/>
      <c r="F324" s="1470"/>
      <c r="G324" s="1470"/>
      <c r="H324" s="1470"/>
      <c r="I324" s="1470"/>
      <c r="J324" s="1470"/>
      <c r="K324" s="1470"/>
      <c r="L324" s="1471"/>
      <c r="M324" s="1379">
        <f>(IF(O311="RUMAH TINGGAL MEWAH",VLOOKUP(D324,BIAYA,2,FALSE),IF(O311="RUMAH TINGGAL MENENGAH",VLOOKUP(D324,BIAYA,3,FALSE),IF(O311="RUMAH TINGGAL SEDERHANA",VLOOKUP(D324,BIAYA,4,FALSE),IF(O311="SEMI PERMANEN",VLOOKUP(D324,BIAYA,5,FALSE),IF(O311="GUDANG",VLOOKUP(D324,BIAYA,6,FALSE),IF(O311="GEDUNG BERTINGKAT RENDAH &lt; 5 LANTAI",VLOOKUP(D324,BIAYA,7,FALSE),IF(O311="GEDUNG BERTINGKAT SEDANG 5-8 LANTAI",VLOOKUP(D324,BIAYA,8,FALSE),IF(O311="GEDUNG BERTINGKAT TINGGI &gt; 8 LANTAI",VLOOKUP(D324,BIAYA,9,FALSE),IF(O311="MALL 4 LANTAI + 1 BASEMENT",VLOOKUP(D324,BIAYA,10,FALSE),IF(O311="HOTEL 8 LANTAI",VLOOKUP(D324,BIAYA,11,FALSE),IF(O311="APARTEMEN 14 LANTAI + 2 SEMI BASEMENT",VLOOKUP(D324,BIAYA,12,FALSE)))))))))))))</f>
        <v>0</v>
      </c>
      <c r="N324" s="1379"/>
      <c r="O324" s="1379"/>
      <c r="P324" s="1379"/>
      <c r="Q324" s="1379"/>
      <c r="R324" s="1459">
        <v>1</v>
      </c>
      <c r="S324" s="1459"/>
      <c r="T324" s="1459"/>
      <c r="U324" s="1436">
        <v>1</v>
      </c>
      <c r="V324" s="1436"/>
      <c r="W324" s="1436"/>
      <c r="X324" s="1437">
        <f>M324*R324*U324</f>
        <v>0</v>
      </c>
      <c r="Y324" s="1437"/>
      <c r="Z324" s="1437"/>
      <c r="AA324" s="1437"/>
      <c r="AB324" s="1437"/>
      <c r="AC324" s="1394"/>
      <c r="AD324" s="1395"/>
      <c r="AE324" s="1395"/>
      <c r="AF324" s="1395"/>
      <c r="AG324" s="1395"/>
      <c r="AH324" s="1395"/>
      <c r="AI324" s="1395"/>
      <c r="AJ324" s="1395"/>
      <c r="AK324" s="1395"/>
      <c r="AL324" s="1395"/>
      <c r="AM324" s="1395"/>
      <c r="AN324" s="1395"/>
      <c r="AO324" s="1395"/>
      <c r="AP324" s="1395"/>
      <c r="AQ324" s="1395"/>
      <c r="AR324" s="1395"/>
      <c r="AS324" s="1395"/>
      <c r="AT324" s="1395"/>
      <c r="AU324" s="1395"/>
      <c r="AV324" s="1395"/>
      <c r="AW324" s="1395"/>
      <c r="AX324" s="1395"/>
      <c r="AY324" s="1396"/>
      <c r="AZ324" s="3"/>
      <c r="BA324" s="1403"/>
      <c r="BB324" s="1404"/>
      <c r="BC324" s="1404"/>
      <c r="BD324" s="1405"/>
      <c r="BE324" s="1412"/>
      <c r="BF324" s="1413"/>
      <c r="BG324" s="1413"/>
      <c r="BH324" s="1414"/>
      <c r="BI324" s="1412"/>
      <c r="BJ324" s="1413"/>
      <c r="BK324" s="1413"/>
      <c r="BL324" s="1414"/>
      <c r="BM324" s="1421"/>
      <c r="BN324" s="1422"/>
      <c r="BO324" s="1423"/>
      <c r="BP324" s="1427"/>
      <c r="BQ324" s="1427"/>
      <c r="BR324" s="1427"/>
      <c r="BS324" s="1427"/>
      <c r="BT324" s="1427"/>
      <c r="BU324" s="127"/>
      <c r="BV324" s="1378"/>
      <c r="BW324" s="1378"/>
      <c r="BX324" s="1378"/>
      <c r="BY324" s="1378"/>
      <c r="BZ324" s="1378"/>
      <c r="CA324" s="1378"/>
      <c r="CB324" s="1378"/>
      <c r="CC324" s="1378"/>
      <c r="CD324" s="1378"/>
      <c r="CE324" s="1378"/>
      <c r="CF324" s="1378"/>
      <c r="CG324" s="1378"/>
      <c r="CH324" s="1378"/>
      <c r="CI324" s="1378"/>
      <c r="CJ324" s="1378"/>
      <c r="CK324" s="1378"/>
      <c r="CL324" s="1378"/>
      <c r="CM324" s="1378"/>
      <c r="CN324" s="1378"/>
      <c r="CO324" s="1378"/>
      <c r="CP324" s="1378"/>
      <c r="CQ324" s="1378"/>
      <c r="CR324" s="1378"/>
      <c r="CS324" s="1378"/>
      <c r="CT324" s="1378"/>
      <c r="CU324" s="1378"/>
      <c r="CV324" s="1378"/>
      <c r="CW324" s="3"/>
      <c r="CX324" s="5"/>
      <c r="DA324" s="11" t="s">
        <v>362</v>
      </c>
      <c r="DB324" s="11">
        <v>0.79500000000000004</v>
      </c>
      <c r="DC324" s="11"/>
    </row>
    <row r="325" spans="1:107" ht="13.5" customHeight="1" x14ac:dyDescent="0.25">
      <c r="A325" s="3"/>
      <c r="B325" s="2"/>
      <c r="C325" s="33" t="s">
        <v>810</v>
      </c>
      <c r="D325" s="1472" t="s">
        <v>13</v>
      </c>
      <c r="E325" s="1472"/>
      <c r="F325" s="1472"/>
      <c r="G325" s="1472"/>
      <c r="H325" s="1472"/>
      <c r="I325" s="1472"/>
      <c r="J325" s="1472"/>
      <c r="K325" s="1472"/>
      <c r="L325" s="1473"/>
      <c r="M325" s="1379">
        <f>(IF(O311="RUMAH TINGGAL MEWAH",VLOOKUP(D325,BIAYA,2,FALSE),IF(O311="RUMAH TINGGAL MENENGAH",VLOOKUP(D325,BIAYA,3,FALSE),IF(O311="RUMAH TINGGAL SEDERHANA",VLOOKUP(D325,BIAYA,4,FALSE),IF(O311="SEMI PERMANEN",VLOOKUP(D325,BIAYA,5,FALSE),IF(O311="GUDANG",VLOOKUP(D325,BIAYA,6,FALSE),IF(O311="GEDUNG BERTINGKAT RENDAH &lt; 5 LANTAI",VLOOKUP(D325,BIAYA,7,FALSE),IF(O311="GEDUNG BERTINGKAT SEDANG 5-8 LANTAI",VLOOKUP(D325,BIAYA,8,FALSE),IF(O311="GEDUNG BERTINGKAT TINGGI &gt; 8 LANTAI",VLOOKUP(D325,BIAYA,9,FALSE),IF(O311="MALL 4 LANTAI + 1 BASEMENT",VLOOKUP(D325,BIAYA,10,FALSE),IF(O311="HOTEL 8 LANTAI",VLOOKUP(D325,BIAYA,11,FALSE),IF(O311="APARTEMEN 14 LANTAI + 2 SEMI BASEMENT",VLOOKUP(D325,BIAYA,12,FALSE)))))))))))))</f>
        <v>0</v>
      </c>
      <c r="N325" s="1379"/>
      <c r="O325" s="1379"/>
      <c r="P325" s="1379"/>
      <c r="Q325" s="1379"/>
      <c r="R325" s="1460"/>
      <c r="S325" s="1460"/>
      <c r="T325" s="1460"/>
      <c r="U325" s="1359">
        <v>1</v>
      </c>
      <c r="V325" s="1359"/>
      <c r="W325" s="1359"/>
      <c r="X325" s="1533">
        <f t="shared" ref="X325:X327" si="47">M325*R325*U325</f>
        <v>0</v>
      </c>
      <c r="Y325" s="1379"/>
      <c r="Z325" s="1379"/>
      <c r="AA325" s="1379"/>
      <c r="AB325" s="1534"/>
      <c r="AC325" s="1394"/>
      <c r="AD325" s="1395"/>
      <c r="AE325" s="1395"/>
      <c r="AF325" s="1395"/>
      <c r="AG325" s="1395"/>
      <c r="AH325" s="1395"/>
      <c r="AI325" s="1395"/>
      <c r="AJ325" s="1395"/>
      <c r="AK325" s="1395"/>
      <c r="AL325" s="1395"/>
      <c r="AM325" s="1395"/>
      <c r="AN325" s="1395"/>
      <c r="AO325" s="1395"/>
      <c r="AP325" s="1395"/>
      <c r="AQ325" s="1395"/>
      <c r="AR325" s="1395"/>
      <c r="AS325" s="1395"/>
      <c r="AT325" s="1395"/>
      <c r="AU325" s="1395"/>
      <c r="AV325" s="1395"/>
      <c r="AW325" s="1395"/>
      <c r="AX325" s="1395"/>
      <c r="AY325" s="1396"/>
      <c r="AZ325" s="3"/>
      <c r="BA325" s="1403"/>
      <c r="BB325" s="1404"/>
      <c r="BC325" s="1404"/>
      <c r="BD325" s="1405"/>
      <c r="BE325" s="1412"/>
      <c r="BF325" s="1413"/>
      <c r="BG325" s="1413"/>
      <c r="BH325" s="1414"/>
      <c r="BI325" s="1412"/>
      <c r="BJ325" s="1413"/>
      <c r="BK325" s="1413"/>
      <c r="BL325" s="1414"/>
      <c r="BM325" s="1421"/>
      <c r="BN325" s="1422"/>
      <c r="BO325" s="1423"/>
      <c r="BP325" s="1427"/>
      <c r="BQ325" s="1427"/>
      <c r="BR325" s="1427"/>
      <c r="BS325" s="1427"/>
      <c r="BT325" s="1427"/>
      <c r="BU325" s="127"/>
      <c r="BV325" s="1378"/>
      <c r="BW325" s="1378"/>
      <c r="BX325" s="1378"/>
      <c r="BY325" s="1378"/>
      <c r="BZ325" s="1378"/>
      <c r="CA325" s="1378"/>
      <c r="CB325" s="1378"/>
      <c r="CC325" s="1378"/>
      <c r="CD325" s="1378"/>
      <c r="CE325" s="1378"/>
      <c r="CF325" s="1378"/>
      <c r="CG325" s="1378"/>
      <c r="CH325" s="1378"/>
      <c r="CI325" s="1378"/>
      <c r="CJ325" s="1378"/>
      <c r="CK325" s="1378"/>
      <c r="CL325" s="1378"/>
      <c r="CM325" s="1378"/>
      <c r="CN325" s="1378"/>
      <c r="CO325" s="1378"/>
      <c r="CP325" s="1378"/>
      <c r="CQ325" s="1378"/>
      <c r="CR325" s="1378"/>
      <c r="CS325" s="1378"/>
      <c r="CT325" s="1378"/>
      <c r="CU325" s="1378"/>
      <c r="CV325" s="1378"/>
      <c r="CW325" s="3"/>
      <c r="CX325" s="5"/>
      <c r="DA325" s="11" t="s">
        <v>363</v>
      </c>
      <c r="DB325" s="11">
        <v>0.89</v>
      </c>
      <c r="DC325" s="11"/>
    </row>
    <row r="326" spans="1:107" ht="13.5" customHeight="1" x14ac:dyDescent="0.25">
      <c r="A326" s="3"/>
      <c r="B326" s="2"/>
      <c r="C326" s="33" t="s">
        <v>810</v>
      </c>
      <c r="D326" s="1472" t="s">
        <v>13</v>
      </c>
      <c r="E326" s="1472"/>
      <c r="F326" s="1472"/>
      <c r="G326" s="1472"/>
      <c r="H326" s="1472"/>
      <c r="I326" s="1472"/>
      <c r="J326" s="1472"/>
      <c r="K326" s="1472"/>
      <c r="L326" s="1473"/>
      <c r="M326" s="1379">
        <f>(IF(O311="RUMAH TINGGAL MEWAH",VLOOKUP(D326,BIAYA,2,FALSE),IF(O311="RUMAH TINGGAL MENENGAH",VLOOKUP(D326,BIAYA,3,FALSE),IF(O311="RUMAH TINGGAL SEDERHANA",VLOOKUP(D326,BIAYA,4,FALSE),IF(O311="SEMI PERMANEN",VLOOKUP(D326,BIAYA,5,FALSE),IF(O311="GUDANG",VLOOKUP(D326,BIAYA,6,FALSE),IF(O311="GEDUNG BERTINGKAT RENDAH &lt; 5 LANTAI",VLOOKUP(D326,BIAYA,7,FALSE),IF(O311="GEDUNG BERTINGKAT SEDANG 5-8 LANTAI",VLOOKUP(D326,BIAYA,8,FALSE),IF(O311="GEDUNG BERTINGKAT TINGGI &gt; 8 LANTAI",VLOOKUP(D326,BIAYA,9,FALSE),IF(O311="MALL 4 LANTAI + 1 BASEMENT",VLOOKUP(D326,BIAYA,10,FALSE),IF(O311="HOTEL 8 LANTAI",VLOOKUP(D326,BIAYA,11,FALSE),IF(O311="APARTEMEN 14 LANTAI + 2 SEMI BASEMENT",VLOOKUP(D326,BIAYA,12,FALSE)))))))))))))</f>
        <v>0</v>
      </c>
      <c r="N326" s="1379"/>
      <c r="O326" s="1379"/>
      <c r="P326" s="1379"/>
      <c r="Q326" s="1379"/>
      <c r="R326" s="1460"/>
      <c r="S326" s="1460"/>
      <c r="T326" s="1460"/>
      <c r="U326" s="1359">
        <v>1</v>
      </c>
      <c r="V326" s="1359"/>
      <c r="W326" s="1359"/>
      <c r="X326" s="1533">
        <f t="shared" si="47"/>
        <v>0</v>
      </c>
      <c r="Y326" s="1379"/>
      <c r="Z326" s="1379"/>
      <c r="AA326" s="1379"/>
      <c r="AB326" s="1534"/>
      <c r="AC326" s="1394"/>
      <c r="AD326" s="1395"/>
      <c r="AE326" s="1395"/>
      <c r="AF326" s="1395"/>
      <c r="AG326" s="1395"/>
      <c r="AH326" s="1395"/>
      <c r="AI326" s="1395"/>
      <c r="AJ326" s="1395"/>
      <c r="AK326" s="1395"/>
      <c r="AL326" s="1395"/>
      <c r="AM326" s="1395"/>
      <c r="AN326" s="1395"/>
      <c r="AO326" s="1395"/>
      <c r="AP326" s="1395"/>
      <c r="AQ326" s="1395"/>
      <c r="AR326" s="1395"/>
      <c r="AS326" s="1395"/>
      <c r="AT326" s="1395"/>
      <c r="AU326" s="1395"/>
      <c r="AV326" s="1395"/>
      <c r="AW326" s="1395"/>
      <c r="AX326" s="1395"/>
      <c r="AY326" s="1396"/>
      <c r="AZ326" s="3"/>
      <c r="BA326" s="1403"/>
      <c r="BB326" s="1404"/>
      <c r="BC326" s="1404"/>
      <c r="BD326" s="1405"/>
      <c r="BE326" s="1412"/>
      <c r="BF326" s="1413"/>
      <c r="BG326" s="1413"/>
      <c r="BH326" s="1414"/>
      <c r="BI326" s="1412"/>
      <c r="BJ326" s="1413"/>
      <c r="BK326" s="1413"/>
      <c r="BL326" s="1414"/>
      <c r="BM326" s="1421"/>
      <c r="BN326" s="1422"/>
      <c r="BO326" s="1423"/>
      <c r="BP326" s="1427"/>
      <c r="BQ326" s="1427"/>
      <c r="BR326" s="1427"/>
      <c r="BS326" s="1427"/>
      <c r="BT326" s="1427"/>
      <c r="BU326" s="127"/>
      <c r="BV326" s="1378"/>
      <c r="BW326" s="1378"/>
      <c r="BX326" s="1378"/>
      <c r="BY326" s="1378"/>
      <c r="BZ326" s="1378"/>
      <c r="CA326" s="1378"/>
      <c r="CB326" s="1378"/>
      <c r="CC326" s="1378"/>
      <c r="CD326" s="1378"/>
      <c r="CE326" s="1378"/>
      <c r="CF326" s="1378"/>
      <c r="CG326" s="1378"/>
      <c r="CH326" s="1378"/>
      <c r="CI326" s="1378"/>
      <c r="CJ326" s="1378"/>
      <c r="CK326" s="1378"/>
      <c r="CL326" s="1378"/>
      <c r="CM326" s="1378"/>
      <c r="CN326" s="1378"/>
      <c r="CO326" s="1378"/>
      <c r="CP326" s="1378"/>
      <c r="CQ326" s="1378"/>
      <c r="CR326" s="1378"/>
      <c r="CS326" s="1378"/>
      <c r="CT326" s="1378"/>
      <c r="CU326" s="1378"/>
      <c r="CV326" s="1378"/>
      <c r="CW326" s="3"/>
      <c r="CX326" s="5"/>
      <c r="DA326" s="11"/>
      <c r="DB326" s="11"/>
      <c r="DC326" s="11"/>
    </row>
    <row r="327" spans="1:107" ht="13.5" customHeight="1" x14ac:dyDescent="0.25">
      <c r="A327" s="3"/>
      <c r="B327" s="2"/>
      <c r="C327" s="33" t="s">
        <v>810</v>
      </c>
      <c r="D327" s="1472" t="s">
        <v>13</v>
      </c>
      <c r="E327" s="1472"/>
      <c r="F327" s="1472"/>
      <c r="G327" s="1472"/>
      <c r="H327" s="1472"/>
      <c r="I327" s="1472"/>
      <c r="J327" s="1472"/>
      <c r="K327" s="1472"/>
      <c r="L327" s="1473"/>
      <c r="M327" s="1379">
        <f>(IF(O311="RUMAH TINGGAL MEWAH",VLOOKUP(D327,BIAYA,2,FALSE),IF(O311="RUMAH TINGGAL MENENGAH",VLOOKUP(D327,BIAYA,3,FALSE),IF(O311="RUMAH TINGGAL SEDERHANA",VLOOKUP(D327,BIAYA,4,FALSE),IF(O311="SEMI PERMANEN",VLOOKUP(D327,BIAYA,5,FALSE),IF(O311="GUDANG",VLOOKUP(D327,BIAYA,6,FALSE),IF(O311="GEDUNG BERTINGKAT RENDAH &lt; 5 LANTAI",VLOOKUP(D327,BIAYA,7,FALSE),IF(O311="GEDUNG BERTINGKAT SEDANG 5-8 LANTAI",VLOOKUP(D327,BIAYA,8,FALSE),IF(O311="GEDUNG BERTINGKAT TINGGI &gt; 8 LANTAI",VLOOKUP(D327,BIAYA,9,FALSE),IF(O311="MALL 4 LANTAI + 1 BASEMENT",VLOOKUP(D327,BIAYA,10,FALSE),IF(O311="HOTEL 8 LANTAI",VLOOKUP(D327,BIAYA,11,FALSE),IF(O311="APARTEMEN 14 LANTAI + 2 SEMI BASEMENT",VLOOKUP(D327,BIAYA,12,FALSE)))))))))))))</f>
        <v>0</v>
      </c>
      <c r="N327" s="1379"/>
      <c r="O327" s="1379"/>
      <c r="P327" s="1379"/>
      <c r="Q327" s="1379"/>
      <c r="R327" s="1380"/>
      <c r="S327" s="1380"/>
      <c r="T327" s="1380"/>
      <c r="U327" s="1377">
        <v>1</v>
      </c>
      <c r="V327" s="1377"/>
      <c r="W327" s="1377"/>
      <c r="X327" s="1527">
        <f t="shared" si="47"/>
        <v>0</v>
      </c>
      <c r="Y327" s="1528"/>
      <c r="Z327" s="1528"/>
      <c r="AA327" s="1528"/>
      <c r="AB327" s="1529"/>
      <c r="AC327" s="1394"/>
      <c r="AD327" s="1395"/>
      <c r="AE327" s="1395"/>
      <c r="AF327" s="1395"/>
      <c r="AG327" s="1395"/>
      <c r="AH327" s="1395"/>
      <c r="AI327" s="1395"/>
      <c r="AJ327" s="1395"/>
      <c r="AK327" s="1395"/>
      <c r="AL327" s="1395"/>
      <c r="AM327" s="1395"/>
      <c r="AN327" s="1395"/>
      <c r="AO327" s="1395"/>
      <c r="AP327" s="1395"/>
      <c r="AQ327" s="1395"/>
      <c r="AR327" s="1395"/>
      <c r="AS327" s="1395"/>
      <c r="AT327" s="1395"/>
      <c r="AU327" s="1395"/>
      <c r="AV327" s="1395"/>
      <c r="AW327" s="1395"/>
      <c r="AX327" s="1395"/>
      <c r="AY327" s="1396"/>
      <c r="AZ327" s="3"/>
      <c r="BA327" s="1403"/>
      <c r="BB327" s="1404"/>
      <c r="BC327" s="1404"/>
      <c r="BD327" s="1405"/>
      <c r="BE327" s="1412"/>
      <c r="BF327" s="1413"/>
      <c r="BG327" s="1413"/>
      <c r="BH327" s="1414"/>
      <c r="BI327" s="1412"/>
      <c r="BJ327" s="1413"/>
      <c r="BK327" s="1413"/>
      <c r="BL327" s="1414"/>
      <c r="BM327" s="1421"/>
      <c r="BN327" s="1422"/>
      <c r="BO327" s="1423"/>
      <c r="BP327" s="1427"/>
      <c r="BQ327" s="1427"/>
      <c r="BR327" s="1427"/>
      <c r="BS327" s="1427"/>
      <c r="BT327" s="1427"/>
      <c r="BU327" s="127"/>
      <c r="BV327" s="1378"/>
      <c r="BW327" s="1378"/>
      <c r="BX327" s="1378"/>
      <c r="BY327" s="1378"/>
      <c r="BZ327" s="1378"/>
      <c r="CA327" s="1378"/>
      <c r="CB327" s="1378"/>
      <c r="CC327" s="1378"/>
      <c r="CD327" s="1378"/>
      <c r="CE327" s="1378"/>
      <c r="CF327" s="1378"/>
      <c r="CG327" s="1378"/>
      <c r="CH327" s="1378"/>
      <c r="CI327" s="1378"/>
      <c r="CJ327" s="1378"/>
      <c r="CK327" s="1378"/>
      <c r="CL327" s="1378"/>
      <c r="CM327" s="1378"/>
      <c r="CN327" s="1378"/>
      <c r="CO327" s="1378"/>
      <c r="CP327" s="1378"/>
      <c r="CQ327" s="1378"/>
      <c r="CR327" s="1378"/>
      <c r="CS327" s="1378"/>
      <c r="CT327" s="1378"/>
      <c r="CU327" s="1378"/>
      <c r="CV327" s="1378"/>
      <c r="CW327" s="3"/>
      <c r="CX327" s="5"/>
      <c r="DA327" s="11" t="s">
        <v>364</v>
      </c>
      <c r="DB327" s="12">
        <v>1.048</v>
      </c>
      <c r="DC327" s="11"/>
    </row>
    <row r="328" spans="1:107" ht="13.5" customHeight="1" x14ac:dyDescent="0.2">
      <c r="A328" s="3"/>
      <c r="B328" s="2"/>
      <c r="C328" s="1381" t="s">
        <v>811</v>
      </c>
      <c r="D328" s="1382"/>
      <c r="E328" s="1382"/>
      <c r="F328" s="1382"/>
      <c r="G328" s="1382"/>
      <c r="H328" s="1382"/>
      <c r="I328" s="1382"/>
      <c r="J328" s="1382"/>
      <c r="K328" s="1382"/>
      <c r="L328" s="1382"/>
      <c r="M328" s="1382"/>
      <c r="N328" s="1382"/>
      <c r="O328" s="1382"/>
      <c r="P328" s="1382"/>
      <c r="Q328" s="1382"/>
      <c r="R328" s="1382"/>
      <c r="S328" s="1382"/>
      <c r="T328" s="1382"/>
      <c r="U328" s="1382"/>
      <c r="V328" s="1382"/>
      <c r="W328" s="1383"/>
      <c r="X328" s="1384">
        <f>SUM(X324:AB327)</f>
        <v>0</v>
      </c>
      <c r="Y328" s="1384"/>
      <c r="Z328" s="1384"/>
      <c r="AA328" s="1384"/>
      <c r="AB328" s="1384"/>
      <c r="AC328" s="1397"/>
      <c r="AD328" s="1398"/>
      <c r="AE328" s="1398"/>
      <c r="AF328" s="1398"/>
      <c r="AG328" s="1398"/>
      <c r="AH328" s="1398"/>
      <c r="AI328" s="1398"/>
      <c r="AJ328" s="1398"/>
      <c r="AK328" s="1398"/>
      <c r="AL328" s="1398"/>
      <c r="AM328" s="1398"/>
      <c r="AN328" s="1398"/>
      <c r="AO328" s="1398"/>
      <c r="AP328" s="1398"/>
      <c r="AQ328" s="1398"/>
      <c r="AR328" s="1398"/>
      <c r="AS328" s="1398"/>
      <c r="AT328" s="1398"/>
      <c r="AU328" s="1398"/>
      <c r="AV328" s="1398"/>
      <c r="AW328" s="1398"/>
      <c r="AX328" s="1398"/>
      <c r="AY328" s="1399"/>
      <c r="AZ328" s="3"/>
      <c r="BA328" s="1406"/>
      <c r="BB328" s="1407"/>
      <c r="BC328" s="1407"/>
      <c r="BD328" s="1408"/>
      <c r="BE328" s="1415"/>
      <c r="BF328" s="1416"/>
      <c r="BG328" s="1416"/>
      <c r="BH328" s="1417"/>
      <c r="BI328" s="1415"/>
      <c r="BJ328" s="1416"/>
      <c r="BK328" s="1416"/>
      <c r="BL328" s="1417"/>
      <c r="BM328" s="1424"/>
      <c r="BN328" s="1425"/>
      <c r="BO328" s="1426"/>
      <c r="BP328" s="1427"/>
      <c r="BQ328" s="1427"/>
      <c r="BR328" s="1427"/>
      <c r="BS328" s="1427"/>
      <c r="BT328" s="1427"/>
      <c r="BU328" s="127"/>
      <c r="BV328" s="1378"/>
      <c r="BW328" s="1378"/>
      <c r="BX328" s="1378"/>
      <c r="BY328" s="1378"/>
      <c r="BZ328" s="1378"/>
      <c r="CA328" s="1378"/>
      <c r="CB328" s="1378"/>
      <c r="CC328" s="1378"/>
      <c r="CD328" s="1378"/>
      <c r="CE328" s="1378"/>
      <c r="CF328" s="1378"/>
      <c r="CG328" s="1378"/>
      <c r="CH328" s="1378"/>
      <c r="CI328" s="1378"/>
      <c r="CJ328" s="1378"/>
      <c r="CK328" s="1378"/>
      <c r="CL328" s="1378"/>
      <c r="CM328" s="1378"/>
      <c r="CN328" s="1378"/>
      <c r="CO328" s="1378"/>
      <c r="CP328" s="1378"/>
      <c r="CQ328" s="1378"/>
      <c r="CR328" s="1378"/>
      <c r="CS328" s="1378"/>
      <c r="CT328" s="1378"/>
      <c r="CU328" s="1378"/>
      <c r="CV328" s="1378"/>
      <c r="CW328" s="3"/>
      <c r="CX328" s="5"/>
      <c r="DA328" s="11" t="s">
        <v>365</v>
      </c>
      <c r="DB328" s="12">
        <v>0.99399999999999999</v>
      </c>
      <c r="DC328" s="11"/>
    </row>
    <row r="329" spans="1:107" ht="13.5" customHeight="1" x14ac:dyDescent="0.2">
      <c r="A329" s="3"/>
      <c r="B329" s="2"/>
      <c r="C329" s="1385" t="s">
        <v>607</v>
      </c>
      <c r="D329" s="1386"/>
      <c r="E329" s="1386"/>
      <c r="F329" s="1386"/>
      <c r="G329" s="1386"/>
      <c r="H329" s="1386"/>
      <c r="I329" s="1386"/>
      <c r="J329" s="1386"/>
      <c r="K329" s="1386"/>
      <c r="L329" s="1386"/>
      <c r="M329" s="1386"/>
      <c r="N329" s="1386"/>
      <c r="O329" s="1386"/>
      <c r="P329" s="1386"/>
      <c r="Q329" s="1386"/>
      <c r="R329" s="1386"/>
      <c r="S329" s="1386"/>
      <c r="T329" s="1386"/>
      <c r="U329" s="1386"/>
      <c r="V329" s="1386"/>
      <c r="W329" s="1387"/>
      <c r="X329" s="1388">
        <f>HLOOKUP(O311,$DG$58:$DQ$67,4,FALSE)</f>
        <v>140982</v>
      </c>
      <c r="Y329" s="1389"/>
      <c r="Z329" s="1389"/>
      <c r="AA329" s="1389"/>
      <c r="AB329" s="1390"/>
      <c r="AC329" s="1391" t="str">
        <f>HLOOKUP(O311,$DG$44:$DQ$56,4,FALSE)</f>
        <v>Menggunakan kuda-kuda dan rangka atap baja ringan</v>
      </c>
      <c r="AD329" s="1392"/>
      <c r="AE329" s="1392"/>
      <c r="AF329" s="1392"/>
      <c r="AG329" s="1392"/>
      <c r="AH329" s="1392"/>
      <c r="AI329" s="1392"/>
      <c r="AJ329" s="1392"/>
      <c r="AK329" s="1392"/>
      <c r="AL329" s="1392"/>
      <c r="AM329" s="1392"/>
      <c r="AN329" s="1392"/>
      <c r="AO329" s="1392"/>
      <c r="AP329" s="1392"/>
      <c r="AQ329" s="1392"/>
      <c r="AR329" s="1392"/>
      <c r="AS329" s="1392"/>
      <c r="AT329" s="1392"/>
      <c r="AU329" s="1392"/>
      <c r="AV329" s="1392"/>
      <c r="AW329" s="1392"/>
      <c r="AX329" s="1392"/>
      <c r="AY329" s="1393"/>
      <c r="AZ329" s="3"/>
      <c r="BA329" s="1400" t="e">
        <f>X334*BQ316</f>
        <v>#N/A</v>
      </c>
      <c r="BB329" s="1401"/>
      <c r="BC329" s="1401"/>
      <c r="BD329" s="1402"/>
      <c r="BE329" s="1409">
        <f>BE318</f>
        <v>0</v>
      </c>
      <c r="BF329" s="1410"/>
      <c r="BG329" s="1410"/>
      <c r="BH329" s="1411"/>
      <c r="BI329" s="1409">
        <f>BI318</f>
        <v>0</v>
      </c>
      <c r="BJ329" s="1410"/>
      <c r="BK329" s="1410"/>
      <c r="BL329" s="1411"/>
      <c r="BM329" s="1418">
        <f>IF(BI318=0,0,(Rekap!$A$6-BI329)/AS376)</f>
        <v>0</v>
      </c>
      <c r="BN329" s="1419"/>
      <c r="BO329" s="1420"/>
      <c r="BP329" s="1427" t="e">
        <f>BA329*BM329</f>
        <v>#N/A</v>
      </c>
      <c r="BQ329" s="1427"/>
      <c r="BR329" s="1427"/>
      <c r="BS329" s="1427"/>
      <c r="BT329" s="1427"/>
      <c r="BU329" s="127"/>
      <c r="BV329" s="1378"/>
      <c r="BW329" s="1378"/>
      <c r="BX329" s="1378"/>
      <c r="BY329" s="1378"/>
      <c r="BZ329" s="1378"/>
      <c r="CA329" s="1378"/>
      <c r="CB329" s="1378"/>
      <c r="CC329" s="1378"/>
      <c r="CD329" s="1378"/>
      <c r="CE329" s="1378"/>
      <c r="CF329" s="1378"/>
      <c r="CG329" s="1378"/>
      <c r="CH329" s="1378"/>
      <c r="CI329" s="1378"/>
      <c r="CJ329" s="1378"/>
      <c r="CK329" s="1378"/>
      <c r="CL329" s="1378"/>
      <c r="CM329" s="1378"/>
      <c r="CN329" s="1378"/>
      <c r="CO329" s="1378"/>
      <c r="CP329" s="1378"/>
      <c r="CQ329" s="1378"/>
      <c r="CR329" s="1378"/>
      <c r="CS329" s="1378"/>
      <c r="CT329" s="1378"/>
      <c r="CU329" s="1378"/>
      <c r="CV329" s="1378"/>
      <c r="CW329" s="3"/>
      <c r="CX329" s="5"/>
      <c r="DA329" s="11" t="s">
        <v>366</v>
      </c>
      <c r="DB329" s="12">
        <v>1.0369999999999999</v>
      </c>
      <c r="DC329" s="11"/>
    </row>
    <row r="330" spans="1:107" ht="13.5" customHeight="1" x14ac:dyDescent="0.25">
      <c r="A330" s="3"/>
      <c r="B330" s="2"/>
      <c r="C330" s="32" t="s">
        <v>810</v>
      </c>
      <c r="D330" s="1470" t="s">
        <v>13</v>
      </c>
      <c r="E330" s="1470"/>
      <c r="F330" s="1470"/>
      <c r="G330" s="1470"/>
      <c r="H330" s="1470"/>
      <c r="I330" s="1470"/>
      <c r="J330" s="1470"/>
      <c r="K330" s="1470"/>
      <c r="L330" s="1471"/>
      <c r="M330" s="1379">
        <f>(IF(O311="RUMAH TINGGAL MEWAH",VLOOKUP(D330,BIAYA,2,FALSE),IF(O311="RUMAH TINGGAL MENENGAH",VLOOKUP(D330,BIAYA,3,FALSE),IF(O311="RUMAH TINGGAL SEDERHANA",VLOOKUP(D330,BIAYA,4,FALSE),IF(O311="SEMI PERMANEN",VLOOKUP(D330,BIAYA,5,FALSE),IF(O311="GUDANG",VLOOKUP(D330,BIAYA,6,FALSE),IF(O311="GEDUNG BERTINGKAT RENDAH &lt; 5 LANTAI",VLOOKUP(D330,BIAYA,7,FALSE),IF(O311="GEDUNG BERTINGKAT SEDANG 5-8 LANTAI",VLOOKUP(D330,BIAYA,8,FALSE),IF(O311="GEDUNG BERTINGKAT TINGGI &gt; 8 LANTAI",VLOOKUP(D330,BIAYA,9,FALSE),IF(O311="MALL 4 LANTAI + 1 BASEMENT",VLOOKUP(D330,BIAYA,10,FALSE),IF(O311="HOTEL 8 LANTAI",VLOOKUP(D330,BIAYA,11,FALSE),IF(O311="APARTEMEN 14 LANTAI + 2 SEMI BASEMENT",VLOOKUP(D330,BIAYA,12,FALSE)))))))))))))</f>
        <v>0</v>
      </c>
      <c r="N330" s="1379"/>
      <c r="O330" s="1379"/>
      <c r="P330" s="1379"/>
      <c r="Q330" s="1379"/>
      <c r="R330" s="1459">
        <v>1</v>
      </c>
      <c r="S330" s="1459"/>
      <c r="T330" s="1459"/>
      <c r="U330" s="1436">
        <v>1</v>
      </c>
      <c r="V330" s="1436"/>
      <c r="W330" s="1436"/>
      <c r="X330" s="1437">
        <f>M330*R330*U330</f>
        <v>0</v>
      </c>
      <c r="Y330" s="1437"/>
      <c r="Z330" s="1437"/>
      <c r="AA330" s="1437"/>
      <c r="AB330" s="1437"/>
      <c r="AC330" s="1394"/>
      <c r="AD330" s="1395"/>
      <c r="AE330" s="1395"/>
      <c r="AF330" s="1395"/>
      <c r="AG330" s="1395"/>
      <c r="AH330" s="1395"/>
      <c r="AI330" s="1395"/>
      <c r="AJ330" s="1395"/>
      <c r="AK330" s="1395"/>
      <c r="AL330" s="1395"/>
      <c r="AM330" s="1395"/>
      <c r="AN330" s="1395"/>
      <c r="AO330" s="1395"/>
      <c r="AP330" s="1395"/>
      <c r="AQ330" s="1395"/>
      <c r="AR330" s="1395"/>
      <c r="AS330" s="1395"/>
      <c r="AT330" s="1395"/>
      <c r="AU330" s="1395"/>
      <c r="AV330" s="1395"/>
      <c r="AW330" s="1395"/>
      <c r="AX330" s="1395"/>
      <c r="AY330" s="1396"/>
      <c r="AZ330" s="3"/>
      <c r="BA330" s="1403"/>
      <c r="BB330" s="1404"/>
      <c r="BC330" s="1404"/>
      <c r="BD330" s="1405"/>
      <c r="BE330" s="1412"/>
      <c r="BF330" s="1413"/>
      <c r="BG330" s="1413"/>
      <c r="BH330" s="1414"/>
      <c r="BI330" s="1412"/>
      <c r="BJ330" s="1413"/>
      <c r="BK330" s="1413"/>
      <c r="BL330" s="1414"/>
      <c r="BM330" s="1421"/>
      <c r="BN330" s="1422"/>
      <c r="BO330" s="1423"/>
      <c r="BP330" s="1427"/>
      <c r="BQ330" s="1427"/>
      <c r="BR330" s="1427"/>
      <c r="BS330" s="1427"/>
      <c r="BT330" s="1427"/>
      <c r="BU330" s="127"/>
      <c r="BV330" s="1378"/>
      <c r="BW330" s="1378"/>
      <c r="BX330" s="1378"/>
      <c r="BY330" s="1378"/>
      <c r="BZ330" s="1378"/>
      <c r="CA330" s="1378"/>
      <c r="CB330" s="1378"/>
      <c r="CC330" s="1378"/>
      <c r="CD330" s="1378"/>
      <c r="CE330" s="1378"/>
      <c r="CF330" s="1378"/>
      <c r="CG330" s="1378"/>
      <c r="CH330" s="1378"/>
      <c r="CI330" s="1378"/>
      <c r="CJ330" s="1378"/>
      <c r="CK330" s="1378"/>
      <c r="CL330" s="1378"/>
      <c r="CM330" s="1378"/>
      <c r="CN330" s="1378"/>
      <c r="CO330" s="1378"/>
      <c r="CP330" s="1378"/>
      <c r="CQ330" s="1378"/>
      <c r="CR330" s="1378"/>
      <c r="CS330" s="1378"/>
      <c r="CT330" s="1378"/>
      <c r="CU330" s="1378"/>
      <c r="CV330" s="1378"/>
      <c r="CW330" s="3"/>
      <c r="CX330" s="5"/>
      <c r="DA330" s="11" t="s">
        <v>367</v>
      </c>
      <c r="DB330" s="12">
        <v>0.9</v>
      </c>
      <c r="DC330" s="11"/>
    </row>
    <row r="331" spans="1:107" ht="13.5" customHeight="1" x14ac:dyDescent="0.25">
      <c r="A331" s="3"/>
      <c r="B331" s="2"/>
      <c r="C331" s="33" t="s">
        <v>810</v>
      </c>
      <c r="D331" s="1472" t="s">
        <v>13</v>
      </c>
      <c r="E331" s="1472"/>
      <c r="F331" s="1472"/>
      <c r="G331" s="1472"/>
      <c r="H331" s="1472"/>
      <c r="I331" s="1472"/>
      <c r="J331" s="1472"/>
      <c r="K331" s="1472"/>
      <c r="L331" s="1473"/>
      <c r="M331" s="1379">
        <f>(IF(O311="RUMAH TINGGAL MEWAH",VLOOKUP(D331,BIAYA,2,FALSE),IF(O311="RUMAH TINGGAL MENENGAH",VLOOKUP(D331,BIAYA,3,FALSE),IF(O311="RUMAH TINGGAL SEDERHANA",VLOOKUP(D331,BIAYA,4,FALSE),IF(O311="SEMI PERMANEN",VLOOKUP(D331,BIAYA,5,FALSE),IF(O311="GUDANG",VLOOKUP(D331,BIAYA,6,FALSE),IF(O311="GEDUNG BERTINGKAT RENDAH &lt; 5 LANTAI",VLOOKUP(D331,BIAYA,7,FALSE),IF(O311="GEDUNG BERTINGKAT SEDANG 5-8 LANTAI",VLOOKUP(D331,BIAYA,8,FALSE),IF(O311="GEDUNG BERTINGKAT TINGGI &gt; 8 LANTAI",VLOOKUP(D331,BIAYA,9,FALSE),IF(O311="MALL 4 LANTAI + 1 BASEMENT",VLOOKUP(D331,BIAYA,10,FALSE),IF(O311="HOTEL 8 LANTAI",VLOOKUP(D331,BIAYA,11,FALSE),IF(O311="APARTEMEN 14 LANTAI + 2 SEMI BASEMENT",VLOOKUP(D331,BIAYA,12,FALSE)))))))))))))</f>
        <v>0</v>
      </c>
      <c r="N331" s="1379"/>
      <c r="O331" s="1379"/>
      <c r="P331" s="1379"/>
      <c r="Q331" s="1379"/>
      <c r="R331" s="1460"/>
      <c r="S331" s="1460"/>
      <c r="T331" s="1460"/>
      <c r="U331" s="1359">
        <v>1</v>
      </c>
      <c r="V331" s="1359"/>
      <c r="W331" s="1359"/>
      <c r="X331" s="1533">
        <f t="shared" ref="X331:X333" si="48">M331*R331*U331</f>
        <v>0</v>
      </c>
      <c r="Y331" s="1379"/>
      <c r="Z331" s="1379"/>
      <c r="AA331" s="1379"/>
      <c r="AB331" s="1534"/>
      <c r="AC331" s="1394"/>
      <c r="AD331" s="1395"/>
      <c r="AE331" s="1395"/>
      <c r="AF331" s="1395"/>
      <c r="AG331" s="1395"/>
      <c r="AH331" s="1395"/>
      <c r="AI331" s="1395"/>
      <c r="AJ331" s="1395"/>
      <c r="AK331" s="1395"/>
      <c r="AL331" s="1395"/>
      <c r="AM331" s="1395"/>
      <c r="AN331" s="1395"/>
      <c r="AO331" s="1395"/>
      <c r="AP331" s="1395"/>
      <c r="AQ331" s="1395"/>
      <c r="AR331" s="1395"/>
      <c r="AS331" s="1395"/>
      <c r="AT331" s="1395"/>
      <c r="AU331" s="1395"/>
      <c r="AV331" s="1395"/>
      <c r="AW331" s="1395"/>
      <c r="AX331" s="1395"/>
      <c r="AY331" s="1396"/>
      <c r="AZ331" s="3"/>
      <c r="BA331" s="1403"/>
      <c r="BB331" s="1404"/>
      <c r="BC331" s="1404"/>
      <c r="BD331" s="1405"/>
      <c r="BE331" s="1412"/>
      <c r="BF331" s="1413"/>
      <c r="BG331" s="1413"/>
      <c r="BH331" s="1414"/>
      <c r="BI331" s="1412"/>
      <c r="BJ331" s="1413"/>
      <c r="BK331" s="1413"/>
      <c r="BL331" s="1414"/>
      <c r="BM331" s="1421"/>
      <c r="BN331" s="1422"/>
      <c r="BO331" s="1423"/>
      <c r="BP331" s="1427"/>
      <c r="BQ331" s="1427"/>
      <c r="BR331" s="1427"/>
      <c r="BS331" s="1427"/>
      <c r="BT331" s="1427"/>
      <c r="BU331" s="127"/>
      <c r="BV331" s="1378"/>
      <c r="BW331" s="1378"/>
      <c r="BX331" s="1378"/>
      <c r="BY331" s="1378"/>
      <c r="BZ331" s="1378"/>
      <c r="CA331" s="1378"/>
      <c r="CB331" s="1378"/>
      <c r="CC331" s="1378"/>
      <c r="CD331" s="1378"/>
      <c r="CE331" s="1378"/>
      <c r="CF331" s="1378"/>
      <c r="CG331" s="1378"/>
      <c r="CH331" s="1378"/>
      <c r="CI331" s="1378"/>
      <c r="CJ331" s="1378"/>
      <c r="CK331" s="1378"/>
      <c r="CL331" s="1378"/>
      <c r="CM331" s="1378"/>
      <c r="CN331" s="1378"/>
      <c r="CO331" s="1378"/>
      <c r="CP331" s="1378"/>
      <c r="CQ331" s="1378"/>
      <c r="CR331" s="1378"/>
      <c r="CS331" s="1378"/>
      <c r="CT331" s="1378"/>
      <c r="CU331" s="1378"/>
      <c r="CV331" s="1378"/>
      <c r="CW331" s="3"/>
      <c r="CX331" s="5"/>
      <c r="DA331" s="11" t="s">
        <v>368</v>
      </c>
      <c r="DB331" s="12">
        <v>0.95799999999999996</v>
      </c>
      <c r="DC331" s="11"/>
    </row>
    <row r="332" spans="1:107" ht="13.5" customHeight="1" x14ac:dyDescent="0.25">
      <c r="A332" s="3"/>
      <c r="B332" s="2"/>
      <c r="C332" s="33" t="s">
        <v>810</v>
      </c>
      <c r="D332" s="1472" t="s">
        <v>13</v>
      </c>
      <c r="E332" s="1472"/>
      <c r="F332" s="1472"/>
      <c r="G332" s="1472"/>
      <c r="H332" s="1472"/>
      <c r="I332" s="1472"/>
      <c r="J332" s="1472"/>
      <c r="K332" s="1472"/>
      <c r="L332" s="1473"/>
      <c r="M332" s="1379">
        <f>(IF(O311="RUMAH TINGGAL MEWAH",VLOOKUP(D332,BIAYA,2,FALSE),IF(O311="RUMAH TINGGAL MENENGAH",VLOOKUP(D332,BIAYA,3,FALSE),IF(O311="RUMAH TINGGAL SEDERHANA",VLOOKUP(D332,BIAYA,4,FALSE),IF(O311="SEMI PERMANEN",VLOOKUP(D332,BIAYA,5,FALSE),IF(O311="GUDANG",VLOOKUP(D332,BIAYA,6,FALSE),IF(O311="GEDUNG BERTINGKAT RENDAH &lt; 5 LANTAI",VLOOKUP(D332,BIAYA,7,FALSE),IF(O311="GEDUNG BERTINGKAT SEDANG 5-8 LANTAI",VLOOKUP(D332,BIAYA,8,FALSE),IF(O311="GEDUNG BERTINGKAT TINGGI &gt; 8 LANTAI",VLOOKUP(D332,BIAYA,9,FALSE),IF(O311="MALL 4 LANTAI + 1 BASEMENT",VLOOKUP(D332,BIAYA,10,FALSE),IF(O311="HOTEL 8 LANTAI",VLOOKUP(D332,BIAYA,11,FALSE),IF(O311="APARTEMEN 14 LANTAI + 2 SEMI BASEMENT",VLOOKUP(D332,BIAYA,12,FALSE)))))))))))))</f>
        <v>0</v>
      </c>
      <c r="N332" s="1379"/>
      <c r="O332" s="1379"/>
      <c r="P332" s="1379"/>
      <c r="Q332" s="1379"/>
      <c r="R332" s="1460"/>
      <c r="S332" s="1460"/>
      <c r="T332" s="1460"/>
      <c r="U332" s="1359">
        <v>1</v>
      </c>
      <c r="V332" s="1359"/>
      <c r="W332" s="1359"/>
      <c r="X332" s="1533">
        <f t="shared" si="48"/>
        <v>0</v>
      </c>
      <c r="Y332" s="1379"/>
      <c r="Z332" s="1379"/>
      <c r="AA332" s="1379"/>
      <c r="AB332" s="1534"/>
      <c r="AC332" s="1394"/>
      <c r="AD332" s="1395"/>
      <c r="AE332" s="1395"/>
      <c r="AF332" s="1395"/>
      <c r="AG332" s="1395"/>
      <c r="AH332" s="1395"/>
      <c r="AI332" s="1395"/>
      <c r="AJ332" s="1395"/>
      <c r="AK332" s="1395"/>
      <c r="AL332" s="1395"/>
      <c r="AM332" s="1395"/>
      <c r="AN332" s="1395"/>
      <c r="AO332" s="1395"/>
      <c r="AP332" s="1395"/>
      <c r="AQ332" s="1395"/>
      <c r="AR332" s="1395"/>
      <c r="AS332" s="1395"/>
      <c r="AT332" s="1395"/>
      <c r="AU332" s="1395"/>
      <c r="AV332" s="1395"/>
      <c r="AW332" s="1395"/>
      <c r="AX332" s="1395"/>
      <c r="AY332" s="1396"/>
      <c r="AZ332" s="3"/>
      <c r="BA332" s="1403"/>
      <c r="BB332" s="1404"/>
      <c r="BC332" s="1404"/>
      <c r="BD332" s="1405"/>
      <c r="BE332" s="1412"/>
      <c r="BF332" s="1413"/>
      <c r="BG332" s="1413"/>
      <c r="BH332" s="1414"/>
      <c r="BI332" s="1412"/>
      <c r="BJ332" s="1413"/>
      <c r="BK332" s="1413"/>
      <c r="BL332" s="1414"/>
      <c r="BM332" s="1421"/>
      <c r="BN332" s="1422"/>
      <c r="BO332" s="1423"/>
      <c r="BP332" s="1427"/>
      <c r="BQ332" s="1427"/>
      <c r="BR332" s="1427"/>
      <c r="BS332" s="1427"/>
      <c r="BT332" s="1427"/>
      <c r="BU332" s="127"/>
      <c r="BV332" s="1378"/>
      <c r="BW332" s="1378"/>
      <c r="BX332" s="1378"/>
      <c r="BY332" s="1378"/>
      <c r="BZ332" s="1378"/>
      <c r="CA332" s="1378"/>
      <c r="CB332" s="1378"/>
      <c r="CC332" s="1378"/>
      <c r="CD332" s="1378"/>
      <c r="CE332" s="1378"/>
      <c r="CF332" s="1378"/>
      <c r="CG332" s="1378"/>
      <c r="CH332" s="1378"/>
      <c r="CI332" s="1378"/>
      <c r="CJ332" s="1378"/>
      <c r="CK332" s="1378"/>
      <c r="CL332" s="1378"/>
      <c r="CM332" s="1378"/>
      <c r="CN332" s="1378"/>
      <c r="CO332" s="1378"/>
      <c r="CP332" s="1378"/>
      <c r="CQ332" s="1378"/>
      <c r="CR332" s="1378"/>
      <c r="CS332" s="1378"/>
      <c r="CT332" s="1378"/>
      <c r="CU332" s="1378"/>
      <c r="CV332" s="1378"/>
      <c r="CW332" s="3"/>
      <c r="CX332" s="5"/>
      <c r="DA332" s="11" t="s">
        <v>369</v>
      </c>
      <c r="DB332" s="12">
        <v>0.97599999999999998</v>
      </c>
      <c r="DC332" s="11"/>
    </row>
    <row r="333" spans="1:107" ht="13.5" customHeight="1" x14ac:dyDescent="0.25">
      <c r="A333" s="3"/>
      <c r="B333" s="2"/>
      <c r="C333" s="34" t="s">
        <v>810</v>
      </c>
      <c r="D333" s="1472" t="s">
        <v>13</v>
      </c>
      <c r="E333" s="1472"/>
      <c r="F333" s="1472"/>
      <c r="G333" s="1472"/>
      <c r="H333" s="1472"/>
      <c r="I333" s="1472"/>
      <c r="J333" s="1472"/>
      <c r="K333" s="1472"/>
      <c r="L333" s="1473"/>
      <c r="M333" s="1379">
        <f>(IF(O311="RUMAH TINGGAL MEWAH",VLOOKUP(D333,BIAYA,2,FALSE),IF(O311="RUMAH TINGGAL MENENGAH",VLOOKUP(D333,BIAYA,3,FALSE),IF(O311="RUMAH TINGGAL SEDERHANA",VLOOKUP(D333,BIAYA,4,FALSE),IF(O311="SEMI PERMANEN",VLOOKUP(D333,BIAYA,5,FALSE),IF(O311="GUDANG",VLOOKUP(D333,BIAYA,6,FALSE),IF(O311="GEDUNG BERTINGKAT RENDAH &lt; 5 LANTAI",VLOOKUP(D333,BIAYA,7,FALSE),IF(O311="GEDUNG BERTINGKAT SEDANG 5-8 LANTAI",VLOOKUP(D333,BIAYA,8,FALSE),IF(O311="GEDUNG BERTINGKAT TINGGI &gt; 8 LANTAI",VLOOKUP(D333,BIAYA,9,FALSE),IF(O311="MALL 4 LANTAI + 1 BASEMENT",VLOOKUP(D333,BIAYA,10,FALSE),IF(O311="HOTEL 8 LANTAI",VLOOKUP(D333,BIAYA,11,FALSE),IF(O311="APARTEMEN 14 LANTAI + 2 SEMI BASEMENT",VLOOKUP(D333,BIAYA,12,FALSE)))))))))))))</f>
        <v>0</v>
      </c>
      <c r="N333" s="1379"/>
      <c r="O333" s="1379"/>
      <c r="P333" s="1379"/>
      <c r="Q333" s="1379"/>
      <c r="R333" s="1380"/>
      <c r="S333" s="1380"/>
      <c r="T333" s="1380"/>
      <c r="U333" s="1377">
        <v>1</v>
      </c>
      <c r="V333" s="1377"/>
      <c r="W333" s="1377"/>
      <c r="X333" s="1527">
        <f t="shared" si="48"/>
        <v>0</v>
      </c>
      <c r="Y333" s="1528"/>
      <c r="Z333" s="1528"/>
      <c r="AA333" s="1528"/>
      <c r="AB333" s="1529"/>
      <c r="AC333" s="1394"/>
      <c r="AD333" s="1395"/>
      <c r="AE333" s="1395"/>
      <c r="AF333" s="1395"/>
      <c r="AG333" s="1395"/>
      <c r="AH333" s="1395"/>
      <c r="AI333" s="1395"/>
      <c r="AJ333" s="1395"/>
      <c r="AK333" s="1395"/>
      <c r="AL333" s="1395"/>
      <c r="AM333" s="1395"/>
      <c r="AN333" s="1395"/>
      <c r="AO333" s="1395"/>
      <c r="AP333" s="1395"/>
      <c r="AQ333" s="1395"/>
      <c r="AR333" s="1395"/>
      <c r="AS333" s="1395"/>
      <c r="AT333" s="1395"/>
      <c r="AU333" s="1395"/>
      <c r="AV333" s="1395"/>
      <c r="AW333" s="1395"/>
      <c r="AX333" s="1395"/>
      <c r="AY333" s="1396"/>
      <c r="AZ333" s="3"/>
      <c r="BA333" s="1403"/>
      <c r="BB333" s="1404"/>
      <c r="BC333" s="1404"/>
      <c r="BD333" s="1405"/>
      <c r="BE333" s="1412"/>
      <c r="BF333" s="1413"/>
      <c r="BG333" s="1413"/>
      <c r="BH333" s="1414"/>
      <c r="BI333" s="1412"/>
      <c r="BJ333" s="1413"/>
      <c r="BK333" s="1413"/>
      <c r="BL333" s="1414"/>
      <c r="BM333" s="1421"/>
      <c r="BN333" s="1422"/>
      <c r="BO333" s="1423"/>
      <c r="BP333" s="1427"/>
      <c r="BQ333" s="1427"/>
      <c r="BR333" s="1427"/>
      <c r="BS333" s="1427"/>
      <c r="BT333" s="1427"/>
      <c r="BU333" s="127"/>
      <c r="BV333" s="1378"/>
      <c r="BW333" s="1378"/>
      <c r="BX333" s="1378"/>
      <c r="BY333" s="1378"/>
      <c r="BZ333" s="1378"/>
      <c r="CA333" s="1378"/>
      <c r="CB333" s="1378"/>
      <c r="CC333" s="1378"/>
      <c r="CD333" s="1378"/>
      <c r="CE333" s="1378"/>
      <c r="CF333" s="1378"/>
      <c r="CG333" s="1378"/>
      <c r="CH333" s="1378"/>
      <c r="CI333" s="1378"/>
      <c r="CJ333" s="1378"/>
      <c r="CK333" s="1378"/>
      <c r="CL333" s="1378"/>
      <c r="CM333" s="1378"/>
      <c r="CN333" s="1378"/>
      <c r="CO333" s="1378"/>
      <c r="CP333" s="1378"/>
      <c r="CQ333" s="1378"/>
      <c r="CR333" s="1378"/>
      <c r="CS333" s="1378"/>
      <c r="CT333" s="1378"/>
      <c r="CU333" s="1378"/>
      <c r="CV333" s="1378"/>
      <c r="CW333" s="3"/>
      <c r="CX333" s="5"/>
      <c r="DA333" s="11" t="s">
        <v>370</v>
      </c>
      <c r="DB333" s="12">
        <v>0.94299999999999995</v>
      </c>
      <c r="DC333" s="11"/>
    </row>
    <row r="334" spans="1:107" ht="13.5" customHeight="1" x14ac:dyDescent="0.2">
      <c r="A334" s="3"/>
      <c r="B334" s="2"/>
      <c r="C334" s="1381" t="s">
        <v>811</v>
      </c>
      <c r="D334" s="1382"/>
      <c r="E334" s="1382"/>
      <c r="F334" s="1382"/>
      <c r="G334" s="1382"/>
      <c r="H334" s="1382"/>
      <c r="I334" s="1382"/>
      <c r="J334" s="1382"/>
      <c r="K334" s="1382"/>
      <c r="L334" s="1382"/>
      <c r="M334" s="1382"/>
      <c r="N334" s="1382"/>
      <c r="O334" s="1382"/>
      <c r="P334" s="1382"/>
      <c r="Q334" s="1382"/>
      <c r="R334" s="1382"/>
      <c r="S334" s="1382"/>
      <c r="T334" s="1382"/>
      <c r="U334" s="1382"/>
      <c r="V334" s="1382"/>
      <c r="W334" s="1383"/>
      <c r="X334" s="1384">
        <f>SUM(X330:AB333)</f>
        <v>0</v>
      </c>
      <c r="Y334" s="1384"/>
      <c r="Z334" s="1384"/>
      <c r="AA334" s="1384"/>
      <c r="AB334" s="1384"/>
      <c r="AC334" s="1397"/>
      <c r="AD334" s="1398"/>
      <c r="AE334" s="1398"/>
      <c r="AF334" s="1398"/>
      <c r="AG334" s="1398"/>
      <c r="AH334" s="1398"/>
      <c r="AI334" s="1398"/>
      <c r="AJ334" s="1398"/>
      <c r="AK334" s="1398"/>
      <c r="AL334" s="1398"/>
      <c r="AM334" s="1398"/>
      <c r="AN334" s="1398"/>
      <c r="AO334" s="1398"/>
      <c r="AP334" s="1398"/>
      <c r="AQ334" s="1398"/>
      <c r="AR334" s="1398"/>
      <c r="AS334" s="1398"/>
      <c r="AT334" s="1398"/>
      <c r="AU334" s="1398"/>
      <c r="AV334" s="1398"/>
      <c r="AW334" s="1398"/>
      <c r="AX334" s="1398"/>
      <c r="AY334" s="1399"/>
      <c r="AZ334" s="3"/>
      <c r="BA334" s="1406"/>
      <c r="BB334" s="1407"/>
      <c r="BC334" s="1407"/>
      <c r="BD334" s="1408"/>
      <c r="BE334" s="1415"/>
      <c r="BF334" s="1416"/>
      <c r="BG334" s="1416"/>
      <c r="BH334" s="1417"/>
      <c r="BI334" s="1415"/>
      <c r="BJ334" s="1416"/>
      <c r="BK334" s="1416"/>
      <c r="BL334" s="1417"/>
      <c r="BM334" s="1424"/>
      <c r="BN334" s="1425"/>
      <c r="BO334" s="1426"/>
      <c r="BP334" s="1427"/>
      <c r="BQ334" s="1427"/>
      <c r="BR334" s="1427"/>
      <c r="BS334" s="1427"/>
      <c r="BT334" s="1427"/>
      <c r="BU334" s="127"/>
      <c r="BV334" s="1378"/>
      <c r="BW334" s="1378"/>
      <c r="BX334" s="1378"/>
      <c r="BY334" s="1378"/>
      <c r="BZ334" s="1378"/>
      <c r="CA334" s="1378"/>
      <c r="CB334" s="1378"/>
      <c r="CC334" s="1378"/>
      <c r="CD334" s="1378"/>
      <c r="CE334" s="1378"/>
      <c r="CF334" s="1378"/>
      <c r="CG334" s="1378"/>
      <c r="CH334" s="1378"/>
      <c r="CI334" s="1378"/>
      <c r="CJ334" s="1378"/>
      <c r="CK334" s="1378"/>
      <c r="CL334" s="1378"/>
      <c r="CM334" s="1378"/>
      <c r="CN334" s="1378"/>
      <c r="CO334" s="1378"/>
      <c r="CP334" s="1378"/>
      <c r="CQ334" s="1378"/>
      <c r="CR334" s="1378"/>
      <c r="CS334" s="1378"/>
      <c r="CT334" s="1378"/>
      <c r="CU334" s="1378"/>
      <c r="CV334" s="1378"/>
      <c r="CW334" s="3"/>
      <c r="CX334" s="5"/>
      <c r="DA334" s="11" t="s">
        <v>371</v>
      </c>
      <c r="DB334" s="12">
        <v>0.99199999999999999</v>
      </c>
      <c r="DC334" s="11"/>
    </row>
    <row r="335" spans="1:107" ht="13.5" customHeight="1" x14ac:dyDescent="0.2">
      <c r="A335" s="3"/>
      <c r="B335" s="2"/>
      <c r="C335" s="1385" t="s">
        <v>608</v>
      </c>
      <c r="D335" s="1386"/>
      <c r="E335" s="1386"/>
      <c r="F335" s="1386"/>
      <c r="G335" s="1386"/>
      <c r="H335" s="1386"/>
      <c r="I335" s="1386"/>
      <c r="J335" s="1386"/>
      <c r="K335" s="1386"/>
      <c r="L335" s="1386"/>
      <c r="M335" s="1386"/>
      <c r="N335" s="1386"/>
      <c r="O335" s="1386"/>
      <c r="P335" s="1386"/>
      <c r="Q335" s="1386"/>
      <c r="R335" s="1386"/>
      <c r="S335" s="1386"/>
      <c r="T335" s="1386"/>
      <c r="U335" s="1386"/>
      <c r="V335" s="1386"/>
      <c r="W335" s="1387"/>
      <c r="X335" s="1388">
        <f>HLOOKUP(O311,$DG$58:$DQ$67,5,FALSE)</f>
        <v>178663</v>
      </c>
      <c r="Y335" s="1389"/>
      <c r="Z335" s="1389"/>
      <c r="AA335" s="1389"/>
      <c r="AB335" s="1390"/>
      <c r="AC335" s="1391" t="str">
        <f>HLOOKUP(O311,$DG$44:$DQ$56,5,FALSE)</f>
        <v>Genteng beton, dilengkapi dengan canopy teras dan listplank</v>
      </c>
      <c r="AD335" s="1392"/>
      <c r="AE335" s="1392"/>
      <c r="AF335" s="1392"/>
      <c r="AG335" s="1392"/>
      <c r="AH335" s="1392"/>
      <c r="AI335" s="1392"/>
      <c r="AJ335" s="1392"/>
      <c r="AK335" s="1392"/>
      <c r="AL335" s="1392"/>
      <c r="AM335" s="1392"/>
      <c r="AN335" s="1392"/>
      <c r="AO335" s="1392"/>
      <c r="AP335" s="1392"/>
      <c r="AQ335" s="1392"/>
      <c r="AR335" s="1392"/>
      <c r="AS335" s="1392"/>
      <c r="AT335" s="1392"/>
      <c r="AU335" s="1392"/>
      <c r="AV335" s="1392"/>
      <c r="AW335" s="1392"/>
      <c r="AX335" s="1392"/>
      <c r="AY335" s="1393"/>
      <c r="AZ335" s="3"/>
      <c r="BA335" s="1400" t="e">
        <f>X340*BQ316</f>
        <v>#N/A</v>
      </c>
      <c r="BB335" s="1401"/>
      <c r="BC335" s="1401"/>
      <c r="BD335" s="1402"/>
      <c r="BE335" s="1409">
        <f>BE318</f>
        <v>0</v>
      </c>
      <c r="BF335" s="1410"/>
      <c r="BG335" s="1410"/>
      <c r="BH335" s="1411"/>
      <c r="BI335" s="1461">
        <f>BI318</f>
        <v>0</v>
      </c>
      <c r="BJ335" s="1462"/>
      <c r="BK335" s="1462"/>
      <c r="BL335" s="1463"/>
      <c r="BM335" s="1418">
        <f>IF(BI318=0,0,(Rekap!$A$6-BI335)/AS376)</f>
        <v>0</v>
      </c>
      <c r="BN335" s="1419"/>
      <c r="BO335" s="1420"/>
      <c r="BP335" s="1427" t="e">
        <f>BA335*BM335</f>
        <v>#N/A</v>
      </c>
      <c r="BQ335" s="1427"/>
      <c r="BR335" s="1427"/>
      <c r="BS335" s="1427"/>
      <c r="BT335" s="1427"/>
      <c r="BU335" s="127"/>
      <c r="BV335" s="1378"/>
      <c r="BW335" s="1378"/>
      <c r="BX335" s="1378"/>
      <c r="BY335" s="1378"/>
      <c r="BZ335" s="1378"/>
      <c r="CA335" s="1378"/>
      <c r="CB335" s="1378"/>
      <c r="CC335" s="1378"/>
      <c r="CD335" s="1378"/>
      <c r="CE335" s="1378"/>
      <c r="CF335" s="1378"/>
      <c r="CG335" s="1378"/>
      <c r="CH335" s="1378"/>
      <c r="CI335" s="1378"/>
      <c r="CJ335" s="1378"/>
      <c r="CK335" s="1378"/>
      <c r="CL335" s="1378"/>
      <c r="CM335" s="1378"/>
      <c r="CN335" s="1378"/>
      <c r="CO335" s="1378"/>
      <c r="CP335" s="1378"/>
      <c r="CQ335" s="1378"/>
      <c r="CR335" s="1378"/>
      <c r="CS335" s="1378"/>
      <c r="CT335" s="1378"/>
      <c r="CU335" s="1378"/>
      <c r="CV335" s="1378"/>
      <c r="CW335" s="3"/>
      <c r="CX335" s="5"/>
      <c r="DA335" s="11" t="s">
        <v>372</v>
      </c>
      <c r="DB335" s="12">
        <v>1.022</v>
      </c>
      <c r="DC335" s="11"/>
    </row>
    <row r="336" spans="1:107" ht="13.5" customHeight="1" x14ac:dyDescent="0.25">
      <c r="A336" s="3"/>
      <c r="B336" s="2"/>
      <c r="C336" s="32" t="s">
        <v>810</v>
      </c>
      <c r="D336" s="1470" t="s">
        <v>13</v>
      </c>
      <c r="E336" s="1470"/>
      <c r="F336" s="1470"/>
      <c r="G336" s="1470"/>
      <c r="H336" s="1470"/>
      <c r="I336" s="1470"/>
      <c r="J336" s="1470"/>
      <c r="K336" s="1470"/>
      <c r="L336" s="1471"/>
      <c r="M336" s="1379">
        <f>(IF(O311="RUMAH TINGGAL MEWAH",VLOOKUP(D336,BIAYA,2,FALSE),IF(O311="RUMAH TINGGAL MENENGAH",VLOOKUP(D336,BIAYA,3,FALSE),IF(O311="RUMAH TINGGAL SEDERHANA",VLOOKUP(D336,BIAYA,4,FALSE),IF(O311="SEMI PERMANEN",VLOOKUP(D336,BIAYA,5,FALSE),IF(O311="GUDANG",VLOOKUP(D336,BIAYA,6,FALSE),IF(O311="GEDUNG BERTINGKAT RENDAH &lt; 5 LANTAI",VLOOKUP(D336,BIAYA,7,FALSE),IF(O311="GEDUNG BERTINGKAT SEDANG 5-8 LANTAI",VLOOKUP(D336,BIAYA,8,FALSE),IF(O311="GEDUNG BERTINGKAT TINGGI &gt; 8 LANTAI",VLOOKUP(D336,BIAYA,9,FALSE),IF(O311="MALL 4 LANTAI + 1 BASEMENT",VLOOKUP(D336,BIAYA,10,FALSE),IF(O311="HOTEL 8 LANTAI",VLOOKUP(D336,BIAYA,11,FALSE),IF(O311="APARTEMEN 14 LANTAI + 2 SEMI BASEMENT",VLOOKUP(D336,BIAYA,12,FALSE)))))))))))))</f>
        <v>0</v>
      </c>
      <c r="N336" s="1379"/>
      <c r="O336" s="1379"/>
      <c r="P336" s="1379"/>
      <c r="Q336" s="1379"/>
      <c r="R336" s="1459">
        <v>1</v>
      </c>
      <c r="S336" s="1459"/>
      <c r="T336" s="1459"/>
      <c r="U336" s="1436">
        <v>1</v>
      </c>
      <c r="V336" s="1436"/>
      <c r="W336" s="1436"/>
      <c r="X336" s="1437">
        <f>M336*R336*U336</f>
        <v>0</v>
      </c>
      <c r="Y336" s="1437"/>
      <c r="Z336" s="1437"/>
      <c r="AA336" s="1437"/>
      <c r="AB336" s="1437"/>
      <c r="AC336" s="1394"/>
      <c r="AD336" s="1395"/>
      <c r="AE336" s="1395"/>
      <c r="AF336" s="1395"/>
      <c r="AG336" s="1395"/>
      <c r="AH336" s="1395"/>
      <c r="AI336" s="1395"/>
      <c r="AJ336" s="1395"/>
      <c r="AK336" s="1395"/>
      <c r="AL336" s="1395"/>
      <c r="AM336" s="1395"/>
      <c r="AN336" s="1395"/>
      <c r="AO336" s="1395"/>
      <c r="AP336" s="1395"/>
      <c r="AQ336" s="1395"/>
      <c r="AR336" s="1395"/>
      <c r="AS336" s="1395"/>
      <c r="AT336" s="1395"/>
      <c r="AU336" s="1395"/>
      <c r="AV336" s="1395"/>
      <c r="AW336" s="1395"/>
      <c r="AX336" s="1395"/>
      <c r="AY336" s="1396"/>
      <c r="AZ336" s="3"/>
      <c r="BA336" s="1403"/>
      <c r="BB336" s="1404"/>
      <c r="BC336" s="1404"/>
      <c r="BD336" s="1405"/>
      <c r="BE336" s="1412"/>
      <c r="BF336" s="1413"/>
      <c r="BG336" s="1413"/>
      <c r="BH336" s="1414"/>
      <c r="BI336" s="1464"/>
      <c r="BJ336" s="1465"/>
      <c r="BK336" s="1465"/>
      <c r="BL336" s="1466"/>
      <c r="BM336" s="1421"/>
      <c r="BN336" s="1422"/>
      <c r="BO336" s="1423"/>
      <c r="BP336" s="1427"/>
      <c r="BQ336" s="1427"/>
      <c r="BR336" s="1427"/>
      <c r="BS336" s="1427"/>
      <c r="BT336" s="1427"/>
      <c r="BU336" s="127"/>
      <c r="BV336" s="1378"/>
      <c r="BW336" s="1378"/>
      <c r="BX336" s="1378"/>
      <c r="BY336" s="1378"/>
      <c r="BZ336" s="1378"/>
      <c r="CA336" s="1378"/>
      <c r="CB336" s="1378"/>
      <c r="CC336" s="1378"/>
      <c r="CD336" s="1378"/>
      <c r="CE336" s="1378"/>
      <c r="CF336" s="1378"/>
      <c r="CG336" s="1378"/>
      <c r="CH336" s="1378"/>
      <c r="CI336" s="1378"/>
      <c r="CJ336" s="1378"/>
      <c r="CK336" s="1378"/>
      <c r="CL336" s="1378"/>
      <c r="CM336" s="1378"/>
      <c r="CN336" s="1378"/>
      <c r="CO336" s="1378"/>
      <c r="CP336" s="1378"/>
      <c r="CQ336" s="1378"/>
      <c r="CR336" s="1378"/>
      <c r="CS336" s="1378"/>
      <c r="CT336" s="1378"/>
      <c r="CU336" s="1378"/>
      <c r="CV336" s="1378"/>
      <c r="CW336" s="3"/>
      <c r="CX336" s="5"/>
      <c r="DA336" s="11"/>
      <c r="DB336" s="11"/>
      <c r="DC336" s="11"/>
    </row>
    <row r="337" spans="1:107" ht="13.5" customHeight="1" x14ac:dyDescent="0.25">
      <c r="A337" s="3"/>
      <c r="B337" s="2"/>
      <c r="C337" s="33" t="s">
        <v>810</v>
      </c>
      <c r="D337" s="1472" t="s">
        <v>13</v>
      </c>
      <c r="E337" s="1472"/>
      <c r="F337" s="1472"/>
      <c r="G337" s="1472"/>
      <c r="H337" s="1472"/>
      <c r="I337" s="1472"/>
      <c r="J337" s="1472"/>
      <c r="K337" s="1472"/>
      <c r="L337" s="1473"/>
      <c r="M337" s="1379">
        <f>(IF(O311="RUMAH TINGGAL MEWAH",VLOOKUP(D337,BIAYA,2,FALSE),IF(O311="RUMAH TINGGAL MENENGAH",VLOOKUP(D337,BIAYA,3,FALSE),IF(O311="RUMAH TINGGAL SEDERHANA",VLOOKUP(D337,BIAYA,4,FALSE),IF(O311="SEMI PERMANEN",VLOOKUP(D337,BIAYA,5,FALSE),IF(O311="GUDANG",VLOOKUP(D337,BIAYA,6,FALSE),IF(O311="GEDUNG BERTINGKAT RENDAH &lt; 5 LANTAI",VLOOKUP(D337,BIAYA,7,FALSE),IF(O311="GEDUNG BERTINGKAT SEDANG 5-8 LANTAI",VLOOKUP(D337,BIAYA,8,FALSE),IF(O311="GEDUNG BERTINGKAT TINGGI &gt; 8 LANTAI",VLOOKUP(D337,BIAYA,9,FALSE),IF(O311="MALL 4 LANTAI + 1 BASEMENT",VLOOKUP(D337,BIAYA,10,FALSE),IF(O311="HOTEL 8 LANTAI",VLOOKUP(D337,BIAYA,11,FALSE),IF(O311="APARTEMEN 14 LANTAI + 2 SEMI BASEMENT",VLOOKUP(D337,BIAYA,12,FALSE)))))))))))))</f>
        <v>0</v>
      </c>
      <c r="N337" s="1379"/>
      <c r="O337" s="1379"/>
      <c r="P337" s="1379"/>
      <c r="Q337" s="1379"/>
      <c r="R337" s="1460"/>
      <c r="S337" s="1460"/>
      <c r="T337" s="1460"/>
      <c r="U337" s="1359">
        <v>1</v>
      </c>
      <c r="V337" s="1359"/>
      <c r="W337" s="1359"/>
      <c r="X337" s="1533">
        <f t="shared" ref="X337:X339" si="49">M337*R337*U337</f>
        <v>0</v>
      </c>
      <c r="Y337" s="1379"/>
      <c r="Z337" s="1379"/>
      <c r="AA337" s="1379"/>
      <c r="AB337" s="1534"/>
      <c r="AC337" s="1394"/>
      <c r="AD337" s="1395"/>
      <c r="AE337" s="1395"/>
      <c r="AF337" s="1395"/>
      <c r="AG337" s="1395"/>
      <c r="AH337" s="1395"/>
      <c r="AI337" s="1395"/>
      <c r="AJ337" s="1395"/>
      <c r="AK337" s="1395"/>
      <c r="AL337" s="1395"/>
      <c r="AM337" s="1395"/>
      <c r="AN337" s="1395"/>
      <c r="AO337" s="1395"/>
      <c r="AP337" s="1395"/>
      <c r="AQ337" s="1395"/>
      <c r="AR337" s="1395"/>
      <c r="AS337" s="1395"/>
      <c r="AT337" s="1395"/>
      <c r="AU337" s="1395"/>
      <c r="AV337" s="1395"/>
      <c r="AW337" s="1395"/>
      <c r="AX337" s="1395"/>
      <c r="AY337" s="1396"/>
      <c r="AZ337" s="3"/>
      <c r="BA337" s="1403"/>
      <c r="BB337" s="1404"/>
      <c r="BC337" s="1404"/>
      <c r="BD337" s="1405"/>
      <c r="BE337" s="1412"/>
      <c r="BF337" s="1413"/>
      <c r="BG337" s="1413"/>
      <c r="BH337" s="1414"/>
      <c r="BI337" s="1464"/>
      <c r="BJ337" s="1465"/>
      <c r="BK337" s="1465"/>
      <c r="BL337" s="1466"/>
      <c r="BM337" s="1421"/>
      <c r="BN337" s="1422"/>
      <c r="BO337" s="1423"/>
      <c r="BP337" s="1427"/>
      <c r="BQ337" s="1427"/>
      <c r="BR337" s="1427"/>
      <c r="BS337" s="1427"/>
      <c r="BT337" s="1427"/>
      <c r="BU337" s="127"/>
      <c r="BV337" s="1378"/>
      <c r="BW337" s="1378"/>
      <c r="BX337" s="1378"/>
      <c r="BY337" s="1378"/>
      <c r="BZ337" s="1378"/>
      <c r="CA337" s="1378"/>
      <c r="CB337" s="1378"/>
      <c r="CC337" s="1378"/>
      <c r="CD337" s="1378"/>
      <c r="CE337" s="1378"/>
      <c r="CF337" s="1378"/>
      <c r="CG337" s="1378"/>
      <c r="CH337" s="1378"/>
      <c r="CI337" s="1378"/>
      <c r="CJ337" s="1378"/>
      <c r="CK337" s="1378"/>
      <c r="CL337" s="1378"/>
      <c r="CM337" s="1378"/>
      <c r="CN337" s="1378"/>
      <c r="CO337" s="1378"/>
      <c r="CP337" s="1378"/>
      <c r="CQ337" s="1378"/>
      <c r="CR337" s="1378"/>
      <c r="CS337" s="1378"/>
      <c r="CT337" s="1378"/>
      <c r="CU337" s="1378"/>
      <c r="CV337" s="1378"/>
      <c r="CW337" s="3"/>
      <c r="CX337" s="5"/>
      <c r="DA337" s="11" t="s">
        <v>373</v>
      </c>
      <c r="DB337" s="11">
        <v>0.82599999999999996</v>
      </c>
      <c r="DC337" s="11"/>
    </row>
    <row r="338" spans="1:107" ht="13.5" customHeight="1" x14ac:dyDescent="0.25">
      <c r="A338" s="3"/>
      <c r="B338" s="2"/>
      <c r="C338" s="33" t="s">
        <v>810</v>
      </c>
      <c r="D338" s="1472" t="s">
        <v>13</v>
      </c>
      <c r="E338" s="1472"/>
      <c r="F338" s="1472"/>
      <c r="G338" s="1472"/>
      <c r="H338" s="1472"/>
      <c r="I338" s="1472"/>
      <c r="J338" s="1472"/>
      <c r="K338" s="1472"/>
      <c r="L338" s="1473"/>
      <c r="M338" s="1379">
        <f>(IF(O311="RUMAH TINGGAL MEWAH",VLOOKUP(D338,BIAYA,2,FALSE),IF(O311="RUMAH TINGGAL MENENGAH",VLOOKUP(D338,BIAYA,3,FALSE),IF(O311="RUMAH TINGGAL SEDERHANA",VLOOKUP(D338,BIAYA,4,FALSE),IF(O311="SEMI PERMANEN",VLOOKUP(D338,BIAYA,5,FALSE),IF(O311="GUDANG",VLOOKUP(D338,BIAYA,6,FALSE),IF(O311="GEDUNG BERTINGKAT RENDAH &lt; 5 LANTAI",VLOOKUP(D338,BIAYA,7,FALSE),IF(O311="GEDUNG BERTINGKAT SEDANG 5-8 LANTAI",VLOOKUP(D338,BIAYA,8,FALSE),IF(O311="GEDUNG BERTINGKAT TINGGI &gt; 8 LANTAI",VLOOKUP(D338,BIAYA,9,FALSE),IF(O311="MALL 4 LANTAI + 1 BASEMENT",VLOOKUP(D338,BIAYA,10,FALSE),IF(O311="HOTEL 8 LANTAI",VLOOKUP(D338,BIAYA,11,FALSE),IF(O311="APARTEMEN 14 LANTAI + 2 SEMI BASEMENT",VLOOKUP(D338,BIAYA,12,FALSE)))))))))))))</f>
        <v>0</v>
      </c>
      <c r="N338" s="1379"/>
      <c r="O338" s="1379"/>
      <c r="P338" s="1379"/>
      <c r="Q338" s="1379"/>
      <c r="R338" s="1460"/>
      <c r="S338" s="1460"/>
      <c r="T338" s="1460"/>
      <c r="U338" s="1359">
        <v>1</v>
      </c>
      <c r="V338" s="1359"/>
      <c r="W338" s="1359"/>
      <c r="X338" s="1533">
        <f t="shared" si="49"/>
        <v>0</v>
      </c>
      <c r="Y338" s="1379"/>
      <c r="Z338" s="1379"/>
      <c r="AA338" s="1379"/>
      <c r="AB338" s="1534"/>
      <c r="AC338" s="1394"/>
      <c r="AD338" s="1395"/>
      <c r="AE338" s="1395"/>
      <c r="AF338" s="1395"/>
      <c r="AG338" s="1395"/>
      <c r="AH338" s="1395"/>
      <c r="AI338" s="1395"/>
      <c r="AJ338" s="1395"/>
      <c r="AK338" s="1395"/>
      <c r="AL338" s="1395"/>
      <c r="AM338" s="1395"/>
      <c r="AN338" s="1395"/>
      <c r="AO338" s="1395"/>
      <c r="AP338" s="1395"/>
      <c r="AQ338" s="1395"/>
      <c r="AR338" s="1395"/>
      <c r="AS338" s="1395"/>
      <c r="AT338" s="1395"/>
      <c r="AU338" s="1395"/>
      <c r="AV338" s="1395"/>
      <c r="AW338" s="1395"/>
      <c r="AX338" s="1395"/>
      <c r="AY338" s="1396"/>
      <c r="AZ338" s="3"/>
      <c r="BA338" s="1403"/>
      <c r="BB338" s="1404"/>
      <c r="BC338" s="1404"/>
      <c r="BD338" s="1405"/>
      <c r="BE338" s="1412"/>
      <c r="BF338" s="1413"/>
      <c r="BG338" s="1413"/>
      <c r="BH338" s="1414"/>
      <c r="BI338" s="1464"/>
      <c r="BJ338" s="1465"/>
      <c r="BK338" s="1465"/>
      <c r="BL338" s="1466"/>
      <c r="BM338" s="1421"/>
      <c r="BN338" s="1422"/>
      <c r="BO338" s="1423"/>
      <c r="BP338" s="1427"/>
      <c r="BQ338" s="1427"/>
      <c r="BR338" s="1427"/>
      <c r="BS338" s="1427"/>
      <c r="BT338" s="1427"/>
      <c r="BU338" s="127"/>
      <c r="BV338" s="1378"/>
      <c r="BW338" s="1378"/>
      <c r="BX338" s="1378"/>
      <c r="BY338" s="1378"/>
      <c r="BZ338" s="1378"/>
      <c r="CA338" s="1378"/>
      <c r="CB338" s="1378"/>
      <c r="CC338" s="1378"/>
      <c r="CD338" s="1378"/>
      <c r="CE338" s="1378"/>
      <c r="CF338" s="1378"/>
      <c r="CG338" s="1378"/>
      <c r="CH338" s="1378"/>
      <c r="CI338" s="1378"/>
      <c r="CJ338" s="1378"/>
      <c r="CK338" s="1378"/>
      <c r="CL338" s="1378"/>
      <c r="CM338" s="1378"/>
      <c r="CN338" s="1378"/>
      <c r="CO338" s="1378"/>
      <c r="CP338" s="1378"/>
      <c r="CQ338" s="1378"/>
      <c r="CR338" s="1378"/>
      <c r="CS338" s="1378"/>
      <c r="CT338" s="1378"/>
      <c r="CU338" s="1378"/>
      <c r="CV338" s="1378"/>
      <c r="CW338" s="3"/>
      <c r="CX338" s="5"/>
      <c r="DA338" s="11" t="s">
        <v>374</v>
      </c>
      <c r="DB338" s="11">
        <v>0.84799999999999998</v>
      </c>
      <c r="DC338" s="11"/>
    </row>
    <row r="339" spans="1:107" ht="13.5" customHeight="1" x14ac:dyDescent="0.25">
      <c r="A339" s="3"/>
      <c r="B339" s="2"/>
      <c r="C339" s="34" t="s">
        <v>810</v>
      </c>
      <c r="D339" s="1472" t="s">
        <v>13</v>
      </c>
      <c r="E339" s="1472"/>
      <c r="F339" s="1472"/>
      <c r="G339" s="1472"/>
      <c r="H339" s="1472"/>
      <c r="I339" s="1472"/>
      <c r="J339" s="1472"/>
      <c r="K339" s="1472"/>
      <c r="L339" s="1473"/>
      <c r="M339" s="1379">
        <f>(IF(O311="RUMAH TINGGAL MEWAH",VLOOKUP(D339,BIAYA,2,FALSE),IF(O311="RUMAH TINGGAL MENENGAH",VLOOKUP(D339,BIAYA,3,FALSE),IF(O311="RUMAH TINGGAL SEDERHANA",VLOOKUP(D339,BIAYA,4,FALSE),IF(O311="SEMI PERMANEN",VLOOKUP(D339,BIAYA,5,FALSE),IF(O311="GUDANG",VLOOKUP(D339,BIAYA,6,FALSE),IF(O311="GEDUNG BERTINGKAT RENDAH &lt; 5 LANTAI",VLOOKUP(D339,BIAYA,7,FALSE),IF(O311="GEDUNG BERTINGKAT SEDANG 5-8 LANTAI",VLOOKUP(D339,BIAYA,8,FALSE),IF(O311="GEDUNG BERTINGKAT TINGGI &gt; 8 LANTAI",VLOOKUP(D339,BIAYA,9,FALSE),IF(O311="MALL 4 LANTAI + 1 BASEMENT",VLOOKUP(D339,BIAYA,10,FALSE),IF(O311="HOTEL 8 LANTAI",VLOOKUP(D339,BIAYA,11,FALSE),IF(O311="APARTEMEN 14 LANTAI + 2 SEMI BASEMENT",VLOOKUP(D339,BIAYA,12,FALSE)))))))))))))</f>
        <v>0</v>
      </c>
      <c r="N339" s="1379"/>
      <c r="O339" s="1379"/>
      <c r="P339" s="1379"/>
      <c r="Q339" s="1379"/>
      <c r="R339" s="1380"/>
      <c r="S339" s="1380"/>
      <c r="T339" s="1380"/>
      <c r="U339" s="1377">
        <v>1</v>
      </c>
      <c r="V339" s="1377"/>
      <c r="W339" s="1377"/>
      <c r="X339" s="1527">
        <f t="shared" si="49"/>
        <v>0</v>
      </c>
      <c r="Y339" s="1528"/>
      <c r="Z339" s="1528"/>
      <c r="AA339" s="1528"/>
      <c r="AB339" s="1529"/>
      <c r="AC339" s="1394"/>
      <c r="AD339" s="1395"/>
      <c r="AE339" s="1395"/>
      <c r="AF339" s="1395"/>
      <c r="AG339" s="1395"/>
      <c r="AH339" s="1395"/>
      <c r="AI339" s="1395"/>
      <c r="AJ339" s="1395"/>
      <c r="AK339" s="1395"/>
      <c r="AL339" s="1395"/>
      <c r="AM339" s="1395"/>
      <c r="AN339" s="1395"/>
      <c r="AO339" s="1395"/>
      <c r="AP339" s="1395"/>
      <c r="AQ339" s="1395"/>
      <c r="AR339" s="1395"/>
      <c r="AS339" s="1395"/>
      <c r="AT339" s="1395"/>
      <c r="AU339" s="1395"/>
      <c r="AV339" s="1395"/>
      <c r="AW339" s="1395"/>
      <c r="AX339" s="1395"/>
      <c r="AY339" s="1396"/>
      <c r="AZ339" s="3"/>
      <c r="BA339" s="1403"/>
      <c r="BB339" s="1404"/>
      <c r="BC339" s="1404"/>
      <c r="BD339" s="1405"/>
      <c r="BE339" s="1412"/>
      <c r="BF339" s="1413"/>
      <c r="BG339" s="1413"/>
      <c r="BH339" s="1414"/>
      <c r="BI339" s="1464"/>
      <c r="BJ339" s="1465"/>
      <c r="BK339" s="1465"/>
      <c r="BL339" s="1466"/>
      <c r="BM339" s="1421"/>
      <c r="BN339" s="1422"/>
      <c r="BO339" s="1423"/>
      <c r="BP339" s="1427"/>
      <c r="BQ339" s="1427"/>
      <c r="BR339" s="1427"/>
      <c r="BS339" s="1427"/>
      <c r="BT339" s="1427"/>
      <c r="BU339" s="127"/>
      <c r="BV339" s="128"/>
      <c r="BW339" s="128"/>
      <c r="BX339" s="128"/>
      <c r="BY339" s="128"/>
      <c r="BZ339" s="128"/>
      <c r="CA339" s="128"/>
      <c r="CB339" s="128"/>
      <c r="CC339" s="128"/>
      <c r="CD339" s="119"/>
      <c r="CE339" s="125"/>
      <c r="CF339" s="125"/>
      <c r="CG339" s="125"/>
      <c r="CH339" s="125"/>
      <c r="CI339" s="125"/>
      <c r="CJ339" s="125"/>
      <c r="CK339" s="125"/>
      <c r="CL339" s="125"/>
      <c r="CM339" s="125"/>
      <c r="CN339" s="125"/>
      <c r="CO339" s="125"/>
      <c r="CP339" s="125"/>
      <c r="CQ339" s="125"/>
      <c r="CR339" s="125"/>
      <c r="CS339" s="125"/>
      <c r="CT339" s="125"/>
      <c r="CU339" s="125"/>
      <c r="CV339" s="125"/>
      <c r="CW339" s="3"/>
      <c r="CX339" s="5"/>
      <c r="DA339" s="11" t="s">
        <v>375</v>
      </c>
      <c r="DB339" s="11">
        <v>0.84899999999999998</v>
      </c>
      <c r="DC339" s="11"/>
    </row>
    <row r="340" spans="1:107" ht="13.5" customHeight="1" x14ac:dyDescent="0.2">
      <c r="A340" s="3"/>
      <c r="B340" s="2"/>
      <c r="C340" s="1381" t="s">
        <v>811</v>
      </c>
      <c r="D340" s="1382"/>
      <c r="E340" s="1382"/>
      <c r="F340" s="1382"/>
      <c r="G340" s="1382"/>
      <c r="H340" s="1382"/>
      <c r="I340" s="1382"/>
      <c r="J340" s="1382"/>
      <c r="K340" s="1382"/>
      <c r="L340" s="1382"/>
      <c r="M340" s="1382"/>
      <c r="N340" s="1382"/>
      <c r="O340" s="1382"/>
      <c r="P340" s="1382"/>
      <c r="Q340" s="1382"/>
      <c r="R340" s="1382"/>
      <c r="S340" s="1382"/>
      <c r="T340" s="1382"/>
      <c r="U340" s="1382"/>
      <c r="V340" s="1382"/>
      <c r="W340" s="1383"/>
      <c r="X340" s="1384">
        <f>SUM(X336:AB339)</f>
        <v>0</v>
      </c>
      <c r="Y340" s="1384"/>
      <c r="Z340" s="1384"/>
      <c r="AA340" s="1384"/>
      <c r="AB340" s="1384"/>
      <c r="AC340" s="1397"/>
      <c r="AD340" s="1398"/>
      <c r="AE340" s="1398"/>
      <c r="AF340" s="1398"/>
      <c r="AG340" s="1398"/>
      <c r="AH340" s="1398"/>
      <c r="AI340" s="1398"/>
      <c r="AJ340" s="1398"/>
      <c r="AK340" s="1398"/>
      <c r="AL340" s="1398"/>
      <c r="AM340" s="1398"/>
      <c r="AN340" s="1398"/>
      <c r="AO340" s="1398"/>
      <c r="AP340" s="1398"/>
      <c r="AQ340" s="1398"/>
      <c r="AR340" s="1398"/>
      <c r="AS340" s="1398"/>
      <c r="AT340" s="1398"/>
      <c r="AU340" s="1398"/>
      <c r="AV340" s="1398"/>
      <c r="AW340" s="1398"/>
      <c r="AX340" s="1398"/>
      <c r="AY340" s="1399"/>
      <c r="AZ340" s="3"/>
      <c r="BA340" s="1406"/>
      <c r="BB340" s="1407"/>
      <c r="BC340" s="1407"/>
      <c r="BD340" s="1408"/>
      <c r="BE340" s="1415"/>
      <c r="BF340" s="1416"/>
      <c r="BG340" s="1416"/>
      <c r="BH340" s="1417"/>
      <c r="BI340" s="1467"/>
      <c r="BJ340" s="1468"/>
      <c r="BK340" s="1468"/>
      <c r="BL340" s="1469"/>
      <c r="BM340" s="1424"/>
      <c r="BN340" s="1425"/>
      <c r="BO340" s="1426"/>
      <c r="BP340" s="1427"/>
      <c r="BQ340" s="1427"/>
      <c r="BR340" s="1427"/>
      <c r="BS340" s="1427"/>
      <c r="BT340" s="1427"/>
      <c r="BU340" s="127"/>
      <c r="BV340" s="1378" t="s">
        <v>911</v>
      </c>
      <c r="BW340" s="1378"/>
      <c r="BX340" s="1378"/>
      <c r="BY340" s="1378"/>
      <c r="BZ340" s="1378"/>
      <c r="CA340" s="1378"/>
      <c r="CB340" s="1378"/>
      <c r="CC340" s="1378"/>
      <c r="CD340" s="1378"/>
      <c r="CE340" s="1378"/>
      <c r="CF340" s="1378"/>
      <c r="CG340" s="1378"/>
      <c r="CH340" s="1378"/>
      <c r="CI340" s="1378"/>
      <c r="CJ340" s="1378"/>
      <c r="CK340" s="1378"/>
      <c r="CL340" s="1378"/>
      <c r="CM340" s="1378"/>
      <c r="CN340" s="1378"/>
      <c r="CO340" s="1378"/>
      <c r="CP340" s="1378"/>
      <c r="CQ340" s="1378"/>
      <c r="CR340" s="1378"/>
      <c r="CS340" s="1378"/>
      <c r="CT340" s="1378"/>
      <c r="CU340" s="1378"/>
      <c r="CV340" s="1378"/>
      <c r="CW340" s="3"/>
      <c r="CX340" s="5"/>
      <c r="DA340" s="11" t="s">
        <v>376</v>
      </c>
      <c r="DB340" s="11">
        <v>0.80900000000000005</v>
      </c>
      <c r="DC340" s="11"/>
    </row>
    <row r="341" spans="1:107" ht="13.5" customHeight="1" x14ac:dyDescent="0.2">
      <c r="A341" s="3"/>
      <c r="B341" s="2"/>
      <c r="C341" s="1385" t="s">
        <v>805</v>
      </c>
      <c r="D341" s="1386"/>
      <c r="E341" s="1386"/>
      <c r="F341" s="1386"/>
      <c r="G341" s="1386"/>
      <c r="H341" s="1386"/>
      <c r="I341" s="1386"/>
      <c r="J341" s="1386"/>
      <c r="K341" s="1386"/>
      <c r="L341" s="1386"/>
      <c r="M341" s="1386"/>
      <c r="N341" s="1386"/>
      <c r="O341" s="1386"/>
      <c r="P341" s="1386"/>
      <c r="Q341" s="1386"/>
      <c r="R341" s="1386"/>
      <c r="S341" s="1386"/>
      <c r="T341" s="1386"/>
      <c r="U341" s="1386"/>
      <c r="V341" s="1386"/>
      <c r="W341" s="1387"/>
      <c r="X341" s="1388">
        <f>HLOOKUP(O311,$DG$58:$DQ$67,6,FALSE)</f>
        <v>182435</v>
      </c>
      <c r="Y341" s="1389"/>
      <c r="Z341" s="1389"/>
      <c r="AA341" s="1389"/>
      <c r="AB341" s="1390"/>
      <c r="AC341" s="1391" t="str">
        <f>HLOOKUP(O311,$DG$44:$DQ$56,6,FALSE)</f>
        <v>Plafon gypsum setara Knauf, list cornice 5 cm dengan rangka hollow galvanis, di cat setara Catylac; sebagian kecil menggunakan plafon GRC 6 mm untuk area basah</v>
      </c>
      <c r="AD341" s="1392"/>
      <c r="AE341" s="1392"/>
      <c r="AF341" s="1392"/>
      <c r="AG341" s="1392"/>
      <c r="AH341" s="1392"/>
      <c r="AI341" s="1392"/>
      <c r="AJ341" s="1392"/>
      <c r="AK341" s="1392"/>
      <c r="AL341" s="1392"/>
      <c r="AM341" s="1392"/>
      <c r="AN341" s="1392"/>
      <c r="AO341" s="1392"/>
      <c r="AP341" s="1392"/>
      <c r="AQ341" s="1392"/>
      <c r="AR341" s="1392"/>
      <c r="AS341" s="1392"/>
      <c r="AT341" s="1392"/>
      <c r="AU341" s="1392"/>
      <c r="AV341" s="1392"/>
      <c r="AW341" s="1392"/>
      <c r="AX341" s="1392"/>
      <c r="AY341" s="1393"/>
      <c r="AZ341" s="3"/>
      <c r="BA341" s="1400" t="e">
        <f>X346*BQ316</f>
        <v>#N/A</v>
      </c>
      <c r="BB341" s="1401"/>
      <c r="BC341" s="1401"/>
      <c r="BD341" s="1402"/>
      <c r="BE341" s="1409">
        <f>BE318</f>
        <v>0</v>
      </c>
      <c r="BF341" s="1410"/>
      <c r="BG341" s="1410"/>
      <c r="BH341" s="1411"/>
      <c r="BI341" s="1461">
        <f>BI318</f>
        <v>0</v>
      </c>
      <c r="BJ341" s="1462"/>
      <c r="BK341" s="1462"/>
      <c r="BL341" s="1463"/>
      <c r="BM341" s="1418">
        <f>IF(BI318=0,0,(Rekap!$A$6-BI341)/AS376)</f>
        <v>0</v>
      </c>
      <c r="BN341" s="1419"/>
      <c r="BO341" s="1420"/>
      <c r="BP341" s="1427" t="e">
        <f>BA341*BM341</f>
        <v>#N/A</v>
      </c>
      <c r="BQ341" s="1427"/>
      <c r="BR341" s="1427"/>
      <c r="BS341" s="1427"/>
      <c r="BT341" s="1427"/>
      <c r="BU341" s="127"/>
      <c r="BV341" s="1378"/>
      <c r="BW341" s="1378"/>
      <c r="BX341" s="1378"/>
      <c r="BY341" s="1378"/>
      <c r="BZ341" s="1378"/>
      <c r="CA341" s="1378"/>
      <c r="CB341" s="1378"/>
      <c r="CC341" s="1378"/>
      <c r="CD341" s="1378"/>
      <c r="CE341" s="1378"/>
      <c r="CF341" s="1378"/>
      <c r="CG341" s="1378"/>
      <c r="CH341" s="1378"/>
      <c r="CI341" s="1378"/>
      <c r="CJ341" s="1378"/>
      <c r="CK341" s="1378"/>
      <c r="CL341" s="1378"/>
      <c r="CM341" s="1378"/>
      <c r="CN341" s="1378"/>
      <c r="CO341" s="1378"/>
      <c r="CP341" s="1378"/>
      <c r="CQ341" s="1378"/>
      <c r="CR341" s="1378"/>
      <c r="CS341" s="1378"/>
      <c r="CT341" s="1378"/>
      <c r="CU341" s="1378"/>
      <c r="CV341" s="1378"/>
      <c r="CW341" s="3"/>
      <c r="CX341" s="5"/>
      <c r="DA341" s="11" t="s">
        <v>377</v>
      </c>
      <c r="DB341" s="11">
        <v>0.8</v>
      </c>
      <c r="DC341" s="11"/>
    </row>
    <row r="342" spans="1:107" ht="13.5" customHeight="1" x14ac:dyDescent="0.25">
      <c r="A342" s="3"/>
      <c r="B342" s="2"/>
      <c r="C342" s="32" t="s">
        <v>810</v>
      </c>
      <c r="D342" s="1470" t="s">
        <v>13</v>
      </c>
      <c r="E342" s="1470"/>
      <c r="F342" s="1470"/>
      <c r="G342" s="1470"/>
      <c r="H342" s="1470"/>
      <c r="I342" s="1470"/>
      <c r="J342" s="1470"/>
      <c r="K342" s="1470"/>
      <c r="L342" s="1471"/>
      <c r="M342" s="1379">
        <f>(IF(O311="RUMAH TINGGAL MEWAH",VLOOKUP(D342,BIAYA,2,FALSE),IF(O311="RUMAH TINGGAL MENENGAH",VLOOKUP(D342,BIAYA,3,FALSE),IF(O311="RUMAH TINGGAL SEDERHANA",VLOOKUP(D342,BIAYA,4,FALSE),IF(O311="SEMI PERMANEN",VLOOKUP(D342,BIAYA,5,FALSE),IF(O311="GUDANG",VLOOKUP(D342,BIAYA,6,FALSE),IF(O311="GEDUNG BERTINGKAT RENDAH &lt; 5 LANTAI",VLOOKUP(D342,BIAYA,7,FALSE),IF(O311="GEDUNG BERTINGKAT SEDANG 5-8 LANTAI",VLOOKUP(D342,BIAYA,8,FALSE),IF(O311="GEDUNG BERTINGKAT TINGGI &gt; 8 LANTAI",VLOOKUP(D342,BIAYA,9,FALSE),IF(O311="MALL 4 LANTAI + 1 BASEMENT",VLOOKUP(D342,BIAYA,10,FALSE),IF(O311="HOTEL 8 LANTAI",VLOOKUP(D342,BIAYA,11,FALSE),IF(O311="APARTEMEN 14 LANTAI + 2 SEMI BASEMENT",VLOOKUP(D342,BIAYA,12,FALSE)))))))))))))</f>
        <v>0</v>
      </c>
      <c r="N342" s="1379"/>
      <c r="O342" s="1379"/>
      <c r="P342" s="1379"/>
      <c r="Q342" s="1379"/>
      <c r="R342" s="1459">
        <v>1</v>
      </c>
      <c r="S342" s="1459"/>
      <c r="T342" s="1459"/>
      <c r="U342" s="1436">
        <v>1</v>
      </c>
      <c r="V342" s="1436"/>
      <c r="W342" s="1436"/>
      <c r="X342" s="1437">
        <f>M342*R342*U342</f>
        <v>0</v>
      </c>
      <c r="Y342" s="1437"/>
      <c r="Z342" s="1437"/>
      <c r="AA342" s="1437"/>
      <c r="AB342" s="1437"/>
      <c r="AC342" s="1394"/>
      <c r="AD342" s="1395"/>
      <c r="AE342" s="1395"/>
      <c r="AF342" s="1395"/>
      <c r="AG342" s="1395"/>
      <c r="AH342" s="1395"/>
      <c r="AI342" s="1395"/>
      <c r="AJ342" s="1395"/>
      <c r="AK342" s="1395"/>
      <c r="AL342" s="1395"/>
      <c r="AM342" s="1395"/>
      <c r="AN342" s="1395"/>
      <c r="AO342" s="1395"/>
      <c r="AP342" s="1395"/>
      <c r="AQ342" s="1395"/>
      <c r="AR342" s="1395"/>
      <c r="AS342" s="1395"/>
      <c r="AT342" s="1395"/>
      <c r="AU342" s="1395"/>
      <c r="AV342" s="1395"/>
      <c r="AW342" s="1395"/>
      <c r="AX342" s="1395"/>
      <c r="AY342" s="1396"/>
      <c r="AZ342" s="3"/>
      <c r="BA342" s="1403"/>
      <c r="BB342" s="1404"/>
      <c r="BC342" s="1404"/>
      <c r="BD342" s="1405"/>
      <c r="BE342" s="1412"/>
      <c r="BF342" s="1413"/>
      <c r="BG342" s="1413"/>
      <c r="BH342" s="1414"/>
      <c r="BI342" s="1464"/>
      <c r="BJ342" s="1465"/>
      <c r="BK342" s="1465"/>
      <c r="BL342" s="1466"/>
      <c r="BM342" s="1421"/>
      <c r="BN342" s="1422"/>
      <c r="BO342" s="1423"/>
      <c r="BP342" s="1427"/>
      <c r="BQ342" s="1427"/>
      <c r="BR342" s="1427"/>
      <c r="BS342" s="1427"/>
      <c r="BT342" s="1427"/>
      <c r="BU342" s="127"/>
      <c r="BV342" s="1378"/>
      <c r="BW342" s="1378"/>
      <c r="BX342" s="1378"/>
      <c r="BY342" s="1378"/>
      <c r="BZ342" s="1378"/>
      <c r="CA342" s="1378"/>
      <c r="CB342" s="1378"/>
      <c r="CC342" s="1378"/>
      <c r="CD342" s="1378"/>
      <c r="CE342" s="1378"/>
      <c r="CF342" s="1378"/>
      <c r="CG342" s="1378"/>
      <c r="CH342" s="1378"/>
      <c r="CI342" s="1378"/>
      <c r="CJ342" s="1378"/>
      <c r="CK342" s="1378"/>
      <c r="CL342" s="1378"/>
      <c r="CM342" s="1378"/>
      <c r="CN342" s="1378"/>
      <c r="CO342" s="1378"/>
      <c r="CP342" s="1378"/>
      <c r="CQ342" s="1378"/>
      <c r="CR342" s="1378"/>
      <c r="CS342" s="1378"/>
      <c r="CT342" s="1378"/>
      <c r="CU342" s="1378"/>
      <c r="CV342" s="1378"/>
      <c r="CW342" s="3"/>
      <c r="CX342" s="5"/>
      <c r="DA342" s="11" t="s">
        <v>378</v>
      </c>
      <c r="DB342" s="12">
        <v>0.88900000000000001</v>
      </c>
      <c r="DC342" s="11"/>
    </row>
    <row r="343" spans="1:107" ht="13.5" customHeight="1" x14ac:dyDescent="0.25">
      <c r="A343" s="3"/>
      <c r="B343" s="2"/>
      <c r="C343" s="33" t="s">
        <v>810</v>
      </c>
      <c r="D343" s="1472" t="s">
        <v>13</v>
      </c>
      <c r="E343" s="1472"/>
      <c r="F343" s="1472"/>
      <c r="G343" s="1472"/>
      <c r="H343" s="1472"/>
      <c r="I343" s="1472"/>
      <c r="J343" s="1472"/>
      <c r="K343" s="1472"/>
      <c r="L343" s="1473"/>
      <c r="M343" s="1379">
        <f>(IF(O311="RUMAH TINGGAL MEWAH",VLOOKUP(D343,BIAYA,2,FALSE),IF(O311="RUMAH TINGGAL MENENGAH",VLOOKUP(D343,BIAYA,3,FALSE),IF(O311="RUMAH TINGGAL SEDERHANA",VLOOKUP(D343,BIAYA,4,FALSE),IF(O311="SEMI PERMANEN",VLOOKUP(D343,BIAYA,5,FALSE),IF(O311="GUDANG",VLOOKUP(D343,BIAYA,6,FALSE),IF(O311="GEDUNG BERTINGKAT RENDAH &lt; 5 LANTAI",VLOOKUP(D343,BIAYA,7,FALSE),IF(O311="GEDUNG BERTINGKAT SEDANG 5-8 LANTAI",VLOOKUP(D343,BIAYA,8,FALSE),IF(O311="GEDUNG BERTINGKAT TINGGI &gt; 8 LANTAI",VLOOKUP(D343,BIAYA,9,FALSE),IF(O311="MALL 4 LANTAI + 1 BASEMENT",VLOOKUP(D343,BIAYA,10,FALSE),IF(O311="HOTEL 8 LANTAI",VLOOKUP(D343,BIAYA,11,FALSE),IF(O311="APARTEMEN 14 LANTAI + 2 SEMI BASEMENT",VLOOKUP(D343,BIAYA,12,FALSE)))))))))))))</f>
        <v>0</v>
      </c>
      <c r="N343" s="1379"/>
      <c r="O343" s="1379"/>
      <c r="P343" s="1379"/>
      <c r="Q343" s="1379"/>
      <c r="R343" s="1460"/>
      <c r="S343" s="1460"/>
      <c r="T343" s="1460"/>
      <c r="U343" s="1359">
        <v>1</v>
      </c>
      <c r="V343" s="1359"/>
      <c r="W343" s="1359"/>
      <c r="X343" s="1533">
        <f t="shared" ref="X343:X345" si="50">M343*R343*U343</f>
        <v>0</v>
      </c>
      <c r="Y343" s="1379"/>
      <c r="Z343" s="1379"/>
      <c r="AA343" s="1379"/>
      <c r="AB343" s="1534"/>
      <c r="AC343" s="1394"/>
      <c r="AD343" s="1395"/>
      <c r="AE343" s="1395"/>
      <c r="AF343" s="1395"/>
      <c r="AG343" s="1395"/>
      <c r="AH343" s="1395"/>
      <c r="AI343" s="1395"/>
      <c r="AJ343" s="1395"/>
      <c r="AK343" s="1395"/>
      <c r="AL343" s="1395"/>
      <c r="AM343" s="1395"/>
      <c r="AN343" s="1395"/>
      <c r="AO343" s="1395"/>
      <c r="AP343" s="1395"/>
      <c r="AQ343" s="1395"/>
      <c r="AR343" s="1395"/>
      <c r="AS343" s="1395"/>
      <c r="AT343" s="1395"/>
      <c r="AU343" s="1395"/>
      <c r="AV343" s="1395"/>
      <c r="AW343" s="1395"/>
      <c r="AX343" s="1395"/>
      <c r="AY343" s="1396"/>
      <c r="AZ343" s="3"/>
      <c r="BA343" s="1403"/>
      <c r="BB343" s="1404"/>
      <c r="BC343" s="1404"/>
      <c r="BD343" s="1405"/>
      <c r="BE343" s="1412"/>
      <c r="BF343" s="1413"/>
      <c r="BG343" s="1413"/>
      <c r="BH343" s="1414"/>
      <c r="BI343" s="1464"/>
      <c r="BJ343" s="1465"/>
      <c r="BK343" s="1465"/>
      <c r="BL343" s="1466"/>
      <c r="BM343" s="1421"/>
      <c r="BN343" s="1422"/>
      <c r="BO343" s="1423"/>
      <c r="BP343" s="1427"/>
      <c r="BQ343" s="1427"/>
      <c r="BR343" s="1427"/>
      <c r="BS343" s="1427"/>
      <c r="BT343" s="1427"/>
      <c r="BU343" s="127"/>
      <c r="BV343" s="1378"/>
      <c r="BW343" s="1378"/>
      <c r="BX343" s="1378"/>
      <c r="BY343" s="1378"/>
      <c r="BZ343" s="1378"/>
      <c r="CA343" s="1378"/>
      <c r="CB343" s="1378"/>
      <c r="CC343" s="1378"/>
      <c r="CD343" s="1378"/>
      <c r="CE343" s="1378"/>
      <c r="CF343" s="1378"/>
      <c r="CG343" s="1378"/>
      <c r="CH343" s="1378"/>
      <c r="CI343" s="1378"/>
      <c r="CJ343" s="1378"/>
      <c r="CK343" s="1378"/>
      <c r="CL343" s="1378"/>
      <c r="CM343" s="1378"/>
      <c r="CN343" s="1378"/>
      <c r="CO343" s="1378"/>
      <c r="CP343" s="1378"/>
      <c r="CQ343" s="1378"/>
      <c r="CR343" s="1378"/>
      <c r="CS343" s="1378"/>
      <c r="CT343" s="1378"/>
      <c r="CU343" s="1378"/>
      <c r="CV343" s="1378"/>
      <c r="CW343" s="3"/>
      <c r="CX343" s="5"/>
      <c r="DA343" s="11" t="s">
        <v>379</v>
      </c>
      <c r="DB343" s="11">
        <v>0.86</v>
      </c>
      <c r="DC343" s="11"/>
    </row>
    <row r="344" spans="1:107" ht="13.5" customHeight="1" x14ac:dyDescent="0.25">
      <c r="A344" s="3"/>
      <c r="B344" s="2"/>
      <c r="C344" s="33" t="s">
        <v>810</v>
      </c>
      <c r="D344" s="1472" t="s">
        <v>13</v>
      </c>
      <c r="E344" s="1472"/>
      <c r="F344" s="1472"/>
      <c r="G344" s="1472"/>
      <c r="H344" s="1472"/>
      <c r="I344" s="1472"/>
      <c r="J344" s="1472"/>
      <c r="K344" s="1472"/>
      <c r="L344" s="1473"/>
      <c r="M344" s="1379">
        <f>(IF(O311="RUMAH TINGGAL MEWAH",VLOOKUP(D344,BIAYA,2,FALSE),IF(O311="RUMAH TINGGAL MENENGAH",VLOOKUP(D344,BIAYA,3,FALSE),IF(O311="RUMAH TINGGAL SEDERHANA",VLOOKUP(D344,BIAYA,4,FALSE),IF(O311="SEMI PERMANEN",VLOOKUP(D344,BIAYA,5,FALSE),IF(O311="GUDANG",VLOOKUP(D344,BIAYA,6,FALSE),IF(O311="GEDUNG BERTINGKAT RENDAH &lt; 5 LANTAI",VLOOKUP(D344,BIAYA,7,FALSE),IF(O311="GEDUNG BERTINGKAT SEDANG 5-8 LANTAI",VLOOKUP(D344,BIAYA,8,FALSE),IF(O311="GEDUNG BERTINGKAT TINGGI &gt; 8 LANTAI",VLOOKUP(D344,BIAYA,9,FALSE),IF(O311="MALL 4 LANTAI + 1 BASEMENT",VLOOKUP(D344,BIAYA,10,FALSE),IF(O311="HOTEL 8 LANTAI",VLOOKUP(D344,BIAYA,11,FALSE),IF(O311="APARTEMEN 14 LANTAI + 2 SEMI BASEMENT",VLOOKUP(D344,BIAYA,12,FALSE)))))))))))))</f>
        <v>0</v>
      </c>
      <c r="N344" s="1379"/>
      <c r="O344" s="1379"/>
      <c r="P344" s="1379"/>
      <c r="Q344" s="1379"/>
      <c r="R344" s="1460"/>
      <c r="S344" s="1460"/>
      <c r="T344" s="1460"/>
      <c r="U344" s="1359">
        <v>1</v>
      </c>
      <c r="V344" s="1359"/>
      <c r="W344" s="1359"/>
      <c r="X344" s="1533">
        <f t="shared" si="50"/>
        <v>0</v>
      </c>
      <c r="Y344" s="1379"/>
      <c r="Z344" s="1379"/>
      <c r="AA344" s="1379"/>
      <c r="AB344" s="1534"/>
      <c r="AC344" s="1394"/>
      <c r="AD344" s="1395"/>
      <c r="AE344" s="1395"/>
      <c r="AF344" s="1395"/>
      <c r="AG344" s="1395"/>
      <c r="AH344" s="1395"/>
      <c r="AI344" s="1395"/>
      <c r="AJ344" s="1395"/>
      <c r="AK344" s="1395"/>
      <c r="AL344" s="1395"/>
      <c r="AM344" s="1395"/>
      <c r="AN344" s="1395"/>
      <c r="AO344" s="1395"/>
      <c r="AP344" s="1395"/>
      <c r="AQ344" s="1395"/>
      <c r="AR344" s="1395"/>
      <c r="AS344" s="1395"/>
      <c r="AT344" s="1395"/>
      <c r="AU344" s="1395"/>
      <c r="AV344" s="1395"/>
      <c r="AW344" s="1395"/>
      <c r="AX344" s="1395"/>
      <c r="AY344" s="1396"/>
      <c r="AZ344" s="3"/>
      <c r="BA344" s="1403"/>
      <c r="BB344" s="1404"/>
      <c r="BC344" s="1404"/>
      <c r="BD344" s="1405"/>
      <c r="BE344" s="1412"/>
      <c r="BF344" s="1413"/>
      <c r="BG344" s="1413"/>
      <c r="BH344" s="1414"/>
      <c r="BI344" s="1464"/>
      <c r="BJ344" s="1465"/>
      <c r="BK344" s="1465"/>
      <c r="BL344" s="1466"/>
      <c r="BM344" s="1421"/>
      <c r="BN344" s="1422"/>
      <c r="BO344" s="1423"/>
      <c r="BP344" s="1427"/>
      <c r="BQ344" s="1427"/>
      <c r="BR344" s="1427"/>
      <c r="BS344" s="1427"/>
      <c r="BT344" s="1427"/>
      <c r="BU344" s="127"/>
      <c r="BV344" s="1378"/>
      <c r="BW344" s="1378"/>
      <c r="BX344" s="1378"/>
      <c r="BY344" s="1378"/>
      <c r="BZ344" s="1378"/>
      <c r="CA344" s="1378"/>
      <c r="CB344" s="1378"/>
      <c r="CC344" s="1378"/>
      <c r="CD344" s="1378"/>
      <c r="CE344" s="1378"/>
      <c r="CF344" s="1378"/>
      <c r="CG344" s="1378"/>
      <c r="CH344" s="1378"/>
      <c r="CI344" s="1378"/>
      <c r="CJ344" s="1378"/>
      <c r="CK344" s="1378"/>
      <c r="CL344" s="1378"/>
      <c r="CM344" s="1378"/>
      <c r="CN344" s="1378"/>
      <c r="CO344" s="1378"/>
      <c r="CP344" s="1378"/>
      <c r="CQ344" s="1378"/>
      <c r="CR344" s="1378"/>
      <c r="CS344" s="1378"/>
      <c r="CT344" s="1378"/>
      <c r="CU344" s="1378"/>
      <c r="CV344" s="1378"/>
      <c r="CW344" s="3"/>
      <c r="CX344" s="5"/>
      <c r="DA344" s="11" t="s">
        <v>380</v>
      </c>
      <c r="DB344" s="11">
        <v>0.83299999999999996</v>
      </c>
      <c r="DC344" s="11"/>
    </row>
    <row r="345" spans="1:107" ht="13.5" customHeight="1" x14ac:dyDescent="0.25">
      <c r="A345" s="3"/>
      <c r="B345" s="2"/>
      <c r="C345" s="34" t="s">
        <v>810</v>
      </c>
      <c r="D345" s="1474" t="s">
        <v>13</v>
      </c>
      <c r="E345" s="1474"/>
      <c r="F345" s="1474"/>
      <c r="G345" s="1474"/>
      <c r="H345" s="1474"/>
      <c r="I345" s="1474"/>
      <c r="J345" s="1474"/>
      <c r="K345" s="1474"/>
      <c r="L345" s="1475"/>
      <c r="M345" s="1379">
        <f>(IF(O311="RUMAH TINGGAL MEWAH",VLOOKUP(D345,BIAYA,2,FALSE),IF(O311="RUMAH TINGGAL MENENGAH",VLOOKUP(D345,BIAYA,3,FALSE),IF(O311="RUMAH TINGGAL SEDERHANA",VLOOKUP(D345,BIAYA,4,FALSE),IF(O311="SEMI PERMANEN",VLOOKUP(D345,BIAYA,5,FALSE),IF(O311="GUDANG",VLOOKUP(D345,BIAYA,6,FALSE),IF(O311="GEDUNG BERTINGKAT RENDAH &lt; 5 LANTAI",VLOOKUP(D345,BIAYA,7,FALSE),IF(O311="GEDUNG BERTINGKAT SEDANG 5-8 LANTAI",VLOOKUP(D345,BIAYA,8,FALSE),IF(O311="GEDUNG BERTINGKAT TINGGI &gt; 8 LANTAI",VLOOKUP(D345,BIAYA,9,FALSE),IF(O311="MALL 4 LANTAI + 1 BASEMENT",VLOOKUP(D345,BIAYA,10,FALSE),IF(O311="HOTEL 8 LANTAI",VLOOKUP(D345,BIAYA,11,FALSE),IF(O311="APARTEMEN 14 LANTAI + 2 SEMI BASEMENT",VLOOKUP(D345,BIAYA,12,FALSE)))))))))))))</f>
        <v>0</v>
      </c>
      <c r="N345" s="1379"/>
      <c r="O345" s="1379"/>
      <c r="P345" s="1379"/>
      <c r="Q345" s="1379"/>
      <c r="R345" s="1380"/>
      <c r="S345" s="1380"/>
      <c r="T345" s="1380"/>
      <c r="U345" s="1377">
        <v>1</v>
      </c>
      <c r="V345" s="1377"/>
      <c r="W345" s="1377"/>
      <c r="X345" s="1527">
        <f t="shared" si="50"/>
        <v>0</v>
      </c>
      <c r="Y345" s="1528"/>
      <c r="Z345" s="1528"/>
      <c r="AA345" s="1528"/>
      <c r="AB345" s="1529"/>
      <c r="AC345" s="1394"/>
      <c r="AD345" s="1395"/>
      <c r="AE345" s="1395"/>
      <c r="AF345" s="1395"/>
      <c r="AG345" s="1395"/>
      <c r="AH345" s="1395"/>
      <c r="AI345" s="1395"/>
      <c r="AJ345" s="1395"/>
      <c r="AK345" s="1395"/>
      <c r="AL345" s="1395"/>
      <c r="AM345" s="1395"/>
      <c r="AN345" s="1395"/>
      <c r="AO345" s="1395"/>
      <c r="AP345" s="1395"/>
      <c r="AQ345" s="1395"/>
      <c r="AR345" s="1395"/>
      <c r="AS345" s="1395"/>
      <c r="AT345" s="1395"/>
      <c r="AU345" s="1395"/>
      <c r="AV345" s="1395"/>
      <c r="AW345" s="1395"/>
      <c r="AX345" s="1395"/>
      <c r="AY345" s="1396"/>
      <c r="AZ345" s="3"/>
      <c r="BA345" s="1403"/>
      <c r="BB345" s="1404"/>
      <c r="BC345" s="1404"/>
      <c r="BD345" s="1405"/>
      <c r="BE345" s="1412"/>
      <c r="BF345" s="1413"/>
      <c r="BG345" s="1413"/>
      <c r="BH345" s="1414"/>
      <c r="BI345" s="1464"/>
      <c r="BJ345" s="1465"/>
      <c r="BK345" s="1465"/>
      <c r="BL345" s="1466"/>
      <c r="BM345" s="1421"/>
      <c r="BN345" s="1422"/>
      <c r="BO345" s="1423"/>
      <c r="BP345" s="1427"/>
      <c r="BQ345" s="1427"/>
      <c r="BR345" s="1427"/>
      <c r="BS345" s="1427"/>
      <c r="BT345" s="1427"/>
      <c r="BU345" s="127"/>
      <c r="BV345" s="1378"/>
      <c r="BW345" s="1378"/>
      <c r="BX345" s="1378"/>
      <c r="BY345" s="1378"/>
      <c r="BZ345" s="1378"/>
      <c r="CA345" s="1378"/>
      <c r="CB345" s="1378"/>
      <c r="CC345" s="1378"/>
      <c r="CD345" s="1378"/>
      <c r="CE345" s="1378"/>
      <c r="CF345" s="1378"/>
      <c r="CG345" s="1378"/>
      <c r="CH345" s="1378"/>
      <c r="CI345" s="1378"/>
      <c r="CJ345" s="1378"/>
      <c r="CK345" s="1378"/>
      <c r="CL345" s="1378"/>
      <c r="CM345" s="1378"/>
      <c r="CN345" s="1378"/>
      <c r="CO345" s="1378"/>
      <c r="CP345" s="1378"/>
      <c r="CQ345" s="1378"/>
      <c r="CR345" s="1378"/>
      <c r="CS345" s="1378"/>
      <c r="CT345" s="1378"/>
      <c r="CU345" s="1378"/>
      <c r="CV345" s="1378"/>
      <c r="CW345" s="3"/>
      <c r="CX345" s="5"/>
      <c r="DA345" s="11" t="s">
        <v>381</v>
      </c>
      <c r="DB345" s="12">
        <v>0.91200000000000003</v>
      </c>
      <c r="DC345" s="11"/>
    </row>
    <row r="346" spans="1:107" ht="13.5" customHeight="1" x14ac:dyDescent="0.2">
      <c r="A346" s="3"/>
      <c r="B346" s="2"/>
      <c r="C346" s="1381" t="s">
        <v>811</v>
      </c>
      <c r="D346" s="1382"/>
      <c r="E346" s="1382"/>
      <c r="F346" s="1382"/>
      <c r="G346" s="1382"/>
      <c r="H346" s="1382"/>
      <c r="I346" s="1382"/>
      <c r="J346" s="1382"/>
      <c r="K346" s="1382"/>
      <c r="L346" s="1382"/>
      <c r="M346" s="1382"/>
      <c r="N346" s="1382"/>
      <c r="O346" s="1382"/>
      <c r="P346" s="1382"/>
      <c r="Q346" s="1382"/>
      <c r="R346" s="1382"/>
      <c r="S346" s="1382"/>
      <c r="T346" s="1382"/>
      <c r="U346" s="1382"/>
      <c r="V346" s="1382"/>
      <c r="W346" s="1383"/>
      <c r="X346" s="1384">
        <f>SUM(X342:AB345)</f>
        <v>0</v>
      </c>
      <c r="Y346" s="1384"/>
      <c r="Z346" s="1384"/>
      <c r="AA346" s="1384"/>
      <c r="AB346" s="1384"/>
      <c r="AC346" s="1397"/>
      <c r="AD346" s="1398"/>
      <c r="AE346" s="1398"/>
      <c r="AF346" s="1398"/>
      <c r="AG346" s="1398"/>
      <c r="AH346" s="1398"/>
      <c r="AI346" s="1398"/>
      <c r="AJ346" s="1398"/>
      <c r="AK346" s="1398"/>
      <c r="AL346" s="1398"/>
      <c r="AM346" s="1398"/>
      <c r="AN346" s="1398"/>
      <c r="AO346" s="1398"/>
      <c r="AP346" s="1398"/>
      <c r="AQ346" s="1398"/>
      <c r="AR346" s="1398"/>
      <c r="AS346" s="1398"/>
      <c r="AT346" s="1398"/>
      <c r="AU346" s="1398"/>
      <c r="AV346" s="1398"/>
      <c r="AW346" s="1398"/>
      <c r="AX346" s="1398"/>
      <c r="AY346" s="1399"/>
      <c r="AZ346" s="3"/>
      <c r="BA346" s="1406"/>
      <c r="BB346" s="1407"/>
      <c r="BC346" s="1407"/>
      <c r="BD346" s="1408"/>
      <c r="BE346" s="1415"/>
      <c r="BF346" s="1416"/>
      <c r="BG346" s="1416"/>
      <c r="BH346" s="1417"/>
      <c r="BI346" s="1467"/>
      <c r="BJ346" s="1468"/>
      <c r="BK346" s="1468"/>
      <c r="BL346" s="1469"/>
      <c r="BM346" s="1424"/>
      <c r="BN346" s="1425"/>
      <c r="BO346" s="1426"/>
      <c r="BP346" s="1427"/>
      <c r="BQ346" s="1427"/>
      <c r="BR346" s="1427"/>
      <c r="BS346" s="1427"/>
      <c r="BT346" s="1427"/>
      <c r="BU346" s="127"/>
      <c r="BV346" s="1378"/>
      <c r="BW346" s="1378"/>
      <c r="BX346" s="1378"/>
      <c r="BY346" s="1378"/>
      <c r="BZ346" s="1378"/>
      <c r="CA346" s="1378"/>
      <c r="CB346" s="1378"/>
      <c r="CC346" s="1378"/>
      <c r="CD346" s="1378"/>
      <c r="CE346" s="1378"/>
      <c r="CF346" s="1378"/>
      <c r="CG346" s="1378"/>
      <c r="CH346" s="1378"/>
      <c r="CI346" s="1378"/>
      <c r="CJ346" s="1378"/>
      <c r="CK346" s="1378"/>
      <c r="CL346" s="1378"/>
      <c r="CM346" s="1378"/>
      <c r="CN346" s="1378"/>
      <c r="CO346" s="1378"/>
      <c r="CP346" s="1378"/>
      <c r="CQ346" s="1378"/>
      <c r="CR346" s="1378"/>
      <c r="CS346" s="1378"/>
      <c r="CT346" s="1378"/>
      <c r="CU346" s="1378"/>
      <c r="CV346" s="1378"/>
      <c r="CW346" s="3"/>
      <c r="CX346" s="5"/>
      <c r="DA346" s="11" t="s">
        <v>382</v>
      </c>
      <c r="DB346" s="11">
        <v>0.86399999999999999</v>
      </c>
      <c r="DC346" s="11"/>
    </row>
    <row r="347" spans="1:107" ht="13.5" customHeight="1" x14ac:dyDescent="0.2">
      <c r="A347" s="3"/>
      <c r="B347" s="2"/>
      <c r="C347" s="1385" t="s">
        <v>806</v>
      </c>
      <c r="D347" s="1386"/>
      <c r="E347" s="1386"/>
      <c r="F347" s="1386"/>
      <c r="G347" s="1386"/>
      <c r="H347" s="1386"/>
      <c r="I347" s="1386"/>
      <c r="J347" s="1386"/>
      <c r="K347" s="1386"/>
      <c r="L347" s="1386"/>
      <c r="M347" s="1386"/>
      <c r="N347" s="1386"/>
      <c r="O347" s="1386"/>
      <c r="P347" s="1386"/>
      <c r="Q347" s="1386"/>
      <c r="R347" s="1386"/>
      <c r="S347" s="1386"/>
      <c r="T347" s="1386"/>
      <c r="U347" s="1386"/>
      <c r="V347" s="1386"/>
      <c r="W347" s="1387"/>
      <c r="X347" s="1388">
        <f>HLOOKUP(O311,$DG$58:$DQ$67,7,FALSE)</f>
        <v>707358</v>
      </c>
      <c r="Y347" s="1389"/>
      <c r="Z347" s="1389"/>
      <c r="AA347" s="1389"/>
      <c r="AB347" s="1390"/>
      <c r="AC347" s="1391" t="str">
        <f>HLOOKUP(O311,$DG$44:$DQ$56,7,FALSE)</f>
        <v>Pasangan dinding bata merah, diplester, diaci dan dilapisi cat (setara Catylac); untuk kamar mandi dilapis keramik dinding 20x30 setara Imperium; ketinggian dinding dalam 3,2 m</v>
      </c>
      <c r="AD347" s="1392"/>
      <c r="AE347" s="1392"/>
      <c r="AF347" s="1392"/>
      <c r="AG347" s="1392"/>
      <c r="AH347" s="1392"/>
      <c r="AI347" s="1392"/>
      <c r="AJ347" s="1392"/>
      <c r="AK347" s="1392"/>
      <c r="AL347" s="1392"/>
      <c r="AM347" s="1392"/>
      <c r="AN347" s="1392"/>
      <c r="AO347" s="1392"/>
      <c r="AP347" s="1392"/>
      <c r="AQ347" s="1392"/>
      <c r="AR347" s="1392"/>
      <c r="AS347" s="1392"/>
      <c r="AT347" s="1392"/>
      <c r="AU347" s="1392"/>
      <c r="AV347" s="1392"/>
      <c r="AW347" s="1392"/>
      <c r="AX347" s="1392"/>
      <c r="AY347" s="1393"/>
      <c r="AZ347" s="3"/>
      <c r="BA347" s="1400" t="e">
        <f>X352*BQ316</f>
        <v>#N/A</v>
      </c>
      <c r="BB347" s="1401"/>
      <c r="BC347" s="1401"/>
      <c r="BD347" s="1402"/>
      <c r="BE347" s="1409">
        <f>BE318</f>
        <v>0</v>
      </c>
      <c r="BF347" s="1410"/>
      <c r="BG347" s="1410"/>
      <c r="BH347" s="1411"/>
      <c r="BI347" s="1409">
        <f>BI318</f>
        <v>0</v>
      </c>
      <c r="BJ347" s="1410"/>
      <c r="BK347" s="1410"/>
      <c r="BL347" s="1411"/>
      <c r="BM347" s="1418">
        <f>IF(BI318=0,0,(Rekap!$A$6-BI347)/AS376)</f>
        <v>0</v>
      </c>
      <c r="BN347" s="1419"/>
      <c r="BO347" s="1420"/>
      <c r="BP347" s="1427" t="e">
        <f>BA347*BM347</f>
        <v>#N/A</v>
      </c>
      <c r="BQ347" s="1427"/>
      <c r="BR347" s="1427"/>
      <c r="BS347" s="1427"/>
      <c r="BT347" s="1427"/>
      <c r="BU347" s="127"/>
      <c r="BV347" s="1378"/>
      <c r="BW347" s="1378"/>
      <c r="BX347" s="1378"/>
      <c r="BY347" s="1378"/>
      <c r="BZ347" s="1378"/>
      <c r="CA347" s="1378"/>
      <c r="CB347" s="1378"/>
      <c r="CC347" s="1378"/>
      <c r="CD347" s="1378"/>
      <c r="CE347" s="1378"/>
      <c r="CF347" s="1378"/>
      <c r="CG347" s="1378"/>
      <c r="CH347" s="1378"/>
      <c r="CI347" s="1378"/>
      <c r="CJ347" s="1378"/>
      <c r="CK347" s="1378"/>
      <c r="CL347" s="1378"/>
      <c r="CM347" s="1378"/>
      <c r="CN347" s="1378"/>
      <c r="CO347" s="1378"/>
      <c r="CP347" s="1378"/>
      <c r="CQ347" s="1378"/>
      <c r="CR347" s="1378"/>
      <c r="CS347" s="1378"/>
      <c r="CT347" s="1378"/>
      <c r="CU347" s="1378"/>
      <c r="CV347" s="1378"/>
      <c r="CW347" s="3"/>
      <c r="CX347" s="5"/>
      <c r="DA347" s="11"/>
      <c r="DB347" s="11"/>
      <c r="DC347" s="11"/>
    </row>
    <row r="348" spans="1:107" ht="13.5" customHeight="1" x14ac:dyDescent="0.25">
      <c r="A348" s="3"/>
      <c r="B348" s="2"/>
      <c r="C348" s="32" t="s">
        <v>810</v>
      </c>
      <c r="D348" s="1470" t="s">
        <v>13</v>
      </c>
      <c r="E348" s="1470"/>
      <c r="F348" s="1470"/>
      <c r="G348" s="1470"/>
      <c r="H348" s="1470"/>
      <c r="I348" s="1470"/>
      <c r="J348" s="1470"/>
      <c r="K348" s="1470"/>
      <c r="L348" s="1471"/>
      <c r="M348" s="1379">
        <f>(IF(O311="RUMAH TINGGAL MEWAH",VLOOKUP(D348,BIAYA,2,FALSE),IF(O311="RUMAH TINGGAL MENENGAH",VLOOKUP(D348,BIAYA,3,FALSE),IF(O311="RUMAH TINGGAL SEDERHANA",VLOOKUP(D348,BIAYA,4,FALSE),IF(O311="SEMI PERMANEN",VLOOKUP(D348,BIAYA,5,FALSE),IF(O311="GUDANG",VLOOKUP(D348,BIAYA,6,FALSE),IF(O311="GEDUNG BERTINGKAT RENDAH &lt; 5 LANTAI",VLOOKUP(D348,BIAYA,7,FALSE),IF(O311="GEDUNG BERTINGKAT SEDANG 5-8 LANTAI",VLOOKUP(D348,BIAYA,8,FALSE),IF(O311="GEDUNG BERTINGKAT TINGGI &gt; 8 LANTAI",VLOOKUP(D348,BIAYA,9,FALSE),IF(O311="MALL 4 LANTAI + 1 BASEMENT",VLOOKUP(D348,BIAYA,10,FALSE),IF(O311="HOTEL 8 LANTAI",VLOOKUP(D348,BIAYA,11,FALSE),IF(O311="APARTEMEN 14 LANTAI + 2 SEMI BASEMENT",VLOOKUP(D348,BIAYA,12,FALSE)))))))))))))</f>
        <v>0</v>
      </c>
      <c r="N348" s="1379"/>
      <c r="O348" s="1379"/>
      <c r="P348" s="1379"/>
      <c r="Q348" s="1379"/>
      <c r="R348" s="1459">
        <v>1</v>
      </c>
      <c r="S348" s="1459"/>
      <c r="T348" s="1459"/>
      <c r="U348" s="1436">
        <v>1</v>
      </c>
      <c r="V348" s="1436"/>
      <c r="W348" s="1436"/>
      <c r="X348" s="1437">
        <f>M348*R348*U348</f>
        <v>0</v>
      </c>
      <c r="Y348" s="1437"/>
      <c r="Z348" s="1437"/>
      <c r="AA348" s="1437"/>
      <c r="AB348" s="1437"/>
      <c r="AC348" s="1394"/>
      <c r="AD348" s="1395"/>
      <c r="AE348" s="1395"/>
      <c r="AF348" s="1395"/>
      <c r="AG348" s="1395"/>
      <c r="AH348" s="1395"/>
      <c r="AI348" s="1395"/>
      <c r="AJ348" s="1395"/>
      <c r="AK348" s="1395"/>
      <c r="AL348" s="1395"/>
      <c r="AM348" s="1395"/>
      <c r="AN348" s="1395"/>
      <c r="AO348" s="1395"/>
      <c r="AP348" s="1395"/>
      <c r="AQ348" s="1395"/>
      <c r="AR348" s="1395"/>
      <c r="AS348" s="1395"/>
      <c r="AT348" s="1395"/>
      <c r="AU348" s="1395"/>
      <c r="AV348" s="1395"/>
      <c r="AW348" s="1395"/>
      <c r="AX348" s="1395"/>
      <c r="AY348" s="1396"/>
      <c r="AZ348" s="2"/>
      <c r="BA348" s="1403"/>
      <c r="BB348" s="1404"/>
      <c r="BC348" s="1404"/>
      <c r="BD348" s="1405"/>
      <c r="BE348" s="1412"/>
      <c r="BF348" s="1413"/>
      <c r="BG348" s="1413"/>
      <c r="BH348" s="1414"/>
      <c r="BI348" s="1412"/>
      <c r="BJ348" s="1413"/>
      <c r="BK348" s="1413"/>
      <c r="BL348" s="1414"/>
      <c r="BM348" s="1421"/>
      <c r="BN348" s="1422"/>
      <c r="BO348" s="1423"/>
      <c r="BP348" s="1427"/>
      <c r="BQ348" s="1427"/>
      <c r="BR348" s="1427"/>
      <c r="BS348" s="1427"/>
      <c r="BT348" s="1427"/>
      <c r="BU348" s="127"/>
      <c r="BV348" s="1378"/>
      <c r="BW348" s="1378"/>
      <c r="BX348" s="1378"/>
      <c r="BY348" s="1378"/>
      <c r="BZ348" s="1378"/>
      <c r="CA348" s="1378"/>
      <c r="CB348" s="1378"/>
      <c r="CC348" s="1378"/>
      <c r="CD348" s="1378"/>
      <c r="CE348" s="1378"/>
      <c r="CF348" s="1378"/>
      <c r="CG348" s="1378"/>
      <c r="CH348" s="1378"/>
      <c r="CI348" s="1378"/>
      <c r="CJ348" s="1378"/>
      <c r="CK348" s="1378"/>
      <c r="CL348" s="1378"/>
      <c r="CM348" s="1378"/>
      <c r="CN348" s="1378"/>
      <c r="CO348" s="1378"/>
      <c r="CP348" s="1378"/>
      <c r="CQ348" s="1378"/>
      <c r="CR348" s="1378"/>
      <c r="CS348" s="1378"/>
      <c r="CT348" s="1378"/>
      <c r="CU348" s="1378"/>
      <c r="CV348" s="1378"/>
      <c r="CW348" s="3"/>
      <c r="CX348" s="5"/>
      <c r="DA348" s="11" t="s">
        <v>383</v>
      </c>
      <c r="DB348" s="11">
        <v>0.86899999999999999</v>
      </c>
      <c r="DC348" s="11"/>
    </row>
    <row r="349" spans="1:107" ht="13.5" customHeight="1" x14ac:dyDescent="0.25">
      <c r="A349" s="3"/>
      <c r="B349" s="35"/>
      <c r="C349" s="33" t="s">
        <v>810</v>
      </c>
      <c r="D349" s="1472" t="s">
        <v>13</v>
      </c>
      <c r="E349" s="1472"/>
      <c r="F349" s="1472"/>
      <c r="G349" s="1472"/>
      <c r="H349" s="1472"/>
      <c r="I349" s="1472"/>
      <c r="J349" s="1472"/>
      <c r="K349" s="1472"/>
      <c r="L349" s="1473"/>
      <c r="M349" s="1379">
        <f>(IF(O311="RUMAH TINGGAL MEWAH",VLOOKUP(D349,BIAYA,2,FALSE),IF(O311="RUMAH TINGGAL MENENGAH",VLOOKUP(D349,BIAYA,3,FALSE),IF(O311="RUMAH TINGGAL SEDERHANA",VLOOKUP(D349,BIAYA,4,FALSE),IF(O311="SEMI PERMANEN",VLOOKUP(D349,BIAYA,5,FALSE),IF(O311="GUDANG",VLOOKUP(D349,BIAYA,6,FALSE),IF(O311="GEDUNG BERTINGKAT RENDAH &lt; 5 LANTAI",VLOOKUP(D349,BIAYA,7,FALSE),IF(O311="GEDUNG BERTINGKAT SEDANG 5-8 LANTAI",VLOOKUP(D349,BIAYA,8,FALSE),IF(O311="GEDUNG BERTINGKAT TINGGI &gt; 8 LANTAI",VLOOKUP(D349,BIAYA,9,FALSE),IF(O311="MALL 4 LANTAI + 1 BASEMENT",VLOOKUP(D349,BIAYA,10,FALSE),IF(O311="HOTEL 8 LANTAI",VLOOKUP(D349,BIAYA,11,FALSE),IF(O311="APARTEMEN 14 LANTAI + 2 SEMI BASEMENT",VLOOKUP(D349,BIAYA,12,FALSE)))))))))))))</f>
        <v>0</v>
      </c>
      <c r="N349" s="1379"/>
      <c r="O349" s="1379"/>
      <c r="P349" s="1379"/>
      <c r="Q349" s="1379"/>
      <c r="R349" s="1460"/>
      <c r="S349" s="1460"/>
      <c r="T349" s="1460"/>
      <c r="U349" s="1359">
        <v>1</v>
      </c>
      <c r="V349" s="1359"/>
      <c r="W349" s="1359"/>
      <c r="X349" s="1533">
        <f t="shared" ref="X349:X351" si="51">M349*R349*U349</f>
        <v>0</v>
      </c>
      <c r="Y349" s="1379"/>
      <c r="Z349" s="1379"/>
      <c r="AA349" s="1379"/>
      <c r="AB349" s="1534"/>
      <c r="AC349" s="1394"/>
      <c r="AD349" s="1395"/>
      <c r="AE349" s="1395"/>
      <c r="AF349" s="1395"/>
      <c r="AG349" s="1395"/>
      <c r="AH349" s="1395"/>
      <c r="AI349" s="1395"/>
      <c r="AJ349" s="1395"/>
      <c r="AK349" s="1395"/>
      <c r="AL349" s="1395"/>
      <c r="AM349" s="1395"/>
      <c r="AN349" s="1395"/>
      <c r="AO349" s="1395"/>
      <c r="AP349" s="1395"/>
      <c r="AQ349" s="1395"/>
      <c r="AR349" s="1395"/>
      <c r="AS349" s="1395"/>
      <c r="AT349" s="1395"/>
      <c r="AU349" s="1395"/>
      <c r="AV349" s="1395"/>
      <c r="AW349" s="1395"/>
      <c r="AX349" s="1395"/>
      <c r="AY349" s="1396"/>
      <c r="AZ349" s="2"/>
      <c r="BA349" s="1403"/>
      <c r="BB349" s="1404"/>
      <c r="BC349" s="1404"/>
      <c r="BD349" s="1405"/>
      <c r="BE349" s="1412"/>
      <c r="BF349" s="1413"/>
      <c r="BG349" s="1413"/>
      <c r="BH349" s="1414"/>
      <c r="BI349" s="1412"/>
      <c r="BJ349" s="1413"/>
      <c r="BK349" s="1413"/>
      <c r="BL349" s="1414"/>
      <c r="BM349" s="1421"/>
      <c r="BN349" s="1422"/>
      <c r="BO349" s="1423"/>
      <c r="BP349" s="1427"/>
      <c r="BQ349" s="1427"/>
      <c r="BR349" s="1427"/>
      <c r="BS349" s="1427"/>
      <c r="BT349" s="1427"/>
      <c r="BU349" s="127"/>
      <c r="BV349" s="1378"/>
      <c r="BW349" s="1378"/>
      <c r="BX349" s="1378"/>
      <c r="BY349" s="1378"/>
      <c r="BZ349" s="1378"/>
      <c r="CA349" s="1378"/>
      <c r="CB349" s="1378"/>
      <c r="CC349" s="1378"/>
      <c r="CD349" s="1378"/>
      <c r="CE349" s="1378"/>
      <c r="CF349" s="1378"/>
      <c r="CG349" s="1378"/>
      <c r="CH349" s="1378"/>
      <c r="CI349" s="1378"/>
      <c r="CJ349" s="1378"/>
      <c r="CK349" s="1378"/>
      <c r="CL349" s="1378"/>
      <c r="CM349" s="1378"/>
      <c r="CN349" s="1378"/>
      <c r="CO349" s="1378"/>
      <c r="CP349" s="1378"/>
      <c r="CQ349" s="1378"/>
      <c r="CR349" s="1378"/>
      <c r="CS349" s="1378"/>
      <c r="CT349" s="1378"/>
      <c r="CU349" s="1378"/>
      <c r="CV349" s="1378"/>
      <c r="CW349" s="3"/>
      <c r="CX349" s="5"/>
      <c r="DA349" s="11" t="s">
        <v>384</v>
      </c>
      <c r="DB349" s="11">
        <v>0.86899999999999999</v>
      </c>
      <c r="DC349" s="11"/>
    </row>
    <row r="350" spans="1:107" ht="13.5" customHeight="1" x14ac:dyDescent="0.25">
      <c r="A350" s="3"/>
      <c r="B350" s="35"/>
      <c r="C350" s="33" t="s">
        <v>810</v>
      </c>
      <c r="D350" s="1472" t="s">
        <v>13</v>
      </c>
      <c r="E350" s="1472"/>
      <c r="F350" s="1472"/>
      <c r="G350" s="1472"/>
      <c r="H350" s="1472"/>
      <c r="I350" s="1472"/>
      <c r="J350" s="1472"/>
      <c r="K350" s="1472"/>
      <c r="L350" s="1473"/>
      <c r="M350" s="1379">
        <f>(IF(O311="RUMAH TINGGAL MEWAH",VLOOKUP(D350,BIAYA,2,FALSE),IF(O311="RUMAH TINGGAL MENENGAH",VLOOKUP(D350,BIAYA,3,FALSE),IF(O311="RUMAH TINGGAL SEDERHANA",VLOOKUP(D350,BIAYA,4,FALSE),IF(O311="SEMI PERMANEN",VLOOKUP(D350,BIAYA,5,FALSE),IF(O311="GUDANG",VLOOKUP(D350,BIAYA,6,FALSE),IF(O311="GEDUNG BERTINGKAT RENDAH &lt; 5 LANTAI",VLOOKUP(D350,BIAYA,7,FALSE),IF(O311="GEDUNG BERTINGKAT SEDANG 5-8 LANTAI",VLOOKUP(D350,BIAYA,8,FALSE),IF(O311="GEDUNG BERTINGKAT TINGGI &gt; 8 LANTAI",VLOOKUP(D350,BIAYA,9,FALSE),IF(O311="MALL 4 LANTAI + 1 BASEMENT",VLOOKUP(D350,BIAYA,10,FALSE),IF(O311="HOTEL 8 LANTAI",VLOOKUP(D350,BIAYA,11,FALSE),IF(O311="APARTEMEN 14 LANTAI + 2 SEMI BASEMENT",VLOOKUP(D350,BIAYA,12,FALSE)))))))))))))</f>
        <v>0</v>
      </c>
      <c r="N350" s="1379"/>
      <c r="O350" s="1379"/>
      <c r="P350" s="1379"/>
      <c r="Q350" s="1379"/>
      <c r="R350" s="1460"/>
      <c r="S350" s="1460"/>
      <c r="T350" s="1460"/>
      <c r="U350" s="1359">
        <v>1</v>
      </c>
      <c r="V350" s="1359"/>
      <c r="W350" s="1359"/>
      <c r="X350" s="1533">
        <f t="shared" si="51"/>
        <v>0</v>
      </c>
      <c r="Y350" s="1379"/>
      <c r="Z350" s="1379"/>
      <c r="AA350" s="1379"/>
      <c r="AB350" s="1534"/>
      <c r="AC350" s="1394"/>
      <c r="AD350" s="1395"/>
      <c r="AE350" s="1395"/>
      <c r="AF350" s="1395"/>
      <c r="AG350" s="1395"/>
      <c r="AH350" s="1395"/>
      <c r="AI350" s="1395"/>
      <c r="AJ350" s="1395"/>
      <c r="AK350" s="1395"/>
      <c r="AL350" s="1395"/>
      <c r="AM350" s="1395"/>
      <c r="AN350" s="1395"/>
      <c r="AO350" s="1395"/>
      <c r="AP350" s="1395"/>
      <c r="AQ350" s="1395"/>
      <c r="AR350" s="1395"/>
      <c r="AS350" s="1395"/>
      <c r="AT350" s="1395"/>
      <c r="AU350" s="1395"/>
      <c r="AV350" s="1395"/>
      <c r="AW350" s="1395"/>
      <c r="AX350" s="1395"/>
      <c r="AY350" s="1396"/>
      <c r="AZ350" s="2"/>
      <c r="BA350" s="1403"/>
      <c r="BB350" s="1404"/>
      <c r="BC350" s="1404"/>
      <c r="BD350" s="1405"/>
      <c r="BE350" s="1412"/>
      <c r="BF350" s="1413"/>
      <c r="BG350" s="1413"/>
      <c r="BH350" s="1414"/>
      <c r="BI350" s="1412"/>
      <c r="BJ350" s="1413"/>
      <c r="BK350" s="1413"/>
      <c r="BL350" s="1414"/>
      <c r="BM350" s="1421"/>
      <c r="BN350" s="1422"/>
      <c r="BO350" s="1423"/>
      <c r="BP350" s="1427"/>
      <c r="BQ350" s="1427"/>
      <c r="BR350" s="1427"/>
      <c r="BS350" s="1427"/>
      <c r="BT350" s="1427"/>
      <c r="BU350" s="127"/>
      <c r="BV350" s="1378"/>
      <c r="BW350" s="1378"/>
      <c r="BX350" s="1378"/>
      <c r="BY350" s="1378"/>
      <c r="BZ350" s="1378"/>
      <c r="CA350" s="1378"/>
      <c r="CB350" s="1378"/>
      <c r="CC350" s="1378"/>
      <c r="CD350" s="1378"/>
      <c r="CE350" s="1378"/>
      <c r="CF350" s="1378"/>
      <c r="CG350" s="1378"/>
      <c r="CH350" s="1378"/>
      <c r="CI350" s="1378"/>
      <c r="CJ350" s="1378"/>
      <c r="CK350" s="1378"/>
      <c r="CL350" s="1378"/>
      <c r="CM350" s="1378"/>
      <c r="CN350" s="1378"/>
      <c r="CO350" s="1378"/>
      <c r="CP350" s="1378"/>
      <c r="CQ350" s="1378"/>
      <c r="CR350" s="1378"/>
      <c r="CS350" s="1378"/>
      <c r="CT350" s="1378"/>
      <c r="CU350" s="1378"/>
      <c r="CV350" s="1378"/>
      <c r="CW350" s="3"/>
      <c r="CX350" s="5"/>
      <c r="DA350" s="11" t="s">
        <v>385</v>
      </c>
      <c r="DB350" s="11">
        <v>0.75700000000000001</v>
      </c>
      <c r="DC350" s="11"/>
    </row>
    <row r="351" spans="1:107" ht="13.5" customHeight="1" x14ac:dyDescent="0.25">
      <c r="A351" s="3"/>
      <c r="B351" s="35"/>
      <c r="C351" s="34" t="s">
        <v>810</v>
      </c>
      <c r="D351" s="1474" t="s">
        <v>13</v>
      </c>
      <c r="E351" s="1474"/>
      <c r="F351" s="1474"/>
      <c r="G351" s="1474"/>
      <c r="H351" s="1474"/>
      <c r="I351" s="1474"/>
      <c r="J351" s="1474"/>
      <c r="K351" s="1474"/>
      <c r="L351" s="1475"/>
      <c r="M351" s="1379">
        <f>(IF(O311="RUMAH TINGGAL MEWAH",VLOOKUP(D351,BIAYA,2,FALSE),IF(O311="RUMAH TINGGAL MENENGAH",VLOOKUP(D351,BIAYA,3,FALSE),IF(O311="RUMAH TINGGAL SEDERHANA",VLOOKUP(D351,BIAYA,4,FALSE),IF(O311="SEMI PERMANEN",VLOOKUP(D351,BIAYA,5,FALSE),IF(O311="GUDANG",VLOOKUP(D351,BIAYA,6,FALSE),IF(O311="GEDUNG BERTINGKAT RENDAH &lt; 5 LANTAI",VLOOKUP(D351,BIAYA,7,FALSE),IF(O311="GEDUNG BERTINGKAT SEDANG 5-8 LANTAI",VLOOKUP(D351,BIAYA,8,FALSE),IF(O311="GEDUNG BERTINGKAT TINGGI &gt; 8 LANTAI",VLOOKUP(D351,BIAYA,9,FALSE),IF(O311="MALL 4 LANTAI + 1 BASEMENT",VLOOKUP(D351,BIAYA,10,FALSE),IF(O311="HOTEL 8 LANTAI",VLOOKUP(D351,BIAYA,11,FALSE),IF(O311="APARTEMEN 14 LANTAI + 2 SEMI BASEMENT",VLOOKUP(D351,BIAYA,12,FALSE)))))))))))))</f>
        <v>0</v>
      </c>
      <c r="N351" s="1379"/>
      <c r="O351" s="1379"/>
      <c r="P351" s="1379"/>
      <c r="Q351" s="1379"/>
      <c r="R351" s="1380"/>
      <c r="S351" s="1380"/>
      <c r="T351" s="1380"/>
      <c r="U351" s="1377">
        <v>1</v>
      </c>
      <c r="V351" s="1377"/>
      <c r="W351" s="1377"/>
      <c r="X351" s="1527">
        <f t="shared" si="51"/>
        <v>0</v>
      </c>
      <c r="Y351" s="1528"/>
      <c r="Z351" s="1528"/>
      <c r="AA351" s="1528"/>
      <c r="AB351" s="1529"/>
      <c r="AC351" s="1394"/>
      <c r="AD351" s="1395"/>
      <c r="AE351" s="1395"/>
      <c r="AF351" s="1395"/>
      <c r="AG351" s="1395"/>
      <c r="AH351" s="1395"/>
      <c r="AI351" s="1395"/>
      <c r="AJ351" s="1395"/>
      <c r="AK351" s="1395"/>
      <c r="AL351" s="1395"/>
      <c r="AM351" s="1395"/>
      <c r="AN351" s="1395"/>
      <c r="AO351" s="1395"/>
      <c r="AP351" s="1395"/>
      <c r="AQ351" s="1395"/>
      <c r="AR351" s="1395"/>
      <c r="AS351" s="1395"/>
      <c r="AT351" s="1395"/>
      <c r="AU351" s="1395"/>
      <c r="AV351" s="1395"/>
      <c r="AW351" s="1395"/>
      <c r="AX351" s="1395"/>
      <c r="AY351" s="1396"/>
      <c r="AZ351" s="2"/>
      <c r="BA351" s="1403"/>
      <c r="BB351" s="1404"/>
      <c r="BC351" s="1404"/>
      <c r="BD351" s="1405"/>
      <c r="BE351" s="1412"/>
      <c r="BF351" s="1413"/>
      <c r="BG351" s="1413"/>
      <c r="BH351" s="1414"/>
      <c r="BI351" s="1412"/>
      <c r="BJ351" s="1413"/>
      <c r="BK351" s="1413"/>
      <c r="BL351" s="1414"/>
      <c r="BM351" s="1421"/>
      <c r="BN351" s="1422"/>
      <c r="BO351" s="1423"/>
      <c r="BP351" s="1427"/>
      <c r="BQ351" s="1427"/>
      <c r="BR351" s="1427"/>
      <c r="BS351" s="1427"/>
      <c r="BT351" s="1427"/>
      <c r="BU351" s="127"/>
      <c r="BV351" s="1378"/>
      <c r="BW351" s="1378"/>
      <c r="BX351" s="1378"/>
      <c r="BY351" s="1378"/>
      <c r="BZ351" s="1378"/>
      <c r="CA351" s="1378"/>
      <c r="CB351" s="1378"/>
      <c r="CC351" s="1378"/>
      <c r="CD351" s="1378"/>
      <c r="CE351" s="1378"/>
      <c r="CF351" s="1378"/>
      <c r="CG351" s="1378"/>
      <c r="CH351" s="1378"/>
      <c r="CI351" s="1378"/>
      <c r="CJ351" s="1378"/>
      <c r="CK351" s="1378"/>
      <c r="CL351" s="1378"/>
      <c r="CM351" s="1378"/>
      <c r="CN351" s="1378"/>
      <c r="CO351" s="1378"/>
      <c r="CP351" s="1378"/>
      <c r="CQ351" s="1378"/>
      <c r="CR351" s="1378"/>
      <c r="CS351" s="1378"/>
      <c r="CT351" s="1378"/>
      <c r="CU351" s="1378"/>
      <c r="CV351" s="1378"/>
      <c r="CW351" s="3"/>
      <c r="CX351" s="5"/>
      <c r="DA351" s="11" t="s">
        <v>386</v>
      </c>
      <c r="DB351" s="11">
        <v>0.84</v>
      </c>
      <c r="DC351" s="11"/>
    </row>
    <row r="352" spans="1:107" ht="13.5" customHeight="1" x14ac:dyDescent="0.2">
      <c r="A352" s="3"/>
      <c r="B352" s="35"/>
      <c r="C352" s="1381" t="s">
        <v>811</v>
      </c>
      <c r="D352" s="1382"/>
      <c r="E352" s="1382"/>
      <c r="F352" s="1382"/>
      <c r="G352" s="1382"/>
      <c r="H352" s="1382"/>
      <c r="I352" s="1382"/>
      <c r="J352" s="1382"/>
      <c r="K352" s="1382"/>
      <c r="L352" s="1382"/>
      <c r="M352" s="1382"/>
      <c r="N352" s="1382"/>
      <c r="O352" s="1382"/>
      <c r="P352" s="1382"/>
      <c r="Q352" s="1382"/>
      <c r="R352" s="1382"/>
      <c r="S352" s="1382"/>
      <c r="T352" s="1382"/>
      <c r="U352" s="1382"/>
      <c r="V352" s="1382"/>
      <c r="W352" s="1383"/>
      <c r="X352" s="1384">
        <f>SUM(X348:AB351)</f>
        <v>0</v>
      </c>
      <c r="Y352" s="1384"/>
      <c r="Z352" s="1384"/>
      <c r="AA352" s="1384"/>
      <c r="AB352" s="1384"/>
      <c r="AC352" s="1397"/>
      <c r="AD352" s="1398"/>
      <c r="AE352" s="1398"/>
      <c r="AF352" s="1398"/>
      <c r="AG352" s="1398"/>
      <c r="AH352" s="1398"/>
      <c r="AI352" s="1398"/>
      <c r="AJ352" s="1398"/>
      <c r="AK352" s="1398"/>
      <c r="AL352" s="1398"/>
      <c r="AM352" s="1398"/>
      <c r="AN352" s="1398"/>
      <c r="AO352" s="1398"/>
      <c r="AP352" s="1398"/>
      <c r="AQ352" s="1398"/>
      <c r="AR352" s="1398"/>
      <c r="AS352" s="1398"/>
      <c r="AT352" s="1398"/>
      <c r="AU352" s="1398"/>
      <c r="AV352" s="1398"/>
      <c r="AW352" s="1398"/>
      <c r="AX352" s="1398"/>
      <c r="AY352" s="1399"/>
      <c r="AZ352" s="2"/>
      <c r="BA352" s="1406"/>
      <c r="BB352" s="1407"/>
      <c r="BC352" s="1407"/>
      <c r="BD352" s="1408"/>
      <c r="BE352" s="1415"/>
      <c r="BF352" s="1416"/>
      <c r="BG352" s="1416"/>
      <c r="BH352" s="1417"/>
      <c r="BI352" s="1415"/>
      <c r="BJ352" s="1416"/>
      <c r="BK352" s="1416"/>
      <c r="BL352" s="1417"/>
      <c r="BM352" s="1424"/>
      <c r="BN352" s="1425"/>
      <c r="BO352" s="1426"/>
      <c r="BP352" s="1427"/>
      <c r="BQ352" s="1427"/>
      <c r="BR352" s="1427"/>
      <c r="BS352" s="1427"/>
      <c r="BT352" s="1427"/>
      <c r="BU352" s="127"/>
      <c r="BV352" s="1378"/>
      <c r="BW352" s="1378"/>
      <c r="BX352" s="1378"/>
      <c r="BY352" s="1378"/>
      <c r="BZ352" s="1378"/>
      <c r="CA352" s="1378"/>
      <c r="CB352" s="1378"/>
      <c r="CC352" s="1378"/>
      <c r="CD352" s="1378"/>
      <c r="CE352" s="1378"/>
      <c r="CF352" s="1378"/>
      <c r="CG352" s="1378"/>
      <c r="CH352" s="1378"/>
      <c r="CI352" s="1378"/>
      <c r="CJ352" s="1378"/>
      <c r="CK352" s="1378"/>
      <c r="CL352" s="1378"/>
      <c r="CM352" s="1378"/>
      <c r="CN352" s="1378"/>
      <c r="CO352" s="1378"/>
      <c r="CP352" s="1378"/>
      <c r="CQ352" s="1378"/>
      <c r="CR352" s="1378"/>
      <c r="CS352" s="1378"/>
      <c r="CT352" s="1378"/>
      <c r="CU352" s="1378"/>
      <c r="CV352" s="1378"/>
      <c r="CW352" s="3"/>
      <c r="CX352" s="5"/>
      <c r="DA352" s="11" t="s">
        <v>387</v>
      </c>
      <c r="DB352" s="11">
        <v>0.72699999999999998</v>
      </c>
      <c r="DC352" s="11"/>
    </row>
    <row r="353" spans="1:107" ht="13.5" customHeight="1" x14ac:dyDescent="0.2">
      <c r="A353" s="3"/>
      <c r="B353" s="63"/>
      <c r="C353" s="1385" t="s">
        <v>807</v>
      </c>
      <c r="D353" s="1386"/>
      <c r="E353" s="1386"/>
      <c r="F353" s="1386"/>
      <c r="G353" s="1386"/>
      <c r="H353" s="1386"/>
      <c r="I353" s="1386"/>
      <c r="J353" s="1386"/>
      <c r="K353" s="1386"/>
      <c r="L353" s="1386"/>
      <c r="M353" s="1386"/>
      <c r="N353" s="1386"/>
      <c r="O353" s="1386"/>
      <c r="P353" s="1386"/>
      <c r="Q353" s="1386"/>
      <c r="R353" s="1386"/>
      <c r="S353" s="1386"/>
      <c r="T353" s="1386"/>
      <c r="U353" s="1386"/>
      <c r="V353" s="1386"/>
      <c r="W353" s="1387"/>
      <c r="X353" s="1388">
        <f>HLOOKUP(O311,$DG$58:$DQ$67,8,FALSE)</f>
        <v>320358</v>
      </c>
      <c r="Y353" s="1389"/>
      <c r="Z353" s="1389"/>
      <c r="AA353" s="1389"/>
      <c r="AB353" s="1390"/>
      <c r="AC353" s="1391" t="str">
        <f>HLOOKUP(O311,$DG$44:$DQ$56,8,FALSE)</f>
        <v xml:space="preserve">Kusen pintu, daun pintu dan rangka jendela kayu kelas II setara Kamper, dengan jendela kaca polos tebal 5 mm, pintu kamar mandi PVC Grade A </v>
      </c>
      <c r="AD353" s="1392"/>
      <c r="AE353" s="1392"/>
      <c r="AF353" s="1392"/>
      <c r="AG353" s="1392"/>
      <c r="AH353" s="1392"/>
      <c r="AI353" s="1392"/>
      <c r="AJ353" s="1392"/>
      <c r="AK353" s="1392"/>
      <c r="AL353" s="1392"/>
      <c r="AM353" s="1392"/>
      <c r="AN353" s="1392"/>
      <c r="AO353" s="1392"/>
      <c r="AP353" s="1392"/>
      <c r="AQ353" s="1392"/>
      <c r="AR353" s="1392"/>
      <c r="AS353" s="1392"/>
      <c r="AT353" s="1392"/>
      <c r="AU353" s="1392"/>
      <c r="AV353" s="1392"/>
      <c r="AW353" s="1392"/>
      <c r="AX353" s="1392"/>
      <c r="AY353" s="1393"/>
      <c r="AZ353" s="3"/>
      <c r="BA353" s="1400" t="e">
        <f>X358*BQ316</f>
        <v>#N/A</v>
      </c>
      <c r="BB353" s="1401"/>
      <c r="BC353" s="1401"/>
      <c r="BD353" s="1402"/>
      <c r="BE353" s="1409">
        <f>BE318</f>
        <v>0</v>
      </c>
      <c r="BF353" s="1410"/>
      <c r="BG353" s="1410"/>
      <c r="BH353" s="1411"/>
      <c r="BI353" s="1461">
        <f>BI318</f>
        <v>0</v>
      </c>
      <c r="BJ353" s="1462"/>
      <c r="BK353" s="1462"/>
      <c r="BL353" s="1463"/>
      <c r="BM353" s="1418">
        <f>IF(BI318=0,0,(Rekap!$A$6-BI353)/AS376)</f>
        <v>0</v>
      </c>
      <c r="BN353" s="1419"/>
      <c r="BO353" s="1420"/>
      <c r="BP353" s="1427" t="e">
        <f>BA353*BM353</f>
        <v>#N/A</v>
      </c>
      <c r="BQ353" s="1427"/>
      <c r="BR353" s="1427"/>
      <c r="BS353" s="1427"/>
      <c r="BT353" s="1427"/>
      <c r="BU353" s="127"/>
      <c r="BV353" s="1378"/>
      <c r="BW353" s="1378"/>
      <c r="BX353" s="1378"/>
      <c r="BY353" s="1378"/>
      <c r="BZ353" s="1378"/>
      <c r="CA353" s="1378"/>
      <c r="CB353" s="1378"/>
      <c r="CC353" s="1378"/>
      <c r="CD353" s="1378"/>
      <c r="CE353" s="1378"/>
      <c r="CF353" s="1378"/>
      <c r="CG353" s="1378"/>
      <c r="CH353" s="1378"/>
      <c r="CI353" s="1378"/>
      <c r="CJ353" s="1378"/>
      <c r="CK353" s="1378"/>
      <c r="CL353" s="1378"/>
      <c r="CM353" s="1378"/>
      <c r="CN353" s="1378"/>
      <c r="CO353" s="1378"/>
      <c r="CP353" s="1378"/>
      <c r="CQ353" s="1378"/>
      <c r="CR353" s="1378"/>
      <c r="CS353" s="1378"/>
      <c r="CT353" s="1378"/>
      <c r="CU353" s="1378"/>
      <c r="CV353" s="1378"/>
      <c r="CW353" s="3"/>
      <c r="CX353" s="5"/>
      <c r="DA353" s="11" t="s">
        <v>388</v>
      </c>
      <c r="DB353" s="11">
        <v>0.73399999999999999</v>
      </c>
      <c r="DC353" s="11"/>
    </row>
    <row r="354" spans="1:107" ht="13.5" customHeight="1" x14ac:dyDescent="0.25">
      <c r="A354" s="3"/>
      <c r="B354" s="63"/>
      <c r="C354" s="32" t="s">
        <v>810</v>
      </c>
      <c r="D354" s="1428" t="s">
        <v>13</v>
      </c>
      <c r="E354" s="1428"/>
      <c r="F354" s="1428"/>
      <c r="G354" s="1428"/>
      <c r="H354" s="1428"/>
      <c r="I354" s="1428"/>
      <c r="J354" s="1428"/>
      <c r="K354" s="1428"/>
      <c r="L354" s="1429"/>
      <c r="M354" s="1379">
        <f>(IF(O311="RUMAH TINGGAL MEWAH",VLOOKUP(D354,BIAYA,2,FALSE),IF(O311="RUMAH TINGGAL MENENGAH",VLOOKUP(D354,BIAYA,3,FALSE),IF(O311="RUMAH TINGGAL SEDERHANA",VLOOKUP(D354,BIAYA,4,FALSE),IF(O311="SEMI PERMANEN",VLOOKUP(D354,BIAYA,5,FALSE),IF(O311="GUDANG",VLOOKUP(D354,BIAYA,6,FALSE),IF(O311="GEDUNG BERTINGKAT RENDAH &lt; 5 LANTAI",VLOOKUP(D354,BIAYA,7,FALSE),IF(O311="GEDUNG BERTINGKAT SEDANG 5-8 LANTAI",VLOOKUP(D354,BIAYA,8,FALSE),IF(O311="GEDUNG BERTINGKAT TINGGI &gt; 8 LANTAI",VLOOKUP(D354,BIAYA,9,FALSE),IF(O311="MALL 4 LANTAI + 1 BASEMENT",VLOOKUP(D354,BIAYA,10,FALSE),IF(O311="HOTEL 8 LANTAI",VLOOKUP(D354,BIAYA,11,FALSE),IF(O311="APARTEMEN 14 LANTAI + 2 SEMI BASEMENT",VLOOKUP(D354,BIAYA,12,FALSE)))))))))))))</f>
        <v>0</v>
      </c>
      <c r="N354" s="1379"/>
      <c r="O354" s="1379"/>
      <c r="P354" s="1379"/>
      <c r="Q354" s="1379"/>
      <c r="R354" s="1459">
        <v>1</v>
      </c>
      <c r="S354" s="1459"/>
      <c r="T354" s="1459"/>
      <c r="U354" s="1436">
        <v>1</v>
      </c>
      <c r="V354" s="1436"/>
      <c r="W354" s="1436"/>
      <c r="X354" s="1437">
        <f>M354*R354*U354</f>
        <v>0</v>
      </c>
      <c r="Y354" s="1437"/>
      <c r="Z354" s="1437"/>
      <c r="AA354" s="1437"/>
      <c r="AB354" s="1437"/>
      <c r="AC354" s="1394"/>
      <c r="AD354" s="1395"/>
      <c r="AE354" s="1395"/>
      <c r="AF354" s="1395"/>
      <c r="AG354" s="1395"/>
      <c r="AH354" s="1395"/>
      <c r="AI354" s="1395"/>
      <c r="AJ354" s="1395"/>
      <c r="AK354" s="1395"/>
      <c r="AL354" s="1395"/>
      <c r="AM354" s="1395"/>
      <c r="AN354" s="1395"/>
      <c r="AO354" s="1395"/>
      <c r="AP354" s="1395"/>
      <c r="AQ354" s="1395"/>
      <c r="AR354" s="1395"/>
      <c r="AS354" s="1395"/>
      <c r="AT354" s="1395"/>
      <c r="AU354" s="1395"/>
      <c r="AV354" s="1395"/>
      <c r="AW354" s="1395"/>
      <c r="AX354" s="1395"/>
      <c r="AY354" s="1396"/>
      <c r="AZ354" s="64"/>
      <c r="BA354" s="1403"/>
      <c r="BB354" s="1404"/>
      <c r="BC354" s="1404"/>
      <c r="BD354" s="1405"/>
      <c r="BE354" s="1412"/>
      <c r="BF354" s="1413"/>
      <c r="BG354" s="1413"/>
      <c r="BH354" s="1414"/>
      <c r="BI354" s="1464"/>
      <c r="BJ354" s="1465"/>
      <c r="BK354" s="1465"/>
      <c r="BL354" s="1466"/>
      <c r="BM354" s="1421"/>
      <c r="BN354" s="1422"/>
      <c r="BO354" s="1423"/>
      <c r="BP354" s="1427"/>
      <c r="BQ354" s="1427"/>
      <c r="BR354" s="1427"/>
      <c r="BS354" s="1427"/>
      <c r="BT354" s="1427"/>
      <c r="BU354" s="127"/>
      <c r="BV354" s="1378"/>
      <c r="BW354" s="1378"/>
      <c r="BX354" s="1378"/>
      <c r="BY354" s="1378"/>
      <c r="BZ354" s="1378"/>
      <c r="CA354" s="1378"/>
      <c r="CB354" s="1378"/>
      <c r="CC354" s="1378"/>
      <c r="CD354" s="1378"/>
      <c r="CE354" s="1378"/>
      <c r="CF354" s="1378"/>
      <c r="CG354" s="1378"/>
      <c r="CH354" s="1378"/>
      <c r="CI354" s="1378"/>
      <c r="CJ354" s="1378"/>
      <c r="CK354" s="1378"/>
      <c r="CL354" s="1378"/>
      <c r="CM354" s="1378"/>
      <c r="CN354" s="1378"/>
      <c r="CO354" s="1378"/>
      <c r="CP354" s="1378"/>
      <c r="CQ354" s="1378"/>
      <c r="CR354" s="1378"/>
      <c r="CS354" s="1378"/>
      <c r="CT354" s="1378"/>
      <c r="CU354" s="1378"/>
      <c r="CV354" s="1378"/>
      <c r="CW354" s="64"/>
      <c r="CX354" s="67"/>
      <c r="DA354" s="11" t="s">
        <v>389</v>
      </c>
      <c r="DB354" s="11">
        <v>0.90300000000000002</v>
      </c>
      <c r="DC354" s="11"/>
    </row>
    <row r="355" spans="1:107" ht="13.5" customHeight="1" x14ac:dyDescent="0.25">
      <c r="A355" s="3"/>
      <c r="B355" s="63"/>
      <c r="C355" s="33" t="s">
        <v>810</v>
      </c>
      <c r="D355" s="1361" t="s">
        <v>13</v>
      </c>
      <c r="E355" s="1361"/>
      <c r="F355" s="1361"/>
      <c r="G355" s="1361"/>
      <c r="H355" s="1361"/>
      <c r="I355" s="1361"/>
      <c r="J355" s="1361"/>
      <c r="K355" s="1361"/>
      <c r="L355" s="1362"/>
      <c r="M355" s="1379">
        <f>(IF(O311="RUMAH TINGGAL MEWAH",VLOOKUP(D355,BIAYA,2,FALSE),IF(O311="RUMAH TINGGAL MENENGAH",VLOOKUP(D355,BIAYA,3,FALSE),IF(O311="RUMAH TINGGAL SEDERHANA",VLOOKUP(D355,BIAYA,4,FALSE),IF(O311="SEMI PERMANEN",VLOOKUP(D355,BIAYA,5,FALSE),IF(O311="GUDANG",VLOOKUP(D355,BIAYA,6,FALSE),IF(O311="GEDUNG BERTINGKAT RENDAH &lt; 5 LANTAI",VLOOKUP(D355,BIAYA,7,FALSE),IF(O311="GEDUNG BERTINGKAT SEDANG 5-8 LANTAI",VLOOKUP(D355,BIAYA,8,FALSE),IF(O311="GEDUNG BERTINGKAT TINGGI &gt; 8 LANTAI",VLOOKUP(D355,BIAYA,9,FALSE),IF(O311="MALL 4 LANTAI + 1 BASEMENT",VLOOKUP(D355,BIAYA,10,FALSE),IF(O311="HOTEL 8 LANTAI",VLOOKUP(D355,BIAYA,11,FALSE),IF(O311="APARTEMEN 14 LANTAI + 2 SEMI BASEMENT",VLOOKUP(D355,BIAYA,12,FALSE)))))))))))))</f>
        <v>0</v>
      </c>
      <c r="N355" s="1379"/>
      <c r="O355" s="1379"/>
      <c r="P355" s="1379"/>
      <c r="Q355" s="1379"/>
      <c r="R355" s="1460"/>
      <c r="S355" s="1460"/>
      <c r="T355" s="1460"/>
      <c r="U355" s="1359">
        <v>1</v>
      </c>
      <c r="V355" s="1359"/>
      <c r="W355" s="1359"/>
      <c r="X355" s="1533">
        <f t="shared" ref="X355:X357" si="52">M355*R355*U355</f>
        <v>0</v>
      </c>
      <c r="Y355" s="1379"/>
      <c r="Z355" s="1379"/>
      <c r="AA355" s="1379"/>
      <c r="AB355" s="1534"/>
      <c r="AC355" s="1394"/>
      <c r="AD355" s="1395"/>
      <c r="AE355" s="1395"/>
      <c r="AF355" s="1395"/>
      <c r="AG355" s="1395"/>
      <c r="AH355" s="1395"/>
      <c r="AI355" s="1395"/>
      <c r="AJ355" s="1395"/>
      <c r="AK355" s="1395"/>
      <c r="AL355" s="1395"/>
      <c r="AM355" s="1395"/>
      <c r="AN355" s="1395"/>
      <c r="AO355" s="1395"/>
      <c r="AP355" s="1395"/>
      <c r="AQ355" s="1395"/>
      <c r="AR355" s="1395"/>
      <c r="AS355" s="1395"/>
      <c r="AT355" s="1395"/>
      <c r="AU355" s="1395"/>
      <c r="AV355" s="1395"/>
      <c r="AW355" s="1395"/>
      <c r="AX355" s="1395"/>
      <c r="AY355" s="1396"/>
      <c r="AZ355" s="66"/>
      <c r="BA355" s="1403"/>
      <c r="BB355" s="1404"/>
      <c r="BC355" s="1404"/>
      <c r="BD355" s="1405"/>
      <c r="BE355" s="1412"/>
      <c r="BF355" s="1413"/>
      <c r="BG355" s="1413"/>
      <c r="BH355" s="1414"/>
      <c r="BI355" s="1464"/>
      <c r="BJ355" s="1465"/>
      <c r="BK355" s="1465"/>
      <c r="BL355" s="1466"/>
      <c r="BM355" s="1421"/>
      <c r="BN355" s="1422"/>
      <c r="BO355" s="1423"/>
      <c r="BP355" s="1427"/>
      <c r="BQ355" s="1427"/>
      <c r="BR355" s="1427"/>
      <c r="BS355" s="1427"/>
      <c r="BT355" s="1427"/>
      <c r="BU355" s="127"/>
      <c r="BV355" s="1378"/>
      <c r="BW355" s="1378"/>
      <c r="BX355" s="1378"/>
      <c r="BY355" s="1378"/>
      <c r="BZ355" s="1378"/>
      <c r="CA355" s="1378"/>
      <c r="CB355" s="1378"/>
      <c r="CC355" s="1378"/>
      <c r="CD355" s="1378"/>
      <c r="CE355" s="1378"/>
      <c r="CF355" s="1378"/>
      <c r="CG355" s="1378"/>
      <c r="CH355" s="1378"/>
      <c r="CI355" s="1378"/>
      <c r="CJ355" s="1378"/>
      <c r="CK355" s="1378"/>
      <c r="CL355" s="1378"/>
      <c r="CM355" s="1378"/>
      <c r="CN355" s="1378"/>
      <c r="CO355" s="1378"/>
      <c r="CP355" s="1378"/>
      <c r="CQ355" s="1378"/>
      <c r="CR355" s="1378"/>
      <c r="CS355" s="1378"/>
      <c r="CT355" s="1378"/>
      <c r="CU355" s="1378"/>
      <c r="CV355" s="1378"/>
      <c r="CW355" s="64"/>
      <c r="CX355" s="67"/>
      <c r="DA355" s="11" t="s">
        <v>390</v>
      </c>
      <c r="DB355" s="11">
        <v>0.83499999999999996</v>
      </c>
      <c r="DC355" s="11"/>
    </row>
    <row r="356" spans="1:107" ht="13.5" customHeight="1" x14ac:dyDescent="0.25">
      <c r="A356" s="3"/>
      <c r="B356" s="63"/>
      <c r="C356" s="33" t="s">
        <v>810</v>
      </c>
      <c r="D356" s="1361" t="s">
        <v>13</v>
      </c>
      <c r="E356" s="1361"/>
      <c r="F356" s="1361"/>
      <c r="G356" s="1361"/>
      <c r="H356" s="1361"/>
      <c r="I356" s="1361"/>
      <c r="J356" s="1361"/>
      <c r="K356" s="1361"/>
      <c r="L356" s="1362"/>
      <c r="M356" s="1379">
        <f>(IF(O311="RUMAH TINGGAL MEWAH",VLOOKUP(D356,BIAYA,2,FALSE),IF(O311="RUMAH TINGGAL MENENGAH",VLOOKUP(D356,BIAYA,3,FALSE),IF(O311="RUMAH TINGGAL SEDERHANA",VLOOKUP(D356,BIAYA,4,FALSE),IF(O311="SEMI PERMANEN",VLOOKUP(D356,BIAYA,5,FALSE),IF(O311="GUDANG",VLOOKUP(D356,BIAYA,6,FALSE),IF(O311="GEDUNG BERTINGKAT RENDAH &lt; 5 LANTAI",VLOOKUP(D356,BIAYA,7,FALSE),IF(O311="GEDUNG BERTINGKAT SEDANG 5-8 LANTAI",VLOOKUP(D356,BIAYA,8,FALSE),IF(O311="GEDUNG BERTINGKAT TINGGI &gt; 8 LANTAI",VLOOKUP(D356,BIAYA,9,FALSE),IF(O311="MALL 4 LANTAI + 1 BASEMENT",VLOOKUP(D356,BIAYA,10,FALSE),IF(O311="HOTEL 8 LANTAI",VLOOKUP(D356,BIAYA,11,FALSE),IF(O311="APARTEMEN 14 LANTAI + 2 SEMI BASEMENT",VLOOKUP(D356,BIAYA,12,FALSE)))))))))))))</f>
        <v>0</v>
      </c>
      <c r="N356" s="1379"/>
      <c r="O356" s="1379"/>
      <c r="P356" s="1379"/>
      <c r="Q356" s="1379"/>
      <c r="R356" s="1460"/>
      <c r="S356" s="1460"/>
      <c r="T356" s="1460"/>
      <c r="U356" s="1359">
        <v>1</v>
      </c>
      <c r="V356" s="1359"/>
      <c r="W356" s="1359"/>
      <c r="X356" s="1533">
        <f t="shared" si="52"/>
        <v>0</v>
      </c>
      <c r="Y356" s="1379"/>
      <c r="Z356" s="1379"/>
      <c r="AA356" s="1379"/>
      <c r="AB356" s="1534"/>
      <c r="AC356" s="1394"/>
      <c r="AD356" s="1395"/>
      <c r="AE356" s="1395"/>
      <c r="AF356" s="1395"/>
      <c r="AG356" s="1395"/>
      <c r="AH356" s="1395"/>
      <c r="AI356" s="1395"/>
      <c r="AJ356" s="1395"/>
      <c r="AK356" s="1395"/>
      <c r="AL356" s="1395"/>
      <c r="AM356" s="1395"/>
      <c r="AN356" s="1395"/>
      <c r="AO356" s="1395"/>
      <c r="AP356" s="1395"/>
      <c r="AQ356" s="1395"/>
      <c r="AR356" s="1395"/>
      <c r="AS356" s="1395"/>
      <c r="AT356" s="1395"/>
      <c r="AU356" s="1395"/>
      <c r="AV356" s="1395"/>
      <c r="AW356" s="1395"/>
      <c r="AX356" s="1395"/>
      <c r="AY356" s="1396"/>
      <c r="AZ356" s="64"/>
      <c r="BA356" s="1403"/>
      <c r="BB356" s="1404"/>
      <c r="BC356" s="1404"/>
      <c r="BD356" s="1405"/>
      <c r="BE356" s="1412"/>
      <c r="BF356" s="1413"/>
      <c r="BG356" s="1413"/>
      <c r="BH356" s="1414"/>
      <c r="BI356" s="1464"/>
      <c r="BJ356" s="1465"/>
      <c r="BK356" s="1465"/>
      <c r="BL356" s="1466"/>
      <c r="BM356" s="1421"/>
      <c r="BN356" s="1422"/>
      <c r="BO356" s="1423"/>
      <c r="BP356" s="1427"/>
      <c r="BQ356" s="1427"/>
      <c r="BR356" s="1427"/>
      <c r="BS356" s="1427"/>
      <c r="BT356" s="1427"/>
      <c r="BU356" s="127"/>
      <c r="BV356" s="1378"/>
      <c r="BW356" s="1378"/>
      <c r="BX356" s="1378"/>
      <c r="BY356" s="1378"/>
      <c r="BZ356" s="1378"/>
      <c r="CA356" s="1378"/>
      <c r="CB356" s="1378"/>
      <c r="CC356" s="1378"/>
      <c r="CD356" s="1378"/>
      <c r="CE356" s="1378"/>
      <c r="CF356" s="1378"/>
      <c r="CG356" s="1378"/>
      <c r="CH356" s="1378"/>
      <c r="CI356" s="1378"/>
      <c r="CJ356" s="1378"/>
      <c r="CK356" s="1378"/>
      <c r="CL356" s="1378"/>
      <c r="CM356" s="1378"/>
      <c r="CN356" s="1378"/>
      <c r="CO356" s="1378"/>
      <c r="CP356" s="1378"/>
      <c r="CQ356" s="1378"/>
      <c r="CR356" s="1378"/>
      <c r="CS356" s="1378"/>
      <c r="CT356" s="1378"/>
      <c r="CU356" s="1378"/>
      <c r="CV356" s="1378"/>
      <c r="CW356" s="64"/>
      <c r="CX356" s="67"/>
      <c r="DA356" s="11" t="s">
        <v>391</v>
      </c>
      <c r="DB356" s="11">
        <v>0.86199999999999999</v>
      </c>
      <c r="DC356" s="11"/>
    </row>
    <row r="357" spans="1:107" ht="13.5" customHeight="1" x14ac:dyDescent="0.25">
      <c r="A357" s="3"/>
      <c r="B357" s="63"/>
      <c r="C357" s="34" t="s">
        <v>810</v>
      </c>
      <c r="D357" s="1369" t="s">
        <v>13</v>
      </c>
      <c r="E357" s="1369"/>
      <c r="F357" s="1369"/>
      <c r="G357" s="1369"/>
      <c r="H357" s="1369"/>
      <c r="I357" s="1369"/>
      <c r="J357" s="1369"/>
      <c r="K357" s="1369"/>
      <c r="L357" s="1370"/>
      <c r="M357" s="1379">
        <f>(IF(O311="RUMAH TINGGAL MEWAH",VLOOKUP(D357,BIAYA,2,FALSE),IF(O311="RUMAH TINGGAL MENENGAH",VLOOKUP(D357,BIAYA,3,FALSE),IF(O311="RUMAH TINGGAL SEDERHANA",VLOOKUP(D357,BIAYA,4,FALSE),IF(O311="SEMI PERMANEN",VLOOKUP(D357,BIAYA,5,FALSE),IF(O311="GUDANG",VLOOKUP(D357,BIAYA,6,FALSE),IF(O311="GEDUNG BERTINGKAT RENDAH &lt; 5 LANTAI",VLOOKUP(D357,BIAYA,7,FALSE),IF(O311="GEDUNG BERTINGKAT SEDANG 5-8 LANTAI",VLOOKUP(D357,BIAYA,8,FALSE),IF(O311="GEDUNG BERTINGKAT TINGGI &gt; 8 LANTAI",VLOOKUP(D357,BIAYA,9,FALSE),IF(O311="MALL 4 LANTAI + 1 BASEMENT",VLOOKUP(D357,BIAYA,10,FALSE),IF(O311="HOTEL 8 LANTAI",VLOOKUP(D357,BIAYA,11,FALSE),IF(O311="APARTEMEN 14 LANTAI + 2 SEMI BASEMENT",VLOOKUP(D357,BIAYA,12,FALSE)))))))))))))</f>
        <v>0</v>
      </c>
      <c r="N357" s="1379"/>
      <c r="O357" s="1379"/>
      <c r="P357" s="1379"/>
      <c r="Q357" s="1379"/>
      <c r="R357" s="1380"/>
      <c r="S357" s="1380"/>
      <c r="T357" s="1380"/>
      <c r="U357" s="1377">
        <v>1</v>
      </c>
      <c r="V357" s="1377"/>
      <c r="W357" s="1377"/>
      <c r="X357" s="1527">
        <f t="shared" si="52"/>
        <v>0</v>
      </c>
      <c r="Y357" s="1528"/>
      <c r="Z357" s="1528"/>
      <c r="AA357" s="1528"/>
      <c r="AB357" s="1529"/>
      <c r="AC357" s="1394"/>
      <c r="AD357" s="1395"/>
      <c r="AE357" s="1395"/>
      <c r="AF357" s="1395"/>
      <c r="AG357" s="1395"/>
      <c r="AH357" s="1395"/>
      <c r="AI357" s="1395"/>
      <c r="AJ357" s="1395"/>
      <c r="AK357" s="1395"/>
      <c r="AL357" s="1395"/>
      <c r="AM357" s="1395"/>
      <c r="AN357" s="1395"/>
      <c r="AO357" s="1395"/>
      <c r="AP357" s="1395"/>
      <c r="AQ357" s="1395"/>
      <c r="AR357" s="1395"/>
      <c r="AS357" s="1395"/>
      <c r="AT357" s="1395"/>
      <c r="AU357" s="1395"/>
      <c r="AV357" s="1395"/>
      <c r="AW357" s="1395"/>
      <c r="AX357" s="1395"/>
      <c r="AY357" s="1396"/>
      <c r="AZ357" s="64"/>
      <c r="BA357" s="1403"/>
      <c r="BB357" s="1404"/>
      <c r="BC357" s="1404"/>
      <c r="BD357" s="1405"/>
      <c r="BE357" s="1412"/>
      <c r="BF357" s="1413"/>
      <c r="BG357" s="1413"/>
      <c r="BH357" s="1414"/>
      <c r="BI357" s="1464"/>
      <c r="BJ357" s="1465"/>
      <c r="BK357" s="1465"/>
      <c r="BL357" s="1466"/>
      <c r="BM357" s="1421"/>
      <c r="BN357" s="1422"/>
      <c r="BO357" s="1423"/>
      <c r="BP357" s="1427"/>
      <c r="BQ357" s="1427"/>
      <c r="BR357" s="1427"/>
      <c r="BS357" s="1427"/>
      <c r="BT357" s="1427"/>
      <c r="BU357" s="127"/>
      <c r="BV357" s="1378"/>
      <c r="BW357" s="1378"/>
      <c r="BX357" s="1378"/>
      <c r="BY357" s="1378"/>
      <c r="BZ357" s="1378"/>
      <c r="CA357" s="1378"/>
      <c r="CB357" s="1378"/>
      <c r="CC357" s="1378"/>
      <c r="CD357" s="1378"/>
      <c r="CE357" s="1378"/>
      <c r="CF357" s="1378"/>
      <c r="CG357" s="1378"/>
      <c r="CH357" s="1378"/>
      <c r="CI357" s="1378"/>
      <c r="CJ357" s="1378"/>
      <c r="CK357" s="1378"/>
      <c r="CL357" s="1378"/>
      <c r="CM357" s="1378"/>
      <c r="CN357" s="1378"/>
      <c r="CO357" s="1378"/>
      <c r="CP357" s="1378"/>
      <c r="CQ357" s="1378"/>
      <c r="CR357" s="1378"/>
      <c r="CS357" s="1378"/>
      <c r="CT357" s="1378"/>
      <c r="CU357" s="1378"/>
      <c r="CV357" s="1378"/>
      <c r="CW357" s="64"/>
      <c r="CX357" s="67"/>
      <c r="DA357" s="11" t="s">
        <v>392</v>
      </c>
      <c r="DB357" s="11">
        <v>0.76200000000000001</v>
      </c>
      <c r="DC357" s="11"/>
    </row>
    <row r="358" spans="1:107" ht="13.5" customHeight="1" x14ac:dyDescent="0.2">
      <c r="A358" s="3"/>
      <c r="B358" s="111"/>
      <c r="C358" s="1381" t="s">
        <v>811</v>
      </c>
      <c r="D358" s="1382"/>
      <c r="E358" s="1382"/>
      <c r="F358" s="1382"/>
      <c r="G358" s="1382"/>
      <c r="H358" s="1382"/>
      <c r="I358" s="1382"/>
      <c r="J358" s="1382"/>
      <c r="K358" s="1382"/>
      <c r="L358" s="1382"/>
      <c r="M358" s="1382"/>
      <c r="N358" s="1382"/>
      <c r="O358" s="1382"/>
      <c r="P358" s="1382"/>
      <c r="Q358" s="1382"/>
      <c r="R358" s="1382"/>
      <c r="S358" s="1382"/>
      <c r="T358" s="1382"/>
      <c r="U358" s="1382"/>
      <c r="V358" s="1382"/>
      <c r="W358" s="1383"/>
      <c r="X358" s="1384">
        <f>SUM(X354:AB357)</f>
        <v>0</v>
      </c>
      <c r="Y358" s="1384"/>
      <c r="Z358" s="1384"/>
      <c r="AA358" s="1384"/>
      <c r="AB358" s="1384"/>
      <c r="AC358" s="1397"/>
      <c r="AD358" s="1398"/>
      <c r="AE358" s="1398"/>
      <c r="AF358" s="1398"/>
      <c r="AG358" s="1398"/>
      <c r="AH358" s="1398"/>
      <c r="AI358" s="1398"/>
      <c r="AJ358" s="1398"/>
      <c r="AK358" s="1398"/>
      <c r="AL358" s="1398"/>
      <c r="AM358" s="1398"/>
      <c r="AN358" s="1398"/>
      <c r="AO358" s="1398"/>
      <c r="AP358" s="1398"/>
      <c r="AQ358" s="1398"/>
      <c r="AR358" s="1398"/>
      <c r="AS358" s="1398"/>
      <c r="AT358" s="1398"/>
      <c r="AU358" s="1398"/>
      <c r="AV358" s="1398"/>
      <c r="AW358" s="1398"/>
      <c r="AX358" s="1398"/>
      <c r="AY358" s="1399"/>
      <c r="AZ358" s="64"/>
      <c r="BA358" s="1406"/>
      <c r="BB358" s="1407"/>
      <c r="BC358" s="1407"/>
      <c r="BD358" s="1408"/>
      <c r="BE358" s="1415"/>
      <c r="BF358" s="1416"/>
      <c r="BG358" s="1416"/>
      <c r="BH358" s="1417"/>
      <c r="BI358" s="1467"/>
      <c r="BJ358" s="1468"/>
      <c r="BK358" s="1468"/>
      <c r="BL358" s="1469"/>
      <c r="BM358" s="1424"/>
      <c r="BN358" s="1425"/>
      <c r="BO358" s="1426"/>
      <c r="BP358" s="1427"/>
      <c r="BQ358" s="1427"/>
      <c r="BR358" s="1427"/>
      <c r="BS358" s="1427"/>
      <c r="BT358" s="1427"/>
      <c r="BU358" s="127"/>
      <c r="BV358" s="1378"/>
      <c r="BW358" s="1378"/>
      <c r="BX358" s="1378"/>
      <c r="BY358" s="1378"/>
      <c r="BZ358" s="1378"/>
      <c r="CA358" s="1378"/>
      <c r="CB358" s="1378"/>
      <c r="CC358" s="1378"/>
      <c r="CD358" s="1378"/>
      <c r="CE358" s="1378"/>
      <c r="CF358" s="1378"/>
      <c r="CG358" s="1378"/>
      <c r="CH358" s="1378"/>
      <c r="CI358" s="1378"/>
      <c r="CJ358" s="1378"/>
      <c r="CK358" s="1378"/>
      <c r="CL358" s="1378"/>
      <c r="CM358" s="1378"/>
      <c r="CN358" s="1378"/>
      <c r="CO358" s="1378"/>
      <c r="CP358" s="1378"/>
      <c r="CQ358" s="1378"/>
      <c r="CR358" s="1378"/>
      <c r="CS358" s="1378"/>
      <c r="CT358" s="1378"/>
      <c r="CU358" s="1378"/>
      <c r="CV358" s="1378"/>
      <c r="CW358" s="64"/>
      <c r="CX358" s="67"/>
      <c r="DA358" s="11" t="s">
        <v>393</v>
      </c>
      <c r="DB358" s="11">
        <v>0.78900000000000003</v>
      </c>
      <c r="DC358" s="11"/>
    </row>
    <row r="359" spans="1:107" ht="13.5" customHeight="1" x14ac:dyDescent="0.2">
      <c r="A359" s="3"/>
      <c r="B359" s="111"/>
      <c r="C359" s="1385" t="s">
        <v>808</v>
      </c>
      <c r="D359" s="1386"/>
      <c r="E359" s="1386"/>
      <c r="F359" s="1386"/>
      <c r="G359" s="1386"/>
      <c r="H359" s="1386"/>
      <c r="I359" s="1386"/>
      <c r="J359" s="1386"/>
      <c r="K359" s="1386"/>
      <c r="L359" s="1386"/>
      <c r="M359" s="1386"/>
      <c r="N359" s="1386"/>
      <c r="O359" s="1386"/>
      <c r="P359" s="1386"/>
      <c r="Q359" s="1386"/>
      <c r="R359" s="1386"/>
      <c r="S359" s="1386"/>
      <c r="T359" s="1386"/>
      <c r="U359" s="1386"/>
      <c r="V359" s="1386"/>
      <c r="W359" s="1387"/>
      <c r="X359" s="1388">
        <f>HLOOKUP(O311,$DG$58:$DQ$67,9,FALSE)</f>
        <v>345742</v>
      </c>
      <c r="Y359" s="1389"/>
      <c r="Z359" s="1389"/>
      <c r="AA359" s="1389"/>
      <c r="AB359" s="1390"/>
      <c r="AC359" s="1391" t="str">
        <f>HLOOKUP(O311,$DG$44:$DQ$56,9,FALSE)</f>
        <v>Penutup lantai menggunakan keramik 40x40 setara Imperium dan granit 60x60 setara granito; lantai kamar mandi menggunakan keramik lantai anti slip ukuran 30x30 setara Imperium</v>
      </c>
      <c r="AD359" s="1392"/>
      <c r="AE359" s="1392"/>
      <c r="AF359" s="1392"/>
      <c r="AG359" s="1392"/>
      <c r="AH359" s="1392"/>
      <c r="AI359" s="1392"/>
      <c r="AJ359" s="1392"/>
      <c r="AK359" s="1392"/>
      <c r="AL359" s="1392"/>
      <c r="AM359" s="1392"/>
      <c r="AN359" s="1392"/>
      <c r="AO359" s="1392"/>
      <c r="AP359" s="1392"/>
      <c r="AQ359" s="1392"/>
      <c r="AR359" s="1392"/>
      <c r="AS359" s="1392"/>
      <c r="AT359" s="1392"/>
      <c r="AU359" s="1392"/>
      <c r="AV359" s="1392"/>
      <c r="AW359" s="1392"/>
      <c r="AX359" s="1392"/>
      <c r="AY359" s="1393"/>
      <c r="AZ359" s="71"/>
      <c r="BA359" s="1400" t="e">
        <f>X364*BQ316</f>
        <v>#N/A</v>
      </c>
      <c r="BB359" s="1401"/>
      <c r="BC359" s="1401"/>
      <c r="BD359" s="1402"/>
      <c r="BE359" s="1409">
        <f>BE318</f>
        <v>0</v>
      </c>
      <c r="BF359" s="1410"/>
      <c r="BG359" s="1410"/>
      <c r="BH359" s="1411"/>
      <c r="BI359" s="1450">
        <f>BI318</f>
        <v>0</v>
      </c>
      <c r="BJ359" s="1451"/>
      <c r="BK359" s="1451"/>
      <c r="BL359" s="1452"/>
      <c r="BM359" s="1418">
        <f>IF(BI318=0,0,(Rekap!$A$6-BI359)/AS376)</f>
        <v>0</v>
      </c>
      <c r="BN359" s="1419"/>
      <c r="BO359" s="1420"/>
      <c r="BP359" s="1427" t="e">
        <f>BA359*BM359</f>
        <v>#N/A</v>
      </c>
      <c r="BQ359" s="1427"/>
      <c r="BR359" s="1427"/>
      <c r="BS359" s="1427"/>
      <c r="BT359" s="1427"/>
      <c r="BU359" s="127"/>
      <c r="BV359" s="1378"/>
      <c r="BW359" s="1378"/>
      <c r="BX359" s="1378"/>
      <c r="BY359" s="1378"/>
      <c r="BZ359" s="1378"/>
      <c r="CA359" s="1378"/>
      <c r="CB359" s="1378"/>
      <c r="CC359" s="1378"/>
      <c r="CD359" s="1378"/>
      <c r="CE359" s="1378"/>
      <c r="CF359" s="1378"/>
      <c r="CG359" s="1378"/>
      <c r="CH359" s="1378"/>
      <c r="CI359" s="1378"/>
      <c r="CJ359" s="1378"/>
      <c r="CK359" s="1378"/>
      <c r="CL359" s="1378"/>
      <c r="CM359" s="1378"/>
      <c r="CN359" s="1378"/>
      <c r="CO359" s="1378"/>
      <c r="CP359" s="1378"/>
      <c r="CQ359" s="1378"/>
      <c r="CR359" s="1378"/>
      <c r="CS359" s="1378"/>
      <c r="CT359" s="1378"/>
      <c r="CU359" s="1378"/>
      <c r="CV359" s="1378"/>
      <c r="CW359" s="83"/>
      <c r="CX359" s="112"/>
      <c r="DA359" s="11" t="s">
        <v>394</v>
      </c>
      <c r="DB359" s="11">
        <v>0.86899999999999999</v>
      </c>
      <c r="DC359" s="11"/>
    </row>
    <row r="360" spans="1:107" ht="13.5" customHeight="1" x14ac:dyDescent="0.25">
      <c r="A360" s="3"/>
      <c r="B360" s="111"/>
      <c r="C360" s="32" t="s">
        <v>810</v>
      </c>
      <c r="D360" s="1428" t="s">
        <v>13</v>
      </c>
      <c r="E360" s="1428"/>
      <c r="F360" s="1428"/>
      <c r="G360" s="1428"/>
      <c r="H360" s="1428"/>
      <c r="I360" s="1428"/>
      <c r="J360" s="1428"/>
      <c r="K360" s="1428"/>
      <c r="L360" s="1429"/>
      <c r="M360" s="1379">
        <f>(IF(O311="RUMAH TINGGAL MEWAH",VLOOKUP(D360,BIAYA,2,FALSE),IF(O311="RUMAH TINGGAL MENENGAH",VLOOKUP(D360,BIAYA,3,FALSE),IF(O311="RUMAH TINGGAL SEDERHANA",VLOOKUP(D360,BIAYA,4,FALSE),IF(O311="SEMI PERMANEN",VLOOKUP(D360,BIAYA,5,FALSE),IF(O311="GUDANG",VLOOKUP(D360,BIAYA,6,FALSE),IF(O311="GEDUNG BERTINGKAT RENDAH &lt; 5 LANTAI",VLOOKUP(D360,BIAYA,7,FALSE),IF(O311="GEDUNG BERTINGKAT SEDANG 5-8 LANTAI",VLOOKUP(D360,BIAYA,8,FALSE),IF(O311="GEDUNG BERTINGKAT TINGGI &gt; 8 LANTAI",VLOOKUP(D360,BIAYA,9,FALSE),IF(O311="MALL 4 LANTAI + 1 BASEMENT",VLOOKUP(D360,BIAYA,10,FALSE),IF(O311="HOTEL 8 LANTAI",VLOOKUP(D360,BIAYA,11,FALSE),IF(O311="APARTEMEN 14 LANTAI + 2 SEMI BASEMENT",VLOOKUP(D360,BIAYA,12,FALSE)))))))))))))</f>
        <v>0</v>
      </c>
      <c r="N360" s="1379"/>
      <c r="O360" s="1379"/>
      <c r="P360" s="1379"/>
      <c r="Q360" s="1379"/>
      <c r="R360" s="1459">
        <v>1</v>
      </c>
      <c r="S360" s="1459"/>
      <c r="T360" s="1459"/>
      <c r="U360" s="1436">
        <v>1</v>
      </c>
      <c r="V360" s="1436"/>
      <c r="W360" s="1436"/>
      <c r="X360" s="1437">
        <f>M360*R360*U360</f>
        <v>0</v>
      </c>
      <c r="Y360" s="1437"/>
      <c r="Z360" s="1437"/>
      <c r="AA360" s="1437"/>
      <c r="AB360" s="1437"/>
      <c r="AC360" s="1394"/>
      <c r="AD360" s="1395"/>
      <c r="AE360" s="1395"/>
      <c r="AF360" s="1395"/>
      <c r="AG360" s="1395"/>
      <c r="AH360" s="1395"/>
      <c r="AI360" s="1395"/>
      <c r="AJ360" s="1395"/>
      <c r="AK360" s="1395"/>
      <c r="AL360" s="1395"/>
      <c r="AM360" s="1395"/>
      <c r="AN360" s="1395"/>
      <c r="AO360" s="1395"/>
      <c r="AP360" s="1395"/>
      <c r="AQ360" s="1395"/>
      <c r="AR360" s="1395"/>
      <c r="AS360" s="1395"/>
      <c r="AT360" s="1395"/>
      <c r="AU360" s="1395"/>
      <c r="AV360" s="1395"/>
      <c r="AW360" s="1395"/>
      <c r="AX360" s="1395"/>
      <c r="AY360" s="1396"/>
      <c r="AZ360" s="71"/>
      <c r="BA360" s="1403"/>
      <c r="BB360" s="1404"/>
      <c r="BC360" s="1404"/>
      <c r="BD360" s="1405"/>
      <c r="BE360" s="1412"/>
      <c r="BF360" s="1413"/>
      <c r="BG360" s="1413"/>
      <c r="BH360" s="1414"/>
      <c r="BI360" s="1453"/>
      <c r="BJ360" s="1454"/>
      <c r="BK360" s="1454"/>
      <c r="BL360" s="1455"/>
      <c r="BM360" s="1421"/>
      <c r="BN360" s="1422"/>
      <c r="BO360" s="1423"/>
      <c r="BP360" s="1427"/>
      <c r="BQ360" s="1427"/>
      <c r="BR360" s="1427"/>
      <c r="BS360" s="1427"/>
      <c r="BT360" s="1427"/>
      <c r="BU360" s="127"/>
      <c r="BV360" s="1378"/>
      <c r="BW360" s="1378"/>
      <c r="BX360" s="1378"/>
      <c r="BY360" s="1378"/>
      <c r="BZ360" s="1378"/>
      <c r="CA360" s="1378"/>
      <c r="CB360" s="1378"/>
      <c r="CC360" s="1378"/>
      <c r="CD360" s="1378"/>
      <c r="CE360" s="1378"/>
      <c r="CF360" s="1378"/>
      <c r="CG360" s="1378"/>
      <c r="CH360" s="1378"/>
      <c r="CI360" s="1378"/>
      <c r="CJ360" s="1378"/>
      <c r="CK360" s="1378"/>
      <c r="CL360" s="1378"/>
      <c r="CM360" s="1378"/>
      <c r="CN360" s="1378"/>
      <c r="CO360" s="1378"/>
      <c r="CP360" s="1378"/>
      <c r="CQ360" s="1378"/>
      <c r="CR360" s="1378"/>
      <c r="CS360" s="1378"/>
      <c r="CT360" s="1378"/>
      <c r="CU360" s="1378"/>
      <c r="CV360" s="1378"/>
      <c r="CW360" s="83"/>
      <c r="CX360" s="112"/>
      <c r="DA360" s="11" t="s">
        <v>395</v>
      </c>
      <c r="DB360" s="11">
        <v>0.95299999999999996</v>
      </c>
      <c r="DC360" s="11"/>
    </row>
    <row r="361" spans="1:107" ht="13.5" customHeight="1" x14ac:dyDescent="0.25">
      <c r="A361" s="3"/>
      <c r="B361" s="111"/>
      <c r="C361" s="33" t="s">
        <v>810</v>
      </c>
      <c r="D361" s="1361" t="s">
        <v>13</v>
      </c>
      <c r="E361" s="1361"/>
      <c r="F361" s="1361"/>
      <c r="G361" s="1361"/>
      <c r="H361" s="1361"/>
      <c r="I361" s="1361"/>
      <c r="J361" s="1361"/>
      <c r="K361" s="1361"/>
      <c r="L361" s="1362"/>
      <c r="M361" s="1379">
        <f>(IF(O311="RUMAH TINGGAL MEWAH",VLOOKUP(D361,BIAYA,2,FALSE),IF(O311="RUMAH TINGGAL MENENGAH",VLOOKUP(D361,BIAYA,3,FALSE),IF(O311="RUMAH TINGGAL SEDERHANA",VLOOKUP(D361,BIAYA,4,FALSE),IF(O311="SEMI PERMANEN",VLOOKUP(D361,BIAYA,5,FALSE),IF(O311="GUDANG",VLOOKUP(D361,BIAYA,6,FALSE),IF(O311="GEDUNG BERTINGKAT RENDAH &lt; 5 LANTAI",VLOOKUP(D361,BIAYA,7,FALSE),IF(O311="GEDUNG BERTINGKAT SEDANG 5-8 LANTAI",VLOOKUP(D361,BIAYA,8,FALSE),IF(O311="GEDUNG BERTINGKAT TINGGI &gt; 8 LANTAI",VLOOKUP(D361,BIAYA,9,FALSE),IF(O311="MALL 4 LANTAI + 1 BASEMENT",VLOOKUP(D361,BIAYA,10,FALSE),IF(O311="HOTEL 8 LANTAI",VLOOKUP(D361,BIAYA,11,FALSE),IF(O311="APARTEMEN 14 LANTAI + 2 SEMI BASEMENT",VLOOKUP(D361,BIAYA,12,FALSE)))))))))))))</f>
        <v>0</v>
      </c>
      <c r="N361" s="1379"/>
      <c r="O361" s="1379"/>
      <c r="P361" s="1379"/>
      <c r="Q361" s="1379"/>
      <c r="R361" s="1460"/>
      <c r="S361" s="1460"/>
      <c r="T361" s="1460"/>
      <c r="U361" s="1359">
        <v>1</v>
      </c>
      <c r="V361" s="1359"/>
      <c r="W361" s="1359"/>
      <c r="X361" s="1533">
        <f t="shared" ref="X361:X363" si="53">M361*R361*U361</f>
        <v>0</v>
      </c>
      <c r="Y361" s="1379"/>
      <c r="Z361" s="1379"/>
      <c r="AA361" s="1379"/>
      <c r="AB361" s="1534"/>
      <c r="AC361" s="1394"/>
      <c r="AD361" s="1395"/>
      <c r="AE361" s="1395"/>
      <c r="AF361" s="1395"/>
      <c r="AG361" s="1395"/>
      <c r="AH361" s="1395"/>
      <c r="AI361" s="1395"/>
      <c r="AJ361" s="1395"/>
      <c r="AK361" s="1395"/>
      <c r="AL361" s="1395"/>
      <c r="AM361" s="1395"/>
      <c r="AN361" s="1395"/>
      <c r="AO361" s="1395"/>
      <c r="AP361" s="1395"/>
      <c r="AQ361" s="1395"/>
      <c r="AR361" s="1395"/>
      <c r="AS361" s="1395"/>
      <c r="AT361" s="1395"/>
      <c r="AU361" s="1395"/>
      <c r="AV361" s="1395"/>
      <c r="AW361" s="1395"/>
      <c r="AX361" s="1395"/>
      <c r="AY361" s="1396"/>
      <c r="AZ361" s="71"/>
      <c r="BA361" s="1403"/>
      <c r="BB361" s="1404"/>
      <c r="BC361" s="1404"/>
      <c r="BD361" s="1405"/>
      <c r="BE361" s="1412"/>
      <c r="BF361" s="1413"/>
      <c r="BG361" s="1413"/>
      <c r="BH361" s="1414"/>
      <c r="BI361" s="1453"/>
      <c r="BJ361" s="1454"/>
      <c r="BK361" s="1454"/>
      <c r="BL361" s="1455"/>
      <c r="BM361" s="1421"/>
      <c r="BN361" s="1422"/>
      <c r="BO361" s="1423"/>
      <c r="BP361" s="1427"/>
      <c r="BQ361" s="1427"/>
      <c r="BR361" s="1427"/>
      <c r="BS361" s="1427"/>
      <c r="BT361" s="1427"/>
      <c r="BU361" s="127"/>
      <c r="BV361" s="128"/>
      <c r="BW361" s="128"/>
      <c r="BX361" s="128"/>
      <c r="BY361" s="128"/>
      <c r="BZ361" s="128"/>
      <c r="CA361" s="128"/>
      <c r="CB361" s="128"/>
      <c r="CC361" s="128"/>
      <c r="CD361" s="83"/>
      <c r="CE361" s="125"/>
      <c r="CF361" s="125"/>
      <c r="CG361" s="125"/>
      <c r="CH361" s="125"/>
      <c r="CI361" s="125"/>
      <c r="CJ361" s="125"/>
      <c r="CK361" s="125"/>
      <c r="CL361" s="125"/>
      <c r="CM361" s="125"/>
      <c r="CN361" s="125"/>
      <c r="CO361" s="125"/>
      <c r="CP361" s="125"/>
      <c r="CQ361" s="125"/>
      <c r="CR361" s="125"/>
      <c r="CS361" s="125"/>
      <c r="CT361" s="125"/>
      <c r="CU361" s="125"/>
      <c r="CV361" s="125"/>
      <c r="CW361" s="83"/>
      <c r="CX361" s="112"/>
      <c r="DA361" s="11" t="s">
        <v>396</v>
      </c>
      <c r="DB361" s="11">
        <v>0.86599999999999999</v>
      </c>
      <c r="DC361" s="11"/>
    </row>
    <row r="362" spans="1:107" ht="13.5" customHeight="1" x14ac:dyDescent="0.25">
      <c r="A362" s="3"/>
      <c r="B362" s="111"/>
      <c r="C362" s="33" t="s">
        <v>810</v>
      </c>
      <c r="D362" s="1361" t="s">
        <v>13</v>
      </c>
      <c r="E362" s="1361"/>
      <c r="F362" s="1361"/>
      <c r="G362" s="1361"/>
      <c r="H362" s="1361"/>
      <c r="I362" s="1361"/>
      <c r="J362" s="1361"/>
      <c r="K362" s="1361"/>
      <c r="L362" s="1362"/>
      <c r="M362" s="1379">
        <f>(IF(O311="RUMAH TINGGAL MEWAH",VLOOKUP(D362,BIAYA,2,FALSE),IF(O311="RUMAH TINGGAL MENENGAH",VLOOKUP(D362,BIAYA,3,FALSE),IF(O311="RUMAH TINGGAL SEDERHANA",VLOOKUP(D362,BIAYA,4,FALSE),IF(O311="SEMI PERMANEN",VLOOKUP(D362,BIAYA,5,FALSE),IF(O311="GUDANG",VLOOKUP(D362,BIAYA,6,FALSE),IF(O311="GEDUNG BERTINGKAT RENDAH &lt; 5 LANTAI",VLOOKUP(D362,BIAYA,7,FALSE),IF(O311="GEDUNG BERTINGKAT SEDANG 5-8 LANTAI",VLOOKUP(D362,BIAYA,8,FALSE),IF(O311="GEDUNG BERTINGKAT TINGGI &gt; 8 LANTAI",VLOOKUP(D362,BIAYA,9,FALSE),IF(O311="MALL 4 LANTAI + 1 BASEMENT",VLOOKUP(D362,BIAYA,10,FALSE),IF(O311="HOTEL 8 LANTAI",VLOOKUP(D362,BIAYA,11,FALSE),IF(O311="APARTEMEN 14 LANTAI + 2 SEMI BASEMENT",VLOOKUP(D362,BIAYA,12,FALSE)))))))))))))</f>
        <v>0</v>
      </c>
      <c r="N362" s="1379"/>
      <c r="O362" s="1379"/>
      <c r="P362" s="1379"/>
      <c r="Q362" s="1379"/>
      <c r="R362" s="1460"/>
      <c r="S362" s="1460"/>
      <c r="T362" s="1460"/>
      <c r="U362" s="1359">
        <v>1</v>
      </c>
      <c r="V362" s="1359"/>
      <c r="W362" s="1359"/>
      <c r="X362" s="1533">
        <f t="shared" si="53"/>
        <v>0</v>
      </c>
      <c r="Y362" s="1379"/>
      <c r="Z362" s="1379"/>
      <c r="AA362" s="1379"/>
      <c r="AB362" s="1534"/>
      <c r="AC362" s="1394"/>
      <c r="AD362" s="1395"/>
      <c r="AE362" s="1395"/>
      <c r="AF362" s="1395"/>
      <c r="AG362" s="1395"/>
      <c r="AH362" s="1395"/>
      <c r="AI362" s="1395"/>
      <c r="AJ362" s="1395"/>
      <c r="AK362" s="1395"/>
      <c r="AL362" s="1395"/>
      <c r="AM362" s="1395"/>
      <c r="AN362" s="1395"/>
      <c r="AO362" s="1395"/>
      <c r="AP362" s="1395"/>
      <c r="AQ362" s="1395"/>
      <c r="AR362" s="1395"/>
      <c r="AS362" s="1395"/>
      <c r="AT362" s="1395"/>
      <c r="AU362" s="1395"/>
      <c r="AV362" s="1395"/>
      <c r="AW362" s="1395"/>
      <c r="AX362" s="1395"/>
      <c r="AY362" s="1396"/>
      <c r="AZ362" s="71"/>
      <c r="BA362" s="1403"/>
      <c r="BB362" s="1404"/>
      <c r="BC362" s="1404"/>
      <c r="BD362" s="1405"/>
      <c r="BE362" s="1412"/>
      <c r="BF362" s="1413"/>
      <c r="BG362" s="1413"/>
      <c r="BH362" s="1414"/>
      <c r="BI362" s="1453"/>
      <c r="BJ362" s="1454"/>
      <c r="BK362" s="1454"/>
      <c r="BL362" s="1455"/>
      <c r="BM362" s="1421"/>
      <c r="BN362" s="1422"/>
      <c r="BO362" s="1423"/>
      <c r="BP362" s="1427"/>
      <c r="BQ362" s="1427"/>
      <c r="BR362" s="1427"/>
      <c r="BS362" s="1427"/>
      <c r="BT362" s="1427"/>
      <c r="BU362" s="127"/>
      <c r="BV362" s="1378" t="s">
        <v>910</v>
      </c>
      <c r="BW362" s="1378"/>
      <c r="BX362" s="1378"/>
      <c r="BY362" s="1378"/>
      <c r="BZ362" s="1378"/>
      <c r="CA362" s="1378"/>
      <c r="CB362" s="1378"/>
      <c r="CC362" s="1378"/>
      <c r="CD362" s="1378"/>
      <c r="CE362" s="1378"/>
      <c r="CF362" s="1378"/>
      <c r="CG362" s="1378"/>
      <c r="CH362" s="1378"/>
      <c r="CI362" s="1378"/>
      <c r="CJ362" s="1378"/>
      <c r="CK362" s="1378"/>
      <c r="CL362" s="1378"/>
      <c r="CM362" s="1378"/>
      <c r="CN362" s="1378"/>
      <c r="CO362" s="1378"/>
      <c r="CP362" s="1378"/>
      <c r="CQ362" s="1378"/>
      <c r="CR362" s="1378"/>
      <c r="CS362" s="1378"/>
      <c r="CT362" s="1378"/>
      <c r="CU362" s="1378"/>
      <c r="CV362" s="1378"/>
      <c r="CW362" s="83"/>
      <c r="CX362" s="112"/>
      <c r="DA362" s="11" t="s">
        <v>397</v>
      </c>
      <c r="DB362" s="12">
        <v>0.82899999999999996</v>
      </c>
      <c r="DC362" s="11"/>
    </row>
    <row r="363" spans="1:107" ht="13.5" customHeight="1" x14ac:dyDescent="0.25">
      <c r="A363" s="3"/>
      <c r="B363" s="111"/>
      <c r="C363" s="34" t="s">
        <v>810</v>
      </c>
      <c r="D363" s="1369" t="s">
        <v>13</v>
      </c>
      <c r="E363" s="1369"/>
      <c r="F363" s="1369"/>
      <c r="G363" s="1369"/>
      <c r="H363" s="1369"/>
      <c r="I363" s="1369"/>
      <c r="J363" s="1369"/>
      <c r="K363" s="1369"/>
      <c r="L363" s="1370"/>
      <c r="M363" s="1379">
        <f>(IF(O311="RUMAH TINGGAL MEWAH",VLOOKUP(D363,BIAYA,2,FALSE),IF(O311="RUMAH TINGGAL MENENGAH",VLOOKUP(D363,BIAYA,3,FALSE),IF(O311="RUMAH TINGGAL SEDERHANA",VLOOKUP(D363,BIAYA,4,FALSE),IF(O311="SEMI PERMANEN",VLOOKUP(D363,BIAYA,5,FALSE),IF(O311="GUDANG",VLOOKUP(D363,BIAYA,6,FALSE),IF(O311="GEDUNG BERTINGKAT RENDAH &lt; 5 LANTAI",VLOOKUP(D363,BIAYA,7,FALSE),IF(O311="GEDUNG BERTINGKAT SEDANG 5-8 LANTAI",VLOOKUP(D363,BIAYA,8,FALSE),IF(O311="GEDUNG BERTINGKAT TINGGI &gt; 8 LANTAI",VLOOKUP(D363,BIAYA,9,FALSE),IF(O311="MALL 4 LANTAI + 1 BASEMENT",VLOOKUP(D363,BIAYA,10,FALSE),IF(O311="HOTEL 8 LANTAI",VLOOKUP(D363,BIAYA,11,FALSE),IF(O311="APARTEMEN 14 LANTAI + 2 SEMI BASEMENT",VLOOKUP(D363,BIAYA,12,FALSE)))))))))))))</f>
        <v>0</v>
      </c>
      <c r="N363" s="1379"/>
      <c r="O363" s="1379"/>
      <c r="P363" s="1379"/>
      <c r="Q363" s="1379"/>
      <c r="R363" s="1380"/>
      <c r="S363" s="1380"/>
      <c r="T363" s="1380"/>
      <c r="U363" s="1377">
        <v>1</v>
      </c>
      <c r="V363" s="1377"/>
      <c r="W363" s="1377"/>
      <c r="X363" s="1527">
        <f t="shared" si="53"/>
        <v>0</v>
      </c>
      <c r="Y363" s="1528"/>
      <c r="Z363" s="1528"/>
      <c r="AA363" s="1528"/>
      <c r="AB363" s="1529"/>
      <c r="AC363" s="1394"/>
      <c r="AD363" s="1395"/>
      <c r="AE363" s="1395"/>
      <c r="AF363" s="1395"/>
      <c r="AG363" s="1395"/>
      <c r="AH363" s="1395"/>
      <c r="AI363" s="1395"/>
      <c r="AJ363" s="1395"/>
      <c r="AK363" s="1395"/>
      <c r="AL363" s="1395"/>
      <c r="AM363" s="1395"/>
      <c r="AN363" s="1395"/>
      <c r="AO363" s="1395"/>
      <c r="AP363" s="1395"/>
      <c r="AQ363" s="1395"/>
      <c r="AR363" s="1395"/>
      <c r="AS363" s="1395"/>
      <c r="AT363" s="1395"/>
      <c r="AU363" s="1395"/>
      <c r="AV363" s="1395"/>
      <c r="AW363" s="1395"/>
      <c r="AX363" s="1395"/>
      <c r="AY363" s="1396"/>
      <c r="AZ363" s="71"/>
      <c r="BA363" s="1403"/>
      <c r="BB363" s="1404"/>
      <c r="BC363" s="1404"/>
      <c r="BD363" s="1405"/>
      <c r="BE363" s="1412"/>
      <c r="BF363" s="1413"/>
      <c r="BG363" s="1413"/>
      <c r="BH363" s="1414"/>
      <c r="BI363" s="1453"/>
      <c r="BJ363" s="1454"/>
      <c r="BK363" s="1454"/>
      <c r="BL363" s="1455"/>
      <c r="BM363" s="1421"/>
      <c r="BN363" s="1422"/>
      <c r="BO363" s="1423"/>
      <c r="BP363" s="1427"/>
      <c r="BQ363" s="1427"/>
      <c r="BR363" s="1427"/>
      <c r="BS363" s="1427"/>
      <c r="BT363" s="1427"/>
      <c r="BU363" s="127"/>
      <c r="BV363" s="1378"/>
      <c r="BW363" s="1378"/>
      <c r="BX363" s="1378"/>
      <c r="BY363" s="1378"/>
      <c r="BZ363" s="1378"/>
      <c r="CA363" s="1378"/>
      <c r="CB363" s="1378"/>
      <c r="CC363" s="1378"/>
      <c r="CD363" s="1378"/>
      <c r="CE363" s="1378"/>
      <c r="CF363" s="1378"/>
      <c r="CG363" s="1378"/>
      <c r="CH363" s="1378"/>
      <c r="CI363" s="1378"/>
      <c r="CJ363" s="1378"/>
      <c r="CK363" s="1378"/>
      <c r="CL363" s="1378"/>
      <c r="CM363" s="1378"/>
      <c r="CN363" s="1378"/>
      <c r="CO363" s="1378"/>
      <c r="CP363" s="1378"/>
      <c r="CQ363" s="1378"/>
      <c r="CR363" s="1378"/>
      <c r="CS363" s="1378"/>
      <c r="CT363" s="1378"/>
      <c r="CU363" s="1378"/>
      <c r="CV363" s="1378"/>
      <c r="CW363" s="83"/>
      <c r="CX363" s="112"/>
      <c r="DA363" s="11" t="s">
        <v>398</v>
      </c>
      <c r="DB363" s="11">
        <v>0.878</v>
      </c>
      <c r="DC363" s="11"/>
    </row>
    <row r="364" spans="1:107" ht="13.5" customHeight="1" x14ac:dyDescent="0.2">
      <c r="A364" s="3"/>
      <c r="B364" s="111"/>
      <c r="C364" s="1381" t="s">
        <v>811</v>
      </c>
      <c r="D364" s="1382"/>
      <c r="E364" s="1382"/>
      <c r="F364" s="1382"/>
      <c r="G364" s="1382"/>
      <c r="H364" s="1382"/>
      <c r="I364" s="1382"/>
      <c r="J364" s="1382"/>
      <c r="K364" s="1382"/>
      <c r="L364" s="1382"/>
      <c r="M364" s="1382"/>
      <c r="N364" s="1382"/>
      <c r="O364" s="1382"/>
      <c r="P364" s="1382"/>
      <c r="Q364" s="1382"/>
      <c r="R364" s="1382"/>
      <c r="S364" s="1382"/>
      <c r="T364" s="1382"/>
      <c r="U364" s="1382"/>
      <c r="V364" s="1382"/>
      <c r="W364" s="1383"/>
      <c r="X364" s="1384">
        <f>SUM(X360:AB363)</f>
        <v>0</v>
      </c>
      <c r="Y364" s="1384"/>
      <c r="Z364" s="1384"/>
      <c r="AA364" s="1384"/>
      <c r="AB364" s="1384"/>
      <c r="AC364" s="1397"/>
      <c r="AD364" s="1398"/>
      <c r="AE364" s="1398"/>
      <c r="AF364" s="1398"/>
      <c r="AG364" s="1398"/>
      <c r="AH364" s="1398"/>
      <c r="AI364" s="1398"/>
      <c r="AJ364" s="1398"/>
      <c r="AK364" s="1398"/>
      <c r="AL364" s="1398"/>
      <c r="AM364" s="1398"/>
      <c r="AN364" s="1398"/>
      <c r="AO364" s="1398"/>
      <c r="AP364" s="1398"/>
      <c r="AQ364" s="1398"/>
      <c r="AR364" s="1398"/>
      <c r="AS364" s="1398"/>
      <c r="AT364" s="1398"/>
      <c r="AU364" s="1398"/>
      <c r="AV364" s="1398"/>
      <c r="AW364" s="1398"/>
      <c r="AX364" s="1398"/>
      <c r="AY364" s="1399"/>
      <c r="AZ364" s="71"/>
      <c r="BA364" s="1406"/>
      <c r="BB364" s="1407"/>
      <c r="BC364" s="1407"/>
      <c r="BD364" s="1408"/>
      <c r="BE364" s="1415"/>
      <c r="BF364" s="1416"/>
      <c r="BG364" s="1416"/>
      <c r="BH364" s="1417"/>
      <c r="BI364" s="1456"/>
      <c r="BJ364" s="1457"/>
      <c r="BK364" s="1457"/>
      <c r="BL364" s="1458"/>
      <c r="BM364" s="1424"/>
      <c r="BN364" s="1425"/>
      <c r="BO364" s="1426"/>
      <c r="BP364" s="1427"/>
      <c r="BQ364" s="1427"/>
      <c r="BR364" s="1427"/>
      <c r="BS364" s="1427"/>
      <c r="BT364" s="1427"/>
      <c r="BU364" s="127"/>
      <c r="BV364" s="1378"/>
      <c r="BW364" s="1378"/>
      <c r="BX364" s="1378"/>
      <c r="BY364" s="1378"/>
      <c r="BZ364" s="1378"/>
      <c r="CA364" s="1378"/>
      <c r="CB364" s="1378"/>
      <c r="CC364" s="1378"/>
      <c r="CD364" s="1378"/>
      <c r="CE364" s="1378"/>
      <c r="CF364" s="1378"/>
      <c r="CG364" s="1378"/>
      <c r="CH364" s="1378"/>
      <c r="CI364" s="1378"/>
      <c r="CJ364" s="1378"/>
      <c r="CK364" s="1378"/>
      <c r="CL364" s="1378"/>
      <c r="CM364" s="1378"/>
      <c r="CN364" s="1378"/>
      <c r="CO364" s="1378"/>
      <c r="CP364" s="1378"/>
      <c r="CQ364" s="1378"/>
      <c r="CR364" s="1378"/>
      <c r="CS364" s="1378"/>
      <c r="CT364" s="1378"/>
      <c r="CU364" s="1378"/>
      <c r="CV364" s="1378"/>
      <c r="CW364" s="83"/>
      <c r="CX364" s="112"/>
      <c r="DA364" s="11" t="s">
        <v>399</v>
      </c>
      <c r="DB364" s="11">
        <v>0.873</v>
      </c>
      <c r="DC364" s="11"/>
    </row>
    <row r="365" spans="1:107" ht="13.5" customHeight="1" x14ac:dyDescent="0.2">
      <c r="A365" s="3"/>
      <c r="B365" s="111"/>
      <c r="C365" s="1385" t="s">
        <v>699</v>
      </c>
      <c r="D365" s="1386"/>
      <c r="E365" s="1386"/>
      <c r="F365" s="1386"/>
      <c r="G365" s="1386"/>
      <c r="H365" s="1386"/>
      <c r="I365" s="1386"/>
      <c r="J365" s="1386"/>
      <c r="K365" s="1386"/>
      <c r="L365" s="1386"/>
      <c r="M365" s="1386"/>
      <c r="N365" s="1386"/>
      <c r="O365" s="1386"/>
      <c r="P365" s="1386"/>
      <c r="Q365" s="1386"/>
      <c r="R365" s="1386"/>
      <c r="S365" s="1386"/>
      <c r="T365" s="1386"/>
      <c r="U365" s="1386"/>
      <c r="V365" s="1386"/>
      <c r="W365" s="1387"/>
      <c r="X365" s="1388">
        <f>HLOOKUP(O311,$DG$58:$DQ$67,10,FALSE)</f>
        <v>199510</v>
      </c>
      <c r="Y365" s="1389"/>
      <c r="Z365" s="1389"/>
      <c r="AA365" s="1389"/>
      <c r="AB365" s="1390"/>
      <c r="AC365" s="1391" t="str">
        <f>HLOOKUP(O311,$DG$44:$DQ$56,10,FALSE)</f>
        <v>Mencakup instalasi listrik, air kotor dan air bersih; peralatan sanitair closet duduk ex american standart, pipa air bersih dan kotor setara wavin AW, Bak fiber, dan Septictank pas bata+plat beton include resapan; peralatan listrik setara broco, eterna dan philips</v>
      </c>
      <c r="AD365" s="1392"/>
      <c r="AE365" s="1392"/>
      <c r="AF365" s="1392"/>
      <c r="AG365" s="1392"/>
      <c r="AH365" s="1392"/>
      <c r="AI365" s="1392"/>
      <c r="AJ365" s="1392"/>
      <c r="AK365" s="1392"/>
      <c r="AL365" s="1392"/>
      <c r="AM365" s="1392"/>
      <c r="AN365" s="1392"/>
      <c r="AO365" s="1392"/>
      <c r="AP365" s="1392"/>
      <c r="AQ365" s="1392"/>
      <c r="AR365" s="1392"/>
      <c r="AS365" s="1392"/>
      <c r="AT365" s="1392"/>
      <c r="AU365" s="1392"/>
      <c r="AV365" s="1392"/>
      <c r="AW365" s="1392"/>
      <c r="AX365" s="1392"/>
      <c r="AY365" s="1393"/>
      <c r="AZ365" s="71"/>
      <c r="BA365" s="1400" t="e">
        <f>X370*BQ316</f>
        <v>#N/A</v>
      </c>
      <c r="BB365" s="1401"/>
      <c r="BC365" s="1401"/>
      <c r="BD365" s="1402"/>
      <c r="BE365" s="1409">
        <f>BE318</f>
        <v>0</v>
      </c>
      <c r="BF365" s="1410"/>
      <c r="BG365" s="1410"/>
      <c r="BH365" s="1411"/>
      <c r="BI365" s="1409">
        <f>BI318</f>
        <v>0</v>
      </c>
      <c r="BJ365" s="1410"/>
      <c r="BK365" s="1410"/>
      <c r="BL365" s="1411"/>
      <c r="BM365" s="1418">
        <f>IF(BI318=0,0,(Rekap!$A$6-BI365)/AS376)</f>
        <v>0</v>
      </c>
      <c r="BN365" s="1419"/>
      <c r="BO365" s="1420"/>
      <c r="BP365" s="1427" t="e">
        <f>BA365*BM365</f>
        <v>#N/A</v>
      </c>
      <c r="BQ365" s="1427"/>
      <c r="BR365" s="1427"/>
      <c r="BS365" s="1427"/>
      <c r="BT365" s="1427"/>
      <c r="BU365" s="127"/>
      <c r="BV365" s="1378"/>
      <c r="BW365" s="1378"/>
      <c r="BX365" s="1378"/>
      <c r="BY365" s="1378"/>
      <c r="BZ365" s="1378"/>
      <c r="CA365" s="1378"/>
      <c r="CB365" s="1378"/>
      <c r="CC365" s="1378"/>
      <c r="CD365" s="1378"/>
      <c r="CE365" s="1378"/>
      <c r="CF365" s="1378"/>
      <c r="CG365" s="1378"/>
      <c r="CH365" s="1378"/>
      <c r="CI365" s="1378"/>
      <c r="CJ365" s="1378"/>
      <c r="CK365" s="1378"/>
      <c r="CL365" s="1378"/>
      <c r="CM365" s="1378"/>
      <c r="CN365" s="1378"/>
      <c r="CO365" s="1378"/>
      <c r="CP365" s="1378"/>
      <c r="CQ365" s="1378"/>
      <c r="CR365" s="1378"/>
      <c r="CS365" s="1378"/>
      <c r="CT365" s="1378"/>
      <c r="CU365" s="1378"/>
      <c r="CV365" s="1378"/>
      <c r="CW365" s="83"/>
      <c r="CX365" s="112"/>
      <c r="DA365" s="11" t="s">
        <v>400</v>
      </c>
      <c r="DB365" s="11">
        <v>0.78800000000000003</v>
      </c>
      <c r="DC365" s="11"/>
    </row>
    <row r="366" spans="1:107" ht="13.5" customHeight="1" x14ac:dyDescent="0.25">
      <c r="A366" s="3"/>
      <c r="B366" s="111"/>
      <c r="C366" s="32" t="s">
        <v>810</v>
      </c>
      <c r="D366" s="1428" t="s">
        <v>13</v>
      </c>
      <c r="E366" s="1428"/>
      <c r="F366" s="1428"/>
      <c r="G366" s="1428"/>
      <c r="H366" s="1428"/>
      <c r="I366" s="1428"/>
      <c r="J366" s="1428"/>
      <c r="K366" s="1428"/>
      <c r="L366" s="1429"/>
      <c r="M366" s="1430">
        <v>0</v>
      </c>
      <c r="N366" s="1431"/>
      <c r="O366" s="1431"/>
      <c r="P366" s="1431"/>
      <c r="Q366" s="1432"/>
      <c r="R366" s="1433">
        <v>0</v>
      </c>
      <c r="S366" s="1434"/>
      <c r="T366" s="1435"/>
      <c r="U366" s="1436">
        <v>1</v>
      </c>
      <c r="V366" s="1436"/>
      <c r="W366" s="1436"/>
      <c r="X366" s="1437">
        <f>M366*R366*U366</f>
        <v>0</v>
      </c>
      <c r="Y366" s="1437"/>
      <c r="Z366" s="1437"/>
      <c r="AA366" s="1437"/>
      <c r="AB366" s="1437"/>
      <c r="AC366" s="1394"/>
      <c r="AD366" s="1395"/>
      <c r="AE366" s="1395"/>
      <c r="AF366" s="1395"/>
      <c r="AG366" s="1395"/>
      <c r="AH366" s="1395"/>
      <c r="AI366" s="1395"/>
      <c r="AJ366" s="1395"/>
      <c r="AK366" s="1395"/>
      <c r="AL366" s="1395"/>
      <c r="AM366" s="1395"/>
      <c r="AN366" s="1395"/>
      <c r="AO366" s="1395"/>
      <c r="AP366" s="1395"/>
      <c r="AQ366" s="1395"/>
      <c r="AR366" s="1395"/>
      <c r="AS366" s="1395"/>
      <c r="AT366" s="1395"/>
      <c r="AU366" s="1395"/>
      <c r="AV366" s="1395"/>
      <c r="AW366" s="1395"/>
      <c r="AX366" s="1395"/>
      <c r="AY366" s="1396"/>
      <c r="AZ366" s="71"/>
      <c r="BA366" s="1403"/>
      <c r="BB366" s="1404"/>
      <c r="BC366" s="1404"/>
      <c r="BD366" s="1405"/>
      <c r="BE366" s="1412"/>
      <c r="BF366" s="1413"/>
      <c r="BG366" s="1413"/>
      <c r="BH366" s="1414"/>
      <c r="BI366" s="1412"/>
      <c r="BJ366" s="1413"/>
      <c r="BK366" s="1413"/>
      <c r="BL366" s="1414"/>
      <c r="BM366" s="1421"/>
      <c r="BN366" s="1422"/>
      <c r="BO366" s="1423"/>
      <c r="BP366" s="1427"/>
      <c r="BQ366" s="1427"/>
      <c r="BR366" s="1427"/>
      <c r="BS366" s="1427"/>
      <c r="BT366" s="1427"/>
      <c r="BU366" s="127"/>
      <c r="BV366" s="1378"/>
      <c r="BW366" s="1378"/>
      <c r="BX366" s="1378"/>
      <c r="BY366" s="1378"/>
      <c r="BZ366" s="1378"/>
      <c r="CA366" s="1378"/>
      <c r="CB366" s="1378"/>
      <c r="CC366" s="1378"/>
      <c r="CD366" s="1378"/>
      <c r="CE366" s="1378"/>
      <c r="CF366" s="1378"/>
      <c r="CG366" s="1378"/>
      <c r="CH366" s="1378"/>
      <c r="CI366" s="1378"/>
      <c r="CJ366" s="1378"/>
      <c r="CK366" s="1378"/>
      <c r="CL366" s="1378"/>
      <c r="CM366" s="1378"/>
      <c r="CN366" s="1378"/>
      <c r="CO366" s="1378"/>
      <c r="CP366" s="1378"/>
      <c r="CQ366" s="1378"/>
      <c r="CR366" s="1378"/>
      <c r="CS366" s="1378"/>
      <c r="CT366" s="1378"/>
      <c r="CU366" s="1378"/>
      <c r="CV366" s="1378"/>
      <c r="CW366" s="83"/>
      <c r="CX366" s="112"/>
      <c r="DA366" s="11" t="s">
        <v>401</v>
      </c>
      <c r="DB366" s="11">
        <v>0.879</v>
      </c>
      <c r="DC366" s="11"/>
    </row>
    <row r="367" spans="1:107" ht="13.5" customHeight="1" x14ac:dyDescent="0.25">
      <c r="A367" s="3"/>
      <c r="B367" s="111"/>
      <c r="C367" s="33" t="s">
        <v>810</v>
      </c>
      <c r="D367" s="1361" t="s">
        <v>13</v>
      </c>
      <c r="E367" s="1361"/>
      <c r="F367" s="1361"/>
      <c r="G367" s="1361"/>
      <c r="H367" s="1361"/>
      <c r="I367" s="1361"/>
      <c r="J367" s="1361"/>
      <c r="K367" s="1361"/>
      <c r="L367" s="1362"/>
      <c r="M367" s="1363">
        <v>0</v>
      </c>
      <c r="N367" s="1364"/>
      <c r="O367" s="1364"/>
      <c r="P367" s="1364"/>
      <c r="Q367" s="1365"/>
      <c r="R367" s="1366">
        <v>0</v>
      </c>
      <c r="S367" s="1367"/>
      <c r="T367" s="1368"/>
      <c r="U367" s="1359">
        <v>1</v>
      </c>
      <c r="V367" s="1359"/>
      <c r="W367" s="1359"/>
      <c r="X367" s="1533">
        <f t="shared" ref="X367:X369" si="54">M367*R367*U367</f>
        <v>0</v>
      </c>
      <c r="Y367" s="1379"/>
      <c r="Z367" s="1379"/>
      <c r="AA367" s="1379"/>
      <c r="AB367" s="1534"/>
      <c r="AC367" s="1394"/>
      <c r="AD367" s="1395"/>
      <c r="AE367" s="1395"/>
      <c r="AF367" s="1395"/>
      <c r="AG367" s="1395"/>
      <c r="AH367" s="1395"/>
      <c r="AI367" s="1395"/>
      <c r="AJ367" s="1395"/>
      <c r="AK367" s="1395"/>
      <c r="AL367" s="1395"/>
      <c r="AM367" s="1395"/>
      <c r="AN367" s="1395"/>
      <c r="AO367" s="1395"/>
      <c r="AP367" s="1395"/>
      <c r="AQ367" s="1395"/>
      <c r="AR367" s="1395"/>
      <c r="AS367" s="1395"/>
      <c r="AT367" s="1395"/>
      <c r="AU367" s="1395"/>
      <c r="AV367" s="1395"/>
      <c r="AW367" s="1395"/>
      <c r="AX367" s="1395"/>
      <c r="AY367" s="1396"/>
      <c r="AZ367" s="71"/>
      <c r="BA367" s="1403"/>
      <c r="BB367" s="1404"/>
      <c r="BC367" s="1404"/>
      <c r="BD367" s="1405"/>
      <c r="BE367" s="1412"/>
      <c r="BF367" s="1413"/>
      <c r="BG367" s="1413"/>
      <c r="BH367" s="1414"/>
      <c r="BI367" s="1412"/>
      <c r="BJ367" s="1413"/>
      <c r="BK367" s="1413"/>
      <c r="BL367" s="1414"/>
      <c r="BM367" s="1421"/>
      <c r="BN367" s="1422"/>
      <c r="BO367" s="1423"/>
      <c r="BP367" s="1427"/>
      <c r="BQ367" s="1427"/>
      <c r="BR367" s="1427"/>
      <c r="BS367" s="1427"/>
      <c r="BT367" s="1427"/>
      <c r="BU367" s="127"/>
      <c r="BV367" s="1378"/>
      <c r="BW367" s="1378"/>
      <c r="BX367" s="1378"/>
      <c r="BY367" s="1378"/>
      <c r="BZ367" s="1378"/>
      <c r="CA367" s="1378"/>
      <c r="CB367" s="1378"/>
      <c r="CC367" s="1378"/>
      <c r="CD367" s="1378"/>
      <c r="CE367" s="1378"/>
      <c r="CF367" s="1378"/>
      <c r="CG367" s="1378"/>
      <c r="CH367" s="1378"/>
      <c r="CI367" s="1378"/>
      <c r="CJ367" s="1378"/>
      <c r="CK367" s="1378"/>
      <c r="CL367" s="1378"/>
      <c r="CM367" s="1378"/>
      <c r="CN367" s="1378"/>
      <c r="CO367" s="1378"/>
      <c r="CP367" s="1378"/>
      <c r="CQ367" s="1378"/>
      <c r="CR367" s="1378"/>
      <c r="CS367" s="1378"/>
      <c r="CT367" s="1378"/>
      <c r="CU367" s="1378"/>
      <c r="CV367" s="1378"/>
      <c r="CW367" s="83"/>
      <c r="CX367" s="112"/>
      <c r="DA367" s="11" t="s">
        <v>402</v>
      </c>
      <c r="DB367" s="11">
        <v>1.006</v>
      </c>
      <c r="DC367" s="11"/>
    </row>
    <row r="368" spans="1:107" ht="13.5" customHeight="1" x14ac:dyDescent="0.25">
      <c r="A368" s="3"/>
      <c r="B368" s="111"/>
      <c r="C368" s="33" t="s">
        <v>810</v>
      </c>
      <c r="D368" s="1361" t="s">
        <v>13</v>
      </c>
      <c r="E368" s="1361"/>
      <c r="F368" s="1361"/>
      <c r="G368" s="1361"/>
      <c r="H368" s="1361"/>
      <c r="I368" s="1361"/>
      <c r="J368" s="1361"/>
      <c r="K368" s="1361"/>
      <c r="L368" s="1362"/>
      <c r="M368" s="1363">
        <v>0</v>
      </c>
      <c r="N368" s="1364"/>
      <c r="O368" s="1364"/>
      <c r="P368" s="1364"/>
      <c r="Q368" s="1365"/>
      <c r="R368" s="1366">
        <v>0</v>
      </c>
      <c r="S368" s="1367"/>
      <c r="T368" s="1368"/>
      <c r="U368" s="1359">
        <v>1</v>
      </c>
      <c r="V368" s="1359"/>
      <c r="W368" s="1359"/>
      <c r="X368" s="1533">
        <f t="shared" si="54"/>
        <v>0</v>
      </c>
      <c r="Y368" s="1379"/>
      <c r="Z368" s="1379"/>
      <c r="AA368" s="1379"/>
      <c r="AB368" s="1534"/>
      <c r="AC368" s="1394"/>
      <c r="AD368" s="1395"/>
      <c r="AE368" s="1395"/>
      <c r="AF368" s="1395"/>
      <c r="AG368" s="1395"/>
      <c r="AH368" s="1395"/>
      <c r="AI368" s="1395"/>
      <c r="AJ368" s="1395"/>
      <c r="AK368" s="1395"/>
      <c r="AL368" s="1395"/>
      <c r="AM368" s="1395"/>
      <c r="AN368" s="1395"/>
      <c r="AO368" s="1395"/>
      <c r="AP368" s="1395"/>
      <c r="AQ368" s="1395"/>
      <c r="AR368" s="1395"/>
      <c r="AS368" s="1395"/>
      <c r="AT368" s="1395"/>
      <c r="AU368" s="1395"/>
      <c r="AV368" s="1395"/>
      <c r="AW368" s="1395"/>
      <c r="AX368" s="1395"/>
      <c r="AY368" s="1396"/>
      <c r="AZ368" s="71"/>
      <c r="BA368" s="1403"/>
      <c r="BB368" s="1404"/>
      <c r="BC368" s="1404"/>
      <c r="BD368" s="1405"/>
      <c r="BE368" s="1412"/>
      <c r="BF368" s="1413"/>
      <c r="BG368" s="1413"/>
      <c r="BH368" s="1414"/>
      <c r="BI368" s="1412"/>
      <c r="BJ368" s="1413"/>
      <c r="BK368" s="1413"/>
      <c r="BL368" s="1414"/>
      <c r="BM368" s="1421"/>
      <c r="BN368" s="1422"/>
      <c r="BO368" s="1423"/>
      <c r="BP368" s="1427"/>
      <c r="BQ368" s="1427"/>
      <c r="BR368" s="1427"/>
      <c r="BS368" s="1427"/>
      <c r="BT368" s="1427"/>
      <c r="BU368" s="127"/>
      <c r="BV368" s="1378"/>
      <c r="BW368" s="1378"/>
      <c r="BX368" s="1378"/>
      <c r="BY368" s="1378"/>
      <c r="BZ368" s="1378"/>
      <c r="CA368" s="1378"/>
      <c r="CB368" s="1378"/>
      <c r="CC368" s="1378"/>
      <c r="CD368" s="1378"/>
      <c r="CE368" s="1378"/>
      <c r="CF368" s="1378"/>
      <c r="CG368" s="1378"/>
      <c r="CH368" s="1378"/>
      <c r="CI368" s="1378"/>
      <c r="CJ368" s="1378"/>
      <c r="CK368" s="1378"/>
      <c r="CL368" s="1378"/>
      <c r="CM368" s="1378"/>
      <c r="CN368" s="1378"/>
      <c r="CO368" s="1378"/>
      <c r="CP368" s="1378"/>
      <c r="CQ368" s="1378"/>
      <c r="CR368" s="1378"/>
      <c r="CS368" s="1378"/>
      <c r="CT368" s="1378"/>
      <c r="CU368" s="1378"/>
      <c r="CV368" s="1378"/>
      <c r="CW368" s="83"/>
      <c r="CX368" s="112"/>
      <c r="DA368" s="11" t="s">
        <v>403</v>
      </c>
      <c r="DB368" s="11">
        <v>0.73299999999999998</v>
      </c>
      <c r="DC368" s="11"/>
    </row>
    <row r="369" spans="1:107" ht="13.5" customHeight="1" x14ac:dyDescent="0.25">
      <c r="A369" s="3"/>
      <c r="B369" s="111"/>
      <c r="C369" s="34" t="s">
        <v>810</v>
      </c>
      <c r="D369" s="1369" t="s">
        <v>13</v>
      </c>
      <c r="E369" s="1369"/>
      <c r="F369" s="1369"/>
      <c r="G369" s="1369"/>
      <c r="H369" s="1369"/>
      <c r="I369" s="1369"/>
      <c r="J369" s="1369"/>
      <c r="K369" s="1369"/>
      <c r="L369" s="1370"/>
      <c r="M369" s="1371">
        <v>0</v>
      </c>
      <c r="N369" s="1372"/>
      <c r="O369" s="1372"/>
      <c r="P369" s="1372"/>
      <c r="Q369" s="1373"/>
      <c r="R369" s="1374">
        <v>0</v>
      </c>
      <c r="S369" s="1375"/>
      <c r="T369" s="1376"/>
      <c r="U369" s="1377">
        <v>1</v>
      </c>
      <c r="V369" s="1377"/>
      <c r="W369" s="1377"/>
      <c r="X369" s="1527">
        <f t="shared" si="54"/>
        <v>0</v>
      </c>
      <c r="Y369" s="1528"/>
      <c r="Z369" s="1528"/>
      <c r="AA369" s="1528"/>
      <c r="AB369" s="1529"/>
      <c r="AC369" s="1394"/>
      <c r="AD369" s="1395"/>
      <c r="AE369" s="1395"/>
      <c r="AF369" s="1395"/>
      <c r="AG369" s="1395"/>
      <c r="AH369" s="1395"/>
      <c r="AI369" s="1395"/>
      <c r="AJ369" s="1395"/>
      <c r="AK369" s="1395"/>
      <c r="AL369" s="1395"/>
      <c r="AM369" s="1395"/>
      <c r="AN369" s="1395"/>
      <c r="AO369" s="1395"/>
      <c r="AP369" s="1395"/>
      <c r="AQ369" s="1395"/>
      <c r="AR369" s="1395"/>
      <c r="AS369" s="1395"/>
      <c r="AT369" s="1395"/>
      <c r="AU369" s="1395"/>
      <c r="AV369" s="1395"/>
      <c r="AW369" s="1395"/>
      <c r="AX369" s="1395"/>
      <c r="AY369" s="1396"/>
      <c r="AZ369" s="71"/>
      <c r="BA369" s="1403"/>
      <c r="BB369" s="1404"/>
      <c r="BC369" s="1404"/>
      <c r="BD369" s="1405"/>
      <c r="BE369" s="1412"/>
      <c r="BF369" s="1413"/>
      <c r="BG369" s="1413"/>
      <c r="BH369" s="1414"/>
      <c r="BI369" s="1412"/>
      <c r="BJ369" s="1413"/>
      <c r="BK369" s="1413"/>
      <c r="BL369" s="1414"/>
      <c r="BM369" s="1421"/>
      <c r="BN369" s="1422"/>
      <c r="BO369" s="1423"/>
      <c r="BP369" s="1427"/>
      <c r="BQ369" s="1427"/>
      <c r="BR369" s="1427"/>
      <c r="BS369" s="1427"/>
      <c r="BT369" s="1427"/>
      <c r="BU369" s="127"/>
      <c r="BV369" s="1378"/>
      <c r="BW369" s="1378"/>
      <c r="BX369" s="1378"/>
      <c r="BY369" s="1378"/>
      <c r="BZ369" s="1378"/>
      <c r="CA369" s="1378"/>
      <c r="CB369" s="1378"/>
      <c r="CC369" s="1378"/>
      <c r="CD369" s="1378"/>
      <c r="CE369" s="1378"/>
      <c r="CF369" s="1378"/>
      <c r="CG369" s="1378"/>
      <c r="CH369" s="1378"/>
      <c r="CI369" s="1378"/>
      <c r="CJ369" s="1378"/>
      <c r="CK369" s="1378"/>
      <c r="CL369" s="1378"/>
      <c r="CM369" s="1378"/>
      <c r="CN369" s="1378"/>
      <c r="CO369" s="1378"/>
      <c r="CP369" s="1378"/>
      <c r="CQ369" s="1378"/>
      <c r="CR369" s="1378"/>
      <c r="CS369" s="1378"/>
      <c r="CT369" s="1378"/>
      <c r="CU369" s="1378"/>
      <c r="CV369" s="1378"/>
      <c r="CW369" s="83"/>
      <c r="CX369" s="112"/>
      <c r="DA369" s="11" t="s">
        <v>404</v>
      </c>
      <c r="DB369" s="11">
        <v>0.85399999999999998</v>
      </c>
      <c r="DC369" s="11"/>
    </row>
    <row r="370" spans="1:107" ht="13.5" customHeight="1" x14ac:dyDescent="0.2">
      <c r="A370" s="3"/>
      <c r="B370" s="111"/>
      <c r="C370" s="1381" t="s">
        <v>811</v>
      </c>
      <c r="D370" s="1382"/>
      <c r="E370" s="1382"/>
      <c r="F370" s="1382"/>
      <c r="G370" s="1382"/>
      <c r="H370" s="1382"/>
      <c r="I370" s="1382"/>
      <c r="J370" s="1382"/>
      <c r="K370" s="1382"/>
      <c r="L370" s="1382"/>
      <c r="M370" s="1382"/>
      <c r="N370" s="1382"/>
      <c r="O370" s="1382"/>
      <c r="P370" s="1382"/>
      <c r="Q370" s="1382"/>
      <c r="R370" s="1382"/>
      <c r="S370" s="1382"/>
      <c r="T370" s="1382"/>
      <c r="U370" s="1382"/>
      <c r="V370" s="1382"/>
      <c r="W370" s="1383"/>
      <c r="X370" s="1438">
        <f>X365</f>
        <v>199510</v>
      </c>
      <c r="Y370" s="1439"/>
      <c r="Z370" s="1439"/>
      <c r="AA370" s="1439"/>
      <c r="AB370" s="1440"/>
      <c r="AC370" s="1397"/>
      <c r="AD370" s="1398"/>
      <c r="AE370" s="1398"/>
      <c r="AF370" s="1398"/>
      <c r="AG370" s="1398"/>
      <c r="AH370" s="1398"/>
      <c r="AI370" s="1398"/>
      <c r="AJ370" s="1398"/>
      <c r="AK370" s="1398"/>
      <c r="AL370" s="1398"/>
      <c r="AM370" s="1398"/>
      <c r="AN370" s="1398"/>
      <c r="AO370" s="1398"/>
      <c r="AP370" s="1398"/>
      <c r="AQ370" s="1398"/>
      <c r="AR370" s="1398"/>
      <c r="AS370" s="1398"/>
      <c r="AT370" s="1398"/>
      <c r="AU370" s="1398"/>
      <c r="AV370" s="1398"/>
      <c r="AW370" s="1398"/>
      <c r="AX370" s="1398"/>
      <c r="AY370" s="1399"/>
      <c r="AZ370" s="71"/>
      <c r="BA370" s="1406"/>
      <c r="BB370" s="1407"/>
      <c r="BC370" s="1407"/>
      <c r="BD370" s="1408"/>
      <c r="BE370" s="1415"/>
      <c r="BF370" s="1416"/>
      <c r="BG370" s="1416"/>
      <c r="BH370" s="1417"/>
      <c r="BI370" s="1415"/>
      <c r="BJ370" s="1416"/>
      <c r="BK370" s="1416"/>
      <c r="BL370" s="1417"/>
      <c r="BM370" s="1424"/>
      <c r="BN370" s="1425"/>
      <c r="BO370" s="1426"/>
      <c r="BP370" s="1427"/>
      <c r="BQ370" s="1427"/>
      <c r="BR370" s="1427"/>
      <c r="BS370" s="1427"/>
      <c r="BT370" s="1427"/>
      <c r="BU370" s="127"/>
      <c r="BV370" s="1378"/>
      <c r="BW370" s="1378"/>
      <c r="BX370" s="1378"/>
      <c r="BY370" s="1378"/>
      <c r="BZ370" s="1378"/>
      <c r="CA370" s="1378"/>
      <c r="CB370" s="1378"/>
      <c r="CC370" s="1378"/>
      <c r="CD370" s="1378"/>
      <c r="CE370" s="1378"/>
      <c r="CF370" s="1378"/>
      <c r="CG370" s="1378"/>
      <c r="CH370" s="1378"/>
      <c r="CI370" s="1378"/>
      <c r="CJ370" s="1378"/>
      <c r="CK370" s="1378"/>
      <c r="CL370" s="1378"/>
      <c r="CM370" s="1378"/>
      <c r="CN370" s="1378"/>
      <c r="CO370" s="1378"/>
      <c r="CP370" s="1378"/>
      <c r="CQ370" s="1378"/>
      <c r="CR370" s="1378"/>
      <c r="CS370" s="1378"/>
      <c r="CT370" s="1378"/>
      <c r="CU370" s="1378"/>
      <c r="CV370" s="1378"/>
      <c r="CW370" s="83"/>
      <c r="CX370" s="112"/>
      <c r="DA370" s="11"/>
      <c r="DB370" s="11"/>
      <c r="DC370" s="11"/>
    </row>
    <row r="371" spans="1:107" ht="13.5" customHeight="1" x14ac:dyDescent="0.2">
      <c r="A371" s="3"/>
      <c r="B371" s="111"/>
      <c r="C371" s="1441" t="s">
        <v>812</v>
      </c>
      <c r="D371" s="1442"/>
      <c r="E371" s="1442"/>
      <c r="F371" s="1442"/>
      <c r="G371" s="1442"/>
      <c r="H371" s="1442"/>
      <c r="I371" s="1442"/>
      <c r="J371" s="1442"/>
      <c r="K371" s="1442"/>
      <c r="L371" s="1442"/>
      <c r="M371" s="1442"/>
      <c r="N371" s="1442"/>
      <c r="O371" s="1442"/>
      <c r="P371" s="1442"/>
      <c r="Q371" s="1442"/>
      <c r="R371" s="1442"/>
      <c r="S371" s="1442"/>
      <c r="T371" s="1442"/>
      <c r="U371" s="1442"/>
      <c r="V371" s="1442"/>
      <c r="W371" s="1443"/>
      <c r="X371" s="1444">
        <f>X322+X328+X334+X340+X346+X352+X358+X364+X365</f>
        <v>199510</v>
      </c>
      <c r="Y371" s="1445"/>
      <c r="Z371" s="1445"/>
      <c r="AA371" s="1445"/>
      <c r="AB371" s="1446"/>
      <c r="AC371" s="3"/>
      <c r="AD371" s="3"/>
      <c r="AE371" s="3"/>
      <c r="AF371" s="3"/>
      <c r="AG371" s="3"/>
      <c r="AH371" s="3"/>
      <c r="AI371" s="3"/>
      <c r="AJ371" s="3"/>
      <c r="AK371" s="3"/>
      <c r="AL371" s="3"/>
      <c r="AM371" s="3"/>
      <c r="AN371" s="3"/>
      <c r="AO371" s="3"/>
      <c r="AP371" s="3"/>
      <c r="AQ371" s="3"/>
      <c r="AR371" s="3"/>
      <c r="AS371" s="3"/>
      <c r="AT371" s="3"/>
      <c r="AU371" s="3"/>
      <c r="AV371" s="3"/>
      <c r="AW371" s="3"/>
      <c r="AX371" s="3"/>
      <c r="AY371" s="3"/>
      <c r="AZ371" s="71"/>
      <c r="BA371" s="83"/>
      <c r="BB371" s="83"/>
      <c r="BC371" s="83"/>
      <c r="BD371" s="83"/>
      <c r="BE371" s="83"/>
      <c r="BF371" s="83"/>
      <c r="BG371" s="83"/>
      <c r="BH371" s="83"/>
      <c r="BI371" s="83"/>
      <c r="BJ371" s="83"/>
      <c r="BK371" s="83"/>
      <c r="BL371" s="83"/>
      <c r="BM371" s="83"/>
      <c r="BN371" s="83"/>
      <c r="BO371" s="83"/>
      <c r="BP371" s="54"/>
      <c r="BQ371" s="54"/>
      <c r="BR371" s="54"/>
      <c r="BS371" s="83"/>
      <c r="BT371" s="83"/>
      <c r="BU371" s="83"/>
      <c r="BV371" s="1378"/>
      <c r="BW371" s="1378"/>
      <c r="BX371" s="1378"/>
      <c r="BY371" s="1378"/>
      <c r="BZ371" s="1378"/>
      <c r="CA371" s="1378"/>
      <c r="CB371" s="1378"/>
      <c r="CC371" s="1378"/>
      <c r="CD371" s="1378"/>
      <c r="CE371" s="1378"/>
      <c r="CF371" s="1378"/>
      <c r="CG371" s="1378"/>
      <c r="CH371" s="1378"/>
      <c r="CI371" s="1378"/>
      <c r="CJ371" s="1378"/>
      <c r="CK371" s="1378"/>
      <c r="CL371" s="1378"/>
      <c r="CM371" s="1378"/>
      <c r="CN371" s="1378"/>
      <c r="CO371" s="1378"/>
      <c r="CP371" s="1378"/>
      <c r="CQ371" s="1378"/>
      <c r="CR371" s="1378"/>
      <c r="CS371" s="1378"/>
      <c r="CT371" s="1378"/>
      <c r="CU371" s="1378"/>
      <c r="CV371" s="1378"/>
      <c r="CW371" s="83"/>
      <c r="CX371" s="112"/>
      <c r="DA371" s="11" t="s">
        <v>405</v>
      </c>
      <c r="DB371" s="12">
        <v>0.95199999999999996</v>
      </c>
      <c r="DC371" s="11"/>
    </row>
    <row r="372" spans="1:107" ht="13.5" customHeight="1" x14ac:dyDescent="0.2">
      <c r="A372" s="3"/>
      <c r="B372" s="111"/>
      <c r="C372" s="1441" t="s">
        <v>813</v>
      </c>
      <c r="D372" s="1442"/>
      <c r="E372" s="1442"/>
      <c r="F372" s="1442"/>
      <c r="G372" s="1442"/>
      <c r="H372" s="1442"/>
      <c r="I372" s="1442"/>
      <c r="J372" s="1442"/>
      <c r="K372" s="1442"/>
      <c r="L372" s="1442"/>
      <c r="M372" s="1442"/>
      <c r="N372" s="1442"/>
      <c r="O372" s="1442"/>
      <c r="P372" s="1442"/>
      <c r="Q372" s="1442"/>
      <c r="R372" s="1442"/>
      <c r="S372" s="1442"/>
      <c r="T372" s="1443"/>
      <c r="U372" s="1447" t="e">
        <f>IF(O311="RUMAH TINGGAL MEWAH",VLOOKUP(O315,IL,3,FALSE),IF(O311="RUMAH TINGGAL MENENGAH",VLOOKUP(O315,IL,4,FALSE),IF(O311="RUMAH TINGGAL SEDERHANA",VLOOKUP(O315,IL,5,FALSE),IF(O311="SEMI PERMANEN",VLOOKUP(O315,IL,6,FALSE),IF(O311="GUDANG",VLOOKUP(O315,IL,7,FALSE),IF(O311="GEDUNG BERTINGKAT RENDAH &lt; 5 LANTAI",VLOOKUP(O315,IL,8,FALSE),IF(O311="GEDUNG BERTINGKAT SEDANG 5-8 LANTAI",VLOOKUP(O315,IL,9,FALSE),VLOOKUP(O315,IL,10,FALSE))))))))</f>
        <v>#N/A</v>
      </c>
      <c r="V372" s="1448"/>
      <c r="W372" s="1449"/>
      <c r="X372" s="1444" t="e">
        <f>X371*U372</f>
        <v>#N/A</v>
      </c>
      <c r="Y372" s="1445"/>
      <c r="Z372" s="1445"/>
      <c r="AA372" s="1445"/>
      <c r="AB372" s="1446"/>
      <c r="AC372" s="3"/>
      <c r="AD372" s="1289" t="s">
        <v>896</v>
      </c>
      <c r="AE372" s="1290"/>
      <c r="AF372" s="1290"/>
      <c r="AG372" s="1290"/>
      <c r="AH372" s="1290"/>
      <c r="AI372" s="1290"/>
      <c r="AJ372" s="1290"/>
      <c r="AK372" s="1290"/>
      <c r="AL372" s="1290"/>
      <c r="AM372" s="1290"/>
      <c r="AN372" s="1290"/>
      <c r="AO372" s="1290"/>
      <c r="AP372" s="1290"/>
      <c r="AQ372" s="1290"/>
      <c r="AR372" s="1290"/>
      <c r="AS372" s="1290"/>
      <c r="AT372" s="1290"/>
      <c r="AU372" s="1290"/>
      <c r="AV372" s="1290"/>
      <c r="AW372" s="1290"/>
      <c r="AX372" s="1290"/>
      <c r="AY372" s="1290"/>
      <c r="AZ372" s="1290"/>
      <c r="BA372" s="1290"/>
      <c r="BB372" s="1290"/>
      <c r="BC372" s="1291"/>
      <c r="BD372" s="83"/>
      <c r="BE372" s="83"/>
      <c r="BF372" s="83"/>
      <c r="BG372" s="83"/>
      <c r="BH372" s="83"/>
      <c r="BI372" s="83"/>
      <c r="BJ372" s="83"/>
      <c r="BK372" s="83"/>
      <c r="BL372" s="83"/>
      <c r="BM372" s="83"/>
      <c r="BN372" s="83"/>
      <c r="BO372" s="83"/>
      <c r="BP372" s="54"/>
      <c r="BQ372" s="54"/>
      <c r="BR372" s="54"/>
      <c r="BS372" s="83"/>
      <c r="BT372" s="83"/>
      <c r="BU372" s="83"/>
      <c r="BV372" s="1378"/>
      <c r="BW372" s="1378"/>
      <c r="BX372" s="1378"/>
      <c r="BY372" s="1378"/>
      <c r="BZ372" s="1378"/>
      <c r="CA372" s="1378"/>
      <c r="CB372" s="1378"/>
      <c r="CC372" s="1378"/>
      <c r="CD372" s="1378"/>
      <c r="CE372" s="1378"/>
      <c r="CF372" s="1378"/>
      <c r="CG372" s="1378"/>
      <c r="CH372" s="1378"/>
      <c r="CI372" s="1378"/>
      <c r="CJ372" s="1378"/>
      <c r="CK372" s="1378"/>
      <c r="CL372" s="1378"/>
      <c r="CM372" s="1378"/>
      <c r="CN372" s="1378"/>
      <c r="CO372" s="1378"/>
      <c r="CP372" s="1378"/>
      <c r="CQ372" s="1378"/>
      <c r="CR372" s="1378"/>
      <c r="CS372" s="1378"/>
      <c r="CT372" s="1378"/>
      <c r="CU372" s="1378"/>
      <c r="CV372" s="1378"/>
      <c r="CW372" s="83"/>
      <c r="CX372" s="112"/>
      <c r="DA372" s="11" t="s">
        <v>406</v>
      </c>
      <c r="DB372" s="12">
        <v>0.97399999999999998</v>
      </c>
      <c r="DC372" s="11"/>
    </row>
    <row r="373" spans="1:107" ht="13.5" customHeight="1" x14ac:dyDescent="0.2">
      <c r="A373" s="3"/>
      <c r="B373" s="111"/>
      <c r="C373" s="1349" t="s">
        <v>814</v>
      </c>
      <c r="D373" s="1295"/>
      <c r="E373" s="1295"/>
      <c r="F373" s="1295"/>
      <c r="G373" s="1295"/>
      <c r="H373" s="1295"/>
      <c r="I373" s="1295"/>
      <c r="J373" s="1295"/>
      <c r="K373" s="1295"/>
      <c r="L373" s="1295"/>
      <c r="M373" s="1295"/>
      <c r="N373" s="1295"/>
      <c r="O373" s="1295"/>
      <c r="P373" s="1295"/>
      <c r="Q373" s="1295"/>
      <c r="R373" s="1295"/>
      <c r="S373" s="1295"/>
      <c r="T373" s="1296"/>
      <c r="U373" s="1350">
        <f>VLOOKUP(O313,$DA$38:$DB$584,2,FALSE)</f>
        <v>1</v>
      </c>
      <c r="V373" s="1351"/>
      <c r="W373" s="1352"/>
      <c r="X373" s="1353" t="e">
        <f>X372*U373</f>
        <v>#N/A</v>
      </c>
      <c r="Y373" s="1354"/>
      <c r="Z373" s="1354"/>
      <c r="AA373" s="1354"/>
      <c r="AB373" s="1355"/>
      <c r="AC373" s="3"/>
      <c r="AD373" s="117" t="s">
        <v>13</v>
      </c>
      <c r="AE373" s="1323" t="s">
        <v>897</v>
      </c>
      <c r="AF373" s="1323"/>
      <c r="AG373" s="1323"/>
      <c r="AH373" s="1323"/>
      <c r="AI373" s="1323"/>
      <c r="AJ373" s="1323"/>
      <c r="AK373" s="1323"/>
      <c r="AL373" s="1323"/>
      <c r="AM373" s="1323"/>
      <c r="AN373" s="1323"/>
      <c r="AO373" s="1323"/>
      <c r="AP373" s="1323"/>
      <c r="AQ373" s="1323"/>
      <c r="AR373" s="1324"/>
      <c r="AS373" s="1356"/>
      <c r="AT373" s="1357"/>
      <c r="AU373" s="1357"/>
      <c r="AV373" s="1357"/>
      <c r="AW373" s="1357"/>
      <c r="AX373" s="1357"/>
      <c r="AY373" s="1357"/>
      <c r="AZ373" s="1357"/>
      <c r="BA373" s="1357"/>
      <c r="BB373" s="1357"/>
      <c r="BC373" s="1358"/>
      <c r="BD373" s="83"/>
      <c r="BE373" s="83"/>
      <c r="BF373" s="83"/>
      <c r="BG373" s="83"/>
      <c r="BH373" s="83"/>
      <c r="BI373" s="83"/>
      <c r="BJ373" s="83"/>
      <c r="BK373" s="83"/>
      <c r="BL373" s="83"/>
      <c r="BM373" s="83"/>
      <c r="BN373" s="83"/>
      <c r="BO373" s="83"/>
      <c r="BP373" s="54"/>
      <c r="BQ373" s="54"/>
      <c r="BR373" s="54"/>
      <c r="BS373" s="83"/>
      <c r="BT373" s="83"/>
      <c r="BU373" s="83"/>
      <c r="BV373" s="1378"/>
      <c r="BW373" s="1378"/>
      <c r="BX373" s="1378"/>
      <c r="BY373" s="1378"/>
      <c r="BZ373" s="1378"/>
      <c r="CA373" s="1378"/>
      <c r="CB373" s="1378"/>
      <c r="CC373" s="1378"/>
      <c r="CD373" s="1378"/>
      <c r="CE373" s="1378"/>
      <c r="CF373" s="1378"/>
      <c r="CG373" s="1378"/>
      <c r="CH373" s="1378"/>
      <c r="CI373" s="1378"/>
      <c r="CJ373" s="1378"/>
      <c r="CK373" s="1378"/>
      <c r="CL373" s="1378"/>
      <c r="CM373" s="1378"/>
      <c r="CN373" s="1378"/>
      <c r="CO373" s="1378"/>
      <c r="CP373" s="1378"/>
      <c r="CQ373" s="1378"/>
      <c r="CR373" s="1378"/>
      <c r="CS373" s="1378"/>
      <c r="CT373" s="1378"/>
      <c r="CU373" s="1378"/>
      <c r="CV373" s="1378"/>
      <c r="CW373" s="83"/>
      <c r="CX373" s="112"/>
      <c r="DA373" s="11" t="s">
        <v>407</v>
      </c>
      <c r="DB373" s="12">
        <v>0.97199999999999998</v>
      </c>
      <c r="DC373" s="11"/>
    </row>
    <row r="374" spans="1:107" ht="13.5" customHeight="1" x14ac:dyDescent="0.2">
      <c r="A374" s="3"/>
      <c r="B374" s="111"/>
      <c r="C374" s="3"/>
      <c r="D374" s="3"/>
      <c r="E374" s="3"/>
      <c r="F374" s="3"/>
      <c r="G374" s="3"/>
      <c r="H374" s="3"/>
      <c r="I374" s="3"/>
      <c r="J374" s="3"/>
      <c r="K374" s="3"/>
      <c r="L374" s="3"/>
      <c r="M374" s="3"/>
      <c r="N374" s="3"/>
      <c r="O374" s="3"/>
      <c r="P374" s="3"/>
      <c r="Q374" s="3"/>
      <c r="R374" s="3"/>
      <c r="S374" s="3"/>
      <c r="T374" s="3"/>
      <c r="U374" s="3"/>
      <c r="V374" s="3"/>
      <c r="W374" s="3"/>
      <c r="X374" s="3"/>
      <c r="Y374" s="3"/>
      <c r="Z374" s="3"/>
      <c r="AA374" s="3"/>
      <c r="AB374" s="3"/>
      <c r="AC374" s="3"/>
      <c r="AD374" s="124" t="s">
        <v>13</v>
      </c>
      <c r="AE374" s="1318" t="s">
        <v>898</v>
      </c>
      <c r="AF374" s="1318"/>
      <c r="AG374" s="1318"/>
      <c r="AH374" s="1318"/>
      <c r="AI374" s="1318"/>
      <c r="AJ374" s="1318"/>
      <c r="AK374" s="1318"/>
      <c r="AL374" s="1318"/>
      <c r="AM374" s="1318"/>
      <c r="AN374" s="1318"/>
      <c r="AO374" s="1318"/>
      <c r="AP374" s="1318"/>
      <c r="AQ374" s="1318"/>
      <c r="AR374" s="1319"/>
      <c r="AS374" s="1337"/>
      <c r="AT374" s="1338"/>
      <c r="AU374" s="1338"/>
      <c r="AV374" s="1338"/>
      <c r="AW374" s="1338"/>
      <c r="AX374" s="1338"/>
      <c r="AY374" s="1338"/>
      <c r="AZ374" s="1338"/>
      <c r="BA374" s="1338"/>
      <c r="BB374" s="1338"/>
      <c r="BC374" s="1339"/>
      <c r="BD374" s="83"/>
      <c r="BE374" s="83"/>
      <c r="BF374" s="83"/>
      <c r="BG374" s="83"/>
      <c r="BH374" s="83"/>
      <c r="BI374" s="83"/>
      <c r="BJ374" s="83"/>
      <c r="BK374" s="83"/>
      <c r="BL374" s="83"/>
      <c r="BM374" s="83"/>
      <c r="BN374" s="83"/>
      <c r="BO374" s="83"/>
      <c r="BP374" s="54"/>
      <c r="BQ374" s="54"/>
      <c r="BR374" s="54"/>
      <c r="BS374" s="83"/>
      <c r="BT374" s="83"/>
      <c r="BU374" s="83"/>
      <c r="BV374" s="1378"/>
      <c r="BW374" s="1378"/>
      <c r="BX374" s="1378"/>
      <c r="BY374" s="1378"/>
      <c r="BZ374" s="1378"/>
      <c r="CA374" s="1378"/>
      <c r="CB374" s="1378"/>
      <c r="CC374" s="1378"/>
      <c r="CD374" s="1378"/>
      <c r="CE374" s="1378"/>
      <c r="CF374" s="1378"/>
      <c r="CG374" s="1378"/>
      <c r="CH374" s="1378"/>
      <c r="CI374" s="1378"/>
      <c r="CJ374" s="1378"/>
      <c r="CK374" s="1378"/>
      <c r="CL374" s="1378"/>
      <c r="CM374" s="1378"/>
      <c r="CN374" s="1378"/>
      <c r="CO374" s="1378"/>
      <c r="CP374" s="1378"/>
      <c r="CQ374" s="1378"/>
      <c r="CR374" s="1378"/>
      <c r="CS374" s="1378"/>
      <c r="CT374" s="1378"/>
      <c r="CU374" s="1378"/>
      <c r="CV374" s="1378"/>
      <c r="CW374" s="83"/>
      <c r="CX374" s="112"/>
      <c r="DA374" s="11" t="s">
        <v>408</v>
      </c>
      <c r="DB374" s="12">
        <v>0.92400000000000004</v>
      </c>
      <c r="DC374" s="11"/>
    </row>
    <row r="375" spans="1:107" ht="13.5" customHeight="1" x14ac:dyDescent="0.2">
      <c r="A375" s="3"/>
      <c r="B375" s="111"/>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c r="AC375" s="3"/>
      <c r="AD375" s="124" t="s">
        <v>13</v>
      </c>
      <c r="AE375" s="1318" t="s">
        <v>899</v>
      </c>
      <c r="AF375" s="1318"/>
      <c r="AG375" s="1318"/>
      <c r="AH375" s="1318"/>
      <c r="AI375" s="1318"/>
      <c r="AJ375" s="1318"/>
      <c r="AK375" s="1318"/>
      <c r="AL375" s="1318"/>
      <c r="AM375" s="1318"/>
      <c r="AN375" s="1318"/>
      <c r="AO375" s="1318"/>
      <c r="AP375" s="1318"/>
      <c r="AQ375" s="1318"/>
      <c r="AR375" s="1319"/>
      <c r="AS375" s="1340" t="s">
        <v>13</v>
      </c>
      <c r="AT375" s="1341"/>
      <c r="AU375" s="1341"/>
      <c r="AV375" s="1341"/>
      <c r="AW375" s="1341"/>
      <c r="AX375" s="1341"/>
      <c r="AY375" s="1341"/>
      <c r="AZ375" s="1341"/>
      <c r="BA375" s="1341"/>
      <c r="BB375" s="1341"/>
      <c r="BC375" s="1342"/>
      <c r="BD375" s="83"/>
      <c r="BE375" s="83"/>
      <c r="BF375" s="83"/>
      <c r="BG375" s="83"/>
      <c r="BH375" s="83"/>
      <c r="BI375" s="83"/>
      <c r="BJ375" s="83"/>
      <c r="BK375" s="83"/>
      <c r="BP375" s="54"/>
      <c r="BQ375" s="54"/>
      <c r="BR375" s="54"/>
      <c r="BS375" s="83"/>
      <c r="BT375" s="83"/>
      <c r="BU375" s="83"/>
      <c r="BV375" s="1378"/>
      <c r="BW375" s="1378"/>
      <c r="BX375" s="1378"/>
      <c r="BY375" s="1378"/>
      <c r="BZ375" s="1378"/>
      <c r="CA375" s="1378"/>
      <c r="CB375" s="1378"/>
      <c r="CC375" s="1378"/>
      <c r="CD375" s="1378"/>
      <c r="CE375" s="1378"/>
      <c r="CF375" s="1378"/>
      <c r="CG375" s="1378"/>
      <c r="CH375" s="1378"/>
      <c r="CI375" s="1378"/>
      <c r="CJ375" s="1378"/>
      <c r="CK375" s="1378"/>
      <c r="CL375" s="1378"/>
      <c r="CM375" s="1378"/>
      <c r="CN375" s="1378"/>
      <c r="CO375" s="1378"/>
      <c r="CP375" s="1378"/>
      <c r="CQ375" s="1378"/>
      <c r="CR375" s="1378"/>
      <c r="CS375" s="1378"/>
      <c r="CT375" s="1378"/>
      <c r="CU375" s="1378"/>
      <c r="CV375" s="1378"/>
      <c r="CW375" s="83"/>
      <c r="CX375" s="112"/>
      <c r="DA375" s="11" t="s">
        <v>409</v>
      </c>
      <c r="DB375" s="12">
        <v>0.97299999999999998</v>
      </c>
      <c r="DC375" s="11"/>
    </row>
    <row r="376" spans="1:107" ht="13.5" customHeight="1" x14ac:dyDescent="0.2">
      <c r="A376" s="3"/>
      <c r="B376" s="111"/>
      <c r="C376" s="1289" t="s">
        <v>815</v>
      </c>
      <c r="D376" s="1290"/>
      <c r="E376" s="1290"/>
      <c r="F376" s="1290"/>
      <c r="G376" s="1290"/>
      <c r="H376" s="1290"/>
      <c r="I376" s="1290"/>
      <c r="J376" s="1290"/>
      <c r="K376" s="1290"/>
      <c r="L376" s="1290"/>
      <c r="M376" s="1290"/>
      <c r="N376" s="1290"/>
      <c r="O376" s="1290"/>
      <c r="P376" s="1290"/>
      <c r="Q376" s="1290"/>
      <c r="R376" s="1290"/>
      <c r="S376" s="1290"/>
      <c r="T376" s="1290"/>
      <c r="U376" s="1290"/>
      <c r="V376" s="1290"/>
      <c r="W376" s="1290"/>
      <c r="X376" s="1290"/>
      <c r="Y376" s="1290"/>
      <c r="Z376" s="1290"/>
      <c r="AA376" s="1290"/>
      <c r="AB376" s="1291"/>
      <c r="AC376" s="3"/>
      <c r="AD376" s="118" t="s">
        <v>13</v>
      </c>
      <c r="AE376" s="1300" t="s">
        <v>868</v>
      </c>
      <c r="AF376" s="1300"/>
      <c r="AG376" s="1300"/>
      <c r="AH376" s="1300"/>
      <c r="AI376" s="1300"/>
      <c r="AJ376" s="1300"/>
      <c r="AK376" s="1300"/>
      <c r="AL376" s="1300"/>
      <c r="AM376" s="1300"/>
      <c r="AN376" s="1300"/>
      <c r="AO376" s="1300"/>
      <c r="AP376" s="1300"/>
      <c r="AQ376" s="1300"/>
      <c r="AR376" s="1301"/>
      <c r="AS376" s="1343">
        <f>VLOOKUP(AS375,$DU$2:$DV$26,2,FALSE)</f>
        <v>0</v>
      </c>
      <c r="AT376" s="1344"/>
      <c r="AU376" s="1344"/>
      <c r="AV376" s="1344"/>
      <c r="AW376" s="1344"/>
      <c r="AX376" s="1344"/>
      <c r="AY376" s="1344"/>
      <c r="AZ376" s="1344"/>
      <c r="BA376" s="1344"/>
      <c r="BB376" s="1344"/>
      <c r="BC376" s="1345"/>
      <c r="BD376" s="83"/>
      <c r="BE376" s="83"/>
      <c r="BF376" s="83"/>
      <c r="BG376" s="83"/>
      <c r="BH376" s="83"/>
      <c r="BI376" s="83"/>
      <c r="BJ376" s="83"/>
      <c r="BK376" s="83"/>
      <c r="BP376" s="54"/>
      <c r="BQ376" s="54"/>
      <c r="BR376" s="54"/>
      <c r="BS376" s="83"/>
      <c r="BT376" s="83"/>
      <c r="BU376" s="83"/>
      <c r="BV376" s="1378"/>
      <c r="BW376" s="1378"/>
      <c r="BX376" s="1378"/>
      <c r="BY376" s="1378"/>
      <c r="BZ376" s="1378"/>
      <c r="CA376" s="1378"/>
      <c r="CB376" s="1378"/>
      <c r="CC376" s="1378"/>
      <c r="CD376" s="1378"/>
      <c r="CE376" s="1378"/>
      <c r="CF376" s="1378"/>
      <c r="CG376" s="1378"/>
      <c r="CH376" s="1378"/>
      <c r="CI376" s="1378"/>
      <c r="CJ376" s="1378"/>
      <c r="CK376" s="1378"/>
      <c r="CL376" s="1378"/>
      <c r="CM376" s="1378"/>
      <c r="CN376" s="1378"/>
      <c r="CO376" s="1378"/>
      <c r="CP376" s="1378"/>
      <c r="CQ376" s="1378"/>
      <c r="CR376" s="1378"/>
      <c r="CS376" s="1378"/>
      <c r="CT376" s="1378"/>
      <c r="CU376" s="1378"/>
      <c r="CV376" s="1378"/>
      <c r="CW376" s="83"/>
      <c r="CX376" s="112"/>
      <c r="DA376" s="11" t="s">
        <v>410</v>
      </c>
      <c r="DB376" s="12">
        <v>0.90100000000000002</v>
      </c>
      <c r="DC376" s="11"/>
    </row>
    <row r="377" spans="1:107" ht="13.5" customHeight="1" x14ac:dyDescent="0.2">
      <c r="A377" s="3"/>
      <c r="B377" s="111"/>
      <c r="C377" s="124" t="s">
        <v>13</v>
      </c>
      <c r="D377" s="1323" t="s">
        <v>816</v>
      </c>
      <c r="E377" s="1323"/>
      <c r="F377" s="1323"/>
      <c r="G377" s="1323"/>
      <c r="H377" s="1323"/>
      <c r="I377" s="1323"/>
      <c r="J377" s="1323"/>
      <c r="K377" s="1323"/>
      <c r="L377" s="1323"/>
      <c r="M377" s="1323"/>
      <c r="N377" s="1323"/>
      <c r="O377" s="1323"/>
      <c r="P377" s="1323"/>
      <c r="Q377" s="1323"/>
      <c r="R377" s="1323"/>
      <c r="S377" s="1323"/>
      <c r="T377" s="1324"/>
      <c r="U377" s="1346">
        <f>U300</f>
        <v>0.03</v>
      </c>
      <c r="V377" s="1347"/>
      <c r="W377" s="1348"/>
      <c r="X377" s="1315" t="e">
        <f>X373*U377</f>
        <v>#N/A</v>
      </c>
      <c r="Y377" s="1316"/>
      <c r="Z377" s="1316"/>
      <c r="AA377" s="1316"/>
      <c r="AB377" s="1317"/>
      <c r="AC377" s="3"/>
      <c r="AD377" s="1289" t="s">
        <v>900</v>
      </c>
      <c r="AE377" s="1290"/>
      <c r="AF377" s="1290"/>
      <c r="AG377" s="1290"/>
      <c r="AH377" s="1290"/>
      <c r="AI377" s="1290"/>
      <c r="AJ377" s="1290"/>
      <c r="AK377" s="1290"/>
      <c r="AL377" s="1290"/>
      <c r="AM377" s="1290"/>
      <c r="AN377" s="1290"/>
      <c r="AO377" s="1290"/>
      <c r="AP377" s="1290"/>
      <c r="AQ377" s="1290"/>
      <c r="AR377" s="1290"/>
      <c r="AS377" s="1290"/>
      <c r="AT377" s="1290"/>
      <c r="AU377" s="1290"/>
      <c r="AV377" s="1290"/>
      <c r="AW377" s="1290"/>
      <c r="AX377" s="1290"/>
      <c r="AY377" s="1290">
        <f>SUM(AY374:BC376)</f>
        <v>0</v>
      </c>
      <c r="AZ377" s="1290"/>
      <c r="BA377" s="1290"/>
      <c r="BB377" s="1290"/>
      <c r="BC377" s="1291"/>
      <c r="BD377" s="83"/>
      <c r="BE377" s="83"/>
      <c r="BF377" s="83"/>
      <c r="BG377" s="83"/>
      <c r="BH377" s="83"/>
      <c r="BI377" s="83"/>
      <c r="BJ377" s="83"/>
      <c r="BK377" s="83"/>
      <c r="BP377" s="54"/>
      <c r="BQ377" s="54"/>
      <c r="BR377" s="54"/>
      <c r="BS377" s="83"/>
      <c r="BT377" s="83"/>
      <c r="BU377" s="83"/>
      <c r="BV377" s="1378"/>
      <c r="BW377" s="1378"/>
      <c r="BX377" s="1378"/>
      <c r="BY377" s="1378"/>
      <c r="BZ377" s="1378"/>
      <c r="CA377" s="1378"/>
      <c r="CB377" s="1378"/>
      <c r="CC377" s="1378"/>
      <c r="CD377" s="1378"/>
      <c r="CE377" s="1378"/>
      <c r="CF377" s="1378"/>
      <c r="CG377" s="1378"/>
      <c r="CH377" s="1378"/>
      <c r="CI377" s="1378"/>
      <c r="CJ377" s="1378"/>
      <c r="CK377" s="1378"/>
      <c r="CL377" s="1378"/>
      <c r="CM377" s="1378"/>
      <c r="CN377" s="1378"/>
      <c r="CO377" s="1378"/>
      <c r="CP377" s="1378"/>
      <c r="CQ377" s="1378"/>
      <c r="CR377" s="1378"/>
      <c r="CS377" s="1378"/>
      <c r="CT377" s="1378"/>
      <c r="CU377" s="1378"/>
      <c r="CV377" s="1378"/>
      <c r="CW377" s="83"/>
      <c r="CX377" s="112"/>
      <c r="DA377" s="11" t="s">
        <v>411</v>
      </c>
      <c r="DB377" s="12">
        <v>0.97699999999999998</v>
      </c>
      <c r="DC377" s="11"/>
    </row>
    <row r="378" spans="1:107" ht="13.5" customHeight="1" x14ac:dyDescent="0.2">
      <c r="A378" s="3"/>
      <c r="B378" s="111"/>
      <c r="C378" s="124" t="s">
        <v>13</v>
      </c>
      <c r="D378" s="1318" t="s">
        <v>817</v>
      </c>
      <c r="E378" s="1318"/>
      <c r="F378" s="1318"/>
      <c r="G378" s="1318"/>
      <c r="H378" s="1318"/>
      <c r="I378" s="1318"/>
      <c r="J378" s="1318"/>
      <c r="K378" s="1318"/>
      <c r="L378" s="1318"/>
      <c r="M378" s="1318"/>
      <c r="N378" s="1318"/>
      <c r="O378" s="1318"/>
      <c r="P378" s="1318"/>
      <c r="Q378" s="1318"/>
      <c r="R378" s="1318"/>
      <c r="S378" s="1318"/>
      <c r="T378" s="1319"/>
      <c r="U378" s="1312">
        <f t="shared" ref="U378:U379" si="55">U301</f>
        <v>1.4999999999999999E-2</v>
      </c>
      <c r="V378" s="1313"/>
      <c r="W378" s="1314"/>
      <c r="X378" s="1320" t="e">
        <f>X373*U378</f>
        <v>#N/A</v>
      </c>
      <c r="Y378" s="1321"/>
      <c r="Z378" s="1321"/>
      <c r="AA378" s="1321"/>
      <c r="AB378" s="1322"/>
      <c r="AC378" s="3"/>
      <c r="AD378" s="117" t="s">
        <v>13</v>
      </c>
      <c r="AE378" s="1323" t="s">
        <v>851</v>
      </c>
      <c r="AF378" s="1323"/>
      <c r="AG378" s="1323"/>
      <c r="AH378" s="1323"/>
      <c r="AI378" s="1323"/>
      <c r="AJ378" s="1323"/>
      <c r="AK378" s="1323"/>
      <c r="AL378" s="1323"/>
      <c r="AM378" s="1323"/>
      <c r="AN378" s="1323"/>
      <c r="AO378" s="1323"/>
      <c r="AP378" s="1323"/>
      <c r="AQ378" s="1323"/>
      <c r="AR378" s="1324"/>
      <c r="AS378" s="1325" t="e">
        <f>SUM(BP318:BT370)/X383</f>
        <v>#N/A</v>
      </c>
      <c r="AT378" s="1326"/>
      <c r="AU378" s="1326"/>
      <c r="AV378" s="1326"/>
      <c r="AW378" s="1326"/>
      <c r="AX378" s="1326"/>
      <c r="AY378" s="1326"/>
      <c r="AZ378" s="1326"/>
      <c r="BA378" s="1326"/>
      <c r="BB378" s="1326"/>
      <c r="BC378" s="1327"/>
      <c r="BD378" s="83"/>
      <c r="BE378" s="83"/>
      <c r="BF378" s="83"/>
      <c r="BG378" s="83"/>
      <c r="BH378" s="83"/>
      <c r="BI378" s="83"/>
      <c r="BJ378" s="83"/>
      <c r="BK378" s="83"/>
      <c r="BL378" s="83"/>
      <c r="BM378" s="83"/>
      <c r="BN378" s="83"/>
      <c r="BO378" s="83"/>
      <c r="BP378" s="54"/>
      <c r="BQ378" s="54"/>
      <c r="BR378" s="54"/>
      <c r="BS378" s="83"/>
      <c r="BT378" s="83"/>
      <c r="BU378" s="83"/>
      <c r="BV378" s="1378"/>
      <c r="BW378" s="1378"/>
      <c r="BX378" s="1378"/>
      <c r="BY378" s="1378"/>
      <c r="BZ378" s="1378"/>
      <c r="CA378" s="1378"/>
      <c r="CB378" s="1378"/>
      <c r="CC378" s="1378"/>
      <c r="CD378" s="1378"/>
      <c r="CE378" s="1378"/>
      <c r="CF378" s="1378"/>
      <c r="CG378" s="1378"/>
      <c r="CH378" s="1378"/>
      <c r="CI378" s="1378"/>
      <c r="CJ378" s="1378"/>
      <c r="CK378" s="1378"/>
      <c r="CL378" s="1378"/>
      <c r="CM378" s="1378"/>
      <c r="CN378" s="1378"/>
      <c r="CO378" s="1378"/>
      <c r="CP378" s="1378"/>
      <c r="CQ378" s="1378"/>
      <c r="CR378" s="1378"/>
      <c r="CS378" s="1378"/>
      <c r="CT378" s="1378"/>
      <c r="CU378" s="1378"/>
      <c r="CV378" s="1378"/>
      <c r="CW378" s="83"/>
      <c r="CX378" s="112"/>
      <c r="DA378" s="11" t="s">
        <v>412</v>
      </c>
      <c r="DB378" s="12">
        <v>1.056</v>
      </c>
      <c r="DC378" s="11"/>
    </row>
    <row r="379" spans="1:107" ht="13.5" customHeight="1" x14ac:dyDescent="0.2">
      <c r="A379" s="3"/>
      <c r="B379" s="111"/>
      <c r="C379" s="124" t="s">
        <v>13</v>
      </c>
      <c r="D379" s="1300" t="s">
        <v>714</v>
      </c>
      <c r="E379" s="1300"/>
      <c r="F379" s="1300"/>
      <c r="G379" s="1300"/>
      <c r="H379" s="1300"/>
      <c r="I379" s="1300"/>
      <c r="J379" s="1300"/>
      <c r="K379" s="1300"/>
      <c r="L379" s="1300"/>
      <c r="M379" s="1300"/>
      <c r="N379" s="1300"/>
      <c r="O379" s="1300"/>
      <c r="P379" s="1300"/>
      <c r="Q379" s="1300"/>
      <c r="R379" s="1300"/>
      <c r="S379" s="1300"/>
      <c r="T379" s="1301"/>
      <c r="U379" s="1328">
        <f t="shared" si="55"/>
        <v>0.1</v>
      </c>
      <c r="V379" s="1329"/>
      <c r="W379" s="1330"/>
      <c r="X379" s="1331" t="e">
        <f>X373*U379</f>
        <v>#N/A</v>
      </c>
      <c r="Y379" s="1332"/>
      <c r="Z379" s="1332"/>
      <c r="AA379" s="1332"/>
      <c r="AB379" s="1333"/>
      <c r="AC379" s="3"/>
      <c r="AD379" s="124" t="s">
        <v>13</v>
      </c>
      <c r="AE379" s="1318" t="s">
        <v>852</v>
      </c>
      <c r="AF379" s="1318"/>
      <c r="AG379" s="1318"/>
      <c r="AH379" s="1318"/>
      <c r="AI379" s="1318"/>
      <c r="AJ379" s="1318"/>
      <c r="AK379" s="1318"/>
      <c r="AL379" s="1318"/>
      <c r="AM379" s="1318"/>
      <c r="AN379" s="1318"/>
      <c r="AO379" s="1318"/>
      <c r="AP379" s="1318"/>
      <c r="AQ379" s="1318"/>
      <c r="AR379" s="1319"/>
      <c r="AS379" s="1334">
        <v>0</v>
      </c>
      <c r="AT379" s="1335"/>
      <c r="AU379" s="1335"/>
      <c r="AV379" s="1335"/>
      <c r="AW379" s="1335"/>
      <c r="AX379" s="1335"/>
      <c r="AY379" s="1335"/>
      <c r="AZ379" s="1335"/>
      <c r="BA379" s="1335"/>
      <c r="BB379" s="1335"/>
      <c r="BC379" s="1336"/>
      <c r="BD379" s="83"/>
      <c r="BE379" s="83"/>
      <c r="BF379" s="83"/>
      <c r="BG379" s="83"/>
      <c r="BH379" s="83"/>
      <c r="BI379" s="83"/>
      <c r="BJ379" s="83"/>
      <c r="BK379" s="83"/>
      <c r="BL379" s="83"/>
      <c r="BM379" s="83"/>
      <c r="BN379" s="83"/>
      <c r="BO379" s="83"/>
      <c r="BP379" s="54"/>
      <c r="BQ379" s="54"/>
      <c r="BR379" s="54"/>
      <c r="BS379" s="83"/>
      <c r="BT379" s="83"/>
      <c r="BU379" s="83"/>
      <c r="BV379" s="1378"/>
      <c r="BW379" s="1378"/>
      <c r="BX379" s="1378"/>
      <c r="BY379" s="1378"/>
      <c r="BZ379" s="1378"/>
      <c r="CA379" s="1378"/>
      <c r="CB379" s="1378"/>
      <c r="CC379" s="1378"/>
      <c r="CD379" s="1378"/>
      <c r="CE379" s="1378"/>
      <c r="CF379" s="1378"/>
      <c r="CG379" s="1378"/>
      <c r="CH379" s="1378"/>
      <c r="CI379" s="1378"/>
      <c r="CJ379" s="1378"/>
      <c r="CK379" s="1378"/>
      <c r="CL379" s="1378"/>
      <c r="CM379" s="1378"/>
      <c r="CN379" s="1378"/>
      <c r="CO379" s="1378"/>
      <c r="CP379" s="1378"/>
      <c r="CQ379" s="1378"/>
      <c r="CR379" s="1378"/>
      <c r="CS379" s="1378"/>
      <c r="CT379" s="1378"/>
      <c r="CU379" s="1378"/>
      <c r="CV379" s="1378"/>
      <c r="CW379" s="83"/>
      <c r="CX379" s="112"/>
      <c r="DA379" s="11" t="s">
        <v>413</v>
      </c>
      <c r="DB379" s="12">
        <v>0.91600000000000004</v>
      </c>
      <c r="DC379" s="11"/>
    </row>
    <row r="380" spans="1:107" ht="13.5" customHeight="1" x14ac:dyDescent="0.2">
      <c r="A380" s="3"/>
      <c r="B380" s="111"/>
      <c r="C380" s="1289" t="s">
        <v>818</v>
      </c>
      <c r="D380" s="1290"/>
      <c r="E380" s="1290"/>
      <c r="F380" s="1290"/>
      <c r="G380" s="1290"/>
      <c r="H380" s="1290"/>
      <c r="I380" s="1290"/>
      <c r="J380" s="1290"/>
      <c r="K380" s="1290"/>
      <c r="L380" s="1290"/>
      <c r="M380" s="1290"/>
      <c r="N380" s="1290"/>
      <c r="O380" s="1290"/>
      <c r="P380" s="1290"/>
      <c r="Q380" s="1290"/>
      <c r="R380" s="1290"/>
      <c r="S380" s="1290"/>
      <c r="T380" s="1290"/>
      <c r="U380" s="1290"/>
      <c r="V380" s="1290"/>
      <c r="W380" s="1291"/>
      <c r="X380" s="1292" t="e">
        <f>SUM(X377:AB379)</f>
        <v>#N/A</v>
      </c>
      <c r="Y380" s="1293"/>
      <c r="Z380" s="1293"/>
      <c r="AA380" s="1293"/>
      <c r="AB380" s="1294"/>
      <c r="AC380" s="3"/>
      <c r="AD380" s="118" t="s">
        <v>13</v>
      </c>
      <c r="AE380" s="1300" t="s">
        <v>853</v>
      </c>
      <c r="AF380" s="1300"/>
      <c r="AG380" s="1300"/>
      <c r="AH380" s="1300"/>
      <c r="AI380" s="1300"/>
      <c r="AJ380" s="1300"/>
      <c r="AK380" s="1300"/>
      <c r="AL380" s="1300"/>
      <c r="AM380" s="1300"/>
      <c r="AN380" s="1300"/>
      <c r="AO380" s="1300"/>
      <c r="AP380" s="1300"/>
      <c r="AQ380" s="1300"/>
      <c r="AR380" s="1301"/>
      <c r="AS380" s="1302">
        <v>0</v>
      </c>
      <c r="AT380" s="1303"/>
      <c r="AU380" s="1303"/>
      <c r="AV380" s="1303"/>
      <c r="AW380" s="1303"/>
      <c r="AX380" s="1303"/>
      <c r="AY380" s="1303"/>
      <c r="AZ380" s="1303"/>
      <c r="BA380" s="1303"/>
      <c r="BB380" s="1303"/>
      <c r="BC380" s="1304"/>
      <c r="BD380" s="83"/>
      <c r="BE380" s="83"/>
      <c r="BF380" s="83"/>
      <c r="BG380" s="83"/>
      <c r="BH380" s="83"/>
      <c r="BI380" s="83"/>
      <c r="BJ380" s="83"/>
      <c r="BK380" s="83"/>
      <c r="BL380" s="83"/>
      <c r="BM380" s="83"/>
      <c r="BN380" s="83"/>
      <c r="BO380" s="83"/>
      <c r="BP380" s="54"/>
      <c r="BQ380" s="54"/>
      <c r="BR380" s="54"/>
      <c r="BS380" s="83"/>
      <c r="BT380" s="83"/>
      <c r="BU380" s="83"/>
      <c r="BV380" s="1378"/>
      <c r="BW380" s="1378"/>
      <c r="BX380" s="1378"/>
      <c r="BY380" s="1378"/>
      <c r="BZ380" s="1378"/>
      <c r="CA380" s="1378"/>
      <c r="CB380" s="1378"/>
      <c r="CC380" s="1378"/>
      <c r="CD380" s="1378"/>
      <c r="CE380" s="1378"/>
      <c r="CF380" s="1378"/>
      <c r="CG380" s="1378"/>
      <c r="CH380" s="1378"/>
      <c r="CI380" s="1378"/>
      <c r="CJ380" s="1378"/>
      <c r="CK380" s="1378"/>
      <c r="CL380" s="1378"/>
      <c r="CM380" s="1378"/>
      <c r="CN380" s="1378"/>
      <c r="CO380" s="1378"/>
      <c r="CP380" s="1378"/>
      <c r="CQ380" s="1378"/>
      <c r="CR380" s="1378"/>
      <c r="CS380" s="1378"/>
      <c r="CT380" s="1378"/>
      <c r="CU380" s="1378"/>
      <c r="CV380" s="1378"/>
      <c r="CW380" s="83"/>
      <c r="CX380" s="112"/>
      <c r="DA380" s="11" t="s">
        <v>414</v>
      </c>
      <c r="DB380" s="12">
        <v>0.97399999999999998</v>
      </c>
      <c r="DC380" s="11"/>
    </row>
    <row r="381" spans="1:107" ht="13.5" customHeight="1" x14ac:dyDescent="0.2">
      <c r="A381" s="3"/>
      <c r="B381" s="111"/>
      <c r="C381" s="1289" t="s">
        <v>821</v>
      </c>
      <c r="D381" s="1290"/>
      <c r="E381" s="1290"/>
      <c r="F381" s="1290"/>
      <c r="G381" s="1290"/>
      <c r="H381" s="1290"/>
      <c r="I381" s="1290"/>
      <c r="J381" s="1290"/>
      <c r="K381" s="1290"/>
      <c r="L381" s="1290"/>
      <c r="M381" s="1290"/>
      <c r="N381" s="1290"/>
      <c r="O381" s="1290"/>
      <c r="P381" s="1290"/>
      <c r="Q381" s="1290"/>
      <c r="R381" s="1290"/>
      <c r="S381" s="1290"/>
      <c r="T381" s="1290"/>
      <c r="U381" s="1290"/>
      <c r="V381" s="1290"/>
      <c r="W381" s="1291"/>
      <c r="X381" s="1292" t="e">
        <f>X373+X380</f>
        <v>#N/A</v>
      </c>
      <c r="Y381" s="1293"/>
      <c r="Z381" s="1293"/>
      <c r="AA381" s="1293"/>
      <c r="AB381" s="1294"/>
      <c r="AC381" s="3"/>
      <c r="AD381" s="115"/>
      <c r="AE381" s="1305" t="s">
        <v>854</v>
      </c>
      <c r="AF381" s="1305"/>
      <c r="AG381" s="1305"/>
      <c r="AH381" s="1305"/>
      <c r="AI381" s="1305"/>
      <c r="AJ381" s="1305"/>
      <c r="AK381" s="1305"/>
      <c r="AL381" s="1305"/>
      <c r="AM381" s="1305"/>
      <c r="AN381" s="1305"/>
      <c r="AO381" s="1305"/>
      <c r="AP381" s="1305"/>
      <c r="AQ381" s="1305"/>
      <c r="AR381" s="1306"/>
      <c r="AS381" s="1307" t="e">
        <f>AS378+((1-AS378)*AS379)+((1-AS378)*AS380)</f>
        <v>#N/A</v>
      </c>
      <c r="AT381" s="1308"/>
      <c r="AU381" s="1308"/>
      <c r="AV381" s="1308"/>
      <c r="AW381" s="1308"/>
      <c r="AX381" s="1308"/>
      <c r="AY381" s="1308"/>
      <c r="AZ381" s="1308"/>
      <c r="BA381" s="1308"/>
      <c r="BB381" s="1308"/>
      <c r="BC381" s="1309"/>
      <c r="BD381" s="83"/>
      <c r="BE381" s="83"/>
      <c r="BF381" s="83"/>
      <c r="BG381" s="83"/>
      <c r="BH381" s="83"/>
      <c r="BI381" s="83"/>
      <c r="BJ381" s="83"/>
      <c r="BK381" s="83"/>
      <c r="BL381" s="83"/>
      <c r="BM381" s="83"/>
      <c r="BN381" s="83"/>
      <c r="BO381" s="83"/>
      <c r="BP381" s="54"/>
      <c r="BQ381" s="54"/>
      <c r="BR381" s="54"/>
      <c r="BS381" s="83"/>
      <c r="BT381" s="83"/>
      <c r="BU381" s="83"/>
      <c r="BV381" s="1378"/>
      <c r="BW381" s="1378"/>
      <c r="BX381" s="1378"/>
      <c r="BY381" s="1378"/>
      <c r="BZ381" s="1378"/>
      <c r="CA381" s="1378"/>
      <c r="CB381" s="1378"/>
      <c r="CC381" s="1378"/>
      <c r="CD381" s="1378"/>
      <c r="CE381" s="1378"/>
      <c r="CF381" s="1378"/>
      <c r="CG381" s="1378"/>
      <c r="CH381" s="1378"/>
      <c r="CI381" s="1378"/>
      <c r="CJ381" s="1378"/>
      <c r="CK381" s="1378"/>
      <c r="CL381" s="1378"/>
      <c r="CM381" s="1378"/>
      <c r="CN381" s="1378"/>
      <c r="CO381" s="1378"/>
      <c r="CP381" s="1378"/>
      <c r="CQ381" s="1378"/>
      <c r="CR381" s="1378"/>
      <c r="CS381" s="1378"/>
      <c r="CT381" s="1378"/>
      <c r="CU381" s="1378"/>
      <c r="CV381" s="1378"/>
      <c r="CW381" s="83"/>
      <c r="CX381" s="112"/>
      <c r="DA381" s="11" t="s">
        <v>415</v>
      </c>
      <c r="DB381" s="12">
        <v>0.94499999999999995</v>
      </c>
      <c r="DC381" s="11"/>
    </row>
    <row r="382" spans="1:107" ht="13.5" customHeight="1" x14ac:dyDescent="0.2">
      <c r="A382" s="3"/>
      <c r="B382" s="111"/>
      <c r="C382" s="78" t="s">
        <v>13</v>
      </c>
      <c r="D382" s="1310" t="s">
        <v>819</v>
      </c>
      <c r="E382" s="1310"/>
      <c r="F382" s="1310"/>
      <c r="G382" s="1310"/>
      <c r="H382" s="1310"/>
      <c r="I382" s="1310"/>
      <c r="J382" s="1310"/>
      <c r="K382" s="1310"/>
      <c r="L382" s="1310"/>
      <c r="M382" s="1310"/>
      <c r="N382" s="1310"/>
      <c r="O382" s="1310"/>
      <c r="P382" s="1310"/>
      <c r="Q382" s="1310"/>
      <c r="R382" s="1310"/>
      <c r="S382" s="1310"/>
      <c r="T382" s="1311"/>
      <c r="U382" s="1312">
        <v>0.1</v>
      </c>
      <c r="V382" s="1313"/>
      <c r="W382" s="1314"/>
      <c r="X382" s="1315" t="e">
        <f>X381*U382</f>
        <v>#N/A</v>
      </c>
      <c r="Y382" s="1316"/>
      <c r="Z382" s="1316"/>
      <c r="AA382" s="1316"/>
      <c r="AB382" s="1317"/>
      <c r="AC382" s="3"/>
      <c r="AD382" s="115"/>
      <c r="AE382" s="1305" t="s">
        <v>855</v>
      </c>
      <c r="AF382" s="1305"/>
      <c r="AG382" s="1305"/>
      <c r="AH382" s="1305"/>
      <c r="AI382" s="1305"/>
      <c r="AJ382" s="1305"/>
      <c r="AK382" s="1305"/>
      <c r="AL382" s="1305"/>
      <c r="AM382" s="1305"/>
      <c r="AN382" s="1305"/>
      <c r="AO382" s="1305"/>
      <c r="AP382" s="1305"/>
      <c r="AQ382" s="1305"/>
      <c r="AR382" s="1306"/>
      <c r="AS382" s="1307" t="e">
        <f>1-AS381</f>
        <v>#N/A</v>
      </c>
      <c r="AT382" s="1308"/>
      <c r="AU382" s="1308"/>
      <c r="AV382" s="1308"/>
      <c r="AW382" s="1308"/>
      <c r="AX382" s="1308"/>
      <c r="AY382" s="1308"/>
      <c r="AZ382" s="1308"/>
      <c r="BA382" s="1308"/>
      <c r="BB382" s="1308"/>
      <c r="BC382" s="1309"/>
      <c r="BD382" s="83"/>
      <c r="BE382" s="83"/>
      <c r="BF382" s="83"/>
      <c r="BG382" s="83"/>
      <c r="BH382" s="83"/>
      <c r="BI382" s="83"/>
      <c r="BJ382" s="83"/>
      <c r="BK382" s="83"/>
      <c r="BL382" s="83"/>
      <c r="BM382" s="83"/>
      <c r="BN382" s="83"/>
      <c r="BO382" s="83"/>
      <c r="BP382" s="54"/>
      <c r="BQ382" s="54"/>
      <c r="BR382" s="54"/>
      <c r="BS382" s="83"/>
      <c r="BT382" s="83"/>
      <c r="BU382" s="83"/>
      <c r="BV382" s="1378"/>
      <c r="BW382" s="1378"/>
      <c r="BX382" s="1378"/>
      <c r="BY382" s="1378"/>
      <c r="BZ382" s="1378"/>
      <c r="CA382" s="1378"/>
      <c r="CB382" s="1378"/>
      <c r="CC382" s="1378"/>
      <c r="CD382" s="1378"/>
      <c r="CE382" s="1378"/>
      <c r="CF382" s="1378"/>
      <c r="CG382" s="1378"/>
      <c r="CH382" s="1378"/>
      <c r="CI382" s="1378"/>
      <c r="CJ382" s="1378"/>
      <c r="CK382" s="1378"/>
      <c r="CL382" s="1378"/>
      <c r="CM382" s="1378"/>
      <c r="CN382" s="1378"/>
      <c r="CO382" s="1378"/>
      <c r="CP382" s="1378"/>
      <c r="CQ382" s="1378"/>
      <c r="CR382" s="1378"/>
      <c r="CS382" s="1378"/>
      <c r="CT382" s="1378"/>
      <c r="CU382" s="1378"/>
      <c r="CV382" s="1378"/>
      <c r="CW382" s="83"/>
      <c r="CX382" s="112"/>
      <c r="DA382" s="11" t="s">
        <v>416</v>
      </c>
      <c r="DB382" s="12">
        <v>0.88700000000000001</v>
      </c>
      <c r="DC382" s="11"/>
    </row>
    <row r="383" spans="1:107" ht="13.5" customHeight="1" x14ac:dyDescent="0.2">
      <c r="A383" s="3"/>
      <c r="B383" s="111"/>
      <c r="C383" s="1289" t="s">
        <v>820</v>
      </c>
      <c r="D383" s="1290"/>
      <c r="E383" s="1290"/>
      <c r="F383" s="1290"/>
      <c r="G383" s="1290"/>
      <c r="H383" s="1290"/>
      <c r="I383" s="1290"/>
      <c r="J383" s="1290"/>
      <c r="K383" s="1290"/>
      <c r="L383" s="1290"/>
      <c r="M383" s="1290"/>
      <c r="N383" s="1290"/>
      <c r="O383" s="1290"/>
      <c r="P383" s="1290"/>
      <c r="Q383" s="1290"/>
      <c r="R383" s="1290"/>
      <c r="S383" s="1290"/>
      <c r="T383" s="1290"/>
      <c r="U383" s="1290"/>
      <c r="V383" s="1290"/>
      <c r="W383" s="1291"/>
      <c r="X383" s="1292" t="e">
        <f>X381+X382</f>
        <v>#N/A</v>
      </c>
      <c r="Y383" s="1293"/>
      <c r="Z383" s="1293"/>
      <c r="AA383" s="1293"/>
      <c r="AB383" s="1294"/>
      <c r="AC383" s="3"/>
      <c r="AD383" s="137"/>
      <c r="AE383" s="1295" t="s">
        <v>901</v>
      </c>
      <c r="AF383" s="1295"/>
      <c r="AG383" s="1295"/>
      <c r="AH383" s="1295"/>
      <c r="AI383" s="1295"/>
      <c r="AJ383" s="1295"/>
      <c r="AK383" s="1295"/>
      <c r="AL383" s="1295"/>
      <c r="AM383" s="1295"/>
      <c r="AN383" s="1295"/>
      <c r="AO383" s="1295"/>
      <c r="AP383" s="1295"/>
      <c r="AQ383" s="1295"/>
      <c r="AR383" s="1296"/>
      <c r="AS383" s="1297" t="e">
        <f>X383*AS382</f>
        <v>#N/A</v>
      </c>
      <c r="AT383" s="1298"/>
      <c r="AU383" s="1298"/>
      <c r="AV383" s="1298"/>
      <c r="AW383" s="1298"/>
      <c r="AX383" s="1298"/>
      <c r="AY383" s="1298"/>
      <c r="AZ383" s="1298"/>
      <c r="BA383" s="1298"/>
      <c r="BB383" s="1298"/>
      <c r="BC383" s="1299"/>
      <c r="BD383" s="83"/>
      <c r="BE383" s="83"/>
      <c r="BF383" s="83"/>
      <c r="BG383" s="83"/>
      <c r="BH383" s="83"/>
      <c r="BI383" s="83"/>
      <c r="BJ383" s="83"/>
      <c r="BK383" s="83"/>
      <c r="BL383" s="83"/>
      <c r="BM383" s="83"/>
      <c r="BN383" s="83"/>
      <c r="BO383" s="83"/>
      <c r="BP383" s="54"/>
      <c r="BQ383" s="54"/>
      <c r="BR383" s="54"/>
      <c r="BS383" s="83"/>
      <c r="BT383" s="83"/>
      <c r="BU383" s="83"/>
      <c r="BV383" s="83"/>
      <c r="BW383" s="83"/>
      <c r="BX383" s="83"/>
      <c r="BY383" s="83"/>
      <c r="BZ383" s="83"/>
      <c r="CA383" s="83"/>
      <c r="CB383" s="83"/>
      <c r="CC383" s="83"/>
      <c r="CD383" s="83"/>
      <c r="CE383" s="83"/>
      <c r="CF383" s="83"/>
      <c r="CG383" s="83"/>
      <c r="CH383" s="83"/>
      <c r="CI383" s="83"/>
      <c r="CJ383" s="83"/>
      <c r="CK383" s="83"/>
      <c r="CL383" s="83"/>
      <c r="CM383" s="83"/>
      <c r="CN383" s="83"/>
      <c r="CO383" s="83"/>
      <c r="CP383" s="83"/>
      <c r="CQ383" s="83"/>
      <c r="CR383" s="83"/>
      <c r="CS383" s="83"/>
      <c r="CT383" s="83"/>
      <c r="CU383" s="83"/>
      <c r="CV383" s="83"/>
      <c r="CW383" s="83"/>
      <c r="CX383" s="112"/>
      <c r="DA383" s="11" t="s">
        <v>417</v>
      </c>
      <c r="DB383" s="12">
        <v>0.89500000000000002</v>
      </c>
      <c r="DC383" s="11"/>
    </row>
    <row r="384" spans="1:107" ht="13.5" customHeight="1" x14ac:dyDescent="0.2">
      <c r="A384" s="3"/>
      <c r="B384" s="111"/>
      <c r="C384" s="1289" t="s">
        <v>903</v>
      </c>
      <c r="D384" s="1290"/>
      <c r="E384" s="1290"/>
      <c r="F384" s="1290"/>
      <c r="G384" s="1290"/>
      <c r="H384" s="1290"/>
      <c r="I384" s="1290"/>
      <c r="J384" s="1290"/>
      <c r="K384" s="1290"/>
      <c r="L384" s="1290"/>
      <c r="M384" s="1290"/>
      <c r="N384" s="1290"/>
      <c r="O384" s="1290"/>
      <c r="P384" s="1290"/>
      <c r="Q384" s="1290"/>
      <c r="R384" s="1290"/>
      <c r="S384" s="1290"/>
      <c r="T384" s="1290"/>
      <c r="U384" s="1290"/>
      <c r="V384" s="1290"/>
      <c r="W384" s="1291"/>
      <c r="X384" s="1292" t="e">
        <f>ROUND((X383*O314),-4)</f>
        <v>#N/A</v>
      </c>
      <c r="Y384" s="1293"/>
      <c r="Z384" s="1293"/>
      <c r="AA384" s="1293"/>
      <c r="AB384" s="1294"/>
      <c r="AC384" s="3"/>
      <c r="AD384" s="137"/>
      <c r="AE384" s="1295" t="s">
        <v>902</v>
      </c>
      <c r="AF384" s="1295"/>
      <c r="AG384" s="1295"/>
      <c r="AH384" s="1295"/>
      <c r="AI384" s="1295"/>
      <c r="AJ384" s="1295"/>
      <c r="AK384" s="1295"/>
      <c r="AL384" s="1295"/>
      <c r="AM384" s="1295"/>
      <c r="AN384" s="1295"/>
      <c r="AO384" s="1295"/>
      <c r="AP384" s="1295"/>
      <c r="AQ384" s="1295"/>
      <c r="AR384" s="1296"/>
      <c r="AS384" s="1297" t="e">
        <f>ROUND((AS383*O314),-4)</f>
        <v>#N/A</v>
      </c>
      <c r="AT384" s="1298"/>
      <c r="AU384" s="1298"/>
      <c r="AV384" s="1298"/>
      <c r="AW384" s="1298"/>
      <c r="AX384" s="1298"/>
      <c r="AY384" s="1298"/>
      <c r="AZ384" s="1298"/>
      <c r="BA384" s="1298"/>
      <c r="BB384" s="1298"/>
      <c r="BC384" s="1299"/>
      <c r="BD384" s="83"/>
      <c r="BE384" s="83"/>
      <c r="BF384" s="83"/>
      <c r="BG384" s="83"/>
      <c r="BH384" s="83"/>
      <c r="BI384" s="83"/>
      <c r="BJ384" s="83"/>
      <c r="BK384" s="83"/>
      <c r="BL384" s="83"/>
      <c r="BM384" s="83"/>
      <c r="BN384" s="83"/>
      <c r="BO384" s="83"/>
      <c r="BP384" s="54"/>
      <c r="BQ384" s="54"/>
      <c r="BR384" s="54"/>
      <c r="BS384" s="83"/>
      <c r="BT384" s="83"/>
      <c r="BU384" s="83"/>
      <c r="BV384" s="83"/>
      <c r="BW384" s="83"/>
      <c r="BX384" s="83"/>
      <c r="BY384" s="83"/>
      <c r="BZ384" s="83"/>
      <c r="CA384" s="83"/>
      <c r="CB384" s="83"/>
      <c r="CC384" s="83"/>
      <c r="CD384" s="83"/>
      <c r="CE384" s="83"/>
      <c r="CF384" s="83"/>
      <c r="CG384" s="83"/>
      <c r="CH384" s="83"/>
      <c r="CI384" s="83"/>
      <c r="CJ384" s="83"/>
      <c r="CK384" s="83"/>
      <c r="CL384" s="83"/>
      <c r="CM384" s="83"/>
      <c r="CN384" s="83"/>
      <c r="CO384" s="83"/>
      <c r="CP384" s="83"/>
      <c r="CQ384" s="83"/>
      <c r="CR384" s="83"/>
      <c r="CS384" s="83"/>
      <c r="CT384" s="83"/>
      <c r="CU384" s="83"/>
      <c r="CV384" s="83"/>
      <c r="CW384" s="83"/>
      <c r="CX384" s="112"/>
      <c r="DA384" s="11" t="s">
        <v>418</v>
      </c>
      <c r="DB384" s="12">
        <v>0.95799999999999996</v>
      </c>
      <c r="DC384" s="11"/>
    </row>
    <row r="385" spans="1:107" ht="13.5" customHeight="1" x14ac:dyDescent="0.2">
      <c r="A385" s="3"/>
      <c r="B385" s="82"/>
      <c r="C385" s="129"/>
      <c r="D385" s="129"/>
      <c r="E385" s="129"/>
      <c r="F385" s="129"/>
      <c r="G385" s="129"/>
      <c r="H385" s="129"/>
      <c r="I385" s="129"/>
      <c r="J385" s="129"/>
      <c r="K385" s="129"/>
      <c r="L385" s="129"/>
      <c r="M385" s="129"/>
      <c r="N385" s="129"/>
      <c r="O385" s="129"/>
      <c r="P385" s="129"/>
      <c r="Q385" s="129"/>
      <c r="R385" s="129"/>
      <c r="S385" s="129"/>
      <c r="T385" s="129"/>
      <c r="U385" s="129"/>
      <c r="V385" s="129"/>
      <c r="W385" s="129"/>
      <c r="X385" s="129"/>
      <c r="Y385" s="129"/>
      <c r="Z385" s="129"/>
      <c r="AA385" s="129"/>
      <c r="AB385" s="129"/>
      <c r="AC385" s="129"/>
      <c r="AD385" s="129"/>
      <c r="AE385" s="129"/>
      <c r="AF385" s="129"/>
      <c r="AG385" s="129"/>
      <c r="AH385" s="129"/>
      <c r="AI385" s="129"/>
      <c r="AJ385" s="129"/>
      <c r="AK385" s="129"/>
      <c r="AL385" s="129"/>
      <c r="AM385" s="129"/>
      <c r="AN385" s="129"/>
      <c r="AO385" s="129"/>
      <c r="AP385" s="129"/>
      <c r="AQ385" s="129"/>
      <c r="AR385" s="129"/>
      <c r="AS385" s="129"/>
      <c r="AT385" s="129"/>
      <c r="AU385" s="129"/>
      <c r="AV385" s="129"/>
      <c r="AW385" s="129"/>
      <c r="AX385" s="129"/>
      <c r="AY385" s="129"/>
      <c r="AZ385" s="130"/>
      <c r="BA385" s="131"/>
      <c r="BB385" s="131"/>
      <c r="BC385" s="131"/>
      <c r="BD385" s="131"/>
      <c r="BE385" s="131"/>
      <c r="BF385" s="131"/>
      <c r="BG385" s="131"/>
      <c r="BH385" s="131"/>
      <c r="BI385" s="131"/>
      <c r="BJ385" s="131"/>
      <c r="BK385" s="131"/>
      <c r="BL385" s="131"/>
      <c r="BM385" s="131"/>
      <c r="BN385" s="131"/>
      <c r="BO385" s="131"/>
      <c r="BP385" s="132"/>
      <c r="BQ385" s="132"/>
      <c r="BR385" s="132"/>
      <c r="BS385" s="131"/>
      <c r="BT385" s="131"/>
      <c r="BU385" s="131"/>
      <c r="BV385" s="131"/>
      <c r="BW385" s="131"/>
      <c r="BX385" s="131"/>
      <c r="BY385" s="131"/>
      <c r="BZ385" s="131"/>
      <c r="CA385" s="131"/>
      <c r="CB385" s="131"/>
      <c r="CC385" s="131"/>
      <c r="CD385" s="131"/>
      <c r="CE385" s="131"/>
      <c r="CF385" s="131"/>
      <c r="CG385" s="131"/>
      <c r="CH385" s="131"/>
      <c r="CI385" s="131"/>
      <c r="CJ385" s="131"/>
      <c r="CK385" s="131"/>
      <c r="CL385" s="131"/>
      <c r="CM385" s="131"/>
      <c r="CN385" s="131"/>
      <c r="CO385" s="131"/>
      <c r="CP385" s="131"/>
      <c r="CQ385" s="131"/>
      <c r="CR385" s="131"/>
      <c r="CS385" s="131"/>
      <c r="CT385" s="131"/>
      <c r="CU385" s="131"/>
      <c r="CV385" s="131"/>
      <c r="CW385" s="131"/>
      <c r="CX385" s="133"/>
      <c r="DA385" s="11"/>
      <c r="DB385" s="11"/>
      <c r="DC385" s="11"/>
    </row>
    <row r="386" spans="1:107" ht="13.5" customHeight="1" x14ac:dyDescent="0.25">
      <c r="A386" s="3"/>
      <c r="B386" s="77"/>
      <c r="C386" s="84"/>
      <c r="D386" s="75"/>
      <c r="E386" s="75"/>
      <c r="F386" s="75"/>
      <c r="G386" s="75"/>
      <c r="H386" s="75"/>
      <c r="I386" s="75"/>
      <c r="J386" s="75"/>
      <c r="K386" s="75"/>
      <c r="L386" s="75"/>
      <c r="M386" s="74"/>
      <c r="N386" s="74"/>
      <c r="O386" s="74"/>
      <c r="P386" s="74"/>
      <c r="Q386" s="74"/>
      <c r="R386" s="85"/>
      <c r="S386" s="85"/>
      <c r="T386" s="85"/>
      <c r="U386" s="86"/>
      <c r="V386" s="86"/>
      <c r="W386" s="86"/>
      <c r="X386" s="74"/>
      <c r="Y386" s="74"/>
      <c r="Z386" s="74"/>
      <c r="AA386" s="74"/>
      <c r="AB386" s="74"/>
      <c r="AC386" s="73"/>
      <c r="AD386" s="73"/>
      <c r="AE386" s="73"/>
      <c r="AF386" s="73"/>
      <c r="AG386" s="73"/>
      <c r="AH386" s="73"/>
      <c r="AI386" s="73"/>
      <c r="AJ386" s="73"/>
      <c r="AK386" s="73"/>
      <c r="AL386" s="73"/>
      <c r="AM386" s="73"/>
      <c r="AN386" s="73"/>
      <c r="AO386" s="73"/>
      <c r="AP386" s="73"/>
      <c r="AQ386" s="73"/>
      <c r="AR386" s="73"/>
      <c r="AS386" s="73"/>
      <c r="AT386" s="73"/>
      <c r="AU386" s="73"/>
      <c r="AV386" s="73"/>
      <c r="AW386" s="73"/>
      <c r="AX386" s="73"/>
      <c r="AY386" s="73"/>
      <c r="AZ386" s="77"/>
      <c r="BA386" s="77"/>
      <c r="BB386" s="62"/>
      <c r="BC386" s="62"/>
      <c r="BD386" s="62"/>
      <c r="BE386" s="62"/>
      <c r="BF386" s="62"/>
      <c r="BG386" s="62"/>
      <c r="BH386" s="62"/>
      <c r="BI386" s="62"/>
      <c r="BJ386" s="62"/>
      <c r="BK386" s="62"/>
      <c r="BL386" s="62"/>
      <c r="BM386" s="62"/>
      <c r="BN386" s="62"/>
      <c r="BO386" s="62"/>
      <c r="BP386" s="62"/>
      <c r="BQ386" s="62"/>
      <c r="BR386" s="62"/>
      <c r="BS386" s="62"/>
      <c r="BT386" s="62"/>
      <c r="BU386" s="62"/>
      <c r="BV386" s="62"/>
      <c r="BW386" s="62"/>
      <c r="BX386" s="62"/>
      <c r="BY386" s="62"/>
      <c r="BZ386" s="77"/>
      <c r="CA386" s="77"/>
      <c r="CB386" s="77"/>
      <c r="CC386" s="77"/>
      <c r="CD386" s="81"/>
      <c r="CE386" s="81"/>
      <c r="CF386" s="81"/>
      <c r="CG386" s="81"/>
      <c r="CH386" s="81"/>
      <c r="CI386" s="81"/>
      <c r="CJ386" s="81"/>
      <c r="CK386" s="81"/>
      <c r="CL386" s="81"/>
      <c r="CM386" s="81"/>
      <c r="CN386" s="81"/>
      <c r="CO386" s="81"/>
      <c r="CP386" s="81"/>
      <c r="CQ386" s="81"/>
      <c r="CR386" s="81"/>
      <c r="CS386" s="81"/>
      <c r="CT386" s="81"/>
      <c r="CU386" s="77"/>
      <c r="CV386" s="77"/>
      <c r="CW386" s="77"/>
      <c r="CX386" s="77"/>
      <c r="DA386" s="11" t="s">
        <v>419</v>
      </c>
      <c r="DB386" s="11">
        <v>0.82899999999999996</v>
      </c>
      <c r="DC386" s="11"/>
    </row>
    <row r="387" spans="1:107" ht="13.5" customHeight="1" x14ac:dyDescent="0.25">
      <c r="A387" s="3"/>
      <c r="B387" s="77"/>
      <c r="C387" s="84"/>
      <c r="D387" s="75"/>
      <c r="E387" s="75"/>
      <c r="F387" s="75"/>
      <c r="G387" s="75"/>
      <c r="H387" s="75"/>
      <c r="I387" s="75"/>
      <c r="J387" s="75"/>
      <c r="K387" s="75"/>
      <c r="L387" s="75"/>
      <c r="M387" s="74"/>
      <c r="N387" s="74"/>
      <c r="O387" s="74"/>
      <c r="P387" s="74"/>
      <c r="Q387" s="74"/>
      <c r="R387" s="85"/>
      <c r="S387" s="85"/>
      <c r="T387" s="85"/>
      <c r="U387" s="86"/>
      <c r="V387" s="86"/>
      <c r="W387" s="86"/>
      <c r="X387" s="74"/>
      <c r="Y387" s="74"/>
      <c r="Z387" s="74"/>
      <c r="AA387" s="74"/>
      <c r="AB387" s="74"/>
      <c r="AC387" s="73"/>
      <c r="AD387" s="73"/>
      <c r="AE387" s="73"/>
      <c r="AF387" s="73"/>
      <c r="AG387" s="73"/>
      <c r="AH387" s="73"/>
      <c r="AI387" s="73"/>
      <c r="AJ387" s="73"/>
      <c r="AK387" s="73"/>
      <c r="AL387" s="73"/>
      <c r="AM387" s="73"/>
      <c r="AN387" s="73"/>
      <c r="AO387" s="73"/>
      <c r="AP387" s="73"/>
      <c r="AQ387" s="73"/>
      <c r="AR387" s="73"/>
      <c r="AS387" s="73"/>
      <c r="AT387" s="73"/>
      <c r="AU387" s="73"/>
      <c r="AV387" s="73"/>
      <c r="AW387" s="73"/>
      <c r="AX387" s="73"/>
      <c r="AY387" s="73"/>
      <c r="AZ387" s="77"/>
      <c r="BA387" s="77"/>
      <c r="BB387" s="62"/>
      <c r="BC387" s="62"/>
      <c r="BD387" s="62"/>
      <c r="BE387" s="62"/>
      <c r="BF387" s="62"/>
      <c r="BG387" s="62"/>
      <c r="BH387" s="62"/>
      <c r="BI387" s="62"/>
      <c r="BJ387" s="62"/>
      <c r="BK387" s="62"/>
      <c r="BL387" s="62"/>
      <c r="BM387" s="62"/>
      <c r="BN387" s="62"/>
      <c r="BO387" s="62"/>
      <c r="BP387" s="62"/>
      <c r="BQ387" s="62"/>
      <c r="BR387" s="62"/>
      <c r="BS387" s="62"/>
      <c r="BT387" s="62"/>
      <c r="BU387" s="62"/>
      <c r="BV387" s="62"/>
      <c r="BW387" s="62"/>
      <c r="BX387" s="62"/>
      <c r="BY387" s="62"/>
      <c r="BZ387" s="77"/>
      <c r="CA387" s="77"/>
      <c r="CB387" s="77"/>
      <c r="CC387" s="77"/>
      <c r="CD387" s="81"/>
      <c r="CE387" s="81"/>
      <c r="CF387" s="81"/>
      <c r="CG387" s="81"/>
      <c r="CH387" s="81"/>
      <c r="CI387" s="81"/>
      <c r="CJ387" s="81"/>
      <c r="CK387" s="81"/>
      <c r="CL387" s="81"/>
      <c r="CM387" s="81"/>
      <c r="CN387" s="81"/>
      <c r="CO387" s="81"/>
      <c r="CP387" s="81"/>
      <c r="CQ387" s="81"/>
      <c r="CR387" s="81"/>
      <c r="CS387" s="81"/>
      <c r="CT387" s="81"/>
      <c r="CU387" s="77"/>
      <c r="CV387" s="77"/>
      <c r="CW387" s="77"/>
      <c r="CX387" s="77"/>
      <c r="DA387" s="11" t="s">
        <v>420</v>
      </c>
      <c r="DB387" s="11">
        <v>0.86499999999999999</v>
      </c>
      <c r="DC387" s="11"/>
    </row>
    <row r="388" spans="1:107" ht="13.5" customHeight="1" x14ac:dyDescent="0.2">
      <c r="A388" s="3"/>
      <c r="B388" s="77"/>
      <c r="C388" s="83"/>
      <c r="D388" s="83"/>
      <c r="E388" s="83"/>
      <c r="F388" s="83"/>
      <c r="G388" s="83"/>
      <c r="H388" s="83"/>
      <c r="I388" s="83"/>
      <c r="J388" s="83"/>
      <c r="K388" s="83"/>
      <c r="L388" s="83"/>
      <c r="M388" s="83"/>
      <c r="N388" s="83"/>
      <c r="O388" s="83"/>
      <c r="P388" s="83"/>
      <c r="Q388" s="83"/>
      <c r="R388" s="83"/>
      <c r="S388" s="83"/>
      <c r="T388" s="83"/>
      <c r="U388" s="83"/>
      <c r="V388" s="83"/>
      <c r="W388" s="83"/>
      <c r="X388" s="54"/>
      <c r="Y388" s="54"/>
      <c r="Z388" s="54"/>
      <c r="AA388" s="54"/>
      <c r="AB388" s="54"/>
      <c r="AC388" s="73"/>
      <c r="AD388" s="73"/>
      <c r="AE388" s="73"/>
      <c r="AF388" s="73"/>
      <c r="AG388" s="73"/>
      <c r="AH388" s="73"/>
      <c r="AI388" s="73"/>
      <c r="AJ388" s="73"/>
      <c r="AK388" s="73"/>
      <c r="AL388" s="73"/>
      <c r="AM388" s="73"/>
      <c r="AN388" s="73"/>
      <c r="AO388" s="73"/>
      <c r="AP388" s="73"/>
      <c r="AQ388" s="73"/>
      <c r="AR388" s="73"/>
      <c r="AS388" s="73"/>
      <c r="AT388" s="73"/>
      <c r="AU388" s="73"/>
      <c r="AV388" s="73"/>
      <c r="AW388" s="73"/>
      <c r="AX388" s="73"/>
      <c r="AY388" s="73"/>
      <c r="AZ388" s="77"/>
      <c r="BA388" s="77"/>
      <c r="BB388" s="62"/>
      <c r="BC388" s="62"/>
      <c r="BD388" s="62"/>
      <c r="BE388" s="62"/>
      <c r="BF388" s="62"/>
      <c r="BG388" s="62"/>
      <c r="BH388" s="62"/>
      <c r="BI388" s="62"/>
      <c r="BJ388" s="62"/>
      <c r="BK388" s="62"/>
      <c r="BL388" s="62"/>
      <c r="BM388" s="62"/>
      <c r="BN388" s="62"/>
      <c r="BO388" s="62"/>
      <c r="BP388" s="62"/>
      <c r="BQ388" s="62"/>
      <c r="BR388" s="62"/>
      <c r="BS388" s="62"/>
      <c r="BT388" s="62"/>
      <c r="BU388" s="62"/>
      <c r="BV388" s="62"/>
      <c r="BW388" s="62"/>
      <c r="BX388" s="62"/>
      <c r="BY388" s="62"/>
      <c r="BZ388" s="77"/>
      <c r="CA388" s="77"/>
      <c r="CB388" s="77"/>
      <c r="CC388" s="77"/>
      <c r="CD388" s="81"/>
      <c r="CE388" s="81"/>
      <c r="CF388" s="81"/>
      <c r="CG388" s="81"/>
      <c r="CH388" s="81"/>
      <c r="CI388" s="81"/>
      <c r="CJ388" s="81"/>
      <c r="CK388" s="81"/>
      <c r="CL388" s="81"/>
      <c r="CM388" s="81"/>
      <c r="CN388" s="81"/>
      <c r="CO388" s="81"/>
      <c r="CP388" s="81"/>
      <c r="CQ388" s="81"/>
      <c r="CR388" s="81"/>
      <c r="CS388" s="81"/>
      <c r="CT388" s="81"/>
      <c r="CU388" s="77"/>
      <c r="CV388" s="77"/>
      <c r="CW388" s="77"/>
      <c r="CX388" s="77"/>
      <c r="DA388" s="11" t="s">
        <v>421</v>
      </c>
      <c r="DB388" s="11">
        <v>0.80500000000000005</v>
      </c>
      <c r="DC388" s="11"/>
    </row>
    <row r="389" spans="1:107" ht="13.5" customHeight="1" x14ac:dyDescent="0.2">
      <c r="A389" s="3"/>
      <c r="B389" s="77"/>
      <c r="C389" s="83"/>
      <c r="D389" s="83"/>
      <c r="E389" s="83"/>
      <c r="F389" s="83"/>
      <c r="G389" s="83"/>
      <c r="H389" s="83"/>
      <c r="I389" s="83"/>
      <c r="J389" s="83"/>
      <c r="K389" s="83"/>
      <c r="L389" s="83"/>
      <c r="M389" s="83"/>
      <c r="N389" s="83"/>
      <c r="O389" s="83"/>
      <c r="P389" s="83"/>
      <c r="Q389" s="83"/>
      <c r="R389" s="83"/>
      <c r="S389" s="83"/>
      <c r="T389" s="83"/>
      <c r="U389" s="83"/>
      <c r="V389" s="83"/>
      <c r="W389" s="83"/>
      <c r="X389" s="54"/>
      <c r="Y389" s="54"/>
      <c r="Z389" s="54"/>
      <c r="AA389" s="54"/>
      <c r="AB389" s="54"/>
      <c r="AC389" s="73"/>
      <c r="AD389" s="73"/>
      <c r="AE389" s="73"/>
      <c r="AF389" s="73"/>
      <c r="AG389" s="73"/>
      <c r="AH389" s="73"/>
      <c r="AI389" s="73"/>
      <c r="AJ389" s="73"/>
      <c r="AK389" s="73"/>
      <c r="AL389" s="73"/>
      <c r="AM389" s="73"/>
      <c r="AN389" s="73"/>
      <c r="AO389" s="73"/>
      <c r="AP389" s="73"/>
      <c r="AQ389" s="73"/>
      <c r="AR389" s="73"/>
      <c r="AS389" s="73"/>
      <c r="AT389" s="73"/>
      <c r="AU389" s="73"/>
      <c r="AV389" s="73"/>
      <c r="AW389" s="73"/>
      <c r="AX389" s="73"/>
      <c r="AY389" s="73"/>
      <c r="AZ389" s="77"/>
      <c r="BA389" s="77"/>
      <c r="BB389" s="62"/>
      <c r="BC389" s="62"/>
      <c r="BD389" s="62"/>
      <c r="BE389" s="62"/>
      <c r="BF389" s="62"/>
      <c r="BG389" s="62"/>
      <c r="BH389" s="62"/>
      <c r="BI389" s="62"/>
      <c r="BJ389" s="62"/>
      <c r="BK389" s="62"/>
      <c r="BL389" s="62"/>
      <c r="BM389" s="62"/>
      <c r="BN389" s="62"/>
      <c r="BO389" s="62"/>
      <c r="BP389" s="62"/>
      <c r="BQ389" s="62"/>
      <c r="BR389" s="62"/>
      <c r="BS389" s="62"/>
      <c r="BT389" s="62"/>
      <c r="BU389" s="62"/>
      <c r="BV389" s="62"/>
      <c r="BW389" s="62"/>
      <c r="BX389" s="62"/>
      <c r="BY389" s="62"/>
      <c r="BZ389" s="77"/>
      <c r="CA389" s="77"/>
      <c r="CB389" s="77"/>
      <c r="CC389" s="77"/>
      <c r="CD389" s="81"/>
      <c r="CE389" s="81"/>
      <c r="CF389" s="81"/>
      <c r="CG389" s="81"/>
      <c r="CH389" s="81"/>
      <c r="CI389" s="81"/>
      <c r="CJ389" s="81"/>
      <c r="CK389" s="81"/>
      <c r="CL389" s="81"/>
      <c r="CM389" s="81"/>
      <c r="CN389" s="81"/>
      <c r="CO389" s="81"/>
      <c r="CP389" s="81"/>
      <c r="CQ389" s="81"/>
      <c r="CR389" s="81"/>
      <c r="CS389" s="81"/>
      <c r="CT389" s="81"/>
      <c r="CU389" s="77"/>
      <c r="CV389" s="77"/>
      <c r="CW389" s="77"/>
      <c r="CX389" s="77"/>
      <c r="DA389" s="11" t="s">
        <v>422</v>
      </c>
      <c r="DB389" s="11">
        <v>0.85299999999999998</v>
      </c>
      <c r="DC389" s="11"/>
    </row>
    <row r="390" spans="1:107" ht="13.5" customHeight="1" x14ac:dyDescent="0.25">
      <c r="A390" s="3"/>
      <c r="B390" s="77"/>
      <c r="C390" s="84"/>
      <c r="D390" s="75"/>
      <c r="E390" s="75"/>
      <c r="F390" s="75"/>
      <c r="G390" s="75"/>
      <c r="H390" s="75"/>
      <c r="I390" s="75"/>
      <c r="J390" s="75"/>
      <c r="K390" s="75"/>
      <c r="L390" s="75"/>
      <c r="M390" s="74"/>
      <c r="N390" s="74"/>
      <c r="O390" s="74"/>
      <c r="P390" s="74"/>
      <c r="Q390" s="74"/>
      <c r="R390" s="85"/>
      <c r="S390" s="85"/>
      <c r="T390" s="85"/>
      <c r="U390" s="86"/>
      <c r="V390" s="86"/>
      <c r="W390" s="86"/>
      <c r="X390" s="74"/>
      <c r="Y390" s="74"/>
      <c r="Z390" s="74"/>
      <c r="AA390" s="74"/>
      <c r="AB390" s="74"/>
      <c r="AC390" s="73"/>
      <c r="AD390" s="73"/>
      <c r="AE390" s="73"/>
      <c r="AF390" s="73"/>
      <c r="AG390" s="73"/>
      <c r="AH390" s="73"/>
      <c r="AI390" s="73"/>
      <c r="AJ390" s="73"/>
      <c r="AK390" s="73"/>
      <c r="AL390" s="73"/>
      <c r="AM390" s="73"/>
      <c r="AN390" s="73"/>
      <c r="AO390" s="73"/>
      <c r="AP390" s="73"/>
      <c r="AQ390" s="73"/>
      <c r="AR390" s="73"/>
      <c r="AS390" s="73"/>
      <c r="AT390" s="73"/>
      <c r="AU390" s="73"/>
      <c r="AV390" s="73"/>
      <c r="AW390" s="73"/>
      <c r="AX390" s="73"/>
      <c r="AY390" s="73"/>
      <c r="AZ390" s="77"/>
      <c r="BA390" s="77"/>
      <c r="BB390" s="62"/>
      <c r="BC390" s="62"/>
      <c r="BD390" s="62"/>
      <c r="BE390" s="62"/>
      <c r="BF390" s="62"/>
      <c r="BG390" s="62"/>
      <c r="BH390" s="62"/>
      <c r="BI390" s="62"/>
      <c r="BJ390" s="62"/>
      <c r="BK390" s="62"/>
      <c r="BL390" s="62"/>
      <c r="BM390" s="62"/>
      <c r="BN390" s="62"/>
      <c r="BO390" s="62"/>
      <c r="BP390" s="62"/>
      <c r="BQ390" s="62"/>
      <c r="BR390" s="62"/>
      <c r="BS390" s="62"/>
      <c r="BT390" s="62"/>
      <c r="BU390" s="62"/>
      <c r="BV390" s="62"/>
      <c r="BW390" s="62"/>
      <c r="BX390" s="62"/>
      <c r="BY390" s="62"/>
      <c r="BZ390" s="77"/>
      <c r="CA390" s="77"/>
      <c r="CB390" s="77"/>
      <c r="CC390" s="77"/>
      <c r="CD390" s="81"/>
      <c r="CE390" s="81"/>
      <c r="CF390" s="81"/>
      <c r="CG390" s="81"/>
      <c r="CH390" s="81"/>
      <c r="CI390" s="81"/>
      <c r="CJ390" s="81"/>
      <c r="CK390" s="81"/>
      <c r="CL390" s="81"/>
      <c r="CM390" s="81"/>
      <c r="CN390" s="81"/>
      <c r="CO390" s="81"/>
      <c r="CP390" s="81"/>
      <c r="CQ390" s="81"/>
      <c r="CR390" s="81"/>
      <c r="CS390" s="81"/>
      <c r="CT390" s="81"/>
      <c r="CU390" s="77"/>
      <c r="CV390" s="77"/>
      <c r="CW390" s="77"/>
      <c r="CX390" s="77"/>
      <c r="DA390" s="11" t="s">
        <v>423</v>
      </c>
      <c r="DB390" s="11">
        <v>0.85699999999999998</v>
      </c>
      <c r="DC390" s="11"/>
    </row>
    <row r="391" spans="1:107" ht="13.5" customHeight="1" x14ac:dyDescent="0.25">
      <c r="A391" s="3"/>
      <c r="B391" s="77"/>
      <c r="C391" s="84"/>
      <c r="D391" s="75"/>
      <c r="E391" s="75"/>
      <c r="F391" s="75"/>
      <c r="G391" s="75"/>
      <c r="H391" s="75"/>
      <c r="I391" s="75"/>
      <c r="J391" s="75"/>
      <c r="K391" s="75"/>
      <c r="L391" s="75"/>
      <c r="M391" s="74"/>
      <c r="N391" s="74"/>
      <c r="O391" s="74"/>
      <c r="P391" s="74"/>
      <c r="Q391" s="74"/>
      <c r="R391" s="85"/>
      <c r="S391" s="85"/>
      <c r="T391" s="85"/>
      <c r="U391" s="86"/>
      <c r="V391" s="86"/>
      <c r="W391" s="86"/>
      <c r="X391" s="74"/>
      <c r="Y391" s="74"/>
      <c r="Z391" s="74"/>
      <c r="AA391" s="74"/>
      <c r="AB391" s="74"/>
      <c r="AC391" s="73"/>
      <c r="AD391" s="73"/>
      <c r="AE391" s="73"/>
      <c r="AF391" s="73"/>
      <c r="AG391" s="73"/>
      <c r="AH391" s="73"/>
      <c r="AI391" s="73"/>
      <c r="AJ391" s="73"/>
      <c r="AK391" s="73"/>
      <c r="AL391" s="73"/>
      <c r="AM391" s="73"/>
      <c r="AN391" s="73"/>
      <c r="AO391" s="73"/>
      <c r="AP391" s="73"/>
      <c r="AQ391" s="73"/>
      <c r="AR391" s="73"/>
      <c r="AS391" s="73"/>
      <c r="AT391" s="73"/>
      <c r="AU391" s="73"/>
      <c r="AV391" s="73"/>
      <c r="AW391" s="73"/>
      <c r="AX391" s="73"/>
      <c r="AY391" s="73"/>
      <c r="AZ391" s="77"/>
      <c r="BA391" s="77"/>
      <c r="BB391" s="62"/>
      <c r="BC391" s="62"/>
      <c r="BD391" s="62"/>
      <c r="BE391" s="62"/>
      <c r="BF391" s="62"/>
      <c r="BG391" s="62"/>
      <c r="BH391" s="62"/>
      <c r="BI391" s="62"/>
      <c r="BJ391" s="62"/>
      <c r="BK391" s="62"/>
      <c r="BL391" s="62"/>
      <c r="BM391" s="62"/>
      <c r="BN391" s="62"/>
      <c r="BO391" s="62"/>
      <c r="BP391" s="62"/>
      <c r="BQ391" s="62"/>
      <c r="BR391" s="62"/>
      <c r="BS391" s="62"/>
      <c r="BT391" s="62"/>
      <c r="BU391" s="62"/>
      <c r="BV391" s="62"/>
      <c r="BW391" s="62"/>
      <c r="BX391" s="62"/>
      <c r="BY391" s="62"/>
      <c r="BZ391" s="77"/>
      <c r="CA391" s="77"/>
      <c r="CB391" s="77"/>
      <c r="CC391" s="77"/>
      <c r="CD391" s="81"/>
      <c r="CE391" s="81"/>
      <c r="CF391" s="81"/>
      <c r="CG391" s="81"/>
      <c r="CH391" s="81"/>
      <c r="CI391" s="81"/>
      <c r="CJ391" s="81"/>
      <c r="CK391" s="81"/>
      <c r="CL391" s="81"/>
      <c r="CM391" s="81"/>
      <c r="CN391" s="81"/>
      <c r="CO391" s="81"/>
      <c r="CP391" s="81"/>
      <c r="CQ391" s="81"/>
      <c r="CR391" s="81"/>
      <c r="CS391" s="81"/>
      <c r="CT391" s="81"/>
      <c r="CU391" s="77"/>
      <c r="CV391" s="77"/>
      <c r="CW391" s="77"/>
      <c r="CX391" s="77"/>
      <c r="DA391" s="11" t="s">
        <v>424</v>
      </c>
      <c r="DB391" s="11">
        <v>0.90400000000000003</v>
      </c>
      <c r="DC391" s="11"/>
    </row>
    <row r="392" spans="1:107" ht="13.5" customHeight="1" x14ac:dyDescent="0.25">
      <c r="A392" s="3"/>
      <c r="B392" s="77"/>
      <c r="C392" s="84"/>
      <c r="D392" s="75"/>
      <c r="E392" s="75"/>
      <c r="F392" s="75"/>
      <c r="G392" s="75"/>
      <c r="H392" s="75"/>
      <c r="I392" s="75"/>
      <c r="J392" s="75"/>
      <c r="K392" s="75"/>
      <c r="L392" s="75"/>
      <c r="M392" s="74"/>
      <c r="N392" s="74"/>
      <c r="O392" s="74"/>
      <c r="P392" s="74"/>
      <c r="Q392" s="74"/>
      <c r="R392" s="85"/>
      <c r="S392" s="85"/>
      <c r="T392" s="85"/>
      <c r="U392" s="86"/>
      <c r="V392" s="86"/>
      <c r="W392" s="86"/>
      <c r="X392" s="74"/>
      <c r="Y392" s="74"/>
      <c r="Z392" s="74"/>
      <c r="AA392" s="74"/>
      <c r="AB392" s="74"/>
      <c r="AC392" s="73"/>
      <c r="AD392" s="73"/>
      <c r="AE392" s="73"/>
      <c r="AF392" s="73"/>
      <c r="AG392" s="73"/>
      <c r="AH392" s="73"/>
      <c r="AI392" s="73"/>
      <c r="AJ392" s="73"/>
      <c r="AK392" s="73"/>
      <c r="AL392" s="73"/>
      <c r="AM392" s="73"/>
      <c r="AN392" s="73"/>
      <c r="AO392" s="73"/>
      <c r="AP392" s="73"/>
      <c r="AQ392" s="73"/>
      <c r="AR392" s="73"/>
      <c r="AS392" s="73"/>
      <c r="AT392" s="73"/>
      <c r="AU392" s="73"/>
      <c r="AV392" s="73"/>
      <c r="AW392" s="73"/>
      <c r="AX392" s="73"/>
      <c r="AY392" s="73"/>
      <c r="AZ392" s="77"/>
      <c r="BA392" s="77"/>
      <c r="BB392" s="62"/>
      <c r="BC392" s="62"/>
      <c r="BD392" s="62"/>
      <c r="BE392" s="62"/>
      <c r="BF392" s="62"/>
      <c r="BG392" s="62"/>
      <c r="BH392" s="62"/>
      <c r="BI392" s="62"/>
      <c r="BJ392" s="62"/>
      <c r="BK392" s="62"/>
      <c r="BL392" s="62"/>
      <c r="BM392" s="62"/>
      <c r="BN392" s="62"/>
      <c r="BO392" s="62"/>
      <c r="BP392" s="62"/>
      <c r="BQ392" s="62"/>
      <c r="BR392" s="62"/>
      <c r="BS392" s="62"/>
      <c r="BT392" s="62"/>
      <c r="BU392" s="62"/>
      <c r="BV392" s="62"/>
      <c r="BW392" s="62"/>
      <c r="BX392" s="62"/>
      <c r="BY392" s="62"/>
      <c r="BZ392" s="77"/>
      <c r="CA392" s="77"/>
      <c r="CB392" s="77"/>
      <c r="CC392" s="77"/>
      <c r="CD392" s="81"/>
      <c r="CE392" s="81"/>
      <c r="CF392" s="81"/>
      <c r="CG392" s="81"/>
      <c r="CH392" s="81"/>
      <c r="CI392" s="81"/>
      <c r="CJ392" s="81"/>
      <c r="CK392" s="81"/>
      <c r="CL392" s="81"/>
      <c r="CM392" s="81"/>
      <c r="CN392" s="81"/>
      <c r="CO392" s="81"/>
      <c r="CP392" s="81"/>
      <c r="CQ392" s="81"/>
      <c r="CR392" s="81"/>
      <c r="CS392" s="81"/>
      <c r="CT392" s="81"/>
      <c r="CU392" s="77"/>
      <c r="CV392" s="77"/>
      <c r="CW392" s="77"/>
      <c r="CX392" s="77"/>
      <c r="DA392" s="11" t="s">
        <v>425</v>
      </c>
      <c r="DB392" s="11">
        <v>0.86699999999999999</v>
      </c>
      <c r="DC392" s="11"/>
    </row>
    <row r="393" spans="1:107" ht="13.5" customHeight="1" x14ac:dyDescent="0.25">
      <c r="A393" s="3"/>
      <c r="B393" s="77"/>
      <c r="C393" s="84"/>
      <c r="D393" s="75"/>
      <c r="E393" s="75"/>
      <c r="F393" s="75"/>
      <c r="G393" s="75"/>
      <c r="H393" s="75"/>
      <c r="I393" s="75"/>
      <c r="J393" s="75"/>
      <c r="K393" s="75"/>
      <c r="L393" s="75"/>
      <c r="M393" s="74"/>
      <c r="N393" s="74"/>
      <c r="O393" s="74"/>
      <c r="P393" s="74"/>
      <c r="Q393" s="74"/>
      <c r="R393" s="85"/>
      <c r="S393" s="85"/>
      <c r="T393" s="85"/>
      <c r="U393" s="86"/>
      <c r="V393" s="86"/>
      <c r="W393" s="86"/>
      <c r="X393" s="74"/>
      <c r="Y393" s="74"/>
      <c r="Z393" s="74"/>
      <c r="AA393" s="74"/>
      <c r="AB393" s="74"/>
      <c r="AC393" s="73"/>
      <c r="AD393" s="73"/>
      <c r="AE393" s="73"/>
      <c r="AF393" s="73"/>
      <c r="AG393" s="73"/>
      <c r="AH393" s="73"/>
      <c r="AI393" s="73"/>
      <c r="AJ393" s="73"/>
      <c r="AK393" s="73"/>
      <c r="AL393" s="73"/>
      <c r="AM393" s="73"/>
      <c r="AN393" s="73"/>
      <c r="AO393" s="73"/>
      <c r="AP393" s="73"/>
      <c r="AQ393" s="73"/>
      <c r="AR393" s="73"/>
      <c r="AS393" s="73"/>
      <c r="AT393" s="73"/>
      <c r="AU393" s="73"/>
      <c r="AV393" s="73"/>
      <c r="AW393" s="73"/>
      <c r="AX393" s="73"/>
      <c r="AY393" s="73"/>
      <c r="AZ393" s="77"/>
      <c r="BA393" s="77"/>
      <c r="BB393" s="62"/>
      <c r="BC393" s="62"/>
      <c r="BD393" s="62"/>
      <c r="BE393" s="62"/>
      <c r="BF393" s="62"/>
      <c r="BG393" s="62"/>
      <c r="BH393" s="62"/>
      <c r="BI393" s="62"/>
      <c r="BJ393" s="62"/>
      <c r="BK393" s="62"/>
      <c r="BL393" s="62"/>
      <c r="BM393" s="62"/>
      <c r="BN393" s="62"/>
      <c r="BO393" s="62"/>
      <c r="BP393" s="62"/>
      <c r="BQ393" s="62"/>
      <c r="BR393" s="62"/>
      <c r="BS393" s="62"/>
      <c r="BT393" s="62"/>
      <c r="BU393" s="62"/>
      <c r="BV393" s="62"/>
      <c r="BW393" s="62"/>
      <c r="BX393" s="62"/>
      <c r="BY393" s="62"/>
      <c r="BZ393" s="77"/>
      <c r="CA393" s="77"/>
      <c r="CB393" s="77"/>
      <c r="CC393" s="77"/>
      <c r="CD393" s="81"/>
      <c r="CE393" s="81"/>
      <c r="CF393" s="81"/>
      <c r="CG393" s="81"/>
      <c r="CH393" s="81"/>
      <c r="CI393" s="81"/>
      <c r="CJ393" s="81"/>
      <c r="CK393" s="81"/>
      <c r="CL393" s="81"/>
      <c r="CM393" s="81"/>
      <c r="CN393" s="81"/>
      <c r="CO393" s="81"/>
      <c r="CP393" s="81"/>
      <c r="CQ393" s="81"/>
      <c r="CR393" s="81"/>
      <c r="CS393" s="81"/>
      <c r="CT393" s="81"/>
      <c r="CU393" s="77"/>
      <c r="CV393" s="77"/>
      <c r="CW393" s="77"/>
      <c r="CX393" s="77"/>
      <c r="DA393" s="11" t="s">
        <v>426</v>
      </c>
      <c r="DB393" s="11">
        <v>0.87</v>
      </c>
      <c r="DC393" s="11"/>
    </row>
    <row r="394" spans="1:107" ht="13.5" customHeight="1" x14ac:dyDescent="0.2">
      <c r="A394" s="3"/>
      <c r="B394" s="3"/>
      <c r="C394" s="83"/>
      <c r="D394" s="83"/>
      <c r="E394" s="83"/>
      <c r="F394" s="83"/>
      <c r="G394" s="83"/>
      <c r="H394" s="83"/>
      <c r="I394" s="83"/>
      <c r="J394" s="83"/>
      <c r="K394" s="83"/>
      <c r="L394" s="83"/>
      <c r="M394" s="83"/>
      <c r="N394" s="83"/>
      <c r="O394" s="83"/>
      <c r="P394" s="83"/>
      <c r="Q394" s="83"/>
      <c r="R394" s="83"/>
      <c r="S394" s="83"/>
      <c r="T394" s="83"/>
      <c r="U394" s="83"/>
      <c r="V394" s="83"/>
      <c r="W394" s="83"/>
      <c r="X394" s="54"/>
      <c r="Y394" s="54"/>
      <c r="Z394" s="54"/>
      <c r="AA394" s="54"/>
      <c r="AB394" s="54"/>
      <c r="AC394" s="73"/>
      <c r="AD394" s="73"/>
      <c r="AE394" s="73"/>
      <c r="AF394" s="73"/>
      <c r="AG394" s="73"/>
      <c r="AH394" s="73"/>
      <c r="AI394" s="73"/>
      <c r="AJ394" s="73"/>
      <c r="AK394" s="73"/>
      <c r="AL394" s="73"/>
      <c r="AM394" s="73"/>
      <c r="AN394" s="73"/>
      <c r="AO394" s="73"/>
      <c r="AP394" s="73"/>
      <c r="AQ394" s="73"/>
      <c r="AR394" s="73"/>
      <c r="AS394" s="73"/>
      <c r="AT394" s="73"/>
      <c r="AU394" s="73"/>
      <c r="AV394" s="73"/>
      <c r="AW394" s="73"/>
      <c r="AX394" s="73"/>
      <c r="AY394" s="73"/>
      <c r="AZ394" s="77"/>
      <c r="BA394" s="77"/>
      <c r="BB394" s="77"/>
      <c r="BC394" s="77"/>
      <c r="BD394" s="77"/>
      <c r="BE394" s="77"/>
      <c r="BF394" s="77"/>
      <c r="BG394" s="77"/>
      <c r="BH394" s="77"/>
      <c r="BI394" s="77"/>
      <c r="BJ394" s="77"/>
      <c r="BK394" s="77"/>
      <c r="BL394" s="77"/>
      <c r="BM394" s="77"/>
      <c r="BN394" s="77"/>
      <c r="BO394" s="77"/>
      <c r="BP394" s="77"/>
      <c r="BQ394" s="77"/>
      <c r="BR394" s="77"/>
      <c r="BS394" s="77"/>
      <c r="BT394" s="77"/>
      <c r="BU394" s="77"/>
      <c r="BV394" s="77"/>
      <c r="BW394" s="77"/>
      <c r="BX394" s="77"/>
      <c r="BY394" s="77"/>
      <c r="BZ394" s="77"/>
      <c r="CA394" s="77"/>
      <c r="CB394" s="77"/>
      <c r="CC394" s="77"/>
      <c r="CD394" s="77"/>
      <c r="CE394" s="77"/>
      <c r="CF394" s="77"/>
      <c r="CG394" s="77"/>
      <c r="CH394" s="77"/>
      <c r="CI394" s="77"/>
      <c r="CJ394" s="77"/>
      <c r="CK394" s="77"/>
      <c r="CL394" s="77"/>
      <c r="CM394" s="77"/>
      <c r="CN394" s="77"/>
      <c r="CO394" s="77"/>
      <c r="CP394" s="77"/>
      <c r="CQ394" s="77"/>
      <c r="CR394" s="77"/>
      <c r="CS394" s="77"/>
      <c r="CT394" s="77"/>
      <c r="CU394" s="77"/>
      <c r="CV394" s="77"/>
      <c r="CW394" s="77"/>
      <c r="CX394" s="77"/>
      <c r="DA394" s="11" t="s">
        <v>427</v>
      </c>
      <c r="DB394" s="11">
        <v>0.79700000000000004</v>
      </c>
      <c r="DC394" s="11"/>
    </row>
    <row r="395" spans="1:107" ht="13.5" customHeight="1" x14ac:dyDescent="0.2">
      <c r="A395" s="3"/>
      <c r="B395" s="64"/>
      <c r="C395" s="3"/>
      <c r="D395" s="3"/>
      <c r="E395" s="3"/>
      <c r="F395" s="3"/>
      <c r="G395" s="3"/>
      <c r="H395" s="3"/>
      <c r="I395" s="3"/>
      <c r="J395" s="3"/>
      <c r="K395" s="3"/>
      <c r="L395" s="3"/>
      <c r="DA395" s="11" t="s">
        <v>428</v>
      </c>
      <c r="DB395" s="11">
        <v>0.83599999999999997</v>
      </c>
      <c r="DC395" s="11"/>
    </row>
    <row r="396" spans="1:107" ht="13.5" customHeight="1" x14ac:dyDescent="0.2">
      <c r="A396" s="3"/>
      <c r="B396" s="64"/>
      <c r="C396" s="64"/>
      <c r="D396" s="64"/>
      <c r="E396" s="64"/>
      <c r="F396" s="64"/>
      <c r="G396" s="64"/>
      <c r="H396" s="64"/>
      <c r="I396" s="64"/>
      <c r="J396" s="64"/>
      <c r="K396" s="64"/>
      <c r="L396" s="64"/>
      <c r="M396" s="64"/>
      <c r="N396" s="65"/>
      <c r="O396" s="64"/>
      <c r="P396" s="64"/>
      <c r="Q396" s="64"/>
      <c r="R396" s="64"/>
      <c r="S396" s="64"/>
      <c r="T396" s="64"/>
      <c r="U396" s="64"/>
      <c r="V396" s="64"/>
      <c r="W396" s="64"/>
      <c r="X396" s="64"/>
      <c r="Y396" s="64"/>
      <c r="Z396" s="64"/>
      <c r="AA396" s="64"/>
      <c r="AB396" s="64"/>
      <c r="AC396" s="64"/>
      <c r="AD396" s="64"/>
      <c r="AE396" s="64"/>
      <c r="AF396" s="64"/>
      <c r="AG396" s="64"/>
      <c r="AH396" s="64"/>
      <c r="AI396" s="64"/>
      <c r="AJ396" s="64"/>
      <c r="AK396" s="64"/>
      <c r="AL396" s="64"/>
      <c r="AM396" s="64"/>
      <c r="AN396" s="64"/>
      <c r="AO396" s="64"/>
      <c r="AP396" s="64"/>
      <c r="AQ396" s="64"/>
      <c r="AR396" s="64"/>
      <c r="AS396" s="64"/>
      <c r="AT396" s="64"/>
      <c r="AU396" s="64"/>
      <c r="AV396" s="64"/>
      <c r="AW396" s="64"/>
      <c r="AX396" s="64"/>
      <c r="AY396" s="64"/>
      <c r="AZ396" s="64"/>
      <c r="BA396" s="64"/>
      <c r="BB396" s="64"/>
      <c r="BC396" s="64"/>
      <c r="BD396" s="64"/>
      <c r="BE396" s="64"/>
      <c r="BF396" s="64"/>
      <c r="BG396" s="64"/>
      <c r="BH396" s="64"/>
      <c r="BI396" s="64"/>
      <c r="BJ396" s="64"/>
      <c r="BK396" s="64"/>
      <c r="BL396" s="64"/>
      <c r="BM396" s="64"/>
      <c r="BN396" s="64"/>
      <c r="BO396" s="64"/>
      <c r="BP396" s="64"/>
      <c r="BQ396" s="64"/>
      <c r="BR396" s="64"/>
      <c r="BS396" s="64"/>
      <c r="BT396" s="64"/>
      <c r="BU396" s="64"/>
      <c r="BV396" s="64"/>
      <c r="BW396" s="64"/>
      <c r="BX396" s="64"/>
      <c r="BY396" s="64"/>
      <c r="BZ396" s="64"/>
      <c r="CA396" s="64"/>
      <c r="CB396" s="64"/>
      <c r="CC396" s="64"/>
      <c r="CD396" s="64"/>
      <c r="CE396" s="64"/>
      <c r="CF396" s="64"/>
      <c r="CG396" s="64"/>
      <c r="CH396" s="64"/>
      <c r="CI396" s="64"/>
      <c r="CJ396" s="64"/>
      <c r="CK396" s="64"/>
      <c r="CL396" s="64"/>
      <c r="CM396" s="64"/>
      <c r="CN396" s="64"/>
      <c r="CO396" s="64"/>
      <c r="CP396" s="64"/>
      <c r="CQ396" s="64"/>
      <c r="CR396" s="64"/>
      <c r="CS396" s="64"/>
      <c r="CT396" s="64"/>
      <c r="CU396" s="64"/>
      <c r="CV396" s="64"/>
      <c r="CW396" s="64"/>
      <c r="CX396" s="64"/>
      <c r="DA396" s="11" t="s">
        <v>429</v>
      </c>
      <c r="DB396" s="11">
        <v>0.871</v>
      </c>
      <c r="DC396" s="11"/>
    </row>
    <row r="397" spans="1:107" ht="13.5" customHeight="1" x14ac:dyDescent="0.2">
      <c r="A397" s="3"/>
      <c r="B397" s="64"/>
      <c r="C397" s="68"/>
      <c r="D397" s="68"/>
      <c r="E397" s="68"/>
      <c r="F397" s="68"/>
      <c r="G397" s="64"/>
      <c r="H397" s="64"/>
      <c r="I397" s="64"/>
      <c r="J397" s="64"/>
      <c r="K397" s="64"/>
      <c r="L397" s="65"/>
      <c r="M397" s="64"/>
      <c r="N397" s="65"/>
      <c r="O397" s="64"/>
      <c r="P397" s="64"/>
      <c r="Q397" s="64"/>
      <c r="R397" s="64"/>
      <c r="S397" s="64"/>
      <c r="T397" s="64"/>
      <c r="U397" s="64"/>
      <c r="V397" s="64"/>
      <c r="W397" s="64"/>
      <c r="X397" s="64"/>
      <c r="Y397" s="64"/>
      <c r="Z397" s="64"/>
      <c r="AA397" s="64"/>
      <c r="AB397" s="64"/>
      <c r="AC397" s="64"/>
      <c r="AD397" s="64"/>
      <c r="AE397" s="64"/>
      <c r="AF397" s="66"/>
      <c r="AG397" s="66"/>
      <c r="AH397" s="66"/>
      <c r="AI397" s="66"/>
      <c r="AJ397" s="66"/>
      <c r="AK397" s="66"/>
      <c r="AL397" s="66"/>
      <c r="AM397" s="66"/>
      <c r="AN397" s="66"/>
      <c r="AO397" s="66"/>
      <c r="AP397" s="66"/>
      <c r="AQ397" s="66"/>
      <c r="AR397" s="66"/>
      <c r="AS397" s="66"/>
      <c r="AT397" s="66"/>
      <c r="AU397" s="66"/>
      <c r="AV397" s="66"/>
      <c r="AW397" s="66"/>
      <c r="AX397" s="66"/>
      <c r="AY397" s="66"/>
      <c r="AZ397" s="66"/>
      <c r="BA397" s="66"/>
      <c r="BB397" s="66"/>
      <c r="BC397" s="66"/>
      <c r="BD397" s="66"/>
      <c r="BE397" s="66"/>
      <c r="BF397" s="66"/>
      <c r="BG397" s="66"/>
      <c r="BH397" s="66"/>
      <c r="BI397" s="66"/>
      <c r="BJ397" s="66"/>
      <c r="BK397" s="66"/>
      <c r="BL397" s="66"/>
      <c r="BM397" s="66"/>
      <c r="BN397" s="66"/>
      <c r="BO397" s="66"/>
      <c r="BP397" s="66"/>
      <c r="BQ397" s="66"/>
      <c r="BR397" s="66"/>
      <c r="BS397" s="66"/>
      <c r="BT397" s="66"/>
      <c r="BU397" s="64"/>
      <c r="BV397" s="64"/>
      <c r="BW397" s="64"/>
      <c r="BX397" s="64"/>
      <c r="BY397" s="64"/>
      <c r="BZ397" s="64"/>
      <c r="CA397" s="64"/>
      <c r="CB397" s="64"/>
      <c r="CC397" s="64"/>
      <c r="CD397" s="64"/>
      <c r="CE397" s="64"/>
      <c r="CF397" s="64"/>
      <c r="CG397" s="64"/>
      <c r="CH397" s="64"/>
      <c r="CI397" s="64"/>
      <c r="CJ397" s="64"/>
      <c r="CK397" s="64"/>
      <c r="CL397" s="64"/>
      <c r="CM397" s="64"/>
      <c r="CN397" s="64"/>
      <c r="CO397" s="64"/>
      <c r="CP397" s="64"/>
      <c r="CQ397" s="64"/>
      <c r="CR397" s="64"/>
      <c r="CS397" s="64"/>
      <c r="CT397" s="64"/>
      <c r="CU397" s="64"/>
      <c r="CV397" s="64"/>
      <c r="CW397" s="64"/>
      <c r="CX397" s="64"/>
      <c r="DA397" s="11" t="s">
        <v>430</v>
      </c>
      <c r="DB397" s="12">
        <v>0.82199999999999995</v>
      </c>
      <c r="DC397" s="11"/>
    </row>
    <row r="398" spans="1:107" ht="13.5" customHeight="1" x14ac:dyDescent="0.2">
      <c r="A398" s="3"/>
      <c r="B398" s="64"/>
      <c r="C398" s="68"/>
      <c r="D398" s="68"/>
      <c r="E398" s="68"/>
      <c r="F398" s="68"/>
      <c r="G398" s="64"/>
      <c r="H398" s="64"/>
      <c r="I398" s="64"/>
      <c r="J398" s="64"/>
      <c r="K398" s="64"/>
      <c r="L398" s="64"/>
      <c r="M398" s="64"/>
      <c r="N398" s="65"/>
      <c r="O398" s="56"/>
      <c r="P398" s="56"/>
      <c r="Q398" s="56"/>
      <c r="R398" s="56"/>
      <c r="S398" s="56"/>
      <c r="T398" s="56"/>
      <c r="U398" s="56"/>
      <c r="V398" s="56"/>
      <c r="W398" s="56"/>
      <c r="X398" s="56"/>
      <c r="Y398" s="56"/>
      <c r="Z398" s="56"/>
      <c r="AA398" s="56"/>
      <c r="AB398" s="56"/>
      <c r="AC398" s="56"/>
      <c r="AD398" s="56"/>
      <c r="AE398" s="64"/>
      <c r="AF398" s="64"/>
      <c r="AG398" s="64"/>
      <c r="AH398" s="64"/>
      <c r="AI398" s="64"/>
      <c r="AJ398" s="64"/>
      <c r="AK398" s="64"/>
      <c r="AL398" s="64"/>
      <c r="AM398" s="64"/>
      <c r="AN398" s="64"/>
      <c r="AO398" s="64"/>
      <c r="AP398" s="64"/>
      <c r="AQ398" s="69"/>
      <c r="AR398" s="69"/>
      <c r="AS398" s="69"/>
      <c r="AT398" s="69"/>
      <c r="AU398" s="70"/>
      <c r="AV398" s="64"/>
      <c r="AW398" s="64"/>
      <c r="AX398" s="64"/>
      <c r="AY398" s="64"/>
      <c r="AZ398" s="64"/>
      <c r="BA398" s="70"/>
      <c r="BB398" s="64"/>
      <c r="BC398" s="64"/>
      <c r="BD398" s="64"/>
      <c r="BE398" s="64"/>
      <c r="BF398" s="64"/>
      <c r="BG398" s="64"/>
      <c r="BH398" s="70"/>
      <c r="BI398" s="64"/>
      <c r="BJ398" s="64"/>
      <c r="BK398" s="64"/>
      <c r="BL398" s="64"/>
      <c r="BM398" s="64"/>
      <c r="BN398" s="70"/>
      <c r="BO398" s="64"/>
      <c r="BP398" s="64"/>
      <c r="BQ398" s="64"/>
      <c r="BR398" s="64"/>
      <c r="BS398" s="64"/>
      <c r="BT398" s="64"/>
      <c r="BU398" s="64"/>
      <c r="BV398" s="64"/>
      <c r="BW398" s="64"/>
      <c r="BX398" s="64"/>
      <c r="BY398" s="64"/>
      <c r="BZ398" s="64"/>
      <c r="CA398" s="64"/>
      <c r="CB398" s="64"/>
      <c r="CC398" s="64"/>
      <c r="CD398" s="64"/>
      <c r="CE398" s="64"/>
      <c r="CF398" s="64"/>
      <c r="CG398" s="64"/>
      <c r="CH398" s="64"/>
      <c r="CI398" s="64"/>
      <c r="CJ398" s="64"/>
      <c r="CK398" s="64"/>
      <c r="CL398" s="64"/>
      <c r="CM398" s="64"/>
      <c r="CN398" s="64"/>
      <c r="CO398" s="64"/>
      <c r="CP398" s="64"/>
      <c r="CQ398" s="64"/>
      <c r="CR398" s="64"/>
      <c r="CS398" s="64"/>
      <c r="CT398" s="64"/>
      <c r="CU398" s="64"/>
      <c r="CV398" s="64"/>
      <c r="CW398" s="64"/>
      <c r="CX398" s="64"/>
      <c r="DA398" s="11" t="s">
        <v>431</v>
      </c>
      <c r="DB398" s="11">
        <v>0.92500000000000004</v>
      </c>
      <c r="DC398" s="11"/>
    </row>
    <row r="399" spans="1:107" ht="13.5" customHeight="1" x14ac:dyDescent="0.2">
      <c r="A399" s="3"/>
      <c r="B399" s="64"/>
      <c r="C399" s="68"/>
      <c r="D399" s="68"/>
      <c r="E399" s="68"/>
      <c r="F399" s="68"/>
      <c r="G399" s="64"/>
      <c r="H399" s="64"/>
      <c r="I399" s="64"/>
      <c r="J399" s="64"/>
      <c r="K399" s="64"/>
      <c r="L399" s="64"/>
      <c r="M399" s="64"/>
      <c r="N399" s="65"/>
      <c r="O399" s="56"/>
      <c r="P399" s="56"/>
      <c r="Q399" s="56"/>
      <c r="R399" s="56"/>
      <c r="S399" s="56"/>
      <c r="T399" s="56"/>
      <c r="U399" s="56"/>
      <c r="V399" s="56"/>
      <c r="W399" s="56"/>
      <c r="X399" s="56"/>
      <c r="Y399" s="56"/>
      <c r="Z399" s="56"/>
      <c r="AA399" s="56"/>
      <c r="AB399" s="56"/>
      <c r="AC399" s="56"/>
      <c r="AD399" s="56"/>
      <c r="AE399" s="64"/>
      <c r="AF399" s="64"/>
      <c r="AG399" s="64"/>
      <c r="AH399" s="64"/>
      <c r="AI399" s="64"/>
      <c r="AJ399" s="64"/>
      <c r="AK399" s="64"/>
      <c r="AL399" s="64"/>
      <c r="AM399" s="64"/>
      <c r="AN399" s="64"/>
      <c r="AO399" s="64"/>
      <c r="AP399" s="64"/>
      <c r="AQ399" s="64"/>
      <c r="AR399" s="64"/>
      <c r="AS399" s="64"/>
      <c r="AT399" s="64"/>
      <c r="AU399" s="64"/>
      <c r="AV399" s="64"/>
      <c r="AW399" s="64"/>
      <c r="AX399" s="64"/>
      <c r="AY399" s="64"/>
      <c r="AZ399" s="64"/>
      <c r="BA399" s="64"/>
      <c r="BB399" s="64"/>
      <c r="BC399" s="64"/>
      <c r="BD399" s="64"/>
      <c r="BE399" s="64"/>
      <c r="BF399" s="64"/>
      <c r="BG399" s="64"/>
      <c r="BH399" s="64"/>
      <c r="BI399" s="64"/>
      <c r="BJ399" s="64"/>
      <c r="BK399" s="64"/>
      <c r="BL399" s="64"/>
      <c r="BM399" s="64"/>
      <c r="BN399" s="64"/>
      <c r="BO399" s="64"/>
      <c r="BP399" s="64"/>
      <c r="BQ399" s="64"/>
      <c r="BR399" s="64"/>
      <c r="BS399" s="64"/>
      <c r="BT399" s="64"/>
      <c r="BU399" s="64"/>
      <c r="BV399" s="64"/>
      <c r="BW399" s="64"/>
      <c r="BX399" s="64"/>
      <c r="BY399" s="64"/>
      <c r="BZ399" s="64"/>
      <c r="CA399" s="64"/>
      <c r="CB399" s="64"/>
      <c r="CC399" s="64"/>
      <c r="CD399" s="64"/>
      <c r="CE399" s="64"/>
      <c r="CF399" s="64"/>
      <c r="CG399" s="64"/>
      <c r="CH399" s="64"/>
      <c r="CI399" s="64"/>
      <c r="CJ399" s="64"/>
      <c r="CK399" s="64"/>
      <c r="CL399" s="64"/>
      <c r="CM399" s="64"/>
      <c r="CN399" s="64"/>
      <c r="CO399" s="64"/>
      <c r="CP399" s="64"/>
      <c r="CQ399" s="64"/>
      <c r="CR399" s="64"/>
      <c r="CS399" s="64"/>
      <c r="CT399" s="64"/>
      <c r="CU399" s="64"/>
      <c r="CV399" s="64"/>
      <c r="CW399" s="64"/>
      <c r="CX399" s="64"/>
      <c r="DA399" s="11" t="s">
        <v>432</v>
      </c>
      <c r="DB399" s="11">
        <v>0.83499999999999996</v>
      </c>
      <c r="DC399" s="11"/>
    </row>
    <row r="400" spans="1:107" ht="13.5" customHeight="1" x14ac:dyDescent="0.2">
      <c r="A400" s="3"/>
      <c r="B400" s="77"/>
      <c r="C400" s="64"/>
      <c r="D400" s="64"/>
      <c r="E400" s="64"/>
      <c r="F400" s="64"/>
      <c r="G400" s="64"/>
      <c r="H400" s="64"/>
      <c r="I400" s="64"/>
      <c r="J400" s="64"/>
      <c r="K400" s="64"/>
      <c r="L400" s="64"/>
      <c r="M400" s="64"/>
      <c r="N400" s="65"/>
      <c r="O400" s="64"/>
      <c r="P400" s="64"/>
      <c r="Q400" s="64"/>
      <c r="R400" s="64"/>
      <c r="S400" s="64"/>
      <c r="T400" s="64"/>
      <c r="U400" s="64"/>
      <c r="V400" s="64"/>
      <c r="W400" s="64"/>
      <c r="X400" s="64"/>
      <c r="Y400" s="64"/>
      <c r="Z400" s="64"/>
      <c r="AA400" s="64"/>
      <c r="AB400" s="64"/>
      <c r="AC400" s="56"/>
      <c r="AD400" s="56"/>
      <c r="AE400" s="56"/>
      <c r="AF400" s="56"/>
      <c r="AG400" s="56"/>
      <c r="AH400" s="56"/>
      <c r="AI400" s="64"/>
      <c r="AJ400" s="64"/>
      <c r="AK400" s="64"/>
      <c r="AL400" s="64"/>
      <c r="AM400" s="64"/>
      <c r="AN400" s="64"/>
      <c r="AO400" s="64"/>
      <c r="AP400" s="64"/>
      <c r="AQ400" s="64"/>
      <c r="AR400" s="64"/>
      <c r="AS400" s="64"/>
      <c r="AT400" s="64"/>
      <c r="AU400" s="64"/>
      <c r="AV400" s="64"/>
      <c r="AW400" s="64"/>
      <c r="AX400" s="64"/>
      <c r="AY400" s="64"/>
      <c r="AZ400" s="64"/>
      <c r="BA400" s="64"/>
      <c r="BB400" s="64"/>
      <c r="BC400" s="64"/>
      <c r="BD400" s="64"/>
      <c r="BE400" s="64"/>
      <c r="BF400" s="64"/>
      <c r="BG400" s="64"/>
      <c r="BH400" s="64"/>
      <c r="BI400" s="64"/>
      <c r="BJ400" s="64"/>
      <c r="BK400" s="64"/>
      <c r="BL400" s="64"/>
      <c r="BM400" s="64"/>
      <c r="BN400" s="64"/>
      <c r="BO400" s="64"/>
      <c r="BP400" s="64"/>
      <c r="BQ400" s="64"/>
      <c r="BR400" s="64"/>
      <c r="BS400" s="64"/>
      <c r="BT400" s="64"/>
      <c r="BU400" s="64"/>
      <c r="BV400" s="64"/>
      <c r="BW400" s="64"/>
      <c r="BX400" s="64"/>
      <c r="BY400" s="64"/>
      <c r="BZ400" s="64"/>
      <c r="CA400" s="64"/>
      <c r="CB400" s="64"/>
      <c r="CC400" s="64"/>
      <c r="CD400" s="64"/>
      <c r="CE400" s="64"/>
      <c r="CF400" s="64"/>
      <c r="CG400" s="64"/>
      <c r="CH400" s="64"/>
      <c r="CI400" s="64"/>
      <c r="CJ400" s="64"/>
      <c r="CK400" s="64"/>
      <c r="CL400" s="64"/>
      <c r="CM400" s="64"/>
      <c r="CN400" s="64"/>
      <c r="CO400" s="64"/>
      <c r="CP400" s="64"/>
      <c r="CQ400" s="64"/>
      <c r="CR400" s="64"/>
      <c r="CS400" s="64"/>
      <c r="CT400" s="64"/>
      <c r="CU400" s="64"/>
      <c r="CV400" s="64"/>
      <c r="CW400" s="64"/>
      <c r="CX400" s="64"/>
      <c r="DA400" s="11"/>
      <c r="DB400" s="11"/>
      <c r="DC400" s="11"/>
    </row>
    <row r="401" spans="1:107" ht="13.5" customHeight="1" x14ac:dyDescent="0.2">
      <c r="A401" s="3"/>
      <c r="B401" s="77"/>
      <c r="C401" s="83"/>
      <c r="D401" s="83"/>
      <c r="E401" s="83"/>
      <c r="F401" s="83"/>
      <c r="G401" s="83"/>
      <c r="H401" s="83"/>
      <c r="I401" s="83"/>
      <c r="J401" s="83"/>
      <c r="K401" s="83"/>
      <c r="L401" s="83"/>
      <c r="M401" s="83"/>
      <c r="N401" s="83"/>
      <c r="O401" s="83"/>
      <c r="P401" s="83"/>
      <c r="Q401" s="83"/>
      <c r="R401" s="54"/>
      <c r="S401" s="54"/>
      <c r="T401" s="54"/>
      <c r="U401" s="83"/>
      <c r="V401" s="83"/>
      <c r="W401" s="83"/>
      <c r="X401" s="83"/>
      <c r="Y401" s="83"/>
      <c r="Z401" s="83"/>
      <c r="AA401" s="83"/>
      <c r="AB401" s="83"/>
      <c r="AC401" s="83"/>
      <c r="AD401" s="83"/>
      <c r="AE401" s="83"/>
      <c r="AF401" s="83"/>
      <c r="AG401" s="83"/>
      <c r="AH401" s="83"/>
      <c r="AI401" s="83"/>
      <c r="AJ401" s="83"/>
      <c r="AK401" s="83"/>
      <c r="AL401" s="83"/>
      <c r="AM401" s="83"/>
      <c r="AN401" s="83"/>
      <c r="AO401" s="83"/>
      <c r="AP401" s="83"/>
      <c r="AQ401" s="83"/>
      <c r="AR401" s="83"/>
      <c r="AS401" s="83"/>
      <c r="AT401" s="83"/>
      <c r="AU401" s="83"/>
      <c r="AV401" s="83"/>
      <c r="AW401" s="83"/>
      <c r="AX401" s="83"/>
      <c r="AY401" s="83"/>
      <c r="AZ401" s="71"/>
      <c r="BA401" s="83"/>
      <c r="BB401" s="83"/>
      <c r="BC401" s="83"/>
      <c r="BD401" s="83"/>
      <c r="BE401" s="83"/>
      <c r="BF401" s="83"/>
      <c r="BG401" s="83"/>
      <c r="BH401" s="83"/>
      <c r="BI401" s="83"/>
      <c r="BJ401" s="83"/>
      <c r="BK401" s="83"/>
      <c r="BL401" s="83"/>
      <c r="BM401" s="83"/>
      <c r="BN401" s="83"/>
      <c r="BO401" s="83"/>
      <c r="BP401" s="54"/>
      <c r="BQ401" s="54"/>
      <c r="BR401" s="54"/>
      <c r="BS401" s="83"/>
      <c r="BT401" s="83"/>
      <c r="BU401" s="83"/>
      <c r="BV401" s="83"/>
      <c r="BW401" s="83"/>
      <c r="BX401" s="83"/>
      <c r="BY401" s="83"/>
      <c r="BZ401" s="83"/>
      <c r="CA401" s="83"/>
      <c r="CB401" s="83"/>
      <c r="CC401" s="83"/>
      <c r="CD401" s="83"/>
      <c r="CE401" s="83"/>
      <c r="CF401" s="83"/>
      <c r="CG401" s="83"/>
      <c r="CH401" s="83"/>
      <c r="CI401" s="83"/>
      <c r="CJ401" s="83"/>
      <c r="CK401" s="83"/>
      <c r="CL401" s="83"/>
      <c r="CM401" s="83"/>
      <c r="CN401" s="83"/>
      <c r="CO401" s="83"/>
      <c r="CP401" s="83"/>
      <c r="CQ401" s="83"/>
      <c r="CR401" s="83"/>
      <c r="CS401" s="83"/>
      <c r="CT401" s="83"/>
      <c r="CU401" s="83"/>
      <c r="CV401" s="83"/>
      <c r="CW401" s="83"/>
      <c r="CX401" s="77"/>
      <c r="DA401" s="11" t="s">
        <v>433</v>
      </c>
      <c r="DB401" s="12">
        <v>0.80700000000000005</v>
      </c>
      <c r="DC401" s="11"/>
    </row>
    <row r="402" spans="1:107" ht="13.5" customHeight="1" x14ac:dyDescent="0.2">
      <c r="A402" s="3"/>
      <c r="B402" s="77"/>
      <c r="C402" s="83"/>
      <c r="D402" s="83"/>
      <c r="E402" s="83"/>
      <c r="F402" s="83"/>
      <c r="G402" s="83"/>
      <c r="H402" s="83"/>
      <c r="I402" s="83"/>
      <c r="J402" s="83"/>
      <c r="K402" s="83"/>
      <c r="L402" s="83"/>
      <c r="M402" s="83"/>
      <c r="N402" s="83"/>
      <c r="O402" s="83"/>
      <c r="P402" s="83"/>
      <c r="Q402" s="83"/>
      <c r="R402" s="83"/>
      <c r="S402" s="83"/>
      <c r="T402" s="83"/>
      <c r="U402" s="83"/>
      <c r="V402" s="83"/>
      <c r="W402" s="83"/>
      <c r="X402" s="54"/>
      <c r="Y402" s="54"/>
      <c r="Z402" s="54"/>
      <c r="AA402" s="54"/>
      <c r="AB402" s="54"/>
      <c r="AC402" s="73"/>
      <c r="AD402" s="73"/>
      <c r="AE402" s="73"/>
      <c r="AF402" s="73"/>
      <c r="AG402" s="73"/>
      <c r="AH402" s="73"/>
      <c r="AI402" s="73"/>
      <c r="AJ402" s="73"/>
      <c r="AK402" s="73"/>
      <c r="AL402" s="73"/>
      <c r="AM402" s="73"/>
      <c r="AN402" s="73"/>
      <c r="AO402" s="73"/>
      <c r="AP402" s="73"/>
      <c r="AQ402" s="73"/>
      <c r="AR402" s="73"/>
      <c r="AS402" s="73"/>
      <c r="AT402" s="73"/>
      <c r="AU402" s="73"/>
      <c r="AV402" s="73"/>
      <c r="AW402" s="73"/>
      <c r="AX402" s="73"/>
      <c r="AY402" s="73"/>
      <c r="AZ402" s="72"/>
      <c r="BA402" s="83"/>
      <c r="BB402" s="83"/>
      <c r="BC402" s="83"/>
      <c r="BD402" s="83"/>
      <c r="BE402" s="83"/>
      <c r="BF402" s="83"/>
      <c r="BG402" s="83"/>
      <c r="BH402" s="83"/>
      <c r="BI402" s="83"/>
      <c r="BJ402" s="83"/>
      <c r="BK402" s="83"/>
      <c r="BL402" s="83"/>
      <c r="BM402" s="83"/>
      <c r="BN402" s="83"/>
      <c r="BO402" s="83"/>
      <c r="BP402" s="83"/>
      <c r="BQ402" s="83"/>
      <c r="BR402" s="83"/>
      <c r="BS402" s="83"/>
      <c r="BT402" s="83"/>
      <c r="BU402" s="83"/>
      <c r="BV402" s="54"/>
      <c r="BW402" s="54"/>
      <c r="BX402" s="54"/>
      <c r="BY402" s="54"/>
      <c r="BZ402" s="54"/>
      <c r="CA402" s="73"/>
      <c r="CB402" s="73"/>
      <c r="CC402" s="73"/>
      <c r="CD402" s="73"/>
      <c r="CE402" s="73"/>
      <c r="CF402" s="73"/>
      <c r="CG402" s="73"/>
      <c r="CH402" s="73"/>
      <c r="CI402" s="73"/>
      <c r="CJ402" s="73"/>
      <c r="CK402" s="73"/>
      <c r="CL402" s="73"/>
      <c r="CM402" s="73"/>
      <c r="CN402" s="73"/>
      <c r="CO402" s="73"/>
      <c r="CP402" s="73"/>
      <c r="CQ402" s="73"/>
      <c r="CR402" s="73"/>
      <c r="CS402" s="73"/>
      <c r="CT402" s="73"/>
      <c r="CU402" s="73"/>
      <c r="CV402" s="73"/>
      <c r="CW402" s="73"/>
      <c r="CX402" s="77"/>
      <c r="DA402" s="11" t="s">
        <v>434</v>
      </c>
      <c r="DB402" s="12">
        <v>0.84</v>
      </c>
      <c r="DC402" s="11"/>
    </row>
    <row r="403" spans="1:107" ht="13.5" customHeight="1" x14ac:dyDescent="0.25">
      <c r="A403" s="3"/>
      <c r="B403" s="77"/>
      <c r="C403" s="84"/>
      <c r="D403" s="75"/>
      <c r="E403" s="75"/>
      <c r="F403" s="75"/>
      <c r="G403" s="75"/>
      <c r="H403" s="75"/>
      <c r="I403" s="75"/>
      <c r="J403" s="75"/>
      <c r="K403" s="75"/>
      <c r="L403" s="75"/>
      <c r="M403" s="74"/>
      <c r="N403" s="74"/>
      <c r="O403" s="74"/>
      <c r="P403" s="74"/>
      <c r="Q403" s="74"/>
      <c r="R403" s="85"/>
      <c r="S403" s="85"/>
      <c r="T403" s="85"/>
      <c r="U403" s="86"/>
      <c r="V403" s="86"/>
      <c r="W403" s="86"/>
      <c r="X403" s="74"/>
      <c r="Y403" s="74"/>
      <c r="Z403" s="74"/>
      <c r="AA403" s="74"/>
      <c r="AB403" s="74"/>
      <c r="AC403" s="73"/>
      <c r="AD403" s="73"/>
      <c r="AE403" s="73"/>
      <c r="AF403" s="73"/>
      <c r="AG403" s="73"/>
      <c r="AH403" s="73"/>
      <c r="AI403" s="73"/>
      <c r="AJ403" s="73"/>
      <c r="AK403" s="73"/>
      <c r="AL403" s="73"/>
      <c r="AM403" s="73"/>
      <c r="AN403" s="73"/>
      <c r="AO403" s="73"/>
      <c r="AP403" s="73"/>
      <c r="AQ403" s="73"/>
      <c r="AR403" s="73"/>
      <c r="AS403" s="73"/>
      <c r="AT403" s="73"/>
      <c r="AU403" s="73"/>
      <c r="AV403" s="73"/>
      <c r="AW403" s="73"/>
      <c r="AX403" s="73"/>
      <c r="AY403" s="73"/>
      <c r="AZ403" s="72"/>
      <c r="BA403" s="84"/>
      <c r="BB403" s="76"/>
      <c r="BC403" s="76"/>
      <c r="BD403" s="76"/>
      <c r="BE403" s="76"/>
      <c r="BF403" s="76"/>
      <c r="BG403" s="76"/>
      <c r="BH403" s="76"/>
      <c r="BI403" s="76"/>
      <c r="BJ403" s="76"/>
      <c r="BK403" s="74"/>
      <c r="BL403" s="74"/>
      <c r="BM403" s="74"/>
      <c r="BN403" s="74"/>
      <c r="BO403" s="74"/>
      <c r="BP403" s="85"/>
      <c r="BQ403" s="85"/>
      <c r="BR403" s="85"/>
      <c r="BS403" s="86"/>
      <c r="BT403" s="86"/>
      <c r="BU403" s="86"/>
      <c r="BV403" s="74"/>
      <c r="BW403" s="74"/>
      <c r="BX403" s="74"/>
      <c r="BY403" s="74"/>
      <c r="BZ403" s="74"/>
      <c r="CA403" s="73"/>
      <c r="CB403" s="73"/>
      <c r="CC403" s="73"/>
      <c r="CD403" s="73"/>
      <c r="CE403" s="73"/>
      <c r="CF403" s="73"/>
      <c r="CG403" s="73"/>
      <c r="CH403" s="73"/>
      <c r="CI403" s="73"/>
      <c r="CJ403" s="73"/>
      <c r="CK403" s="73"/>
      <c r="CL403" s="73"/>
      <c r="CM403" s="73"/>
      <c r="CN403" s="73"/>
      <c r="CO403" s="73"/>
      <c r="CP403" s="73"/>
      <c r="CQ403" s="73"/>
      <c r="CR403" s="73"/>
      <c r="CS403" s="73"/>
      <c r="CT403" s="73"/>
      <c r="CU403" s="73"/>
      <c r="CV403" s="73"/>
      <c r="CW403" s="73"/>
      <c r="CX403" s="77"/>
      <c r="DA403" s="11" t="s">
        <v>435</v>
      </c>
      <c r="DB403" s="12">
        <v>0.879</v>
      </c>
      <c r="DC403" s="11"/>
    </row>
    <row r="404" spans="1:107" ht="13.5" customHeight="1" x14ac:dyDescent="0.25">
      <c r="A404" s="3"/>
      <c r="B404" s="77"/>
      <c r="C404" s="84"/>
      <c r="D404" s="75"/>
      <c r="E404" s="75"/>
      <c r="F404" s="75"/>
      <c r="G404" s="75"/>
      <c r="H404" s="75"/>
      <c r="I404" s="75"/>
      <c r="J404" s="75"/>
      <c r="K404" s="75"/>
      <c r="L404" s="75"/>
      <c r="M404" s="74"/>
      <c r="N404" s="74"/>
      <c r="O404" s="74"/>
      <c r="P404" s="74"/>
      <c r="Q404" s="74"/>
      <c r="R404" s="85"/>
      <c r="S404" s="85"/>
      <c r="T404" s="85"/>
      <c r="U404" s="86"/>
      <c r="V404" s="86"/>
      <c r="W404" s="86"/>
      <c r="X404" s="74"/>
      <c r="Y404" s="74"/>
      <c r="Z404" s="74"/>
      <c r="AA404" s="74"/>
      <c r="AB404" s="74"/>
      <c r="AC404" s="73"/>
      <c r="AD404" s="73"/>
      <c r="AE404" s="73"/>
      <c r="AF404" s="73"/>
      <c r="AG404" s="73"/>
      <c r="AH404" s="73"/>
      <c r="AI404" s="73"/>
      <c r="AJ404" s="73"/>
      <c r="AK404" s="73"/>
      <c r="AL404" s="73"/>
      <c r="AM404" s="73"/>
      <c r="AN404" s="73"/>
      <c r="AO404" s="73"/>
      <c r="AP404" s="73"/>
      <c r="AQ404" s="73"/>
      <c r="AR404" s="73"/>
      <c r="AS404" s="73"/>
      <c r="AT404" s="73"/>
      <c r="AU404" s="73"/>
      <c r="AV404" s="73"/>
      <c r="AW404" s="73"/>
      <c r="AX404" s="73"/>
      <c r="AY404" s="73"/>
      <c r="AZ404" s="72"/>
      <c r="BA404" s="84"/>
      <c r="BB404" s="76"/>
      <c r="BC404" s="76"/>
      <c r="BD404" s="76"/>
      <c r="BE404" s="76"/>
      <c r="BF404" s="76"/>
      <c r="BG404" s="76"/>
      <c r="BH404" s="76"/>
      <c r="BI404" s="76"/>
      <c r="BJ404" s="76"/>
      <c r="BK404" s="74"/>
      <c r="BL404" s="74"/>
      <c r="BM404" s="74"/>
      <c r="BN404" s="74"/>
      <c r="BO404" s="74"/>
      <c r="BP404" s="85"/>
      <c r="BQ404" s="85"/>
      <c r="BR404" s="85"/>
      <c r="BS404" s="86"/>
      <c r="BT404" s="86"/>
      <c r="BU404" s="86"/>
      <c r="BV404" s="74"/>
      <c r="BW404" s="74"/>
      <c r="BX404" s="74"/>
      <c r="BY404" s="74"/>
      <c r="BZ404" s="74"/>
      <c r="CA404" s="73"/>
      <c r="CB404" s="73"/>
      <c r="CC404" s="73"/>
      <c r="CD404" s="73"/>
      <c r="CE404" s="73"/>
      <c r="CF404" s="73"/>
      <c r="CG404" s="73"/>
      <c r="CH404" s="73"/>
      <c r="CI404" s="73"/>
      <c r="CJ404" s="73"/>
      <c r="CK404" s="73"/>
      <c r="CL404" s="73"/>
      <c r="CM404" s="73"/>
      <c r="CN404" s="73"/>
      <c r="CO404" s="73"/>
      <c r="CP404" s="73"/>
      <c r="CQ404" s="73"/>
      <c r="CR404" s="73"/>
      <c r="CS404" s="73"/>
      <c r="CT404" s="73"/>
      <c r="CU404" s="73"/>
      <c r="CV404" s="73"/>
      <c r="CW404" s="73"/>
      <c r="CX404" s="77"/>
      <c r="DA404" s="11" t="s">
        <v>436</v>
      </c>
      <c r="DB404" s="12">
        <v>0.877</v>
      </c>
      <c r="DC404" s="11"/>
    </row>
    <row r="405" spans="1:107" ht="13.5" customHeight="1" x14ac:dyDescent="0.25">
      <c r="A405" s="3"/>
      <c r="B405" s="77"/>
      <c r="C405" s="84"/>
      <c r="D405" s="75"/>
      <c r="E405" s="75"/>
      <c r="F405" s="75"/>
      <c r="G405" s="75"/>
      <c r="H405" s="75"/>
      <c r="I405" s="75"/>
      <c r="J405" s="75"/>
      <c r="K405" s="75"/>
      <c r="L405" s="75"/>
      <c r="M405" s="74"/>
      <c r="N405" s="74"/>
      <c r="O405" s="74"/>
      <c r="P405" s="74"/>
      <c r="Q405" s="74"/>
      <c r="R405" s="85"/>
      <c r="S405" s="85"/>
      <c r="T405" s="85"/>
      <c r="U405" s="86"/>
      <c r="V405" s="86"/>
      <c r="W405" s="86"/>
      <c r="X405" s="74"/>
      <c r="Y405" s="74"/>
      <c r="Z405" s="74"/>
      <c r="AA405" s="74"/>
      <c r="AB405" s="74"/>
      <c r="AC405" s="73"/>
      <c r="AD405" s="73"/>
      <c r="AE405" s="73"/>
      <c r="AF405" s="73"/>
      <c r="AG405" s="73"/>
      <c r="AH405" s="73"/>
      <c r="AI405" s="73"/>
      <c r="AJ405" s="73"/>
      <c r="AK405" s="73"/>
      <c r="AL405" s="73"/>
      <c r="AM405" s="73"/>
      <c r="AN405" s="73"/>
      <c r="AO405" s="73"/>
      <c r="AP405" s="73"/>
      <c r="AQ405" s="73"/>
      <c r="AR405" s="73"/>
      <c r="AS405" s="73"/>
      <c r="AT405" s="73"/>
      <c r="AU405" s="73"/>
      <c r="AV405" s="73"/>
      <c r="AW405" s="73"/>
      <c r="AX405" s="73"/>
      <c r="AY405" s="73"/>
      <c r="AZ405" s="72"/>
      <c r="BA405" s="84"/>
      <c r="BB405" s="76"/>
      <c r="BC405" s="76"/>
      <c r="BD405" s="76"/>
      <c r="BE405" s="76"/>
      <c r="BF405" s="76"/>
      <c r="BG405" s="76"/>
      <c r="BH405" s="76"/>
      <c r="BI405" s="76"/>
      <c r="BJ405" s="76"/>
      <c r="BK405" s="74"/>
      <c r="BL405" s="74"/>
      <c r="BM405" s="74"/>
      <c r="BN405" s="74"/>
      <c r="BO405" s="74"/>
      <c r="BP405" s="85"/>
      <c r="BQ405" s="85"/>
      <c r="BR405" s="85"/>
      <c r="BS405" s="86"/>
      <c r="BT405" s="86"/>
      <c r="BU405" s="86"/>
      <c r="BV405" s="74"/>
      <c r="BW405" s="74"/>
      <c r="BX405" s="74"/>
      <c r="BY405" s="74"/>
      <c r="BZ405" s="74"/>
      <c r="CA405" s="73"/>
      <c r="CB405" s="73"/>
      <c r="CC405" s="73"/>
      <c r="CD405" s="73"/>
      <c r="CE405" s="73"/>
      <c r="CF405" s="73"/>
      <c r="CG405" s="73"/>
      <c r="CH405" s="73"/>
      <c r="CI405" s="73"/>
      <c r="CJ405" s="73"/>
      <c r="CK405" s="73"/>
      <c r="CL405" s="73"/>
      <c r="CM405" s="73"/>
      <c r="CN405" s="73"/>
      <c r="CO405" s="73"/>
      <c r="CP405" s="73"/>
      <c r="CQ405" s="73"/>
      <c r="CR405" s="73"/>
      <c r="CS405" s="73"/>
      <c r="CT405" s="73"/>
      <c r="CU405" s="73"/>
      <c r="CV405" s="73"/>
      <c r="CW405" s="73"/>
      <c r="CX405" s="77"/>
      <c r="DA405" s="11" t="s">
        <v>437</v>
      </c>
      <c r="DB405" s="12">
        <v>0.83</v>
      </c>
      <c r="DC405" s="11"/>
    </row>
    <row r="406" spans="1:107" ht="13.5" customHeight="1" x14ac:dyDescent="0.25">
      <c r="A406" s="3"/>
      <c r="B406" s="77"/>
      <c r="C406" s="84"/>
      <c r="D406" s="75"/>
      <c r="E406" s="75"/>
      <c r="F406" s="75"/>
      <c r="G406" s="75"/>
      <c r="H406" s="75"/>
      <c r="I406" s="75"/>
      <c r="J406" s="75"/>
      <c r="K406" s="75"/>
      <c r="L406" s="75"/>
      <c r="M406" s="74"/>
      <c r="N406" s="74"/>
      <c r="O406" s="74"/>
      <c r="P406" s="74"/>
      <c r="Q406" s="74"/>
      <c r="R406" s="85"/>
      <c r="S406" s="85"/>
      <c r="T406" s="85"/>
      <c r="U406" s="86"/>
      <c r="V406" s="86"/>
      <c r="W406" s="86"/>
      <c r="X406" s="74"/>
      <c r="Y406" s="74"/>
      <c r="Z406" s="74"/>
      <c r="AA406" s="74"/>
      <c r="AB406" s="74"/>
      <c r="AC406" s="73"/>
      <c r="AD406" s="73"/>
      <c r="AE406" s="73"/>
      <c r="AF406" s="73"/>
      <c r="AG406" s="73"/>
      <c r="AH406" s="73"/>
      <c r="AI406" s="73"/>
      <c r="AJ406" s="73"/>
      <c r="AK406" s="73"/>
      <c r="AL406" s="73"/>
      <c r="AM406" s="73"/>
      <c r="AN406" s="73"/>
      <c r="AO406" s="73"/>
      <c r="AP406" s="73"/>
      <c r="AQ406" s="73"/>
      <c r="AR406" s="73"/>
      <c r="AS406" s="73"/>
      <c r="AT406" s="73"/>
      <c r="AU406" s="73"/>
      <c r="AV406" s="73"/>
      <c r="AW406" s="73"/>
      <c r="AX406" s="73"/>
      <c r="AY406" s="73"/>
      <c r="AZ406" s="72"/>
      <c r="BA406" s="84"/>
      <c r="BB406" s="76"/>
      <c r="BC406" s="76"/>
      <c r="BD406" s="76"/>
      <c r="BE406" s="76"/>
      <c r="BF406" s="76"/>
      <c r="BG406" s="76"/>
      <c r="BH406" s="76"/>
      <c r="BI406" s="76"/>
      <c r="BJ406" s="76"/>
      <c r="BK406" s="74"/>
      <c r="BL406" s="74"/>
      <c r="BM406" s="74"/>
      <c r="BN406" s="74"/>
      <c r="BO406" s="74"/>
      <c r="BP406" s="85"/>
      <c r="BQ406" s="85"/>
      <c r="BR406" s="85"/>
      <c r="BS406" s="86"/>
      <c r="BT406" s="86"/>
      <c r="BU406" s="86"/>
      <c r="BV406" s="74"/>
      <c r="BW406" s="74"/>
      <c r="BX406" s="74"/>
      <c r="BY406" s="74"/>
      <c r="BZ406" s="74"/>
      <c r="CA406" s="73"/>
      <c r="CB406" s="73"/>
      <c r="CC406" s="73"/>
      <c r="CD406" s="73"/>
      <c r="CE406" s="73"/>
      <c r="CF406" s="73"/>
      <c r="CG406" s="73"/>
      <c r="CH406" s="73"/>
      <c r="CI406" s="73"/>
      <c r="CJ406" s="73"/>
      <c r="CK406" s="73"/>
      <c r="CL406" s="73"/>
      <c r="CM406" s="73"/>
      <c r="CN406" s="73"/>
      <c r="CO406" s="73"/>
      <c r="CP406" s="73"/>
      <c r="CQ406" s="73"/>
      <c r="CR406" s="73"/>
      <c r="CS406" s="73"/>
      <c r="CT406" s="73"/>
      <c r="CU406" s="73"/>
      <c r="CV406" s="73"/>
      <c r="CW406" s="73"/>
      <c r="CX406" s="77"/>
      <c r="DA406" s="11" t="s">
        <v>438</v>
      </c>
      <c r="DB406" s="12">
        <v>0.875</v>
      </c>
      <c r="DC406" s="11"/>
    </row>
    <row r="407" spans="1:107" ht="13.5" customHeight="1" x14ac:dyDescent="0.2">
      <c r="A407" s="3"/>
      <c r="B407" s="77"/>
      <c r="C407" s="83"/>
      <c r="D407" s="83"/>
      <c r="E407" s="83"/>
      <c r="F407" s="83"/>
      <c r="G407" s="83"/>
      <c r="H407" s="83"/>
      <c r="I407" s="83"/>
      <c r="J407" s="83"/>
      <c r="K407" s="83"/>
      <c r="L407" s="83"/>
      <c r="M407" s="83"/>
      <c r="N407" s="83"/>
      <c r="O407" s="83"/>
      <c r="P407" s="83"/>
      <c r="Q407" s="83"/>
      <c r="R407" s="83"/>
      <c r="S407" s="83"/>
      <c r="T407" s="83"/>
      <c r="U407" s="83"/>
      <c r="V407" s="83"/>
      <c r="W407" s="83"/>
      <c r="X407" s="54"/>
      <c r="Y407" s="54"/>
      <c r="Z407" s="54"/>
      <c r="AA407" s="54"/>
      <c r="AB407" s="54"/>
      <c r="AC407" s="73"/>
      <c r="AD407" s="73"/>
      <c r="AE407" s="73"/>
      <c r="AF407" s="73"/>
      <c r="AG407" s="73"/>
      <c r="AH407" s="73"/>
      <c r="AI407" s="73"/>
      <c r="AJ407" s="73"/>
      <c r="AK407" s="73"/>
      <c r="AL407" s="73"/>
      <c r="AM407" s="73"/>
      <c r="AN407" s="73"/>
      <c r="AO407" s="73"/>
      <c r="AP407" s="73"/>
      <c r="AQ407" s="73"/>
      <c r="AR407" s="73"/>
      <c r="AS407" s="73"/>
      <c r="AT407" s="73"/>
      <c r="AU407" s="73"/>
      <c r="AV407" s="73"/>
      <c r="AW407" s="73"/>
      <c r="AX407" s="73"/>
      <c r="AY407" s="73"/>
      <c r="AZ407" s="72"/>
      <c r="BA407" s="83"/>
      <c r="BB407" s="83"/>
      <c r="BC407" s="83"/>
      <c r="BD407" s="83"/>
      <c r="BE407" s="83"/>
      <c r="BF407" s="83"/>
      <c r="BG407" s="83"/>
      <c r="BH407" s="83"/>
      <c r="BI407" s="83"/>
      <c r="BJ407" s="83"/>
      <c r="BK407" s="83"/>
      <c r="BL407" s="83"/>
      <c r="BM407" s="83"/>
      <c r="BN407" s="83"/>
      <c r="BO407" s="83"/>
      <c r="BP407" s="83"/>
      <c r="BQ407" s="83"/>
      <c r="BR407" s="83"/>
      <c r="BS407" s="83"/>
      <c r="BT407" s="83"/>
      <c r="BU407" s="83"/>
      <c r="BV407" s="54"/>
      <c r="BW407" s="54"/>
      <c r="BX407" s="54"/>
      <c r="BY407" s="54"/>
      <c r="BZ407" s="54"/>
      <c r="CA407" s="73"/>
      <c r="CB407" s="73"/>
      <c r="CC407" s="73"/>
      <c r="CD407" s="73"/>
      <c r="CE407" s="73"/>
      <c r="CF407" s="73"/>
      <c r="CG407" s="73"/>
      <c r="CH407" s="73"/>
      <c r="CI407" s="73"/>
      <c r="CJ407" s="73"/>
      <c r="CK407" s="73"/>
      <c r="CL407" s="73"/>
      <c r="CM407" s="73"/>
      <c r="CN407" s="73"/>
      <c r="CO407" s="73"/>
      <c r="CP407" s="73"/>
      <c r="CQ407" s="73"/>
      <c r="CR407" s="73"/>
      <c r="CS407" s="73"/>
      <c r="CT407" s="73"/>
      <c r="CU407" s="73"/>
      <c r="CV407" s="73"/>
      <c r="CW407" s="73"/>
      <c r="CX407" s="77"/>
      <c r="DA407" s="11" t="s">
        <v>439</v>
      </c>
      <c r="DB407" s="12">
        <v>0.871</v>
      </c>
      <c r="DC407" s="11"/>
    </row>
    <row r="408" spans="1:107" ht="13.5" customHeight="1" x14ac:dyDescent="0.2">
      <c r="A408" s="3"/>
      <c r="B408" s="77"/>
      <c r="C408" s="83"/>
      <c r="D408" s="83"/>
      <c r="E408" s="83"/>
      <c r="F408" s="83"/>
      <c r="G408" s="83"/>
      <c r="H408" s="83"/>
      <c r="I408" s="83"/>
      <c r="J408" s="83"/>
      <c r="K408" s="83"/>
      <c r="L408" s="83"/>
      <c r="M408" s="83"/>
      <c r="N408" s="83"/>
      <c r="O408" s="83"/>
      <c r="P408" s="83"/>
      <c r="Q408" s="83"/>
      <c r="R408" s="83"/>
      <c r="S408" s="83"/>
      <c r="T408" s="83"/>
      <c r="U408" s="83"/>
      <c r="V408" s="83"/>
      <c r="W408" s="83"/>
      <c r="X408" s="54"/>
      <c r="Y408" s="54"/>
      <c r="Z408" s="54"/>
      <c r="AA408" s="54"/>
      <c r="AB408" s="54"/>
      <c r="AC408" s="73"/>
      <c r="AD408" s="73"/>
      <c r="AE408" s="73"/>
      <c r="AF408" s="73"/>
      <c r="AG408" s="73"/>
      <c r="AH408" s="73"/>
      <c r="AI408" s="73"/>
      <c r="AJ408" s="73"/>
      <c r="AK408" s="73"/>
      <c r="AL408" s="73"/>
      <c r="AM408" s="73"/>
      <c r="AN408" s="73"/>
      <c r="AO408" s="73"/>
      <c r="AP408" s="73"/>
      <c r="AQ408" s="73"/>
      <c r="AR408" s="73"/>
      <c r="AS408" s="73"/>
      <c r="AT408" s="73"/>
      <c r="AU408" s="73"/>
      <c r="AV408" s="73"/>
      <c r="AW408" s="73"/>
      <c r="AX408" s="73"/>
      <c r="AY408" s="73"/>
      <c r="AZ408" s="77"/>
      <c r="BA408" s="83"/>
      <c r="BB408" s="83"/>
      <c r="BC408" s="83"/>
      <c r="BD408" s="83"/>
      <c r="BE408" s="83"/>
      <c r="BF408" s="83"/>
      <c r="BG408" s="83"/>
      <c r="BH408" s="83"/>
      <c r="BI408" s="83"/>
      <c r="BJ408" s="83"/>
      <c r="BK408" s="83"/>
      <c r="BL408" s="83"/>
      <c r="BM408" s="83"/>
      <c r="BN408" s="83"/>
      <c r="BO408" s="83"/>
      <c r="BP408" s="83"/>
      <c r="BQ408" s="83"/>
      <c r="BR408" s="83"/>
      <c r="BS408" s="83"/>
      <c r="BT408" s="83"/>
      <c r="BU408" s="83"/>
      <c r="BV408" s="54"/>
      <c r="BW408" s="54"/>
      <c r="BX408" s="54"/>
      <c r="BY408" s="54"/>
      <c r="BZ408" s="54"/>
      <c r="CA408" s="73"/>
      <c r="CB408" s="73"/>
      <c r="CC408" s="73"/>
      <c r="CD408" s="73"/>
      <c r="CE408" s="73"/>
      <c r="CF408" s="73"/>
      <c r="CG408" s="73"/>
      <c r="CH408" s="73"/>
      <c r="CI408" s="73"/>
      <c r="CJ408" s="73"/>
      <c r="CK408" s="73"/>
      <c r="CL408" s="73"/>
      <c r="CM408" s="73"/>
      <c r="CN408" s="73"/>
      <c r="CO408" s="73"/>
      <c r="CP408" s="73"/>
      <c r="CQ408" s="73"/>
      <c r="CR408" s="73"/>
      <c r="CS408" s="73"/>
      <c r="CT408" s="73"/>
      <c r="CU408" s="73"/>
      <c r="CV408" s="73"/>
      <c r="CW408" s="73"/>
      <c r="CX408" s="77"/>
      <c r="DA408" s="11" t="s">
        <v>440</v>
      </c>
      <c r="DB408" s="12">
        <v>0.85799999999999998</v>
      </c>
      <c r="DC408" s="11"/>
    </row>
    <row r="409" spans="1:107" ht="13.5" customHeight="1" x14ac:dyDescent="0.25">
      <c r="A409" s="3"/>
      <c r="B409" s="77"/>
      <c r="C409" s="84"/>
      <c r="D409" s="75"/>
      <c r="E409" s="75"/>
      <c r="F409" s="75"/>
      <c r="G409" s="75"/>
      <c r="H409" s="75"/>
      <c r="I409" s="75"/>
      <c r="J409" s="75"/>
      <c r="K409" s="75"/>
      <c r="L409" s="75"/>
      <c r="M409" s="74"/>
      <c r="N409" s="74"/>
      <c r="O409" s="74"/>
      <c r="P409" s="74"/>
      <c r="Q409" s="74"/>
      <c r="R409" s="85"/>
      <c r="S409" s="85"/>
      <c r="T409" s="85"/>
      <c r="U409" s="86"/>
      <c r="V409" s="86"/>
      <c r="W409" s="86"/>
      <c r="X409" s="74"/>
      <c r="Y409" s="74"/>
      <c r="Z409" s="74"/>
      <c r="AA409" s="74"/>
      <c r="AB409" s="74"/>
      <c r="AC409" s="73"/>
      <c r="AD409" s="73"/>
      <c r="AE409" s="73"/>
      <c r="AF409" s="73"/>
      <c r="AG409" s="73"/>
      <c r="AH409" s="73"/>
      <c r="AI409" s="73"/>
      <c r="AJ409" s="73"/>
      <c r="AK409" s="73"/>
      <c r="AL409" s="73"/>
      <c r="AM409" s="73"/>
      <c r="AN409" s="73"/>
      <c r="AO409" s="73"/>
      <c r="AP409" s="73"/>
      <c r="AQ409" s="73"/>
      <c r="AR409" s="73"/>
      <c r="AS409" s="73"/>
      <c r="AT409" s="73"/>
      <c r="AU409" s="73"/>
      <c r="AV409" s="73"/>
      <c r="AW409" s="73"/>
      <c r="AX409" s="73"/>
      <c r="AY409" s="73"/>
      <c r="AZ409" s="77"/>
      <c r="BA409" s="84"/>
      <c r="BB409" s="76"/>
      <c r="BC409" s="76"/>
      <c r="BD409" s="76"/>
      <c r="BE409" s="76"/>
      <c r="BF409" s="76"/>
      <c r="BG409" s="76"/>
      <c r="BH409" s="76"/>
      <c r="BI409" s="76"/>
      <c r="BJ409" s="76"/>
      <c r="BK409" s="74"/>
      <c r="BL409" s="74"/>
      <c r="BM409" s="74"/>
      <c r="BN409" s="74"/>
      <c r="BO409" s="74"/>
      <c r="BP409" s="85"/>
      <c r="BQ409" s="85"/>
      <c r="BR409" s="85"/>
      <c r="BS409" s="86"/>
      <c r="BT409" s="86"/>
      <c r="BU409" s="86"/>
      <c r="BV409" s="74"/>
      <c r="BW409" s="74"/>
      <c r="BX409" s="74"/>
      <c r="BY409" s="74"/>
      <c r="BZ409" s="74"/>
      <c r="CA409" s="73"/>
      <c r="CB409" s="73"/>
      <c r="CC409" s="73"/>
      <c r="CD409" s="73"/>
      <c r="CE409" s="73"/>
      <c r="CF409" s="73"/>
      <c r="CG409" s="73"/>
      <c r="CH409" s="73"/>
      <c r="CI409" s="73"/>
      <c r="CJ409" s="73"/>
      <c r="CK409" s="73"/>
      <c r="CL409" s="73"/>
      <c r="CM409" s="73"/>
      <c r="CN409" s="73"/>
      <c r="CO409" s="73"/>
      <c r="CP409" s="73"/>
      <c r="CQ409" s="73"/>
      <c r="CR409" s="73"/>
      <c r="CS409" s="73"/>
      <c r="CT409" s="73"/>
      <c r="CU409" s="73"/>
      <c r="CV409" s="73"/>
      <c r="CW409" s="73"/>
      <c r="CX409" s="77"/>
      <c r="DA409" s="11" t="s">
        <v>441</v>
      </c>
      <c r="DB409" s="12">
        <v>0.89200000000000002</v>
      </c>
      <c r="DC409" s="11"/>
    </row>
    <row r="410" spans="1:107" ht="13.5" customHeight="1" x14ac:dyDescent="0.25">
      <c r="A410" s="3"/>
      <c r="B410" s="77"/>
      <c r="C410" s="84"/>
      <c r="D410" s="75"/>
      <c r="E410" s="75"/>
      <c r="F410" s="75"/>
      <c r="G410" s="75"/>
      <c r="H410" s="75"/>
      <c r="I410" s="75"/>
      <c r="J410" s="75"/>
      <c r="K410" s="75"/>
      <c r="L410" s="75"/>
      <c r="M410" s="74"/>
      <c r="N410" s="74"/>
      <c r="O410" s="74"/>
      <c r="P410" s="74"/>
      <c r="Q410" s="74"/>
      <c r="R410" s="85"/>
      <c r="S410" s="85"/>
      <c r="T410" s="85"/>
      <c r="U410" s="86"/>
      <c r="V410" s="86"/>
      <c r="W410" s="86"/>
      <c r="X410" s="74"/>
      <c r="Y410" s="74"/>
      <c r="Z410" s="74"/>
      <c r="AA410" s="74"/>
      <c r="AB410" s="74"/>
      <c r="AC410" s="73"/>
      <c r="AD410" s="73"/>
      <c r="AE410" s="73"/>
      <c r="AF410" s="73"/>
      <c r="AG410" s="73"/>
      <c r="AH410" s="73"/>
      <c r="AI410" s="73"/>
      <c r="AJ410" s="73"/>
      <c r="AK410" s="73"/>
      <c r="AL410" s="73"/>
      <c r="AM410" s="73"/>
      <c r="AN410" s="73"/>
      <c r="AO410" s="73"/>
      <c r="AP410" s="73"/>
      <c r="AQ410" s="73"/>
      <c r="AR410" s="73"/>
      <c r="AS410" s="73"/>
      <c r="AT410" s="73"/>
      <c r="AU410" s="73"/>
      <c r="AV410" s="73"/>
      <c r="AW410" s="73"/>
      <c r="AX410" s="73"/>
      <c r="AY410" s="73"/>
      <c r="AZ410" s="77"/>
      <c r="BA410" s="84"/>
      <c r="BB410" s="76"/>
      <c r="BC410" s="76"/>
      <c r="BD410" s="76"/>
      <c r="BE410" s="76"/>
      <c r="BF410" s="76"/>
      <c r="BG410" s="76"/>
      <c r="BH410" s="76"/>
      <c r="BI410" s="76"/>
      <c r="BJ410" s="76"/>
      <c r="BK410" s="74"/>
      <c r="BL410" s="74"/>
      <c r="BM410" s="74"/>
      <c r="BN410" s="74"/>
      <c r="BO410" s="74"/>
      <c r="BP410" s="85"/>
      <c r="BQ410" s="85"/>
      <c r="BR410" s="85"/>
      <c r="BS410" s="86"/>
      <c r="BT410" s="86"/>
      <c r="BU410" s="86"/>
      <c r="BV410" s="74"/>
      <c r="BW410" s="74"/>
      <c r="BX410" s="74"/>
      <c r="BY410" s="74"/>
      <c r="BZ410" s="74"/>
      <c r="CA410" s="73"/>
      <c r="CB410" s="73"/>
      <c r="CC410" s="73"/>
      <c r="CD410" s="73"/>
      <c r="CE410" s="73"/>
      <c r="CF410" s="73"/>
      <c r="CG410" s="73"/>
      <c r="CH410" s="73"/>
      <c r="CI410" s="73"/>
      <c r="CJ410" s="73"/>
      <c r="CK410" s="73"/>
      <c r="CL410" s="73"/>
      <c r="CM410" s="73"/>
      <c r="CN410" s="73"/>
      <c r="CO410" s="73"/>
      <c r="CP410" s="73"/>
      <c r="CQ410" s="73"/>
      <c r="CR410" s="73"/>
      <c r="CS410" s="73"/>
      <c r="CT410" s="73"/>
      <c r="CU410" s="73"/>
      <c r="CV410" s="73"/>
      <c r="CW410" s="73"/>
      <c r="CX410" s="77"/>
      <c r="DA410" s="11" t="s">
        <v>442</v>
      </c>
      <c r="DB410" s="12">
        <v>0.81100000000000005</v>
      </c>
      <c r="DC410" s="11"/>
    </row>
    <row r="411" spans="1:107" ht="13.5" customHeight="1" x14ac:dyDescent="0.25">
      <c r="A411" s="3"/>
      <c r="B411" s="77"/>
      <c r="C411" s="84"/>
      <c r="D411" s="75"/>
      <c r="E411" s="75"/>
      <c r="F411" s="75"/>
      <c r="G411" s="75"/>
      <c r="H411" s="75"/>
      <c r="I411" s="75"/>
      <c r="J411" s="75"/>
      <c r="K411" s="75"/>
      <c r="L411" s="75"/>
      <c r="M411" s="74"/>
      <c r="N411" s="74"/>
      <c r="O411" s="74"/>
      <c r="P411" s="74"/>
      <c r="Q411" s="74"/>
      <c r="R411" s="85"/>
      <c r="S411" s="85"/>
      <c r="T411" s="85"/>
      <c r="U411" s="86"/>
      <c r="V411" s="86"/>
      <c r="W411" s="86"/>
      <c r="X411" s="74"/>
      <c r="Y411" s="74"/>
      <c r="Z411" s="74"/>
      <c r="AA411" s="74"/>
      <c r="AB411" s="74"/>
      <c r="AC411" s="73"/>
      <c r="AD411" s="73"/>
      <c r="AE411" s="73"/>
      <c r="AF411" s="73"/>
      <c r="AG411" s="73"/>
      <c r="AH411" s="73"/>
      <c r="AI411" s="73"/>
      <c r="AJ411" s="73"/>
      <c r="AK411" s="73"/>
      <c r="AL411" s="73"/>
      <c r="AM411" s="73"/>
      <c r="AN411" s="73"/>
      <c r="AO411" s="73"/>
      <c r="AP411" s="73"/>
      <c r="AQ411" s="73"/>
      <c r="AR411" s="73"/>
      <c r="AS411" s="73"/>
      <c r="AT411" s="73"/>
      <c r="AU411" s="73"/>
      <c r="AV411" s="73"/>
      <c r="AW411" s="73"/>
      <c r="AX411" s="73"/>
      <c r="AY411" s="73"/>
      <c r="AZ411" s="77"/>
      <c r="BA411" s="84"/>
      <c r="BB411" s="76"/>
      <c r="BC411" s="76"/>
      <c r="BD411" s="76"/>
      <c r="BE411" s="76"/>
      <c r="BF411" s="76"/>
      <c r="BG411" s="76"/>
      <c r="BH411" s="76"/>
      <c r="BI411" s="76"/>
      <c r="BJ411" s="76"/>
      <c r="BK411" s="74"/>
      <c r="BL411" s="74"/>
      <c r="BM411" s="74"/>
      <c r="BN411" s="74"/>
      <c r="BO411" s="74"/>
      <c r="BP411" s="85"/>
      <c r="BQ411" s="85"/>
      <c r="BR411" s="85"/>
      <c r="BS411" s="86"/>
      <c r="BT411" s="86"/>
      <c r="BU411" s="86"/>
      <c r="BV411" s="74"/>
      <c r="BW411" s="74"/>
      <c r="BX411" s="74"/>
      <c r="BY411" s="74"/>
      <c r="BZ411" s="74"/>
      <c r="CA411" s="73"/>
      <c r="CB411" s="73"/>
      <c r="CC411" s="73"/>
      <c r="CD411" s="73"/>
      <c r="CE411" s="73"/>
      <c r="CF411" s="73"/>
      <c r="CG411" s="73"/>
      <c r="CH411" s="73"/>
      <c r="CI411" s="73"/>
      <c r="CJ411" s="73"/>
      <c r="CK411" s="73"/>
      <c r="CL411" s="73"/>
      <c r="CM411" s="73"/>
      <c r="CN411" s="73"/>
      <c r="CO411" s="73"/>
      <c r="CP411" s="73"/>
      <c r="CQ411" s="73"/>
      <c r="CR411" s="73"/>
      <c r="CS411" s="73"/>
      <c r="CT411" s="73"/>
      <c r="CU411" s="73"/>
      <c r="CV411" s="73"/>
      <c r="CW411" s="73"/>
      <c r="CX411" s="77"/>
      <c r="DA411" s="11" t="s">
        <v>443</v>
      </c>
      <c r="DB411" s="12">
        <v>0.90500000000000003</v>
      </c>
      <c r="DC411" s="11"/>
    </row>
    <row r="412" spans="1:107" ht="13.5" customHeight="1" x14ac:dyDescent="0.25">
      <c r="A412" s="3"/>
      <c r="B412" s="77"/>
      <c r="C412" s="84"/>
      <c r="D412" s="75"/>
      <c r="E412" s="75"/>
      <c r="F412" s="75"/>
      <c r="G412" s="75"/>
      <c r="H412" s="75"/>
      <c r="I412" s="75"/>
      <c r="J412" s="75"/>
      <c r="K412" s="75"/>
      <c r="L412" s="75"/>
      <c r="M412" s="74"/>
      <c r="N412" s="74"/>
      <c r="O412" s="74"/>
      <c r="P412" s="74"/>
      <c r="Q412" s="74"/>
      <c r="R412" s="85"/>
      <c r="S412" s="85"/>
      <c r="T412" s="85"/>
      <c r="U412" s="86"/>
      <c r="V412" s="86"/>
      <c r="W412" s="86"/>
      <c r="X412" s="74"/>
      <c r="Y412" s="74"/>
      <c r="Z412" s="74"/>
      <c r="AA412" s="74"/>
      <c r="AB412" s="74"/>
      <c r="AC412" s="73"/>
      <c r="AD412" s="73"/>
      <c r="AE412" s="73"/>
      <c r="AF412" s="73"/>
      <c r="AG412" s="73"/>
      <c r="AH412" s="73"/>
      <c r="AI412" s="73"/>
      <c r="AJ412" s="73"/>
      <c r="AK412" s="73"/>
      <c r="AL412" s="73"/>
      <c r="AM412" s="73"/>
      <c r="AN412" s="73"/>
      <c r="AO412" s="73"/>
      <c r="AP412" s="73"/>
      <c r="AQ412" s="73"/>
      <c r="AR412" s="73"/>
      <c r="AS412" s="73"/>
      <c r="AT412" s="73"/>
      <c r="AU412" s="73"/>
      <c r="AV412" s="73"/>
      <c r="AW412" s="73"/>
      <c r="AX412" s="73"/>
      <c r="AY412" s="73"/>
      <c r="AZ412" s="77"/>
      <c r="BA412" s="84"/>
      <c r="BB412" s="76"/>
      <c r="BC412" s="76"/>
      <c r="BD412" s="76"/>
      <c r="BE412" s="76"/>
      <c r="BF412" s="76"/>
      <c r="BG412" s="76"/>
      <c r="BH412" s="76"/>
      <c r="BI412" s="76"/>
      <c r="BJ412" s="76"/>
      <c r="BK412" s="74"/>
      <c r="BL412" s="74"/>
      <c r="BM412" s="74"/>
      <c r="BN412" s="74"/>
      <c r="BO412" s="74"/>
      <c r="BP412" s="85"/>
      <c r="BQ412" s="85"/>
      <c r="BR412" s="85"/>
      <c r="BS412" s="86"/>
      <c r="BT412" s="86"/>
      <c r="BU412" s="86"/>
      <c r="BV412" s="74"/>
      <c r="BW412" s="74"/>
      <c r="BX412" s="74"/>
      <c r="BY412" s="74"/>
      <c r="BZ412" s="74"/>
      <c r="CA412" s="73"/>
      <c r="CB412" s="73"/>
      <c r="CC412" s="73"/>
      <c r="CD412" s="73"/>
      <c r="CE412" s="73"/>
      <c r="CF412" s="73"/>
      <c r="CG412" s="73"/>
      <c r="CH412" s="73"/>
      <c r="CI412" s="73"/>
      <c r="CJ412" s="73"/>
      <c r="CK412" s="73"/>
      <c r="CL412" s="73"/>
      <c r="CM412" s="73"/>
      <c r="CN412" s="73"/>
      <c r="CO412" s="73"/>
      <c r="CP412" s="73"/>
      <c r="CQ412" s="73"/>
      <c r="CR412" s="73"/>
      <c r="CS412" s="73"/>
      <c r="CT412" s="73"/>
      <c r="CU412" s="73"/>
      <c r="CV412" s="73"/>
      <c r="CW412" s="73"/>
      <c r="CX412" s="77"/>
      <c r="DA412" s="11" t="s">
        <v>444</v>
      </c>
      <c r="DB412" s="12">
        <v>0.86799999999999999</v>
      </c>
      <c r="DC412" s="11"/>
    </row>
    <row r="413" spans="1:107" ht="13.5" customHeight="1" x14ac:dyDescent="0.2">
      <c r="A413" s="3"/>
      <c r="B413" s="77"/>
      <c r="C413" s="83"/>
      <c r="D413" s="83"/>
      <c r="E413" s="83"/>
      <c r="F413" s="83"/>
      <c r="G413" s="83"/>
      <c r="H413" s="83"/>
      <c r="I413" s="83"/>
      <c r="J413" s="83"/>
      <c r="K413" s="83"/>
      <c r="L413" s="83"/>
      <c r="M413" s="83"/>
      <c r="N413" s="83"/>
      <c r="O413" s="83"/>
      <c r="P413" s="83"/>
      <c r="Q413" s="83"/>
      <c r="R413" s="83"/>
      <c r="S413" s="83"/>
      <c r="T413" s="83"/>
      <c r="U413" s="83"/>
      <c r="V413" s="83"/>
      <c r="W413" s="83"/>
      <c r="X413" s="54"/>
      <c r="Y413" s="54"/>
      <c r="Z413" s="54"/>
      <c r="AA413" s="54"/>
      <c r="AB413" s="54"/>
      <c r="AC413" s="73"/>
      <c r="AD413" s="73"/>
      <c r="AE413" s="73"/>
      <c r="AF413" s="73"/>
      <c r="AG413" s="73"/>
      <c r="AH413" s="73"/>
      <c r="AI413" s="73"/>
      <c r="AJ413" s="73"/>
      <c r="AK413" s="73"/>
      <c r="AL413" s="73"/>
      <c r="AM413" s="73"/>
      <c r="AN413" s="73"/>
      <c r="AO413" s="73"/>
      <c r="AP413" s="73"/>
      <c r="AQ413" s="73"/>
      <c r="AR413" s="73"/>
      <c r="AS413" s="73"/>
      <c r="AT413" s="73"/>
      <c r="AU413" s="73"/>
      <c r="AV413" s="73"/>
      <c r="AW413" s="73"/>
      <c r="AX413" s="73"/>
      <c r="AY413" s="73"/>
      <c r="AZ413" s="77"/>
      <c r="BA413" s="83"/>
      <c r="BB413" s="83"/>
      <c r="BC413" s="83"/>
      <c r="BD413" s="83"/>
      <c r="BE413" s="83"/>
      <c r="BF413" s="83"/>
      <c r="BG413" s="83"/>
      <c r="BH413" s="83"/>
      <c r="BI413" s="83"/>
      <c r="BJ413" s="83"/>
      <c r="BK413" s="83"/>
      <c r="BL413" s="83"/>
      <c r="BM413" s="83"/>
      <c r="BN413" s="83"/>
      <c r="BO413" s="83"/>
      <c r="BP413" s="83"/>
      <c r="BQ413" s="83"/>
      <c r="BR413" s="83"/>
      <c r="BS413" s="83"/>
      <c r="BT413" s="83"/>
      <c r="BU413" s="83"/>
      <c r="BV413" s="54"/>
      <c r="BW413" s="54"/>
      <c r="BX413" s="54"/>
      <c r="BY413" s="54"/>
      <c r="BZ413" s="54"/>
      <c r="CA413" s="73"/>
      <c r="CB413" s="73"/>
      <c r="CC413" s="73"/>
      <c r="CD413" s="73"/>
      <c r="CE413" s="73"/>
      <c r="CF413" s="73"/>
      <c r="CG413" s="73"/>
      <c r="CH413" s="73"/>
      <c r="CI413" s="73"/>
      <c r="CJ413" s="73"/>
      <c r="CK413" s="73"/>
      <c r="CL413" s="73"/>
      <c r="CM413" s="73"/>
      <c r="CN413" s="73"/>
      <c r="CO413" s="73"/>
      <c r="CP413" s="73"/>
      <c r="CQ413" s="73"/>
      <c r="CR413" s="73"/>
      <c r="CS413" s="73"/>
      <c r="CT413" s="73"/>
      <c r="CU413" s="73"/>
      <c r="CV413" s="73"/>
      <c r="CW413" s="73"/>
      <c r="CX413" s="77"/>
      <c r="DA413" s="11" t="s">
        <v>445</v>
      </c>
      <c r="DB413" s="12">
        <v>0.85799999999999998</v>
      </c>
      <c r="DC413" s="11"/>
    </row>
    <row r="414" spans="1:107" ht="13.5" customHeight="1" x14ac:dyDescent="0.2">
      <c r="A414" s="3"/>
      <c r="B414" s="77"/>
      <c r="C414" s="83"/>
      <c r="D414" s="83"/>
      <c r="E414" s="83"/>
      <c r="F414" s="83"/>
      <c r="G414" s="83"/>
      <c r="H414" s="83"/>
      <c r="I414" s="83"/>
      <c r="J414" s="83"/>
      <c r="K414" s="83"/>
      <c r="L414" s="83"/>
      <c r="M414" s="83"/>
      <c r="N414" s="83"/>
      <c r="O414" s="83"/>
      <c r="P414" s="83"/>
      <c r="Q414" s="83"/>
      <c r="R414" s="83"/>
      <c r="S414" s="83"/>
      <c r="T414" s="83"/>
      <c r="U414" s="83"/>
      <c r="V414" s="83"/>
      <c r="W414" s="83"/>
      <c r="X414" s="54"/>
      <c r="Y414" s="54"/>
      <c r="Z414" s="54"/>
      <c r="AA414" s="54"/>
      <c r="AB414" s="54"/>
      <c r="AC414" s="73"/>
      <c r="AD414" s="73"/>
      <c r="AE414" s="73"/>
      <c r="AF414" s="73"/>
      <c r="AG414" s="73"/>
      <c r="AH414" s="73"/>
      <c r="AI414" s="73"/>
      <c r="AJ414" s="73"/>
      <c r="AK414" s="73"/>
      <c r="AL414" s="73"/>
      <c r="AM414" s="73"/>
      <c r="AN414" s="73"/>
      <c r="AO414" s="73"/>
      <c r="AP414" s="73"/>
      <c r="AQ414" s="73"/>
      <c r="AR414" s="73"/>
      <c r="AS414" s="73"/>
      <c r="AT414" s="73"/>
      <c r="AU414" s="73"/>
      <c r="AV414" s="73"/>
      <c r="AW414" s="73"/>
      <c r="AX414" s="73"/>
      <c r="AY414" s="73"/>
      <c r="AZ414" s="77"/>
      <c r="BA414" s="83"/>
      <c r="BB414" s="83"/>
      <c r="BC414" s="83"/>
      <c r="BD414" s="83"/>
      <c r="BE414" s="83"/>
      <c r="BF414" s="83"/>
      <c r="BG414" s="83"/>
      <c r="BH414" s="83"/>
      <c r="BI414" s="83"/>
      <c r="BJ414" s="83"/>
      <c r="BK414" s="83"/>
      <c r="BL414" s="83"/>
      <c r="BM414" s="83"/>
      <c r="BN414" s="83"/>
      <c r="BO414" s="83"/>
      <c r="BP414" s="83"/>
      <c r="BQ414" s="83"/>
      <c r="BR414" s="83"/>
      <c r="BS414" s="83"/>
      <c r="BT414" s="83"/>
      <c r="BU414" s="83"/>
      <c r="BV414" s="54"/>
      <c r="BW414" s="54"/>
      <c r="BX414" s="54"/>
      <c r="BY414" s="54"/>
      <c r="BZ414" s="54"/>
      <c r="CA414" s="83"/>
      <c r="CB414" s="83"/>
      <c r="CC414" s="83"/>
      <c r="CD414" s="83"/>
      <c r="CE414" s="83"/>
      <c r="CF414" s="83"/>
      <c r="CG414" s="83"/>
      <c r="CH414" s="83"/>
      <c r="CI414" s="83"/>
      <c r="CJ414" s="83"/>
      <c r="CK414" s="83"/>
      <c r="CL414" s="83"/>
      <c r="CM414" s="83"/>
      <c r="CN414" s="83"/>
      <c r="CO414" s="83"/>
      <c r="CP414" s="83"/>
      <c r="CQ414" s="83"/>
      <c r="CR414" s="83"/>
      <c r="CS414" s="83"/>
      <c r="CT414" s="83"/>
      <c r="CU414" s="83"/>
      <c r="CV414" s="83"/>
      <c r="CW414" s="83"/>
      <c r="CX414" s="77"/>
      <c r="DA414" s="11"/>
      <c r="DB414" s="11"/>
      <c r="DC414" s="11"/>
    </row>
    <row r="415" spans="1:107" ht="13.5" customHeight="1" x14ac:dyDescent="0.25">
      <c r="A415" s="3"/>
      <c r="B415" s="77"/>
      <c r="C415" s="84"/>
      <c r="D415" s="75"/>
      <c r="E415" s="75"/>
      <c r="F415" s="75"/>
      <c r="G415" s="75"/>
      <c r="H415" s="75"/>
      <c r="I415" s="75"/>
      <c r="J415" s="75"/>
      <c r="K415" s="75"/>
      <c r="L415" s="75"/>
      <c r="M415" s="74"/>
      <c r="N415" s="74"/>
      <c r="O415" s="74"/>
      <c r="P415" s="74"/>
      <c r="Q415" s="74"/>
      <c r="R415" s="85"/>
      <c r="S415" s="85"/>
      <c r="T415" s="85"/>
      <c r="U415" s="86"/>
      <c r="V415" s="86"/>
      <c r="W415" s="86"/>
      <c r="X415" s="74"/>
      <c r="Y415" s="74"/>
      <c r="Z415" s="74"/>
      <c r="AA415" s="74"/>
      <c r="AB415" s="74"/>
      <c r="AC415" s="73"/>
      <c r="AD415" s="73"/>
      <c r="AE415" s="73"/>
      <c r="AF415" s="73"/>
      <c r="AG415" s="73"/>
      <c r="AH415" s="73"/>
      <c r="AI415" s="73"/>
      <c r="AJ415" s="73"/>
      <c r="AK415" s="73"/>
      <c r="AL415" s="73"/>
      <c r="AM415" s="73"/>
      <c r="AN415" s="73"/>
      <c r="AO415" s="73"/>
      <c r="AP415" s="73"/>
      <c r="AQ415" s="73"/>
      <c r="AR415" s="73"/>
      <c r="AS415" s="73"/>
      <c r="AT415" s="73"/>
      <c r="AU415" s="73"/>
      <c r="AV415" s="73"/>
      <c r="AW415" s="73"/>
      <c r="AX415" s="73"/>
      <c r="AY415" s="73"/>
      <c r="AZ415" s="77"/>
      <c r="BA415" s="51"/>
      <c r="BB415" s="51"/>
      <c r="BC415" s="51"/>
      <c r="BD415" s="51"/>
      <c r="BE415" s="51"/>
      <c r="BF415" s="51"/>
      <c r="BG415" s="51"/>
      <c r="BH415" s="51"/>
      <c r="BI415" s="51"/>
      <c r="BJ415" s="51"/>
      <c r="BK415" s="51"/>
      <c r="BL415" s="51"/>
      <c r="BM415" s="51"/>
      <c r="BN415" s="51"/>
      <c r="BO415" s="51"/>
      <c r="BP415" s="51"/>
      <c r="BQ415" s="51"/>
      <c r="BR415" s="51"/>
      <c r="BS415" s="51"/>
      <c r="BT415" s="51"/>
      <c r="BU415" s="51"/>
      <c r="BV415" s="54"/>
      <c r="BW415" s="54"/>
      <c r="BX415" s="54"/>
      <c r="BY415" s="54"/>
      <c r="BZ415" s="54"/>
      <c r="CA415" s="87"/>
      <c r="CB415" s="52"/>
      <c r="CC415" s="52"/>
      <c r="CD415" s="52"/>
      <c r="CE415" s="52"/>
      <c r="CF415" s="52"/>
      <c r="CG415" s="52"/>
      <c r="CH415" s="52"/>
      <c r="CI415" s="52"/>
      <c r="CJ415" s="52"/>
      <c r="CK415" s="52"/>
      <c r="CL415" s="52"/>
      <c r="CM415" s="52"/>
      <c r="CN415" s="52"/>
      <c r="CO415" s="52"/>
      <c r="CP415" s="88"/>
      <c r="CQ415" s="88"/>
      <c r="CR415" s="88"/>
      <c r="CS415" s="89"/>
      <c r="CT415" s="80"/>
      <c r="CU415" s="80"/>
      <c r="CV415" s="80"/>
      <c r="CW415" s="80"/>
      <c r="CX415" s="77"/>
      <c r="DA415" s="11" t="s">
        <v>446</v>
      </c>
      <c r="DB415" s="12">
        <v>0.89900000000000002</v>
      </c>
      <c r="DC415" s="11"/>
    </row>
    <row r="416" spans="1:107" ht="13.5" customHeight="1" x14ac:dyDescent="0.25">
      <c r="A416" s="3"/>
      <c r="B416" s="77"/>
      <c r="C416" s="84"/>
      <c r="D416" s="75"/>
      <c r="E416" s="75"/>
      <c r="F416" s="75"/>
      <c r="G416" s="75"/>
      <c r="H416" s="75"/>
      <c r="I416" s="75"/>
      <c r="J416" s="75"/>
      <c r="K416" s="75"/>
      <c r="L416" s="75"/>
      <c r="M416" s="74"/>
      <c r="N416" s="74"/>
      <c r="O416" s="74"/>
      <c r="P416" s="74"/>
      <c r="Q416" s="74"/>
      <c r="R416" s="85"/>
      <c r="S416" s="85"/>
      <c r="T416" s="85"/>
      <c r="U416" s="86"/>
      <c r="V416" s="86"/>
      <c r="W416" s="86"/>
      <c r="X416" s="74"/>
      <c r="Y416" s="74"/>
      <c r="Z416" s="74"/>
      <c r="AA416" s="74"/>
      <c r="AB416" s="74"/>
      <c r="AC416" s="73"/>
      <c r="AD416" s="73"/>
      <c r="AE416" s="73"/>
      <c r="AF416" s="73"/>
      <c r="AG416" s="73"/>
      <c r="AH416" s="73"/>
      <c r="AI416" s="73"/>
      <c r="AJ416" s="73"/>
      <c r="AK416" s="73"/>
      <c r="AL416" s="73"/>
      <c r="AM416" s="73"/>
      <c r="AN416" s="73"/>
      <c r="AO416" s="73"/>
      <c r="AP416" s="73"/>
      <c r="AQ416" s="73"/>
      <c r="AR416" s="73"/>
      <c r="AS416" s="73"/>
      <c r="AT416" s="73"/>
      <c r="AU416" s="73"/>
      <c r="AV416" s="73"/>
      <c r="AW416" s="73"/>
      <c r="AX416" s="73"/>
      <c r="AY416" s="73"/>
      <c r="AZ416" s="77"/>
      <c r="BA416" s="51"/>
      <c r="BB416" s="51"/>
      <c r="BC416" s="51"/>
      <c r="BD416" s="51"/>
      <c r="BE416" s="51"/>
      <c r="BF416" s="51"/>
      <c r="BG416" s="51"/>
      <c r="BH416" s="51"/>
      <c r="BI416" s="51"/>
      <c r="BJ416" s="51"/>
      <c r="BK416" s="51"/>
      <c r="BL416" s="51"/>
      <c r="BM416" s="51"/>
      <c r="BN416" s="51"/>
      <c r="BO416" s="51"/>
      <c r="BP416" s="51"/>
      <c r="BQ416" s="51"/>
      <c r="BR416" s="51"/>
      <c r="BS416" s="90"/>
      <c r="BT416" s="90"/>
      <c r="BU416" s="90"/>
      <c r="BV416" s="54"/>
      <c r="BW416" s="54"/>
      <c r="BX416" s="54"/>
      <c r="BY416" s="54"/>
      <c r="BZ416" s="54"/>
      <c r="CA416" s="87"/>
      <c r="CB416" s="52"/>
      <c r="CC416" s="52"/>
      <c r="CD416" s="52"/>
      <c r="CE416" s="52"/>
      <c r="CF416" s="52"/>
      <c r="CG416" s="52"/>
      <c r="CH416" s="52"/>
      <c r="CI416" s="52"/>
      <c r="CJ416" s="52"/>
      <c r="CK416" s="52"/>
      <c r="CL416" s="52"/>
      <c r="CM416" s="52"/>
      <c r="CN416" s="52"/>
      <c r="CO416" s="52"/>
      <c r="CP416" s="91"/>
      <c r="CQ416" s="91"/>
      <c r="CR416" s="91"/>
      <c r="CS416" s="79"/>
      <c r="CT416" s="80"/>
      <c r="CU416" s="80"/>
      <c r="CV416" s="80"/>
      <c r="CW416" s="80"/>
      <c r="CX416" s="77"/>
      <c r="DA416" s="11" t="s">
        <v>447</v>
      </c>
      <c r="DB416" s="12">
        <v>0.95499999999999996</v>
      </c>
      <c r="DC416" s="11"/>
    </row>
    <row r="417" spans="1:107" ht="13.5" customHeight="1" x14ac:dyDescent="0.25">
      <c r="A417" s="3"/>
      <c r="B417" s="77"/>
      <c r="C417" s="84"/>
      <c r="D417" s="75"/>
      <c r="E417" s="75"/>
      <c r="F417" s="75"/>
      <c r="G417" s="75"/>
      <c r="H417" s="75"/>
      <c r="I417" s="75"/>
      <c r="J417" s="75"/>
      <c r="K417" s="75"/>
      <c r="L417" s="75"/>
      <c r="M417" s="74"/>
      <c r="N417" s="74"/>
      <c r="O417" s="74"/>
      <c r="P417" s="74"/>
      <c r="Q417" s="74"/>
      <c r="R417" s="85"/>
      <c r="S417" s="85"/>
      <c r="T417" s="85"/>
      <c r="U417" s="86"/>
      <c r="V417" s="86"/>
      <c r="W417" s="86"/>
      <c r="X417" s="74"/>
      <c r="Y417" s="74"/>
      <c r="Z417" s="74"/>
      <c r="AA417" s="74"/>
      <c r="AB417" s="74"/>
      <c r="AC417" s="73"/>
      <c r="AD417" s="73"/>
      <c r="AE417" s="73"/>
      <c r="AF417" s="73"/>
      <c r="AG417" s="73"/>
      <c r="AH417" s="73"/>
      <c r="AI417" s="73"/>
      <c r="AJ417" s="73"/>
      <c r="AK417" s="73"/>
      <c r="AL417" s="73"/>
      <c r="AM417" s="73"/>
      <c r="AN417" s="73"/>
      <c r="AO417" s="73"/>
      <c r="AP417" s="73"/>
      <c r="AQ417" s="73"/>
      <c r="AR417" s="73"/>
      <c r="AS417" s="73"/>
      <c r="AT417" s="73"/>
      <c r="AU417" s="73"/>
      <c r="AV417" s="73"/>
      <c r="AW417" s="73"/>
      <c r="AX417" s="73"/>
      <c r="AY417" s="73"/>
      <c r="AZ417" s="77"/>
      <c r="BA417" s="53"/>
      <c r="BB417" s="53"/>
      <c r="BC417" s="53"/>
      <c r="BD417" s="53"/>
      <c r="BE417" s="53"/>
      <c r="BF417" s="53"/>
      <c r="BG417" s="53"/>
      <c r="BH417" s="53"/>
      <c r="BI417" s="53"/>
      <c r="BJ417" s="53"/>
      <c r="BK417" s="53"/>
      <c r="BL417" s="53"/>
      <c r="BM417" s="53"/>
      <c r="BN417" s="53"/>
      <c r="BO417" s="53"/>
      <c r="BP417" s="53"/>
      <c r="BQ417" s="53"/>
      <c r="BR417" s="53"/>
      <c r="BS417" s="90"/>
      <c r="BT417" s="90"/>
      <c r="BU417" s="90"/>
      <c r="BV417" s="54"/>
      <c r="BW417" s="54"/>
      <c r="BX417" s="54"/>
      <c r="BY417" s="54"/>
      <c r="BZ417" s="54"/>
      <c r="CA417" s="87"/>
      <c r="CB417" s="52"/>
      <c r="CC417" s="52"/>
      <c r="CD417" s="52"/>
      <c r="CE417" s="52"/>
      <c r="CF417" s="52"/>
      <c r="CG417" s="52"/>
      <c r="CH417" s="52"/>
      <c r="CI417" s="52"/>
      <c r="CJ417" s="52"/>
      <c r="CK417" s="52"/>
      <c r="CL417" s="52"/>
      <c r="CM417" s="52"/>
      <c r="CN417" s="52"/>
      <c r="CO417" s="52"/>
      <c r="CP417" s="88"/>
      <c r="CQ417" s="88"/>
      <c r="CR417" s="88"/>
      <c r="CS417" s="89"/>
      <c r="CT417" s="80"/>
      <c r="CU417" s="80"/>
      <c r="CV417" s="80"/>
      <c r="CW417" s="80"/>
      <c r="CX417" s="77"/>
      <c r="DA417" s="11" t="s">
        <v>448</v>
      </c>
      <c r="DB417" s="12">
        <v>0.93799999999999994</v>
      </c>
      <c r="DC417" s="11"/>
    </row>
    <row r="418" spans="1:107" ht="13.5" customHeight="1" x14ac:dyDescent="0.25">
      <c r="A418" s="3"/>
      <c r="B418" s="77"/>
      <c r="C418" s="84"/>
      <c r="D418" s="75"/>
      <c r="E418" s="75"/>
      <c r="F418" s="75"/>
      <c r="G418" s="75"/>
      <c r="H418" s="75"/>
      <c r="I418" s="75"/>
      <c r="J418" s="75"/>
      <c r="K418" s="75"/>
      <c r="L418" s="75"/>
      <c r="M418" s="74"/>
      <c r="N418" s="74"/>
      <c r="O418" s="74"/>
      <c r="P418" s="74"/>
      <c r="Q418" s="74"/>
      <c r="R418" s="85"/>
      <c r="S418" s="85"/>
      <c r="T418" s="85"/>
      <c r="U418" s="86"/>
      <c r="V418" s="86"/>
      <c r="W418" s="86"/>
      <c r="X418" s="74"/>
      <c r="Y418" s="74"/>
      <c r="Z418" s="74"/>
      <c r="AA418" s="74"/>
      <c r="AB418" s="74"/>
      <c r="AC418" s="73"/>
      <c r="AD418" s="73"/>
      <c r="AE418" s="73"/>
      <c r="AF418" s="73"/>
      <c r="AG418" s="73"/>
      <c r="AH418" s="73"/>
      <c r="AI418" s="73"/>
      <c r="AJ418" s="73"/>
      <c r="AK418" s="73"/>
      <c r="AL418" s="73"/>
      <c r="AM418" s="73"/>
      <c r="AN418" s="73"/>
      <c r="AO418" s="73"/>
      <c r="AP418" s="73"/>
      <c r="AQ418" s="73"/>
      <c r="AR418" s="73"/>
      <c r="AS418" s="73"/>
      <c r="AT418" s="73"/>
      <c r="AU418" s="73"/>
      <c r="AV418" s="73"/>
      <c r="AW418" s="73"/>
      <c r="AX418" s="73"/>
      <c r="AY418" s="73"/>
      <c r="AZ418" s="77"/>
      <c r="BA418" s="51"/>
      <c r="BB418" s="51"/>
      <c r="BC418" s="51"/>
      <c r="BD418" s="51"/>
      <c r="BE418" s="51"/>
      <c r="BF418" s="51"/>
      <c r="BG418" s="51"/>
      <c r="BH418" s="51"/>
      <c r="BI418" s="51"/>
      <c r="BJ418" s="51"/>
      <c r="BK418" s="51"/>
      <c r="BL418" s="51"/>
      <c r="BM418" s="51"/>
      <c r="BN418" s="51"/>
      <c r="BO418" s="51"/>
      <c r="BP418" s="51"/>
      <c r="BQ418" s="51"/>
      <c r="BR418" s="51"/>
      <c r="BS418" s="51"/>
      <c r="BT418" s="51"/>
      <c r="BU418" s="51"/>
      <c r="BV418" s="51"/>
      <c r="BW418" s="51"/>
      <c r="BX418" s="51"/>
      <c r="BY418" s="51"/>
      <c r="BZ418" s="51"/>
      <c r="CA418" s="83"/>
      <c r="CB418" s="83"/>
      <c r="CC418" s="83"/>
      <c r="CD418" s="83"/>
      <c r="CE418" s="83"/>
      <c r="CF418" s="83"/>
      <c r="CG418" s="83"/>
      <c r="CH418" s="83"/>
      <c r="CI418" s="83"/>
      <c r="CJ418" s="83"/>
      <c r="CK418" s="83"/>
      <c r="CL418" s="83"/>
      <c r="CM418" s="83"/>
      <c r="CN418" s="83"/>
      <c r="CO418" s="83"/>
      <c r="CP418" s="83"/>
      <c r="CQ418" s="83"/>
      <c r="CR418" s="83"/>
      <c r="CS418" s="92"/>
      <c r="CT418" s="83"/>
      <c r="CU418" s="83"/>
      <c r="CV418" s="83"/>
      <c r="CW418" s="83"/>
      <c r="CX418" s="77"/>
      <c r="DA418" s="11" t="s">
        <v>449</v>
      </c>
      <c r="DB418" s="12">
        <v>0.93899999999999995</v>
      </c>
      <c r="DC418" s="11"/>
    </row>
    <row r="419" spans="1:107" ht="13.5" customHeight="1" x14ac:dyDescent="0.2">
      <c r="A419" s="3"/>
      <c r="B419" s="77"/>
      <c r="C419" s="83"/>
      <c r="D419" s="83"/>
      <c r="E419" s="83"/>
      <c r="F419" s="83"/>
      <c r="G419" s="83"/>
      <c r="H419" s="83"/>
      <c r="I419" s="83"/>
      <c r="J419" s="83"/>
      <c r="K419" s="83"/>
      <c r="L419" s="83"/>
      <c r="M419" s="83"/>
      <c r="N419" s="83"/>
      <c r="O419" s="83"/>
      <c r="P419" s="83"/>
      <c r="Q419" s="83"/>
      <c r="R419" s="83"/>
      <c r="S419" s="83"/>
      <c r="T419" s="83"/>
      <c r="U419" s="83"/>
      <c r="V419" s="83"/>
      <c r="W419" s="83"/>
      <c r="X419" s="54"/>
      <c r="Y419" s="54"/>
      <c r="Z419" s="54"/>
      <c r="AA419" s="54"/>
      <c r="AB419" s="54"/>
      <c r="AC419" s="73"/>
      <c r="AD419" s="73"/>
      <c r="AE419" s="73"/>
      <c r="AF419" s="73"/>
      <c r="AG419" s="73"/>
      <c r="AH419" s="73"/>
      <c r="AI419" s="73"/>
      <c r="AJ419" s="73"/>
      <c r="AK419" s="73"/>
      <c r="AL419" s="73"/>
      <c r="AM419" s="73"/>
      <c r="AN419" s="73"/>
      <c r="AO419" s="73"/>
      <c r="AP419" s="73"/>
      <c r="AQ419" s="73"/>
      <c r="AR419" s="73"/>
      <c r="AS419" s="73"/>
      <c r="AT419" s="73"/>
      <c r="AU419" s="73"/>
      <c r="AV419" s="73"/>
      <c r="AW419" s="73"/>
      <c r="AX419" s="73"/>
      <c r="AY419" s="73"/>
      <c r="AZ419" s="77"/>
      <c r="BA419" s="52"/>
      <c r="BB419" s="62"/>
      <c r="BC419" s="62"/>
      <c r="BD419" s="62"/>
      <c r="BE419" s="62"/>
      <c r="BF419" s="62"/>
      <c r="BG419" s="62"/>
      <c r="BH419" s="62"/>
      <c r="BI419" s="62"/>
      <c r="BJ419" s="62"/>
      <c r="BK419" s="62"/>
      <c r="BL419" s="62"/>
      <c r="BM419" s="62"/>
      <c r="BN419" s="62"/>
      <c r="BO419" s="62"/>
      <c r="BP419" s="62"/>
      <c r="BQ419" s="62"/>
      <c r="BR419" s="62"/>
      <c r="BS419" s="62"/>
      <c r="BT419" s="62"/>
      <c r="BU419" s="62"/>
      <c r="BV419" s="62"/>
      <c r="BW419" s="62"/>
      <c r="BX419" s="62"/>
      <c r="BY419" s="62"/>
      <c r="BZ419" s="52"/>
      <c r="CA419" s="83"/>
      <c r="CB419" s="83"/>
      <c r="CC419" s="83"/>
      <c r="CD419" s="83"/>
      <c r="CE419" s="83"/>
      <c r="CF419" s="83"/>
      <c r="CG419" s="83"/>
      <c r="CH419" s="83"/>
      <c r="CI419" s="83"/>
      <c r="CJ419" s="83"/>
      <c r="CK419" s="83"/>
      <c r="CL419" s="83"/>
      <c r="CM419" s="83"/>
      <c r="CN419" s="83"/>
      <c r="CO419" s="83"/>
      <c r="CP419" s="83"/>
      <c r="CQ419" s="83"/>
      <c r="CR419" s="83"/>
      <c r="CS419" s="92"/>
      <c r="CT419" s="83"/>
      <c r="CU419" s="83"/>
      <c r="CV419" s="83"/>
      <c r="CW419" s="83"/>
      <c r="CX419" s="77"/>
      <c r="DA419" s="11" t="s">
        <v>450</v>
      </c>
      <c r="DB419" s="12">
        <v>0.89</v>
      </c>
      <c r="DC419" s="11"/>
    </row>
    <row r="420" spans="1:107" ht="13.5" customHeight="1" x14ac:dyDescent="0.2">
      <c r="A420" s="3"/>
      <c r="B420" s="77"/>
      <c r="C420" s="83"/>
      <c r="D420" s="83"/>
      <c r="E420" s="83"/>
      <c r="F420" s="83"/>
      <c r="G420" s="83"/>
      <c r="H420" s="83"/>
      <c r="I420" s="83"/>
      <c r="J420" s="83"/>
      <c r="K420" s="83"/>
      <c r="L420" s="83"/>
      <c r="M420" s="83"/>
      <c r="N420" s="83"/>
      <c r="O420" s="83"/>
      <c r="P420" s="83"/>
      <c r="Q420" s="83"/>
      <c r="R420" s="83"/>
      <c r="S420" s="83"/>
      <c r="T420" s="83"/>
      <c r="U420" s="83"/>
      <c r="V420" s="83"/>
      <c r="W420" s="83"/>
      <c r="X420" s="54"/>
      <c r="Y420" s="54"/>
      <c r="Z420" s="54"/>
      <c r="AA420" s="54"/>
      <c r="AB420" s="54"/>
      <c r="AC420" s="73"/>
      <c r="AD420" s="73"/>
      <c r="AE420" s="73"/>
      <c r="AF420" s="73"/>
      <c r="AG420" s="73"/>
      <c r="AH420" s="73"/>
      <c r="AI420" s="73"/>
      <c r="AJ420" s="73"/>
      <c r="AK420" s="73"/>
      <c r="AL420" s="73"/>
      <c r="AM420" s="73"/>
      <c r="AN420" s="73"/>
      <c r="AO420" s="73"/>
      <c r="AP420" s="73"/>
      <c r="AQ420" s="73"/>
      <c r="AR420" s="73"/>
      <c r="AS420" s="73"/>
      <c r="AT420" s="73"/>
      <c r="AU420" s="73"/>
      <c r="AV420" s="73"/>
      <c r="AW420" s="73"/>
      <c r="AX420" s="73"/>
      <c r="AY420" s="73"/>
      <c r="AZ420" s="77"/>
      <c r="BA420" s="52"/>
      <c r="BB420" s="62"/>
      <c r="BC420" s="62"/>
      <c r="BD420" s="62"/>
      <c r="BE420" s="62"/>
      <c r="BF420" s="62"/>
      <c r="BG420" s="62"/>
      <c r="BH420" s="62"/>
      <c r="BI420" s="62"/>
      <c r="BJ420" s="62"/>
      <c r="BK420" s="62"/>
      <c r="BL420" s="62"/>
      <c r="BM420" s="62"/>
      <c r="BN420" s="62"/>
      <c r="BO420" s="62"/>
      <c r="BP420" s="62"/>
      <c r="BQ420" s="62"/>
      <c r="BR420" s="62"/>
      <c r="BS420" s="62"/>
      <c r="BT420" s="62"/>
      <c r="BU420" s="62"/>
      <c r="BV420" s="62"/>
      <c r="BW420" s="62"/>
      <c r="BX420" s="62"/>
      <c r="BY420" s="62"/>
      <c r="BZ420" s="52"/>
      <c r="CA420" s="87"/>
      <c r="CB420" s="52"/>
      <c r="CC420" s="52"/>
      <c r="CD420" s="52"/>
      <c r="CE420" s="52"/>
      <c r="CF420" s="52"/>
      <c r="CG420" s="52"/>
      <c r="CH420" s="52"/>
      <c r="CI420" s="52"/>
      <c r="CJ420" s="52"/>
      <c r="CK420" s="52"/>
      <c r="CL420" s="52"/>
      <c r="CM420" s="52"/>
      <c r="CN420" s="52"/>
      <c r="CO420" s="52"/>
      <c r="CP420" s="91"/>
      <c r="CQ420" s="91"/>
      <c r="CR420" s="91"/>
      <c r="CS420" s="92"/>
      <c r="CT420" s="83"/>
      <c r="CU420" s="83"/>
      <c r="CV420" s="83"/>
      <c r="CW420" s="83"/>
      <c r="CX420" s="77"/>
      <c r="DA420" s="11" t="s">
        <v>451</v>
      </c>
      <c r="DB420" s="12">
        <v>0.90700000000000003</v>
      </c>
      <c r="DC420" s="11"/>
    </row>
    <row r="421" spans="1:107" ht="13.5" customHeight="1" x14ac:dyDescent="0.25">
      <c r="A421" s="3"/>
      <c r="B421" s="77"/>
      <c r="C421" s="84"/>
      <c r="D421" s="75"/>
      <c r="E421" s="75"/>
      <c r="F421" s="75"/>
      <c r="G421" s="75"/>
      <c r="H421" s="75"/>
      <c r="I421" s="75"/>
      <c r="J421" s="75"/>
      <c r="K421" s="75"/>
      <c r="L421" s="75"/>
      <c r="M421" s="74"/>
      <c r="N421" s="74"/>
      <c r="O421" s="74"/>
      <c r="P421" s="74"/>
      <c r="Q421" s="74"/>
      <c r="R421" s="85"/>
      <c r="S421" s="85"/>
      <c r="T421" s="85"/>
      <c r="U421" s="86"/>
      <c r="V421" s="86"/>
      <c r="W421" s="86"/>
      <c r="X421" s="74"/>
      <c r="Y421" s="74"/>
      <c r="Z421" s="74"/>
      <c r="AA421" s="74"/>
      <c r="AB421" s="74"/>
      <c r="AC421" s="73"/>
      <c r="AD421" s="73"/>
      <c r="AE421" s="73"/>
      <c r="AF421" s="73"/>
      <c r="AG421" s="73"/>
      <c r="AH421" s="73"/>
      <c r="AI421" s="73"/>
      <c r="AJ421" s="73"/>
      <c r="AK421" s="73"/>
      <c r="AL421" s="73"/>
      <c r="AM421" s="73"/>
      <c r="AN421" s="73"/>
      <c r="AO421" s="73"/>
      <c r="AP421" s="73"/>
      <c r="AQ421" s="73"/>
      <c r="AR421" s="73"/>
      <c r="AS421" s="73"/>
      <c r="AT421" s="73"/>
      <c r="AU421" s="73"/>
      <c r="AV421" s="73"/>
      <c r="AW421" s="73"/>
      <c r="AX421" s="73"/>
      <c r="AY421" s="73"/>
      <c r="AZ421" s="77"/>
      <c r="BA421" s="52"/>
      <c r="BB421" s="62"/>
      <c r="BC421" s="62"/>
      <c r="BD421" s="62"/>
      <c r="BE421" s="62"/>
      <c r="BF421" s="62"/>
      <c r="BG421" s="62"/>
      <c r="BH421" s="62"/>
      <c r="BI421" s="62"/>
      <c r="BJ421" s="62"/>
      <c r="BK421" s="62"/>
      <c r="BL421" s="62"/>
      <c r="BM421" s="62"/>
      <c r="BN421" s="62"/>
      <c r="BO421" s="62"/>
      <c r="BP421" s="62"/>
      <c r="BQ421" s="62"/>
      <c r="BR421" s="62"/>
      <c r="BS421" s="62"/>
      <c r="BT421" s="62"/>
      <c r="BU421" s="62"/>
      <c r="BV421" s="62"/>
      <c r="BW421" s="62"/>
      <c r="BX421" s="62"/>
      <c r="BY421" s="62"/>
      <c r="BZ421" s="52"/>
      <c r="CA421" s="83"/>
      <c r="CB421" s="83"/>
      <c r="CC421" s="83"/>
      <c r="CD421" s="83"/>
      <c r="CE421" s="83"/>
      <c r="CF421" s="83"/>
      <c r="CG421" s="83"/>
      <c r="CH421" s="83"/>
      <c r="CI421" s="83"/>
      <c r="CJ421" s="83"/>
      <c r="CK421" s="83"/>
      <c r="CL421" s="83"/>
      <c r="CM421" s="83"/>
      <c r="CN421" s="83"/>
      <c r="CO421" s="83"/>
      <c r="CP421" s="83"/>
      <c r="CQ421" s="83"/>
      <c r="CR421" s="83"/>
      <c r="CS421" s="92"/>
      <c r="CT421" s="83"/>
      <c r="CU421" s="83"/>
      <c r="CV421" s="83"/>
      <c r="CW421" s="83"/>
      <c r="CX421" s="77"/>
      <c r="DA421" s="11" t="s">
        <v>452</v>
      </c>
      <c r="DB421" s="12">
        <v>1.232</v>
      </c>
      <c r="DC421" s="11"/>
    </row>
    <row r="422" spans="1:107" ht="13.5" customHeight="1" x14ac:dyDescent="0.25">
      <c r="A422" s="3"/>
      <c r="B422" s="77"/>
      <c r="C422" s="84"/>
      <c r="D422" s="75"/>
      <c r="E422" s="75"/>
      <c r="F422" s="75"/>
      <c r="G422" s="75"/>
      <c r="H422" s="75"/>
      <c r="I422" s="75"/>
      <c r="J422" s="75"/>
      <c r="K422" s="75"/>
      <c r="L422" s="75"/>
      <c r="M422" s="74"/>
      <c r="N422" s="74"/>
      <c r="O422" s="74"/>
      <c r="P422" s="74"/>
      <c r="Q422" s="74"/>
      <c r="R422" s="85"/>
      <c r="S422" s="85"/>
      <c r="T422" s="85"/>
      <c r="U422" s="86"/>
      <c r="V422" s="86"/>
      <c r="W422" s="86"/>
      <c r="X422" s="74"/>
      <c r="Y422" s="74"/>
      <c r="Z422" s="74"/>
      <c r="AA422" s="74"/>
      <c r="AB422" s="74"/>
      <c r="AC422" s="73"/>
      <c r="AD422" s="73"/>
      <c r="AE422" s="73"/>
      <c r="AF422" s="73"/>
      <c r="AG422" s="73"/>
      <c r="AH422" s="73"/>
      <c r="AI422" s="73"/>
      <c r="AJ422" s="73"/>
      <c r="AK422" s="73"/>
      <c r="AL422" s="73"/>
      <c r="AM422" s="73"/>
      <c r="AN422" s="73"/>
      <c r="AO422" s="73"/>
      <c r="AP422" s="73"/>
      <c r="AQ422" s="73"/>
      <c r="AR422" s="73"/>
      <c r="AS422" s="73"/>
      <c r="AT422" s="73"/>
      <c r="AU422" s="73"/>
      <c r="AV422" s="73"/>
      <c r="AW422" s="73"/>
      <c r="AX422" s="73"/>
      <c r="AY422" s="73"/>
      <c r="AZ422" s="77"/>
      <c r="BA422" s="53"/>
      <c r="BB422" s="62"/>
      <c r="BC422" s="62"/>
      <c r="BD422" s="62"/>
      <c r="BE422" s="62"/>
      <c r="BF422" s="62"/>
      <c r="BG422" s="62"/>
      <c r="BH422" s="62"/>
      <c r="BI422" s="62"/>
      <c r="BJ422" s="62"/>
      <c r="BK422" s="62"/>
      <c r="BL422" s="62"/>
      <c r="BM422" s="62"/>
      <c r="BN422" s="62"/>
      <c r="BO422" s="62"/>
      <c r="BP422" s="62"/>
      <c r="BQ422" s="62"/>
      <c r="BR422" s="62"/>
      <c r="BS422" s="62"/>
      <c r="BT422" s="62"/>
      <c r="BU422" s="62"/>
      <c r="BV422" s="62"/>
      <c r="BW422" s="62"/>
      <c r="BX422" s="62"/>
      <c r="BY422" s="62"/>
      <c r="BZ422" s="54"/>
      <c r="CA422" s="83"/>
      <c r="CB422" s="83"/>
      <c r="CC422" s="83"/>
      <c r="CD422" s="83"/>
      <c r="CE422" s="83"/>
      <c r="CF422" s="83"/>
      <c r="CG422" s="83"/>
      <c r="CH422" s="83"/>
      <c r="CI422" s="83"/>
      <c r="CJ422" s="83"/>
      <c r="CK422" s="83"/>
      <c r="CL422" s="83"/>
      <c r="CM422" s="83"/>
      <c r="CN422" s="83"/>
      <c r="CO422" s="83"/>
      <c r="CP422" s="83"/>
      <c r="CQ422" s="83"/>
      <c r="CR422" s="83"/>
      <c r="CS422" s="92"/>
      <c r="CT422" s="83"/>
      <c r="CU422" s="83"/>
      <c r="CV422" s="83"/>
      <c r="CW422" s="83"/>
      <c r="CX422" s="77"/>
      <c r="DA422" s="11" t="s">
        <v>453</v>
      </c>
      <c r="DB422" s="12">
        <v>0.88800000000000001</v>
      </c>
      <c r="DC422" s="11"/>
    </row>
    <row r="423" spans="1:107" ht="13.5" customHeight="1" x14ac:dyDescent="0.25">
      <c r="A423" s="3"/>
      <c r="B423" s="77"/>
      <c r="C423" s="84"/>
      <c r="D423" s="75"/>
      <c r="E423" s="75"/>
      <c r="F423" s="75"/>
      <c r="G423" s="75"/>
      <c r="H423" s="75"/>
      <c r="I423" s="75"/>
      <c r="J423" s="75"/>
      <c r="K423" s="75"/>
      <c r="L423" s="75"/>
      <c r="M423" s="74"/>
      <c r="N423" s="74"/>
      <c r="O423" s="74"/>
      <c r="P423" s="74"/>
      <c r="Q423" s="74"/>
      <c r="R423" s="85"/>
      <c r="S423" s="85"/>
      <c r="T423" s="85"/>
      <c r="U423" s="86"/>
      <c r="V423" s="86"/>
      <c r="W423" s="86"/>
      <c r="X423" s="74"/>
      <c r="Y423" s="74"/>
      <c r="Z423" s="74"/>
      <c r="AA423" s="74"/>
      <c r="AB423" s="74"/>
      <c r="AC423" s="73"/>
      <c r="AD423" s="73"/>
      <c r="AE423" s="73"/>
      <c r="AF423" s="73"/>
      <c r="AG423" s="73"/>
      <c r="AH423" s="73"/>
      <c r="AI423" s="73"/>
      <c r="AJ423" s="73"/>
      <c r="AK423" s="73"/>
      <c r="AL423" s="73"/>
      <c r="AM423" s="73"/>
      <c r="AN423" s="73"/>
      <c r="AO423" s="73"/>
      <c r="AP423" s="73"/>
      <c r="AQ423" s="73"/>
      <c r="AR423" s="73"/>
      <c r="AS423" s="73"/>
      <c r="AT423" s="73"/>
      <c r="AU423" s="73"/>
      <c r="AV423" s="73"/>
      <c r="AW423" s="73"/>
      <c r="AX423" s="73"/>
      <c r="AY423" s="73"/>
      <c r="AZ423" s="77"/>
      <c r="BA423" s="52"/>
      <c r="BB423" s="62"/>
      <c r="BC423" s="62"/>
      <c r="BD423" s="62"/>
      <c r="BE423" s="62"/>
      <c r="BF423" s="62"/>
      <c r="BG423" s="62"/>
      <c r="BH423" s="62"/>
      <c r="BI423" s="62"/>
      <c r="BJ423" s="62"/>
      <c r="BK423" s="62"/>
      <c r="BL423" s="62"/>
      <c r="BM423" s="62"/>
      <c r="BN423" s="62"/>
      <c r="BO423" s="62"/>
      <c r="BP423" s="62"/>
      <c r="BQ423" s="62"/>
      <c r="BR423" s="62"/>
      <c r="BS423" s="62"/>
      <c r="BT423" s="62"/>
      <c r="BU423" s="62"/>
      <c r="BV423" s="62"/>
      <c r="BW423" s="62"/>
      <c r="BX423" s="62"/>
      <c r="BY423" s="62"/>
      <c r="BZ423" s="52"/>
      <c r="CA423" s="77"/>
      <c r="CB423" s="77"/>
      <c r="CC423" s="77"/>
      <c r="CD423" s="77"/>
      <c r="CE423" s="77"/>
      <c r="CF423" s="77"/>
      <c r="CG423" s="77"/>
      <c r="CH423" s="77"/>
      <c r="CI423" s="77"/>
      <c r="CJ423" s="77"/>
      <c r="CK423" s="77"/>
      <c r="CL423" s="77"/>
      <c r="CM423" s="77"/>
      <c r="CN423" s="77"/>
      <c r="CO423" s="77"/>
      <c r="CP423" s="77"/>
      <c r="CQ423" s="77"/>
      <c r="CR423" s="77"/>
      <c r="CS423" s="77"/>
      <c r="CT423" s="77"/>
      <c r="CU423" s="77"/>
      <c r="CV423" s="77"/>
      <c r="CW423" s="77"/>
      <c r="CX423" s="77"/>
      <c r="DA423" s="11" t="s">
        <v>454</v>
      </c>
      <c r="DB423" s="12">
        <v>0.875</v>
      </c>
      <c r="DC423" s="11"/>
    </row>
    <row r="424" spans="1:107" ht="13.5" customHeight="1" x14ac:dyDescent="0.25">
      <c r="A424" s="3"/>
      <c r="B424" s="77"/>
      <c r="C424" s="84"/>
      <c r="D424" s="75"/>
      <c r="E424" s="75"/>
      <c r="F424" s="75"/>
      <c r="G424" s="75"/>
      <c r="H424" s="75"/>
      <c r="I424" s="75"/>
      <c r="J424" s="75"/>
      <c r="K424" s="75"/>
      <c r="L424" s="75"/>
      <c r="M424" s="74"/>
      <c r="N424" s="74"/>
      <c r="O424" s="74"/>
      <c r="P424" s="74"/>
      <c r="Q424" s="74"/>
      <c r="R424" s="85"/>
      <c r="S424" s="85"/>
      <c r="T424" s="85"/>
      <c r="U424" s="86"/>
      <c r="V424" s="86"/>
      <c r="W424" s="86"/>
      <c r="X424" s="74"/>
      <c r="Y424" s="74"/>
      <c r="Z424" s="74"/>
      <c r="AA424" s="74"/>
      <c r="AB424" s="74"/>
      <c r="AC424" s="73"/>
      <c r="AD424" s="73"/>
      <c r="AE424" s="73"/>
      <c r="AF424" s="73"/>
      <c r="AG424" s="73"/>
      <c r="AH424" s="73"/>
      <c r="AI424" s="73"/>
      <c r="AJ424" s="73"/>
      <c r="AK424" s="73"/>
      <c r="AL424" s="73"/>
      <c r="AM424" s="73"/>
      <c r="AN424" s="73"/>
      <c r="AO424" s="73"/>
      <c r="AP424" s="73"/>
      <c r="AQ424" s="73"/>
      <c r="AR424" s="73"/>
      <c r="AS424" s="73"/>
      <c r="AT424" s="73"/>
      <c r="AU424" s="73"/>
      <c r="AV424" s="73"/>
      <c r="AW424" s="73"/>
      <c r="AX424" s="73"/>
      <c r="AY424" s="73"/>
      <c r="AZ424" s="77"/>
      <c r="BA424" s="53"/>
      <c r="BB424" s="62"/>
      <c r="BC424" s="62"/>
      <c r="BD424" s="62"/>
      <c r="BE424" s="62"/>
      <c r="BF424" s="62"/>
      <c r="BG424" s="62"/>
      <c r="BH424" s="62"/>
      <c r="BI424" s="62"/>
      <c r="BJ424" s="62"/>
      <c r="BK424" s="62"/>
      <c r="BL424" s="62"/>
      <c r="BM424" s="62"/>
      <c r="BN424" s="62"/>
      <c r="BO424" s="62"/>
      <c r="BP424" s="62"/>
      <c r="BQ424" s="62"/>
      <c r="BR424" s="62"/>
      <c r="BS424" s="62"/>
      <c r="BT424" s="62"/>
      <c r="BU424" s="62"/>
      <c r="BV424" s="62"/>
      <c r="BW424" s="62"/>
      <c r="BX424" s="62"/>
      <c r="BY424" s="62"/>
      <c r="BZ424" s="54"/>
      <c r="CA424" s="77"/>
      <c r="CB424" s="77"/>
      <c r="CC424" s="77"/>
      <c r="CD424" s="81"/>
      <c r="CE424" s="81"/>
      <c r="CF424" s="81"/>
      <c r="CG424" s="81"/>
      <c r="CH424" s="81"/>
      <c r="CI424" s="81"/>
      <c r="CJ424" s="81"/>
      <c r="CK424" s="81"/>
      <c r="CL424" s="81"/>
      <c r="CM424" s="81"/>
      <c r="CN424" s="81"/>
      <c r="CO424" s="81"/>
      <c r="CP424" s="81"/>
      <c r="CQ424" s="81"/>
      <c r="CR424" s="81"/>
      <c r="CS424" s="81"/>
      <c r="CT424" s="81"/>
      <c r="CU424" s="77"/>
      <c r="CV424" s="77"/>
      <c r="CW424" s="77"/>
      <c r="CX424" s="77"/>
      <c r="DA424" s="11" t="s">
        <v>455</v>
      </c>
      <c r="DB424" s="12">
        <v>0.91400000000000003</v>
      </c>
      <c r="DC424" s="11"/>
    </row>
    <row r="425" spans="1:107" ht="13.5" customHeight="1" x14ac:dyDescent="0.2">
      <c r="A425" s="3"/>
      <c r="B425" s="77"/>
      <c r="C425" s="83"/>
      <c r="D425" s="83"/>
      <c r="E425" s="83"/>
      <c r="F425" s="83"/>
      <c r="G425" s="83"/>
      <c r="H425" s="83"/>
      <c r="I425" s="83"/>
      <c r="J425" s="83"/>
      <c r="K425" s="83"/>
      <c r="L425" s="83"/>
      <c r="M425" s="83"/>
      <c r="N425" s="83"/>
      <c r="O425" s="83"/>
      <c r="P425" s="83"/>
      <c r="Q425" s="83"/>
      <c r="R425" s="83"/>
      <c r="S425" s="83"/>
      <c r="T425" s="83"/>
      <c r="U425" s="83"/>
      <c r="V425" s="83"/>
      <c r="W425" s="83"/>
      <c r="X425" s="54"/>
      <c r="Y425" s="54"/>
      <c r="Z425" s="54"/>
      <c r="AA425" s="54"/>
      <c r="AB425" s="54"/>
      <c r="AC425" s="73"/>
      <c r="AD425" s="73"/>
      <c r="AE425" s="73"/>
      <c r="AF425" s="73"/>
      <c r="AG425" s="73"/>
      <c r="AH425" s="73"/>
      <c r="AI425" s="73"/>
      <c r="AJ425" s="73"/>
      <c r="AK425" s="73"/>
      <c r="AL425" s="73"/>
      <c r="AM425" s="73"/>
      <c r="AN425" s="73"/>
      <c r="AO425" s="73"/>
      <c r="AP425" s="73"/>
      <c r="AQ425" s="73"/>
      <c r="AR425" s="73"/>
      <c r="AS425" s="73"/>
      <c r="AT425" s="73"/>
      <c r="AU425" s="73"/>
      <c r="AV425" s="73"/>
      <c r="AW425" s="73"/>
      <c r="AX425" s="73"/>
      <c r="AY425" s="73"/>
      <c r="AZ425" s="77"/>
      <c r="BA425" s="53"/>
      <c r="BB425" s="62"/>
      <c r="BC425" s="62"/>
      <c r="BD425" s="62"/>
      <c r="BE425" s="62"/>
      <c r="BF425" s="62"/>
      <c r="BG425" s="62"/>
      <c r="BH425" s="62"/>
      <c r="BI425" s="62"/>
      <c r="BJ425" s="62"/>
      <c r="BK425" s="62"/>
      <c r="BL425" s="62"/>
      <c r="BM425" s="62"/>
      <c r="BN425" s="62"/>
      <c r="BO425" s="62"/>
      <c r="BP425" s="62"/>
      <c r="BQ425" s="62"/>
      <c r="BR425" s="62"/>
      <c r="BS425" s="62"/>
      <c r="BT425" s="62"/>
      <c r="BU425" s="62"/>
      <c r="BV425" s="62"/>
      <c r="BW425" s="62"/>
      <c r="BX425" s="62"/>
      <c r="BY425" s="62"/>
      <c r="BZ425" s="54"/>
      <c r="CA425" s="77"/>
      <c r="CB425" s="77"/>
      <c r="CC425" s="77"/>
      <c r="CD425" s="81"/>
      <c r="CE425" s="81"/>
      <c r="CF425" s="81"/>
      <c r="CG425" s="81"/>
      <c r="CH425" s="81"/>
      <c r="CI425" s="81"/>
      <c r="CJ425" s="81"/>
      <c r="CK425" s="81"/>
      <c r="CL425" s="81"/>
      <c r="CM425" s="81"/>
      <c r="CN425" s="81"/>
      <c r="CO425" s="81"/>
      <c r="CP425" s="81"/>
      <c r="CQ425" s="81"/>
      <c r="CR425" s="81"/>
      <c r="CS425" s="81"/>
      <c r="CT425" s="81"/>
      <c r="CU425" s="77"/>
      <c r="CV425" s="77"/>
      <c r="CW425" s="77"/>
      <c r="CX425" s="77"/>
      <c r="DA425" s="11"/>
      <c r="DB425" s="11"/>
      <c r="DC425" s="11"/>
    </row>
    <row r="426" spans="1:107" ht="13.5" customHeight="1" x14ac:dyDescent="0.2">
      <c r="A426" s="3"/>
      <c r="B426" s="77"/>
      <c r="C426" s="83"/>
      <c r="D426" s="83"/>
      <c r="E426" s="83"/>
      <c r="F426" s="83"/>
      <c r="G426" s="83"/>
      <c r="H426" s="83"/>
      <c r="I426" s="83"/>
      <c r="J426" s="83"/>
      <c r="K426" s="83"/>
      <c r="L426" s="83"/>
      <c r="M426" s="83"/>
      <c r="N426" s="83"/>
      <c r="O426" s="83"/>
      <c r="P426" s="83"/>
      <c r="Q426" s="83"/>
      <c r="R426" s="83"/>
      <c r="S426" s="83"/>
      <c r="T426" s="83"/>
      <c r="U426" s="83"/>
      <c r="V426" s="83"/>
      <c r="W426" s="83"/>
      <c r="X426" s="54"/>
      <c r="Y426" s="54"/>
      <c r="Z426" s="54"/>
      <c r="AA426" s="54"/>
      <c r="AB426" s="54"/>
      <c r="AC426" s="73"/>
      <c r="AD426" s="73"/>
      <c r="AE426" s="73"/>
      <c r="AF426" s="73"/>
      <c r="AG426" s="73"/>
      <c r="AH426" s="73"/>
      <c r="AI426" s="73"/>
      <c r="AJ426" s="73"/>
      <c r="AK426" s="73"/>
      <c r="AL426" s="73"/>
      <c r="AM426" s="73"/>
      <c r="AN426" s="73"/>
      <c r="AO426" s="73"/>
      <c r="AP426" s="73"/>
      <c r="AQ426" s="73"/>
      <c r="AR426" s="73"/>
      <c r="AS426" s="73"/>
      <c r="AT426" s="73"/>
      <c r="AU426" s="73"/>
      <c r="AV426" s="73"/>
      <c r="AW426" s="73"/>
      <c r="AX426" s="73"/>
      <c r="AY426" s="73"/>
      <c r="AZ426" s="77"/>
      <c r="BA426" s="77"/>
      <c r="BB426" s="62"/>
      <c r="BC426" s="62"/>
      <c r="BD426" s="62"/>
      <c r="BE426" s="62"/>
      <c r="BF426" s="62"/>
      <c r="BG426" s="62"/>
      <c r="BH426" s="62"/>
      <c r="BI426" s="62"/>
      <c r="BJ426" s="62"/>
      <c r="BK426" s="62"/>
      <c r="BL426" s="62"/>
      <c r="BM426" s="62"/>
      <c r="BN426" s="62"/>
      <c r="BO426" s="62"/>
      <c r="BP426" s="62"/>
      <c r="BQ426" s="62"/>
      <c r="BR426" s="62"/>
      <c r="BS426" s="62"/>
      <c r="BT426" s="62"/>
      <c r="BU426" s="62"/>
      <c r="BV426" s="62"/>
      <c r="BW426" s="62"/>
      <c r="BX426" s="62"/>
      <c r="BY426" s="62"/>
      <c r="BZ426" s="77"/>
      <c r="CA426" s="77"/>
      <c r="CB426" s="77"/>
      <c r="CC426" s="77"/>
      <c r="CD426" s="81"/>
      <c r="CE426" s="81"/>
      <c r="CF426" s="81"/>
      <c r="CG426" s="81"/>
      <c r="CH426" s="81"/>
      <c r="CI426" s="81"/>
      <c r="CJ426" s="81"/>
      <c r="CK426" s="81"/>
      <c r="CL426" s="81"/>
      <c r="CM426" s="81"/>
      <c r="CN426" s="81"/>
      <c r="CO426" s="81"/>
      <c r="CP426" s="81"/>
      <c r="CQ426" s="81"/>
      <c r="CR426" s="81"/>
      <c r="CS426" s="81"/>
      <c r="CT426" s="81"/>
      <c r="CU426" s="77"/>
      <c r="CV426" s="77"/>
      <c r="CW426" s="77"/>
      <c r="CX426" s="77"/>
      <c r="DA426" s="11" t="s">
        <v>456</v>
      </c>
      <c r="DB426" s="11">
        <v>0.89100000000000001</v>
      </c>
      <c r="DC426" s="11"/>
    </row>
    <row r="427" spans="1:107" ht="13.5" customHeight="1" x14ac:dyDescent="0.25">
      <c r="A427" s="3"/>
      <c r="B427" s="77"/>
      <c r="C427" s="84"/>
      <c r="D427" s="75"/>
      <c r="E427" s="75"/>
      <c r="F427" s="75"/>
      <c r="G427" s="75"/>
      <c r="H427" s="75"/>
      <c r="I427" s="75"/>
      <c r="J427" s="75"/>
      <c r="K427" s="75"/>
      <c r="L427" s="75"/>
      <c r="M427" s="74"/>
      <c r="N427" s="74"/>
      <c r="O427" s="74"/>
      <c r="P427" s="74"/>
      <c r="Q427" s="74"/>
      <c r="R427" s="85"/>
      <c r="S427" s="85"/>
      <c r="T427" s="85"/>
      <c r="U427" s="86"/>
      <c r="V427" s="86"/>
      <c r="W427" s="86"/>
      <c r="X427" s="74"/>
      <c r="Y427" s="74"/>
      <c r="Z427" s="74"/>
      <c r="AA427" s="74"/>
      <c r="AB427" s="74"/>
      <c r="AC427" s="73"/>
      <c r="AD427" s="73"/>
      <c r="AE427" s="73"/>
      <c r="AF427" s="73"/>
      <c r="AG427" s="73"/>
      <c r="AH427" s="73"/>
      <c r="AI427" s="73"/>
      <c r="AJ427" s="73"/>
      <c r="AK427" s="73"/>
      <c r="AL427" s="73"/>
      <c r="AM427" s="73"/>
      <c r="AN427" s="73"/>
      <c r="AO427" s="73"/>
      <c r="AP427" s="73"/>
      <c r="AQ427" s="73"/>
      <c r="AR427" s="73"/>
      <c r="AS427" s="73"/>
      <c r="AT427" s="73"/>
      <c r="AU427" s="73"/>
      <c r="AV427" s="73"/>
      <c r="AW427" s="73"/>
      <c r="AX427" s="73"/>
      <c r="AY427" s="73"/>
      <c r="AZ427" s="77"/>
      <c r="BA427" s="77"/>
      <c r="BB427" s="62"/>
      <c r="BC427" s="62"/>
      <c r="BD427" s="62"/>
      <c r="BE427" s="62"/>
      <c r="BF427" s="62"/>
      <c r="BG427" s="62"/>
      <c r="BH427" s="62"/>
      <c r="BI427" s="62"/>
      <c r="BJ427" s="62"/>
      <c r="BK427" s="62"/>
      <c r="BL427" s="62"/>
      <c r="BM427" s="62"/>
      <c r="BN427" s="62"/>
      <c r="BO427" s="62"/>
      <c r="BP427" s="62"/>
      <c r="BQ427" s="62"/>
      <c r="BR427" s="62"/>
      <c r="BS427" s="62"/>
      <c r="BT427" s="62"/>
      <c r="BU427" s="62"/>
      <c r="BV427" s="62"/>
      <c r="BW427" s="62"/>
      <c r="BX427" s="62"/>
      <c r="BY427" s="62"/>
      <c r="BZ427" s="77"/>
      <c r="CA427" s="77"/>
      <c r="CB427" s="77"/>
      <c r="CC427" s="77"/>
      <c r="CD427" s="81"/>
      <c r="CE427" s="81"/>
      <c r="CF427" s="81"/>
      <c r="CG427" s="81"/>
      <c r="CH427" s="81"/>
      <c r="CI427" s="81"/>
      <c r="CJ427" s="81"/>
      <c r="CK427" s="81"/>
      <c r="CL427" s="81"/>
      <c r="CM427" s="81"/>
      <c r="CN427" s="81"/>
      <c r="CO427" s="81"/>
      <c r="CP427" s="81"/>
      <c r="CQ427" s="81"/>
      <c r="CR427" s="81"/>
      <c r="CS427" s="81"/>
      <c r="CT427" s="81"/>
      <c r="CU427" s="77"/>
      <c r="CV427" s="77"/>
      <c r="CW427" s="77"/>
      <c r="CX427" s="77"/>
      <c r="DA427" s="11" t="s">
        <v>457</v>
      </c>
      <c r="DB427" s="11">
        <v>0.91300000000000003</v>
      </c>
      <c r="DC427" s="11"/>
    </row>
    <row r="428" spans="1:107" ht="13.5" customHeight="1" x14ac:dyDescent="0.25">
      <c r="A428" s="3"/>
      <c r="B428" s="77"/>
      <c r="C428" s="84"/>
      <c r="D428" s="75"/>
      <c r="E428" s="75"/>
      <c r="F428" s="75"/>
      <c r="G428" s="75"/>
      <c r="H428" s="75"/>
      <c r="I428" s="75"/>
      <c r="J428" s="75"/>
      <c r="K428" s="75"/>
      <c r="L428" s="75"/>
      <c r="M428" s="74"/>
      <c r="N428" s="74"/>
      <c r="O428" s="74"/>
      <c r="P428" s="74"/>
      <c r="Q428" s="74"/>
      <c r="R428" s="85"/>
      <c r="S428" s="85"/>
      <c r="T428" s="85"/>
      <c r="U428" s="86"/>
      <c r="V428" s="86"/>
      <c r="W428" s="86"/>
      <c r="X428" s="74"/>
      <c r="Y428" s="74"/>
      <c r="Z428" s="74"/>
      <c r="AA428" s="74"/>
      <c r="AB428" s="74"/>
      <c r="AC428" s="73"/>
      <c r="AD428" s="73"/>
      <c r="AE428" s="73"/>
      <c r="AF428" s="73"/>
      <c r="AG428" s="73"/>
      <c r="AH428" s="73"/>
      <c r="AI428" s="73"/>
      <c r="AJ428" s="73"/>
      <c r="AK428" s="73"/>
      <c r="AL428" s="73"/>
      <c r="AM428" s="73"/>
      <c r="AN428" s="73"/>
      <c r="AO428" s="73"/>
      <c r="AP428" s="73"/>
      <c r="AQ428" s="73"/>
      <c r="AR428" s="73"/>
      <c r="AS428" s="73"/>
      <c r="AT428" s="73"/>
      <c r="AU428" s="73"/>
      <c r="AV428" s="73"/>
      <c r="AW428" s="73"/>
      <c r="AX428" s="73"/>
      <c r="AY428" s="73"/>
      <c r="AZ428" s="77"/>
      <c r="BA428" s="77"/>
      <c r="BB428" s="62"/>
      <c r="BC428" s="62"/>
      <c r="BD428" s="62"/>
      <c r="BE428" s="62"/>
      <c r="BF428" s="62"/>
      <c r="BG428" s="62"/>
      <c r="BH428" s="62"/>
      <c r="BI428" s="62"/>
      <c r="BJ428" s="62"/>
      <c r="BK428" s="62"/>
      <c r="BL428" s="62"/>
      <c r="BM428" s="62"/>
      <c r="BN428" s="62"/>
      <c r="BO428" s="62"/>
      <c r="BP428" s="62"/>
      <c r="BQ428" s="62"/>
      <c r="BR428" s="62"/>
      <c r="BS428" s="62"/>
      <c r="BT428" s="62"/>
      <c r="BU428" s="62"/>
      <c r="BV428" s="62"/>
      <c r="BW428" s="62"/>
      <c r="BX428" s="62"/>
      <c r="BY428" s="62"/>
      <c r="BZ428" s="77"/>
      <c r="CA428" s="77"/>
      <c r="CB428" s="77"/>
      <c r="CC428" s="77"/>
      <c r="CD428" s="81"/>
      <c r="CE428" s="81"/>
      <c r="CF428" s="81"/>
      <c r="CG428" s="81"/>
      <c r="CH428" s="81"/>
      <c r="CI428" s="81"/>
      <c r="CJ428" s="81"/>
      <c r="CK428" s="81"/>
      <c r="CL428" s="81"/>
      <c r="CM428" s="81"/>
      <c r="CN428" s="81"/>
      <c r="CO428" s="81"/>
      <c r="CP428" s="81"/>
      <c r="CQ428" s="81"/>
      <c r="CR428" s="81"/>
      <c r="CS428" s="81"/>
      <c r="CT428" s="81"/>
      <c r="CU428" s="77"/>
      <c r="CV428" s="77"/>
      <c r="CW428" s="77"/>
      <c r="CX428" s="77"/>
      <c r="DA428" s="11" t="s">
        <v>458</v>
      </c>
      <c r="DB428" s="11">
        <v>1.0649999999999999</v>
      </c>
      <c r="DC428" s="11"/>
    </row>
    <row r="429" spans="1:107" ht="13.5" customHeight="1" x14ac:dyDescent="0.25">
      <c r="A429" s="3"/>
      <c r="B429" s="77"/>
      <c r="C429" s="84"/>
      <c r="D429" s="75"/>
      <c r="E429" s="75"/>
      <c r="F429" s="75"/>
      <c r="G429" s="75"/>
      <c r="H429" s="75"/>
      <c r="I429" s="75"/>
      <c r="J429" s="75"/>
      <c r="K429" s="75"/>
      <c r="L429" s="75"/>
      <c r="M429" s="74"/>
      <c r="N429" s="74"/>
      <c r="O429" s="74"/>
      <c r="P429" s="74"/>
      <c r="Q429" s="74"/>
      <c r="R429" s="85"/>
      <c r="S429" s="85"/>
      <c r="T429" s="85"/>
      <c r="U429" s="86"/>
      <c r="V429" s="86"/>
      <c r="W429" s="86"/>
      <c r="X429" s="74"/>
      <c r="Y429" s="74"/>
      <c r="Z429" s="74"/>
      <c r="AA429" s="74"/>
      <c r="AB429" s="74"/>
      <c r="AC429" s="73"/>
      <c r="AD429" s="73"/>
      <c r="AE429" s="73"/>
      <c r="AF429" s="73"/>
      <c r="AG429" s="73"/>
      <c r="AH429" s="73"/>
      <c r="AI429" s="73"/>
      <c r="AJ429" s="73"/>
      <c r="AK429" s="73"/>
      <c r="AL429" s="73"/>
      <c r="AM429" s="73"/>
      <c r="AN429" s="73"/>
      <c r="AO429" s="73"/>
      <c r="AP429" s="73"/>
      <c r="AQ429" s="73"/>
      <c r="AR429" s="73"/>
      <c r="AS429" s="73"/>
      <c r="AT429" s="73"/>
      <c r="AU429" s="73"/>
      <c r="AV429" s="73"/>
      <c r="AW429" s="73"/>
      <c r="AX429" s="73"/>
      <c r="AY429" s="73"/>
      <c r="AZ429" s="77"/>
      <c r="BA429" s="77"/>
      <c r="BB429" s="62"/>
      <c r="BC429" s="62"/>
      <c r="BD429" s="62"/>
      <c r="BE429" s="62"/>
      <c r="BF429" s="62"/>
      <c r="BG429" s="62"/>
      <c r="BH429" s="62"/>
      <c r="BI429" s="62"/>
      <c r="BJ429" s="62"/>
      <c r="BK429" s="62"/>
      <c r="BL429" s="62"/>
      <c r="BM429" s="62"/>
      <c r="BN429" s="62"/>
      <c r="BO429" s="62"/>
      <c r="BP429" s="62"/>
      <c r="BQ429" s="62"/>
      <c r="BR429" s="62"/>
      <c r="BS429" s="62"/>
      <c r="BT429" s="62"/>
      <c r="BU429" s="62"/>
      <c r="BV429" s="62"/>
      <c r="BW429" s="62"/>
      <c r="BX429" s="62"/>
      <c r="BY429" s="62"/>
      <c r="BZ429" s="77"/>
      <c r="CA429" s="77"/>
      <c r="CB429" s="77"/>
      <c r="CC429" s="77"/>
      <c r="CD429" s="81"/>
      <c r="CE429" s="81"/>
      <c r="CF429" s="81"/>
      <c r="CG429" s="81"/>
      <c r="CH429" s="81"/>
      <c r="CI429" s="81"/>
      <c r="CJ429" s="81"/>
      <c r="CK429" s="81"/>
      <c r="CL429" s="81"/>
      <c r="CM429" s="81"/>
      <c r="CN429" s="81"/>
      <c r="CO429" s="81"/>
      <c r="CP429" s="81"/>
      <c r="CQ429" s="81"/>
      <c r="CR429" s="81"/>
      <c r="CS429" s="81"/>
      <c r="CT429" s="81"/>
      <c r="CU429" s="77"/>
      <c r="CV429" s="77"/>
      <c r="CW429" s="77"/>
      <c r="CX429" s="77"/>
      <c r="DA429" s="11" t="s">
        <v>459</v>
      </c>
      <c r="DB429" s="11">
        <v>0.92800000000000005</v>
      </c>
      <c r="DC429" s="11"/>
    </row>
    <row r="430" spans="1:107" ht="13.5" customHeight="1" x14ac:dyDescent="0.25">
      <c r="A430" s="3"/>
      <c r="B430" s="77"/>
      <c r="C430" s="84"/>
      <c r="D430" s="75"/>
      <c r="E430" s="75"/>
      <c r="F430" s="75"/>
      <c r="G430" s="75"/>
      <c r="H430" s="75"/>
      <c r="I430" s="75"/>
      <c r="J430" s="75"/>
      <c r="K430" s="75"/>
      <c r="L430" s="75"/>
      <c r="M430" s="74"/>
      <c r="N430" s="74"/>
      <c r="O430" s="74"/>
      <c r="P430" s="74"/>
      <c r="Q430" s="74"/>
      <c r="R430" s="85"/>
      <c r="S430" s="85"/>
      <c r="T430" s="85"/>
      <c r="U430" s="86"/>
      <c r="V430" s="86"/>
      <c r="W430" s="86"/>
      <c r="X430" s="74"/>
      <c r="Y430" s="74"/>
      <c r="Z430" s="74"/>
      <c r="AA430" s="74"/>
      <c r="AB430" s="74"/>
      <c r="AC430" s="73"/>
      <c r="AD430" s="73"/>
      <c r="AE430" s="73"/>
      <c r="AF430" s="73"/>
      <c r="AG430" s="73"/>
      <c r="AH430" s="73"/>
      <c r="AI430" s="73"/>
      <c r="AJ430" s="73"/>
      <c r="AK430" s="73"/>
      <c r="AL430" s="73"/>
      <c r="AM430" s="73"/>
      <c r="AN430" s="73"/>
      <c r="AO430" s="73"/>
      <c r="AP430" s="73"/>
      <c r="AQ430" s="73"/>
      <c r="AR430" s="73"/>
      <c r="AS430" s="73"/>
      <c r="AT430" s="73"/>
      <c r="AU430" s="73"/>
      <c r="AV430" s="73"/>
      <c r="AW430" s="73"/>
      <c r="AX430" s="73"/>
      <c r="AY430" s="73"/>
      <c r="AZ430" s="77"/>
      <c r="BA430" s="77"/>
      <c r="BB430" s="62"/>
      <c r="BC430" s="62"/>
      <c r="BD430" s="62"/>
      <c r="BE430" s="62"/>
      <c r="BF430" s="62"/>
      <c r="BG430" s="62"/>
      <c r="BH430" s="62"/>
      <c r="BI430" s="62"/>
      <c r="BJ430" s="62"/>
      <c r="BK430" s="62"/>
      <c r="BL430" s="62"/>
      <c r="BM430" s="62"/>
      <c r="BN430" s="62"/>
      <c r="BO430" s="62"/>
      <c r="BP430" s="62"/>
      <c r="BQ430" s="62"/>
      <c r="BR430" s="62"/>
      <c r="BS430" s="62"/>
      <c r="BT430" s="62"/>
      <c r="BU430" s="62"/>
      <c r="BV430" s="62"/>
      <c r="BW430" s="62"/>
      <c r="BX430" s="62"/>
      <c r="BY430" s="62"/>
      <c r="BZ430" s="77"/>
      <c r="CA430" s="77"/>
      <c r="CB430" s="77"/>
      <c r="CC430" s="77"/>
      <c r="CD430" s="81"/>
      <c r="CE430" s="81"/>
      <c r="CF430" s="81"/>
      <c r="CG430" s="81"/>
      <c r="CH430" s="81"/>
      <c r="CI430" s="81"/>
      <c r="CJ430" s="81"/>
      <c r="CK430" s="81"/>
      <c r="CL430" s="81"/>
      <c r="CM430" s="81"/>
      <c r="CN430" s="81"/>
      <c r="CO430" s="81"/>
      <c r="CP430" s="81"/>
      <c r="CQ430" s="81"/>
      <c r="CR430" s="81"/>
      <c r="CS430" s="81"/>
      <c r="CT430" s="81"/>
      <c r="CU430" s="77"/>
      <c r="CV430" s="77"/>
      <c r="CW430" s="77"/>
      <c r="CX430" s="77"/>
      <c r="DA430" s="11" t="s">
        <v>460</v>
      </c>
      <c r="DB430" s="11">
        <v>0.91600000000000004</v>
      </c>
      <c r="DC430" s="11"/>
    </row>
    <row r="431" spans="1:107" ht="13.5" customHeight="1" x14ac:dyDescent="0.2">
      <c r="A431" s="3"/>
      <c r="B431" s="77"/>
      <c r="C431" s="83"/>
      <c r="D431" s="83"/>
      <c r="E431" s="83"/>
      <c r="F431" s="83"/>
      <c r="G431" s="83"/>
      <c r="H431" s="83"/>
      <c r="I431" s="83"/>
      <c r="J431" s="83"/>
      <c r="K431" s="83"/>
      <c r="L431" s="83"/>
      <c r="M431" s="83"/>
      <c r="N431" s="83"/>
      <c r="O431" s="83"/>
      <c r="P431" s="83"/>
      <c r="Q431" s="83"/>
      <c r="R431" s="83"/>
      <c r="S431" s="83"/>
      <c r="T431" s="83"/>
      <c r="U431" s="83"/>
      <c r="V431" s="83"/>
      <c r="W431" s="83"/>
      <c r="X431" s="54"/>
      <c r="Y431" s="54"/>
      <c r="Z431" s="54"/>
      <c r="AA431" s="54"/>
      <c r="AB431" s="54"/>
      <c r="AC431" s="73"/>
      <c r="AD431" s="73"/>
      <c r="AE431" s="73"/>
      <c r="AF431" s="73"/>
      <c r="AG431" s="73"/>
      <c r="AH431" s="73"/>
      <c r="AI431" s="73"/>
      <c r="AJ431" s="73"/>
      <c r="AK431" s="73"/>
      <c r="AL431" s="73"/>
      <c r="AM431" s="73"/>
      <c r="AN431" s="73"/>
      <c r="AO431" s="73"/>
      <c r="AP431" s="73"/>
      <c r="AQ431" s="73"/>
      <c r="AR431" s="73"/>
      <c r="AS431" s="73"/>
      <c r="AT431" s="73"/>
      <c r="AU431" s="73"/>
      <c r="AV431" s="73"/>
      <c r="AW431" s="73"/>
      <c r="AX431" s="73"/>
      <c r="AY431" s="73"/>
      <c r="AZ431" s="77"/>
      <c r="BA431" s="77"/>
      <c r="BB431" s="62"/>
      <c r="BC431" s="62"/>
      <c r="BD431" s="62"/>
      <c r="BE431" s="62"/>
      <c r="BF431" s="62"/>
      <c r="BG431" s="62"/>
      <c r="BH431" s="62"/>
      <c r="BI431" s="62"/>
      <c r="BJ431" s="62"/>
      <c r="BK431" s="62"/>
      <c r="BL431" s="62"/>
      <c r="BM431" s="62"/>
      <c r="BN431" s="62"/>
      <c r="BO431" s="62"/>
      <c r="BP431" s="62"/>
      <c r="BQ431" s="62"/>
      <c r="BR431" s="62"/>
      <c r="BS431" s="62"/>
      <c r="BT431" s="62"/>
      <c r="BU431" s="62"/>
      <c r="BV431" s="62"/>
      <c r="BW431" s="62"/>
      <c r="BX431" s="62"/>
      <c r="BY431" s="62"/>
      <c r="BZ431" s="77"/>
      <c r="CA431" s="77"/>
      <c r="CB431" s="77"/>
      <c r="CC431" s="77"/>
      <c r="CD431" s="81"/>
      <c r="CE431" s="81"/>
      <c r="CF431" s="81"/>
      <c r="CG431" s="81"/>
      <c r="CH431" s="81"/>
      <c r="CI431" s="81"/>
      <c r="CJ431" s="81"/>
      <c r="CK431" s="81"/>
      <c r="CL431" s="81"/>
      <c r="CM431" s="81"/>
      <c r="CN431" s="81"/>
      <c r="CO431" s="81"/>
      <c r="CP431" s="81"/>
      <c r="CQ431" s="81"/>
      <c r="CR431" s="81"/>
      <c r="CS431" s="81"/>
      <c r="CT431" s="81"/>
      <c r="CU431" s="77"/>
      <c r="CV431" s="77"/>
      <c r="CW431" s="77"/>
      <c r="CX431" s="77"/>
      <c r="DA431" s="11"/>
      <c r="DB431" s="11"/>
      <c r="DC431" s="11"/>
    </row>
    <row r="432" spans="1:107" ht="13.5" customHeight="1" x14ac:dyDescent="0.2">
      <c r="A432" s="3"/>
      <c r="B432" s="77"/>
      <c r="C432" s="83"/>
      <c r="D432" s="83"/>
      <c r="E432" s="83"/>
      <c r="F432" s="83"/>
      <c r="G432" s="83"/>
      <c r="H432" s="83"/>
      <c r="I432" s="83"/>
      <c r="J432" s="83"/>
      <c r="K432" s="83"/>
      <c r="L432" s="83"/>
      <c r="M432" s="83"/>
      <c r="N432" s="83"/>
      <c r="O432" s="83"/>
      <c r="P432" s="83"/>
      <c r="Q432" s="83"/>
      <c r="R432" s="83"/>
      <c r="S432" s="83"/>
      <c r="T432" s="83"/>
      <c r="U432" s="83"/>
      <c r="V432" s="83"/>
      <c r="W432" s="83"/>
      <c r="X432" s="54"/>
      <c r="Y432" s="54"/>
      <c r="Z432" s="54"/>
      <c r="AA432" s="54"/>
      <c r="AB432" s="54"/>
      <c r="AC432" s="73"/>
      <c r="AD432" s="73"/>
      <c r="AE432" s="73"/>
      <c r="AF432" s="73"/>
      <c r="AG432" s="73"/>
      <c r="AH432" s="73"/>
      <c r="AI432" s="73"/>
      <c r="AJ432" s="73"/>
      <c r="AK432" s="73"/>
      <c r="AL432" s="73"/>
      <c r="AM432" s="73"/>
      <c r="AN432" s="73"/>
      <c r="AO432" s="73"/>
      <c r="AP432" s="73"/>
      <c r="AQ432" s="73"/>
      <c r="AR432" s="73"/>
      <c r="AS432" s="73"/>
      <c r="AT432" s="73"/>
      <c r="AU432" s="73"/>
      <c r="AV432" s="73"/>
      <c r="AW432" s="73"/>
      <c r="AX432" s="73"/>
      <c r="AY432" s="73"/>
      <c r="AZ432" s="77"/>
      <c r="BA432" s="77"/>
      <c r="BB432" s="62"/>
      <c r="BC432" s="62"/>
      <c r="BD432" s="62"/>
      <c r="BE432" s="62"/>
      <c r="BF432" s="62"/>
      <c r="BG432" s="62"/>
      <c r="BH432" s="62"/>
      <c r="BI432" s="62"/>
      <c r="BJ432" s="62"/>
      <c r="BK432" s="62"/>
      <c r="BL432" s="62"/>
      <c r="BM432" s="62"/>
      <c r="BN432" s="62"/>
      <c r="BO432" s="62"/>
      <c r="BP432" s="62"/>
      <c r="BQ432" s="62"/>
      <c r="BR432" s="62"/>
      <c r="BS432" s="62"/>
      <c r="BT432" s="62"/>
      <c r="BU432" s="62"/>
      <c r="BV432" s="62"/>
      <c r="BW432" s="62"/>
      <c r="BX432" s="62"/>
      <c r="BY432" s="62"/>
      <c r="BZ432" s="77"/>
      <c r="CA432" s="77"/>
      <c r="CB432" s="77"/>
      <c r="CC432" s="77"/>
      <c r="CD432" s="81"/>
      <c r="CE432" s="81"/>
      <c r="CF432" s="81"/>
      <c r="CG432" s="81"/>
      <c r="CH432" s="81"/>
      <c r="CI432" s="81"/>
      <c r="CJ432" s="81"/>
      <c r="CK432" s="81"/>
      <c r="CL432" s="81"/>
      <c r="CM432" s="81"/>
      <c r="CN432" s="81"/>
      <c r="CO432" s="81"/>
      <c r="CP432" s="81"/>
      <c r="CQ432" s="81"/>
      <c r="CR432" s="81"/>
      <c r="CS432" s="81"/>
      <c r="CT432" s="81"/>
      <c r="CU432" s="77"/>
      <c r="CV432" s="77"/>
      <c r="CW432" s="77"/>
      <c r="CX432" s="77"/>
      <c r="DA432" s="11" t="s">
        <v>461</v>
      </c>
      <c r="DB432" s="11">
        <v>0.82</v>
      </c>
      <c r="DC432" s="11"/>
    </row>
    <row r="433" spans="1:107" ht="13.5" customHeight="1" x14ac:dyDescent="0.25">
      <c r="A433" s="3"/>
      <c r="B433" s="77"/>
      <c r="C433" s="84"/>
      <c r="D433" s="75"/>
      <c r="E433" s="75"/>
      <c r="F433" s="75"/>
      <c r="G433" s="75"/>
      <c r="H433" s="75"/>
      <c r="I433" s="75"/>
      <c r="J433" s="75"/>
      <c r="K433" s="75"/>
      <c r="L433" s="75"/>
      <c r="M433" s="74"/>
      <c r="N433" s="74"/>
      <c r="O433" s="74"/>
      <c r="P433" s="74"/>
      <c r="Q433" s="74"/>
      <c r="R433" s="85"/>
      <c r="S433" s="85"/>
      <c r="T433" s="85"/>
      <c r="U433" s="86"/>
      <c r="V433" s="86"/>
      <c r="W433" s="86"/>
      <c r="X433" s="74"/>
      <c r="Y433" s="74"/>
      <c r="Z433" s="74"/>
      <c r="AA433" s="74"/>
      <c r="AB433" s="74"/>
      <c r="AC433" s="73"/>
      <c r="AD433" s="73"/>
      <c r="AE433" s="73"/>
      <c r="AF433" s="73"/>
      <c r="AG433" s="73"/>
      <c r="AH433" s="73"/>
      <c r="AI433" s="73"/>
      <c r="AJ433" s="73"/>
      <c r="AK433" s="73"/>
      <c r="AL433" s="73"/>
      <c r="AM433" s="73"/>
      <c r="AN433" s="73"/>
      <c r="AO433" s="73"/>
      <c r="AP433" s="73"/>
      <c r="AQ433" s="73"/>
      <c r="AR433" s="73"/>
      <c r="AS433" s="73"/>
      <c r="AT433" s="73"/>
      <c r="AU433" s="73"/>
      <c r="AV433" s="73"/>
      <c r="AW433" s="73"/>
      <c r="AX433" s="73"/>
      <c r="AY433" s="73"/>
      <c r="AZ433" s="77"/>
      <c r="BA433" s="77"/>
      <c r="BB433" s="62"/>
      <c r="BC433" s="62"/>
      <c r="BD433" s="62"/>
      <c r="BE433" s="62"/>
      <c r="BF433" s="62"/>
      <c r="BG433" s="62"/>
      <c r="BH433" s="62"/>
      <c r="BI433" s="62"/>
      <c r="BJ433" s="62"/>
      <c r="BK433" s="62"/>
      <c r="BL433" s="62"/>
      <c r="BM433" s="62"/>
      <c r="BN433" s="62"/>
      <c r="BO433" s="62"/>
      <c r="BP433" s="62"/>
      <c r="BQ433" s="62"/>
      <c r="BR433" s="62"/>
      <c r="BS433" s="62"/>
      <c r="BT433" s="62"/>
      <c r="BU433" s="62"/>
      <c r="BV433" s="62"/>
      <c r="BW433" s="62"/>
      <c r="BX433" s="62"/>
      <c r="BY433" s="62"/>
      <c r="BZ433" s="77"/>
      <c r="CA433" s="77"/>
      <c r="CB433" s="77"/>
      <c r="CC433" s="77"/>
      <c r="CD433" s="81"/>
      <c r="CE433" s="81"/>
      <c r="CF433" s="81"/>
      <c r="CG433" s="81"/>
      <c r="CH433" s="81"/>
      <c r="CI433" s="81"/>
      <c r="CJ433" s="81"/>
      <c r="CK433" s="81"/>
      <c r="CL433" s="81"/>
      <c r="CM433" s="81"/>
      <c r="CN433" s="81"/>
      <c r="CO433" s="81"/>
      <c r="CP433" s="81"/>
      <c r="CQ433" s="81"/>
      <c r="CR433" s="81"/>
      <c r="CS433" s="81"/>
      <c r="CT433" s="81"/>
      <c r="CU433" s="77"/>
      <c r="CV433" s="77"/>
      <c r="CW433" s="77"/>
      <c r="CX433" s="77"/>
      <c r="DA433" s="11" t="s">
        <v>462</v>
      </c>
      <c r="DB433" s="11">
        <v>0.85</v>
      </c>
      <c r="DC433" s="11"/>
    </row>
    <row r="434" spans="1:107" ht="13.5" customHeight="1" x14ac:dyDescent="0.25">
      <c r="A434" s="3"/>
      <c r="B434" s="77"/>
      <c r="C434" s="84"/>
      <c r="D434" s="75"/>
      <c r="E434" s="75"/>
      <c r="F434" s="75"/>
      <c r="G434" s="75"/>
      <c r="H434" s="75"/>
      <c r="I434" s="75"/>
      <c r="J434" s="75"/>
      <c r="K434" s="75"/>
      <c r="L434" s="75"/>
      <c r="M434" s="74"/>
      <c r="N434" s="74"/>
      <c r="O434" s="74"/>
      <c r="P434" s="74"/>
      <c r="Q434" s="74"/>
      <c r="R434" s="85"/>
      <c r="S434" s="85"/>
      <c r="T434" s="85"/>
      <c r="U434" s="86"/>
      <c r="V434" s="86"/>
      <c r="W434" s="86"/>
      <c r="X434" s="74"/>
      <c r="Y434" s="74"/>
      <c r="Z434" s="74"/>
      <c r="AA434" s="74"/>
      <c r="AB434" s="74"/>
      <c r="AC434" s="73"/>
      <c r="AD434" s="73"/>
      <c r="AE434" s="73"/>
      <c r="AF434" s="73"/>
      <c r="AG434" s="73"/>
      <c r="AH434" s="73"/>
      <c r="AI434" s="73"/>
      <c r="AJ434" s="73"/>
      <c r="AK434" s="73"/>
      <c r="AL434" s="73"/>
      <c r="AM434" s="73"/>
      <c r="AN434" s="73"/>
      <c r="AO434" s="73"/>
      <c r="AP434" s="73"/>
      <c r="AQ434" s="73"/>
      <c r="AR434" s="73"/>
      <c r="AS434" s="73"/>
      <c r="AT434" s="73"/>
      <c r="AU434" s="73"/>
      <c r="AV434" s="73"/>
      <c r="AW434" s="73"/>
      <c r="AX434" s="73"/>
      <c r="AY434" s="73"/>
      <c r="AZ434" s="77"/>
      <c r="BA434" s="77"/>
      <c r="BB434" s="62"/>
      <c r="BC434" s="62"/>
      <c r="BD434" s="62"/>
      <c r="BE434" s="62"/>
      <c r="BF434" s="62"/>
      <c r="BG434" s="62"/>
      <c r="BH434" s="62"/>
      <c r="BI434" s="62"/>
      <c r="BJ434" s="62"/>
      <c r="BK434" s="62"/>
      <c r="BL434" s="62"/>
      <c r="BM434" s="62"/>
      <c r="BN434" s="62"/>
      <c r="BO434" s="62"/>
      <c r="BP434" s="62"/>
      <c r="BQ434" s="62"/>
      <c r="BR434" s="62"/>
      <c r="BS434" s="62"/>
      <c r="BT434" s="62"/>
      <c r="BU434" s="62"/>
      <c r="BV434" s="62"/>
      <c r="BW434" s="62"/>
      <c r="BX434" s="62"/>
      <c r="BY434" s="62"/>
      <c r="BZ434" s="77"/>
      <c r="CA434" s="77"/>
      <c r="CB434" s="77"/>
      <c r="CC434" s="77"/>
      <c r="CD434" s="81"/>
      <c r="CE434" s="81"/>
      <c r="CF434" s="81"/>
      <c r="CG434" s="81"/>
      <c r="CH434" s="81"/>
      <c r="CI434" s="81"/>
      <c r="CJ434" s="81"/>
      <c r="CK434" s="81"/>
      <c r="CL434" s="81"/>
      <c r="CM434" s="81"/>
      <c r="CN434" s="81"/>
      <c r="CO434" s="81"/>
      <c r="CP434" s="81"/>
      <c r="CQ434" s="81"/>
      <c r="CR434" s="81"/>
      <c r="CS434" s="81"/>
      <c r="CT434" s="81"/>
      <c r="CU434" s="77"/>
      <c r="CV434" s="77"/>
      <c r="CW434" s="77"/>
      <c r="CX434" s="77"/>
      <c r="DA434" s="11" t="s">
        <v>463</v>
      </c>
      <c r="DB434" s="11">
        <v>1.0109999999999999</v>
      </c>
      <c r="DC434" s="11"/>
    </row>
    <row r="435" spans="1:107" ht="13.5" customHeight="1" x14ac:dyDescent="0.25">
      <c r="A435" s="3"/>
      <c r="B435" s="77"/>
      <c r="C435" s="84"/>
      <c r="D435" s="75"/>
      <c r="E435" s="75"/>
      <c r="F435" s="75"/>
      <c r="G435" s="75"/>
      <c r="H435" s="75"/>
      <c r="I435" s="75"/>
      <c r="J435" s="75"/>
      <c r="K435" s="75"/>
      <c r="L435" s="75"/>
      <c r="M435" s="74"/>
      <c r="N435" s="74"/>
      <c r="O435" s="74"/>
      <c r="P435" s="74"/>
      <c r="Q435" s="74"/>
      <c r="R435" s="85"/>
      <c r="S435" s="85"/>
      <c r="T435" s="85"/>
      <c r="U435" s="86"/>
      <c r="V435" s="86"/>
      <c r="W435" s="86"/>
      <c r="X435" s="74"/>
      <c r="Y435" s="74"/>
      <c r="Z435" s="74"/>
      <c r="AA435" s="74"/>
      <c r="AB435" s="74"/>
      <c r="AC435" s="73"/>
      <c r="AD435" s="73"/>
      <c r="AE435" s="73"/>
      <c r="AF435" s="73"/>
      <c r="AG435" s="73"/>
      <c r="AH435" s="73"/>
      <c r="AI435" s="73"/>
      <c r="AJ435" s="73"/>
      <c r="AK435" s="73"/>
      <c r="AL435" s="73"/>
      <c r="AM435" s="73"/>
      <c r="AN435" s="73"/>
      <c r="AO435" s="73"/>
      <c r="AP435" s="73"/>
      <c r="AQ435" s="73"/>
      <c r="AR435" s="73"/>
      <c r="AS435" s="73"/>
      <c r="AT435" s="73"/>
      <c r="AU435" s="73"/>
      <c r="AV435" s="73"/>
      <c r="AW435" s="73"/>
      <c r="AX435" s="73"/>
      <c r="AY435" s="73"/>
      <c r="AZ435" s="77"/>
      <c r="BA435" s="77"/>
      <c r="BB435" s="62"/>
      <c r="BC435" s="62"/>
      <c r="BD435" s="62"/>
      <c r="BE435" s="62"/>
      <c r="BF435" s="62"/>
      <c r="BG435" s="62"/>
      <c r="BH435" s="62"/>
      <c r="BI435" s="62"/>
      <c r="BJ435" s="62"/>
      <c r="BK435" s="62"/>
      <c r="BL435" s="62"/>
      <c r="BM435" s="62"/>
      <c r="BN435" s="62"/>
      <c r="BO435" s="62"/>
      <c r="BP435" s="62"/>
      <c r="BQ435" s="62"/>
      <c r="BR435" s="62"/>
      <c r="BS435" s="62"/>
      <c r="BT435" s="62"/>
      <c r="BU435" s="62"/>
      <c r="BV435" s="62"/>
      <c r="BW435" s="62"/>
      <c r="BX435" s="62"/>
      <c r="BY435" s="62"/>
      <c r="BZ435" s="77"/>
      <c r="CA435" s="77"/>
      <c r="CB435" s="77"/>
      <c r="CC435" s="77"/>
      <c r="CD435" s="81"/>
      <c r="CE435" s="81"/>
      <c r="CF435" s="81"/>
      <c r="CG435" s="81"/>
      <c r="CH435" s="81"/>
      <c r="CI435" s="81"/>
      <c r="CJ435" s="81"/>
      <c r="CK435" s="81"/>
      <c r="CL435" s="81"/>
      <c r="CM435" s="81"/>
      <c r="CN435" s="81"/>
      <c r="CO435" s="81"/>
      <c r="CP435" s="81"/>
      <c r="CQ435" s="81"/>
      <c r="CR435" s="81"/>
      <c r="CS435" s="81"/>
      <c r="CT435" s="81"/>
      <c r="CU435" s="77"/>
      <c r="CV435" s="77"/>
      <c r="CW435" s="77"/>
      <c r="CX435" s="77"/>
      <c r="DA435" s="11" t="s">
        <v>464</v>
      </c>
      <c r="DB435" s="11">
        <v>1.1679999999999999</v>
      </c>
      <c r="DC435" s="11"/>
    </row>
    <row r="436" spans="1:107" ht="13.5" customHeight="1" x14ac:dyDescent="0.25">
      <c r="A436" s="3"/>
      <c r="B436" s="77"/>
      <c r="C436" s="84"/>
      <c r="D436" s="75"/>
      <c r="E436" s="75"/>
      <c r="F436" s="75"/>
      <c r="G436" s="75"/>
      <c r="H436" s="75"/>
      <c r="I436" s="75"/>
      <c r="J436" s="75"/>
      <c r="K436" s="75"/>
      <c r="L436" s="75"/>
      <c r="M436" s="74"/>
      <c r="N436" s="74"/>
      <c r="O436" s="74"/>
      <c r="P436" s="74"/>
      <c r="Q436" s="74"/>
      <c r="R436" s="85"/>
      <c r="S436" s="85"/>
      <c r="T436" s="85"/>
      <c r="U436" s="86"/>
      <c r="V436" s="86"/>
      <c r="W436" s="86"/>
      <c r="X436" s="74"/>
      <c r="Y436" s="74"/>
      <c r="Z436" s="74"/>
      <c r="AA436" s="74"/>
      <c r="AB436" s="74"/>
      <c r="AC436" s="73"/>
      <c r="AD436" s="73"/>
      <c r="AE436" s="73"/>
      <c r="AF436" s="73"/>
      <c r="AG436" s="73"/>
      <c r="AH436" s="73"/>
      <c r="AI436" s="73"/>
      <c r="AJ436" s="73"/>
      <c r="AK436" s="73"/>
      <c r="AL436" s="73"/>
      <c r="AM436" s="73"/>
      <c r="AN436" s="73"/>
      <c r="AO436" s="73"/>
      <c r="AP436" s="73"/>
      <c r="AQ436" s="73"/>
      <c r="AR436" s="73"/>
      <c r="AS436" s="73"/>
      <c r="AT436" s="73"/>
      <c r="AU436" s="73"/>
      <c r="AV436" s="73"/>
      <c r="AW436" s="73"/>
      <c r="AX436" s="73"/>
      <c r="AY436" s="73"/>
      <c r="AZ436" s="77"/>
      <c r="BA436" s="77"/>
      <c r="BB436" s="62"/>
      <c r="BC436" s="62"/>
      <c r="BD436" s="62"/>
      <c r="BE436" s="62"/>
      <c r="BF436" s="62"/>
      <c r="BG436" s="62"/>
      <c r="BH436" s="62"/>
      <c r="BI436" s="62"/>
      <c r="BJ436" s="62"/>
      <c r="BK436" s="62"/>
      <c r="BL436" s="62"/>
      <c r="BM436" s="62"/>
      <c r="BN436" s="62"/>
      <c r="BO436" s="62"/>
      <c r="BP436" s="62"/>
      <c r="BQ436" s="62"/>
      <c r="BR436" s="62"/>
      <c r="BS436" s="62"/>
      <c r="BT436" s="62"/>
      <c r="BU436" s="62"/>
      <c r="BV436" s="62"/>
      <c r="BW436" s="62"/>
      <c r="BX436" s="62"/>
      <c r="BY436" s="62"/>
      <c r="BZ436" s="77"/>
      <c r="CA436" s="77"/>
      <c r="CB436" s="77"/>
      <c r="CC436" s="77"/>
      <c r="CD436" s="81"/>
      <c r="CE436" s="81"/>
      <c r="CF436" s="81"/>
      <c r="CG436" s="81"/>
      <c r="CH436" s="81"/>
      <c r="CI436" s="81"/>
      <c r="CJ436" s="81"/>
      <c r="CK436" s="81"/>
      <c r="CL436" s="81"/>
      <c r="CM436" s="81"/>
      <c r="CN436" s="81"/>
      <c r="CO436" s="81"/>
      <c r="CP436" s="81"/>
      <c r="CQ436" s="81"/>
      <c r="CR436" s="81"/>
      <c r="CS436" s="81"/>
      <c r="CT436" s="81"/>
      <c r="CU436" s="77"/>
      <c r="CV436" s="77"/>
      <c r="CW436" s="77"/>
      <c r="CX436" s="77"/>
      <c r="DA436" s="11" t="s">
        <v>465</v>
      </c>
      <c r="DB436" s="11">
        <v>0.88500000000000001</v>
      </c>
      <c r="DC436" s="11"/>
    </row>
    <row r="437" spans="1:107" ht="13.5" customHeight="1" x14ac:dyDescent="0.2">
      <c r="A437" s="3"/>
      <c r="B437" s="3"/>
      <c r="C437" s="83"/>
      <c r="D437" s="83"/>
      <c r="E437" s="83"/>
      <c r="F437" s="83"/>
      <c r="G437" s="83"/>
      <c r="H437" s="83"/>
      <c r="I437" s="83"/>
      <c r="J437" s="83"/>
      <c r="K437" s="83"/>
      <c r="L437" s="83"/>
      <c r="M437" s="83"/>
      <c r="N437" s="83"/>
      <c r="O437" s="83"/>
      <c r="P437" s="83"/>
      <c r="Q437" s="83"/>
      <c r="R437" s="83"/>
      <c r="S437" s="83"/>
      <c r="T437" s="83"/>
      <c r="U437" s="83"/>
      <c r="V437" s="83"/>
      <c r="W437" s="83"/>
      <c r="X437" s="54"/>
      <c r="Y437" s="54"/>
      <c r="Z437" s="54"/>
      <c r="AA437" s="54"/>
      <c r="AB437" s="54"/>
      <c r="AC437" s="73"/>
      <c r="AD437" s="73"/>
      <c r="AE437" s="73"/>
      <c r="AF437" s="73"/>
      <c r="AG437" s="73"/>
      <c r="AH437" s="73"/>
      <c r="AI437" s="73"/>
      <c r="AJ437" s="73"/>
      <c r="AK437" s="73"/>
      <c r="AL437" s="73"/>
      <c r="AM437" s="73"/>
      <c r="AN437" s="73"/>
      <c r="AO437" s="73"/>
      <c r="AP437" s="73"/>
      <c r="AQ437" s="73"/>
      <c r="AR437" s="73"/>
      <c r="AS437" s="73"/>
      <c r="AT437" s="73"/>
      <c r="AU437" s="73"/>
      <c r="AV437" s="73"/>
      <c r="AW437" s="73"/>
      <c r="AX437" s="73"/>
      <c r="AY437" s="73"/>
      <c r="AZ437" s="77"/>
      <c r="BA437" s="77"/>
      <c r="BB437" s="77"/>
      <c r="BC437" s="77"/>
      <c r="BD437" s="77"/>
      <c r="BE437" s="77"/>
      <c r="BF437" s="77"/>
      <c r="BG437" s="77"/>
      <c r="BH437" s="77"/>
      <c r="BI437" s="77"/>
      <c r="BJ437" s="77"/>
      <c r="BK437" s="77"/>
      <c r="BL437" s="77"/>
      <c r="BM437" s="77"/>
      <c r="BN437" s="77"/>
      <c r="BO437" s="77"/>
      <c r="BP437" s="77"/>
      <c r="BQ437" s="77"/>
      <c r="BR437" s="77"/>
      <c r="BS437" s="77"/>
      <c r="BT437" s="77"/>
      <c r="BU437" s="77"/>
      <c r="BV437" s="77"/>
      <c r="BW437" s="77"/>
      <c r="BX437" s="77"/>
      <c r="BY437" s="77"/>
      <c r="BZ437" s="77"/>
      <c r="CA437" s="77"/>
      <c r="CB437" s="77"/>
      <c r="CC437" s="77"/>
      <c r="CD437" s="77"/>
      <c r="CE437" s="77"/>
      <c r="CF437" s="77"/>
      <c r="CG437" s="77"/>
      <c r="CH437" s="77"/>
      <c r="CI437" s="77"/>
      <c r="CJ437" s="77"/>
      <c r="CK437" s="77"/>
      <c r="CL437" s="77"/>
      <c r="CM437" s="77"/>
      <c r="CN437" s="77"/>
      <c r="CO437" s="77"/>
      <c r="CP437" s="77"/>
      <c r="CQ437" s="77"/>
      <c r="CR437" s="77"/>
      <c r="CS437" s="77"/>
      <c r="CT437" s="77"/>
      <c r="CU437" s="77"/>
      <c r="CV437" s="77"/>
      <c r="CW437" s="77"/>
      <c r="CX437" s="77"/>
      <c r="DA437" s="11" t="s">
        <v>466</v>
      </c>
      <c r="DB437" s="11">
        <v>0.86099999999999999</v>
      </c>
      <c r="DC437" s="11"/>
    </row>
    <row r="438" spans="1:107" ht="13.5" customHeight="1" x14ac:dyDescent="0.2">
      <c r="A438" s="3"/>
      <c r="B438" s="64"/>
      <c r="C438" s="3"/>
      <c r="D438" s="3"/>
      <c r="E438" s="3"/>
      <c r="F438" s="3"/>
      <c r="G438" s="3"/>
      <c r="H438" s="3"/>
      <c r="I438" s="3"/>
      <c r="J438" s="3"/>
      <c r="K438" s="3"/>
      <c r="L438" s="3"/>
      <c r="DA438" s="11" t="s">
        <v>467</v>
      </c>
      <c r="DB438" s="11">
        <v>0.79</v>
      </c>
      <c r="DC438" s="11"/>
    </row>
    <row r="439" spans="1:107" ht="13.5" customHeight="1" x14ac:dyDescent="0.2">
      <c r="A439" s="3"/>
      <c r="B439" s="64"/>
      <c r="C439" s="64"/>
      <c r="D439" s="64"/>
      <c r="E439" s="64"/>
      <c r="F439" s="64"/>
      <c r="G439" s="64"/>
      <c r="H439" s="64"/>
      <c r="I439" s="64"/>
      <c r="J439" s="64"/>
      <c r="K439" s="64"/>
      <c r="L439" s="64"/>
      <c r="M439" s="64"/>
      <c r="N439" s="65"/>
      <c r="O439" s="64"/>
      <c r="P439" s="64"/>
      <c r="Q439" s="64"/>
      <c r="R439" s="64"/>
      <c r="S439" s="64"/>
      <c r="T439" s="64"/>
      <c r="U439" s="64"/>
      <c r="V439" s="64"/>
      <c r="W439" s="64"/>
      <c r="X439" s="64"/>
      <c r="Y439" s="64"/>
      <c r="Z439" s="64"/>
      <c r="AA439" s="64"/>
      <c r="AB439" s="64"/>
      <c r="AC439" s="64"/>
      <c r="AD439" s="64"/>
      <c r="AE439" s="64"/>
      <c r="AF439" s="64"/>
      <c r="AG439" s="64"/>
      <c r="AH439" s="64"/>
      <c r="AI439" s="64"/>
      <c r="AJ439" s="64"/>
      <c r="AK439" s="64"/>
      <c r="AL439" s="64"/>
      <c r="AM439" s="64"/>
      <c r="AN439" s="64"/>
      <c r="AO439" s="64"/>
      <c r="AP439" s="64"/>
      <c r="AQ439" s="64"/>
      <c r="AR439" s="64"/>
      <c r="AS439" s="64"/>
      <c r="AT439" s="64"/>
      <c r="AU439" s="64"/>
      <c r="AV439" s="64"/>
      <c r="AW439" s="64"/>
      <c r="AX439" s="64"/>
      <c r="AY439" s="64"/>
      <c r="AZ439" s="64"/>
      <c r="BA439" s="64"/>
      <c r="BB439" s="64"/>
      <c r="BC439" s="64"/>
      <c r="BD439" s="64"/>
      <c r="BE439" s="64"/>
      <c r="BF439" s="64"/>
      <c r="BG439" s="64"/>
      <c r="BH439" s="64"/>
      <c r="BI439" s="64"/>
      <c r="BJ439" s="64"/>
      <c r="BK439" s="64"/>
      <c r="BL439" s="64"/>
      <c r="BM439" s="64"/>
      <c r="BN439" s="64"/>
      <c r="BO439" s="64"/>
      <c r="BP439" s="64"/>
      <c r="BQ439" s="64"/>
      <c r="BR439" s="64"/>
      <c r="BS439" s="64"/>
      <c r="BT439" s="64"/>
      <c r="BU439" s="64"/>
      <c r="BV439" s="64"/>
      <c r="BW439" s="64"/>
      <c r="BX439" s="64"/>
      <c r="BY439" s="64"/>
      <c r="BZ439" s="64"/>
      <c r="CA439" s="64"/>
      <c r="CB439" s="64"/>
      <c r="CC439" s="64"/>
      <c r="CD439" s="64"/>
      <c r="CE439" s="64"/>
      <c r="CF439" s="64"/>
      <c r="CG439" s="64"/>
      <c r="CH439" s="64"/>
      <c r="CI439" s="64"/>
      <c r="CJ439" s="64"/>
      <c r="CK439" s="64"/>
      <c r="CL439" s="64"/>
      <c r="CM439" s="64"/>
      <c r="CN439" s="64"/>
      <c r="CO439" s="64"/>
      <c r="CP439" s="64"/>
      <c r="CQ439" s="64"/>
      <c r="CR439" s="64"/>
      <c r="CS439" s="64"/>
      <c r="CT439" s="64"/>
      <c r="CU439" s="64"/>
      <c r="CV439" s="64"/>
      <c r="CW439" s="64"/>
      <c r="CX439" s="64"/>
      <c r="DA439" s="11" t="s">
        <v>468</v>
      </c>
      <c r="DB439" s="11">
        <v>1.014</v>
      </c>
      <c r="DC439" s="11"/>
    </row>
    <row r="440" spans="1:107" ht="13.5" customHeight="1" x14ac:dyDescent="0.2">
      <c r="A440" s="3"/>
      <c r="B440" s="64"/>
      <c r="C440" s="68"/>
      <c r="D440" s="68"/>
      <c r="E440" s="68"/>
      <c r="F440" s="68"/>
      <c r="G440" s="64"/>
      <c r="H440" s="64"/>
      <c r="I440" s="64"/>
      <c r="J440" s="64"/>
      <c r="K440" s="64"/>
      <c r="L440" s="65"/>
      <c r="M440" s="64"/>
      <c r="N440" s="65"/>
      <c r="O440" s="64"/>
      <c r="P440" s="64"/>
      <c r="Q440" s="64"/>
      <c r="R440" s="64"/>
      <c r="S440" s="64"/>
      <c r="T440" s="64"/>
      <c r="U440" s="64"/>
      <c r="V440" s="64"/>
      <c r="W440" s="64"/>
      <c r="X440" s="64"/>
      <c r="Y440" s="64"/>
      <c r="Z440" s="64"/>
      <c r="AA440" s="64"/>
      <c r="AB440" s="64"/>
      <c r="AC440" s="64"/>
      <c r="AD440" s="64"/>
      <c r="AE440" s="64"/>
      <c r="AF440" s="66"/>
      <c r="AG440" s="66"/>
      <c r="AH440" s="66"/>
      <c r="AI440" s="66"/>
      <c r="AJ440" s="66"/>
      <c r="AK440" s="66"/>
      <c r="AL440" s="66"/>
      <c r="AM440" s="66"/>
      <c r="AN440" s="66"/>
      <c r="AO440" s="66"/>
      <c r="AP440" s="66"/>
      <c r="AQ440" s="66"/>
      <c r="AR440" s="66"/>
      <c r="AS440" s="66"/>
      <c r="AT440" s="66"/>
      <c r="AU440" s="66"/>
      <c r="AV440" s="66"/>
      <c r="AW440" s="66"/>
      <c r="AX440" s="66"/>
      <c r="AY440" s="66"/>
      <c r="AZ440" s="66"/>
      <c r="BA440" s="66"/>
      <c r="BB440" s="66"/>
      <c r="BC440" s="66"/>
      <c r="BD440" s="66"/>
      <c r="BE440" s="66"/>
      <c r="BF440" s="66"/>
      <c r="BG440" s="66"/>
      <c r="BH440" s="66"/>
      <c r="BI440" s="66"/>
      <c r="BJ440" s="66"/>
      <c r="BK440" s="66"/>
      <c r="BL440" s="66"/>
      <c r="BM440" s="66"/>
      <c r="BN440" s="66"/>
      <c r="BO440" s="66"/>
      <c r="BP440" s="66"/>
      <c r="BQ440" s="66"/>
      <c r="BR440" s="66"/>
      <c r="BS440" s="66"/>
      <c r="BT440" s="66"/>
      <c r="BU440" s="64"/>
      <c r="BV440" s="64"/>
      <c r="BW440" s="64"/>
      <c r="BX440" s="64"/>
      <c r="BY440" s="64"/>
      <c r="BZ440" s="64"/>
      <c r="CA440" s="64"/>
      <c r="CB440" s="64"/>
      <c r="CC440" s="64"/>
      <c r="CD440" s="64"/>
      <c r="CE440" s="64"/>
      <c r="CF440" s="64"/>
      <c r="CG440" s="64"/>
      <c r="CH440" s="64"/>
      <c r="CI440" s="64"/>
      <c r="CJ440" s="64"/>
      <c r="CK440" s="64"/>
      <c r="CL440" s="64"/>
      <c r="CM440" s="64"/>
      <c r="CN440" s="64"/>
      <c r="CO440" s="64"/>
      <c r="CP440" s="64"/>
      <c r="CQ440" s="64"/>
      <c r="CR440" s="64"/>
      <c r="CS440" s="64"/>
      <c r="CT440" s="64"/>
      <c r="CU440" s="64"/>
      <c r="CV440" s="64"/>
      <c r="CW440" s="64"/>
      <c r="CX440" s="64"/>
      <c r="DA440" s="11" t="s">
        <v>469</v>
      </c>
      <c r="DB440" s="11">
        <v>0.82</v>
      </c>
      <c r="DC440" s="11"/>
    </row>
    <row r="441" spans="1:107" ht="13.5" customHeight="1" x14ac:dyDescent="0.2">
      <c r="A441" s="3"/>
      <c r="B441" s="64"/>
      <c r="C441" s="68"/>
      <c r="D441" s="68"/>
      <c r="E441" s="68"/>
      <c r="F441" s="68"/>
      <c r="G441" s="64"/>
      <c r="H441" s="64"/>
      <c r="I441" s="64"/>
      <c r="J441" s="64"/>
      <c r="K441" s="64"/>
      <c r="L441" s="64"/>
      <c r="M441" s="64"/>
      <c r="N441" s="65"/>
      <c r="O441" s="56"/>
      <c r="P441" s="56"/>
      <c r="Q441" s="56"/>
      <c r="R441" s="56"/>
      <c r="S441" s="56"/>
      <c r="T441" s="56"/>
      <c r="U441" s="56"/>
      <c r="V441" s="56"/>
      <c r="W441" s="56"/>
      <c r="X441" s="56"/>
      <c r="Y441" s="56"/>
      <c r="Z441" s="56"/>
      <c r="AA441" s="56"/>
      <c r="AB441" s="56"/>
      <c r="AC441" s="56"/>
      <c r="AD441" s="56"/>
      <c r="AE441" s="64"/>
      <c r="AF441" s="64"/>
      <c r="AG441" s="64"/>
      <c r="AH441" s="64"/>
      <c r="AI441" s="64"/>
      <c r="AJ441" s="64"/>
      <c r="AK441" s="64"/>
      <c r="AL441" s="64"/>
      <c r="AM441" s="64"/>
      <c r="AN441" s="64"/>
      <c r="AO441" s="64"/>
      <c r="AP441" s="64"/>
      <c r="AQ441" s="69"/>
      <c r="AR441" s="69"/>
      <c r="AS441" s="69"/>
      <c r="AT441" s="69"/>
      <c r="AU441" s="70"/>
      <c r="AV441" s="64"/>
      <c r="AW441" s="64"/>
      <c r="AX441" s="64"/>
      <c r="AY441" s="64"/>
      <c r="AZ441" s="64"/>
      <c r="BA441" s="70"/>
      <c r="BB441" s="64"/>
      <c r="BC441" s="64"/>
      <c r="BD441" s="64"/>
      <c r="BE441" s="64"/>
      <c r="BF441" s="64"/>
      <c r="BG441" s="64"/>
      <c r="BH441" s="70"/>
      <c r="BI441" s="64"/>
      <c r="BJ441" s="64"/>
      <c r="BK441" s="64"/>
      <c r="BL441" s="64"/>
      <c r="BM441" s="64"/>
      <c r="BN441" s="70"/>
      <c r="BO441" s="64"/>
      <c r="BP441" s="64"/>
      <c r="BQ441" s="64"/>
      <c r="BR441" s="64"/>
      <c r="BS441" s="64"/>
      <c r="BT441" s="64"/>
      <c r="BU441" s="64"/>
      <c r="BV441" s="64"/>
      <c r="BW441" s="64"/>
      <c r="BX441" s="64"/>
      <c r="BY441" s="64"/>
      <c r="BZ441" s="64"/>
      <c r="CA441" s="64"/>
      <c r="CB441" s="64"/>
      <c r="CC441" s="64"/>
      <c r="CD441" s="64"/>
      <c r="CE441" s="64"/>
      <c r="CF441" s="64"/>
      <c r="CG441" s="64"/>
      <c r="CH441" s="64"/>
      <c r="CI441" s="64"/>
      <c r="CJ441" s="64"/>
      <c r="CK441" s="64"/>
      <c r="CL441" s="64"/>
      <c r="CM441" s="64"/>
      <c r="CN441" s="64"/>
      <c r="CO441" s="64"/>
      <c r="CP441" s="64"/>
      <c r="CQ441" s="64"/>
      <c r="CR441" s="64"/>
      <c r="CS441" s="64"/>
      <c r="CT441" s="64"/>
      <c r="CU441" s="64"/>
      <c r="CV441" s="64"/>
      <c r="CW441" s="64"/>
      <c r="CX441" s="64"/>
      <c r="DA441" s="11" t="s">
        <v>470</v>
      </c>
      <c r="DB441" s="11">
        <v>0.84599999999999997</v>
      </c>
      <c r="DC441" s="11"/>
    </row>
    <row r="442" spans="1:107" ht="13.5" customHeight="1" x14ac:dyDescent="0.2">
      <c r="A442" s="3"/>
      <c r="B442" s="64"/>
      <c r="C442" s="68"/>
      <c r="D442" s="68"/>
      <c r="E442" s="68"/>
      <c r="F442" s="68"/>
      <c r="G442" s="64"/>
      <c r="H442" s="64"/>
      <c r="I442" s="64"/>
      <c r="J442" s="64"/>
      <c r="K442" s="64"/>
      <c r="L442" s="64"/>
      <c r="M442" s="64"/>
      <c r="N442" s="65"/>
      <c r="O442" s="56"/>
      <c r="P442" s="56"/>
      <c r="Q442" s="56"/>
      <c r="R442" s="56"/>
      <c r="S442" s="56"/>
      <c r="T442" s="56"/>
      <c r="U442" s="56"/>
      <c r="V442" s="56"/>
      <c r="W442" s="56"/>
      <c r="X442" s="56"/>
      <c r="Y442" s="56"/>
      <c r="Z442" s="56"/>
      <c r="AA442" s="56"/>
      <c r="AB442" s="56"/>
      <c r="AC442" s="56"/>
      <c r="AD442" s="56"/>
      <c r="AE442" s="64"/>
      <c r="AF442" s="64"/>
      <c r="AG442" s="64"/>
      <c r="AH442" s="64"/>
      <c r="AI442" s="64"/>
      <c r="AJ442" s="64"/>
      <c r="AK442" s="64"/>
      <c r="AL442" s="64"/>
      <c r="AM442" s="64"/>
      <c r="AN442" s="64"/>
      <c r="AO442" s="64"/>
      <c r="AP442" s="64"/>
      <c r="AQ442" s="64"/>
      <c r="AR442" s="64"/>
      <c r="AS442" s="64"/>
      <c r="AT442" s="64"/>
      <c r="AU442" s="64"/>
      <c r="AV442" s="64"/>
      <c r="AW442" s="64"/>
      <c r="AX442" s="64"/>
      <c r="AY442" s="64"/>
      <c r="AZ442" s="64"/>
      <c r="BA442" s="64"/>
      <c r="BB442" s="64"/>
      <c r="BC442" s="64"/>
      <c r="BD442" s="64"/>
      <c r="BE442" s="64"/>
      <c r="BF442" s="64"/>
      <c r="BG442" s="64"/>
      <c r="BH442" s="64"/>
      <c r="BI442" s="64"/>
      <c r="BJ442" s="64"/>
      <c r="BK442" s="64"/>
      <c r="BL442" s="64"/>
      <c r="BM442" s="64"/>
      <c r="BN442" s="64"/>
      <c r="BO442" s="64"/>
      <c r="BP442" s="64"/>
      <c r="BQ442" s="64"/>
      <c r="BR442" s="64"/>
      <c r="BS442" s="64"/>
      <c r="BT442" s="64"/>
      <c r="BU442" s="64"/>
      <c r="BV442" s="64"/>
      <c r="BW442" s="64"/>
      <c r="BX442" s="64"/>
      <c r="BY442" s="64"/>
      <c r="BZ442" s="64"/>
      <c r="CA442" s="64"/>
      <c r="CB442" s="64"/>
      <c r="CC442" s="64"/>
      <c r="CD442" s="64"/>
      <c r="CE442" s="64"/>
      <c r="CF442" s="64"/>
      <c r="CG442" s="64"/>
      <c r="CH442" s="64"/>
      <c r="CI442" s="64"/>
      <c r="CJ442" s="64"/>
      <c r="CK442" s="64"/>
      <c r="CL442" s="64"/>
      <c r="CM442" s="64"/>
      <c r="CN442" s="64"/>
      <c r="CO442" s="64"/>
      <c r="CP442" s="64"/>
      <c r="CQ442" s="64"/>
      <c r="CR442" s="64"/>
      <c r="CS442" s="64"/>
      <c r="CT442" s="64"/>
      <c r="CU442" s="64"/>
      <c r="CV442" s="64"/>
      <c r="CW442" s="64"/>
      <c r="CX442" s="64"/>
      <c r="DA442" s="11" t="s">
        <v>471</v>
      </c>
      <c r="DB442" s="11">
        <v>0.872</v>
      </c>
      <c r="DC442" s="11"/>
    </row>
    <row r="443" spans="1:107" ht="13.5" customHeight="1" x14ac:dyDescent="0.2">
      <c r="A443" s="3"/>
      <c r="B443" s="77"/>
      <c r="C443" s="64"/>
      <c r="D443" s="64"/>
      <c r="E443" s="64"/>
      <c r="F443" s="64"/>
      <c r="G443" s="64"/>
      <c r="H443" s="64"/>
      <c r="I443" s="64"/>
      <c r="J443" s="64"/>
      <c r="K443" s="64"/>
      <c r="L443" s="64"/>
      <c r="M443" s="64"/>
      <c r="N443" s="65"/>
      <c r="O443" s="64"/>
      <c r="P443" s="64"/>
      <c r="Q443" s="64"/>
      <c r="R443" s="64"/>
      <c r="S443" s="64"/>
      <c r="T443" s="64"/>
      <c r="U443" s="64"/>
      <c r="V443" s="64"/>
      <c r="W443" s="64"/>
      <c r="X443" s="64"/>
      <c r="Y443" s="64"/>
      <c r="Z443" s="64"/>
      <c r="AA443" s="64"/>
      <c r="AB443" s="64"/>
      <c r="AC443" s="56"/>
      <c r="AD443" s="56"/>
      <c r="AE443" s="56"/>
      <c r="AF443" s="56"/>
      <c r="AG443" s="56"/>
      <c r="AH443" s="56"/>
      <c r="AI443" s="64"/>
      <c r="AJ443" s="64"/>
      <c r="AK443" s="64"/>
      <c r="AL443" s="64"/>
      <c r="AM443" s="64"/>
      <c r="AN443" s="64"/>
      <c r="AO443" s="64"/>
      <c r="AP443" s="64"/>
      <c r="AQ443" s="64"/>
      <c r="AR443" s="64"/>
      <c r="AS443" s="64"/>
      <c r="AT443" s="64"/>
      <c r="AU443" s="64"/>
      <c r="AV443" s="64"/>
      <c r="AW443" s="64"/>
      <c r="AX443" s="64"/>
      <c r="AY443" s="64"/>
      <c r="AZ443" s="64"/>
      <c r="BA443" s="64"/>
      <c r="BB443" s="64"/>
      <c r="BC443" s="64"/>
      <c r="BD443" s="64"/>
      <c r="BE443" s="64"/>
      <c r="BF443" s="64"/>
      <c r="BG443" s="64"/>
      <c r="BH443" s="64"/>
      <c r="BI443" s="64"/>
      <c r="BJ443" s="64"/>
      <c r="BK443" s="64"/>
      <c r="BL443" s="64"/>
      <c r="BM443" s="64"/>
      <c r="BN443" s="64"/>
      <c r="BO443" s="64"/>
      <c r="BP443" s="64"/>
      <c r="BQ443" s="64"/>
      <c r="BR443" s="64"/>
      <c r="BS443" s="64"/>
      <c r="BT443" s="64"/>
      <c r="BU443" s="64"/>
      <c r="BV443" s="64"/>
      <c r="BW443" s="64"/>
      <c r="BX443" s="64"/>
      <c r="BY443" s="64"/>
      <c r="BZ443" s="64"/>
      <c r="CA443" s="64"/>
      <c r="CB443" s="64"/>
      <c r="CC443" s="64"/>
      <c r="CD443" s="64"/>
      <c r="CE443" s="64"/>
      <c r="CF443" s="64"/>
      <c r="CG443" s="64"/>
      <c r="CH443" s="64"/>
      <c r="CI443" s="64"/>
      <c r="CJ443" s="64"/>
      <c r="CK443" s="64"/>
      <c r="CL443" s="64"/>
      <c r="CM443" s="64"/>
      <c r="CN443" s="64"/>
      <c r="CO443" s="64"/>
      <c r="CP443" s="64"/>
      <c r="CQ443" s="64"/>
      <c r="CR443" s="64"/>
      <c r="CS443" s="64"/>
      <c r="CT443" s="64"/>
      <c r="CU443" s="64"/>
      <c r="CV443" s="64"/>
      <c r="CW443" s="64"/>
      <c r="CX443" s="64"/>
      <c r="DA443" s="11" t="s">
        <v>472</v>
      </c>
      <c r="DB443" s="12">
        <v>0.88</v>
      </c>
      <c r="DC443" s="11"/>
    </row>
    <row r="444" spans="1:107" ht="13.5" customHeight="1" x14ac:dyDescent="0.2">
      <c r="A444" s="3"/>
      <c r="B444" s="77"/>
      <c r="C444" s="83"/>
      <c r="D444" s="83"/>
      <c r="E444" s="83"/>
      <c r="F444" s="83"/>
      <c r="G444" s="83"/>
      <c r="H444" s="83"/>
      <c r="I444" s="83"/>
      <c r="J444" s="83"/>
      <c r="K444" s="83"/>
      <c r="L444" s="83"/>
      <c r="M444" s="83"/>
      <c r="N444" s="83"/>
      <c r="O444" s="83"/>
      <c r="P444" s="83"/>
      <c r="Q444" s="83"/>
      <c r="R444" s="54"/>
      <c r="S444" s="54"/>
      <c r="T444" s="54"/>
      <c r="U444" s="83"/>
      <c r="V444" s="83"/>
      <c r="W444" s="83"/>
      <c r="X444" s="83"/>
      <c r="Y444" s="83"/>
      <c r="Z444" s="83"/>
      <c r="AA444" s="83"/>
      <c r="AB444" s="83"/>
      <c r="AC444" s="83"/>
      <c r="AD444" s="83"/>
      <c r="AE444" s="83"/>
      <c r="AF444" s="83"/>
      <c r="AG444" s="83"/>
      <c r="AH444" s="83"/>
      <c r="AI444" s="83"/>
      <c r="AJ444" s="83"/>
      <c r="AK444" s="83"/>
      <c r="AL444" s="83"/>
      <c r="AM444" s="83"/>
      <c r="AN444" s="83"/>
      <c r="AO444" s="83"/>
      <c r="AP444" s="83"/>
      <c r="AQ444" s="83"/>
      <c r="AR444" s="83"/>
      <c r="AS444" s="83"/>
      <c r="AT444" s="83"/>
      <c r="AU444" s="83"/>
      <c r="AV444" s="83"/>
      <c r="AW444" s="83"/>
      <c r="AX444" s="83"/>
      <c r="AY444" s="83"/>
      <c r="AZ444" s="71"/>
      <c r="BA444" s="83"/>
      <c r="BB444" s="83"/>
      <c r="BC444" s="83"/>
      <c r="BD444" s="83"/>
      <c r="BE444" s="83"/>
      <c r="BF444" s="83"/>
      <c r="BG444" s="83"/>
      <c r="BH444" s="83"/>
      <c r="BI444" s="83"/>
      <c r="BJ444" s="83"/>
      <c r="BK444" s="83"/>
      <c r="BL444" s="83"/>
      <c r="BM444" s="83"/>
      <c r="BN444" s="83"/>
      <c r="BO444" s="83"/>
      <c r="BP444" s="54"/>
      <c r="BQ444" s="54"/>
      <c r="BR444" s="54"/>
      <c r="BS444" s="83"/>
      <c r="BT444" s="83"/>
      <c r="BU444" s="83"/>
      <c r="BV444" s="83"/>
      <c r="BW444" s="83"/>
      <c r="BX444" s="83"/>
      <c r="BY444" s="83"/>
      <c r="BZ444" s="83"/>
      <c r="CA444" s="83"/>
      <c r="CB444" s="83"/>
      <c r="CC444" s="83"/>
      <c r="CD444" s="83"/>
      <c r="CE444" s="83"/>
      <c r="CF444" s="83"/>
      <c r="CG444" s="83"/>
      <c r="CH444" s="83"/>
      <c r="CI444" s="83"/>
      <c r="CJ444" s="83"/>
      <c r="CK444" s="83"/>
      <c r="CL444" s="83"/>
      <c r="CM444" s="83"/>
      <c r="CN444" s="83"/>
      <c r="CO444" s="83"/>
      <c r="CP444" s="83"/>
      <c r="CQ444" s="83"/>
      <c r="CR444" s="83"/>
      <c r="CS444" s="83"/>
      <c r="CT444" s="83"/>
      <c r="CU444" s="83"/>
      <c r="CV444" s="83"/>
      <c r="CW444" s="83"/>
      <c r="CX444" s="77"/>
      <c r="DA444" s="11" t="s">
        <v>473</v>
      </c>
      <c r="DB444" s="11">
        <v>0.90900000000000003</v>
      </c>
      <c r="DC444" s="11"/>
    </row>
    <row r="445" spans="1:107" ht="13.5" customHeight="1" x14ac:dyDescent="0.2">
      <c r="A445" s="3"/>
      <c r="B445" s="77"/>
      <c r="C445" s="83"/>
      <c r="D445" s="83"/>
      <c r="E445" s="83"/>
      <c r="F445" s="83"/>
      <c r="G445" s="83"/>
      <c r="H445" s="83"/>
      <c r="I445" s="83"/>
      <c r="J445" s="83"/>
      <c r="K445" s="83"/>
      <c r="L445" s="83"/>
      <c r="M445" s="83"/>
      <c r="N445" s="83"/>
      <c r="O445" s="83"/>
      <c r="P445" s="83"/>
      <c r="Q445" s="83"/>
      <c r="R445" s="83"/>
      <c r="S445" s="83"/>
      <c r="T445" s="83"/>
      <c r="U445" s="83"/>
      <c r="V445" s="83"/>
      <c r="W445" s="83"/>
      <c r="X445" s="54"/>
      <c r="Y445" s="54"/>
      <c r="Z445" s="54"/>
      <c r="AA445" s="54"/>
      <c r="AB445" s="54"/>
      <c r="AC445" s="73"/>
      <c r="AD445" s="73"/>
      <c r="AE445" s="73"/>
      <c r="AF445" s="73"/>
      <c r="AG445" s="73"/>
      <c r="AH445" s="73"/>
      <c r="AI445" s="73"/>
      <c r="AJ445" s="73"/>
      <c r="AK445" s="73"/>
      <c r="AL445" s="73"/>
      <c r="AM445" s="73"/>
      <c r="AN445" s="73"/>
      <c r="AO445" s="73"/>
      <c r="AP445" s="73"/>
      <c r="AQ445" s="73"/>
      <c r="AR445" s="73"/>
      <c r="AS445" s="73"/>
      <c r="AT445" s="73"/>
      <c r="AU445" s="73"/>
      <c r="AV445" s="73"/>
      <c r="AW445" s="73"/>
      <c r="AX445" s="73"/>
      <c r="AY445" s="73"/>
      <c r="AZ445" s="72"/>
      <c r="BA445" s="83"/>
      <c r="BB445" s="83"/>
      <c r="BC445" s="83"/>
      <c r="BD445" s="83"/>
      <c r="BE445" s="83"/>
      <c r="BF445" s="83"/>
      <c r="BG445" s="83"/>
      <c r="BH445" s="83"/>
      <c r="BI445" s="83"/>
      <c r="BJ445" s="83"/>
      <c r="BK445" s="83"/>
      <c r="BL445" s="83"/>
      <c r="BM445" s="83"/>
      <c r="BN445" s="83"/>
      <c r="BO445" s="83"/>
      <c r="BP445" s="83"/>
      <c r="BQ445" s="83"/>
      <c r="BR445" s="83"/>
      <c r="BS445" s="83"/>
      <c r="BT445" s="83"/>
      <c r="BU445" s="83"/>
      <c r="BV445" s="54"/>
      <c r="BW445" s="54"/>
      <c r="BX445" s="54"/>
      <c r="BY445" s="54"/>
      <c r="BZ445" s="54"/>
      <c r="CA445" s="73"/>
      <c r="CB445" s="73"/>
      <c r="CC445" s="73"/>
      <c r="CD445" s="73"/>
      <c r="CE445" s="73"/>
      <c r="CF445" s="73"/>
      <c r="CG445" s="73"/>
      <c r="CH445" s="73"/>
      <c r="CI445" s="73"/>
      <c r="CJ445" s="73"/>
      <c r="CK445" s="73"/>
      <c r="CL445" s="73"/>
      <c r="CM445" s="73"/>
      <c r="CN445" s="73"/>
      <c r="CO445" s="73"/>
      <c r="CP445" s="73"/>
      <c r="CQ445" s="73"/>
      <c r="CR445" s="73"/>
      <c r="CS445" s="73"/>
      <c r="CT445" s="73"/>
      <c r="CU445" s="73"/>
      <c r="CV445" s="73"/>
      <c r="CW445" s="73"/>
      <c r="CX445" s="77"/>
      <c r="DA445" s="11" t="s">
        <v>474</v>
      </c>
      <c r="DB445" s="12">
        <v>0.86499999999999999</v>
      </c>
      <c r="DC445" s="11"/>
    </row>
    <row r="446" spans="1:107" ht="13.5" customHeight="1" x14ac:dyDescent="0.25">
      <c r="A446" s="3"/>
      <c r="B446" s="77"/>
      <c r="C446" s="84"/>
      <c r="D446" s="75"/>
      <c r="E446" s="75"/>
      <c r="F446" s="75"/>
      <c r="G446" s="75"/>
      <c r="H446" s="75"/>
      <c r="I446" s="75"/>
      <c r="J446" s="75"/>
      <c r="K446" s="75"/>
      <c r="L446" s="75"/>
      <c r="M446" s="74"/>
      <c r="N446" s="74"/>
      <c r="O446" s="74"/>
      <c r="P446" s="74"/>
      <c r="Q446" s="74"/>
      <c r="R446" s="85"/>
      <c r="S446" s="85"/>
      <c r="T446" s="85"/>
      <c r="U446" s="86"/>
      <c r="V446" s="86"/>
      <c r="W446" s="86"/>
      <c r="X446" s="74"/>
      <c r="Y446" s="74"/>
      <c r="Z446" s="74"/>
      <c r="AA446" s="74"/>
      <c r="AB446" s="74"/>
      <c r="AC446" s="73"/>
      <c r="AD446" s="73"/>
      <c r="AE446" s="73"/>
      <c r="AF446" s="73"/>
      <c r="AG446" s="73"/>
      <c r="AH446" s="73"/>
      <c r="AI446" s="73"/>
      <c r="AJ446" s="73"/>
      <c r="AK446" s="73"/>
      <c r="AL446" s="73"/>
      <c r="AM446" s="73"/>
      <c r="AN446" s="73"/>
      <c r="AO446" s="73"/>
      <c r="AP446" s="73"/>
      <c r="AQ446" s="73"/>
      <c r="AR446" s="73"/>
      <c r="AS446" s="73"/>
      <c r="AT446" s="73"/>
      <c r="AU446" s="73"/>
      <c r="AV446" s="73"/>
      <c r="AW446" s="73"/>
      <c r="AX446" s="73"/>
      <c r="AY446" s="73"/>
      <c r="AZ446" s="72"/>
      <c r="BA446" s="84"/>
      <c r="BB446" s="76"/>
      <c r="BC446" s="76"/>
      <c r="BD446" s="76"/>
      <c r="BE446" s="76"/>
      <c r="BF446" s="76"/>
      <c r="BG446" s="76"/>
      <c r="BH446" s="76"/>
      <c r="BI446" s="76"/>
      <c r="BJ446" s="76"/>
      <c r="BK446" s="74"/>
      <c r="BL446" s="74"/>
      <c r="BM446" s="74"/>
      <c r="BN446" s="74"/>
      <c r="BO446" s="74"/>
      <c r="BP446" s="85"/>
      <c r="BQ446" s="85"/>
      <c r="BR446" s="85"/>
      <c r="BS446" s="86"/>
      <c r="BT446" s="86"/>
      <c r="BU446" s="86"/>
      <c r="BV446" s="74"/>
      <c r="BW446" s="74"/>
      <c r="BX446" s="74"/>
      <c r="BY446" s="74"/>
      <c r="BZ446" s="74"/>
      <c r="CA446" s="73"/>
      <c r="CB446" s="73"/>
      <c r="CC446" s="73"/>
      <c r="CD446" s="73"/>
      <c r="CE446" s="73"/>
      <c r="CF446" s="73"/>
      <c r="CG446" s="73"/>
      <c r="CH446" s="73"/>
      <c r="CI446" s="73"/>
      <c r="CJ446" s="73"/>
      <c r="CK446" s="73"/>
      <c r="CL446" s="73"/>
      <c r="CM446" s="73"/>
      <c r="CN446" s="73"/>
      <c r="CO446" s="73"/>
      <c r="CP446" s="73"/>
      <c r="CQ446" s="73"/>
      <c r="CR446" s="73"/>
      <c r="CS446" s="73"/>
      <c r="CT446" s="73"/>
      <c r="CU446" s="73"/>
      <c r="CV446" s="73"/>
      <c r="CW446" s="73"/>
      <c r="CX446" s="77"/>
      <c r="DA446" s="11" t="s">
        <v>475</v>
      </c>
      <c r="DB446" s="11">
        <v>0.84099999999999997</v>
      </c>
      <c r="DC446" s="11"/>
    </row>
    <row r="447" spans="1:107" ht="13.5" customHeight="1" x14ac:dyDescent="0.25">
      <c r="A447" s="3"/>
      <c r="B447" s="77"/>
      <c r="C447" s="84"/>
      <c r="D447" s="75"/>
      <c r="E447" s="75"/>
      <c r="F447" s="75"/>
      <c r="G447" s="75"/>
      <c r="H447" s="75"/>
      <c r="I447" s="75"/>
      <c r="J447" s="75"/>
      <c r="K447" s="75"/>
      <c r="L447" s="75"/>
      <c r="M447" s="74"/>
      <c r="N447" s="74"/>
      <c r="O447" s="74"/>
      <c r="P447" s="74"/>
      <c r="Q447" s="74"/>
      <c r="R447" s="85"/>
      <c r="S447" s="85"/>
      <c r="T447" s="85"/>
      <c r="U447" s="86"/>
      <c r="V447" s="86"/>
      <c r="W447" s="86"/>
      <c r="X447" s="74"/>
      <c r="Y447" s="74"/>
      <c r="Z447" s="74"/>
      <c r="AA447" s="74"/>
      <c r="AB447" s="74"/>
      <c r="AC447" s="73"/>
      <c r="AD447" s="73"/>
      <c r="AE447" s="73"/>
      <c r="AF447" s="73"/>
      <c r="AG447" s="73"/>
      <c r="AH447" s="73"/>
      <c r="AI447" s="73"/>
      <c r="AJ447" s="73"/>
      <c r="AK447" s="73"/>
      <c r="AL447" s="73"/>
      <c r="AM447" s="73"/>
      <c r="AN447" s="73"/>
      <c r="AO447" s="73"/>
      <c r="AP447" s="73"/>
      <c r="AQ447" s="73"/>
      <c r="AR447" s="73"/>
      <c r="AS447" s="73"/>
      <c r="AT447" s="73"/>
      <c r="AU447" s="73"/>
      <c r="AV447" s="73"/>
      <c r="AW447" s="73"/>
      <c r="AX447" s="73"/>
      <c r="AY447" s="73"/>
      <c r="AZ447" s="72"/>
      <c r="BA447" s="84"/>
      <c r="BB447" s="76"/>
      <c r="BC447" s="76"/>
      <c r="BD447" s="76"/>
      <c r="BE447" s="76"/>
      <c r="BF447" s="76"/>
      <c r="BG447" s="76"/>
      <c r="BH447" s="76"/>
      <c r="BI447" s="76"/>
      <c r="BJ447" s="76"/>
      <c r="BK447" s="74"/>
      <c r="BL447" s="74"/>
      <c r="BM447" s="74"/>
      <c r="BN447" s="74"/>
      <c r="BO447" s="74"/>
      <c r="BP447" s="85"/>
      <c r="BQ447" s="85"/>
      <c r="BR447" s="85"/>
      <c r="BS447" s="86"/>
      <c r="BT447" s="86"/>
      <c r="BU447" s="86"/>
      <c r="BV447" s="74"/>
      <c r="BW447" s="74"/>
      <c r="BX447" s="74"/>
      <c r="BY447" s="74"/>
      <c r="BZ447" s="74"/>
      <c r="CA447" s="73"/>
      <c r="CB447" s="73"/>
      <c r="CC447" s="73"/>
      <c r="CD447" s="73"/>
      <c r="CE447" s="73"/>
      <c r="CF447" s="73"/>
      <c r="CG447" s="73"/>
      <c r="CH447" s="73"/>
      <c r="CI447" s="73"/>
      <c r="CJ447" s="73"/>
      <c r="CK447" s="73"/>
      <c r="CL447" s="73"/>
      <c r="CM447" s="73"/>
      <c r="CN447" s="73"/>
      <c r="CO447" s="73"/>
      <c r="CP447" s="73"/>
      <c r="CQ447" s="73"/>
      <c r="CR447" s="73"/>
      <c r="CS447" s="73"/>
      <c r="CT447" s="73"/>
      <c r="CU447" s="73"/>
      <c r="CV447" s="73"/>
      <c r="CW447" s="73"/>
      <c r="CX447" s="77"/>
      <c r="DA447" s="11"/>
      <c r="DB447" s="11"/>
      <c r="DC447" s="11"/>
    </row>
    <row r="448" spans="1:107" ht="13.5" customHeight="1" x14ac:dyDescent="0.25">
      <c r="A448" s="3"/>
      <c r="B448" s="77"/>
      <c r="C448" s="84"/>
      <c r="D448" s="75"/>
      <c r="E448" s="75"/>
      <c r="F448" s="75"/>
      <c r="G448" s="75"/>
      <c r="H448" s="75"/>
      <c r="I448" s="75"/>
      <c r="J448" s="75"/>
      <c r="K448" s="75"/>
      <c r="L448" s="75"/>
      <c r="M448" s="74"/>
      <c r="N448" s="74"/>
      <c r="O448" s="74"/>
      <c r="P448" s="74"/>
      <c r="Q448" s="74"/>
      <c r="R448" s="85"/>
      <c r="S448" s="85"/>
      <c r="T448" s="85"/>
      <c r="U448" s="86"/>
      <c r="V448" s="86"/>
      <c r="W448" s="86"/>
      <c r="X448" s="74"/>
      <c r="Y448" s="74"/>
      <c r="Z448" s="74"/>
      <c r="AA448" s="74"/>
      <c r="AB448" s="74"/>
      <c r="AC448" s="73"/>
      <c r="AD448" s="73"/>
      <c r="AE448" s="73"/>
      <c r="AF448" s="73"/>
      <c r="AG448" s="73"/>
      <c r="AH448" s="73"/>
      <c r="AI448" s="73"/>
      <c r="AJ448" s="73"/>
      <c r="AK448" s="73"/>
      <c r="AL448" s="73"/>
      <c r="AM448" s="73"/>
      <c r="AN448" s="73"/>
      <c r="AO448" s="73"/>
      <c r="AP448" s="73"/>
      <c r="AQ448" s="73"/>
      <c r="AR448" s="73"/>
      <c r="AS448" s="73"/>
      <c r="AT448" s="73"/>
      <c r="AU448" s="73"/>
      <c r="AV448" s="73"/>
      <c r="AW448" s="73"/>
      <c r="AX448" s="73"/>
      <c r="AY448" s="73"/>
      <c r="AZ448" s="72"/>
      <c r="BA448" s="84"/>
      <c r="BB448" s="76"/>
      <c r="BC448" s="76"/>
      <c r="BD448" s="76"/>
      <c r="BE448" s="76"/>
      <c r="BF448" s="76"/>
      <c r="BG448" s="76"/>
      <c r="BH448" s="76"/>
      <c r="BI448" s="76"/>
      <c r="BJ448" s="76"/>
      <c r="BK448" s="74"/>
      <c r="BL448" s="74"/>
      <c r="BM448" s="74"/>
      <c r="BN448" s="74"/>
      <c r="BO448" s="74"/>
      <c r="BP448" s="85"/>
      <c r="BQ448" s="85"/>
      <c r="BR448" s="85"/>
      <c r="BS448" s="86"/>
      <c r="BT448" s="86"/>
      <c r="BU448" s="86"/>
      <c r="BV448" s="74"/>
      <c r="BW448" s="74"/>
      <c r="BX448" s="74"/>
      <c r="BY448" s="74"/>
      <c r="BZ448" s="74"/>
      <c r="CA448" s="73"/>
      <c r="CB448" s="73"/>
      <c r="CC448" s="73"/>
      <c r="CD448" s="73"/>
      <c r="CE448" s="73"/>
      <c r="CF448" s="73"/>
      <c r="CG448" s="73"/>
      <c r="CH448" s="73"/>
      <c r="CI448" s="73"/>
      <c r="CJ448" s="73"/>
      <c r="CK448" s="73"/>
      <c r="CL448" s="73"/>
      <c r="CM448" s="73"/>
      <c r="CN448" s="73"/>
      <c r="CO448" s="73"/>
      <c r="CP448" s="73"/>
      <c r="CQ448" s="73"/>
      <c r="CR448" s="73"/>
      <c r="CS448" s="73"/>
      <c r="CT448" s="73"/>
      <c r="CU448" s="73"/>
      <c r="CV448" s="73"/>
      <c r="CW448" s="73"/>
      <c r="CX448" s="77"/>
      <c r="DA448" s="11" t="s">
        <v>476</v>
      </c>
      <c r="DB448" s="12">
        <v>0.84599999999999997</v>
      </c>
      <c r="DC448" s="11"/>
    </row>
    <row r="449" spans="1:107" ht="13.5" customHeight="1" x14ac:dyDescent="0.25">
      <c r="A449" s="3"/>
      <c r="B449" s="77"/>
      <c r="C449" s="84"/>
      <c r="D449" s="75"/>
      <c r="E449" s="75"/>
      <c r="F449" s="75"/>
      <c r="G449" s="75"/>
      <c r="H449" s="75"/>
      <c r="I449" s="75"/>
      <c r="J449" s="75"/>
      <c r="K449" s="75"/>
      <c r="L449" s="75"/>
      <c r="M449" s="74"/>
      <c r="N449" s="74"/>
      <c r="O449" s="74"/>
      <c r="P449" s="74"/>
      <c r="Q449" s="74"/>
      <c r="R449" s="85"/>
      <c r="S449" s="85"/>
      <c r="T449" s="85"/>
      <c r="U449" s="86"/>
      <c r="V449" s="86"/>
      <c r="W449" s="86"/>
      <c r="X449" s="74"/>
      <c r="Y449" s="74"/>
      <c r="Z449" s="74"/>
      <c r="AA449" s="74"/>
      <c r="AB449" s="74"/>
      <c r="AC449" s="73"/>
      <c r="AD449" s="73"/>
      <c r="AE449" s="73"/>
      <c r="AF449" s="73"/>
      <c r="AG449" s="73"/>
      <c r="AH449" s="73"/>
      <c r="AI449" s="73"/>
      <c r="AJ449" s="73"/>
      <c r="AK449" s="73"/>
      <c r="AL449" s="73"/>
      <c r="AM449" s="73"/>
      <c r="AN449" s="73"/>
      <c r="AO449" s="73"/>
      <c r="AP449" s="73"/>
      <c r="AQ449" s="73"/>
      <c r="AR449" s="73"/>
      <c r="AS449" s="73"/>
      <c r="AT449" s="73"/>
      <c r="AU449" s="73"/>
      <c r="AV449" s="73"/>
      <c r="AW449" s="73"/>
      <c r="AX449" s="73"/>
      <c r="AY449" s="73"/>
      <c r="AZ449" s="72"/>
      <c r="BA449" s="84"/>
      <c r="BB449" s="76"/>
      <c r="BC449" s="76"/>
      <c r="BD449" s="76"/>
      <c r="BE449" s="76"/>
      <c r="BF449" s="76"/>
      <c r="BG449" s="76"/>
      <c r="BH449" s="76"/>
      <c r="BI449" s="76"/>
      <c r="BJ449" s="76"/>
      <c r="BK449" s="74"/>
      <c r="BL449" s="74"/>
      <c r="BM449" s="74"/>
      <c r="BN449" s="74"/>
      <c r="BO449" s="74"/>
      <c r="BP449" s="85"/>
      <c r="BQ449" s="85"/>
      <c r="BR449" s="85"/>
      <c r="BS449" s="86"/>
      <c r="BT449" s="86"/>
      <c r="BU449" s="86"/>
      <c r="BV449" s="74"/>
      <c r="BW449" s="74"/>
      <c r="BX449" s="74"/>
      <c r="BY449" s="74"/>
      <c r="BZ449" s="74"/>
      <c r="CA449" s="73"/>
      <c r="CB449" s="73"/>
      <c r="CC449" s="73"/>
      <c r="CD449" s="73"/>
      <c r="CE449" s="73"/>
      <c r="CF449" s="73"/>
      <c r="CG449" s="73"/>
      <c r="CH449" s="73"/>
      <c r="CI449" s="73"/>
      <c r="CJ449" s="73"/>
      <c r="CK449" s="73"/>
      <c r="CL449" s="73"/>
      <c r="CM449" s="73"/>
      <c r="CN449" s="73"/>
      <c r="CO449" s="73"/>
      <c r="CP449" s="73"/>
      <c r="CQ449" s="73"/>
      <c r="CR449" s="73"/>
      <c r="CS449" s="73"/>
      <c r="CT449" s="73"/>
      <c r="CU449" s="73"/>
      <c r="CV449" s="73"/>
      <c r="CW449" s="73"/>
      <c r="CX449" s="77"/>
      <c r="DA449" s="11" t="s">
        <v>477</v>
      </c>
      <c r="DB449" s="12">
        <v>0.79700000000000004</v>
      </c>
      <c r="DC449" s="11"/>
    </row>
    <row r="450" spans="1:107" ht="13.5" customHeight="1" x14ac:dyDescent="0.2">
      <c r="A450" s="3"/>
      <c r="B450" s="77"/>
      <c r="C450" s="83"/>
      <c r="D450" s="83"/>
      <c r="E450" s="83"/>
      <c r="F450" s="83"/>
      <c r="G450" s="83"/>
      <c r="H450" s="83"/>
      <c r="I450" s="83"/>
      <c r="J450" s="83"/>
      <c r="K450" s="83"/>
      <c r="L450" s="83"/>
      <c r="M450" s="83"/>
      <c r="N450" s="83"/>
      <c r="O450" s="83"/>
      <c r="P450" s="83"/>
      <c r="Q450" s="83"/>
      <c r="R450" s="83"/>
      <c r="S450" s="83"/>
      <c r="T450" s="83"/>
      <c r="U450" s="83"/>
      <c r="V450" s="83"/>
      <c r="W450" s="83"/>
      <c r="X450" s="54"/>
      <c r="Y450" s="54"/>
      <c r="Z450" s="54"/>
      <c r="AA450" s="54"/>
      <c r="AB450" s="54"/>
      <c r="AC450" s="73"/>
      <c r="AD450" s="73"/>
      <c r="AE450" s="73"/>
      <c r="AF450" s="73"/>
      <c r="AG450" s="73"/>
      <c r="AH450" s="73"/>
      <c r="AI450" s="73"/>
      <c r="AJ450" s="73"/>
      <c r="AK450" s="73"/>
      <c r="AL450" s="73"/>
      <c r="AM450" s="73"/>
      <c r="AN450" s="73"/>
      <c r="AO450" s="73"/>
      <c r="AP450" s="73"/>
      <c r="AQ450" s="73"/>
      <c r="AR450" s="73"/>
      <c r="AS450" s="73"/>
      <c r="AT450" s="73"/>
      <c r="AU450" s="73"/>
      <c r="AV450" s="73"/>
      <c r="AW450" s="73"/>
      <c r="AX450" s="73"/>
      <c r="AY450" s="73"/>
      <c r="AZ450" s="72"/>
      <c r="BA450" s="83"/>
      <c r="BB450" s="83"/>
      <c r="BC450" s="83"/>
      <c r="BD450" s="83"/>
      <c r="BE450" s="83"/>
      <c r="BF450" s="83"/>
      <c r="BG450" s="83"/>
      <c r="BH450" s="83"/>
      <c r="BI450" s="83"/>
      <c r="BJ450" s="83"/>
      <c r="BK450" s="83"/>
      <c r="BL450" s="83"/>
      <c r="BM450" s="83"/>
      <c r="BN450" s="83"/>
      <c r="BO450" s="83"/>
      <c r="BP450" s="83"/>
      <c r="BQ450" s="83"/>
      <c r="BR450" s="83"/>
      <c r="BS450" s="83"/>
      <c r="BT450" s="83"/>
      <c r="BU450" s="83"/>
      <c r="BV450" s="54"/>
      <c r="BW450" s="54"/>
      <c r="BX450" s="54"/>
      <c r="BY450" s="54"/>
      <c r="BZ450" s="54"/>
      <c r="CA450" s="73"/>
      <c r="CB450" s="73"/>
      <c r="CC450" s="73"/>
      <c r="CD450" s="73"/>
      <c r="CE450" s="73"/>
      <c r="CF450" s="73"/>
      <c r="CG450" s="73"/>
      <c r="CH450" s="73"/>
      <c r="CI450" s="73"/>
      <c r="CJ450" s="73"/>
      <c r="CK450" s="73"/>
      <c r="CL450" s="73"/>
      <c r="CM450" s="73"/>
      <c r="CN450" s="73"/>
      <c r="CO450" s="73"/>
      <c r="CP450" s="73"/>
      <c r="CQ450" s="73"/>
      <c r="CR450" s="73"/>
      <c r="CS450" s="73"/>
      <c r="CT450" s="73"/>
      <c r="CU450" s="73"/>
      <c r="CV450" s="73"/>
      <c r="CW450" s="73"/>
      <c r="CX450" s="77"/>
      <c r="DA450" s="11" t="s">
        <v>478</v>
      </c>
      <c r="DB450" s="12">
        <v>0.80100000000000005</v>
      </c>
      <c r="DC450" s="11"/>
    </row>
    <row r="451" spans="1:107" ht="13.5" customHeight="1" x14ac:dyDescent="0.2">
      <c r="A451" s="3"/>
      <c r="B451" s="77"/>
      <c r="C451" s="83"/>
      <c r="D451" s="83"/>
      <c r="E451" s="83"/>
      <c r="F451" s="83"/>
      <c r="G451" s="83"/>
      <c r="H451" s="83"/>
      <c r="I451" s="83"/>
      <c r="J451" s="83"/>
      <c r="K451" s="83"/>
      <c r="L451" s="83"/>
      <c r="M451" s="83"/>
      <c r="N451" s="83"/>
      <c r="O451" s="83"/>
      <c r="P451" s="83"/>
      <c r="Q451" s="83"/>
      <c r="R451" s="83"/>
      <c r="S451" s="83"/>
      <c r="T451" s="83"/>
      <c r="U451" s="83"/>
      <c r="V451" s="83"/>
      <c r="W451" s="83"/>
      <c r="X451" s="54"/>
      <c r="Y451" s="54"/>
      <c r="Z451" s="54"/>
      <c r="AA451" s="54"/>
      <c r="AB451" s="54"/>
      <c r="AC451" s="73"/>
      <c r="AD451" s="73"/>
      <c r="AE451" s="73"/>
      <c r="AF451" s="73"/>
      <c r="AG451" s="73"/>
      <c r="AH451" s="73"/>
      <c r="AI451" s="73"/>
      <c r="AJ451" s="73"/>
      <c r="AK451" s="73"/>
      <c r="AL451" s="73"/>
      <c r="AM451" s="73"/>
      <c r="AN451" s="73"/>
      <c r="AO451" s="73"/>
      <c r="AP451" s="73"/>
      <c r="AQ451" s="73"/>
      <c r="AR451" s="73"/>
      <c r="AS451" s="73"/>
      <c r="AT451" s="73"/>
      <c r="AU451" s="73"/>
      <c r="AV451" s="73"/>
      <c r="AW451" s="73"/>
      <c r="AX451" s="73"/>
      <c r="AY451" s="73"/>
      <c r="AZ451" s="77"/>
      <c r="BA451" s="83"/>
      <c r="BB451" s="83"/>
      <c r="BC451" s="83"/>
      <c r="BD451" s="83"/>
      <c r="BE451" s="83"/>
      <c r="BF451" s="83"/>
      <c r="BG451" s="83"/>
      <c r="BH451" s="83"/>
      <c r="BI451" s="83"/>
      <c r="BJ451" s="83"/>
      <c r="BK451" s="83"/>
      <c r="BL451" s="83"/>
      <c r="BM451" s="83"/>
      <c r="BN451" s="83"/>
      <c r="BO451" s="83"/>
      <c r="BP451" s="83"/>
      <c r="BQ451" s="83"/>
      <c r="BR451" s="83"/>
      <c r="BS451" s="83"/>
      <c r="BT451" s="83"/>
      <c r="BU451" s="83"/>
      <c r="BV451" s="54"/>
      <c r="BW451" s="54"/>
      <c r="BX451" s="54"/>
      <c r="BY451" s="54"/>
      <c r="BZ451" s="54"/>
      <c r="CA451" s="73"/>
      <c r="CB451" s="73"/>
      <c r="CC451" s="73"/>
      <c r="CD451" s="73"/>
      <c r="CE451" s="73"/>
      <c r="CF451" s="73"/>
      <c r="CG451" s="73"/>
      <c r="CH451" s="73"/>
      <c r="CI451" s="73"/>
      <c r="CJ451" s="73"/>
      <c r="CK451" s="73"/>
      <c r="CL451" s="73"/>
      <c r="CM451" s="73"/>
      <c r="CN451" s="73"/>
      <c r="CO451" s="73"/>
      <c r="CP451" s="73"/>
      <c r="CQ451" s="73"/>
      <c r="CR451" s="73"/>
      <c r="CS451" s="73"/>
      <c r="CT451" s="73"/>
      <c r="CU451" s="73"/>
      <c r="CV451" s="73"/>
      <c r="CW451" s="73"/>
      <c r="CX451" s="77"/>
      <c r="DA451" s="11" t="s">
        <v>479</v>
      </c>
      <c r="DB451" s="12">
        <v>0.78500000000000003</v>
      </c>
      <c r="DC451" s="11"/>
    </row>
    <row r="452" spans="1:107" ht="13.5" customHeight="1" x14ac:dyDescent="0.25">
      <c r="A452" s="3"/>
      <c r="B452" s="77"/>
      <c r="C452" s="84"/>
      <c r="D452" s="75"/>
      <c r="E452" s="75"/>
      <c r="F452" s="75"/>
      <c r="G452" s="75"/>
      <c r="H452" s="75"/>
      <c r="I452" s="75"/>
      <c r="J452" s="75"/>
      <c r="K452" s="75"/>
      <c r="L452" s="75"/>
      <c r="M452" s="74"/>
      <c r="N452" s="74"/>
      <c r="O452" s="74"/>
      <c r="P452" s="74"/>
      <c r="Q452" s="74"/>
      <c r="R452" s="85"/>
      <c r="S452" s="85"/>
      <c r="T452" s="85"/>
      <c r="U452" s="86"/>
      <c r="V452" s="86"/>
      <c r="W452" s="86"/>
      <c r="X452" s="74"/>
      <c r="Y452" s="74"/>
      <c r="Z452" s="74"/>
      <c r="AA452" s="74"/>
      <c r="AB452" s="74"/>
      <c r="AC452" s="73"/>
      <c r="AD452" s="73"/>
      <c r="AE452" s="73"/>
      <c r="AF452" s="73"/>
      <c r="AG452" s="73"/>
      <c r="AH452" s="73"/>
      <c r="AI452" s="73"/>
      <c r="AJ452" s="73"/>
      <c r="AK452" s="73"/>
      <c r="AL452" s="73"/>
      <c r="AM452" s="73"/>
      <c r="AN452" s="73"/>
      <c r="AO452" s="73"/>
      <c r="AP452" s="73"/>
      <c r="AQ452" s="73"/>
      <c r="AR452" s="73"/>
      <c r="AS452" s="73"/>
      <c r="AT452" s="73"/>
      <c r="AU452" s="73"/>
      <c r="AV452" s="73"/>
      <c r="AW452" s="73"/>
      <c r="AX452" s="73"/>
      <c r="AY452" s="73"/>
      <c r="AZ452" s="77"/>
      <c r="BA452" s="84"/>
      <c r="BB452" s="76"/>
      <c r="BC452" s="76"/>
      <c r="BD452" s="76"/>
      <c r="BE452" s="76"/>
      <c r="BF452" s="76"/>
      <c r="BG452" s="76"/>
      <c r="BH452" s="76"/>
      <c r="BI452" s="76"/>
      <c r="BJ452" s="76"/>
      <c r="BK452" s="74"/>
      <c r="BL452" s="74"/>
      <c r="BM452" s="74"/>
      <c r="BN452" s="74"/>
      <c r="BO452" s="74"/>
      <c r="BP452" s="85"/>
      <c r="BQ452" s="85"/>
      <c r="BR452" s="85"/>
      <c r="BS452" s="86"/>
      <c r="BT452" s="86"/>
      <c r="BU452" s="86"/>
      <c r="BV452" s="74"/>
      <c r="BW452" s="74"/>
      <c r="BX452" s="74"/>
      <c r="BY452" s="74"/>
      <c r="BZ452" s="74"/>
      <c r="CA452" s="73"/>
      <c r="CB452" s="73"/>
      <c r="CC452" s="73"/>
      <c r="CD452" s="73"/>
      <c r="CE452" s="73"/>
      <c r="CF452" s="73"/>
      <c r="CG452" s="73"/>
      <c r="CH452" s="73"/>
      <c r="CI452" s="73"/>
      <c r="CJ452" s="73"/>
      <c r="CK452" s="73"/>
      <c r="CL452" s="73"/>
      <c r="CM452" s="73"/>
      <c r="CN452" s="73"/>
      <c r="CO452" s="73"/>
      <c r="CP452" s="73"/>
      <c r="CQ452" s="73"/>
      <c r="CR452" s="73"/>
      <c r="CS452" s="73"/>
      <c r="CT452" s="73"/>
      <c r="CU452" s="73"/>
      <c r="CV452" s="73"/>
      <c r="CW452" s="73"/>
      <c r="CX452" s="77"/>
      <c r="DA452" s="11" t="s">
        <v>480</v>
      </c>
      <c r="DB452" s="12">
        <v>0.71499999999999997</v>
      </c>
      <c r="DC452" s="11"/>
    </row>
    <row r="453" spans="1:107" ht="13.5" customHeight="1" x14ac:dyDescent="0.25">
      <c r="A453" s="3"/>
      <c r="B453" s="77"/>
      <c r="C453" s="84"/>
      <c r="D453" s="75"/>
      <c r="E453" s="75"/>
      <c r="F453" s="75"/>
      <c r="G453" s="75"/>
      <c r="H453" s="75"/>
      <c r="I453" s="75"/>
      <c r="J453" s="75"/>
      <c r="K453" s="75"/>
      <c r="L453" s="75"/>
      <c r="M453" s="74"/>
      <c r="N453" s="74"/>
      <c r="O453" s="74"/>
      <c r="P453" s="74"/>
      <c r="Q453" s="74"/>
      <c r="R453" s="85"/>
      <c r="S453" s="85"/>
      <c r="T453" s="85"/>
      <c r="U453" s="86"/>
      <c r="V453" s="86"/>
      <c r="W453" s="86"/>
      <c r="X453" s="74"/>
      <c r="Y453" s="74"/>
      <c r="Z453" s="74"/>
      <c r="AA453" s="74"/>
      <c r="AB453" s="74"/>
      <c r="AC453" s="73"/>
      <c r="AD453" s="73"/>
      <c r="AE453" s="73"/>
      <c r="AF453" s="73"/>
      <c r="AG453" s="73"/>
      <c r="AH453" s="73"/>
      <c r="AI453" s="73"/>
      <c r="AJ453" s="73"/>
      <c r="AK453" s="73"/>
      <c r="AL453" s="73"/>
      <c r="AM453" s="73"/>
      <c r="AN453" s="73"/>
      <c r="AO453" s="73"/>
      <c r="AP453" s="73"/>
      <c r="AQ453" s="73"/>
      <c r="AR453" s="73"/>
      <c r="AS453" s="73"/>
      <c r="AT453" s="73"/>
      <c r="AU453" s="73"/>
      <c r="AV453" s="73"/>
      <c r="AW453" s="73"/>
      <c r="AX453" s="73"/>
      <c r="AY453" s="73"/>
      <c r="AZ453" s="77"/>
      <c r="BA453" s="84"/>
      <c r="BB453" s="76"/>
      <c r="BC453" s="76"/>
      <c r="BD453" s="76"/>
      <c r="BE453" s="76"/>
      <c r="BF453" s="76"/>
      <c r="BG453" s="76"/>
      <c r="BH453" s="76"/>
      <c r="BI453" s="76"/>
      <c r="BJ453" s="76"/>
      <c r="BK453" s="74"/>
      <c r="BL453" s="74"/>
      <c r="BM453" s="74"/>
      <c r="BN453" s="74"/>
      <c r="BO453" s="74"/>
      <c r="BP453" s="85"/>
      <c r="BQ453" s="85"/>
      <c r="BR453" s="85"/>
      <c r="BS453" s="86"/>
      <c r="BT453" s="86"/>
      <c r="BU453" s="86"/>
      <c r="BV453" s="74"/>
      <c r="BW453" s="74"/>
      <c r="BX453" s="74"/>
      <c r="BY453" s="74"/>
      <c r="BZ453" s="74"/>
      <c r="CA453" s="73"/>
      <c r="CB453" s="73"/>
      <c r="CC453" s="73"/>
      <c r="CD453" s="73"/>
      <c r="CE453" s="73"/>
      <c r="CF453" s="73"/>
      <c r="CG453" s="73"/>
      <c r="CH453" s="73"/>
      <c r="CI453" s="73"/>
      <c r="CJ453" s="73"/>
      <c r="CK453" s="73"/>
      <c r="CL453" s="73"/>
      <c r="CM453" s="73"/>
      <c r="CN453" s="73"/>
      <c r="CO453" s="73"/>
      <c r="CP453" s="73"/>
      <c r="CQ453" s="73"/>
      <c r="CR453" s="73"/>
      <c r="CS453" s="73"/>
      <c r="CT453" s="73"/>
      <c r="CU453" s="73"/>
      <c r="CV453" s="73"/>
      <c r="CW453" s="73"/>
      <c r="CX453" s="77"/>
      <c r="DA453" s="11" t="s">
        <v>481</v>
      </c>
      <c r="DB453" s="12">
        <v>0.77700000000000002</v>
      </c>
      <c r="DC453" s="11"/>
    </row>
    <row r="454" spans="1:107" ht="13.5" customHeight="1" x14ac:dyDescent="0.25">
      <c r="A454" s="3"/>
      <c r="B454" s="77"/>
      <c r="C454" s="84"/>
      <c r="D454" s="75"/>
      <c r="E454" s="75"/>
      <c r="F454" s="75"/>
      <c r="G454" s="75"/>
      <c r="H454" s="75"/>
      <c r="I454" s="75"/>
      <c r="J454" s="75"/>
      <c r="K454" s="75"/>
      <c r="L454" s="75"/>
      <c r="M454" s="74"/>
      <c r="N454" s="74"/>
      <c r="O454" s="74"/>
      <c r="P454" s="74"/>
      <c r="Q454" s="74"/>
      <c r="R454" s="85"/>
      <c r="S454" s="85"/>
      <c r="T454" s="85"/>
      <c r="U454" s="86"/>
      <c r="V454" s="86"/>
      <c r="W454" s="86"/>
      <c r="X454" s="74"/>
      <c r="Y454" s="74"/>
      <c r="Z454" s="74"/>
      <c r="AA454" s="74"/>
      <c r="AB454" s="74"/>
      <c r="AC454" s="73"/>
      <c r="AD454" s="73"/>
      <c r="AE454" s="73"/>
      <c r="AF454" s="73"/>
      <c r="AG454" s="73"/>
      <c r="AH454" s="73"/>
      <c r="AI454" s="73"/>
      <c r="AJ454" s="73"/>
      <c r="AK454" s="73"/>
      <c r="AL454" s="73"/>
      <c r="AM454" s="73"/>
      <c r="AN454" s="73"/>
      <c r="AO454" s="73"/>
      <c r="AP454" s="73"/>
      <c r="AQ454" s="73"/>
      <c r="AR454" s="73"/>
      <c r="AS454" s="73"/>
      <c r="AT454" s="73"/>
      <c r="AU454" s="73"/>
      <c r="AV454" s="73"/>
      <c r="AW454" s="73"/>
      <c r="AX454" s="73"/>
      <c r="AY454" s="73"/>
      <c r="AZ454" s="77"/>
      <c r="BA454" s="84"/>
      <c r="BB454" s="76"/>
      <c r="BC454" s="76"/>
      <c r="BD454" s="76"/>
      <c r="BE454" s="76"/>
      <c r="BF454" s="76"/>
      <c r="BG454" s="76"/>
      <c r="BH454" s="76"/>
      <c r="BI454" s="76"/>
      <c r="BJ454" s="76"/>
      <c r="BK454" s="74"/>
      <c r="BL454" s="74"/>
      <c r="BM454" s="74"/>
      <c r="BN454" s="74"/>
      <c r="BO454" s="74"/>
      <c r="BP454" s="85"/>
      <c r="BQ454" s="85"/>
      <c r="BR454" s="85"/>
      <c r="BS454" s="86"/>
      <c r="BT454" s="86"/>
      <c r="BU454" s="86"/>
      <c r="BV454" s="74"/>
      <c r="BW454" s="74"/>
      <c r="BX454" s="74"/>
      <c r="BY454" s="74"/>
      <c r="BZ454" s="74"/>
      <c r="CA454" s="73"/>
      <c r="CB454" s="73"/>
      <c r="CC454" s="73"/>
      <c r="CD454" s="73"/>
      <c r="CE454" s="73"/>
      <c r="CF454" s="73"/>
      <c r="CG454" s="73"/>
      <c r="CH454" s="73"/>
      <c r="CI454" s="73"/>
      <c r="CJ454" s="73"/>
      <c r="CK454" s="73"/>
      <c r="CL454" s="73"/>
      <c r="CM454" s="73"/>
      <c r="CN454" s="73"/>
      <c r="CO454" s="73"/>
      <c r="CP454" s="73"/>
      <c r="CQ454" s="73"/>
      <c r="CR454" s="73"/>
      <c r="CS454" s="73"/>
      <c r="CT454" s="73"/>
      <c r="CU454" s="73"/>
      <c r="CV454" s="73"/>
      <c r="CW454" s="73"/>
      <c r="CX454" s="77"/>
      <c r="DA454" s="11" t="s">
        <v>482</v>
      </c>
      <c r="DB454" s="12">
        <v>0.79600000000000004</v>
      </c>
      <c r="DC454" s="11"/>
    </row>
    <row r="455" spans="1:107" ht="13.5" customHeight="1" x14ac:dyDescent="0.25">
      <c r="A455" s="3"/>
      <c r="B455" s="77"/>
      <c r="C455" s="84"/>
      <c r="D455" s="75"/>
      <c r="E455" s="75"/>
      <c r="F455" s="75"/>
      <c r="G455" s="75"/>
      <c r="H455" s="75"/>
      <c r="I455" s="75"/>
      <c r="J455" s="75"/>
      <c r="K455" s="75"/>
      <c r="L455" s="75"/>
      <c r="M455" s="74"/>
      <c r="N455" s="74"/>
      <c r="O455" s="74"/>
      <c r="P455" s="74"/>
      <c r="Q455" s="74"/>
      <c r="R455" s="85"/>
      <c r="S455" s="85"/>
      <c r="T455" s="85"/>
      <c r="U455" s="86"/>
      <c r="V455" s="86"/>
      <c r="W455" s="86"/>
      <c r="X455" s="74"/>
      <c r="Y455" s="74"/>
      <c r="Z455" s="74"/>
      <c r="AA455" s="74"/>
      <c r="AB455" s="74"/>
      <c r="AC455" s="73"/>
      <c r="AD455" s="73"/>
      <c r="AE455" s="73"/>
      <c r="AF455" s="73"/>
      <c r="AG455" s="73"/>
      <c r="AH455" s="73"/>
      <c r="AI455" s="73"/>
      <c r="AJ455" s="73"/>
      <c r="AK455" s="73"/>
      <c r="AL455" s="73"/>
      <c r="AM455" s="73"/>
      <c r="AN455" s="73"/>
      <c r="AO455" s="73"/>
      <c r="AP455" s="73"/>
      <c r="AQ455" s="73"/>
      <c r="AR455" s="73"/>
      <c r="AS455" s="73"/>
      <c r="AT455" s="73"/>
      <c r="AU455" s="73"/>
      <c r="AV455" s="73"/>
      <c r="AW455" s="73"/>
      <c r="AX455" s="73"/>
      <c r="AY455" s="73"/>
      <c r="AZ455" s="77"/>
      <c r="BA455" s="84"/>
      <c r="BB455" s="76"/>
      <c r="BC455" s="76"/>
      <c r="BD455" s="76"/>
      <c r="BE455" s="76"/>
      <c r="BF455" s="76"/>
      <c r="BG455" s="76"/>
      <c r="BH455" s="76"/>
      <c r="BI455" s="76"/>
      <c r="BJ455" s="76"/>
      <c r="BK455" s="74"/>
      <c r="BL455" s="74"/>
      <c r="BM455" s="74"/>
      <c r="BN455" s="74"/>
      <c r="BO455" s="74"/>
      <c r="BP455" s="85"/>
      <c r="BQ455" s="85"/>
      <c r="BR455" s="85"/>
      <c r="BS455" s="86"/>
      <c r="BT455" s="86"/>
      <c r="BU455" s="86"/>
      <c r="BV455" s="74"/>
      <c r="BW455" s="74"/>
      <c r="BX455" s="74"/>
      <c r="BY455" s="74"/>
      <c r="BZ455" s="74"/>
      <c r="CA455" s="73"/>
      <c r="CB455" s="73"/>
      <c r="CC455" s="73"/>
      <c r="CD455" s="73"/>
      <c r="CE455" s="73"/>
      <c r="CF455" s="73"/>
      <c r="CG455" s="73"/>
      <c r="CH455" s="73"/>
      <c r="CI455" s="73"/>
      <c r="CJ455" s="73"/>
      <c r="CK455" s="73"/>
      <c r="CL455" s="73"/>
      <c r="CM455" s="73"/>
      <c r="CN455" s="73"/>
      <c r="CO455" s="73"/>
      <c r="CP455" s="73"/>
      <c r="CQ455" s="73"/>
      <c r="CR455" s="73"/>
      <c r="CS455" s="73"/>
      <c r="CT455" s="73"/>
      <c r="CU455" s="73"/>
      <c r="CV455" s="73"/>
      <c r="CW455" s="73"/>
      <c r="CX455" s="77"/>
      <c r="DA455" s="11" t="s">
        <v>483</v>
      </c>
      <c r="DB455" s="12">
        <v>0.74299999999999999</v>
      </c>
      <c r="DC455" s="11"/>
    </row>
    <row r="456" spans="1:107" ht="13.5" customHeight="1" x14ac:dyDescent="0.2">
      <c r="A456" s="3"/>
      <c r="B456" s="77"/>
      <c r="C456" s="83"/>
      <c r="D456" s="83"/>
      <c r="E456" s="83"/>
      <c r="F456" s="83"/>
      <c r="G456" s="83"/>
      <c r="H456" s="83"/>
      <c r="I456" s="83"/>
      <c r="J456" s="83"/>
      <c r="K456" s="83"/>
      <c r="L456" s="83"/>
      <c r="M456" s="83"/>
      <c r="N456" s="83"/>
      <c r="O456" s="83"/>
      <c r="P456" s="83"/>
      <c r="Q456" s="83"/>
      <c r="R456" s="83"/>
      <c r="S456" s="83"/>
      <c r="T456" s="83"/>
      <c r="U456" s="83"/>
      <c r="V456" s="83"/>
      <c r="W456" s="83"/>
      <c r="X456" s="54"/>
      <c r="Y456" s="54"/>
      <c r="Z456" s="54"/>
      <c r="AA456" s="54"/>
      <c r="AB456" s="54"/>
      <c r="AC456" s="73"/>
      <c r="AD456" s="73"/>
      <c r="AE456" s="73"/>
      <c r="AF456" s="73"/>
      <c r="AG456" s="73"/>
      <c r="AH456" s="73"/>
      <c r="AI456" s="73"/>
      <c r="AJ456" s="73"/>
      <c r="AK456" s="73"/>
      <c r="AL456" s="73"/>
      <c r="AM456" s="73"/>
      <c r="AN456" s="73"/>
      <c r="AO456" s="73"/>
      <c r="AP456" s="73"/>
      <c r="AQ456" s="73"/>
      <c r="AR456" s="73"/>
      <c r="AS456" s="73"/>
      <c r="AT456" s="73"/>
      <c r="AU456" s="73"/>
      <c r="AV456" s="73"/>
      <c r="AW456" s="73"/>
      <c r="AX456" s="73"/>
      <c r="AY456" s="73"/>
      <c r="AZ456" s="77"/>
      <c r="BA456" s="83"/>
      <c r="BB456" s="83"/>
      <c r="BC456" s="83"/>
      <c r="BD456" s="83"/>
      <c r="BE456" s="83"/>
      <c r="BF456" s="83"/>
      <c r="BG456" s="83"/>
      <c r="BH456" s="83"/>
      <c r="BI456" s="83"/>
      <c r="BJ456" s="83"/>
      <c r="BK456" s="83"/>
      <c r="BL456" s="83"/>
      <c r="BM456" s="83"/>
      <c r="BN456" s="83"/>
      <c r="BO456" s="83"/>
      <c r="BP456" s="83"/>
      <c r="BQ456" s="83"/>
      <c r="BR456" s="83"/>
      <c r="BS456" s="83"/>
      <c r="BT456" s="83"/>
      <c r="BU456" s="83"/>
      <c r="BV456" s="54"/>
      <c r="BW456" s="54"/>
      <c r="BX456" s="54"/>
      <c r="BY456" s="54"/>
      <c r="BZ456" s="54"/>
      <c r="CA456" s="73"/>
      <c r="CB456" s="73"/>
      <c r="CC456" s="73"/>
      <c r="CD456" s="73"/>
      <c r="CE456" s="73"/>
      <c r="CF456" s="73"/>
      <c r="CG456" s="73"/>
      <c r="CH456" s="73"/>
      <c r="CI456" s="73"/>
      <c r="CJ456" s="73"/>
      <c r="CK456" s="73"/>
      <c r="CL456" s="73"/>
      <c r="CM456" s="73"/>
      <c r="CN456" s="73"/>
      <c r="CO456" s="73"/>
      <c r="CP456" s="73"/>
      <c r="CQ456" s="73"/>
      <c r="CR456" s="73"/>
      <c r="CS456" s="73"/>
      <c r="CT456" s="73"/>
      <c r="CU456" s="73"/>
      <c r="CV456" s="73"/>
      <c r="CW456" s="73"/>
      <c r="CX456" s="77"/>
      <c r="DA456" s="11" t="s">
        <v>484</v>
      </c>
      <c r="DB456" s="12">
        <v>0.78100000000000003</v>
      </c>
      <c r="DC456" s="11"/>
    </row>
    <row r="457" spans="1:107" ht="13.5" customHeight="1" x14ac:dyDescent="0.2">
      <c r="A457" s="3"/>
      <c r="B457" s="77"/>
      <c r="C457" s="83"/>
      <c r="D457" s="83"/>
      <c r="E457" s="83"/>
      <c r="F457" s="83"/>
      <c r="G457" s="83"/>
      <c r="H457" s="83"/>
      <c r="I457" s="83"/>
      <c r="J457" s="83"/>
      <c r="K457" s="83"/>
      <c r="L457" s="83"/>
      <c r="M457" s="83"/>
      <c r="N457" s="83"/>
      <c r="O457" s="83"/>
      <c r="P457" s="83"/>
      <c r="Q457" s="83"/>
      <c r="R457" s="83"/>
      <c r="S457" s="83"/>
      <c r="T457" s="83"/>
      <c r="U457" s="83"/>
      <c r="V457" s="83"/>
      <c r="W457" s="83"/>
      <c r="X457" s="54"/>
      <c r="Y457" s="54"/>
      <c r="Z457" s="54"/>
      <c r="AA457" s="54"/>
      <c r="AB457" s="54"/>
      <c r="AC457" s="73"/>
      <c r="AD457" s="73"/>
      <c r="AE457" s="73"/>
      <c r="AF457" s="73"/>
      <c r="AG457" s="73"/>
      <c r="AH457" s="73"/>
      <c r="AI457" s="73"/>
      <c r="AJ457" s="73"/>
      <c r="AK457" s="73"/>
      <c r="AL457" s="73"/>
      <c r="AM457" s="73"/>
      <c r="AN457" s="73"/>
      <c r="AO457" s="73"/>
      <c r="AP457" s="73"/>
      <c r="AQ457" s="73"/>
      <c r="AR457" s="73"/>
      <c r="AS457" s="73"/>
      <c r="AT457" s="73"/>
      <c r="AU457" s="73"/>
      <c r="AV457" s="73"/>
      <c r="AW457" s="73"/>
      <c r="AX457" s="73"/>
      <c r="AY457" s="73"/>
      <c r="AZ457" s="77"/>
      <c r="BA457" s="83"/>
      <c r="BB457" s="83"/>
      <c r="BC457" s="83"/>
      <c r="BD457" s="83"/>
      <c r="BE457" s="83"/>
      <c r="BF457" s="83"/>
      <c r="BG457" s="83"/>
      <c r="BH457" s="83"/>
      <c r="BI457" s="83"/>
      <c r="BJ457" s="83"/>
      <c r="BK457" s="83"/>
      <c r="BL457" s="83"/>
      <c r="BM457" s="83"/>
      <c r="BN457" s="83"/>
      <c r="BO457" s="83"/>
      <c r="BP457" s="83"/>
      <c r="BQ457" s="83"/>
      <c r="BR457" s="83"/>
      <c r="BS457" s="83"/>
      <c r="BT457" s="83"/>
      <c r="BU457" s="83"/>
      <c r="BV457" s="54"/>
      <c r="BW457" s="54"/>
      <c r="BX457" s="54"/>
      <c r="BY457" s="54"/>
      <c r="BZ457" s="54"/>
      <c r="CA457" s="83"/>
      <c r="CB457" s="83"/>
      <c r="CC457" s="83"/>
      <c r="CD457" s="83"/>
      <c r="CE457" s="83"/>
      <c r="CF457" s="83"/>
      <c r="CG457" s="83"/>
      <c r="CH457" s="83"/>
      <c r="CI457" s="83"/>
      <c r="CJ457" s="83"/>
      <c r="CK457" s="83"/>
      <c r="CL457" s="83"/>
      <c r="CM457" s="83"/>
      <c r="CN457" s="83"/>
      <c r="CO457" s="83"/>
      <c r="CP457" s="83"/>
      <c r="CQ457" s="83"/>
      <c r="CR457" s="83"/>
      <c r="CS457" s="83"/>
      <c r="CT457" s="83"/>
      <c r="CU457" s="83"/>
      <c r="CV457" s="83"/>
      <c r="CW457" s="83"/>
      <c r="CX457" s="77"/>
      <c r="DA457" s="11" t="s">
        <v>485</v>
      </c>
      <c r="DB457" s="12">
        <v>0.70299999999999996</v>
      </c>
      <c r="DC457" s="11"/>
    </row>
    <row r="458" spans="1:107" ht="13.5" customHeight="1" x14ac:dyDescent="0.25">
      <c r="A458" s="3"/>
      <c r="B458" s="77"/>
      <c r="C458" s="84"/>
      <c r="D458" s="75"/>
      <c r="E458" s="75"/>
      <c r="F458" s="75"/>
      <c r="G458" s="75"/>
      <c r="H458" s="75"/>
      <c r="I458" s="75"/>
      <c r="J458" s="75"/>
      <c r="K458" s="75"/>
      <c r="L458" s="75"/>
      <c r="M458" s="74"/>
      <c r="N458" s="74"/>
      <c r="O458" s="74"/>
      <c r="P458" s="74"/>
      <c r="Q458" s="74"/>
      <c r="R458" s="85"/>
      <c r="S458" s="85"/>
      <c r="T458" s="85"/>
      <c r="U458" s="86"/>
      <c r="V458" s="86"/>
      <c r="W458" s="86"/>
      <c r="X458" s="74"/>
      <c r="Y458" s="74"/>
      <c r="Z458" s="74"/>
      <c r="AA458" s="74"/>
      <c r="AB458" s="74"/>
      <c r="AC458" s="73"/>
      <c r="AD458" s="73"/>
      <c r="AE458" s="73"/>
      <c r="AF458" s="73"/>
      <c r="AG458" s="73"/>
      <c r="AH458" s="73"/>
      <c r="AI458" s="73"/>
      <c r="AJ458" s="73"/>
      <c r="AK458" s="73"/>
      <c r="AL458" s="73"/>
      <c r="AM458" s="73"/>
      <c r="AN458" s="73"/>
      <c r="AO458" s="73"/>
      <c r="AP458" s="73"/>
      <c r="AQ458" s="73"/>
      <c r="AR458" s="73"/>
      <c r="AS458" s="73"/>
      <c r="AT458" s="73"/>
      <c r="AU458" s="73"/>
      <c r="AV458" s="73"/>
      <c r="AW458" s="73"/>
      <c r="AX458" s="73"/>
      <c r="AY458" s="73"/>
      <c r="AZ458" s="77"/>
      <c r="BA458" s="51"/>
      <c r="BB458" s="51"/>
      <c r="BC458" s="51"/>
      <c r="BD458" s="51"/>
      <c r="BE458" s="51"/>
      <c r="BF458" s="51"/>
      <c r="BG458" s="51"/>
      <c r="BH458" s="51"/>
      <c r="BI458" s="51"/>
      <c r="BJ458" s="51"/>
      <c r="BK458" s="51"/>
      <c r="BL458" s="51"/>
      <c r="BM458" s="51"/>
      <c r="BN458" s="51"/>
      <c r="BO458" s="51"/>
      <c r="BP458" s="51"/>
      <c r="BQ458" s="51"/>
      <c r="BR458" s="51"/>
      <c r="BS458" s="51"/>
      <c r="BT458" s="51"/>
      <c r="BU458" s="51"/>
      <c r="BV458" s="54"/>
      <c r="BW458" s="54"/>
      <c r="BX458" s="54"/>
      <c r="BY458" s="54"/>
      <c r="BZ458" s="54"/>
      <c r="CA458" s="87"/>
      <c r="CB458" s="52"/>
      <c r="CC458" s="52"/>
      <c r="CD458" s="52"/>
      <c r="CE458" s="52"/>
      <c r="CF458" s="52"/>
      <c r="CG458" s="52"/>
      <c r="CH458" s="52"/>
      <c r="CI458" s="52"/>
      <c r="CJ458" s="52"/>
      <c r="CK458" s="52"/>
      <c r="CL458" s="52"/>
      <c r="CM458" s="52"/>
      <c r="CN458" s="52"/>
      <c r="CO458" s="52"/>
      <c r="CP458" s="88"/>
      <c r="CQ458" s="88"/>
      <c r="CR458" s="88"/>
      <c r="CS458" s="89"/>
      <c r="CT458" s="80"/>
      <c r="CU458" s="80"/>
      <c r="CV458" s="80"/>
      <c r="CW458" s="80"/>
      <c r="CX458" s="77"/>
      <c r="DA458" s="11" t="s">
        <v>486</v>
      </c>
      <c r="DB458" s="12">
        <v>0.89100000000000001</v>
      </c>
      <c r="DC458" s="11"/>
    </row>
    <row r="459" spans="1:107" ht="13.5" customHeight="1" x14ac:dyDescent="0.25">
      <c r="A459" s="3"/>
      <c r="B459" s="77"/>
      <c r="C459" s="84"/>
      <c r="D459" s="75"/>
      <c r="E459" s="75"/>
      <c r="F459" s="75"/>
      <c r="G459" s="75"/>
      <c r="H459" s="75"/>
      <c r="I459" s="75"/>
      <c r="J459" s="75"/>
      <c r="K459" s="75"/>
      <c r="L459" s="75"/>
      <c r="M459" s="74"/>
      <c r="N459" s="74"/>
      <c r="O459" s="74"/>
      <c r="P459" s="74"/>
      <c r="Q459" s="74"/>
      <c r="R459" s="85"/>
      <c r="S459" s="85"/>
      <c r="T459" s="85"/>
      <c r="U459" s="86"/>
      <c r="V459" s="86"/>
      <c r="W459" s="86"/>
      <c r="X459" s="74"/>
      <c r="Y459" s="74"/>
      <c r="Z459" s="74"/>
      <c r="AA459" s="74"/>
      <c r="AB459" s="74"/>
      <c r="AC459" s="73"/>
      <c r="AD459" s="73"/>
      <c r="AE459" s="73"/>
      <c r="AF459" s="73"/>
      <c r="AG459" s="73"/>
      <c r="AH459" s="73"/>
      <c r="AI459" s="73"/>
      <c r="AJ459" s="73"/>
      <c r="AK459" s="73"/>
      <c r="AL459" s="73"/>
      <c r="AM459" s="73"/>
      <c r="AN459" s="73"/>
      <c r="AO459" s="73"/>
      <c r="AP459" s="73"/>
      <c r="AQ459" s="73"/>
      <c r="AR459" s="73"/>
      <c r="AS459" s="73"/>
      <c r="AT459" s="73"/>
      <c r="AU459" s="73"/>
      <c r="AV459" s="73"/>
      <c r="AW459" s="73"/>
      <c r="AX459" s="73"/>
      <c r="AY459" s="73"/>
      <c r="AZ459" s="77"/>
      <c r="BA459" s="51"/>
      <c r="BB459" s="51"/>
      <c r="BC459" s="51"/>
      <c r="BD459" s="51"/>
      <c r="BE459" s="51"/>
      <c r="BF459" s="51"/>
      <c r="BG459" s="51"/>
      <c r="BH459" s="51"/>
      <c r="BI459" s="51"/>
      <c r="BJ459" s="51"/>
      <c r="BK459" s="51"/>
      <c r="BL459" s="51"/>
      <c r="BM459" s="51"/>
      <c r="BN459" s="51"/>
      <c r="BO459" s="51"/>
      <c r="BP459" s="51"/>
      <c r="BQ459" s="51"/>
      <c r="BR459" s="51"/>
      <c r="BS459" s="90"/>
      <c r="BT459" s="90"/>
      <c r="BU459" s="90"/>
      <c r="BV459" s="54"/>
      <c r="BW459" s="54"/>
      <c r="BX459" s="54"/>
      <c r="BY459" s="54"/>
      <c r="BZ459" s="54"/>
      <c r="CA459" s="87"/>
      <c r="CB459" s="52"/>
      <c r="CC459" s="52"/>
      <c r="CD459" s="52"/>
      <c r="CE459" s="52"/>
      <c r="CF459" s="52"/>
      <c r="CG459" s="52"/>
      <c r="CH459" s="52"/>
      <c r="CI459" s="52"/>
      <c r="CJ459" s="52"/>
      <c r="CK459" s="52"/>
      <c r="CL459" s="52"/>
      <c r="CM459" s="52"/>
      <c r="CN459" s="52"/>
      <c r="CO459" s="52"/>
      <c r="CP459" s="91"/>
      <c r="CQ459" s="91"/>
      <c r="CR459" s="91"/>
      <c r="CS459" s="79"/>
      <c r="CT459" s="80"/>
      <c r="CU459" s="80"/>
      <c r="CV459" s="80"/>
      <c r="CW459" s="80"/>
      <c r="CX459" s="77"/>
      <c r="DA459" s="11" t="s">
        <v>487</v>
      </c>
      <c r="DB459" s="12">
        <v>0.77800000000000002</v>
      </c>
      <c r="DC459" s="11"/>
    </row>
    <row r="460" spans="1:107" ht="13.5" customHeight="1" x14ac:dyDescent="0.25">
      <c r="A460" s="3"/>
      <c r="B460" s="77"/>
      <c r="C460" s="84"/>
      <c r="D460" s="75"/>
      <c r="E460" s="75"/>
      <c r="F460" s="75"/>
      <c r="G460" s="75"/>
      <c r="H460" s="75"/>
      <c r="I460" s="75"/>
      <c r="J460" s="75"/>
      <c r="K460" s="75"/>
      <c r="L460" s="75"/>
      <c r="M460" s="74"/>
      <c r="N460" s="74"/>
      <c r="O460" s="74"/>
      <c r="P460" s="74"/>
      <c r="Q460" s="74"/>
      <c r="R460" s="85"/>
      <c r="S460" s="85"/>
      <c r="T460" s="85"/>
      <c r="U460" s="86"/>
      <c r="V460" s="86"/>
      <c r="W460" s="86"/>
      <c r="X460" s="74"/>
      <c r="Y460" s="74"/>
      <c r="Z460" s="74"/>
      <c r="AA460" s="74"/>
      <c r="AB460" s="74"/>
      <c r="AC460" s="73"/>
      <c r="AD460" s="73"/>
      <c r="AE460" s="73"/>
      <c r="AF460" s="73"/>
      <c r="AG460" s="73"/>
      <c r="AH460" s="73"/>
      <c r="AI460" s="73"/>
      <c r="AJ460" s="73"/>
      <c r="AK460" s="73"/>
      <c r="AL460" s="73"/>
      <c r="AM460" s="73"/>
      <c r="AN460" s="73"/>
      <c r="AO460" s="73"/>
      <c r="AP460" s="73"/>
      <c r="AQ460" s="73"/>
      <c r="AR460" s="73"/>
      <c r="AS460" s="73"/>
      <c r="AT460" s="73"/>
      <c r="AU460" s="73"/>
      <c r="AV460" s="73"/>
      <c r="AW460" s="73"/>
      <c r="AX460" s="73"/>
      <c r="AY460" s="73"/>
      <c r="AZ460" s="77"/>
      <c r="BA460" s="53"/>
      <c r="BB460" s="53"/>
      <c r="BC460" s="53"/>
      <c r="BD460" s="53"/>
      <c r="BE460" s="53"/>
      <c r="BF460" s="53"/>
      <c r="BG460" s="53"/>
      <c r="BH460" s="53"/>
      <c r="BI460" s="53"/>
      <c r="BJ460" s="53"/>
      <c r="BK460" s="53"/>
      <c r="BL460" s="53"/>
      <c r="BM460" s="53"/>
      <c r="BN460" s="53"/>
      <c r="BO460" s="53"/>
      <c r="BP460" s="53"/>
      <c r="BQ460" s="53"/>
      <c r="BR460" s="53"/>
      <c r="BS460" s="90"/>
      <c r="BT460" s="90"/>
      <c r="BU460" s="90"/>
      <c r="BV460" s="54"/>
      <c r="BW460" s="54"/>
      <c r="BX460" s="54"/>
      <c r="BY460" s="54"/>
      <c r="BZ460" s="54"/>
      <c r="CA460" s="87"/>
      <c r="CB460" s="52"/>
      <c r="CC460" s="52"/>
      <c r="CD460" s="52"/>
      <c r="CE460" s="52"/>
      <c r="CF460" s="52"/>
      <c r="CG460" s="52"/>
      <c r="CH460" s="52"/>
      <c r="CI460" s="52"/>
      <c r="CJ460" s="52"/>
      <c r="CK460" s="52"/>
      <c r="CL460" s="52"/>
      <c r="CM460" s="52"/>
      <c r="CN460" s="52"/>
      <c r="CO460" s="52"/>
      <c r="CP460" s="88"/>
      <c r="CQ460" s="88"/>
      <c r="CR460" s="88"/>
      <c r="CS460" s="89"/>
      <c r="CT460" s="80"/>
      <c r="CU460" s="80"/>
      <c r="CV460" s="80"/>
      <c r="CW460" s="80"/>
      <c r="CX460" s="77"/>
      <c r="DA460" s="11" t="s">
        <v>488</v>
      </c>
      <c r="DB460" s="12">
        <v>0.70399999999999996</v>
      </c>
      <c r="DC460" s="11"/>
    </row>
    <row r="461" spans="1:107" ht="13.5" customHeight="1" x14ac:dyDescent="0.25">
      <c r="A461" s="3"/>
      <c r="B461" s="77"/>
      <c r="C461" s="84"/>
      <c r="D461" s="75"/>
      <c r="E461" s="75"/>
      <c r="F461" s="75"/>
      <c r="G461" s="75"/>
      <c r="H461" s="75"/>
      <c r="I461" s="75"/>
      <c r="J461" s="75"/>
      <c r="K461" s="75"/>
      <c r="L461" s="75"/>
      <c r="M461" s="74"/>
      <c r="N461" s="74"/>
      <c r="O461" s="74"/>
      <c r="P461" s="74"/>
      <c r="Q461" s="74"/>
      <c r="R461" s="85"/>
      <c r="S461" s="85"/>
      <c r="T461" s="85"/>
      <c r="U461" s="86"/>
      <c r="V461" s="86"/>
      <c r="W461" s="86"/>
      <c r="X461" s="74"/>
      <c r="Y461" s="74"/>
      <c r="Z461" s="74"/>
      <c r="AA461" s="74"/>
      <c r="AB461" s="74"/>
      <c r="AC461" s="73"/>
      <c r="AD461" s="73"/>
      <c r="AE461" s="73"/>
      <c r="AF461" s="73"/>
      <c r="AG461" s="73"/>
      <c r="AH461" s="73"/>
      <c r="AI461" s="73"/>
      <c r="AJ461" s="73"/>
      <c r="AK461" s="73"/>
      <c r="AL461" s="73"/>
      <c r="AM461" s="73"/>
      <c r="AN461" s="73"/>
      <c r="AO461" s="73"/>
      <c r="AP461" s="73"/>
      <c r="AQ461" s="73"/>
      <c r="AR461" s="73"/>
      <c r="AS461" s="73"/>
      <c r="AT461" s="73"/>
      <c r="AU461" s="73"/>
      <c r="AV461" s="73"/>
      <c r="AW461" s="73"/>
      <c r="AX461" s="73"/>
      <c r="AY461" s="73"/>
      <c r="AZ461" s="77"/>
      <c r="BA461" s="51"/>
      <c r="BB461" s="51"/>
      <c r="BC461" s="51"/>
      <c r="BD461" s="51"/>
      <c r="BE461" s="51"/>
      <c r="BF461" s="51"/>
      <c r="BG461" s="51"/>
      <c r="BH461" s="51"/>
      <c r="BI461" s="51"/>
      <c r="BJ461" s="51"/>
      <c r="BK461" s="51"/>
      <c r="BL461" s="51"/>
      <c r="BM461" s="51"/>
      <c r="BN461" s="51"/>
      <c r="BO461" s="51"/>
      <c r="BP461" s="51"/>
      <c r="BQ461" s="51"/>
      <c r="BR461" s="51"/>
      <c r="BS461" s="51"/>
      <c r="BT461" s="51"/>
      <c r="BU461" s="51"/>
      <c r="BV461" s="51"/>
      <c r="BW461" s="51"/>
      <c r="BX461" s="51"/>
      <c r="BY461" s="51"/>
      <c r="BZ461" s="51"/>
      <c r="CA461" s="83"/>
      <c r="CB461" s="83"/>
      <c r="CC461" s="83"/>
      <c r="CD461" s="83"/>
      <c r="CE461" s="83"/>
      <c r="CF461" s="83"/>
      <c r="CG461" s="83"/>
      <c r="CH461" s="83"/>
      <c r="CI461" s="83"/>
      <c r="CJ461" s="83"/>
      <c r="CK461" s="83"/>
      <c r="CL461" s="83"/>
      <c r="CM461" s="83"/>
      <c r="CN461" s="83"/>
      <c r="CO461" s="83"/>
      <c r="CP461" s="83"/>
      <c r="CQ461" s="83"/>
      <c r="CR461" s="83"/>
      <c r="CS461" s="92"/>
      <c r="CT461" s="83"/>
      <c r="CU461" s="83"/>
      <c r="CV461" s="83"/>
      <c r="CW461" s="83"/>
      <c r="CX461" s="77"/>
      <c r="DA461" s="11"/>
      <c r="DB461" s="11"/>
      <c r="DC461" s="11"/>
    </row>
    <row r="462" spans="1:107" ht="13.5" customHeight="1" x14ac:dyDescent="0.2">
      <c r="A462" s="3"/>
      <c r="B462" s="77"/>
      <c r="C462" s="83"/>
      <c r="D462" s="83"/>
      <c r="E462" s="83"/>
      <c r="F462" s="83"/>
      <c r="G462" s="83"/>
      <c r="H462" s="83"/>
      <c r="I462" s="83"/>
      <c r="J462" s="83"/>
      <c r="K462" s="83"/>
      <c r="L462" s="83"/>
      <c r="M462" s="83"/>
      <c r="N462" s="83"/>
      <c r="O462" s="83"/>
      <c r="P462" s="83"/>
      <c r="Q462" s="83"/>
      <c r="R462" s="83"/>
      <c r="S462" s="83"/>
      <c r="T462" s="83"/>
      <c r="U462" s="83"/>
      <c r="V462" s="83"/>
      <c r="W462" s="83"/>
      <c r="X462" s="54"/>
      <c r="Y462" s="54"/>
      <c r="Z462" s="54"/>
      <c r="AA462" s="54"/>
      <c r="AB462" s="54"/>
      <c r="AC462" s="73"/>
      <c r="AD462" s="73"/>
      <c r="AE462" s="73"/>
      <c r="AF462" s="73"/>
      <c r="AG462" s="73"/>
      <c r="AH462" s="73"/>
      <c r="AI462" s="73"/>
      <c r="AJ462" s="73"/>
      <c r="AK462" s="73"/>
      <c r="AL462" s="73"/>
      <c r="AM462" s="73"/>
      <c r="AN462" s="73"/>
      <c r="AO462" s="73"/>
      <c r="AP462" s="73"/>
      <c r="AQ462" s="73"/>
      <c r="AR462" s="73"/>
      <c r="AS462" s="73"/>
      <c r="AT462" s="73"/>
      <c r="AU462" s="73"/>
      <c r="AV462" s="73"/>
      <c r="AW462" s="73"/>
      <c r="AX462" s="73"/>
      <c r="AY462" s="73"/>
      <c r="AZ462" s="77"/>
      <c r="BA462" s="52"/>
      <c r="BB462" s="62"/>
      <c r="BC462" s="62"/>
      <c r="BD462" s="62"/>
      <c r="BE462" s="62"/>
      <c r="BF462" s="62"/>
      <c r="BG462" s="62"/>
      <c r="BH462" s="62"/>
      <c r="BI462" s="62"/>
      <c r="BJ462" s="62"/>
      <c r="BK462" s="62"/>
      <c r="BL462" s="62"/>
      <c r="BM462" s="62"/>
      <c r="BN462" s="62"/>
      <c r="BO462" s="62"/>
      <c r="BP462" s="62"/>
      <c r="BQ462" s="62"/>
      <c r="BR462" s="62"/>
      <c r="BS462" s="62"/>
      <c r="BT462" s="62"/>
      <c r="BU462" s="62"/>
      <c r="BV462" s="62"/>
      <c r="BW462" s="62"/>
      <c r="BX462" s="62"/>
      <c r="BY462" s="62"/>
      <c r="BZ462" s="52"/>
      <c r="CA462" s="83"/>
      <c r="CB462" s="83"/>
      <c r="CC462" s="83"/>
      <c r="CD462" s="83"/>
      <c r="CE462" s="83"/>
      <c r="CF462" s="83"/>
      <c r="CG462" s="83"/>
      <c r="CH462" s="83"/>
      <c r="CI462" s="83"/>
      <c r="CJ462" s="83"/>
      <c r="CK462" s="83"/>
      <c r="CL462" s="83"/>
      <c r="CM462" s="83"/>
      <c r="CN462" s="83"/>
      <c r="CO462" s="83"/>
      <c r="CP462" s="83"/>
      <c r="CQ462" s="83"/>
      <c r="CR462" s="83"/>
      <c r="CS462" s="92"/>
      <c r="CT462" s="83"/>
      <c r="CU462" s="83"/>
      <c r="CV462" s="83"/>
      <c r="CW462" s="83"/>
      <c r="CX462" s="77"/>
      <c r="DA462" s="11" t="s">
        <v>489</v>
      </c>
      <c r="DB462" s="12">
        <v>0.93200000000000005</v>
      </c>
      <c r="DC462" s="11"/>
    </row>
    <row r="463" spans="1:107" ht="13.5" customHeight="1" x14ac:dyDescent="0.2">
      <c r="A463" s="3"/>
      <c r="B463" s="77"/>
      <c r="C463" s="83"/>
      <c r="D463" s="83"/>
      <c r="E463" s="83"/>
      <c r="F463" s="83"/>
      <c r="G463" s="83"/>
      <c r="H463" s="83"/>
      <c r="I463" s="83"/>
      <c r="J463" s="83"/>
      <c r="K463" s="83"/>
      <c r="L463" s="83"/>
      <c r="M463" s="83"/>
      <c r="N463" s="83"/>
      <c r="O463" s="83"/>
      <c r="P463" s="83"/>
      <c r="Q463" s="83"/>
      <c r="R463" s="83"/>
      <c r="S463" s="83"/>
      <c r="T463" s="83"/>
      <c r="U463" s="83"/>
      <c r="V463" s="83"/>
      <c r="W463" s="83"/>
      <c r="X463" s="54"/>
      <c r="Y463" s="54"/>
      <c r="Z463" s="54"/>
      <c r="AA463" s="54"/>
      <c r="AB463" s="54"/>
      <c r="AC463" s="73"/>
      <c r="AD463" s="73"/>
      <c r="AE463" s="73"/>
      <c r="AF463" s="73"/>
      <c r="AG463" s="73"/>
      <c r="AH463" s="73"/>
      <c r="AI463" s="73"/>
      <c r="AJ463" s="73"/>
      <c r="AK463" s="73"/>
      <c r="AL463" s="73"/>
      <c r="AM463" s="73"/>
      <c r="AN463" s="73"/>
      <c r="AO463" s="73"/>
      <c r="AP463" s="73"/>
      <c r="AQ463" s="73"/>
      <c r="AR463" s="73"/>
      <c r="AS463" s="73"/>
      <c r="AT463" s="73"/>
      <c r="AU463" s="73"/>
      <c r="AV463" s="73"/>
      <c r="AW463" s="73"/>
      <c r="AX463" s="73"/>
      <c r="AY463" s="73"/>
      <c r="AZ463" s="77"/>
      <c r="BA463" s="52"/>
      <c r="BB463" s="62"/>
      <c r="BC463" s="62"/>
      <c r="BD463" s="62"/>
      <c r="BE463" s="62"/>
      <c r="BF463" s="62"/>
      <c r="BG463" s="62"/>
      <c r="BH463" s="62"/>
      <c r="BI463" s="62"/>
      <c r="BJ463" s="62"/>
      <c r="BK463" s="62"/>
      <c r="BL463" s="62"/>
      <c r="BM463" s="62"/>
      <c r="BN463" s="62"/>
      <c r="BO463" s="62"/>
      <c r="BP463" s="62"/>
      <c r="BQ463" s="62"/>
      <c r="BR463" s="62"/>
      <c r="BS463" s="62"/>
      <c r="BT463" s="62"/>
      <c r="BU463" s="62"/>
      <c r="BV463" s="62"/>
      <c r="BW463" s="62"/>
      <c r="BX463" s="62"/>
      <c r="BY463" s="62"/>
      <c r="BZ463" s="52"/>
      <c r="CA463" s="87"/>
      <c r="CB463" s="52"/>
      <c r="CC463" s="52"/>
      <c r="CD463" s="52"/>
      <c r="CE463" s="52"/>
      <c r="CF463" s="52"/>
      <c r="CG463" s="52"/>
      <c r="CH463" s="52"/>
      <c r="CI463" s="52"/>
      <c r="CJ463" s="52"/>
      <c r="CK463" s="52"/>
      <c r="CL463" s="52"/>
      <c r="CM463" s="52"/>
      <c r="CN463" s="52"/>
      <c r="CO463" s="52"/>
      <c r="CP463" s="91"/>
      <c r="CQ463" s="91"/>
      <c r="CR463" s="91"/>
      <c r="CS463" s="92"/>
      <c r="CT463" s="83"/>
      <c r="CU463" s="83"/>
      <c r="CV463" s="83"/>
      <c r="CW463" s="83"/>
      <c r="CX463" s="77"/>
      <c r="DA463" s="11" t="s">
        <v>490</v>
      </c>
      <c r="DB463" s="12">
        <v>0.78500000000000003</v>
      </c>
      <c r="DC463" s="11"/>
    </row>
    <row r="464" spans="1:107" ht="13.5" customHeight="1" x14ac:dyDescent="0.25">
      <c r="A464" s="3"/>
      <c r="B464" s="77"/>
      <c r="C464" s="84"/>
      <c r="D464" s="75"/>
      <c r="E464" s="75"/>
      <c r="F464" s="75"/>
      <c r="G464" s="75"/>
      <c r="H464" s="75"/>
      <c r="I464" s="75"/>
      <c r="J464" s="75"/>
      <c r="K464" s="75"/>
      <c r="L464" s="75"/>
      <c r="M464" s="74"/>
      <c r="N464" s="74"/>
      <c r="O464" s="74"/>
      <c r="P464" s="74"/>
      <c r="Q464" s="74"/>
      <c r="R464" s="85"/>
      <c r="S464" s="85"/>
      <c r="T464" s="85"/>
      <c r="U464" s="86"/>
      <c r="V464" s="86"/>
      <c r="W464" s="86"/>
      <c r="X464" s="74"/>
      <c r="Y464" s="74"/>
      <c r="Z464" s="74"/>
      <c r="AA464" s="74"/>
      <c r="AB464" s="74"/>
      <c r="AC464" s="73"/>
      <c r="AD464" s="73"/>
      <c r="AE464" s="73"/>
      <c r="AF464" s="73"/>
      <c r="AG464" s="73"/>
      <c r="AH464" s="73"/>
      <c r="AI464" s="73"/>
      <c r="AJ464" s="73"/>
      <c r="AK464" s="73"/>
      <c r="AL464" s="73"/>
      <c r="AM464" s="73"/>
      <c r="AN464" s="73"/>
      <c r="AO464" s="73"/>
      <c r="AP464" s="73"/>
      <c r="AQ464" s="73"/>
      <c r="AR464" s="73"/>
      <c r="AS464" s="73"/>
      <c r="AT464" s="73"/>
      <c r="AU464" s="73"/>
      <c r="AV464" s="73"/>
      <c r="AW464" s="73"/>
      <c r="AX464" s="73"/>
      <c r="AY464" s="73"/>
      <c r="AZ464" s="77"/>
      <c r="BA464" s="52"/>
      <c r="BB464" s="62"/>
      <c r="BC464" s="62"/>
      <c r="BD464" s="62"/>
      <c r="BE464" s="62"/>
      <c r="BF464" s="62"/>
      <c r="BG464" s="62"/>
      <c r="BH464" s="62"/>
      <c r="BI464" s="62"/>
      <c r="BJ464" s="62"/>
      <c r="BK464" s="62"/>
      <c r="BL464" s="62"/>
      <c r="BM464" s="62"/>
      <c r="BN464" s="62"/>
      <c r="BO464" s="62"/>
      <c r="BP464" s="62"/>
      <c r="BQ464" s="62"/>
      <c r="BR464" s="62"/>
      <c r="BS464" s="62"/>
      <c r="BT464" s="62"/>
      <c r="BU464" s="62"/>
      <c r="BV464" s="62"/>
      <c r="BW464" s="62"/>
      <c r="BX464" s="62"/>
      <c r="BY464" s="62"/>
      <c r="BZ464" s="52"/>
      <c r="CA464" s="83"/>
      <c r="CB464" s="83"/>
      <c r="CC464" s="83"/>
      <c r="CD464" s="83"/>
      <c r="CE464" s="83"/>
      <c r="CF464" s="83"/>
      <c r="CG464" s="83"/>
      <c r="CH464" s="83"/>
      <c r="CI464" s="83"/>
      <c r="CJ464" s="83"/>
      <c r="CK464" s="83"/>
      <c r="CL464" s="83"/>
      <c r="CM464" s="83"/>
      <c r="CN464" s="83"/>
      <c r="CO464" s="83"/>
      <c r="CP464" s="83"/>
      <c r="CQ464" s="83"/>
      <c r="CR464" s="83"/>
      <c r="CS464" s="92"/>
      <c r="CT464" s="83"/>
      <c r="CU464" s="83"/>
      <c r="CV464" s="83"/>
      <c r="CW464" s="83"/>
      <c r="CX464" s="77"/>
      <c r="DA464" s="11" t="s">
        <v>491</v>
      </c>
      <c r="DB464" s="12">
        <v>0.73599999999999999</v>
      </c>
      <c r="DC464" s="11"/>
    </row>
    <row r="465" spans="1:107" ht="13.5" customHeight="1" x14ac:dyDescent="0.25">
      <c r="A465" s="3"/>
      <c r="B465" s="77"/>
      <c r="C465" s="84"/>
      <c r="D465" s="75"/>
      <c r="E465" s="75"/>
      <c r="F465" s="75"/>
      <c r="G465" s="75"/>
      <c r="H465" s="75"/>
      <c r="I465" s="75"/>
      <c r="J465" s="75"/>
      <c r="K465" s="75"/>
      <c r="L465" s="75"/>
      <c r="M465" s="74"/>
      <c r="N465" s="74"/>
      <c r="O465" s="74"/>
      <c r="P465" s="74"/>
      <c r="Q465" s="74"/>
      <c r="R465" s="85"/>
      <c r="S465" s="85"/>
      <c r="T465" s="85"/>
      <c r="U465" s="86"/>
      <c r="V465" s="86"/>
      <c r="W465" s="86"/>
      <c r="X465" s="74"/>
      <c r="Y465" s="74"/>
      <c r="Z465" s="74"/>
      <c r="AA465" s="74"/>
      <c r="AB465" s="74"/>
      <c r="AC465" s="73"/>
      <c r="AD465" s="73"/>
      <c r="AE465" s="73"/>
      <c r="AF465" s="73"/>
      <c r="AG465" s="73"/>
      <c r="AH465" s="73"/>
      <c r="AI465" s="73"/>
      <c r="AJ465" s="73"/>
      <c r="AK465" s="73"/>
      <c r="AL465" s="73"/>
      <c r="AM465" s="73"/>
      <c r="AN465" s="73"/>
      <c r="AO465" s="73"/>
      <c r="AP465" s="73"/>
      <c r="AQ465" s="73"/>
      <c r="AR465" s="73"/>
      <c r="AS465" s="73"/>
      <c r="AT465" s="73"/>
      <c r="AU465" s="73"/>
      <c r="AV465" s="73"/>
      <c r="AW465" s="73"/>
      <c r="AX465" s="73"/>
      <c r="AY465" s="73"/>
      <c r="AZ465" s="77"/>
      <c r="BA465" s="53"/>
      <c r="BB465" s="62"/>
      <c r="BC465" s="62"/>
      <c r="BD465" s="62"/>
      <c r="BE465" s="62"/>
      <c r="BF465" s="62"/>
      <c r="BG465" s="62"/>
      <c r="BH465" s="62"/>
      <c r="BI465" s="62"/>
      <c r="BJ465" s="62"/>
      <c r="BK465" s="62"/>
      <c r="BL465" s="62"/>
      <c r="BM465" s="62"/>
      <c r="BN465" s="62"/>
      <c r="BO465" s="62"/>
      <c r="BP465" s="62"/>
      <c r="BQ465" s="62"/>
      <c r="BR465" s="62"/>
      <c r="BS465" s="62"/>
      <c r="BT465" s="62"/>
      <c r="BU465" s="62"/>
      <c r="BV465" s="62"/>
      <c r="BW465" s="62"/>
      <c r="BX465" s="62"/>
      <c r="BY465" s="62"/>
      <c r="BZ465" s="54"/>
      <c r="CA465" s="83"/>
      <c r="CB465" s="83"/>
      <c r="CC465" s="83"/>
      <c r="CD465" s="83"/>
      <c r="CE465" s="83"/>
      <c r="CF465" s="83"/>
      <c r="CG465" s="83"/>
      <c r="CH465" s="83"/>
      <c r="CI465" s="83"/>
      <c r="CJ465" s="83"/>
      <c r="CK465" s="83"/>
      <c r="CL465" s="83"/>
      <c r="CM465" s="83"/>
      <c r="CN465" s="83"/>
      <c r="CO465" s="83"/>
      <c r="CP465" s="83"/>
      <c r="CQ465" s="83"/>
      <c r="CR465" s="83"/>
      <c r="CS465" s="92"/>
      <c r="CT465" s="83"/>
      <c r="CU465" s="83"/>
      <c r="CV465" s="83"/>
      <c r="CW465" s="83"/>
      <c r="CX465" s="77"/>
      <c r="DA465" s="11" t="s">
        <v>492</v>
      </c>
      <c r="DB465" s="12">
        <v>0.82499999999999996</v>
      </c>
      <c r="DC465" s="11"/>
    </row>
    <row r="466" spans="1:107" ht="13.5" customHeight="1" x14ac:dyDescent="0.25">
      <c r="A466" s="3"/>
      <c r="B466" s="77"/>
      <c r="C466" s="84"/>
      <c r="D466" s="75"/>
      <c r="E466" s="75"/>
      <c r="F466" s="75"/>
      <c r="G466" s="75"/>
      <c r="H466" s="75"/>
      <c r="I466" s="75"/>
      <c r="J466" s="75"/>
      <c r="K466" s="75"/>
      <c r="L466" s="75"/>
      <c r="M466" s="74"/>
      <c r="N466" s="74"/>
      <c r="O466" s="74"/>
      <c r="P466" s="74"/>
      <c r="Q466" s="74"/>
      <c r="R466" s="85"/>
      <c r="S466" s="85"/>
      <c r="T466" s="85"/>
      <c r="U466" s="86"/>
      <c r="V466" s="86"/>
      <c r="W466" s="86"/>
      <c r="X466" s="74"/>
      <c r="Y466" s="74"/>
      <c r="Z466" s="74"/>
      <c r="AA466" s="74"/>
      <c r="AB466" s="74"/>
      <c r="AC466" s="73"/>
      <c r="AD466" s="73"/>
      <c r="AE466" s="73"/>
      <c r="AF466" s="73"/>
      <c r="AG466" s="73"/>
      <c r="AH466" s="73"/>
      <c r="AI466" s="73"/>
      <c r="AJ466" s="73"/>
      <c r="AK466" s="73"/>
      <c r="AL466" s="73"/>
      <c r="AM466" s="73"/>
      <c r="AN466" s="73"/>
      <c r="AO466" s="73"/>
      <c r="AP466" s="73"/>
      <c r="AQ466" s="73"/>
      <c r="AR466" s="73"/>
      <c r="AS466" s="73"/>
      <c r="AT466" s="73"/>
      <c r="AU466" s="73"/>
      <c r="AV466" s="73"/>
      <c r="AW466" s="73"/>
      <c r="AX466" s="73"/>
      <c r="AY466" s="73"/>
      <c r="AZ466" s="77"/>
      <c r="BA466" s="52"/>
      <c r="BB466" s="62"/>
      <c r="BC466" s="62"/>
      <c r="BD466" s="62"/>
      <c r="BE466" s="62"/>
      <c r="BF466" s="62"/>
      <c r="BG466" s="62"/>
      <c r="BH466" s="62"/>
      <c r="BI466" s="62"/>
      <c r="BJ466" s="62"/>
      <c r="BK466" s="62"/>
      <c r="BL466" s="62"/>
      <c r="BM466" s="62"/>
      <c r="BN466" s="62"/>
      <c r="BO466" s="62"/>
      <c r="BP466" s="62"/>
      <c r="BQ466" s="62"/>
      <c r="BR466" s="62"/>
      <c r="BS466" s="62"/>
      <c r="BT466" s="62"/>
      <c r="BU466" s="62"/>
      <c r="BV466" s="62"/>
      <c r="BW466" s="62"/>
      <c r="BX466" s="62"/>
      <c r="BY466" s="62"/>
      <c r="BZ466" s="52"/>
      <c r="CA466" s="77"/>
      <c r="CB466" s="77"/>
      <c r="CC466" s="77"/>
      <c r="CD466" s="77"/>
      <c r="CE466" s="77"/>
      <c r="CF466" s="77"/>
      <c r="CG466" s="77"/>
      <c r="CH466" s="77"/>
      <c r="CI466" s="77"/>
      <c r="CJ466" s="77"/>
      <c r="CK466" s="77"/>
      <c r="CL466" s="77"/>
      <c r="CM466" s="77"/>
      <c r="CN466" s="77"/>
      <c r="CO466" s="77"/>
      <c r="CP466" s="77"/>
      <c r="CQ466" s="77"/>
      <c r="CR466" s="77"/>
      <c r="CS466" s="77"/>
      <c r="CT466" s="77"/>
      <c r="CU466" s="77"/>
      <c r="CV466" s="77"/>
      <c r="CW466" s="77"/>
      <c r="CX466" s="77"/>
      <c r="DA466" s="11" t="s">
        <v>493</v>
      </c>
      <c r="DB466" s="12">
        <v>0.75600000000000001</v>
      </c>
      <c r="DC466" s="11"/>
    </row>
    <row r="467" spans="1:107" ht="13.5" customHeight="1" x14ac:dyDescent="0.25">
      <c r="A467" s="3"/>
      <c r="B467" s="77"/>
      <c r="C467" s="84"/>
      <c r="D467" s="75"/>
      <c r="E467" s="75"/>
      <c r="F467" s="75"/>
      <c r="G467" s="75"/>
      <c r="H467" s="75"/>
      <c r="I467" s="75"/>
      <c r="J467" s="75"/>
      <c r="K467" s="75"/>
      <c r="L467" s="75"/>
      <c r="M467" s="74"/>
      <c r="N467" s="74"/>
      <c r="O467" s="74"/>
      <c r="P467" s="74"/>
      <c r="Q467" s="74"/>
      <c r="R467" s="85"/>
      <c r="S467" s="85"/>
      <c r="T467" s="85"/>
      <c r="U467" s="86"/>
      <c r="V467" s="86"/>
      <c r="W467" s="86"/>
      <c r="X467" s="74"/>
      <c r="Y467" s="74"/>
      <c r="Z467" s="74"/>
      <c r="AA467" s="74"/>
      <c r="AB467" s="74"/>
      <c r="AC467" s="73"/>
      <c r="AD467" s="73"/>
      <c r="AE467" s="73"/>
      <c r="AF467" s="73"/>
      <c r="AG467" s="73"/>
      <c r="AH467" s="73"/>
      <c r="AI467" s="73"/>
      <c r="AJ467" s="73"/>
      <c r="AK467" s="73"/>
      <c r="AL467" s="73"/>
      <c r="AM467" s="73"/>
      <c r="AN467" s="73"/>
      <c r="AO467" s="73"/>
      <c r="AP467" s="73"/>
      <c r="AQ467" s="73"/>
      <c r="AR467" s="73"/>
      <c r="AS467" s="73"/>
      <c r="AT467" s="73"/>
      <c r="AU467" s="73"/>
      <c r="AV467" s="73"/>
      <c r="AW467" s="73"/>
      <c r="AX467" s="73"/>
      <c r="AY467" s="73"/>
      <c r="AZ467" s="77"/>
      <c r="BA467" s="53"/>
      <c r="BB467" s="62"/>
      <c r="BC467" s="62"/>
      <c r="BD467" s="62"/>
      <c r="BE467" s="62"/>
      <c r="BF467" s="62"/>
      <c r="BG467" s="62"/>
      <c r="BH467" s="62"/>
      <c r="BI467" s="62"/>
      <c r="BJ467" s="62"/>
      <c r="BK467" s="62"/>
      <c r="BL467" s="62"/>
      <c r="BM467" s="62"/>
      <c r="BN467" s="62"/>
      <c r="BO467" s="62"/>
      <c r="BP467" s="62"/>
      <c r="BQ467" s="62"/>
      <c r="BR467" s="62"/>
      <c r="BS467" s="62"/>
      <c r="BT467" s="62"/>
      <c r="BU467" s="62"/>
      <c r="BV467" s="62"/>
      <c r="BW467" s="62"/>
      <c r="BX467" s="62"/>
      <c r="BY467" s="62"/>
      <c r="BZ467" s="54"/>
      <c r="CA467" s="77"/>
      <c r="CB467" s="77"/>
      <c r="CC467" s="77"/>
      <c r="CD467" s="81"/>
      <c r="CE467" s="81"/>
      <c r="CF467" s="81"/>
      <c r="CG467" s="81"/>
      <c r="CH467" s="81"/>
      <c r="CI467" s="81"/>
      <c r="CJ467" s="81"/>
      <c r="CK467" s="81"/>
      <c r="CL467" s="81"/>
      <c r="CM467" s="81"/>
      <c r="CN467" s="81"/>
      <c r="CO467" s="81"/>
      <c r="CP467" s="81"/>
      <c r="CQ467" s="81"/>
      <c r="CR467" s="81"/>
      <c r="CS467" s="81"/>
      <c r="CT467" s="81"/>
      <c r="CU467" s="77"/>
      <c r="CV467" s="77"/>
      <c r="CW467" s="77"/>
      <c r="CX467" s="77"/>
      <c r="DA467" s="11" t="s">
        <v>494</v>
      </c>
      <c r="DB467" s="12">
        <v>0.75800000000000001</v>
      </c>
      <c r="DC467" s="11"/>
    </row>
    <row r="468" spans="1:107" ht="13.5" customHeight="1" x14ac:dyDescent="0.2">
      <c r="A468" s="3"/>
      <c r="B468" s="77"/>
      <c r="C468" s="83"/>
      <c r="D468" s="83"/>
      <c r="E468" s="83"/>
      <c r="F468" s="83"/>
      <c r="G468" s="83"/>
      <c r="H468" s="83"/>
      <c r="I468" s="83"/>
      <c r="J468" s="83"/>
      <c r="K468" s="83"/>
      <c r="L468" s="83"/>
      <c r="M468" s="83"/>
      <c r="N468" s="83"/>
      <c r="O468" s="83"/>
      <c r="P468" s="83"/>
      <c r="Q468" s="83"/>
      <c r="R468" s="83"/>
      <c r="S468" s="83"/>
      <c r="T468" s="83"/>
      <c r="U468" s="83"/>
      <c r="V468" s="83"/>
      <c r="W468" s="83"/>
      <c r="X468" s="54"/>
      <c r="Y468" s="54"/>
      <c r="Z468" s="54"/>
      <c r="AA468" s="54"/>
      <c r="AB468" s="54"/>
      <c r="AC468" s="73"/>
      <c r="AD468" s="73"/>
      <c r="AE468" s="73"/>
      <c r="AF468" s="73"/>
      <c r="AG468" s="73"/>
      <c r="AH468" s="73"/>
      <c r="AI468" s="73"/>
      <c r="AJ468" s="73"/>
      <c r="AK468" s="73"/>
      <c r="AL468" s="73"/>
      <c r="AM468" s="73"/>
      <c r="AN468" s="73"/>
      <c r="AO468" s="73"/>
      <c r="AP468" s="73"/>
      <c r="AQ468" s="73"/>
      <c r="AR468" s="73"/>
      <c r="AS468" s="73"/>
      <c r="AT468" s="73"/>
      <c r="AU468" s="73"/>
      <c r="AV468" s="73"/>
      <c r="AW468" s="73"/>
      <c r="AX468" s="73"/>
      <c r="AY468" s="73"/>
      <c r="AZ468" s="77"/>
      <c r="BA468" s="53"/>
      <c r="BB468" s="62"/>
      <c r="BC468" s="62"/>
      <c r="BD468" s="62"/>
      <c r="BE468" s="62"/>
      <c r="BF468" s="62"/>
      <c r="BG468" s="62"/>
      <c r="BH468" s="62"/>
      <c r="BI468" s="62"/>
      <c r="BJ468" s="62"/>
      <c r="BK468" s="62"/>
      <c r="BL468" s="62"/>
      <c r="BM468" s="62"/>
      <c r="BN468" s="62"/>
      <c r="BO468" s="62"/>
      <c r="BP468" s="62"/>
      <c r="BQ468" s="62"/>
      <c r="BR468" s="62"/>
      <c r="BS468" s="62"/>
      <c r="BT468" s="62"/>
      <c r="BU468" s="62"/>
      <c r="BV468" s="62"/>
      <c r="BW468" s="62"/>
      <c r="BX468" s="62"/>
      <c r="BY468" s="62"/>
      <c r="BZ468" s="54"/>
      <c r="CA468" s="77"/>
      <c r="CB468" s="77"/>
      <c r="CC468" s="77"/>
      <c r="CD468" s="81"/>
      <c r="CE468" s="81"/>
      <c r="CF468" s="81"/>
      <c r="CG468" s="81"/>
      <c r="CH468" s="81"/>
      <c r="CI468" s="81"/>
      <c r="CJ468" s="81"/>
      <c r="CK468" s="81"/>
      <c r="CL468" s="81"/>
      <c r="CM468" s="81"/>
      <c r="CN468" s="81"/>
      <c r="CO468" s="81"/>
      <c r="CP468" s="81"/>
      <c r="CQ468" s="81"/>
      <c r="CR468" s="81"/>
      <c r="CS468" s="81"/>
      <c r="CT468" s="81"/>
      <c r="CU468" s="77"/>
      <c r="CV468" s="77"/>
      <c r="CW468" s="77"/>
      <c r="CX468" s="77"/>
      <c r="DA468" s="11" t="s">
        <v>495</v>
      </c>
      <c r="DB468" s="12">
        <v>0.751</v>
      </c>
      <c r="DC468" s="11"/>
    </row>
    <row r="469" spans="1:107" ht="13.5" customHeight="1" x14ac:dyDescent="0.2">
      <c r="A469" s="3"/>
      <c r="B469" s="77"/>
      <c r="C469" s="83"/>
      <c r="D469" s="83"/>
      <c r="E469" s="83"/>
      <c r="F469" s="83"/>
      <c r="G469" s="83"/>
      <c r="H469" s="83"/>
      <c r="I469" s="83"/>
      <c r="J469" s="83"/>
      <c r="K469" s="83"/>
      <c r="L469" s="83"/>
      <c r="M469" s="83"/>
      <c r="N469" s="83"/>
      <c r="O469" s="83"/>
      <c r="P469" s="83"/>
      <c r="Q469" s="83"/>
      <c r="R469" s="83"/>
      <c r="S469" s="83"/>
      <c r="T469" s="83"/>
      <c r="U469" s="83"/>
      <c r="V469" s="83"/>
      <c r="W469" s="83"/>
      <c r="X469" s="54"/>
      <c r="Y469" s="54"/>
      <c r="Z469" s="54"/>
      <c r="AA469" s="54"/>
      <c r="AB469" s="54"/>
      <c r="AC469" s="73"/>
      <c r="AD469" s="73"/>
      <c r="AE469" s="73"/>
      <c r="AF469" s="73"/>
      <c r="AG469" s="73"/>
      <c r="AH469" s="73"/>
      <c r="AI469" s="73"/>
      <c r="AJ469" s="73"/>
      <c r="AK469" s="73"/>
      <c r="AL469" s="73"/>
      <c r="AM469" s="73"/>
      <c r="AN469" s="73"/>
      <c r="AO469" s="73"/>
      <c r="AP469" s="73"/>
      <c r="AQ469" s="73"/>
      <c r="AR469" s="73"/>
      <c r="AS469" s="73"/>
      <c r="AT469" s="73"/>
      <c r="AU469" s="73"/>
      <c r="AV469" s="73"/>
      <c r="AW469" s="73"/>
      <c r="AX469" s="73"/>
      <c r="AY469" s="73"/>
      <c r="AZ469" s="77"/>
      <c r="BA469" s="77"/>
      <c r="BB469" s="62"/>
      <c r="BC469" s="62"/>
      <c r="BD469" s="62"/>
      <c r="BE469" s="62"/>
      <c r="BF469" s="62"/>
      <c r="BG469" s="62"/>
      <c r="BH469" s="62"/>
      <c r="BI469" s="62"/>
      <c r="BJ469" s="62"/>
      <c r="BK469" s="62"/>
      <c r="BL469" s="62"/>
      <c r="BM469" s="62"/>
      <c r="BN469" s="62"/>
      <c r="BO469" s="62"/>
      <c r="BP469" s="62"/>
      <c r="BQ469" s="62"/>
      <c r="BR469" s="62"/>
      <c r="BS469" s="62"/>
      <c r="BT469" s="62"/>
      <c r="BU469" s="62"/>
      <c r="BV469" s="62"/>
      <c r="BW469" s="62"/>
      <c r="BX469" s="62"/>
      <c r="BY469" s="62"/>
      <c r="BZ469" s="77"/>
      <c r="CA469" s="77"/>
      <c r="CB469" s="77"/>
      <c r="CC469" s="77"/>
      <c r="CD469" s="81"/>
      <c r="CE469" s="81"/>
      <c r="CF469" s="81"/>
      <c r="CG469" s="81"/>
      <c r="CH469" s="81"/>
      <c r="CI469" s="81"/>
      <c r="CJ469" s="81"/>
      <c r="CK469" s="81"/>
      <c r="CL469" s="81"/>
      <c r="CM469" s="81"/>
      <c r="CN469" s="81"/>
      <c r="CO469" s="81"/>
      <c r="CP469" s="81"/>
      <c r="CQ469" s="81"/>
      <c r="CR469" s="81"/>
      <c r="CS469" s="81"/>
      <c r="CT469" s="81"/>
      <c r="CU469" s="77"/>
      <c r="CV469" s="77"/>
      <c r="CW469" s="77"/>
      <c r="CX469" s="77"/>
      <c r="DA469" s="11" t="s">
        <v>496</v>
      </c>
      <c r="DB469" s="12">
        <v>0.78100000000000003</v>
      </c>
      <c r="DC469" s="11"/>
    </row>
    <row r="470" spans="1:107" ht="13.5" customHeight="1" x14ac:dyDescent="0.25">
      <c r="A470" s="3"/>
      <c r="B470" s="77"/>
      <c r="C470" s="84"/>
      <c r="D470" s="75"/>
      <c r="E470" s="75"/>
      <c r="F470" s="75"/>
      <c r="G470" s="75"/>
      <c r="H470" s="75"/>
      <c r="I470" s="75"/>
      <c r="J470" s="75"/>
      <c r="K470" s="75"/>
      <c r="L470" s="75"/>
      <c r="M470" s="74"/>
      <c r="N470" s="74"/>
      <c r="O470" s="74"/>
      <c r="P470" s="74"/>
      <c r="Q470" s="74"/>
      <c r="R470" s="85"/>
      <c r="S470" s="85"/>
      <c r="T470" s="85"/>
      <c r="U470" s="86"/>
      <c r="V470" s="86"/>
      <c r="W470" s="86"/>
      <c r="X470" s="74"/>
      <c r="Y470" s="74"/>
      <c r="Z470" s="74"/>
      <c r="AA470" s="74"/>
      <c r="AB470" s="74"/>
      <c r="AC470" s="73"/>
      <c r="AD470" s="73"/>
      <c r="AE470" s="73"/>
      <c r="AF470" s="73"/>
      <c r="AG470" s="73"/>
      <c r="AH470" s="73"/>
      <c r="AI470" s="73"/>
      <c r="AJ470" s="73"/>
      <c r="AK470" s="73"/>
      <c r="AL470" s="73"/>
      <c r="AM470" s="73"/>
      <c r="AN470" s="73"/>
      <c r="AO470" s="73"/>
      <c r="AP470" s="73"/>
      <c r="AQ470" s="73"/>
      <c r="AR470" s="73"/>
      <c r="AS470" s="73"/>
      <c r="AT470" s="73"/>
      <c r="AU470" s="73"/>
      <c r="AV470" s="73"/>
      <c r="AW470" s="73"/>
      <c r="AX470" s="73"/>
      <c r="AY470" s="73"/>
      <c r="AZ470" s="77"/>
      <c r="BA470" s="77"/>
      <c r="BB470" s="62"/>
      <c r="BC470" s="62"/>
      <c r="BD470" s="62"/>
      <c r="BE470" s="62"/>
      <c r="BF470" s="62"/>
      <c r="BG470" s="62"/>
      <c r="BH470" s="62"/>
      <c r="BI470" s="62"/>
      <c r="BJ470" s="62"/>
      <c r="BK470" s="62"/>
      <c r="BL470" s="62"/>
      <c r="BM470" s="62"/>
      <c r="BN470" s="62"/>
      <c r="BO470" s="62"/>
      <c r="BP470" s="62"/>
      <c r="BQ470" s="62"/>
      <c r="BR470" s="62"/>
      <c r="BS470" s="62"/>
      <c r="BT470" s="62"/>
      <c r="BU470" s="62"/>
      <c r="BV470" s="62"/>
      <c r="BW470" s="62"/>
      <c r="BX470" s="62"/>
      <c r="BY470" s="62"/>
      <c r="BZ470" s="77"/>
      <c r="CA470" s="77"/>
      <c r="CB470" s="77"/>
      <c r="CC470" s="77"/>
      <c r="CD470" s="81"/>
      <c r="CE470" s="81"/>
      <c r="CF470" s="81"/>
      <c r="CG470" s="81"/>
      <c r="CH470" s="81"/>
      <c r="CI470" s="81"/>
      <c r="CJ470" s="81"/>
      <c r="CK470" s="81"/>
      <c r="CL470" s="81"/>
      <c r="CM470" s="81"/>
      <c r="CN470" s="81"/>
      <c r="CO470" s="81"/>
      <c r="CP470" s="81"/>
      <c r="CQ470" s="81"/>
      <c r="CR470" s="81"/>
      <c r="CS470" s="81"/>
      <c r="CT470" s="81"/>
      <c r="CU470" s="77"/>
      <c r="CV470" s="77"/>
      <c r="CW470" s="77"/>
      <c r="CX470" s="77"/>
      <c r="DA470" s="11" t="s">
        <v>497</v>
      </c>
      <c r="DB470" s="12">
        <v>0.79200000000000004</v>
      </c>
      <c r="DC470" s="11"/>
    </row>
    <row r="471" spans="1:107" ht="13.5" customHeight="1" x14ac:dyDescent="0.25">
      <c r="A471" s="3"/>
      <c r="B471" s="77"/>
      <c r="C471" s="84"/>
      <c r="D471" s="75"/>
      <c r="E471" s="75"/>
      <c r="F471" s="75"/>
      <c r="G471" s="75"/>
      <c r="H471" s="75"/>
      <c r="I471" s="75"/>
      <c r="J471" s="75"/>
      <c r="K471" s="75"/>
      <c r="L471" s="75"/>
      <c r="M471" s="74"/>
      <c r="N471" s="74"/>
      <c r="O471" s="74"/>
      <c r="P471" s="74"/>
      <c r="Q471" s="74"/>
      <c r="R471" s="85"/>
      <c r="S471" s="85"/>
      <c r="T471" s="85"/>
      <c r="U471" s="86"/>
      <c r="V471" s="86"/>
      <c r="W471" s="86"/>
      <c r="X471" s="74"/>
      <c r="Y471" s="74"/>
      <c r="Z471" s="74"/>
      <c r="AA471" s="74"/>
      <c r="AB471" s="74"/>
      <c r="AC471" s="73"/>
      <c r="AD471" s="73"/>
      <c r="AE471" s="73"/>
      <c r="AF471" s="73"/>
      <c r="AG471" s="73"/>
      <c r="AH471" s="73"/>
      <c r="AI471" s="73"/>
      <c r="AJ471" s="73"/>
      <c r="AK471" s="73"/>
      <c r="AL471" s="73"/>
      <c r="AM471" s="73"/>
      <c r="AN471" s="73"/>
      <c r="AO471" s="73"/>
      <c r="AP471" s="73"/>
      <c r="AQ471" s="73"/>
      <c r="AR471" s="73"/>
      <c r="AS471" s="73"/>
      <c r="AT471" s="73"/>
      <c r="AU471" s="73"/>
      <c r="AV471" s="73"/>
      <c r="AW471" s="73"/>
      <c r="AX471" s="73"/>
      <c r="AY471" s="73"/>
      <c r="AZ471" s="77"/>
      <c r="BA471" s="77"/>
      <c r="BB471" s="62"/>
      <c r="BC471" s="62"/>
      <c r="BD471" s="62"/>
      <c r="BE471" s="62"/>
      <c r="BF471" s="62"/>
      <c r="BG471" s="62"/>
      <c r="BH471" s="62"/>
      <c r="BI471" s="62"/>
      <c r="BJ471" s="62"/>
      <c r="BK471" s="62"/>
      <c r="BL471" s="62"/>
      <c r="BM471" s="62"/>
      <c r="BN471" s="62"/>
      <c r="BO471" s="62"/>
      <c r="BP471" s="62"/>
      <c r="BQ471" s="62"/>
      <c r="BR471" s="62"/>
      <c r="BS471" s="62"/>
      <c r="BT471" s="62"/>
      <c r="BU471" s="62"/>
      <c r="BV471" s="62"/>
      <c r="BW471" s="62"/>
      <c r="BX471" s="62"/>
      <c r="BY471" s="62"/>
      <c r="BZ471" s="77"/>
      <c r="CA471" s="77"/>
      <c r="CB471" s="77"/>
      <c r="CC471" s="77"/>
      <c r="CD471" s="81"/>
      <c r="CE471" s="81"/>
      <c r="CF471" s="81"/>
      <c r="CG471" s="81"/>
      <c r="CH471" s="81"/>
      <c r="CI471" s="81"/>
      <c r="CJ471" s="81"/>
      <c r="CK471" s="81"/>
      <c r="CL471" s="81"/>
      <c r="CM471" s="81"/>
      <c r="CN471" s="81"/>
      <c r="CO471" s="81"/>
      <c r="CP471" s="81"/>
      <c r="CQ471" s="81"/>
      <c r="CR471" s="81"/>
      <c r="CS471" s="81"/>
      <c r="CT471" s="81"/>
      <c r="CU471" s="77"/>
      <c r="CV471" s="77"/>
      <c r="CW471" s="77"/>
      <c r="CX471" s="77"/>
      <c r="DA471" s="11" t="s">
        <v>498</v>
      </c>
      <c r="DB471" s="12">
        <v>0.78900000000000003</v>
      </c>
      <c r="DC471" s="11"/>
    </row>
    <row r="472" spans="1:107" ht="13.5" customHeight="1" x14ac:dyDescent="0.25">
      <c r="A472" s="3"/>
      <c r="B472" s="77"/>
      <c r="C472" s="84"/>
      <c r="D472" s="75"/>
      <c r="E472" s="75"/>
      <c r="F472" s="75"/>
      <c r="G472" s="75"/>
      <c r="H472" s="75"/>
      <c r="I472" s="75"/>
      <c r="J472" s="75"/>
      <c r="K472" s="75"/>
      <c r="L472" s="75"/>
      <c r="M472" s="74"/>
      <c r="N472" s="74"/>
      <c r="O472" s="74"/>
      <c r="P472" s="74"/>
      <c r="Q472" s="74"/>
      <c r="R472" s="85"/>
      <c r="S472" s="85"/>
      <c r="T472" s="85"/>
      <c r="U472" s="86"/>
      <c r="V472" s="86"/>
      <c r="W472" s="86"/>
      <c r="X472" s="74"/>
      <c r="Y472" s="74"/>
      <c r="Z472" s="74"/>
      <c r="AA472" s="74"/>
      <c r="AB472" s="74"/>
      <c r="AC472" s="73"/>
      <c r="AD472" s="73"/>
      <c r="AE472" s="73"/>
      <c r="AF472" s="73"/>
      <c r="AG472" s="73"/>
      <c r="AH472" s="73"/>
      <c r="AI472" s="73"/>
      <c r="AJ472" s="73"/>
      <c r="AK472" s="73"/>
      <c r="AL472" s="73"/>
      <c r="AM472" s="73"/>
      <c r="AN472" s="73"/>
      <c r="AO472" s="73"/>
      <c r="AP472" s="73"/>
      <c r="AQ472" s="73"/>
      <c r="AR472" s="73"/>
      <c r="AS472" s="73"/>
      <c r="AT472" s="73"/>
      <c r="AU472" s="73"/>
      <c r="AV472" s="73"/>
      <c r="AW472" s="73"/>
      <c r="AX472" s="73"/>
      <c r="AY472" s="73"/>
      <c r="AZ472" s="77"/>
      <c r="BA472" s="77"/>
      <c r="BB472" s="62"/>
      <c r="BC472" s="62"/>
      <c r="BD472" s="62"/>
      <c r="BE472" s="62"/>
      <c r="BF472" s="62"/>
      <c r="BG472" s="62"/>
      <c r="BH472" s="62"/>
      <c r="BI472" s="62"/>
      <c r="BJ472" s="62"/>
      <c r="BK472" s="62"/>
      <c r="BL472" s="62"/>
      <c r="BM472" s="62"/>
      <c r="BN472" s="62"/>
      <c r="BO472" s="62"/>
      <c r="BP472" s="62"/>
      <c r="BQ472" s="62"/>
      <c r="BR472" s="62"/>
      <c r="BS472" s="62"/>
      <c r="BT472" s="62"/>
      <c r="BU472" s="62"/>
      <c r="BV472" s="62"/>
      <c r="BW472" s="62"/>
      <c r="BX472" s="62"/>
      <c r="BY472" s="62"/>
      <c r="BZ472" s="77"/>
      <c r="CA472" s="77"/>
      <c r="CB472" s="77"/>
      <c r="CC472" s="77"/>
      <c r="CD472" s="81"/>
      <c r="CE472" s="81"/>
      <c r="CF472" s="81"/>
      <c r="CG472" s="81"/>
      <c r="CH472" s="81"/>
      <c r="CI472" s="81"/>
      <c r="CJ472" s="81"/>
      <c r="CK472" s="81"/>
      <c r="CL472" s="81"/>
      <c r="CM472" s="81"/>
      <c r="CN472" s="81"/>
      <c r="CO472" s="81"/>
      <c r="CP472" s="81"/>
      <c r="CQ472" s="81"/>
      <c r="CR472" s="81"/>
      <c r="CS472" s="81"/>
      <c r="CT472" s="81"/>
      <c r="CU472" s="77"/>
      <c r="CV472" s="77"/>
      <c r="CW472" s="77"/>
      <c r="CX472" s="77"/>
      <c r="DA472" s="11" t="s">
        <v>499</v>
      </c>
      <c r="DB472" s="12">
        <v>0.80600000000000005</v>
      </c>
      <c r="DC472" s="11"/>
    </row>
    <row r="473" spans="1:107" ht="13.5" customHeight="1" x14ac:dyDescent="0.25">
      <c r="A473" s="3"/>
      <c r="B473" s="77"/>
      <c r="C473" s="84"/>
      <c r="D473" s="75"/>
      <c r="E473" s="75"/>
      <c r="F473" s="75"/>
      <c r="G473" s="75"/>
      <c r="H473" s="75"/>
      <c r="I473" s="75"/>
      <c r="J473" s="75"/>
      <c r="K473" s="75"/>
      <c r="L473" s="75"/>
      <c r="M473" s="74"/>
      <c r="N473" s="74"/>
      <c r="O473" s="74"/>
      <c r="P473" s="74"/>
      <c r="Q473" s="74"/>
      <c r="R473" s="85"/>
      <c r="S473" s="85"/>
      <c r="T473" s="85"/>
      <c r="U473" s="86"/>
      <c r="V473" s="86"/>
      <c r="W473" s="86"/>
      <c r="X473" s="74"/>
      <c r="Y473" s="74"/>
      <c r="Z473" s="74"/>
      <c r="AA473" s="74"/>
      <c r="AB473" s="74"/>
      <c r="AC473" s="73"/>
      <c r="AD473" s="73"/>
      <c r="AE473" s="73"/>
      <c r="AF473" s="73"/>
      <c r="AG473" s="73"/>
      <c r="AH473" s="73"/>
      <c r="AI473" s="73"/>
      <c r="AJ473" s="73"/>
      <c r="AK473" s="73"/>
      <c r="AL473" s="73"/>
      <c r="AM473" s="73"/>
      <c r="AN473" s="73"/>
      <c r="AO473" s="73"/>
      <c r="AP473" s="73"/>
      <c r="AQ473" s="73"/>
      <c r="AR473" s="73"/>
      <c r="AS473" s="73"/>
      <c r="AT473" s="73"/>
      <c r="AU473" s="73"/>
      <c r="AV473" s="73"/>
      <c r="AW473" s="73"/>
      <c r="AX473" s="73"/>
      <c r="AY473" s="73"/>
      <c r="AZ473" s="77"/>
      <c r="BA473" s="77"/>
      <c r="BB473" s="62"/>
      <c r="BC473" s="62"/>
      <c r="BD473" s="62"/>
      <c r="BE473" s="62"/>
      <c r="BF473" s="62"/>
      <c r="BG473" s="62"/>
      <c r="BH473" s="62"/>
      <c r="BI473" s="62"/>
      <c r="BJ473" s="62"/>
      <c r="BK473" s="62"/>
      <c r="BL473" s="62"/>
      <c r="BM473" s="62"/>
      <c r="BN473" s="62"/>
      <c r="BO473" s="62"/>
      <c r="BP473" s="62"/>
      <c r="BQ473" s="62"/>
      <c r="BR473" s="62"/>
      <c r="BS473" s="62"/>
      <c r="BT473" s="62"/>
      <c r="BU473" s="62"/>
      <c r="BV473" s="62"/>
      <c r="BW473" s="62"/>
      <c r="BX473" s="62"/>
      <c r="BY473" s="62"/>
      <c r="BZ473" s="77"/>
      <c r="CA473" s="77"/>
      <c r="CB473" s="77"/>
      <c r="CC473" s="77"/>
      <c r="CD473" s="81"/>
      <c r="CE473" s="81"/>
      <c r="CF473" s="81"/>
      <c r="CG473" s="81"/>
      <c r="CH473" s="81"/>
      <c r="CI473" s="81"/>
      <c r="CJ473" s="81"/>
      <c r="CK473" s="81"/>
      <c r="CL473" s="81"/>
      <c r="CM473" s="81"/>
      <c r="CN473" s="81"/>
      <c r="CO473" s="81"/>
      <c r="CP473" s="81"/>
      <c r="CQ473" s="81"/>
      <c r="CR473" s="81"/>
      <c r="CS473" s="81"/>
      <c r="CT473" s="81"/>
      <c r="CU473" s="77"/>
      <c r="CV473" s="77"/>
      <c r="CW473" s="77"/>
      <c r="CX473" s="77"/>
      <c r="DA473" s="11" t="s">
        <v>500</v>
      </c>
      <c r="DB473" s="12">
        <v>0.78800000000000003</v>
      </c>
      <c r="DC473" s="11"/>
    </row>
    <row r="474" spans="1:107" ht="13.5" customHeight="1" x14ac:dyDescent="0.2">
      <c r="A474" s="3"/>
      <c r="B474" s="77"/>
      <c r="C474" s="83"/>
      <c r="D474" s="83"/>
      <c r="E474" s="83"/>
      <c r="F474" s="83"/>
      <c r="G474" s="83"/>
      <c r="H474" s="83"/>
      <c r="I474" s="83"/>
      <c r="J474" s="83"/>
      <c r="K474" s="83"/>
      <c r="L474" s="83"/>
      <c r="M474" s="83"/>
      <c r="N474" s="83"/>
      <c r="O474" s="83"/>
      <c r="P474" s="83"/>
      <c r="Q474" s="83"/>
      <c r="R474" s="83"/>
      <c r="S474" s="83"/>
      <c r="T474" s="83"/>
      <c r="U474" s="83"/>
      <c r="V474" s="83"/>
      <c r="W474" s="83"/>
      <c r="X474" s="54"/>
      <c r="Y474" s="54"/>
      <c r="Z474" s="54"/>
      <c r="AA474" s="54"/>
      <c r="AB474" s="54"/>
      <c r="AC474" s="73"/>
      <c r="AD474" s="73"/>
      <c r="AE474" s="73"/>
      <c r="AF474" s="73"/>
      <c r="AG474" s="73"/>
      <c r="AH474" s="73"/>
      <c r="AI474" s="73"/>
      <c r="AJ474" s="73"/>
      <c r="AK474" s="73"/>
      <c r="AL474" s="73"/>
      <c r="AM474" s="73"/>
      <c r="AN474" s="73"/>
      <c r="AO474" s="73"/>
      <c r="AP474" s="73"/>
      <c r="AQ474" s="73"/>
      <c r="AR474" s="73"/>
      <c r="AS474" s="73"/>
      <c r="AT474" s="73"/>
      <c r="AU474" s="73"/>
      <c r="AV474" s="73"/>
      <c r="AW474" s="73"/>
      <c r="AX474" s="73"/>
      <c r="AY474" s="73"/>
      <c r="AZ474" s="77"/>
      <c r="BA474" s="77"/>
      <c r="BB474" s="62"/>
      <c r="BC474" s="62"/>
      <c r="BD474" s="62"/>
      <c r="BE474" s="62"/>
      <c r="BF474" s="62"/>
      <c r="BG474" s="62"/>
      <c r="BH474" s="62"/>
      <c r="BI474" s="62"/>
      <c r="BJ474" s="62"/>
      <c r="BK474" s="62"/>
      <c r="BL474" s="62"/>
      <c r="BM474" s="62"/>
      <c r="BN474" s="62"/>
      <c r="BO474" s="62"/>
      <c r="BP474" s="62"/>
      <c r="BQ474" s="62"/>
      <c r="BR474" s="62"/>
      <c r="BS474" s="62"/>
      <c r="BT474" s="62"/>
      <c r="BU474" s="62"/>
      <c r="BV474" s="62"/>
      <c r="BW474" s="62"/>
      <c r="BX474" s="62"/>
      <c r="BY474" s="62"/>
      <c r="BZ474" s="77"/>
      <c r="CA474" s="77"/>
      <c r="CB474" s="77"/>
      <c r="CC474" s="77"/>
      <c r="CD474" s="81"/>
      <c r="CE474" s="81"/>
      <c r="CF474" s="81"/>
      <c r="CG474" s="81"/>
      <c r="CH474" s="81"/>
      <c r="CI474" s="81"/>
      <c r="CJ474" s="81"/>
      <c r="CK474" s="81"/>
      <c r="CL474" s="81"/>
      <c r="CM474" s="81"/>
      <c r="CN474" s="81"/>
      <c r="CO474" s="81"/>
      <c r="CP474" s="81"/>
      <c r="CQ474" s="81"/>
      <c r="CR474" s="81"/>
      <c r="CS474" s="81"/>
      <c r="CT474" s="81"/>
      <c r="CU474" s="77"/>
      <c r="CV474" s="77"/>
      <c r="CW474" s="77"/>
      <c r="CX474" s="77"/>
      <c r="DA474" s="11" t="s">
        <v>501</v>
      </c>
      <c r="DB474" s="12">
        <v>0.84</v>
      </c>
      <c r="DC474" s="11"/>
    </row>
    <row r="475" spans="1:107" ht="13.5" customHeight="1" x14ac:dyDescent="0.2">
      <c r="A475" s="3"/>
      <c r="B475" s="77"/>
      <c r="C475" s="83"/>
      <c r="D475" s="83"/>
      <c r="E475" s="83"/>
      <c r="F475" s="83"/>
      <c r="G475" s="83"/>
      <c r="H475" s="83"/>
      <c r="I475" s="83"/>
      <c r="J475" s="83"/>
      <c r="K475" s="83"/>
      <c r="L475" s="83"/>
      <c r="M475" s="83"/>
      <c r="N475" s="83"/>
      <c r="O475" s="83"/>
      <c r="P475" s="83"/>
      <c r="Q475" s="83"/>
      <c r="R475" s="83"/>
      <c r="S475" s="83"/>
      <c r="T475" s="83"/>
      <c r="U475" s="83"/>
      <c r="V475" s="83"/>
      <c r="W475" s="83"/>
      <c r="X475" s="54"/>
      <c r="Y475" s="54"/>
      <c r="Z475" s="54"/>
      <c r="AA475" s="54"/>
      <c r="AB475" s="54"/>
      <c r="AC475" s="73"/>
      <c r="AD475" s="73"/>
      <c r="AE475" s="73"/>
      <c r="AF475" s="73"/>
      <c r="AG475" s="73"/>
      <c r="AH475" s="73"/>
      <c r="AI475" s="73"/>
      <c r="AJ475" s="73"/>
      <c r="AK475" s="73"/>
      <c r="AL475" s="73"/>
      <c r="AM475" s="73"/>
      <c r="AN475" s="73"/>
      <c r="AO475" s="73"/>
      <c r="AP475" s="73"/>
      <c r="AQ475" s="73"/>
      <c r="AR475" s="73"/>
      <c r="AS475" s="73"/>
      <c r="AT475" s="73"/>
      <c r="AU475" s="73"/>
      <c r="AV475" s="73"/>
      <c r="AW475" s="73"/>
      <c r="AX475" s="73"/>
      <c r="AY475" s="73"/>
      <c r="AZ475" s="77"/>
      <c r="BA475" s="77"/>
      <c r="BB475" s="62"/>
      <c r="BC475" s="62"/>
      <c r="BD475" s="62"/>
      <c r="BE475" s="62"/>
      <c r="BF475" s="62"/>
      <c r="BG475" s="62"/>
      <c r="BH475" s="62"/>
      <c r="BI475" s="62"/>
      <c r="BJ475" s="62"/>
      <c r="BK475" s="62"/>
      <c r="BL475" s="62"/>
      <c r="BM475" s="62"/>
      <c r="BN475" s="62"/>
      <c r="BO475" s="62"/>
      <c r="BP475" s="62"/>
      <c r="BQ475" s="62"/>
      <c r="BR475" s="62"/>
      <c r="BS475" s="62"/>
      <c r="BT475" s="62"/>
      <c r="BU475" s="62"/>
      <c r="BV475" s="62"/>
      <c r="BW475" s="62"/>
      <c r="BX475" s="62"/>
      <c r="BY475" s="62"/>
      <c r="BZ475" s="77"/>
      <c r="CA475" s="77"/>
      <c r="CB475" s="77"/>
      <c r="CC475" s="77"/>
      <c r="CD475" s="81"/>
      <c r="CE475" s="81"/>
      <c r="CF475" s="81"/>
      <c r="CG475" s="81"/>
      <c r="CH475" s="81"/>
      <c r="CI475" s="81"/>
      <c r="CJ475" s="81"/>
      <c r="CK475" s="81"/>
      <c r="CL475" s="81"/>
      <c r="CM475" s="81"/>
      <c r="CN475" s="81"/>
      <c r="CO475" s="81"/>
      <c r="CP475" s="81"/>
      <c r="CQ475" s="81"/>
      <c r="CR475" s="81"/>
      <c r="CS475" s="81"/>
      <c r="CT475" s="81"/>
      <c r="CU475" s="77"/>
      <c r="CV475" s="77"/>
      <c r="CW475" s="77"/>
      <c r="CX475" s="77"/>
      <c r="DA475" s="11" t="s">
        <v>502</v>
      </c>
      <c r="DB475" s="12">
        <v>0.76900000000000002</v>
      </c>
      <c r="DC475" s="11"/>
    </row>
    <row r="476" spans="1:107" ht="13.5" customHeight="1" x14ac:dyDescent="0.25">
      <c r="A476" s="3"/>
      <c r="B476" s="77"/>
      <c r="C476" s="84"/>
      <c r="D476" s="75"/>
      <c r="E476" s="75"/>
      <c r="F476" s="75"/>
      <c r="G476" s="75"/>
      <c r="H476" s="75"/>
      <c r="I476" s="75"/>
      <c r="J476" s="75"/>
      <c r="K476" s="75"/>
      <c r="L476" s="75"/>
      <c r="M476" s="74"/>
      <c r="N476" s="74"/>
      <c r="O476" s="74"/>
      <c r="P476" s="74"/>
      <c r="Q476" s="74"/>
      <c r="R476" s="85"/>
      <c r="S476" s="85"/>
      <c r="T476" s="85"/>
      <c r="U476" s="86"/>
      <c r="V476" s="86"/>
      <c r="W476" s="86"/>
      <c r="X476" s="74"/>
      <c r="Y476" s="74"/>
      <c r="Z476" s="74"/>
      <c r="AA476" s="74"/>
      <c r="AB476" s="74"/>
      <c r="AC476" s="73"/>
      <c r="AD476" s="73"/>
      <c r="AE476" s="73"/>
      <c r="AF476" s="73"/>
      <c r="AG476" s="73"/>
      <c r="AH476" s="73"/>
      <c r="AI476" s="73"/>
      <c r="AJ476" s="73"/>
      <c r="AK476" s="73"/>
      <c r="AL476" s="73"/>
      <c r="AM476" s="73"/>
      <c r="AN476" s="73"/>
      <c r="AO476" s="73"/>
      <c r="AP476" s="73"/>
      <c r="AQ476" s="73"/>
      <c r="AR476" s="73"/>
      <c r="AS476" s="73"/>
      <c r="AT476" s="73"/>
      <c r="AU476" s="73"/>
      <c r="AV476" s="73"/>
      <c r="AW476" s="73"/>
      <c r="AX476" s="73"/>
      <c r="AY476" s="73"/>
      <c r="AZ476" s="77"/>
      <c r="BA476" s="77"/>
      <c r="BB476" s="62"/>
      <c r="BC476" s="62"/>
      <c r="BD476" s="62"/>
      <c r="BE476" s="62"/>
      <c r="BF476" s="62"/>
      <c r="BG476" s="62"/>
      <c r="BH476" s="62"/>
      <c r="BI476" s="62"/>
      <c r="BJ476" s="62"/>
      <c r="BK476" s="62"/>
      <c r="BL476" s="62"/>
      <c r="BM476" s="62"/>
      <c r="BN476" s="62"/>
      <c r="BO476" s="62"/>
      <c r="BP476" s="62"/>
      <c r="BQ476" s="62"/>
      <c r="BR476" s="62"/>
      <c r="BS476" s="62"/>
      <c r="BT476" s="62"/>
      <c r="BU476" s="62"/>
      <c r="BV476" s="62"/>
      <c r="BW476" s="62"/>
      <c r="BX476" s="62"/>
      <c r="BY476" s="62"/>
      <c r="BZ476" s="77"/>
      <c r="CA476" s="77"/>
      <c r="CB476" s="77"/>
      <c r="CC476" s="77"/>
      <c r="CD476" s="81"/>
      <c r="CE476" s="81"/>
      <c r="CF476" s="81"/>
      <c r="CG476" s="81"/>
      <c r="CH476" s="81"/>
      <c r="CI476" s="81"/>
      <c r="CJ476" s="81"/>
      <c r="CK476" s="81"/>
      <c r="CL476" s="81"/>
      <c r="CM476" s="81"/>
      <c r="CN476" s="81"/>
      <c r="CO476" s="81"/>
      <c r="CP476" s="81"/>
      <c r="CQ476" s="81"/>
      <c r="CR476" s="81"/>
      <c r="CS476" s="81"/>
      <c r="CT476" s="81"/>
      <c r="CU476" s="77"/>
      <c r="CV476" s="77"/>
      <c r="CW476" s="77"/>
      <c r="CX476" s="77"/>
      <c r="DA476" s="11" t="s">
        <v>503</v>
      </c>
      <c r="DB476" s="12">
        <v>0.81399999999999995</v>
      </c>
      <c r="DC476" s="11"/>
    </row>
    <row r="477" spans="1:107" ht="13.5" customHeight="1" x14ac:dyDescent="0.25">
      <c r="A477" s="3"/>
      <c r="B477" s="77"/>
      <c r="C477" s="84"/>
      <c r="D477" s="75"/>
      <c r="E477" s="75"/>
      <c r="F477" s="75"/>
      <c r="G477" s="75"/>
      <c r="H477" s="75"/>
      <c r="I477" s="75"/>
      <c r="J477" s="75"/>
      <c r="K477" s="75"/>
      <c r="L477" s="75"/>
      <c r="M477" s="74"/>
      <c r="N477" s="74"/>
      <c r="O477" s="74"/>
      <c r="P477" s="74"/>
      <c r="Q477" s="74"/>
      <c r="R477" s="85"/>
      <c r="S477" s="85"/>
      <c r="T477" s="85"/>
      <c r="U477" s="86"/>
      <c r="V477" s="86"/>
      <c r="W477" s="86"/>
      <c r="X477" s="74"/>
      <c r="Y477" s="74"/>
      <c r="Z477" s="74"/>
      <c r="AA477" s="74"/>
      <c r="AB477" s="74"/>
      <c r="AC477" s="73"/>
      <c r="AD477" s="73"/>
      <c r="AE477" s="73"/>
      <c r="AF477" s="73"/>
      <c r="AG477" s="73"/>
      <c r="AH477" s="73"/>
      <c r="AI477" s="73"/>
      <c r="AJ477" s="73"/>
      <c r="AK477" s="73"/>
      <c r="AL477" s="73"/>
      <c r="AM477" s="73"/>
      <c r="AN477" s="73"/>
      <c r="AO477" s="73"/>
      <c r="AP477" s="73"/>
      <c r="AQ477" s="73"/>
      <c r="AR477" s="73"/>
      <c r="AS477" s="73"/>
      <c r="AT477" s="73"/>
      <c r="AU477" s="73"/>
      <c r="AV477" s="73"/>
      <c r="AW477" s="73"/>
      <c r="AX477" s="73"/>
      <c r="AY477" s="73"/>
      <c r="AZ477" s="77"/>
      <c r="BA477" s="77"/>
      <c r="BB477" s="62"/>
      <c r="BC477" s="62"/>
      <c r="BD477" s="62"/>
      <c r="BE477" s="62"/>
      <c r="BF477" s="62"/>
      <c r="BG477" s="62"/>
      <c r="BH477" s="62"/>
      <c r="BI477" s="62"/>
      <c r="BJ477" s="62"/>
      <c r="BK477" s="62"/>
      <c r="BL477" s="62"/>
      <c r="BM477" s="62"/>
      <c r="BN477" s="62"/>
      <c r="BO477" s="62"/>
      <c r="BP477" s="62"/>
      <c r="BQ477" s="62"/>
      <c r="BR477" s="62"/>
      <c r="BS477" s="62"/>
      <c r="BT477" s="62"/>
      <c r="BU477" s="62"/>
      <c r="BV477" s="62"/>
      <c r="BW477" s="62"/>
      <c r="BX477" s="62"/>
      <c r="BY477" s="62"/>
      <c r="BZ477" s="77"/>
      <c r="CA477" s="77"/>
      <c r="CB477" s="77"/>
      <c r="CC477" s="77"/>
      <c r="CD477" s="81"/>
      <c r="CE477" s="81"/>
      <c r="CF477" s="81"/>
      <c r="CG477" s="81"/>
      <c r="CH477" s="81"/>
      <c r="CI477" s="81"/>
      <c r="CJ477" s="81"/>
      <c r="CK477" s="81"/>
      <c r="CL477" s="81"/>
      <c r="CM477" s="81"/>
      <c r="CN477" s="81"/>
      <c r="CO477" s="81"/>
      <c r="CP477" s="81"/>
      <c r="CQ477" s="81"/>
      <c r="CR477" s="81"/>
      <c r="CS477" s="81"/>
      <c r="CT477" s="81"/>
      <c r="CU477" s="77"/>
      <c r="CV477" s="77"/>
      <c r="CW477" s="77"/>
      <c r="CX477" s="77"/>
      <c r="DA477" s="11" t="s">
        <v>504</v>
      </c>
      <c r="DB477" s="12">
        <v>0.876</v>
      </c>
      <c r="DC477" s="11"/>
    </row>
    <row r="478" spans="1:107" ht="13.5" customHeight="1" x14ac:dyDescent="0.25">
      <c r="A478" s="3"/>
      <c r="B478" s="77"/>
      <c r="C478" s="84"/>
      <c r="D478" s="75"/>
      <c r="E478" s="75"/>
      <c r="F478" s="75"/>
      <c r="G478" s="75"/>
      <c r="H478" s="75"/>
      <c r="I478" s="75"/>
      <c r="J478" s="75"/>
      <c r="K478" s="75"/>
      <c r="L478" s="75"/>
      <c r="M478" s="74"/>
      <c r="N478" s="74"/>
      <c r="O478" s="74"/>
      <c r="P478" s="74"/>
      <c r="Q478" s="74"/>
      <c r="R478" s="85"/>
      <c r="S478" s="85"/>
      <c r="T478" s="85"/>
      <c r="U478" s="86"/>
      <c r="V478" s="86"/>
      <c r="W478" s="86"/>
      <c r="X478" s="74"/>
      <c r="Y478" s="74"/>
      <c r="Z478" s="74"/>
      <c r="AA478" s="74"/>
      <c r="AB478" s="74"/>
      <c r="AC478" s="73"/>
      <c r="AD478" s="73"/>
      <c r="AE478" s="73"/>
      <c r="AF478" s="73"/>
      <c r="AG478" s="73"/>
      <c r="AH478" s="73"/>
      <c r="AI478" s="73"/>
      <c r="AJ478" s="73"/>
      <c r="AK478" s="73"/>
      <c r="AL478" s="73"/>
      <c r="AM478" s="73"/>
      <c r="AN478" s="73"/>
      <c r="AO478" s="73"/>
      <c r="AP478" s="73"/>
      <c r="AQ478" s="73"/>
      <c r="AR478" s="73"/>
      <c r="AS478" s="73"/>
      <c r="AT478" s="73"/>
      <c r="AU478" s="73"/>
      <c r="AV478" s="73"/>
      <c r="AW478" s="73"/>
      <c r="AX478" s="73"/>
      <c r="AY478" s="73"/>
      <c r="AZ478" s="77"/>
      <c r="BA478" s="77"/>
      <c r="BB478" s="62"/>
      <c r="BC478" s="62"/>
      <c r="BD478" s="62"/>
      <c r="BE478" s="62"/>
      <c r="BF478" s="62"/>
      <c r="BG478" s="62"/>
      <c r="BH478" s="62"/>
      <c r="BI478" s="62"/>
      <c r="BJ478" s="62"/>
      <c r="BK478" s="62"/>
      <c r="BL478" s="62"/>
      <c r="BM478" s="62"/>
      <c r="BN478" s="62"/>
      <c r="BO478" s="62"/>
      <c r="BP478" s="62"/>
      <c r="BQ478" s="62"/>
      <c r="BR478" s="62"/>
      <c r="BS478" s="62"/>
      <c r="BT478" s="62"/>
      <c r="BU478" s="62"/>
      <c r="BV478" s="62"/>
      <c r="BW478" s="62"/>
      <c r="BX478" s="62"/>
      <c r="BY478" s="62"/>
      <c r="BZ478" s="77"/>
      <c r="CA478" s="77"/>
      <c r="CB478" s="77"/>
      <c r="CC478" s="77"/>
      <c r="CD478" s="81"/>
      <c r="CE478" s="81"/>
      <c r="CF478" s="81"/>
      <c r="CG478" s="81"/>
      <c r="CH478" s="81"/>
      <c r="CI478" s="81"/>
      <c r="CJ478" s="81"/>
      <c r="CK478" s="81"/>
      <c r="CL478" s="81"/>
      <c r="CM478" s="81"/>
      <c r="CN478" s="81"/>
      <c r="CO478" s="81"/>
      <c r="CP478" s="81"/>
      <c r="CQ478" s="81"/>
      <c r="CR478" s="81"/>
      <c r="CS478" s="81"/>
      <c r="CT478" s="81"/>
      <c r="CU478" s="77"/>
      <c r="CV478" s="77"/>
      <c r="CW478" s="77"/>
      <c r="CX478" s="77"/>
      <c r="DA478" s="11" t="s">
        <v>505</v>
      </c>
      <c r="DB478" s="12">
        <v>0.874</v>
      </c>
      <c r="DC478" s="11"/>
    </row>
    <row r="479" spans="1:107" ht="13.5" customHeight="1" x14ac:dyDescent="0.25">
      <c r="A479" s="3"/>
      <c r="B479" s="77"/>
      <c r="C479" s="84"/>
      <c r="D479" s="75"/>
      <c r="E479" s="75"/>
      <c r="F479" s="75"/>
      <c r="G479" s="75"/>
      <c r="H479" s="75"/>
      <c r="I479" s="75"/>
      <c r="J479" s="75"/>
      <c r="K479" s="75"/>
      <c r="L479" s="75"/>
      <c r="M479" s="74"/>
      <c r="N479" s="74"/>
      <c r="O479" s="74"/>
      <c r="P479" s="74"/>
      <c r="Q479" s="74"/>
      <c r="R479" s="85"/>
      <c r="S479" s="85"/>
      <c r="T479" s="85"/>
      <c r="U479" s="86"/>
      <c r="V479" s="86"/>
      <c r="W479" s="86"/>
      <c r="X479" s="74"/>
      <c r="Y479" s="74"/>
      <c r="Z479" s="74"/>
      <c r="AA479" s="74"/>
      <c r="AB479" s="74"/>
      <c r="AC479" s="73"/>
      <c r="AD479" s="73"/>
      <c r="AE479" s="73"/>
      <c r="AF479" s="73"/>
      <c r="AG479" s="73"/>
      <c r="AH479" s="73"/>
      <c r="AI479" s="73"/>
      <c r="AJ479" s="73"/>
      <c r="AK479" s="73"/>
      <c r="AL479" s="73"/>
      <c r="AM479" s="73"/>
      <c r="AN479" s="73"/>
      <c r="AO479" s="73"/>
      <c r="AP479" s="73"/>
      <c r="AQ479" s="73"/>
      <c r="AR479" s="73"/>
      <c r="AS479" s="73"/>
      <c r="AT479" s="73"/>
      <c r="AU479" s="73"/>
      <c r="AV479" s="73"/>
      <c r="AW479" s="73"/>
      <c r="AX479" s="73"/>
      <c r="AY479" s="73"/>
      <c r="AZ479" s="77"/>
      <c r="BA479" s="77"/>
      <c r="BB479" s="62"/>
      <c r="BC479" s="62"/>
      <c r="BD479" s="62"/>
      <c r="BE479" s="62"/>
      <c r="BF479" s="62"/>
      <c r="BG479" s="62"/>
      <c r="BH479" s="62"/>
      <c r="BI479" s="62"/>
      <c r="BJ479" s="62"/>
      <c r="BK479" s="62"/>
      <c r="BL479" s="62"/>
      <c r="BM479" s="62"/>
      <c r="BN479" s="62"/>
      <c r="BO479" s="62"/>
      <c r="BP479" s="62"/>
      <c r="BQ479" s="62"/>
      <c r="BR479" s="62"/>
      <c r="BS479" s="62"/>
      <c r="BT479" s="62"/>
      <c r="BU479" s="62"/>
      <c r="BV479" s="62"/>
      <c r="BW479" s="62"/>
      <c r="BX479" s="62"/>
      <c r="BY479" s="62"/>
      <c r="BZ479" s="77"/>
      <c r="CA479" s="77"/>
      <c r="CB479" s="77"/>
      <c r="CC479" s="77"/>
      <c r="CD479" s="81"/>
      <c r="CE479" s="81"/>
      <c r="CF479" s="81"/>
      <c r="CG479" s="81"/>
      <c r="CH479" s="81"/>
      <c r="CI479" s="81"/>
      <c r="CJ479" s="81"/>
      <c r="CK479" s="81"/>
      <c r="CL479" s="81"/>
      <c r="CM479" s="81"/>
      <c r="CN479" s="81"/>
      <c r="CO479" s="81"/>
      <c r="CP479" s="81"/>
      <c r="CQ479" s="81"/>
      <c r="CR479" s="81"/>
      <c r="CS479" s="81"/>
      <c r="CT479" s="81"/>
      <c r="CU479" s="77"/>
      <c r="CV479" s="77"/>
      <c r="CW479" s="77"/>
      <c r="CX479" s="77"/>
      <c r="DA479" s="11" t="s">
        <v>506</v>
      </c>
      <c r="DB479" s="12">
        <v>0.879</v>
      </c>
      <c r="DC479" s="11"/>
    </row>
    <row r="480" spans="1:107" ht="13.5" customHeight="1" x14ac:dyDescent="0.2">
      <c r="A480" s="3"/>
      <c r="B480" s="3"/>
      <c r="C480" s="83"/>
      <c r="D480" s="83"/>
      <c r="E480" s="83"/>
      <c r="F480" s="83"/>
      <c r="G480" s="83"/>
      <c r="H480" s="83"/>
      <c r="I480" s="83"/>
      <c r="J480" s="83"/>
      <c r="K480" s="83"/>
      <c r="L480" s="83"/>
      <c r="M480" s="83"/>
      <c r="N480" s="83"/>
      <c r="O480" s="83"/>
      <c r="P480" s="83"/>
      <c r="Q480" s="83"/>
      <c r="R480" s="83"/>
      <c r="S480" s="83"/>
      <c r="T480" s="83"/>
      <c r="U480" s="83"/>
      <c r="V480" s="83"/>
      <c r="W480" s="83"/>
      <c r="X480" s="54"/>
      <c r="Y480" s="54"/>
      <c r="Z480" s="54"/>
      <c r="AA480" s="54"/>
      <c r="AB480" s="54"/>
      <c r="AC480" s="73"/>
      <c r="AD480" s="73"/>
      <c r="AE480" s="73"/>
      <c r="AF480" s="73"/>
      <c r="AG480" s="73"/>
      <c r="AH480" s="73"/>
      <c r="AI480" s="73"/>
      <c r="AJ480" s="73"/>
      <c r="AK480" s="73"/>
      <c r="AL480" s="73"/>
      <c r="AM480" s="73"/>
      <c r="AN480" s="73"/>
      <c r="AO480" s="73"/>
      <c r="AP480" s="73"/>
      <c r="AQ480" s="73"/>
      <c r="AR480" s="73"/>
      <c r="AS480" s="73"/>
      <c r="AT480" s="73"/>
      <c r="AU480" s="73"/>
      <c r="AV480" s="73"/>
      <c r="AW480" s="73"/>
      <c r="AX480" s="73"/>
      <c r="AY480" s="73"/>
      <c r="AZ480" s="77"/>
      <c r="BA480" s="77"/>
      <c r="BB480" s="77"/>
      <c r="BC480" s="77"/>
      <c r="BD480" s="77"/>
      <c r="BE480" s="77"/>
      <c r="BF480" s="77"/>
      <c r="BG480" s="77"/>
      <c r="BH480" s="77"/>
      <c r="BI480" s="77"/>
      <c r="BJ480" s="77"/>
      <c r="BK480" s="77"/>
      <c r="BL480" s="77"/>
      <c r="BM480" s="77"/>
      <c r="BN480" s="77"/>
      <c r="BO480" s="77"/>
      <c r="BP480" s="77"/>
      <c r="BQ480" s="77"/>
      <c r="BR480" s="77"/>
      <c r="BS480" s="77"/>
      <c r="BT480" s="77"/>
      <c r="BU480" s="77"/>
      <c r="BV480" s="77"/>
      <c r="BW480" s="77"/>
      <c r="BX480" s="77"/>
      <c r="BY480" s="77"/>
      <c r="BZ480" s="77"/>
      <c r="CA480" s="77"/>
      <c r="CB480" s="77"/>
      <c r="CC480" s="77"/>
      <c r="CD480" s="77"/>
      <c r="CE480" s="77"/>
      <c r="CF480" s="77"/>
      <c r="CG480" s="77"/>
      <c r="CH480" s="77"/>
      <c r="CI480" s="77"/>
      <c r="CJ480" s="77"/>
      <c r="CK480" s="77"/>
      <c r="CL480" s="77"/>
      <c r="CM480" s="77"/>
      <c r="CN480" s="77"/>
      <c r="CO480" s="77"/>
      <c r="CP480" s="77"/>
      <c r="CQ480" s="77"/>
      <c r="CR480" s="77"/>
      <c r="CS480" s="77"/>
      <c r="CT480" s="77"/>
      <c r="CU480" s="77"/>
      <c r="CV480" s="77"/>
      <c r="CW480" s="77"/>
      <c r="CX480" s="77"/>
      <c r="DA480" s="11" t="s">
        <v>507</v>
      </c>
      <c r="DB480" s="12">
        <v>0.84499999999999997</v>
      </c>
      <c r="DC480" s="11"/>
    </row>
    <row r="481" spans="1:107" ht="13.5" customHeight="1" x14ac:dyDescent="0.2">
      <c r="A481" s="3"/>
      <c r="B481" s="64"/>
      <c r="C481" s="3"/>
      <c r="D481" s="3"/>
      <c r="E481" s="3"/>
      <c r="F481" s="3"/>
      <c r="G481" s="3"/>
      <c r="H481" s="3"/>
      <c r="I481" s="3"/>
      <c r="J481" s="3"/>
      <c r="K481" s="3"/>
      <c r="L481" s="3"/>
      <c r="DA481" s="11" t="s">
        <v>508</v>
      </c>
      <c r="DB481" s="12">
        <v>0.80100000000000005</v>
      </c>
      <c r="DC481" s="11"/>
    </row>
    <row r="482" spans="1:107" ht="13.5" customHeight="1" x14ac:dyDescent="0.2">
      <c r="A482" s="3"/>
      <c r="B482" s="64"/>
      <c r="C482" s="64"/>
      <c r="D482" s="64"/>
      <c r="E482" s="64"/>
      <c r="F482" s="64"/>
      <c r="G482" s="64"/>
      <c r="H482" s="64"/>
      <c r="I482" s="64"/>
      <c r="J482" s="64"/>
      <c r="K482" s="64"/>
      <c r="L482" s="64"/>
      <c r="M482" s="64"/>
      <c r="N482" s="65"/>
      <c r="O482" s="64"/>
      <c r="P482" s="64"/>
      <c r="Q482" s="64"/>
      <c r="R482" s="64"/>
      <c r="S482" s="64"/>
      <c r="T482" s="64"/>
      <c r="U482" s="64"/>
      <c r="V482" s="64"/>
      <c r="W482" s="64"/>
      <c r="X482" s="64"/>
      <c r="Y482" s="64"/>
      <c r="Z482" s="64"/>
      <c r="AA482" s="64"/>
      <c r="AB482" s="64"/>
      <c r="AC482" s="64"/>
      <c r="AD482" s="64"/>
      <c r="AE482" s="64"/>
      <c r="AF482" s="64"/>
      <c r="AG482" s="64"/>
      <c r="AH482" s="64"/>
      <c r="AI482" s="64"/>
      <c r="AJ482" s="64"/>
      <c r="AK482" s="64"/>
      <c r="AL482" s="64"/>
      <c r="AM482" s="64"/>
      <c r="AN482" s="64"/>
      <c r="AO482" s="64"/>
      <c r="AP482" s="64"/>
      <c r="AQ482" s="64"/>
      <c r="AR482" s="64"/>
      <c r="AS482" s="64"/>
      <c r="AT482" s="64"/>
      <c r="AU482" s="64"/>
      <c r="AV482" s="64"/>
      <c r="AW482" s="64"/>
      <c r="AX482" s="64"/>
      <c r="AY482" s="64"/>
      <c r="AZ482" s="64"/>
      <c r="BA482" s="64"/>
      <c r="BB482" s="64"/>
      <c r="BC482" s="64"/>
      <c r="BD482" s="64"/>
      <c r="BE482" s="64"/>
      <c r="BF482" s="64"/>
      <c r="BG482" s="64"/>
      <c r="BH482" s="64"/>
      <c r="BI482" s="64"/>
      <c r="BJ482" s="64"/>
      <c r="BK482" s="64"/>
      <c r="BL482" s="64"/>
      <c r="BM482" s="64"/>
      <c r="BN482" s="64"/>
      <c r="BO482" s="64"/>
      <c r="BP482" s="64"/>
      <c r="BQ482" s="64"/>
      <c r="BR482" s="64"/>
      <c r="BS482" s="64"/>
      <c r="BT482" s="64"/>
      <c r="BU482" s="64"/>
      <c r="BV482" s="64"/>
      <c r="BW482" s="64"/>
      <c r="BX482" s="64"/>
      <c r="BY482" s="64"/>
      <c r="BZ482" s="64"/>
      <c r="CA482" s="64"/>
      <c r="CB482" s="64"/>
      <c r="CC482" s="64"/>
      <c r="CD482" s="64"/>
      <c r="CE482" s="64"/>
      <c r="CF482" s="64"/>
      <c r="CG482" s="64"/>
      <c r="CH482" s="64"/>
      <c r="CI482" s="64"/>
      <c r="CJ482" s="64"/>
      <c r="CK482" s="64"/>
      <c r="CL482" s="64"/>
      <c r="CM482" s="64"/>
      <c r="CN482" s="64"/>
      <c r="CO482" s="64"/>
      <c r="CP482" s="64"/>
      <c r="CQ482" s="64"/>
      <c r="CR482" s="64"/>
      <c r="CS482" s="64"/>
      <c r="CT482" s="64"/>
      <c r="CU482" s="64"/>
      <c r="CV482" s="64"/>
      <c r="CW482" s="64"/>
      <c r="CX482" s="64"/>
      <c r="DA482" s="11" t="s">
        <v>509</v>
      </c>
      <c r="DB482" s="12">
        <v>0.89600000000000002</v>
      </c>
      <c r="DC482" s="11"/>
    </row>
    <row r="483" spans="1:107" ht="13.5" customHeight="1" x14ac:dyDescent="0.2">
      <c r="A483" s="3"/>
      <c r="B483" s="64"/>
      <c r="C483" s="68"/>
      <c r="D483" s="68"/>
      <c r="E483" s="68"/>
      <c r="F483" s="68"/>
      <c r="G483" s="64"/>
      <c r="H483" s="64"/>
      <c r="I483" s="64"/>
      <c r="J483" s="64"/>
      <c r="K483" s="64"/>
      <c r="L483" s="65"/>
      <c r="M483" s="64"/>
      <c r="N483" s="65"/>
      <c r="O483" s="64"/>
      <c r="P483" s="64"/>
      <c r="Q483" s="64"/>
      <c r="R483" s="64"/>
      <c r="S483" s="64"/>
      <c r="T483" s="64"/>
      <c r="U483" s="64"/>
      <c r="V483" s="64"/>
      <c r="W483" s="64"/>
      <c r="X483" s="64"/>
      <c r="Y483" s="64"/>
      <c r="Z483" s="64"/>
      <c r="AA483" s="64"/>
      <c r="AB483" s="64"/>
      <c r="AC483" s="64"/>
      <c r="AD483" s="64"/>
      <c r="AE483" s="64"/>
      <c r="AF483" s="66"/>
      <c r="AG483" s="66"/>
      <c r="AH483" s="66"/>
      <c r="AI483" s="66"/>
      <c r="AJ483" s="66"/>
      <c r="AK483" s="66"/>
      <c r="AL483" s="66"/>
      <c r="AM483" s="66"/>
      <c r="AN483" s="66"/>
      <c r="AO483" s="66"/>
      <c r="AP483" s="66"/>
      <c r="AQ483" s="66"/>
      <c r="AR483" s="66"/>
      <c r="AS483" s="66"/>
      <c r="AT483" s="66"/>
      <c r="AU483" s="66"/>
      <c r="AV483" s="66"/>
      <c r="AW483" s="66"/>
      <c r="AX483" s="66"/>
      <c r="AY483" s="66"/>
      <c r="AZ483" s="66"/>
      <c r="BA483" s="66"/>
      <c r="BB483" s="66"/>
      <c r="BC483" s="66"/>
      <c r="BD483" s="66"/>
      <c r="BE483" s="66"/>
      <c r="BF483" s="66"/>
      <c r="BG483" s="66"/>
      <c r="BH483" s="66"/>
      <c r="BI483" s="66"/>
      <c r="BJ483" s="66"/>
      <c r="BK483" s="66"/>
      <c r="BL483" s="66"/>
      <c r="BM483" s="66"/>
      <c r="BN483" s="66"/>
      <c r="BO483" s="66"/>
      <c r="BP483" s="66"/>
      <c r="BQ483" s="66"/>
      <c r="BR483" s="66"/>
      <c r="BS483" s="66"/>
      <c r="BT483" s="66"/>
      <c r="BU483" s="64"/>
      <c r="BV483" s="64"/>
      <c r="BW483" s="64"/>
      <c r="BX483" s="64"/>
      <c r="BY483" s="64"/>
      <c r="BZ483" s="64"/>
      <c r="CA483" s="64"/>
      <c r="CB483" s="64"/>
      <c r="CC483" s="64"/>
      <c r="CD483" s="64"/>
      <c r="CE483" s="64"/>
      <c r="CF483" s="64"/>
      <c r="CG483" s="64"/>
      <c r="CH483" s="64"/>
      <c r="CI483" s="64"/>
      <c r="CJ483" s="64"/>
      <c r="CK483" s="64"/>
      <c r="CL483" s="64"/>
      <c r="CM483" s="64"/>
      <c r="CN483" s="64"/>
      <c r="CO483" s="64"/>
      <c r="CP483" s="64"/>
      <c r="CQ483" s="64"/>
      <c r="CR483" s="64"/>
      <c r="CS483" s="64"/>
      <c r="CT483" s="64"/>
      <c r="CU483" s="64"/>
      <c r="CV483" s="64"/>
      <c r="CW483" s="64"/>
      <c r="CX483" s="64"/>
      <c r="DA483" s="11" t="s">
        <v>510</v>
      </c>
      <c r="DB483" s="12">
        <v>0.81899999999999995</v>
      </c>
      <c r="DC483" s="11"/>
    </row>
    <row r="484" spans="1:107" ht="13.5" customHeight="1" x14ac:dyDescent="0.2">
      <c r="A484" s="3"/>
      <c r="B484" s="64"/>
      <c r="C484" s="68"/>
      <c r="D484" s="68"/>
      <c r="E484" s="68"/>
      <c r="F484" s="68"/>
      <c r="G484" s="64"/>
      <c r="H484" s="64"/>
      <c r="I484" s="64"/>
      <c r="J484" s="64"/>
      <c r="K484" s="64"/>
      <c r="L484" s="64"/>
      <c r="M484" s="64"/>
      <c r="N484" s="65"/>
      <c r="O484" s="56"/>
      <c r="P484" s="56"/>
      <c r="Q484" s="56"/>
      <c r="R484" s="56"/>
      <c r="S484" s="56"/>
      <c r="T484" s="56"/>
      <c r="U484" s="56"/>
      <c r="V484" s="56"/>
      <c r="W484" s="56"/>
      <c r="X484" s="56"/>
      <c r="Y484" s="56"/>
      <c r="Z484" s="56"/>
      <c r="AA484" s="56"/>
      <c r="AB484" s="56"/>
      <c r="AC484" s="56"/>
      <c r="AD484" s="56"/>
      <c r="AE484" s="64"/>
      <c r="AF484" s="64"/>
      <c r="AG484" s="64"/>
      <c r="AH484" s="64"/>
      <c r="AI484" s="64"/>
      <c r="AJ484" s="64"/>
      <c r="AK484" s="64"/>
      <c r="AL484" s="64"/>
      <c r="AM484" s="64"/>
      <c r="AN484" s="64"/>
      <c r="AO484" s="64"/>
      <c r="AP484" s="64"/>
      <c r="AQ484" s="69"/>
      <c r="AR484" s="69"/>
      <c r="AS484" s="69"/>
      <c r="AT484" s="69"/>
      <c r="AU484" s="70"/>
      <c r="AV484" s="64"/>
      <c r="AW484" s="64"/>
      <c r="AX484" s="64"/>
      <c r="AY484" s="64"/>
      <c r="AZ484" s="64"/>
      <c r="BA484" s="70"/>
      <c r="BB484" s="64"/>
      <c r="BC484" s="64"/>
      <c r="BD484" s="64"/>
      <c r="BE484" s="64"/>
      <c r="BF484" s="64"/>
      <c r="BG484" s="64"/>
      <c r="BH484" s="70"/>
      <c r="BI484" s="64"/>
      <c r="BJ484" s="64"/>
      <c r="BK484" s="64"/>
      <c r="BL484" s="64"/>
      <c r="BM484" s="64"/>
      <c r="BN484" s="70"/>
      <c r="BO484" s="64"/>
      <c r="BP484" s="64"/>
      <c r="BQ484" s="64"/>
      <c r="BR484" s="64"/>
      <c r="BS484" s="64"/>
      <c r="BT484" s="64"/>
      <c r="BU484" s="64"/>
      <c r="BV484" s="64"/>
      <c r="BW484" s="64"/>
      <c r="BX484" s="64"/>
      <c r="BY484" s="64"/>
      <c r="BZ484" s="64"/>
      <c r="CA484" s="64"/>
      <c r="CB484" s="64"/>
      <c r="CC484" s="64"/>
      <c r="CD484" s="64"/>
      <c r="CE484" s="64"/>
      <c r="CF484" s="64"/>
      <c r="CG484" s="64"/>
      <c r="CH484" s="64"/>
      <c r="CI484" s="64"/>
      <c r="CJ484" s="64"/>
      <c r="CK484" s="64"/>
      <c r="CL484" s="64"/>
      <c r="CM484" s="64"/>
      <c r="CN484" s="64"/>
      <c r="CO484" s="64"/>
      <c r="CP484" s="64"/>
      <c r="CQ484" s="64"/>
      <c r="CR484" s="64"/>
      <c r="CS484" s="64"/>
      <c r="CT484" s="64"/>
      <c r="CU484" s="64"/>
      <c r="CV484" s="64"/>
      <c r="CW484" s="64"/>
      <c r="CX484" s="64"/>
      <c r="DA484" s="11" t="s">
        <v>511</v>
      </c>
      <c r="DB484" s="12">
        <v>0.80200000000000005</v>
      </c>
      <c r="DC484" s="11"/>
    </row>
    <row r="485" spans="1:107" ht="13.5" customHeight="1" x14ac:dyDescent="0.2">
      <c r="A485" s="3"/>
      <c r="B485" s="64"/>
      <c r="C485" s="68"/>
      <c r="D485" s="68"/>
      <c r="E485" s="68"/>
      <c r="F485" s="68"/>
      <c r="G485" s="64"/>
      <c r="H485" s="64"/>
      <c r="I485" s="64"/>
      <c r="J485" s="64"/>
      <c r="K485" s="64"/>
      <c r="L485" s="64"/>
      <c r="M485" s="64"/>
      <c r="N485" s="65"/>
      <c r="O485" s="56"/>
      <c r="P485" s="56"/>
      <c r="Q485" s="56"/>
      <c r="R485" s="56"/>
      <c r="S485" s="56"/>
      <c r="T485" s="56"/>
      <c r="U485" s="56"/>
      <c r="V485" s="56"/>
      <c r="W485" s="56"/>
      <c r="X485" s="56"/>
      <c r="Y485" s="56"/>
      <c r="Z485" s="56"/>
      <c r="AA485" s="56"/>
      <c r="AB485" s="56"/>
      <c r="AC485" s="56"/>
      <c r="AD485" s="56"/>
      <c r="AE485" s="64"/>
      <c r="AF485" s="64"/>
      <c r="AG485" s="64"/>
      <c r="AH485" s="64"/>
      <c r="AI485" s="64"/>
      <c r="AJ485" s="64"/>
      <c r="AK485" s="64"/>
      <c r="AL485" s="64"/>
      <c r="AM485" s="64"/>
      <c r="AN485" s="64"/>
      <c r="AO485" s="64"/>
      <c r="AP485" s="64"/>
      <c r="AQ485" s="64"/>
      <c r="AR485" s="64"/>
      <c r="AS485" s="64"/>
      <c r="AT485" s="64"/>
      <c r="AU485" s="64"/>
      <c r="AV485" s="64"/>
      <c r="AW485" s="64"/>
      <c r="AX485" s="64"/>
      <c r="AY485" s="64"/>
      <c r="AZ485" s="64"/>
      <c r="BA485" s="64"/>
      <c r="BB485" s="64"/>
      <c r="BC485" s="64"/>
      <c r="BD485" s="64"/>
      <c r="BE485" s="64"/>
      <c r="BF485" s="64"/>
      <c r="BG485" s="64"/>
      <c r="BH485" s="64"/>
      <c r="BI485" s="64"/>
      <c r="BJ485" s="64"/>
      <c r="BK485" s="64"/>
      <c r="BL485" s="64"/>
      <c r="BM485" s="64"/>
      <c r="BN485" s="64"/>
      <c r="BO485" s="64"/>
      <c r="BP485" s="64"/>
      <c r="BQ485" s="64"/>
      <c r="BR485" s="64"/>
      <c r="BS485" s="64"/>
      <c r="BT485" s="64"/>
      <c r="BU485" s="64"/>
      <c r="BV485" s="64"/>
      <c r="BW485" s="64"/>
      <c r="BX485" s="64"/>
      <c r="BY485" s="64"/>
      <c r="BZ485" s="64"/>
      <c r="CA485" s="64"/>
      <c r="CB485" s="64"/>
      <c r="CC485" s="64"/>
      <c r="CD485" s="64"/>
      <c r="CE485" s="64"/>
      <c r="CF485" s="64"/>
      <c r="CG485" s="64"/>
      <c r="CH485" s="64"/>
      <c r="CI485" s="64"/>
      <c r="CJ485" s="64"/>
      <c r="CK485" s="64"/>
      <c r="CL485" s="64"/>
      <c r="CM485" s="64"/>
      <c r="CN485" s="64"/>
      <c r="CO485" s="64"/>
      <c r="CP485" s="64"/>
      <c r="CQ485" s="64"/>
      <c r="CR485" s="64"/>
      <c r="CS485" s="64"/>
      <c r="CT485" s="64"/>
      <c r="CU485" s="64"/>
      <c r="CV485" s="64"/>
      <c r="CW485" s="64"/>
      <c r="CX485" s="64"/>
      <c r="DA485" s="11" t="s">
        <v>512</v>
      </c>
      <c r="DB485" s="12">
        <v>0.85399999999999998</v>
      </c>
      <c r="DC485" s="11"/>
    </row>
    <row r="486" spans="1:107" ht="13.5" customHeight="1" x14ac:dyDescent="0.2">
      <c r="A486" s="3"/>
      <c r="B486" s="77"/>
      <c r="C486" s="64"/>
      <c r="D486" s="64"/>
      <c r="E486" s="64"/>
      <c r="F486" s="64"/>
      <c r="G486" s="64"/>
      <c r="H486" s="64"/>
      <c r="I486" s="64"/>
      <c r="J486" s="64"/>
      <c r="K486" s="64"/>
      <c r="L486" s="64"/>
      <c r="M486" s="64"/>
      <c r="N486" s="65"/>
      <c r="O486" s="64"/>
      <c r="P486" s="64"/>
      <c r="Q486" s="64"/>
      <c r="R486" s="64"/>
      <c r="S486" s="64"/>
      <c r="T486" s="64"/>
      <c r="U486" s="64"/>
      <c r="V486" s="64"/>
      <c r="W486" s="64"/>
      <c r="X486" s="64"/>
      <c r="Y486" s="64"/>
      <c r="Z486" s="64"/>
      <c r="AA486" s="64"/>
      <c r="AB486" s="64"/>
      <c r="AC486" s="56"/>
      <c r="AD486" s="56"/>
      <c r="AE486" s="56"/>
      <c r="AF486" s="56"/>
      <c r="AG486" s="56"/>
      <c r="AH486" s="56"/>
      <c r="AI486" s="64"/>
      <c r="AJ486" s="64"/>
      <c r="AK486" s="64"/>
      <c r="AL486" s="64"/>
      <c r="AM486" s="64"/>
      <c r="AN486" s="64"/>
      <c r="AO486" s="64"/>
      <c r="AP486" s="64"/>
      <c r="AQ486" s="64"/>
      <c r="AR486" s="64"/>
      <c r="AS486" s="64"/>
      <c r="AT486" s="64"/>
      <c r="AU486" s="64"/>
      <c r="AV486" s="64"/>
      <c r="AW486" s="64"/>
      <c r="AX486" s="64"/>
      <c r="AY486" s="64"/>
      <c r="AZ486" s="64"/>
      <c r="BA486" s="64"/>
      <c r="BB486" s="64"/>
      <c r="BC486" s="64"/>
      <c r="BD486" s="64"/>
      <c r="BE486" s="64"/>
      <c r="BF486" s="64"/>
      <c r="BG486" s="64"/>
      <c r="BH486" s="64"/>
      <c r="BI486" s="64"/>
      <c r="BJ486" s="64"/>
      <c r="BK486" s="64"/>
      <c r="BL486" s="64"/>
      <c r="BM486" s="64"/>
      <c r="BN486" s="64"/>
      <c r="BO486" s="64"/>
      <c r="BP486" s="64"/>
      <c r="BQ486" s="64"/>
      <c r="BR486" s="64"/>
      <c r="BS486" s="64"/>
      <c r="BT486" s="64"/>
      <c r="BU486" s="64"/>
      <c r="BV486" s="64"/>
      <c r="BW486" s="64"/>
      <c r="BX486" s="64"/>
      <c r="BY486" s="64"/>
      <c r="BZ486" s="64"/>
      <c r="CA486" s="64"/>
      <c r="CB486" s="64"/>
      <c r="CC486" s="64"/>
      <c r="CD486" s="64"/>
      <c r="CE486" s="64"/>
      <c r="CF486" s="64"/>
      <c r="CG486" s="64"/>
      <c r="CH486" s="64"/>
      <c r="CI486" s="64"/>
      <c r="CJ486" s="64"/>
      <c r="CK486" s="64"/>
      <c r="CL486" s="64"/>
      <c r="CM486" s="64"/>
      <c r="CN486" s="64"/>
      <c r="CO486" s="64"/>
      <c r="CP486" s="64"/>
      <c r="CQ486" s="64"/>
      <c r="CR486" s="64"/>
      <c r="CS486" s="64"/>
      <c r="CT486" s="64"/>
      <c r="CU486" s="64"/>
      <c r="CV486" s="64"/>
      <c r="CW486" s="64"/>
      <c r="CX486" s="64"/>
      <c r="DA486" s="11"/>
      <c r="DB486" s="11"/>
      <c r="DC486" s="11"/>
    </row>
    <row r="487" spans="1:107" ht="13.5" customHeight="1" x14ac:dyDescent="0.2">
      <c r="A487" s="3"/>
      <c r="B487" s="77"/>
      <c r="C487" s="83"/>
      <c r="D487" s="83"/>
      <c r="E487" s="83"/>
      <c r="F487" s="83"/>
      <c r="G487" s="83"/>
      <c r="H487" s="83"/>
      <c r="I487" s="83"/>
      <c r="J487" s="83"/>
      <c r="K487" s="83"/>
      <c r="L487" s="83"/>
      <c r="M487" s="83"/>
      <c r="N487" s="83"/>
      <c r="O487" s="83"/>
      <c r="P487" s="83"/>
      <c r="Q487" s="83"/>
      <c r="R487" s="54"/>
      <c r="S487" s="54"/>
      <c r="T487" s="54"/>
      <c r="U487" s="83"/>
      <c r="V487" s="83"/>
      <c r="W487" s="83"/>
      <c r="X487" s="83"/>
      <c r="Y487" s="83"/>
      <c r="Z487" s="83"/>
      <c r="AA487" s="83"/>
      <c r="AB487" s="83"/>
      <c r="AC487" s="83"/>
      <c r="AD487" s="83"/>
      <c r="AE487" s="83"/>
      <c r="AF487" s="83"/>
      <c r="AG487" s="83"/>
      <c r="AH487" s="83"/>
      <c r="AI487" s="83"/>
      <c r="AJ487" s="83"/>
      <c r="AK487" s="83"/>
      <c r="AL487" s="83"/>
      <c r="AM487" s="83"/>
      <c r="AN487" s="83"/>
      <c r="AO487" s="83"/>
      <c r="AP487" s="83"/>
      <c r="AQ487" s="83"/>
      <c r="AR487" s="83"/>
      <c r="AS487" s="83"/>
      <c r="AT487" s="83"/>
      <c r="AU487" s="83"/>
      <c r="AV487" s="83"/>
      <c r="AW487" s="83"/>
      <c r="AX487" s="83"/>
      <c r="AY487" s="83"/>
      <c r="AZ487" s="71"/>
      <c r="BA487" s="83"/>
      <c r="BB487" s="83"/>
      <c r="BC487" s="83"/>
      <c r="BD487" s="83"/>
      <c r="BE487" s="83"/>
      <c r="BF487" s="83"/>
      <c r="BG487" s="83"/>
      <c r="BH487" s="83"/>
      <c r="BI487" s="83"/>
      <c r="BJ487" s="83"/>
      <c r="BK487" s="83"/>
      <c r="BL487" s="83"/>
      <c r="BM487" s="83"/>
      <c r="BN487" s="83"/>
      <c r="BO487" s="83"/>
      <c r="BP487" s="54"/>
      <c r="BQ487" s="54"/>
      <c r="BR487" s="54"/>
      <c r="BS487" s="83"/>
      <c r="BT487" s="83"/>
      <c r="BU487" s="83"/>
      <c r="BV487" s="83"/>
      <c r="BW487" s="83"/>
      <c r="BX487" s="83"/>
      <c r="BY487" s="83"/>
      <c r="BZ487" s="83"/>
      <c r="CA487" s="83"/>
      <c r="CB487" s="83"/>
      <c r="CC487" s="83"/>
      <c r="CD487" s="83"/>
      <c r="CE487" s="83"/>
      <c r="CF487" s="83"/>
      <c r="CG487" s="83"/>
      <c r="CH487" s="83"/>
      <c r="CI487" s="83"/>
      <c r="CJ487" s="83"/>
      <c r="CK487" s="83"/>
      <c r="CL487" s="83"/>
      <c r="CM487" s="83"/>
      <c r="CN487" s="83"/>
      <c r="CO487" s="83"/>
      <c r="CP487" s="83"/>
      <c r="CQ487" s="83"/>
      <c r="CR487" s="83"/>
      <c r="CS487" s="83"/>
      <c r="CT487" s="83"/>
      <c r="CU487" s="83"/>
      <c r="CV487" s="83"/>
      <c r="CW487" s="83"/>
      <c r="CX487" s="77"/>
      <c r="DA487" s="11" t="s">
        <v>513</v>
      </c>
      <c r="DB487" s="12">
        <v>0.90900000000000003</v>
      </c>
      <c r="DC487" s="11"/>
    </row>
    <row r="488" spans="1:107" ht="13.5" customHeight="1" x14ac:dyDescent="0.2">
      <c r="A488" s="3"/>
      <c r="B488" s="77"/>
      <c r="C488" s="83"/>
      <c r="D488" s="83"/>
      <c r="E488" s="83"/>
      <c r="F488" s="83"/>
      <c r="G488" s="83"/>
      <c r="H488" s="83"/>
      <c r="I488" s="83"/>
      <c r="J488" s="83"/>
      <c r="K488" s="83"/>
      <c r="L488" s="83"/>
      <c r="M488" s="83"/>
      <c r="N488" s="83"/>
      <c r="O488" s="83"/>
      <c r="P488" s="83"/>
      <c r="Q488" s="83"/>
      <c r="R488" s="83"/>
      <c r="S488" s="83"/>
      <c r="T488" s="83"/>
      <c r="U488" s="83"/>
      <c r="V488" s="83"/>
      <c r="W488" s="83"/>
      <c r="X488" s="54"/>
      <c r="Y488" s="54"/>
      <c r="Z488" s="54"/>
      <c r="AA488" s="54"/>
      <c r="AB488" s="54"/>
      <c r="AC488" s="73"/>
      <c r="AD488" s="73"/>
      <c r="AE488" s="73"/>
      <c r="AF488" s="73"/>
      <c r="AG488" s="73"/>
      <c r="AH488" s="73"/>
      <c r="AI488" s="73"/>
      <c r="AJ488" s="73"/>
      <c r="AK488" s="73"/>
      <c r="AL488" s="73"/>
      <c r="AM488" s="73"/>
      <c r="AN488" s="73"/>
      <c r="AO488" s="73"/>
      <c r="AP488" s="73"/>
      <c r="AQ488" s="73"/>
      <c r="AR488" s="73"/>
      <c r="AS488" s="73"/>
      <c r="AT488" s="73"/>
      <c r="AU488" s="73"/>
      <c r="AV488" s="73"/>
      <c r="AW488" s="73"/>
      <c r="AX488" s="73"/>
      <c r="AY488" s="73"/>
      <c r="AZ488" s="72"/>
      <c r="BA488" s="83"/>
      <c r="BB488" s="83"/>
      <c r="BC488" s="83"/>
      <c r="BD488" s="83"/>
      <c r="BE488" s="83"/>
      <c r="BF488" s="83"/>
      <c r="BG488" s="83"/>
      <c r="BH488" s="83"/>
      <c r="BI488" s="83"/>
      <c r="BJ488" s="83"/>
      <c r="BK488" s="83"/>
      <c r="BL488" s="83"/>
      <c r="BM488" s="83"/>
      <c r="BN488" s="83"/>
      <c r="BO488" s="83"/>
      <c r="BP488" s="83"/>
      <c r="BQ488" s="83"/>
      <c r="BR488" s="83"/>
      <c r="BS488" s="83"/>
      <c r="BT488" s="83"/>
      <c r="BU488" s="83"/>
      <c r="BV488" s="54"/>
      <c r="BW488" s="54"/>
      <c r="BX488" s="54"/>
      <c r="BY488" s="54"/>
      <c r="BZ488" s="54"/>
      <c r="CA488" s="73"/>
      <c r="CB488" s="73"/>
      <c r="CC488" s="73"/>
      <c r="CD488" s="73"/>
      <c r="CE488" s="73"/>
      <c r="CF488" s="73"/>
      <c r="CG488" s="73"/>
      <c r="CH488" s="73"/>
      <c r="CI488" s="73"/>
      <c r="CJ488" s="73"/>
      <c r="CK488" s="73"/>
      <c r="CL488" s="73"/>
      <c r="CM488" s="73"/>
      <c r="CN488" s="73"/>
      <c r="CO488" s="73"/>
      <c r="CP488" s="73"/>
      <c r="CQ488" s="73"/>
      <c r="CR488" s="73"/>
      <c r="CS488" s="73"/>
      <c r="CT488" s="73"/>
      <c r="CU488" s="73"/>
      <c r="CV488" s="73"/>
      <c r="CW488" s="73"/>
      <c r="CX488" s="77"/>
      <c r="DA488" s="11" t="s">
        <v>514</v>
      </c>
      <c r="DB488" s="12">
        <v>0.90300000000000002</v>
      </c>
      <c r="DC488" s="11"/>
    </row>
    <row r="489" spans="1:107" ht="13.5" customHeight="1" x14ac:dyDescent="0.25">
      <c r="A489" s="3"/>
      <c r="B489" s="77"/>
      <c r="C489" s="84"/>
      <c r="D489" s="75"/>
      <c r="E489" s="75"/>
      <c r="F489" s="75"/>
      <c r="G489" s="75"/>
      <c r="H489" s="75"/>
      <c r="I489" s="75"/>
      <c r="J489" s="75"/>
      <c r="K489" s="75"/>
      <c r="L489" s="75"/>
      <c r="M489" s="74"/>
      <c r="N489" s="74"/>
      <c r="O489" s="74"/>
      <c r="P489" s="74"/>
      <c r="Q489" s="74"/>
      <c r="R489" s="85"/>
      <c r="S489" s="85"/>
      <c r="T489" s="85"/>
      <c r="U489" s="86"/>
      <c r="V489" s="86"/>
      <c r="W489" s="86"/>
      <c r="X489" s="74"/>
      <c r="Y489" s="74"/>
      <c r="Z489" s="74"/>
      <c r="AA489" s="74"/>
      <c r="AB489" s="74"/>
      <c r="AC489" s="73"/>
      <c r="AD489" s="73"/>
      <c r="AE489" s="73"/>
      <c r="AF489" s="73"/>
      <c r="AG489" s="73"/>
      <c r="AH489" s="73"/>
      <c r="AI489" s="73"/>
      <c r="AJ489" s="73"/>
      <c r="AK489" s="73"/>
      <c r="AL489" s="73"/>
      <c r="AM489" s="73"/>
      <c r="AN489" s="73"/>
      <c r="AO489" s="73"/>
      <c r="AP489" s="73"/>
      <c r="AQ489" s="73"/>
      <c r="AR489" s="73"/>
      <c r="AS489" s="73"/>
      <c r="AT489" s="73"/>
      <c r="AU489" s="73"/>
      <c r="AV489" s="73"/>
      <c r="AW489" s="73"/>
      <c r="AX489" s="73"/>
      <c r="AY489" s="73"/>
      <c r="AZ489" s="72"/>
      <c r="BA489" s="84"/>
      <c r="BB489" s="76"/>
      <c r="BC489" s="76"/>
      <c r="BD489" s="76"/>
      <c r="BE489" s="76"/>
      <c r="BF489" s="76"/>
      <c r="BG489" s="76"/>
      <c r="BH489" s="76"/>
      <c r="BI489" s="76"/>
      <c r="BJ489" s="76"/>
      <c r="BK489" s="74"/>
      <c r="BL489" s="74"/>
      <c r="BM489" s="74"/>
      <c r="BN489" s="74"/>
      <c r="BO489" s="74"/>
      <c r="BP489" s="85"/>
      <c r="BQ489" s="85"/>
      <c r="BR489" s="85"/>
      <c r="BS489" s="86"/>
      <c r="BT489" s="86"/>
      <c r="BU489" s="86"/>
      <c r="BV489" s="74"/>
      <c r="BW489" s="74"/>
      <c r="BX489" s="74"/>
      <c r="BY489" s="74"/>
      <c r="BZ489" s="74"/>
      <c r="CA489" s="73"/>
      <c r="CB489" s="73"/>
      <c r="CC489" s="73"/>
      <c r="CD489" s="73"/>
      <c r="CE489" s="73"/>
      <c r="CF489" s="73"/>
      <c r="CG489" s="73"/>
      <c r="CH489" s="73"/>
      <c r="CI489" s="73"/>
      <c r="CJ489" s="73"/>
      <c r="CK489" s="73"/>
      <c r="CL489" s="73"/>
      <c r="CM489" s="73"/>
      <c r="CN489" s="73"/>
      <c r="CO489" s="73"/>
      <c r="CP489" s="73"/>
      <c r="CQ489" s="73"/>
      <c r="CR489" s="73"/>
      <c r="CS489" s="73"/>
      <c r="CT489" s="73"/>
      <c r="CU489" s="73"/>
      <c r="CV489" s="73"/>
      <c r="CW489" s="73"/>
      <c r="CX489" s="77"/>
      <c r="DA489" s="11" t="s">
        <v>515</v>
      </c>
      <c r="DB489" s="12">
        <v>0.83099999999999996</v>
      </c>
      <c r="DC489" s="11"/>
    </row>
    <row r="490" spans="1:107" ht="13.5" customHeight="1" x14ac:dyDescent="0.25">
      <c r="A490" s="3"/>
      <c r="B490" s="77"/>
      <c r="C490" s="84"/>
      <c r="D490" s="75"/>
      <c r="E490" s="75"/>
      <c r="F490" s="75"/>
      <c r="G490" s="75"/>
      <c r="H490" s="75"/>
      <c r="I490" s="75"/>
      <c r="J490" s="75"/>
      <c r="K490" s="75"/>
      <c r="L490" s="75"/>
      <c r="M490" s="74"/>
      <c r="N490" s="74"/>
      <c r="O490" s="74"/>
      <c r="P490" s="74"/>
      <c r="Q490" s="74"/>
      <c r="R490" s="85"/>
      <c r="S490" s="85"/>
      <c r="T490" s="85"/>
      <c r="U490" s="86"/>
      <c r="V490" s="86"/>
      <c r="W490" s="86"/>
      <c r="X490" s="74"/>
      <c r="Y490" s="74"/>
      <c r="Z490" s="74"/>
      <c r="AA490" s="74"/>
      <c r="AB490" s="74"/>
      <c r="AC490" s="73"/>
      <c r="AD490" s="73"/>
      <c r="AE490" s="73"/>
      <c r="AF490" s="73"/>
      <c r="AG490" s="73"/>
      <c r="AH490" s="73"/>
      <c r="AI490" s="73"/>
      <c r="AJ490" s="73"/>
      <c r="AK490" s="73"/>
      <c r="AL490" s="73"/>
      <c r="AM490" s="73"/>
      <c r="AN490" s="73"/>
      <c r="AO490" s="73"/>
      <c r="AP490" s="73"/>
      <c r="AQ490" s="73"/>
      <c r="AR490" s="73"/>
      <c r="AS490" s="73"/>
      <c r="AT490" s="73"/>
      <c r="AU490" s="73"/>
      <c r="AV490" s="73"/>
      <c r="AW490" s="73"/>
      <c r="AX490" s="73"/>
      <c r="AY490" s="73"/>
      <c r="AZ490" s="72"/>
      <c r="BA490" s="84"/>
      <c r="BB490" s="76"/>
      <c r="BC490" s="76"/>
      <c r="BD490" s="76"/>
      <c r="BE490" s="76"/>
      <c r="BF490" s="76"/>
      <c r="BG490" s="76"/>
      <c r="BH490" s="76"/>
      <c r="BI490" s="76"/>
      <c r="BJ490" s="76"/>
      <c r="BK490" s="74"/>
      <c r="BL490" s="74"/>
      <c r="BM490" s="74"/>
      <c r="BN490" s="74"/>
      <c r="BO490" s="74"/>
      <c r="BP490" s="85"/>
      <c r="BQ490" s="85"/>
      <c r="BR490" s="85"/>
      <c r="BS490" s="86"/>
      <c r="BT490" s="86"/>
      <c r="BU490" s="86"/>
      <c r="BV490" s="74"/>
      <c r="BW490" s="74"/>
      <c r="BX490" s="74"/>
      <c r="BY490" s="74"/>
      <c r="BZ490" s="74"/>
      <c r="CA490" s="73"/>
      <c r="CB490" s="73"/>
      <c r="CC490" s="73"/>
      <c r="CD490" s="73"/>
      <c r="CE490" s="73"/>
      <c r="CF490" s="73"/>
      <c r="CG490" s="73"/>
      <c r="CH490" s="73"/>
      <c r="CI490" s="73"/>
      <c r="CJ490" s="73"/>
      <c r="CK490" s="73"/>
      <c r="CL490" s="73"/>
      <c r="CM490" s="73"/>
      <c r="CN490" s="73"/>
      <c r="CO490" s="73"/>
      <c r="CP490" s="73"/>
      <c r="CQ490" s="73"/>
      <c r="CR490" s="73"/>
      <c r="CS490" s="73"/>
      <c r="CT490" s="73"/>
      <c r="CU490" s="73"/>
      <c r="CV490" s="73"/>
      <c r="CW490" s="73"/>
      <c r="CX490" s="77"/>
      <c r="DA490" s="11" t="s">
        <v>516</v>
      </c>
      <c r="DB490" s="12">
        <v>0.80200000000000005</v>
      </c>
      <c r="DC490" s="11"/>
    </row>
    <row r="491" spans="1:107" ht="13.5" customHeight="1" x14ac:dyDescent="0.25">
      <c r="A491" s="3"/>
      <c r="B491" s="77"/>
      <c r="C491" s="84"/>
      <c r="D491" s="75"/>
      <c r="E491" s="75"/>
      <c r="F491" s="75"/>
      <c r="G491" s="75"/>
      <c r="H491" s="75"/>
      <c r="I491" s="75"/>
      <c r="J491" s="75"/>
      <c r="K491" s="75"/>
      <c r="L491" s="75"/>
      <c r="M491" s="74"/>
      <c r="N491" s="74"/>
      <c r="O491" s="74"/>
      <c r="P491" s="74"/>
      <c r="Q491" s="74"/>
      <c r="R491" s="85"/>
      <c r="S491" s="85"/>
      <c r="T491" s="85"/>
      <c r="U491" s="86"/>
      <c r="V491" s="86"/>
      <c r="W491" s="86"/>
      <c r="X491" s="74"/>
      <c r="Y491" s="74"/>
      <c r="Z491" s="74"/>
      <c r="AA491" s="74"/>
      <c r="AB491" s="74"/>
      <c r="AC491" s="73"/>
      <c r="AD491" s="73"/>
      <c r="AE491" s="73"/>
      <c r="AF491" s="73"/>
      <c r="AG491" s="73"/>
      <c r="AH491" s="73"/>
      <c r="AI491" s="73"/>
      <c r="AJ491" s="73"/>
      <c r="AK491" s="73"/>
      <c r="AL491" s="73"/>
      <c r="AM491" s="73"/>
      <c r="AN491" s="73"/>
      <c r="AO491" s="73"/>
      <c r="AP491" s="73"/>
      <c r="AQ491" s="73"/>
      <c r="AR491" s="73"/>
      <c r="AS491" s="73"/>
      <c r="AT491" s="73"/>
      <c r="AU491" s="73"/>
      <c r="AV491" s="73"/>
      <c r="AW491" s="73"/>
      <c r="AX491" s="73"/>
      <c r="AY491" s="73"/>
      <c r="AZ491" s="72"/>
      <c r="BA491" s="84"/>
      <c r="BB491" s="76"/>
      <c r="BC491" s="76"/>
      <c r="BD491" s="76"/>
      <c r="BE491" s="76"/>
      <c r="BF491" s="76"/>
      <c r="BG491" s="76"/>
      <c r="BH491" s="76"/>
      <c r="BI491" s="76"/>
      <c r="BJ491" s="76"/>
      <c r="BK491" s="74"/>
      <c r="BL491" s="74"/>
      <c r="BM491" s="74"/>
      <c r="BN491" s="74"/>
      <c r="BO491" s="74"/>
      <c r="BP491" s="85"/>
      <c r="BQ491" s="85"/>
      <c r="BR491" s="85"/>
      <c r="BS491" s="86"/>
      <c r="BT491" s="86"/>
      <c r="BU491" s="86"/>
      <c r="BV491" s="74"/>
      <c r="BW491" s="74"/>
      <c r="BX491" s="74"/>
      <c r="BY491" s="74"/>
      <c r="BZ491" s="74"/>
      <c r="CA491" s="73"/>
      <c r="CB491" s="73"/>
      <c r="CC491" s="73"/>
      <c r="CD491" s="73"/>
      <c r="CE491" s="73"/>
      <c r="CF491" s="73"/>
      <c r="CG491" s="73"/>
      <c r="CH491" s="73"/>
      <c r="CI491" s="73"/>
      <c r="CJ491" s="73"/>
      <c r="CK491" s="73"/>
      <c r="CL491" s="73"/>
      <c r="CM491" s="73"/>
      <c r="CN491" s="73"/>
      <c r="CO491" s="73"/>
      <c r="CP491" s="73"/>
      <c r="CQ491" s="73"/>
      <c r="CR491" s="73"/>
      <c r="CS491" s="73"/>
      <c r="CT491" s="73"/>
      <c r="CU491" s="73"/>
      <c r="CV491" s="73"/>
      <c r="CW491" s="73"/>
      <c r="CX491" s="77"/>
      <c r="DA491" s="11" t="s">
        <v>517</v>
      </c>
      <c r="DB491" s="12">
        <v>0.79200000000000004</v>
      </c>
      <c r="DC491" s="11"/>
    </row>
    <row r="492" spans="1:107" ht="13.5" customHeight="1" x14ac:dyDescent="0.25">
      <c r="A492" s="3"/>
      <c r="B492" s="77"/>
      <c r="C492" s="84"/>
      <c r="D492" s="75"/>
      <c r="E492" s="75"/>
      <c r="F492" s="75"/>
      <c r="G492" s="75"/>
      <c r="H492" s="75"/>
      <c r="I492" s="75"/>
      <c r="J492" s="75"/>
      <c r="K492" s="75"/>
      <c r="L492" s="75"/>
      <c r="M492" s="74"/>
      <c r="N492" s="74"/>
      <c r="O492" s="74"/>
      <c r="P492" s="74"/>
      <c r="Q492" s="74"/>
      <c r="R492" s="85"/>
      <c r="S492" s="85"/>
      <c r="T492" s="85"/>
      <c r="U492" s="86"/>
      <c r="V492" s="86"/>
      <c r="W492" s="86"/>
      <c r="X492" s="74"/>
      <c r="Y492" s="74"/>
      <c r="Z492" s="74"/>
      <c r="AA492" s="74"/>
      <c r="AB492" s="74"/>
      <c r="AC492" s="73"/>
      <c r="AD492" s="73"/>
      <c r="AE492" s="73"/>
      <c r="AF492" s="73"/>
      <c r="AG492" s="73"/>
      <c r="AH492" s="73"/>
      <c r="AI492" s="73"/>
      <c r="AJ492" s="73"/>
      <c r="AK492" s="73"/>
      <c r="AL492" s="73"/>
      <c r="AM492" s="73"/>
      <c r="AN492" s="73"/>
      <c r="AO492" s="73"/>
      <c r="AP492" s="73"/>
      <c r="AQ492" s="73"/>
      <c r="AR492" s="73"/>
      <c r="AS492" s="73"/>
      <c r="AT492" s="73"/>
      <c r="AU492" s="73"/>
      <c r="AV492" s="73"/>
      <c r="AW492" s="73"/>
      <c r="AX492" s="73"/>
      <c r="AY492" s="73"/>
      <c r="AZ492" s="72"/>
      <c r="BA492" s="84"/>
      <c r="BB492" s="76"/>
      <c r="BC492" s="76"/>
      <c r="BD492" s="76"/>
      <c r="BE492" s="76"/>
      <c r="BF492" s="76"/>
      <c r="BG492" s="76"/>
      <c r="BH492" s="76"/>
      <c r="BI492" s="76"/>
      <c r="BJ492" s="76"/>
      <c r="BK492" s="74"/>
      <c r="BL492" s="74"/>
      <c r="BM492" s="74"/>
      <c r="BN492" s="74"/>
      <c r="BO492" s="74"/>
      <c r="BP492" s="85"/>
      <c r="BQ492" s="85"/>
      <c r="BR492" s="85"/>
      <c r="BS492" s="86"/>
      <c r="BT492" s="86"/>
      <c r="BU492" s="86"/>
      <c r="BV492" s="74"/>
      <c r="BW492" s="74"/>
      <c r="BX492" s="74"/>
      <c r="BY492" s="74"/>
      <c r="BZ492" s="74"/>
      <c r="CA492" s="73"/>
      <c r="CB492" s="73"/>
      <c r="CC492" s="73"/>
      <c r="CD492" s="73"/>
      <c r="CE492" s="73"/>
      <c r="CF492" s="73"/>
      <c r="CG492" s="73"/>
      <c r="CH492" s="73"/>
      <c r="CI492" s="73"/>
      <c r="CJ492" s="73"/>
      <c r="CK492" s="73"/>
      <c r="CL492" s="73"/>
      <c r="CM492" s="73"/>
      <c r="CN492" s="73"/>
      <c r="CO492" s="73"/>
      <c r="CP492" s="73"/>
      <c r="CQ492" s="73"/>
      <c r="CR492" s="73"/>
      <c r="CS492" s="73"/>
      <c r="CT492" s="73"/>
      <c r="CU492" s="73"/>
      <c r="CV492" s="73"/>
      <c r="CW492" s="73"/>
      <c r="CX492" s="77"/>
      <c r="DA492" s="11" t="s">
        <v>518</v>
      </c>
      <c r="DB492" s="12">
        <v>0.82699999999999996</v>
      </c>
      <c r="DC492" s="11"/>
    </row>
    <row r="493" spans="1:107" ht="13.5" customHeight="1" x14ac:dyDescent="0.2">
      <c r="A493" s="3"/>
      <c r="B493" s="77"/>
      <c r="C493" s="83"/>
      <c r="D493" s="83"/>
      <c r="E493" s="83"/>
      <c r="F493" s="83"/>
      <c r="G493" s="83"/>
      <c r="H493" s="83"/>
      <c r="I493" s="83"/>
      <c r="J493" s="83"/>
      <c r="K493" s="83"/>
      <c r="L493" s="83"/>
      <c r="M493" s="83"/>
      <c r="N493" s="83"/>
      <c r="O493" s="83"/>
      <c r="P493" s="83"/>
      <c r="Q493" s="83"/>
      <c r="R493" s="83"/>
      <c r="S493" s="83"/>
      <c r="T493" s="83"/>
      <c r="U493" s="83"/>
      <c r="V493" s="83"/>
      <c r="W493" s="83"/>
      <c r="X493" s="54"/>
      <c r="Y493" s="54"/>
      <c r="Z493" s="54"/>
      <c r="AA493" s="54"/>
      <c r="AB493" s="54"/>
      <c r="AC493" s="73"/>
      <c r="AD493" s="73"/>
      <c r="AE493" s="73"/>
      <c r="AF493" s="73"/>
      <c r="AG493" s="73"/>
      <c r="AH493" s="73"/>
      <c r="AI493" s="73"/>
      <c r="AJ493" s="73"/>
      <c r="AK493" s="73"/>
      <c r="AL493" s="73"/>
      <c r="AM493" s="73"/>
      <c r="AN493" s="73"/>
      <c r="AO493" s="73"/>
      <c r="AP493" s="73"/>
      <c r="AQ493" s="73"/>
      <c r="AR493" s="73"/>
      <c r="AS493" s="73"/>
      <c r="AT493" s="73"/>
      <c r="AU493" s="73"/>
      <c r="AV493" s="73"/>
      <c r="AW493" s="73"/>
      <c r="AX493" s="73"/>
      <c r="AY493" s="73"/>
      <c r="AZ493" s="72"/>
      <c r="BA493" s="83"/>
      <c r="BB493" s="83"/>
      <c r="BC493" s="83"/>
      <c r="BD493" s="83"/>
      <c r="BE493" s="83"/>
      <c r="BF493" s="83"/>
      <c r="BG493" s="83"/>
      <c r="BH493" s="83"/>
      <c r="BI493" s="83"/>
      <c r="BJ493" s="83"/>
      <c r="BK493" s="83"/>
      <c r="BL493" s="83"/>
      <c r="BM493" s="83"/>
      <c r="BN493" s="83"/>
      <c r="BO493" s="83"/>
      <c r="BP493" s="83"/>
      <c r="BQ493" s="83"/>
      <c r="BR493" s="83"/>
      <c r="BS493" s="83"/>
      <c r="BT493" s="83"/>
      <c r="BU493" s="83"/>
      <c r="BV493" s="54"/>
      <c r="BW493" s="54"/>
      <c r="BX493" s="54"/>
      <c r="BY493" s="54"/>
      <c r="BZ493" s="54"/>
      <c r="CA493" s="73"/>
      <c r="CB493" s="73"/>
      <c r="CC493" s="73"/>
      <c r="CD493" s="73"/>
      <c r="CE493" s="73"/>
      <c r="CF493" s="73"/>
      <c r="CG493" s="73"/>
      <c r="CH493" s="73"/>
      <c r="CI493" s="73"/>
      <c r="CJ493" s="73"/>
      <c r="CK493" s="73"/>
      <c r="CL493" s="73"/>
      <c r="CM493" s="73"/>
      <c r="CN493" s="73"/>
      <c r="CO493" s="73"/>
      <c r="CP493" s="73"/>
      <c r="CQ493" s="73"/>
      <c r="CR493" s="73"/>
      <c r="CS493" s="73"/>
      <c r="CT493" s="73"/>
      <c r="CU493" s="73"/>
      <c r="CV493" s="73"/>
      <c r="CW493" s="73"/>
      <c r="CX493" s="77"/>
      <c r="DA493" s="11" t="s">
        <v>519</v>
      </c>
      <c r="DB493" s="12">
        <v>0.92600000000000005</v>
      </c>
      <c r="DC493" s="11"/>
    </row>
    <row r="494" spans="1:107" ht="13.5" customHeight="1" x14ac:dyDescent="0.2">
      <c r="A494" s="3"/>
      <c r="B494" s="77"/>
      <c r="C494" s="83"/>
      <c r="D494" s="83"/>
      <c r="E494" s="83"/>
      <c r="F494" s="83"/>
      <c r="G494" s="83"/>
      <c r="H494" s="83"/>
      <c r="I494" s="83"/>
      <c r="J494" s="83"/>
      <c r="K494" s="83"/>
      <c r="L494" s="83"/>
      <c r="M494" s="83"/>
      <c r="N494" s="83"/>
      <c r="O494" s="83"/>
      <c r="P494" s="83"/>
      <c r="Q494" s="83"/>
      <c r="R494" s="83"/>
      <c r="S494" s="83"/>
      <c r="T494" s="83"/>
      <c r="U494" s="83"/>
      <c r="V494" s="83"/>
      <c r="W494" s="83"/>
      <c r="X494" s="54"/>
      <c r="Y494" s="54"/>
      <c r="Z494" s="54"/>
      <c r="AA494" s="54"/>
      <c r="AB494" s="54"/>
      <c r="AC494" s="73"/>
      <c r="AD494" s="73"/>
      <c r="AE494" s="73"/>
      <c r="AF494" s="73"/>
      <c r="AG494" s="73"/>
      <c r="AH494" s="73"/>
      <c r="AI494" s="73"/>
      <c r="AJ494" s="73"/>
      <c r="AK494" s="73"/>
      <c r="AL494" s="73"/>
      <c r="AM494" s="73"/>
      <c r="AN494" s="73"/>
      <c r="AO494" s="73"/>
      <c r="AP494" s="73"/>
      <c r="AQ494" s="73"/>
      <c r="AR494" s="73"/>
      <c r="AS494" s="73"/>
      <c r="AT494" s="73"/>
      <c r="AU494" s="73"/>
      <c r="AV494" s="73"/>
      <c r="AW494" s="73"/>
      <c r="AX494" s="73"/>
      <c r="AY494" s="73"/>
      <c r="AZ494" s="77"/>
      <c r="BA494" s="83"/>
      <c r="BB494" s="83"/>
      <c r="BC494" s="83"/>
      <c r="BD494" s="83"/>
      <c r="BE494" s="83"/>
      <c r="BF494" s="83"/>
      <c r="BG494" s="83"/>
      <c r="BH494" s="83"/>
      <c r="BI494" s="83"/>
      <c r="BJ494" s="83"/>
      <c r="BK494" s="83"/>
      <c r="BL494" s="83"/>
      <c r="BM494" s="83"/>
      <c r="BN494" s="83"/>
      <c r="BO494" s="83"/>
      <c r="BP494" s="83"/>
      <c r="BQ494" s="83"/>
      <c r="BR494" s="83"/>
      <c r="BS494" s="83"/>
      <c r="BT494" s="83"/>
      <c r="BU494" s="83"/>
      <c r="BV494" s="54"/>
      <c r="BW494" s="54"/>
      <c r="BX494" s="54"/>
      <c r="BY494" s="54"/>
      <c r="BZ494" s="54"/>
      <c r="CA494" s="73"/>
      <c r="CB494" s="73"/>
      <c r="CC494" s="73"/>
      <c r="CD494" s="73"/>
      <c r="CE494" s="73"/>
      <c r="CF494" s="73"/>
      <c r="CG494" s="73"/>
      <c r="CH494" s="73"/>
      <c r="CI494" s="73"/>
      <c r="CJ494" s="73"/>
      <c r="CK494" s="73"/>
      <c r="CL494" s="73"/>
      <c r="CM494" s="73"/>
      <c r="CN494" s="73"/>
      <c r="CO494" s="73"/>
      <c r="CP494" s="73"/>
      <c r="CQ494" s="73"/>
      <c r="CR494" s="73"/>
      <c r="CS494" s="73"/>
      <c r="CT494" s="73"/>
      <c r="CU494" s="73"/>
      <c r="CV494" s="73"/>
      <c r="CW494" s="73"/>
      <c r="CX494" s="77"/>
      <c r="DA494" s="11" t="s">
        <v>520</v>
      </c>
      <c r="DB494" s="12">
        <v>0.83699999999999997</v>
      </c>
      <c r="DC494" s="11"/>
    </row>
    <row r="495" spans="1:107" ht="13.5" customHeight="1" x14ac:dyDescent="0.25">
      <c r="A495" s="3"/>
      <c r="B495" s="77"/>
      <c r="C495" s="84"/>
      <c r="D495" s="75"/>
      <c r="E495" s="75"/>
      <c r="F495" s="75"/>
      <c r="G495" s="75"/>
      <c r="H495" s="75"/>
      <c r="I495" s="75"/>
      <c r="J495" s="75"/>
      <c r="K495" s="75"/>
      <c r="L495" s="75"/>
      <c r="M495" s="74"/>
      <c r="N495" s="74"/>
      <c r="O495" s="74"/>
      <c r="P495" s="74"/>
      <c r="Q495" s="74"/>
      <c r="R495" s="85"/>
      <c r="S495" s="85"/>
      <c r="T495" s="85"/>
      <c r="U495" s="86"/>
      <c r="V495" s="86"/>
      <c r="W495" s="86"/>
      <c r="X495" s="74"/>
      <c r="Y495" s="74"/>
      <c r="Z495" s="74"/>
      <c r="AA495" s="74"/>
      <c r="AB495" s="74"/>
      <c r="AC495" s="73"/>
      <c r="AD495" s="73"/>
      <c r="AE495" s="73"/>
      <c r="AF495" s="73"/>
      <c r="AG495" s="73"/>
      <c r="AH495" s="73"/>
      <c r="AI495" s="73"/>
      <c r="AJ495" s="73"/>
      <c r="AK495" s="73"/>
      <c r="AL495" s="73"/>
      <c r="AM495" s="73"/>
      <c r="AN495" s="73"/>
      <c r="AO495" s="73"/>
      <c r="AP495" s="73"/>
      <c r="AQ495" s="73"/>
      <c r="AR495" s="73"/>
      <c r="AS495" s="73"/>
      <c r="AT495" s="73"/>
      <c r="AU495" s="73"/>
      <c r="AV495" s="73"/>
      <c r="AW495" s="73"/>
      <c r="AX495" s="73"/>
      <c r="AY495" s="73"/>
      <c r="AZ495" s="77"/>
      <c r="BA495" s="84"/>
      <c r="BB495" s="76"/>
      <c r="BC495" s="76"/>
      <c r="BD495" s="76"/>
      <c r="BE495" s="76"/>
      <c r="BF495" s="76"/>
      <c r="BG495" s="76"/>
      <c r="BH495" s="76"/>
      <c r="BI495" s="76"/>
      <c r="BJ495" s="76"/>
      <c r="BK495" s="74"/>
      <c r="BL495" s="74"/>
      <c r="BM495" s="74"/>
      <c r="BN495" s="74"/>
      <c r="BO495" s="74"/>
      <c r="BP495" s="85"/>
      <c r="BQ495" s="85"/>
      <c r="BR495" s="85"/>
      <c r="BS495" s="86"/>
      <c r="BT495" s="86"/>
      <c r="BU495" s="86"/>
      <c r="BV495" s="74"/>
      <c r="BW495" s="74"/>
      <c r="BX495" s="74"/>
      <c r="BY495" s="74"/>
      <c r="BZ495" s="74"/>
      <c r="CA495" s="73"/>
      <c r="CB495" s="73"/>
      <c r="CC495" s="73"/>
      <c r="CD495" s="73"/>
      <c r="CE495" s="73"/>
      <c r="CF495" s="73"/>
      <c r="CG495" s="73"/>
      <c r="CH495" s="73"/>
      <c r="CI495" s="73"/>
      <c r="CJ495" s="73"/>
      <c r="CK495" s="73"/>
      <c r="CL495" s="73"/>
      <c r="CM495" s="73"/>
      <c r="CN495" s="73"/>
      <c r="CO495" s="73"/>
      <c r="CP495" s="73"/>
      <c r="CQ495" s="73"/>
      <c r="CR495" s="73"/>
      <c r="CS495" s="73"/>
      <c r="CT495" s="73"/>
      <c r="CU495" s="73"/>
      <c r="CV495" s="73"/>
      <c r="CW495" s="73"/>
      <c r="CX495" s="77"/>
      <c r="DA495" s="11" t="s">
        <v>521</v>
      </c>
      <c r="DB495" s="12">
        <v>0.93100000000000005</v>
      </c>
      <c r="DC495" s="11"/>
    </row>
    <row r="496" spans="1:107" ht="13.5" customHeight="1" x14ac:dyDescent="0.25">
      <c r="A496" s="3"/>
      <c r="B496" s="77"/>
      <c r="C496" s="84"/>
      <c r="D496" s="75"/>
      <c r="E496" s="75"/>
      <c r="F496" s="75"/>
      <c r="G496" s="75"/>
      <c r="H496" s="75"/>
      <c r="I496" s="75"/>
      <c r="J496" s="75"/>
      <c r="K496" s="75"/>
      <c r="L496" s="75"/>
      <c r="M496" s="74"/>
      <c r="N496" s="74"/>
      <c r="O496" s="74"/>
      <c r="P496" s="74"/>
      <c r="Q496" s="74"/>
      <c r="R496" s="85"/>
      <c r="S496" s="85"/>
      <c r="T496" s="85"/>
      <c r="U496" s="86"/>
      <c r="V496" s="86"/>
      <c r="W496" s="86"/>
      <c r="X496" s="74"/>
      <c r="Y496" s="74"/>
      <c r="Z496" s="74"/>
      <c r="AA496" s="74"/>
      <c r="AB496" s="74"/>
      <c r="AC496" s="73"/>
      <c r="AD496" s="73"/>
      <c r="AE496" s="73"/>
      <c r="AF496" s="73"/>
      <c r="AG496" s="73"/>
      <c r="AH496" s="73"/>
      <c r="AI496" s="73"/>
      <c r="AJ496" s="73"/>
      <c r="AK496" s="73"/>
      <c r="AL496" s="73"/>
      <c r="AM496" s="73"/>
      <c r="AN496" s="73"/>
      <c r="AO496" s="73"/>
      <c r="AP496" s="73"/>
      <c r="AQ496" s="73"/>
      <c r="AR496" s="73"/>
      <c r="AS496" s="73"/>
      <c r="AT496" s="73"/>
      <c r="AU496" s="73"/>
      <c r="AV496" s="73"/>
      <c r="AW496" s="73"/>
      <c r="AX496" s="73"/>
      <c r="AY496" s="73"/>
      <c r="AZ496" s="77"/>
      <c r="BA496" s="84"/>
      <c r="BB496" s="76"/>
      <c r="BC496" s="76"/>
      <c r="BD496" s="76"/>
      <c r="BE496" s="76"/>
      <c r="BF496" s="76"/>
      <c r="BG496" s="76"/>
      <c r="BH496" s="76"/>
      <c r="BI496" s="76"/>
      <c r="BJ496" s="76"/>
      <c r="BK496" s="74"/>
      <c r="BL496" s="74"/>
      <c r="BM496" s="74"/>
      <c r="BN496" s="74"/>
      <c r="BO496" s="74"/>
      <c r="BP496" s="85"/>
      <c r="BQ496" s="85"/>
      <c r="BR496" s="85"/>
      <c r="BS496" s="86"/>
      <c r="BT496" s="86"/>
      <c r="BU496" s="86"/>
      <c r="BV496" s="74"/>
      <c r="BW496" s="74"/>
      <c r="BX496" s="74"/>
      <c r="BY496" s="74"/>
      <c r="BZ496" s="74"/>
      <c r="CA496" s="73"/>
      <c r="CB496" s="73"/>
      <c r="CC496" s="73"/>
      <c r="CD496" s="73"/>
      <c r="CE496" s="73"/>
      <c r="CF496" s="73"/>
      <c r="CG496" s="73"/>
      <c r="CH496" s="73"/>
      <c r="CI496" s="73"/>
      <c r="CJ496" s="73"/>
      <c r="CK496" s="73"/>
      <c r="CL496" s="73"/>
      <c r="CM496" s="73"/>
      <c r="CN496" s="73"/>
      <c r="CO496" s="73"/>
      <c r="CP496" s="73"/>
      <c r="CQ496" s="73"/>
      <c r="CR496" s="73"/>
      <c r="CS496" s="73"/>
      <c r="CT496" s="73"/>
      <c r="CU496" s="73"/>
      <c r="CV496" s="73"/>
      <c r="CW496" s="73"/>
      <c r="CX496" s="77"/>
      <c r="DA496" s="11" t="s">
        <v>522</v>
      </c>
      <c r="DB496" s="12">
        <v>0.83</v>
      </c>
      <c r="DC496" s="11"/>
    </row>
    <row r="497" spans="1:107" ht="13.5" customHeight="1" x14ac:dyDescent="0.25">
      <c r="A497" s="3"/>
      <c r="B497" s="77"/>
      <c r="C497" s="84"/>
      <c r="D497" s="75"/>
      <c r="E497" s="75"/>
      <c r="F497" s="75"/>
      <c r="G497" s="75"/>
      <c r="H497" s="75"/>
      <c r="I497" s="75"/>
      <c r="J497" s="75"/>
      <c r="K497" s="75"/>
      <c r="L497" s="75"/>
      <c r="M497" s="74"/>
      <c r="N497" s="74"/>
      <c r="O497" s="74"/>
      <c r="P497" s="74"/>
      <c r="Q497" s="74"/>
      <c r="R497" s="85"/>
      <c r="S497" s="85"/>
      <c r="T497" s="85"/>
      <c r="U497" s="86"/>
      <c r="V497" s="86"/>
      <c r="W497" s="86"/>
      <c r="X497" s="74"/>
      <c r="Y497" s="74"/>
      <c r="Z497" s="74"/>
      <c r="AA497" s="74"/>
      <c r="AB497" s="74"/>
      <c r="AC497" s="73"/>
      <c r="AD497" s="73"/>
      <c r="AE497" s="73"/>
      <c r="AF497" s="73"/>
      <c r="AG497" s="73"/>
      <c r="AH497" s="73"/>
      <c r="AI497" s="73"/>
      <c r="AJ497" s="73"/>
      <c r="AK497" s="73"/>
      <c r="AL497" s="73"/>
      <c r="AM497" s="73"/>
      <c r="AN497" s="73"/>
      <c r="AO497" s="73"/>
      <c r="AP497" s="73"/>
      <c r="AQ497" s="73"/>
      <c r="AR497" s="73"/>
      <c r="AS497" s="73"/>
      <c r="AT497" s="73"/>
      <c r="AU497" s="73"/>
      <c r="AV497" s="73"/>
      <c r="AW497" s="73"/>
      <c r="AX497" s="73"/>
      <c r="AY497" s="73"/>
      <c r="AZ497" s="77"/>
      <c r="BA497" s="84"/>
      <c r="BB497" s="76"/>
      <c r="BC497" s="76"/>
      <c r="BD497" s="76"/>
      <c r="BE497" s="76"/>
      <c r="BF497" s="76"/>
      <c r="BG497" s="76"/>
      <c r="BH497" s="76"/>
      <c r="BI497" s="76"/>
      <c r="BJ497" s="76"/>
      <c r="BK497" s="74"/>
      <c r="BL497" s="74"/>
      <c r="BM497" s="74"/>
      <c r="BN497" s="74"/>
      <c r="BO497" s="74"/>
      <c r="BP497" s="85"/>
      <c r="BQ497" s="85"/>
      <c r="BR497" s="85"/>
      <c r="BS497" s="86"/>
      <c r="BT497" s="86"/>
      <c r="BU497" s="86"/>
      <c r="BV497" s="74"/>
      <c r="BW497" s="74"/>
      <c r="BX497" s="74"/>
      <c r="BY497" s="74"/>
      <c r="BZ497" s="74"/>
      <c r="CA497" s="73"/>
      <c r="CB497" s="73"/>
      <c r="CC497" s="73"/>
      <c r="CD497" s="73"/>
      <c r="CE497" s="73"/>
      <c r="CF497" s="73"/>
      <c r="CG497" s="73"/>
      <c r="CH497" s="73"/>
      <c r="CI497" s="73"/>
      <c r="CJ497" s="73"/>
      <c r="CK497" s="73"/>
      <c r="CL497" s="73"/>
      <c r="CM497" s="73"/>
      <c r="CN497" s="73"/>
      <c r="CO497" s="73"/>
      <c r="CP497" s="73"/>
      <c r="CQ497" s="73"/>
      <c r="CR497" s="73"/>
      <c r="CS497" s="73"/>
      <c r="CT497" s="73"/>
      <c r="CU497" s="73"/>
      <c r="CV497" s="73"/>
      <c r="CW497" s="73"/>
      <c r="CX497" s="77"/>
      <c r="DA497" s="11" t="s">
        <v>523</v>
      </c>
      <c r="DB497" s="12">
        <v>0.86899999999999999</v>
      </c>
      <c r="DC497" s="11"/>
    </row>
    <row r="498" spans="1:107" ht="13.5" customHeight="1" x14ac:dyDescent="0.25">
      <c r="A498" s="3"/>
      <c r="B498" s="77"/>
      <c r="C498" s="84"/>
      <c r="D498" s="75"/>
      <c r="E498" s="75"/>
      <c r="F498" s="75"/>
      <c r="G498" s="75"/>
      <c r="H498" s="75"/>
      <c r="I498" s="75"/>
      <c r="J498" s="75"/>
      <c r="K498" s="75"/>
      <c r="L498" s="75"/>
      <c r="M498" s="74"/>
      <c r="N498" s="74"/>
      <c r="O498" s="74"/>
      <c r="P498" s="74"/>
      <c r="Q498" s="74"/>
      <c r="R498" s="85"/>
      <c r="S498" s="85"/>
      <c r="T498" s="85"/>
      <c r="U498" s="86"/>
      <c r="V498" s="86"/>
      <c r="W498" s="86"/>
      <c r="X498" s="74"/>
      <c r="Y498" s="74"/>
      <c r="Z498" s="74"/>
      <c r="AA498" s="74"/>
      <c r="AB498" s="74"/>
      <c r="AC498" s="73"/>
      <c r="AD498" s="73"/>
      <c r="AE498" s="73"/>
      <c r="AF498" s="73"/>
      <c r="AG498" s="73"/>
      <c r="AH498" s="73"/>
      <c r="AI498" s="73"/>
      <c r="AJ498" s="73"/>
      <c r="AK498" s="73"/>
      <c r="AL498" s="73"/>
      <c r="AM498" s="73"/>
      <c r="AN498" s="73"/>
      <c r="AO498" s="73"/>
      <c r="AP498" s="73"/>
      <c r="AQ498" s="73"/>
      <c r="AR498" s="73"/>
      <c r="AS498" s="73"/>
      <c r="AT498" s="73"/>
      <c r="AU498" s="73"/>
      <c r="AV498" s="73"/>
      <c r="AW498" s="73"/>
      <c r="AX498" s="73"/>
      <c r="AY498" s="73"/>
      <c r="AZ498" s="77"/>
      <c r="BA498" s="84"/>
      <c r="BB498" s="76"/>
      <c r="BC498" s="76"/>
      <c r="BD498" s="76"/>
      <c r="BE498" s="76"/>
      <c r="BF498" s="76"/>
      <c r="BG498" s="76"/>
      <c r="BH498" s="76"/>
      <c r="BI498" s="76"/>
      <c r="BJ498" s="76"/>
      <c r="BK498" s="74"/>
      <c r="BL498" s="74"/>
      <c r="BM498" s="74"/>
      <c r="BN498" s="74"/>
      <c r="BO498" s="74"/>
      <c r="BP498" s="85"/>
      <c r="BQ498" s="85"/>
      <c r="BR498" s="85"/>
      <c r="BS498" s="86"/>
      <c r="BT498" s="86"/>
      <c r="BU498" s="86"/>
      <c r="BV498" s="74"/>
      <c r="BW498" s="74"/>
      <c r="BX498" s="74"/>
      <c r="BY498" s="74"/>
      <c r="BZ498" s="74"/>
      <c r="CA498" s="73"/>
      <c r="CB498" s="73"/>
      <c r="CC498" s="73"/>
      <c r="CD498" s="73"/>
      <c r="CE498" s="73"/>
      <c r="CF498" s="73"/>
      <c r="CG498" s="73"/>
      <c r="CH498" s="73"/>
      <c r="CI498" s="73"/>
      <c r="CJ498" s="73"/>
      <c r="CK498" s="73"/>
      <c r="CL498" s="73"/>
      <c r="CM498" s="73"/>
      <c r="CN498" s="73"/>
      <c r="CO498" s="73"/>
      <c r="CP498" s="73"/>
      <c r="CQ498" s="73"/>
      <c r="CR498" s="73"/>
      <c r="CS498" s="73"/>
      <c r="CT498" s="73"/>
      <c r="CU498" s="73"/>
      <c r="CV498" s="73"/>
      <c r="CW498" s="73"/>
      <c r="CX498" s="77"/>
      <c r="DA498" s="11" t="s">
        <v>524</v>
      </c>
      <c r="DB498" s="12">
        <v>0.77800000000000002</v>
      </c>
      <c r="DC498" s="11"/>
    </row>
    <row r="499" spans="1:107" ht="13.5" customHeight="1" x14ac:dyDescent="0.2">
      <c r="A499" s="3"/>
      <c r="B499" s="77"/>
      <c r="C499" s="83"/>
      <c r="D499" s="83"/>
      <c r="E499" s="83"/>
      <c r="F499" s="83"/>
      <c r="G499" s="83"/>
      <c r="H499" s="83"/>
      <c r="I499" s="83"/>
      <c r="J499" s="83"/>
      <c r="K499" s="83"/>
      <c r="L499" s="83"/>
      <c r="M499" s="83"/>
      <c r="N499" s="83"/>
      <c r="O499" s="83"/>
      <c r="P499" s="83"/>
      <c r="Q499" s="83"/>
      <c r="R499" s="83"/>
      <c r="S499" s="83"/>
      <c r="T499" s="83"/>
      <c r="U499" s="83"/>
      <c r="V499" s="83"/>
      <c r="W499" s="83"/>
      <c r="X499" s="54"/>
      <c r="Y499" s="54"/>
      <c r="Z499" s="54"/>
      <c r="AA499" s="54"/>
      <c r="AB499" s="54"/>
      <c r="AC499" s="73"/>
      <c r="AD499" s="73"/>
      <c r="AE499" s="73"/>
      <c r="AF499" s="73"/>
      <c r="AG499" s="73"/>
      <c r="AH499" s="73"/>
      <c r="AI499" s="73"/>
      <c r="AJ499" s="73"/>
      <c r="AK499" s="73"/>
      <c r="AL499" s="73"/>
      <c r="AM499" s="73"/>
      <c r="AN499" s="73"/>
      <c r="AO499" s="73"/>
      <c r="AP499" s="73"/>
      <c r="AQ499" s="73"/>
      <c r="AR499" s="73"/>
      <c r="AS499" s="73"/>
      <c r="AT499" s="73"/>
      <c r="AU499" s="73"/>
      <c r="AV499" s="73"/>
      <c r="AW499" s="73"/>
      <c r="AX499" s="73"/>
      <c r="AY499" s="73"/>
      <c r="AZ499" s="77"/>
      <c r="BA499" s="83"/>
      <c r="BB499" s="83"/>
      <c r="BC499" s="83"/>
      <c r="BD499" s="83"/>
      <c r="BE499" s="83"/>
      <c r="BF499" s="83"/>
      <c r="BG499" s="83"/>
      <c r="BH499" s="83"/>
      <c r="BI499" s="83"/>
      <c r="BJ499" s="83"/>
      <c r="BK499" s="83"/>
      <c r="BL499" s="83"/>
      <c r="BM499" s="83"/>
      <c r="BN499" s="83"/>
      <c r="BO499" s="83"/>
      <c r="BP499" s="83"/>
      <c r="BQ499" s="83"/>
      <c r="BR499" s="83"/>
      <c r="BS499" s="83"/>
      <c r="BT499" s="83"/>
      <c r="BU499" s="83"/>
      <c r="BV499" s="54"/>
      <c r="BW499" s="54"/>
      <c r="BX499" s="54"/>
      <c r="BY499" s="54"/>
      <c r="BZ499" s="54"/>
      <c r="CA499" s="73"/>
      <c r="CB499" s="73"/>
      <c r="CC499" s="73"/>
      <c r="CD499" s="73"/>
      <c r="CE499" s="73"/>
      <c r="CF499" s="73"/>
      <c r="CG499" s="73"/>
      <c r="CH499" s="73"/>
      <c r="CI499" s="73"/>
      <c r="CJ499" s="73"/>
      <c r="CK499" s="73"/>
      <c r="CL499" s="73"/>
      <c r="CM499" s="73"/>
      <c r="CN499" s="73"/>
      <c r="CO499" s="73"/>
      <c r="CP499" s="73"/>
      <c r="CQ499" s="73"/>
      <c r="CR499" s="73"/>
      <c r="CS499" s="73"/>
      <c r="CT499" s="73"/>
      <c r="CU499" s="73"/>
      <c r="CV499" s="73"/>
      <c r="CW499" s="73"/>
      <c r="CX499" s="77"/>
      <c r="DA499" s="11" t="s">
        <v>525</v>
      </c>
      <c r="DB499" s="12">
        <v>0.93300000000000005</v>
      </c>
      <c r="DC499" s="11"/>
    </row>
    <row r="500" spans="1:107" ht="13.5" customHeight="1" x14ac:dyDescent="0.2">
      <c r="A500" s="3"/>
      <c r="B500" s="77"/>
      <c r="C500" s="83"/>
      <c r="D500" s="83"/>
      <c r="E500" s="83"/>
      <c r="F500" s="83"/>
      <c r="G500" s="83"/>
      <c r="H500" s="83"/>
      <c r="I500" s="83"/>
      <c r="J500" s="83"/>
      <c r="K500" s="83"/>
      <c r="L500" s="83"/>
      <c r="M500" s="83"/>
      <c r="N500" s="83"/>
      <c r="O500" s="83"/>
      <c r="P500" s="83"/>
      <c r="Q500" s="83"/>
      <c r="R500" s="83"/>
      <c r="S500" s="83"/>
      <c r="T500" s="83"/>
      <c r="U500" s="83"/>
      <c r="V500" s="83"/>
      <c r="W500" s="83"/>
      <c r="X500" s="54"/>
      <c r="Y500" s="54"/>
      <c r="Z500" s="54"/>
      <c r="AA500" s="54"/>
      <c r="AB500" s="54"/>
      <c r="AC500" s="73"/>
      <c r="AD500" s="73"/>
      <c r="AE500" s="73"/>
      <c r="AF500" s="73"/>
      <c r="AG500" s="73"/>
      <c r="AH500" s="73"/>
      <c r="AI500" s="73"/>
      <c r="AJ500" s="73"/>
      <c r="AK500" s="73"/>
      <c r="AL500" s="73"/>
      <c r="AM500" s="73"/>
      <c r="AN500" s="73"/>
      <c r="AO500" s="73"/>
      <c r="AP500" s="73"/>
      <c r="AQ500" s="73"/>
      <c r="AR500" s="73"/>
      <c r="AS500" s="73"/>
      <c r="AT500" s="73"/>
      <c r="AU500" s="73"/>
      <c r="AV500" s="73"/>
      <c r="AW500" s="73"/>
      <c r="AX500" s="73"/>
      <c r="AY500" s="73"/>
      <c r="AZ500" s="77"/>
      <c r="BA500" s="83"/>
      <c r="BB500" s="83"/>
      <c r="BC500" s="83"/>
      <c r="BD500" s="83"/>
      <c r="BE500" s="83"/>
      <c r="BF500" s="83"/>
      <c r="BG500" s="83"/>
      <c r="BH500" s="83"/>
      <c r="BI500" s="83"/>
      <c r="BJ500" s="83"/>
      <c r="BK500" s="83"/>
      <c r="BL500" s="83"/>
      <c r="BM500" s="83"/>
      <c r="BN500" s="83"/>
      <c r="BO500" s="83"/>
      <c r="BP500" s="83"/>
      <c r="BQ500" s="83"/>
      <c r="BR500" s="83"/>
      <c r="BS500" s="83"/>
      <c r="BT500" s="83"/>
      <c r="BU500" s="83"/>
      <c r="BV500" s="54"/>
      <c r="BW500" s="54"/>
      <c r="BX500" s="54"/>
      <c r="BY500" s="54"/>
      <c r="BZ500" s="54"/>
      <c r="CA500" s="83"/>
      <c r="CB500" s="83"/>
      <c r="CC500" s="83"/>
      <c r="CD500" s="83"/>
      <c r="CE500" s="83"/>
      <c r="CF500" s="83"/>
      <c r="CG500" s="83"/>
      <c r="CH500" s="83"/>
      <c r="CI500" s="83"/>
      <c r="CJ500" s="83"/>
      <c r="CK500" s="83"/>
      <c r="CL500" s="83"/>
      <c r="CM500" s="83"/>
      <c r="CN500" s="83"/>
      <c r="CO500" s="83"/>
      <c r="CP500" s="83"/>
      <c r="CQ500" s="83"/>
      <c r="CR500" s="83"/>
      <c r="CS500" s="83"/>
      <c r="CT500" s="83"/>
      <c r="CU500" s="83"/>
      <c r="CV500" s="83"/>
      <c r="CW500" s="83"/>
      <c r="CX500" s="77"/>
      <c r="DA500" s="11" t="s">
        <v>526</v>
      </c>
      <c r="DB500" s="12">
        <v>0.92</v>
      </c>
      <c r="DC500" s="11"/>
    </row>
    <row r="501" spans="1:107" ht="13.5" customHeight="1" x14ac:dyDescent="0.25">
      <c r="A501" s="3"/>
      <c r="B501" s="77"/>
      <c r="C501" s="84"/>
      <c r="D501" s="75"/>
      <c r="E501" s="75"/>
      <c r="F501" s="75"/>
      <c r="G501" s="75"/>
      <c r="H501" s="75"/>
      <c r="I501" s="75"/>
      <c r="J501" s="75"/>
      <c r="K501" s="75"/>
      <c r="L501" s="75"/>
      <c r="M501" s="74"/>
      <c r="N501" s="74"/>
      <c r="O501" s="74"/>
      <c r="P501" s="74"/>
      <c r="Q501" s="74"/>
      <c r="R501" s="85"/>
      <c r="S501" s="85"/>
      <c r="T501" s="85"/>
      <c r="U501" s="86"/>
      <c r="V501" s="86"/>
      <c r="W501" s="86"/>
      <c r="X501" s="74"/>
      <c r="Y501" s="74"/>
      <c r="Z501" s="74"/>
      <c r="AA501" s="74"/>
      <c r="AB501" s="74"/>
      <c r="AC501" s="73"/>
      <c r="AD501" s="73"/>
      <c r="AE501" s="73"/>
      <c r="AF501" s="73"/>
      <c r="AG501" s="73"/>
      <c r="AH501" s="73"/>
      <c r="AI501" s="73"/>
      <c r="AJ501" s="73"/>
      <c r="AK501" s="73"/>
      <c r="AL501" s="73"/>
      <c r="AM501" s="73"/>
      <c r="AN501" s="73"/>
      <c r="AO501" s="73"/>
      <c r="AP501" s="73"/>
      <c r="AQ501" s="73"/>
      <c r="AR501" s="73"/>
      <c r="AS501" s="73"/>
      <c r="AT501" s="73"/>
      <c r="AU501" s="73"/>
      <c r="AV501" s="73"/>
      <c r="AW501" s="73"/>
      <c r="AX501" s="73"/>
      <c r="AY501" s="73"/>
      <c r="AZ501" s="77"/>
      <c r="BA501" s="51"/>
      <c r="BB501" s="51"/>
      <c r="BC501" s="51"/>
      <c r="BD501" s="51"/>
      <c r="BE501" s="51"/>
      <c r="BF501" s="51"/>
      <c r="BG501" s="51"/>
      <c r="BH501" s="51"/>
      <c r="BI501" s="51"/>
      <c r="BJ501" s="51"/>
      <c r="BK501" s="51"/>
      <c r="BL501" s="51"/>
      <c r="BM501" s="51"/>
      <c r="BN501" s="51"/>
      <c r="BO501" s="51"/>
      <c r="BP501" s="51"/>
      <c r="BQ501" s="51"/>
      <c r="BR501" s="51"/>
      <c r="BS501" s="51"/>
      <c r="BT501" s="51"/>
      <c r="BU501" s="51"/>
      <c r="BV501" s="54"/>
      <c r="BW501" s="54"/>
      <c r="BX501" s="54"/>
      <c r="BY501" s="54"/>
      <c r="BZ501" s="54"/>
      <c r="CA501" s="87"/>
      <c r="CB501" s="52"/>
      <c r="CC501" s="52"/>
      <c r="CD501" s="52"/>
      <c r="CE501" s="52"/>
      <c r="CF501" s="52"/>
      <c r="CG501" s="52"/>
      <c r="CH501" s="52"/>
      <c r="CI501" s="52"/>
      <c r="CJ501" s="52"/>
      <c r="CK501" s="52"/>
      <c r="CL501" s="52"/>
      <c r="CM501" s="52"/>
      <c r="CN501" s="52"/>
      <c r="CO501" s="52"/>
      <c r="CP501" s="88"/>
      <c r="CQ501" s="88"/>
      <c r="CR501" s="88"/>
      <c r="CS501" s="89"/>
      <c r="CT501" s="80"/>
      <c r="CU501" s="80"/>
      <c r="CV501" s="80"/>
      <c r="CW501" s="80"/>
      <c r="CX501" s="77"/>
      <c r="DA501" s="11" t="s">
        <v>527</v>
      </c>
      <c r="DB501" s="12">
        <v>0.96699999999999997</v>
      </c>
      <c r="DC501" s="11"/>
    </row>
    <row r="502" spans="1:107" ht="13.5" customHeight="1" x14ac:dyDescent="0.25">
      <c r="A502" s="3"/>
      <c r="B502" s="77"/>
      <c r="C502" s="84"/>
      <c r="D502" s="75"/>
      <c r="E502" s="75"/>
      <c r="F502" s="75"/>
      <c r="G502" s="75"/>
      <c r="H502" s="75"/>
      <c r="I502" s="75"/>
      <c r="J502" s="75"/>
      <c r="K502" s="75"/>
      <c r="L502" s="75"/>
      <c r="M502" s="74"/>
      <c r="N502" s="74"/>
      <c r="O502" s="74"/>
      <c r="P502" s="74"/>
      <c r="Q502" s="74"/>
      <c r="R502" s="85"/>
      <c r="S502" s="85"/>
      <c r="T502" s="85"/>
      <c r="U502" s="86"/>
      <c r="V502" s="86"/>
      <c r="W502" s="86"/>
      <c r="X502" s="74"/>
      <c r="Y502" s="74"/>
      <c r="Z502" s="74"/>
      <c r="AA502" s="74"/>
      <c r="AB502" s="74"/>
      <c r="AC502" s="73"/>
      <c r="AD502" s="73"/>
      <c r="AE502" s="73"/>
      <c r="AF502" s="73"/>
      <c r="AG502" s="73"/>
      <c r="AH502" s="73"/>
      <c r="AI502" s="73"/>
      <c r="AJ502" s="73"/>
      <c r="AK502" s="73"/>
      <c r="AL502" s="73"/>
      <c r="AM502" s="73"/>
      <c r="AN502" s="73"/>
      <c r="AO502" s="73"/>
      <c r="AP502" s="73"/>
      <c r="AQ502" s="73"/>
      <c r="AR502" s="73"/>
      <c r="AS502" s="73"/>
      <c r="AT502" s="73"/>
      <c r="AU502" s="73"/>
      <c r="AV502" s="73"/>
      <c r="AW502" s="73"/>
      <c r="AX502" s="73"/>
      <c r="AY502" s="73"/>
      <c r="AZ502" s="77"/>
      <c r="BA502" s="51"/>
      <c r="BB502" s="51"/>
      <c r="BC502" s="51"/>
      <c r="BD502" s="51"/>
      <c r="BE502" s="51"/>
      <c r="BF502" s="51"/>
      <c r="BG502" s="51"/>
      <c r="BH502" s="51"/>
      <c r="BI502" s="51"/>
      <c r="BJ502" s="51"/>
      <c r="BK502" s="51"/>
      <c r="BL502" s="51"/>
      <c r="BM502" s="51"/>
      <c r="BN502" s="51"/>
      <c r="BO502" s="51"/>
      <c r="BP502" s="51"/>
      <c r="BQ502" s="51"/>
      <c r="BR502" s="51"/>
      <c r="BS502" s="90"/>
      <c r="BT502" s="90"/>
      <c r="BU502" s="90"/>
      <c r="BV502" s="54"/>
      <c r="BW502" s="54"/>
      <c r="BX502" s="54"/>
      <c r="BY502" s="54"/>
      <c r="BZ502" s="54"/>
      <c r="CA502" s="87"/>
      <c r="CB502" s="52"/>
      <c r="CC502" s="52"/>
      <c r="CD502" s="52"/>
      <c r="CE502" s="52"/>
      <c r="CF502" s="52"/>
      <c r="CG502" s="52"/>
      <c r="CH502" s="52"/>
      <c r="CI502" s="52"/>
      <c r="CJ502" s="52"/>
      <c r="CK502" s="52"/>
      <c r="CL502" s="52"/>
      <c r="CM502" s="52"/>
      <c r="CN502" s="52"/>
      <c r="CO502" s="52"/>
      <c r="CP502" s="91"/>
      <c r="CQ502" s="91"/>
      <c r="CR502" s="91"/>
      <c r="CS502" s="79"/>
      <c r="CT502" s="80"/>
      <c r="CU502" s="80"/>
      <c r="CV502" s="80"/>
      <c r="CW502" s="80"/>
      <c r="CX502" s="77"/>
      <c r="DA502" s="11" t="s">
        <v>528</v>
      </c>
      <c r="DB502" s="12">
        <v>0.77200000000000002</v>
      </c>
      <c r="DC502" s="11"/>
    </row>
    <row r="503" spans="1:107" ht="13.5" customHeight="1" x14ac:dyDescent="0.25">
      <c r="A503" s="3"/>
      <c r="B503" s="77"/>
      <c r="C503" s="84"/>
      <c r="D503" s="75"/>
      <c r="E503" s="75"/>
      <c r="F503" s="75"/>
      <c r="G503" s="75"/>
      <c r="H503" s="75"/>
      <c r="I503" s="75"/>
      <c r="J503" s="75"/>
      <c r="K503" s="75"/>
      <c r="L503" s="75"/>
      <c r="M503" s="74"/>
      <c r="N503" s="74"/>
      <c r="O503" s="74"/>
      <c r="P503" s="74"/>
      <c r="Q503" s="74"/>
      <c r="R503" s="85"/>
      <c r="S503" s="85"/>
      <c r="T503" s="85"/>
      <c r="U503" s="86"/>
      <c r="V503" s="86"/>
      <c r="W503" s="86"/>
      <c r="X503" s="74"/>
      <c r="Y503" s="74"/>
      <c r="Z503" s="74"/>
      <c r="AA503" s="74"/>
      <c r="AB503" s="74"/>
      <c r="AC503" s="73"/>
      <c r="AD503" s="73"/>
      <c r="AE503" s="73"/>
      <c r="AF503" s="73"/>
      <c r="AG503" s="73"/>
      <c r="AH503" s="73"/>
      <c r="AI503" s="73"/>
      <c r="AJ503" s="73"/>
      <c r="AK503" s="73"/>
      <c r="AL503" s="73"/>
      <c r="AM503" s="73"/>
      <c r="AN503" s="73"/>
      <c r="AO503" s="73"/>
      <c r="AP503" s="73"/>
      <c r="AQ503" s="73"/>
      <c r="AR503" s="73"/>
      <c r="AS503" s="73"/>
      <c r="AT503" s="73"/>
      <c r="AU503" s="73"/>
      <c r="AV503" s="73"/>
      <c r="AW503" s="73"/>
      <c r="AX503" s="73"/>
      <c r="AY503" s="73"/>
      <c r="AZ503" s="77"/>
      <c r="BA503" s="53"/>
      <c r="BB503" s="53"/>
      <c r="BC503" s="53"/>
      <c r="BD503" s="53"/>
      <c r="BE503" s="53"/>
      <c r="BF503" s="53"/>
      <c r="BG503" s="53"/>
      <c r="BH503" s="53"/>
      <c r="BI503" s="53"/>
      <c r="BJ503" s="53"/>
      <c r="BK503" s="53"/>
      <c r="BL503" s="53"/>
      <c r="BM503" s="53"/>
      <c r="BN503" s="53"/>
      <c r="BO503" s="53"/>
      <c r="BP503" s="53"/>
      <c r="BQ503" s="53"/>
      <c r="BR503" s="53"/>
      <c r="BS503" s="90"/>
      <c r="BT503" s="90"/>
      <c r="BU503" s="90"/>
      <c r="BV503" s="54"/>
      <c r="BW503" s="54"/>
      <c r="BX503" s="54"/>
      <c r="BY503" s="54"/>
      <c r="BZ503" s="54"/>
      <c r="CA503" s="87"/>
      <c r="CB503" s="52"/>
      <c r="CC503" s="52"/>
      <c r="CD503" s="52"/>
      <c r="CE503" s="52"/>
      <c r="CF503" s="52"/>
      <c r="CG503" s="52"/>
      <c r="CH503" s="52"/>
      <c r="CI503" s="52"/>
      <c r="CJ503" s="52"/>
      <c r="CK503" s="52"/>
      <c r="CL503" s="52"/>
      <c r="CM503" s="52"/>
      <c r="CN503" s="52"/>
      <c r="CO503" s="52"/>
      <c r="CP503" s="88"/>
      <c r="CQ503" s="88"/>
      <c r="CR503" s="88"/>
      <c r="CS503" s="89"/>
      <c r="CT503" s="80"/>
      <c r="CU503" s="80"/>
      <c r="CV503" s="80"/>
      <c r="CW503" s="80"/>
      <c r="CX503" s="77"/>
      <c r="DA503" s="11" t="s">
        <v>529</v>
      </c>
      <c r="DB503" s="12">
        <v>0.91800000000000004</v>
      </c>
      <c r="DC503" s="11"/>
    </row>
    <row r="504" spans="1:107" ht="13.5" customHeight="1" x14ac:dyDescent="0.25">
      <c r="A504" s="3"/>
      <c r="B504" s="77"/>
      <c r="C504" s="84"/>
      <c r="D504" s="75"/>
      <c r="E504" s="75"/>
      <c r="F504" s="75"/>
      <c r="G504" s="75"/>
      <c r="H504" s="75"/>
      <c r="I504" s="75"/>
      <c r="J504" s="75"/>
      <c r="K504" s="75"/>
      <c r="L504" s="75"/>
      <c r="M504" s="74"/>
      <c r="N504" s="74"/>
      <c r="O504" s="74"/>
      <c r="P504" s="74"/>
      <c r="Q504" s="74"/>
      <c r="R504" s="85"/>
      <c r="S504" s="85"/>
      <c r="T504" s="85"/>
      <c r="U504" s="86"/>
      <c r="V504" s="86"/>
      <c r="W504" s="86"/>
      <c r="X504" s="74"/>
      <c r="Y504" s="74"/>
      <c r="Z504" s="74"/>
      <c r="AA504" s="74"/>
      <c r="AB504" s="74"/>
      <c r="AC504" s="73"/>
      <c r="AD504" s="73"/>
      <c r="AE504" s="73"/>
      <c r="AF504" s="73"/>
      <c r="AG504" s="73"/>
      <c r="AH504" s="73"/>
      <c r="AI504" s="73"/>
      <c r="AJ504" s="73"/>
      <c r="AK504" s="73"/>
      <c r="AL504" s="73"/>
      <c r="AM504" s="73"/>
      <c r="AN504" s="73"/>
      <c r="AO504" s="73"/>
      <c r="AP504" s="73"/>
      <c r="AQ504" s="73"/>
      <c r="AR504" s="73"/>
      <c r="AS504" s="73"/>
      <c r="AT504" s="73"/>
      <c r="AU504" s="73"/>
      <c r="AV504" s="73"/>
      <c r="AW504" s="73"/>
      <c r="AX504" s="73"/>
      <c r="AY504" s="73"/>
      <c r="AZ504" s="77"/>
      <c r="BA504" s="51"/>
      <c r="BB504" s="51"/>
      <c r="BC504" s="51"/>
      <c r="BD504" s="51"/>
      <c r="BE504" s="51"/>
      <c r="BF504" s="51"/>
      <c r="BG504" s="51"/>
      <c r="BH504" s="51"/>
      <c r="BI504" s="51"/>
      <c r="BJ504" s="51"/>
      <c r="BK504" s="51"/>
      <c r="BL504" s="51"/>
      <c r="BM504" s="51"/>
      <c r="BN504" s="51"/>
      <c r="BO504" s="51"/>
      <c r="BP504" s="51"/>
      <c r="BQ504" s="51"/>
      <c r="BR504" s="51"/>
      <c r="BS504" s="51"/>
      <c r="BT504" s="51"/>
      <c r="BU504" s="51"/>
      <c r="BV504" s="51"/>
      <c r="BW504" s="51"/>
      <c r="BX504" s="51"/>
      <c r="BY504" s="51"/>
      <c r="BZ504" s="51"/>
      <c r="CA504" s="83"/>
      <c r="CB504" s="83"/>
      <c r="CC504" s="83"/>
      <c r="CD504" s="83"/>
      <c r="CE504" s="83"/>
      <c r="CF504" s="83"/>
      <c r="CG504" s="83"/>
      <c r="CH504" s="83"/>
      <c r="CI504" s="83"/>
      <c r="CJ504" s="83"/>
      <c r="CK504" s="83"/>
      <c r="CL504" s="83"/>
      <c r="CM504" s="83"/>
      <c r="CN504" s="83"/>
      <c r="CO504" s="83"/>
      <c r="CP504" s="83"/>
      <c r="CQ504" s="83"/>
      <c r="CR504" s="83"/>
      <c r="CS504" s="92"/>
      <c r="CT504" s="83"/>
      <c r="CU504" s="83"/>
      <c r="CV504" s="83"/>
      <c r="CW504" s="83"/>
      <c r="CX504" s="77"/>
      <c r="DA504" s="11"/>
      <c r="DB504" s="11"/>
      <c r="DC504" s="11"/>
    </row>
    <row r="505" spans="1:107" ht="13.5" customHeight="1" x14ac:dyDescent="0.2">
      <c r="A505" s="3"/>
      <c r="B505" s="77"/>
      <c r="C505" s="83"/>
      <c r="D505" s="83"/>
      <c r="E505" s="83"/>
      <c r="F505" s="83"/>
      <c r="G505" s="83"/>
      <c r="H505" s="83"/>
      <c r="I505" s="83"/>
      <c r="J505" s="83"/>
      <c r="K505" s="83"/>
      <c r="L505" s="83"/>
      <c r="M505" s="83"/>
      <c r="N505" s="83"/>
      <c r="O505" s="83"/>
      <c r="P505" s="83"/>
      <c r="Q505" s="83"/>
      <c r="R505" s="83"/>
      <c r="S505" s="83"/>
      <c r="T505" s="83"/>
      <c r="U505" s="83"/>
      <c r="V505" s="83"/>
      <c r="W505" s="83"/>
      <c r="X505" s="54"/>
      <c r="Y505" s="54"/>
      <c r="Z505" s="54"/>
      <c r="AA505" s="54"/>
      <c r="AB505" s="54"/>
      <c r="AC505" s="73"/>
      <c r="AD505" s="73"/>
      <c r="AE505" s="73"/>
      <c r="AF505" s="73"/>
      <c r="AG505" s="73"/>
      <c r="AH505" s="73"/>
      <c r="AI505" s="73"/>
      <c r="AJ505" s="73"/>
      <c r="AK505" s="73"/>
      <c r="AL505" s="73"/>
      <c r="AM505" s="73"/>
      <c r="AN505" s="73"/>
      <c r="AO505" s="73"/>
      <c r="AP505" s="73"/>
      <c r="AQ505" s="73"/>
      <c r="AR505" s="73"/>
      <c r="AS505" s="73"/>
      <c r="AT505" s="73"/>
      <c r="AU505" s="73"/>
      <c r="AV505" s="73"/>
      <c r="AW505" s="73"/>
      <c r="AX505" s="73"/>
      <c r="AY505" s="73"/>
      <c r="AZ505" s="77"/>
      <c r="BA505" s="52"/>
      <c r="BB505" s="62"/>
      <c r="BC505" s="62"/>
      <c r="BD505" s="62"/>
      <c r="BE505" s="62"/>
      <c r="BF505" s="62"/>
      <c r="BG505" s="62"/>
      <c r="BH505" s="62"/>
      <c r="BI505" s="62"/>
      <c r="BJ505" s="62"/>
      <c r="BK505" s="62"/>
      <c r="BL505" s="62"/>
      <c r="BM505" s="62"/>
      <c r="BN505" s="62"/>
      <c r="BO505" s="62"/>
      <c r="BP505" s="62"/>
      <c r="BQ505" s="62"/>
      <c r="BR505" s="62"/>
      <c r="BS505" s="62"/>
      <c r="BT505" s="62"/>
      <c r="BU505" s="62"/>
      <c r="BV505" s="62"/>
      <c r="BW505" s="62"/>
      <c r="BX505" s="62"/>
      <c r="BY505" s="62"/>
      <c r="BZ505" s="52"/>
      <c r="CA505" s="83"/>
      <c r="CB505" s="83"/>
      <c r="CC505" s="83"/>
      <c r="CD505" s="83"/>
      <c r="CE505" s="83"/>
      <c r="CF505" s="83"/>
      <c r="CG505" s="83"/>
      <c r="CH505" s="83"/>
      <c r="CI505" s="83"/>
      <c r="CJ505" s="83"/>
      <c r="CK505" s="83"/>
      <c r="CL505" s="83"/>
      <c r="CM505" s="83"/>
      <c r="CN505" s="83"/>
      <c r="CO505" s="83"/>
      <c r="CP505" s="83"/>
      <c r="CQ505" s="83"/>
      <c r="CR505" s="83"/>
      <c r="CS505" s="92"/>
      <c r="CT505" s="83"/>
      <c r="CU505" s="83"/>
      <c r="CV505" s="83"/>
      <c r="CW505" s="83"/>
      <c r="CX505" s="77"/>
      <c r="DA505" s="11" t="s">
        <v>530</v>
      </c>
      <c r="DB505" s="11">
        <v>0.83</v>
      </c>
      <c r="DC505" s="11"/>
    </row>
    <row r="506" spans="1:107" ht="13.5" customHeight="1" x14ac:dyDescent="0.2">
      <c r="A506" s="3"/>
      <c r="B506" s="77"/>
      <c r="C506" s="83"/>
      <c r="D506" s="83"/>
      <c r="E506" s="83"/>
      <c r="F506" s="83"/>
      <c r="G506" s="83"/>
      <c r="H506" s="83"/>
      <c r="I506" s="83"/>
      <c r="J506" s="83"/>
      <c r="K506" s="83"/>
      <c r="L506" s="83"/>
      <c r="M506" s="83"/>
      <c r="N506" s="83"/>
      <c r="O506" s="83"/>
      <c r="P506" s="83"/>
      <c r="Q506" s="83"/>
      <c r="R506" s="83"/>
      <c r="S506" s="83"/>
      <c r="T506" s="83"/>
      <c r="U506" s="83"/>
      <c r="V506" s="83"/>
      <c r="W506" s="83"/>
      <c r="X506" s="54"/>
      <c r="Y506" s="54"/>
      <c r="Z506" s="54"/>
      <c r="AA506" s="54"/>
      <c r="AB506" s="54"/>
      <c r="AC506" s="73"/>
      <c r="AD506" s="73"/>
      <c r="AE506" s="73"/>
      <c r="AF506" s="73"/>
      <c r="AG506" s="73"/>
      <c r="AH506" s="73"/>
      <c r="AI506" s="73"/>
      <c r="AJ506" s="73"/>
      <c r="AK506" s="73"/>
      <c r="AL506" s="73"/>
      <c r="AM506" s="73"/>
      <c r="AN506" s="73"/>
      <c r="AO506" s="73"/>
      <c r="AP506" s="73"/>
      <c r="AQ506" s="73"/>
      <c r="AR506" s="73"/>
      <c r="AS506" s="73"/>
      <c r="AT506" s="73"/>
      <c r="AU506" s="73"/>
      <c r="AV506" s="73"/>
      <c r="AW506" s="73"/>
      <c r="AX506" s="73"/>
      <c r="AY506" s="73"/>
      <c r="AZ506" s="77"/>
      <c r="BA506" s="52"/>
      <c r="BB506" s="62"/>
      <c r="BC506" s="62"/>
      <c r="BD506" s="62"/>
      <c r="BE506" s="62"/>
      <c r="BF506" s="62"/>
      <c r="BG506" s="62"/>
      <c r="BH506" s="62"/>
      <c r="BI506" s="62"/>
      <c r="BJ506" s="62"/>
      <c r="BK506" s="62"/>
      <c r="BL506" s="62"/>
      <c r="BM506" s="62"/>
      <c r="BN506" s="62"/>
      <c r="BO506" s="62"/>
      <c r="BP506" s="62"/>
      <c r="BQ506" s="62"/>
      <c r="BR506" s="62"/>
      <c r="BS506" s="62"/>
      <c r="BT506" s="62"/>
      <c r="BU506" s="62"/>
      <c r="BV506" s="62"/>
      <c r="BW506" s="62"/>
      <c r="BX506" s="62"/>
      <c r="BY506" s="62"/>
      <c r="BZ506" s="52"/>
      <c r="CA506" s="87"/>
      <c r="CB506" s="52"/>
      <c r="CC506" s="52"/>
      <c r="CD506" s="52"/>
      <c r="CE506" s="52"/>
      <c r="CF506" s="52"/>
      <c r="CG506" s="52"/>
      <c r="CH506" s="52"/>
      <c r="CI506" s="52"/>
      <c r="CJ506" s="52"/>
      <c r="CK506" s="52"/>
      <c r="CL506" s="52"/>
      <c r="CM506" s="52"/>
      <c r="CN506" s="52"/>
      <c r="CO506" s="52"/>
      <c r="CP506" s="91"/>
      <c r="CQ506" s="91"/>
      <c r="CR506" s="91"/>
      <c r="CS506" s="92"/>
      <c r="CT506" s="83"/>
      <c r="CU506" s="83"/>
      <c r="CV506" s="83"/>
      <c r="CW506" s="83"/>
      <c r="CX506" s="77"/>
      <c r="DA506" s="11" t="s">
        <v>531</v>
      </c>
      <c r="DB506" s="11">
        <v>0.79300000000000004</v>
      </c>
      <c r="DC506" s="11"/>
    </row>
    <row r="507" spans="1:107" ht="13.5" customHeight="1" x14ac:dyDescent="0.25">
      <c r="A507" s="3"/>
      <c r="B507" s="77"/>
      <c r="C507" s="84"/>
      <c r="D507" s="75"/>
      <c r="E507" s="75"/>
      <c r="F507" s="75"/>
      <c r="G507" s="75"/>
      <c r="H507" s="75"/>
      <c r="I507" s="75"/>
      <c r="J507" s="75"/>
      <c r="K507" s="75"/>
      <c r="L507" s="75"/>
      <c r="M507" s="74"/>
      <c r="N507" s="74"/>
      <c r="O507" s="74"/>
      <c r="P507" s="74"/>
      <c r="Q507" s="74"/>
      <c r="R507" s="85"/>
      <c r="S507" s="85"/>
      <c r="T507" s="85"/>
      <c r="U507" s="86"/>
      <c r="V507" s="86"/>
      <c r="W507" s="86"/>
      <c r="X507" s="74"/>
      <c r="Y507" s="74"/>
      <c r="Z507" s="74"/>
      <c r="AA507" s="74"/>
      <c r="AB507" s="74"/>
      <c r="AC507" s="73"/>
      <c r="AD507" s="73"/>
      <c r="AE507" s="73"/>
      <c r="AF507" s="73"/>
      <c r="AG507" s="73"/>
      <c r="AH507" s="73"/>
      <c r="AI507" s="73"/>
      <c r="AJ507" s="73"/>
      <c r="AK507" s="73"/>
      <c r="AL507" s="73"/>
      <c r="AM507" s="73"/>
      <c r="AN507" s="73"/>
      <c r="AO507" s="73"/>
      <c r="AP507" s="73"/>
      <c r="AQ507" s="73"/>
      <c r="AR507" s="73"/>
      <c r="AS507" s="73"/>
      <c r="AT507" s="73"/>
      <c r="AU507" s="73"/>
      <c r="AV507" s="73"/>
      <c r="AW507" s="73"/>
      <c r="AX507" s="73"/>
      <c r="AY507" s="73"/>
      <c r="AZ507" s="77"/>
      <c r="BA507" s="52"/>
      <c r="BB507" s="62"/>
      <c r="BC507" s="62"/>
      <c r="BD507" s="62"/>
      <c r="BE507" s="62"/>
      <c r="BF507" s="62"/>
      <c r="BG507" s="62"/>
      <c r="BH507" s="62"/>
      <c r="BI507" s="62"/>
      <c r="BJ507" s="62"/>
      <c r="BK507" s="62"/>
      <c r="BL507" s="62"/>
      <c r="BM507" s="62"/>
      <c r="BN507" s="62"/>
      <c r="BO507" s="62"/>
      <c r="BP507" s="62"/>
      <c r="BQ507" s="62"/>
      <c r="BR507" s="62"/>
      <c r="BS507" s="62"/>
      <c r="BT507" s="62"/>
      <c r="BU507" s="62"/>
      <c r="BV507" s="62"/>
      <c r="BW507" s="62"/>
      <c r="BX507" s="62"/>
      <c r="BY507" s="62"/>
      <c r="BZ507" s="52"/>
      <c r="CA507" s="83"/>
      <c r="CB507" s="83"/>
      <c r="CC507" s="83"/>
      <c r="CD507" s="83"/>
      <c r="CE507" s="83"/>
      <c r="CF507" s="83"/>
      <c r="CG507" s="83"/>
      <c r="CH507" s="83"/>
      <c r="CI507" s="83"/>
      <c r="CJ507" s="83"/>
      <c r="CK507" s="83"/>
      <c r="CL507" s="83"/>
      <c r="CM507" s="83"/>
      <c r="CN507" s="83"/>
      <c r="CO507" s="83"/>
      <c r="CP507" s="83"/>
      <c r="CQ507" s="83"/>
      <c r="CR507" s="83"/>
      <c r="CS507" s="92"/>
      <c r="CT507" s="83"/>
      <c r="CU507" s="83"/>
      <c r="CV507" s="83"/>
      <c r="CW507" s="83"/>
      <c r="CX507" s="77"/>
      <c r="DA507" s="11" t="s">
        <v>532</v>
      </c>
      <c r="DB507" s="11">
        <v>0.80700000000000005</v>
      </c>
      <c r="DC507" s="11"/>
    </row>
    <row r="508" spans="1:107" ht="13.5" customHeight="1" x14ac:dyDescent="0.25">
      <c r="A508" s="3"/>
      <c r="B508" s="77"/>
      <c r="C508" s="84"/>
      <c r="D508" s="75"/>
      <c r="E508" s="75"/>
      <c r="F508" s="75"/>
      <c r="G508" s="75"/>
      <c r="H508" s="75"/>
      <c r="I508" s="75"/>
      <c r="J508" s="75"/>
      <c r="K508" s="75"/>
      <c r="L508" s="75"/>
      <c r="M508" s="74"/>
      <c r="N508" s="74"/>
      <c r="O508" s="74"/>
      <c r="P508" s="74"/>
      <c r="Q508" s="74"/>
      <c r="R508" s="85"/>
      <c r="S508" s="85"/>
      <c r="T508" s="85"/>
      <c r="U508" s="86"/>
      <c r="V508" s="86"/>
      <c r="W508" s="86"/>
      <c r="X508" s="74"/>
      <c r="Y508" s="74"/>
      <c r="Z508" s="74"/>
      <c r="AA508" s="74"/>
      <c r="AB508" s="74"/>
      <c r="AC508" s="73"/>
      <c r="AD508" s="73"/>
      <c r="AE508" s="73"/>
      <c r="AF508" s="73"/>
      <c r="AG508" s="73"/>
      <c r="AH508" s="73"/>
      <c r="AI508" s="73"/>
      <c r="AJ508" s="73"/>
      <c r="AK508" s="73"/>
      <c r="AL508" s="73"/>
      <c r="AM508" s="73"/>
      <c r="AN508" s="73"/>
      <c r="AO508" s="73"/>
      <c r="AP508" s="73"/>
      <c r="AQ508" s="73"/>
      <c r="AR508" s="73"/>
      <c r="AS508" s="73"/>
      <c r="AT508" s="73"/>
      <c r="AU508" s="73"/>
      <c r="AV508" s="73"/>
      <c r="AW508" s="73"/>
      <c r="AX508" s="73"/>
      <c r="AY508" s="73"/>
      <c r="AZ508" s="77"/>
      <c r="BA508" s="53"/>
      <c r="BB508" s="62"/>
      <c r="BC508" s="62"/>
      <c r="BD508" s="62"/>
      <c r="BE508" s="62"/>
      <c r="BF508" s="62"/>
      <c r="BG508" s="62"/>
      <c r="BH508" s="62"/>
      <c r="BI508" s="62"/>
      <c r="BJ508" s="62"/>
      <c r="BK508" s="62"/>
      <c r="BL508" s="62"/>
      <c r="BM508" s="62"/>
      <c r="BN508" s="62"/>
      <c r="BO508" s="62"/>
      <c r="BP508" s="62"/>
      <c r="BQ508" s="62"/>
      <c r="BR508" s="62"/>
      <c r="BS508" s="62"/>
      <c r="BT508" s="62"/>
      <c r="BU508" s="62"/>
      <c r="BV508" s="62"/>
      <c r="BW508" s="62"/>
      <c r="BX508" s="62"/>
      <c r="BY508" s="62"/>
      <c r="BZ508" s="54"/>
      <c r="CA508" s="83"/>
      <c r="CB508" s="83"/>
      <c r="CC508" s="83"/>
      <c r="CD508" s="83"/>
      <c r="CE508" s="83"/>
      <c r="CF508" s="83"/>
      <c r="CG508" s="83"/>
      <c r="CH508" s="83"/>
      <c r="CI508" s="83"/>
      <c r="CJ508" s="83"/>
      <c r="CK508" s="83"/>
      <c r="CL508" s="83"/>
      <c r="CM508" s="83"/>
      <c r="CN508" s="83"/>
      <c r="CO508" s="83"/>
      <c r="CP508" s="83"/>
      <c r="CQ508" s="83"/>
      <c r="CR508" s="83"/>
      <c r="CS508" s="92"/>
      <c r="CT508" s="83"/>
      <c r="CU508" s="83"/>
      <c r="CV508" s="83"/>
      <c r="CW508" s="83"/>
      <c r="CX508" s="77"/>
      <c r="DA508" s="11" t="s">
        <v>533</v>
      </c>
      <c r="DB508" s="11">
        <v>0.80900000000000005</v>
      </c>
      <c r="DC508" s="11"/>
    </row>
    <row r="509" spans="1:107" ht="13.5" customHeight="1" x14ac:dyDescent="0.25">
      <c r="A509" s="3"/>
      <c r="B509" s="77"/>
      <c r="C509" s="84"/>
      <c r="D509" s="75"/>
      <c r="E509" s="75"/>
      <c r="F509" s="75"/>
      <c r="G509" s="75"/>
      <c r="H509" s="75"/>
      <c r="I509" s="75"/>
      <c r="J509" s="75"/>
      <c r="K509" s="75"/>
      <c r="L509" s="75"/>
      <c r="M509" s="74"/>
      <c r="N509" s="74"/>
      <c r="O509" s="74"/>
      <c r="P509" s="74"/>
      <c r="Q509" s="74"/>
      <c r="R509" s="85"/>
      <c r="S509" s="85"/>
      <c r="T509" s="85"/>
      <c r="U509" s="86"/>
      <c r="V509" s="86"/>
      <c r="W509" s="86"/>
      <c r="X509" s="74"/>
      <c r="Y509" s="74"/>
      <c r="Z509" s="74"/>
      <c r="AA509" s="74"/>
      <c r="AB509" s="74"/>
      <c r="AC509" s="73"/>
      <c r="AD509" s="73"/>
      <c r="AE509" s="73"/>
      <c r="AF509" s="73"/>
      <c r="AG509" s="73"/>
      <c r="AH509" s="73"/>
      <c r="AI509" s="73"/>
      <c r="AJ509" s="73"/>
      <c r="AK509" s="73"/>
      <c r="AL509" s="73"/>
      <c r="AM509" s="73"/>
      <c r="AN509" s="73"/>
      <c r="AO509" s="73"/>
      <c r="AP509" s="73"/>
      <c r="AQ509" s="73"/>
      <c r="AR509" s="73"/>
      <c r="AS509" s="73"/>
      <c r="AT509" s="73"/>
      <c r="AU509" s="73"/>
      <c r="AV509" s="73"/>
      <c r="AW509" s="73"/>
      <c r="AX509" s="73"/>
      <c r="AY509" s="73"/>
      <c r="AZ509" s="77"/>
      <c r="BA509" s="52"/>
      <c r="BB509" s="62"/>
      <c r="BC509" s="62"/>
      <c r="BD509" s="62"/>
      <c r="BE509" s="62"/>
      <c r="BF509" s="62"/>
      <c r="BG509" s="62"/>
      <c r="BH509" s="62"/>
      <c r="BI509" s="62"/>
      <c r="BJ509" s="62"/>
      <c r="BK509" s="62"/>
      <c r="BL509" s="62"/>
      <c r="BM509" s="62"/>
      <c r="BN509" s="62"/>
      <c r="BO509" s="62"/>
      <c r="BP509" s="62"/>
      <c r="BQ509" s="62"/>
      <c r="BR509" s="62"/>
      <c r="BS509" s="62"/>
      <c r="BT509" s="62"/>
      <c r="BU509" s="62"/>
      <c r="BV509" s="62"/>
      <c r="BW509" s="62"/>
      <c r="BX509" s="62"/>
      <c r="BY509" s="62"/>
      <c r="BZ509" s="52"/>
      <c r="CA509" s="77"/>
      <c r="CB509" s="77"/>
      <c r="CC509" s="77"/>
      <c r="CD509" s="77"/>
      <c r="CE509" s="77"/>
      <c r="CF509" s="77"/>
      <c r="CG509" s="77"/>
      <c r="CH509" s="77"/>
      <c r="CI509" s="77"/>
      <c r="CJ509" s="77"/>
      <c r="CK509" s="77"/>
      <c r="CL509" s="77"/>
      <c r="CM509" s="77"/>
      <c r="CN509" s="77"/>
      <c r="CO509" s="77"/>
      <c r="CP509" s="77"/>
      <c r="CQ509" s="77"/>
      <c r="CR509" s="77"/>
      <c r="CS509" s="77"/>
      <c r="CT509" s="77"/>
      <c r="CU509" s="77"/>
      <c r="CV509" s="77"/>
      <c r="CW509" s="77"/>
      <c r="CX509" s="77"/>
      <c r="DA509" s="11" t="s">
        <v>534</v>
      </c>
      <c r="DB509" s="11">
        <v>0.81100000000000005</v>
      </c>
      <c r="DC509" s="11"/>
    </row>
    <row r="510" spans="1:107" ht="13.5" customHeight="1" x14ac:dyDescent="0.25">
      <c r="A510" s="3"/>
      <c r="B510" s="77"/>
      <c r="C510" s="84"/>
      <c r="D510" s="75"/>
      <c r="E510" s="75"/>
      <c r="F510" s="75"/>
      <c r="G510" s="75"/>
      <c r="H510" s="75"/>
      <c r="I510" s="75"/>
      <c r="J510" s="75"/>
      <c r="K510" s="75"/>
      <c r="L510" s="75"/>
      <c r="M510" s="74"/>
      <c r="N510" s="74"/>
      <c r="O510" s="74"/>
      <c r="P510" s="74"/>
      <c r="Q510" s="74"/>
      <c r="R510" s="85"/>
      <c r="S510" s="85"/>
      <c r="T510" s="85"/>
      <c r="U510" s="86"/>
      <c r="V510" s="86"/>
      <c r="W510" s="86"/>
      <c r="X510" s="74"/>
      <c r="Y510" s="74"/>
      <c r="Z510" s="74"/>
      <c r="AA510" s="74"/>
      <c r="AB510" s="74"/>
      <c r="AC510" s="73"/>
      <c r="AD510" s="73"/>
      <c r="AE510" s="73"/>
      <c r="AF510" s="73"/>
      <c r="AG510" s="73"/>
      <c r="AH510" s="73"/>
      <c r="AI510" s="73"/>
      <c r="AJ510" s="73"/>
      <c r="AK510" s="73"/>
      <c r="AL510" s="73"/>
      <c r="AM510" s="73"/>
      <c r="AN510" s="73"/>
      <c r="AO510" s="73"/>
      <c r="AP510" s="73"/>
      <c r="AQ510" s="73"/>
      <c r="AR510" s="73"/>
      <c r="AS510" s="73"/>
      <c r="AT510" s="73"/>
      <c r="AU510" s="73"/>
      <c r="AV510" s="73"/>
      <c r="AW510" s="73"/>
      <c r="AX510" s="73"/>
      <c r="AY510" s="73"/>
      <c r="AZ510" s="77"/>
      <c r="BA510" s="53"/>
      <c r="BB510" s="62"/>
      <c r="BC510" s="62"/>
      <c r="BD510" s="62"/>
      <c r="BE510" s="62"/>
      <c r="BF510" s="62"/>
      <c r="BG510" s="62"/>
      <c r="BH510" s="62"/>
      <c r="BI510" s="62"/>
      <c r="BJ510" s="62"/>
      <c r="BK510" s="62"/>
      <c r="BL510" s="62"/>
      <c r="BM510" s="62"/>
      <c r="BN510" s="62"/>
      <c r="BO510" s="62"/>
      <c r="BP510" s="62"/>
      <c r="BQ510" s="62"/>
      <c r="BR510" s="62"/>
      <c r="BS510" s="62"/>
      <c r="BT510" s="62"/>
      <c r="BU510" s="62"/>
      <c r="BV510" s="62"/>
      <c r="BW510" s="62"/>
      <c r="BX510" s="62"/>
      <c r="BY510" s="62"/>
      <c r="BZ510" s="54"/>
      <c r="CA510" s="77"/>
      <c r="CB510" s="77"/>
      <c r="CC510" s="77"/>
      <c r="CD510" s="81"/>
      <c r="CE510" s="81"/>
      <c r="CF510" s="81"/>
      <c r="CG510" s="81"/>
      <c r="CH510" s="81"/>
      <c r="CI510" s="81"/>
      <c r="CJ510" s="81"/>
      <c r="CK510" s="81"/>
      <c r="CL510" s="81"/>
      <c r="CM510" s="81"/>
      <c r="CN510" s="81"/>
      <c r="CO510" s="81"/>
      <c r="CP510" s="81"/>
      <c r="CQ510" s="81"/>
      <c r="CR510" s="81"/>
      <c r="CS510" s="81"/>
      <c r="CT510" s="81"/>
      <c r="CU510" s="77"/>
      <c r="CV510" s="77"/>
      <c r="CW510" s="77"/>
      <c r="CX510" s="77"/>
      <c r="DA510" s="11" t="s">
        <v>535</v>
      </c>
      <c r="DB510" s="11">
        <v>0.78300000000000003</v>
      </c>
      <c r="DC510" s="11"/>
    </row>
    <row r="511" spans="1:107" ht="13.5" customHeight="1" x14ac:dyDescent="0.2">
      <c r="A511" s="3"/>
      <c r="B511" s="77"/>
      <c r="C511" s="83"/>
      <c r="D511" s="83"/>
      <c r="E511" s="83"/>
      <c r="F511" s="83"/>
      <c r="G511" s="83"/>
      <c r="H511" s="83"/>
      <c r="I511" s="83"/>
      <c r="J511" s="83"/>
      <c r="K511" s="83"/>
      <c r="L511" s="83"/>
      <c r="M511" s="83"/>
      <c r="N511" s="83"/>
      <c r="O511" s="83"/>
      <c r="P511" s="83"/>
      <c r="Q511" s="83"/>
      <c r="R511" s="83"/>
      <c r="S511" s="83"/>
      <c r="T511" s="83"/>
      <c r="U511" s="83"/>
      <c r="V511" s="83"/>
      <c r="W511" s="83"/>
      <c r="X511" s="54"/>
      <c r="Y511" s="54"/>
      <c r="Z511" s="54"/>
      <c r="AA511" s="54"/>
      <c r="AB511" s="54"/>
      <c r="AC511" s="73"/>
      <c r="AD511" s="73"/>
      <c r="AE511" s="73"/>
      <c r="AF511" s="73"/>
      <c r="AG511" s="73"/>
      <c r="AH511" s="73"/>
      <c r="AI511" s="73"/>
      <c r="AJ511" s="73"/>
      <c r="AK511" s="73"/>
      <c r="AL511" s="73"/>
      <c r="AM511" s="73"/>
      <c r="AN511" s="73"/>
      <c r="AO511" s="73"/>
      <c r="AP511" s="73"/>
      <c r="AQ511" s="73"/>
      <c r="AR511" s="73"/>
      <c r="AS511" s="73"/>
      <c r="AT511" s="73"/>
      <c r="AU511" s="73"/>
      <c r="AV511" s="73"/>
      <c r="AW511" s="73"/>
      <c r="AX511" s="73"/>
      <c r="AY511" s="73"/>
      <c r="AZ511" s="77"/>
      <c r="BA511" s="53"/>
      <c r="BB511" s="62"/>
      <c r="BC511" s="62"/>
      <c r="BD511" s="62"/>
      <c r="BE511" s="62"/>
      <c r="BF511" s="62"/>
      <c r="BG511" s="62"/>
      <c r="BH511" s="62"/>
      <c r="BI511" s="62"/>
      <c r="BJ511" s="62"/>
      <c r="BK511" s="62"/>
      <c r="BL511" s="62"/>
      <c r="BM511" s="62"/>
      <c r="BN511" s="62"/>
      <c r="BO511" s="62"/>
      <c r="BP511" s="62"/>
      <c r="BQ511" s="62"/>
      <c r="BR511" s="62"/>
      <c r="BS511" s="62"/>
      <c r="BT511" s="62"/>
      <c r="BU511" s="62"/>
      <c r="BV511" s="62"/>
      <c r="BW511" s="62"/>
      <c r="BX511" s="62"/>
      <c r="BY511" s="62"/>
      <c r="BZ511" s="54"/>
      <c r="CA511" s="77"/>
      <c r="CB511" s="77"/>
      <c r="CC511" s="77"/>
      <c r="CD511" s="81"/>
      <c r="CE511" s="81"/>
      <c r="CF511" s="81"/>
      <c r="CG511" s="81"/>
      <c r="CH511" s="81"/>
      <c r="CI511" s="81"/>
      <c r="CJ511" s="81"/>
      <c r="CK511" s="81"/>
      <c r="CL511" s="81"/>
      <c r="CM511" s="81"/>
      <c r="CN511" s="81"/>
      <c r="CO511" s="81"/>
      <c r="CP511" s="81"/>
      <c r="CQ511" s="81"/>
      <c r="CR511" s="81"/>
      <c r="CS511" s="81"/>
      <c r="CT511" s="81"/>
      <c r="CU511" s="77"/>
      <c r="CV511" s="77"/>
      <c r="CW511" s="77"/>
      <c r="CX511" s="77"/>
      <c r="DA511" s="11"/>
      <c r="DB511" s="11"/>
      <c r="DC511" s="11"/>
    </row>
    <row r="512" spans="1:107" ht="13.5" customHeight="1" x14ac:dyDescent="0.2">
      <c r="A512" s="3"/>
      <c r="B512" s="77"/>
      <c r="C512" s="83"/>
      <c r="D512" s="83"/>
      <c r="E512" s="83"/>
      <c r="F512" s="83"/>
      <c r="G512" s="83"/>
      <c r="H512" s="83"/>
      <c r="I512" s="83"/>
      <c r="J512" s="83"/>
      <c r="K512" s="83"/>
      <c r="L512" s="83"/>
      <c r="M512" s="83"/>
      <c r="N512" s="83"/>
      <c r="O512" s="83"/>
      <c r="P512" s="83"/>
      <c r="Q512" s="83"/>
      <c r="R512" s="83"/>
      <c r="S512" s="83"/>
      <c r="T512" s="83"/>
      <c r="U512" s="83"/>
      <c r="V512" s="83"/>
      <c r="W512" s="83"/>
      <c r="X512" s="54"/>
      <c r="Y512" s="54"/>
      <c r="Z512" s="54"/>
      <c r="AA512" s="54"/>
      <c r="AB512" s="54"/>
      <c r="AC512" s="73"/>
      <c r="AD512" s="73"/>
      <c r="AE512" s="73"/>
      <c r="AF512" s="73"/>
      <c r="AG512" s="73"/>
      <c r="AH512" s="73"/>
      <c r="AI512" s="73"/>
      <c r="AJ512" s="73"/>
      <c r="AK512" s="73"/>
      <c r="AL512" s="73"/>
      <c r="AM512" s="73"/>
      <c r="AN512" s="73"/>
      <c r="AO512" s="73"/>
      <c r="AP512" s="73"/>
      <c r="AQ512" s="73"/>
      <c r="AR512" s="73"/>
      <c r="AS512" s="73"/>
      <c r="AT512" s="73"/>
      <c r="AU512" s="73"/>
      <c r="AV512" s="73"/>
      <c r="AW512" s="73"/>
      <c r="AX512" s="73"/>
      <c r="AY512" s="73"/>
      <c r="AZ512" s="77"/>
      <c r="BA512" s="77"/>
      <c r="BB512" s="62"/>
      <c r="BC512" s="62"/>
      <c r="BD512" s="62"/>
      <c r="BE512" s="62"/>
      <c r="BF512" s="62"/>
      <c r="BG512" s="62"/>
      <c r="BH512" s="62"/>
      <c r="BI512" s="62"/>
      <c r="BJ512" s="62"/>
      <c r="BK512" s="62"/>
      <c r="BL512" s="62"/>
      <c r="BM512" s="62"/>
      <c r="BN512" s="62"/>
      <c r="BO512" s="62"/>
      <c r="BP512" s="62"/>
      <c r="BQ512" s="62"/>
      <c r="BR512" s="62"/>
      <c r="BS512" s="62"/>
      <c r="BT512" s="62"/>
      <c r="BU512" s="62"/>
      <c r="BV512" s="62"/>
      <c r="BW512" s="62"/>
      <c r="BX512" s="62"/>
      <c r="BY512" s="62"/>
      <c r="BZ512" s="77"/>
      <c r="CA512" s="77"/>
      <c r="CB512" s="77"/>
      <c r="CC512" s="77"/>
      <c r="CD512" s="81"/>
      <c r="CE512" s="81"/>
      <c r="CF512" s="81"/>
      <c r="CG512" s="81"/>
      <c r="CH512" s="81"/>
      <c r="CI512" s="81"/>
      <c r="CJ512" s="81"/>
      <c r="CK512" s="81"/>
      <c r="CL512" s="81"/>
      <c r="CM512" s="81"/>
      <c r="CN512" s="81"/>
      <c r="CO512" s="81"/>
      <c r="CP512" s="81"/>
      <c r="CQ512" s="81"/>
      <c r="CR512" s="81"/>
      <c r="CS512" s="81"/>
      <c r="CT512" s="81"/>
      <c r="CU512" s="77"/>
      <c r="CV512" s="77"/>
      <c r="CW512" s="77"/>
      <c r="CX512" s="77"/>
      <c r="DA512" s="11" t="s">
        <v>536</v>
      </c>
      <c r="DB512" s="11">
        <v>0.74</v>
      </c>
      <c r="DC512" s="11"/>
    </row>
    <row r="513" spans="1:107" ht="13.5" customHeight="1" x14ac:dyDescent="0.25">
      <c r="A513" s="3"/>
      <c r="B513" s="77"/>
      <c r="C513" s="84"/>
      <c r="D513" s="75"/>
      <c r="E513" s="75"/>
      <c r="F513" s="75"/>
      <c r="G513" s="75"/>
      <c r="H513" s="75"/>
      <c r="I513" s="75"/>
      <c r="J513" s="75"/>
      <c r="K513" s="75"/>
      <c r="L513" s="75"/>
      <c r="M513" s="74"/>
      <c r="N513" s="74"/>
      <c r="O513" s="74"/>
      <c r="P513" s="74"/>
      <c r="Q513" s="74"/>
      <c r="R513" s="85"/>
      <c r="S513" s="85"/>
      <c r="T513" s="85"/>
      <c r="U513" s="86"/>
      <c r="V513" s="86"/>
      <c r="W513" s="86"/>
      <c r="X513" s="74"/>
      <c r="Y513" s="74"/>
      <c r="Z513" s="74"/>
      <c r="AA513" s="74"/>
      <c r="AB513" s="74"/>
      <c r="AC513" s="73"/>
      <c r="AD513" s="73"/>
      <c r="AE513" s="73"/>
      <c r="AF513" s="73"/>
      <c r="AG513" s="73"/>
      <c r="AH513" s="73"/>
      <c r="AI513" s="73"/>
      <c r="AJ513" s="73"/>
      <c r="AK513" s="73"/>
      <c r="AL513" s="73"/>
      <c r="AM513" s="73"/>
      <c r="AN513" s="73"/>
      <c r="AO513" s="73"/>
      <c r="AP513" s="73"/>
      <c r="AQ513" s="73"/>
      <c r="AR513" s="73"/>
      <c r="AS513" s="73"/>
      <c r="AT513" s="73"/>
      <c r="AU513" s="73"/>
      <c r="AV513" s="73"/>
      <c r="AW513" s="73"/>
      <c r="AX513" s="73"/>
      <c r="AY513" s="73"/>
      <c r="AZ513" s="77"/>
      <c r="BA513" s="77"/>
      <c r="BB513" s="62"/>
      <c r="BC513" s="62"/>
      <c r="BD513" s="62"/>
      <c r="BE513" s="62"/>
      <c r="BF513" s="62"/>
      <c r="BG513" s="62"/>
      <c r="BH513" s="62"/>
      <c r="BI513" s="62"/>
      <c r="BJ513" s="62"/>
      <c r="BK513" s="62"/>
      <c r="BL513" s="62"/>
      <c r="BM513" s="62"/>
      <c r="BN513" s="62"/>
      <c r="BO513" s="62"/>
      <c r="BP513" s="62"/>
      <c r="BQ513" s="62"/>
      <c r="BR513" s="62"/>
      <c r="BS513" s="62"/>
      <c r="BT513" s="62"/>
      <c r="BU513" s="62"/>
      <c r="BV513" s="62"/>
      <c r="BW513" s="62"/>
      <c r="BX513" s="62"/>
      <c r="BY513" s="62"/>
      <c r="BZ513" s="77"/>
      <c r="CA513" s="77"/>
      <c r="CB513" s="77"/>
      <c r="CC513" s="77"/>
      <c r="CD513" s="81"/>
      <c r="CE513" s="81"/>
      <c r="CF513" s="81"/>
      <c r="CG513" s="81"/>
      <c r="CH513" s="81"/>
      <c r="CI513" s="81"/>
      <c r="CJ513" s="81"/>
      <c r="CK513" s="81"/>
      <c r="CL513" s="81"/>
      <c r="CM513" s="81"/>
      <c r="CN513" s="81"/>
      <c r="CO513" s="81"/>
      <c r="CP513" s="81"/>
      <c r="CQ513" s="81"/>
      <c r="CR513" s="81"/>
      <c r="CS513" s="81"/>
      <c r="CT513" s="81"/>
      <c r="CU513" s="77"/>
      <c r="CV513" s="77"/>
      <c r="CW513" s="77"/>
      <c r="CX513" s="77"/>
      <c r="DA513" s="11" t="s">
        <v>537</v>
      </c>
      <c r="DB513" s="11">
        <v>0.70699999999999996</v>
      </c>
      <c r="DC513" s="11"/>
    </row>
    <row r="514" spans="1:107" ht="13.5" customHeight="1" x14ac:dyDescent="0.25">
      <c r="A514" s="3"/>
      <c r="B514" s="77"/>
      <c r="C514" s="84"/>
      <c r="D514" s="75"/>
      <c r="E514" s="75"/>
      <c r="F514" s="75"/>
      <c r="G514" s="75"/>
      <c r="H514" s="75"/>
      <c r="I514" s="75"/>
      <c r="J514" s="75"/>
      <c r="K514" s="75"/>
      <c r="L514" s="75"/>
      <c r="M514" s="74"/>
      <c r="N514" s="74"/>
      <c r="O514" s="74"/>
      <c r="P514" s="74"/>
      <c r="Q514" s="74"/>
      <c r="R514" s="85"/>
      <c r="S514" s="85"/>
      <c r="T514" s="85"/>
      <c r="U514" s="86"/>
      <c r="V514" s="86"/>
      <c r="W514" s="86"/>
      <c r="X514" s="74"/>
      <c r="Y514" s="74"/>
      <c r="Z514" s="74"/>
      <c r="AA514" s="74"/>
      <c r="AB514" s="74"/>
      <c r="AC514" s="73"/>
      <c r="AD514" s="73"/>
      <c r="AE514" s="73"/>
      <c r="AF514" s="73"/>
      <c r="AG514" s="73"/>
      <c r="AH514" s="73"/>
      <c r="AI514" s="73"/>
      <c r="AJ514" s="73"/>
      <c r="AK514" s="73"/>
      <c r="AL514" s="73"/>
      <c r="AM514" s="73"/>
      <c r="AN514" s="73"/>
      <c r="AO514" s="73"/>
      <c r="AP514" s="73"/>
      <c r="AQ514" s="73"/>
      <c r="AR514" s="73"/>
      <c r="AS514" s="73"/>
      <c r="AT514" s="73"/>
      <c r="AU514" s="73"/>
      <c r="AV514" s="73"/>
      <c r="AW514" s="73"/>
      <c r="AX514" s="73"/>
      <c r="AY514" s="73"/>
      <c r="AZ514" s="77"/>
      <c r="BA514" s="77"/>
      <c r="BB514" s="62"/>
      <c r="BC514" s="62"/>
      <c r="BD514" s="62"/>
      <c r="BE514" s="62"/>
      <c r="BF514" s="62"/>
      <c r="BG514" s="62"/>
      <c r="BH514" s="62"/>
      <c r="BI514" s="62"/>
      <c r="BJ514" s="62"/>
      <c r="BK514" s="62"/>
      <c r="BL514" s="62"/>
      <c r="BM514" s="62"/>
      <c r="BN514" s="62"/>
      <c r="BO514" s="62"/>
      <c r="BP514" s="62"/>
      <c r="BQ514" s="62"/>
      <c r="BR514" s="62"/>
      <c r="BS514" s="62"/>
      <c r="BT514" s="62"/>
      <c r="BU514" s="62"/>
      <c r="BV514" s="62"/>
      <c r="BW514" s="62"/>
      <c r="BX514" s="62"/>
      <c r="BY514" s="62"/>
      <c r="BZ514" s="77"/>
      <c r="CA514" s="77"/>
      <c r="CB514" s="77"/>
      <c r="CC514" s="77"/>
      <c r="CD514" s="81"/>
      <c r="CE514" s="81"/>
      <c r="CF514" s="81"/>
      <c r="CG514" s="81"/>
      <c r="CH514" s="81"/>
      <c r="CI514" s="81"/>
      <c r="CJ514" s="81"/>
      <c r="CK514" s="81"/>
      <c r="CL514" s="81"/>
      <c r="CM514" s="81"/>
      <c r="CN514" s="81"/>
      <c r="CO514" s="81"/>
      <c r="CP514" s="81"/>
      <c r="CQ514" s="81"/>
      <c r="CR514" s="81"/>
      <c r="CS514" s="81"/>
      <c r="CT514" s="81"/>
      <c r="CU514" s="77"/>
      <c r="CV514" s="77"/>
      <c r="CW514" s="77"/>
      <c r="CX514" s="77"/>
      <c r="DA514" s="11" t="s">
        <v>538</v>
      </c>
      <c r="DB514" s="11">
        <v>0.876</v>
      </c>
      <c r="DC514" s="11"/>
    </row>
    <row r="515" spans="1:107" ht="13.5" customHeight="1" x14ac:dyDescent="0.25">
      <c r="A515" s="3"/>
      <c r="B515" s="77"/>
      <c r="C515" s="84"/>
      <c r="D515" s="75"/>
      <c r="E515" s="75"/>
      <c r="F515" s="75"/>
      <c r="G515" s="75"/>
      <c r="H515" s="75"/>
      <c r="I515" s="75"/>
      <c r="J515" s="75"/>
      <c r="K515" s="75"/>
      <c r="L515" s="75"/>
      <c r="M515" s="74"/>
      <c r="N515" s="74"/>
      <c r="O515" s="74"/>
      <c r="P515" s="74"/>
      <c r="Q515" s="74"/>
      <c r="R515" s="85"/>
      <c r="S515" s="85"/>
      <c r="T515" s="85"/>
      <c r="U515" s="86"/>
      <c r="V515" s="86"/>
      <c r="W515" s="86"/>
      <c r="X515" s="74"/>
      <c r="Y515" s="74"/>
      <c r="Z515" s="74"/>
      <c r="AA515" s="74"/>
      <c r="AB515" s="74"/>
      <c r="AC515" s="73"/>
      <c r="AD515" s="73"/>
      <c r="AE515" s="73"/>
      <c r="AF515" s="73"/>
      <c r="AG515" s="73"/>
      <c r="AH515" s="73"/>
      <c r="AI515" s="73"/>
      <c r="AJ515" s="73"/>
      <c r="AK515" s="73"/>
      <c r="AL515" s="73"/>
      <c r="AM515" s="73"/>
      <c r="AN515" s="73"/>
      <c r="AO515" s="73"/>
      <c r="AP515" s="73"/>
      <c r="AQ515" s="73"/>
      <c r="AR515" s="73"/>
      <c r="AS515" s="73"/>
      <c r="AT515" s="73"/>
      <c r="AU515" s="73"/>
      <c r="AV515" s="73"/>
      <c r="AW515" s="73"/>
      <c r="AX515" s="73"/>
      <c r="AY515" s="73"/>
      <c r="AZ515" s="77"/>
      <c r="BA515" s="77"/>
      <c r="BB515" s="62"/>
      <c r="BC515" s="62"/>
      <c r="BD515" s="62"/>
      <c r="BE515" s="62"/>
      <c r="BF515" s="62"/>
      <c r="BG515" s="62"/>
      <c r="BH515" s="62"/>
      <c r="BI515" s="62"/>
      <c r="BJ515" s="62"/>
      <c r="BK515" s="62"/>
      <c r="BL515" s="62"/>
      <c r="BM515" s="62"/>
      <c r="BN515" s="62"/>
      <c r="BO515" s="62"/>
      <c r="BP515" s="62"/>
      <c r="BQ515" s="62"/>
      <c r="BR515" s="62"/>
      <c r="BS515" s="62"/>
      <c r="BT515" s="62"/>
      <c r="BU515" s="62"/>
      <c r="BV515" s="62"/>
      <c r="BW515" s="62"/>
      <c r="BX515" s="62"/>
      <c r="BY515" s="62"/>
      <c r="BZ515" s="77"/>
      <c r="CA515" s="77"/>
      <c r="CB515" s="77"/>
      <c r="CC515" s="77"/>
      <c r="CD515" s="81"/>
      <c r="CE515" s="81"/>
      <c r="CF515" s="81"/>
      <c r="CG515" s="81"/>
      <c r="CH515" s="81"/>
      <c r="CI515" s="81"/>
      <c r="CJ515" s="81"/>
      <c r="CK515" s="81"/>
      <c r="CL515" s="81"/>
      <c r="CM515" s="81"/>
      <c r="CN515" s="81"/>
      <c r="CO515" s="81"/>
      <c r="CP515" s="81"/>
      <c r="CQ515" s="81"/>
      <c r="CR515" s="81"/>
      <c r="CS515" s="81"/>
      <c r="CT515" s="81"/>
      <c r="CU515" s="77"/>
      <c r="CV515" s="77"/>
      <c r="CW515" s="77"/>
      <c r="CX515" s="77"/>
      <c r="DA515" s="11" t="s">
        <v>539</v>
      </c>
      <c r="DB515" s="11">
        <v>0.749</v>
      </c>
      <c r="DC515" s="11"/>
    </row>
    <row r="516" spans="1:107" ht="13.5" customHeight="1" x14ac:dyDescent="0.25">
      <c r="A516" s="3"/>
      <c r="B516" s="77"/>
      <c r="C516" s="84"/>
      <c r="D516" s="75"/>
      <c r="E516" s="75"/>
      <c r="F516" s="75"/>
      <c r="G516" s="75"/>
      <c r="H516" s="75"/>
      <c r="I516" s="75"/>
      <c r="J516" s="75"/>
      <c r="K516" s="75"/>
      <c r="L516" s="75"/>
      <c r="M516" s="74"/>
      <c r="N516" s="74"/>
      <c r="O516" s="74"/>
      <c r="P516" s="74"/>
      <c r="Q516" s="74"/>
      <c r="R516" s="85"/>
      <c r="S516" s="85"/>
      <c r="T516" s="85"/>
      <c r="U516" s="86"/>
      <c r="V516" s="86"/>
      <c r="W516" s="86"/>
      <c r="X516" s="74"/>
      <c r="Y516" s="74"/>
      <c r="Z516" s="74"/>
      <c r="AA516" s="74"/>
      <c r="AB516" s="74"/>
      <c r="AC516" s="73"/>
      <c r="AD516" s="73"/>
      <c r="AE516" s="73"/>
      <c r="AF516" s="73"/>
      <c r="AG516" s="73"/>
      <c r="AH516" s="73"/>
      <c r="AI516" s="73"/>
      <c r="AJ516" s="73"/>
      <c r="AK516" s="73"/>
      <c r="AL516" s="73"/>
      <c r="AM516" s="73"/>
      <c r="AN516" s="73"/>
      <c r="AO516" s="73"/>
      <c r="AP516" s="73"/>
      <c r="AQ516" s="73"/>
      <c r="AR516" s="73"/>
      <c r="AS516" s="73"/>
      <c r="AT516" s="73"/>
      <c r="AU516" s="73"/>
      <c r="AV516" s="73"/>
      <c r="AW516" s="73"/>
      <c r="AX516" s="73"/>
      <c r="AY516" s="73"/>
      <c r="AZ516" s="77"/>
      <c r="BA516" s="77"/>
      <c r="BB516" s="62"/>
      <c r="BC516" s="62"/>
      <c r="BD516" s="62"/>
      <c r="BE516" s="62"/>
      <c r="BF516" s="62"/>
      <c r="BG516" s="62"/>
      <c r="BH516" s="62"/>
      <c r="BI516" s="62"/>
      <c r="BJ516" s="62"/>
      <c r="BK516" s="62"/>
      <c r="BL516" s="62"/>
      <c r="BM516" s="62"/>
      <c r="BN516" s="62"/>
      <c r="BO516" s="62"/>
      <c r="BP516" s="62"/>
      <c r="BQ516" s="62"/>
      <c r="BR516" s="62"/>
      <c r="BS516" s="62"/>
      <c r="BT516" s="62"/>
      <c r="BU516" s="62"/>
      <c r="BV516" s="62"/>
      <c r="BW516" s="62"/>
      <c r="BX516" s="62"/>
      <c r="BY516" s="62"/>
      <c r="BZ516" s="77"/>
      <c r="CA516" s="77"/>
      <c r="CB516" s="77"/>
      <c r="CC516" s="77"/>
      <c r="CD516" s="81"/>
      <c r="CE516" s="81"/>
      <c r="CF516" s="81"/>
      <c r="CG516" s="81"/>
      <c r="CH516" s="81"/>
      <c r="CI516" s="81"/>
      <c r="CJ516" s="81"/>
      <c r="CK516" s="81"/>
      <c r="CL516" s="81"/>
      <c r="CM516" s="81"/>
      <c r="CN516" s="81"/>
      <c r="CO516" s="81"/>
      <c r="CP516" s="81"/>
      <c r="CQ516" s="81"/>
      <c r="CR516" s="81"/>
      <c r="CS516" s="81"/>
      <c r="CT516" s="81"/>
      <c r="CU516" s="77"/>
      <c r="CV516" s="77"/>
      <c r="CW516" s="77"/>
      <c r="CX516" s="77"/>
      <c r="DA516" s="11" t="s">
        <v>540</v>
      </c>
      <c r="DB516" s="11">
        <v>0.79400000000000004</v>
      </c>
      <c r="DC516" s="11"/>
    </row>
    <row r="517" spans="1:107" ht="13.5" customHeight="1" x14ac:dyDescent="0.2">
      <c r="A517" s="3"/>
      <c r="B517" s="77"/>
      <c r="C517" s="83"/>
      <c r="D517" s="83"/>
      <c r="E517" s="83"/>
      <c r="F517" s="83"/>
      <c r="G517" s="83"/>
      <c r="H517" s="83"/>
      <c r="I517" s="83"/>
      <c r="J517" s="83"/>
      <c r="K517" s="83"/>
      <c r="L517" s="83"/>
      <c r="M517" s="83"/>
      <c r="N517" s="83"/>
      <c r="O517" s="83"/>
      <c r="P517" s="83"/>
      <c r="Q517" s="83"/>
      <c r="R517" s="83"/>
      <c r="S517" s="83"/>
      <c r="T517" s="83"/>
      <c r="U517" s="83"/>
      <c r="V517" s="83"/>
      <c r="W517" s="83"/>
      <c r="X517" s="54"/>
      <c r="Y517" s="54"/>
      <c r="Z517" s="54"/>
      <c r="AA517" s="54"/>
      <c r="AB517" s="54"/>
      <c r="AC517" s="73"/>
      <c r="AD517" s="73"/>
      <c r="AE517" s="73"/>
      <c r="AF517" s="73"/>
      <c r="AG517" s="73"/>
      <c r="AH517" s="73"/>
      <c r="AI517" s="73"/>
      <c r="AJ517" s="73"/>
      <c r="AK517" s="73"/>
      <c r="AL517" s="73"/>
      <c r="AM517" s="73"/>
      <c r="AN517" s="73"/>
      <c r="AO517" s="73"/>
      <c r="AP517" s="73"/>
      <c r="AQ517" s="73"/>
      <c r="AR517" s="73"/>
      <c r="AS517" s="73"/>
      <c r="AT517" s="73"/>
      <c r="AU517" s="73"/>
      <c r="AV517" s="73"/>
      <c r="AW517" s="73"/>
      <c r="AX517" s="73"/>
      <c r="AY517" s="73"/>
      <c r="AZ517" s="77"/>
      <c r="BA517" s="77"/>
      <c r="BB517" s="62"/>
      <c r="BC517" s="62"/>
      <c r="BD517" s="62"/>
      <c r="BE517" s="62"/>
      <c r="BF517" s="62"/>
      <c r="BG517" s="62"/>
      <c r="BH517" s="62"/>
      <c r="BI517" s="62"/>
      <c r="BJ517" s="62"/>
      <c r="BK517" s="62"/>
      <c r="BL517" s="62"/>
      <c r="BM517" s="62"/>
      <c r="BN517" s="62"/>
      <c r="BO517" s="62"/>
      <c r="BP517" s="62"/>
      <c r="BQ517" s="62"/>
      <c r="BR517" s="62"/>
      <c r="BS517" s="62"/>
      <c r="BT517" s="62"/>
      <c r="BU517" s="62"/>
      <c r="BV517" s="62"/>
      <c r="BW517" s="62"/>
      <c r="BX517" s="62"/>
      <c r="BY517" s="62"/>
      <c r="BZ517" s="77"/>
      <c r="CA517" s="77"/>
      <c r="CB517" s="77"/>
      <c r="CC517" s="77"/>
      <c r="CD517" s="81"/>
      <c r="CE517" s="81"/>
      <c r="CF517" s="81"/>
      <c r="CG517" s="81"/>
      <c r="CH517" s="81"/>
      <c r="CI517" s="81"/>
      <c r="CJ517" s="81"/>
      <c r="CK517" s="81"/>
      <c r="CL517" s="81"/>
      <c r="CM517" s="81"/>
      <c r="CN517" s="81"/>
      <c r="CO517" s="81"/>
      <c r="CP517" s="81"/>
      <c r="CQ517" s="81"/>
      <c r="CR517" s="81"/>
      <c r="CS517" s="81"/>
      <c r="CT517" s="81"/>
      <c r="CU517" s="77"/>
      <c r="CV517" s="77"/>
      <c r="CW517" s="77"/>
      <c r="CX517" s="77"/>
      <c r="DA517" s="11" t="s">
        <v>541</v>
      </c>
      <c r="DB517" s="11">
        <v>0.74</v>
      </c>
      <c r="DC517" s="11"/>
    </row>
    <row r="518" spans="1:107" ht="13.5" customHeight="1" x14ac:dyDescent="0.2">
      <c r="A518" s="3"/>
      <c r="B518" s="77"/>
      <c r="C518" s="83"/>
      <c r="D518" s="83"/>
      <c r="E518" s="83"/>
      <c r="F518" s="83"/>
      <c r="G518" s="83"/>
      <c r="H518" s="83"/>
      <c r="I518" s="83"/>
      <c r="J518" s="83"/>
      <c r="K518" s="83"/>
      <c r="L518" s="83"/>
      <c r="M518" s="83"/>
      <c r="N518" s="83"/>
      <c r="O518" s="83"/>
      <c r="P518" s="83"/>
      <c r="Q518" s="83"/>
      <c r="R518" s="83"/>
      <c r="S518" s="83"/>
      <c r="T518" s="83"/>
      <c r="U518" s="83"/>
      <c r="V518" s="83"/>
      <c r="W518" s="83"/>
      <c r="X518" s="54"/>
      <c r="Y518" s="54"/>
      <c r="Z518" s="54"/>
      <c r="AA518" s="54"/>
      <c r="AB518" s="54"/>
      <c r="AC518" s="73"/>
      <c r="AD518" s="73"/>
      <c r="AE518" s="73"/>
      <c r="AF518" s="73"/>
      <c r="AG518" s="73"/>
      <c r="AH518" s="73"/>
      <c r="AI518" s="73"/>
      <c r="AJ518" s="73"/>
      <c r="AK518" s="73"/>
      <c r="AL518" s="73"/>
      <c r="AM518" s="73"/>
      <c r="AN518" s="73"/>
      <c r="AO518" s="73"/>
      <c r="AP518" s="73"/>
      <c r="AQ518" s="73"/>
      <c r="AR518" s="73"/>
      <c r="AS518" s="73"/>
      <c r="AT518" s="73"/>
      <c r="AU518" s="73"/>
      <c r="AV518" s="73"/>
      <c r="AW518" s="73"/>
      <c r="AX518" s="73"/>
      <c r="AY518" s="73"/>
      <c r="AZ518" s="77"/>
      <c r="BA518" s="77"/>
      <c r="BB518" s="62"/>
      <c r="BC518" s="62"/>
      <c r="BD518" s="62"/>
      <c r="BE518" s="62"/>
      <c r="BF518" s="62"/>
      <c r="BG518" s="62"/>
      <c r="BH518" s="62"/>
      <c r="BI518" s="62"/>
      <c r="BJ518" s="62"/>
      <c r="BK518" s="62"/>
      <c r="BL518" s="62"/>
      <c r="BM518" s="62"/>
      <c r="BN518" s="62"/>
      <c r="BO518" s="62"/>
      <c r="BP518" s="62"/>
      <c r="BQ518" s="62"/>
      <c r="BR518" s="62"/>
      <c r="BS518" s="62"/>
      <c r="BT518" s="62"/>
      <c r="BU518" s="62"/>
      <c r="BV518" s="62"/>
      <c r="BW518" s="62"/>
      <c r="BX518" s="62"/>
      <c r="BY518" s="62"/>
      <c r="BZ518" s="77"/>
      <c r="CA518" s="77"/>
      <c r="CB518" s="77"/>
      <c r="CC518" s="77"/>
      <c r="CD518" s="81"/>
      <c r="CE518" s="81"/>
      <c r="CF518" s="81"/>
      <c r="CG518" s="81"/>
      <c r="CH518" s="81"/>
      <c r="CI518" s="81"/>
      <c r="CJ518" s="81"/>
      <c r="CK518" s="81"/>
      <c r="CL518" s="81"/>
      <c r="CM518" s="81"/>
      <c r="CN518" s="81"/>
      <c r="CO518" s="81"/>
      <c r="CP518" s="81"/>
      <c r="CQ518" s="81"/>
      <c r="CR518" s="81"/>
      <c r="CS518" s="81"/>
      <c r="CT518" s="81"/>
      <c r="CU518" s="77"/>
      <c r="CV518" s="77"/>
      <c r="CW518" s="77"/>
      <c r="CX518" s="77"/>
      <c r="DA518" s="11"/>
      <c r="DB518" s="11"/>
      <c r="DC518" s="11"/>
    </row>
    <row r="519" spans="1:107" ht="13.5" customHeight="1" x14ac:dyDescent="0.25">
      <c r="A519" s="3"/>
      <c r="B519" s="77"/>
      <c r="C519" s="84"/>
      <c r="D519" s="75"/>
      <c r="E519" s="75"/>
      <c r="F519" s="75"/>
      <c r="G519" s="75"/>
      <c r="H519" s="75"/>
      <c r="I519" s="75"/>
      <c r="J519" s="75"/>
      <c r="K519" s="75"/>
      <c r="L519" s="75"/>
      <c r="M519" s="74"/>
      <c r="N519" s="74"/>
      <c r="O519" s="74"/>
      <c r="P519" s="74"/>
      <c r="Q519" s="74"/>
      <c r="R519" s="85"/>
      <c r="S519" s="85"/>
      <c r="T519" s="85"/>
      <c r="U519" s="86"/>
      <c r="V519" s="86"/>
      <c r="W519" s="86"/>
      <c r="X519" s="74"/>
      <c r="Y519" s="74"/>
      <c r="Z519" s="74"/>
      <c r="AA519" s="74"/>
      <c r="AB519" s="74"/>
      <c r="AC519" s="73"/>
      <c r="AD519" s="73"/>
      <c r="AE519" s="73"/>
      <c r="AF519" s="73"/>
      <c r="AG519" s="73"/>
      <c r="AH519" s="73"/>
      <c r="AI519" s="73"/>
      <c r="AJ519" s="73"/>
      <c r="AK519" s="73"/>
      <c r="AL519" s="73"/>
      <c r="AM519" s="73"/>
      <c r="AN519" s="73"/>
      <c r="AO519" s="73"/>
      <c r="AP519" s="73"/>
      <c r="AQ519" s="73"/>
      <c r="AR519" s="73"/>
      <c r="AS519" s="73"/>
      <c r="AT519" s="73"/>
      <c r="AU519" s="73"/>
      <c r="AV519" s="73"/>
      <c r="AW519" s="73"/>
      <c r="AX519" s="73"/>
      <c r="AY519" s="73"/>
      <c r="AZ519" s="77"/>
      <c r="BA519" s="77"/>
      <c r="BB519" s="62"/>
      <c r="BC519" s="62"/>
      <c r="BD519" s="62"/>
      <c r="BE519" s="62"/>
      <c r="BF519" s="62"/>
      <c r="BG519" s="62"/>
      <c r="BH519" s="62"/>
      <c r="BI519" s="62"/>
      <c r="BJ519" s="62"/>
      <c r="BK519" s="62"/>
      <c r="BL519" s="62"/>
      <c r="BM519" s="62"/>
      <c r="BN519" s="62"/>
      <c r="BO519" s="62"/>
      <c r="BP519" s="62"/>
      <c r="BQ519" s="62"/>
      <c r="BR519" s="62"/>
      <c r="BS519" s="62"/>
      <c r="BT519" s="62"/>
      <c r="BU519" s="62"/>
      <c r="BV519" s="62"/>
      <c r="BW519" s="62"/>
      <c r="BX519" s="62"/>
      <c r="BY519" s="62"/>
      <c r="BZ519" s="77"/>
      <c r="CA519" s="77"/>
      <c r="CB519" s="77"/>
      <c r="CC519" s="77"/>
      <c r="CD519" s="81"/>
      <c r="CE519" s="81"/>
      <c r="CF519" s="81"/>
      <c r="CG519" s="81"/>
      <c r="CH519" s="81"/>
      <c r="CI519" s="81"/>
      <c r="CJ519" s="81"/>
      <c r="CK519" s="81"/>
      <c r="CL519" s="81"/>
      <c r="CM519" s="81"/>
      <c r="CN519" s="81"/>
      <c r="CO519" s="81"/>
      <c r="CP519" s="81"/>
      <c r="CQ519" s="81"/>
      <c r="CR519" s="81"/>
      <c r="CS519" s="81"/>
      <c r="CT519" s="81"/>
      <c r="CU519" s="77"/>
      <c r="CV519" s="77"/>
      <c r="CW519" s="77"/>
      <c r="CX519" s="77"/>
      <c r="DA519" s="11" t="s">
        <v>542</v>
      </c>
      <c r="DB519" s="11">
        <v>1.123</v>
      </c>
      <c r="DC519" s="11"/>
    </row>
    <row r="520" spans="1:107" ht="13.5" customHeight="1" x14ac:dyDescent="0.25">
      <c r="A520" s="3"/>
      <c r="B520" s="77"/>
      <c r="C520" s="84"/>
      <c r="D520" s="75"/>
      <c r="E520" s="75"/>
      <c r="F520" s="75"/>
      <c r="G520" s="75"/>
      <c r="H520" s="75"/>
      <c r="I520" s="75"/>
      <c r="J520" s="75"/>
      <c r="K520" s="75"/>
      <c r="L520" s="75"/>
      <c r="M520" s="74"/>
      <c r="N520" s="74"/>
      <c r="O520" s="74"/>
      <c r="P520" s="74"/>
      <c r="Q520" s="74"/>
      <c r="R520" s="85"/>
      <c r="S520" s="85"/>
      <c r="T520" s="85"/>
      <c r="U520" s="86"/>
      <c r="V520" s="86"/>
      <c r="W520" s="86"/>
      <c r="X520" s="74"/>
      <c r="Y520" s="74"/>
      <c r="Z520" s="74"/>
      <c r="AA520" s="74"/>
      <c r="AB520" s="74"/>
      <c r="AC520" s="73"/>
      <c r="AD520" s="73"/>
      <c r="AE520" s="73"/>
      <c r="AF520" s="73"/>
      <c r="AG520" s="73"/>
      <c r="AH520" s="73"/>
      <c r="AI520" s="73"/>
      <c r="AJ520" s="73"/>
      <c r="AK520" s="73"/>
      <c r="AL520" s="73"/>
      <c r="AM520" s="73"/>
      <c r="AN520" s="73"/>
      <c r="AO520" s="73"/>
      <c r="AP520" s="73"/>
      <c r="AQ520" s="73"/>
      <c r="AR520" s="73"/>
      <c r="AS520" s="73"/>
      <c r="AT520" s="73"/>
      <c r="AU520" s="73"/>
      <c r="AV520" s="73"/>
      <c r="AW520" s="73"/>
      <c r="AX520" s="73"/>
      <c r="AY520" s="73"/>
      <c r="AZ520" s="77"/>
      <c r="BA520" s="77"/>
      <c r="BB520" s="62"/>
      <c r="BC520" s="62"/>
      <c r="BD520" s="62"/>
      <c r="BE520" s="62"/>
      <c r="BF520" s="62"/>
      <c r="BG520" s="62"/>
      <c r="BH520" s="62"/>
      <c r="BI520" s="62"/>
      <c r="BJ520" s="62"/>
      <c r="BK520" s="62"/>
      <c r="BL520" s="62"/>
      <c r="BM520" s="62"/>
      <c r="BN520" s="62"/>
      <c r="BO520" s="62"/>
      <c r="BP520" s="62"/>
      <c r="BQ520" s="62"/>
      <c r="BR520" s="62"/>
      <c r="BS520" s="62"/>
      <c r="BT520" s="62"/>
      <c r="BU520" s="62"/>
      <c r="BV520" s="62"/>
      <c r="BW520" s="62"/>
      <c r="BX520" s="62"/>
      <c r="BY520" s="62"/>
      <c r="BZ520" s="77"/>
      <c r="CA520" s="77"/>
      <c r="CB520" s="77"/>
      <c r="CC520" s="77"/>
      <c r="CD520" s="81"/>
      <c r="CE520" s="81"/>
      <c r="CF520" s="81"/>
      <c r="CG520" s="81"/>
      <c r="CH520" s="81"/>
      <c r="CI520" s="81"/>
      <c r="CJ520" s="81"/>
      <c r="CK520" s="81"/>
      <c r="CL520" s="81"/>
      <c r="CM520" s="81"/>
      <c r="CN520" s="81"/>
      <c r="CO520" s="81"/>
      <c r="CP520" s="81"/>
      <c r="CQ520" s="81"/>
      <c r="CR520" s="81"/>
      <c r="CS520" s="81"/>
      <c r="CT520" s="81"/>
      <c r="CU520" s="77"/>
      <c r="CV520" s="77"/>
      <c r="CW520" s="77"/>
      <c r="CX520" s="77"/>
      <c r="DA520" s="11" t="s">
        <v>543</v>
      </c>
      <c r="DB520" s="11">
        <v>1.1020000000000001</v>
      </c>
      <c r="DC520" s="11"/>
    </row>
    <row r="521" spans="1:107" ht="13.5" customHeight="1" x14ac:dyDescent="0.25">
      <c r="A521" s="3"/>
      <c r="B521" s="77"/>
      <c r="C521" s="84"/>
      <c r="D521" s="75"/>
      <c r="E521" s="75"/>
      <c r="F521" s="75"/>
      <c r="G521" s="75"/>
      <c r="H521" s="75"/>
      <c r="I521" s="75"/>
      <c r="J521" s="75"/>
      <c r="K521" s="75"/>
      <c r="L521" s="75"/>
      <c r="M521" s="74"/>
      <c r="N521" s="74"/>
      <c r="O521" s="74"/>
      <c r="P521" s="74"/>
      <c r="Q521" s="74"/>
      <c r="R521" s="85"/>
      <c r="S521" s="85"/>
      <c r="T521" s="85"/>
      <c r="U521" s="86"/>
      <c r="V521" s="86"/>
      <c r="W521" s="86"/>
      <c r="X521" s="74"/>
      <c r="Y521" s="74"/>
      <c r="Z521" s="74"/>
      <c r="AA521" s="74"/>
      <c r="AB521" s="74"/>
      <c r="AC521" s="73"/>
      <c r="AD521" s="73"/>
      <c r="AE521" s="73"/>
      <c r="AF521" s="73"/>
      <c r="AG521" s="73"/>
      <c r="AH521" s="73"/>
      <c r="AI521" s="73"/>
      <c r="AJ521" s="73"/>
      <c r="AK521" s="73"/>
      <c r="AL521" s="73"/>
      <c r="AM521" s="73"/>
      <c r="AN521" s="73"/>
      <c r="AO521" s="73"/>
      <c r="AP521" s="73"/>
      <c r="AQ521" s="73"/>
      <c r="AR521" s="73"/>
      <c r="AS521" s="73"/>
      <c r="AT521" s="73"/>
      <c r="AU521" s="73"/>
      <c r="AV521" s="73"/>
      <c r="AW521" s="73"/>
      <c r="AX521" s="73"/>
      <c r="AY521" s="73"/>
      <c r="AZ521" s="77"/>
      <c r="BA521" s="77"/>
      <c r="BB521" s="62"/>
      <c r="BC521" s="62"/>
      <c r="BD521" s="62"/>
      <c r="BE521" s="62"/>
      <c r="BF521" s="62"/>
      <c r="BG521" s="62"/>
      <c r="BH521" s="62"/>
      <c r="BI521" s="62"/>
      <c r="BJ521" s="62"/>
      <c r="BK521" s="62"/>
      <c r="BL521" s="62"/>
      <c r="BM521" s="62"/>
      <c r="BN521" s="62"/>
      <c r="BO521" s="62"/>
      <c r="BP521" s="62"/>
      <c r="BQ521" s="62"/>
      <c r="BR521" s="62"/>
      <c r="BS521" s="62"/>
      <c r="BT521" s="62"/>
      <c r="BU521" s="62"/>
      <c r="BV521" s="62"/>
      <c r="BW521" s="62"/>
      <c r="BX521" s="62"/>
      <c r="BY521" s="62"/>
      <c r="BZ521" s="77"/>
      <c r="CA521" s="77"/>
      <c r="CB521" s="77"/>
      <c r="CC521" s="77"/>
      <c r="CD521" s="81"/>
      <c r="CE521" s="81"/>
      <c r="CF521" s="81"/>
      <c r="CG521" s="81"/>
      <c r="CH521" s="81"/>
      <c r="CI521" s="81"/>
      <c r="CJ521" s="81"/>
      <c r="CK521" s="81"/>
      <c r="CL521" s="81"/>
      <c r="CM521" s="81"/>
      <c r="CN521" s="81"/>
      <c r="CO521" s="81"/>
      <c r="CP521" s="81"/>
      <c r="CQ521" s="81"/>
      <c r="CR521" s="81"/>
      <c r="CS521" s="81"/>
      <c r="CT521" s="81"/>
      <c r="CU521" s="77"/>
      <c r="CV521" s="77"/>
      <c r="CW521" s="77"/>
      <c r="CX521" s="77"/>
      <c r="DA521" s="11" t="s">
        <v>544</v>
      </c>
      <c r="DB521" s="11">
        <v>0.98699999999999999</v>
      </c>
      <c r="DC521" s="11"/>
    </row>
    <row r="522" spans="1:107" ht="13.5" customHeight="1" x14ac:dyDescent="0.25">
      <c r="A522" s="3"/>
      <c r="B522" s="77"/>
      <c r="C522" s="84"/>
      <c r="D522" s="75"/>
      <c r="E522" s="75"/>
      <c r="F522" s="75"/>
      <c r="G522" s="75"/>
      <c r="H522" s="75"/>
      <c r="I522" s="75"/>
      <c r="J522" s="75"/>
      <c r="K522" s="75"/>
      <c r="L522" s="75"/>
      <c r="M522" s="74"/>
      <c r="N522" s="74"/>
      <c r="O522" s="74"/>
      <c r="P522" s="74"/>
      <c r="Q522" s="74"/>
      <c r="R522" s="85"/>
      <c r="S522" s="85"/>
      <c r="T522" s="85"/>
      <c r="U522" s="86"/>
      <c r="V522" s="86"/>
      <c r="W522" s="86"/>
      <c r="X522" s="74"/>
      <c r="Y522" s="74"/>
      <c r="Z522" s="74"/>
      <c r="AA522" s="74"/>
      <c r="AB522" s="74"/>
      <c r="AC522" s="73"/>
      <c r="AD522" s="73"/>
      <c r="AE522" s="73"/>
      <c r="AF522" s="73"/>
      <c r="AG522" s="73"/>
      <c r="AH522" s="73"/>
      <c r="AI522" s="73"/>
      <c r="AJ522" s="73"/>
      <c r="AK522" s="73"/>
      <c r="AL522" s="73"/>
      <c r="AM522" s="73"/>
      <c r="AN522" s="73"/>
      <c r="AO522" s="73"/>
      <c r="AP522" s="73"/>
      <c r="AQ522" s="73"/>
      <c r="AR522" s="73"/>
      <c r="AS522" s="73"/>
      <c r="AT522" s="73"/>
      <c r="AU522" s="73"/>
      <c r="AV522" s="73"/>
      <c r="AW522" s="73"/>
      <c r="AX522" s="73"/>
      <c r="AY522" s="73"/>
      <c r="AZ522" s="77"/>
      <c r="BA522" s="77"/>
      <c r="BB522" s="62"/>
      <c r="BC522" s="62"/>
      <c r="BD522" s="62"/>
      <c r="BE522" s="62"/>
      <c r="BF522" s="62"/>
      <c r="BG522" s="62"/>
      <c r="BH522" s="62"/>
      <c r="BI522" s="62"/>
      <c r="BJ522" s="62"/>
      <c r="BK522" s="62"/>
      <c r="BL522" s="62"/>
      <c r="BM522" s="62"/>
      <c r="BN522" s="62"/>
      <c r="BO522" s="62"/>
      <c r="BP522" s="62"/>
      <c r="BQ522" s="62"/>
      <c r="BR522" s="62"/>
      <c r="BS522" s="62"/>
      <c r="BT522" s="62"/>
      <c r="BU522" s="62"/>
      <c r="BV522" s="62"/>
      <c r="BW522" s="62"/>
      <c r="BX522" s="62"/>
      <c r="BY522" s="62"/>
      <c r="BZ522" s="77"/>
      <c r="CA522" s="77"/>
      <c r="CB522" s="77"/>
      <c r="CC522" s="77"/>
      <c r="CD522" s="81"/>
      <c r="CE522" s="81"/>
      <c r="CF522" s="81"/>
      <c r="CG522" s="81"/>
      <c r="CH522" s="81"/>
      <c r="CI522" s="81"/>
      <c r="CJ522" s="81"/>
      <c r="CK522" s="81"/>
      <c r="CL522" s="81"/>
      <c r="CM522" s="81"/>
      <c r="CN522" s="81"/>
      <c r="CO522" s="81"/>
      <c r="CP522" s="81"/>
      <c r="CQ522" s="81"/>
      <c r="CR522" s="81"/>
      <c r="CS522" s="81"/>
      <c r="CT522" s="81"/>
      <c r="CU522" s="77"/>
      <c r="CV522" s="77"/>
      <c r="CW522" s="77"/>
      <c r="CX522" s="77"/>
      <c r="DA522" s="11" t="s">
        <v>545</v>
      </c>
      <c r="DB522" s="12">
        <v>1.125</v>
      </c>
      <c r="DC522" s="11"/>
    </row>
    <row r="523" spans="1:107" ht="13.5" customHeight="1" x14ac:dyDescent="0.2">
      <c r="A523" s="3"/>
      <c r="B523" s="3"/>
      <c r="C523" s="83"/>
      <c r="D523" s="83"/>
      <c r="E523" s="83"/>
      <c r="F523" s="83"/>
      <c r="G523" s="83"/>
      <c r="H523" s="83"/>
      <c r="I523" s="83"/>
      <c r="J523" s="83"/>
      <c r="K523" s="83"/>
      <c r="L523" s="83"/>
      <c r="M523" s="83"/>
      <c r="N523" s="83"/>
      <c r="O523" s="83"/>
      <c r="P523" s="83"/>
      <c r="Q523" s="83"/>
      <c r="R523" s="83"/>
      <c r="S523" s="83"/>
      <c r="T523" s="83"/>
      <c r="U523" s="83"/>
      <c r="V523" s="83"/>
      <c r="W523" s="83"/>
      <c r="X523" s="54"/>
      <c r="Y523" s="54"/>
      <c r="Z523" s="54"/>
      <c r="AA523" s="54"/>
      <c r="AB523" s="54"/>
      <c r="AC523" s="73"/>
      <c r="AD523" s="73"/>
      <c r="AE523" s="73"/>
      <c r="AF523" s="73"/>
      <c r="AG523" s="73"/>
      <c r="AH523" s="73"/>
      <c r="AI523" s="73"/>
      <c r="AJ523" s="73"/>
      <c r="AK523" s="73"/>
      <c r="AL523" s="73"/>
      <c r="AM523" s="73"/>
      <c r="AN523" s="73"/>
      <c r="AO523" s="73"/>
      <c r="AP523" s="73"/>
      <c r="AQ523" s="73"/>
      <c r="AR523" s="73"/>
      <c r="AS523" s="73"/>
      <c r="AT523" s="73"/>
      <c r="AU523" s="73"/>
      <c r="AV523" s="73"/>
      <c r="AW523" s="73"/>
      <c r="AX523" s="73"/>
      <c r="AY523" s="73"/>
      <c r="AZ523" s="77"/>
      <c r="BA523" s="77"/>
      <c r="BB523" s="77"/>
      <c r="BC523" s="77"/>
      <c r="BD523" s="77"/>
      <c r="BE523" s="77"/>
      <c r="BF523" s="77"/>
      <c r="BG523" s="77"/>
      <c r="BH523" s="77"/>
      <c r="BI523" s="77"/>
      <c r="BJ523" s="77"/>
      <c r="BK523" s="77"/>
      <c r="BL523" s="77"/>
      <c r="BM523" s="77"/>
      <c r="BN523" s="77"/>
      <c r="BO523" s="77"/>
      <c r="BP523" s="77"/>
      <c r="BQ523" s="77"/>
      <c r="BR523" s="77"/>
      <c r="BS523" s="77"/>
      <c r="BT523" s="77"/>
      <c r="BU523" s="77"/>
      <c r="BV523" s="77"/>
      <c r="BW523" s="77"/>
      <c r="BX523" s="77"/>
      <c r="BY523" s="77"/>
      <c r="BZ523" s="77"/>
      <c r="CA523" s="77"/>
      <c r="CB523" s="77"/>
      <c r="CC523" s="77"/>
      <c r="CD523" s="77"/>
      <c r="CE523" s="77"/>
      <c r="CF523" s="77"/>
      <c r="CG523" s="77"/>
      <c r="CH523" s="77"/>
      <c r="CI523" s="77"/>
      <c r="CJ523" s="77"/>
      <c r="CK523" s="77"/>
      <c r="CL523" s="77"/>
      <c r="CM523" s="77"/>
      <c r="CN523" s="77"/>
      <c r="CO523" s="77"/>
      <c r="CP523" s="77"/>
      <c r="CQ523" s="77"/>
      <c r="CR523" s="77"/>
      <c r="CS523" s="77"/>
      <c r="CT523" s="77"/>
      <c r="CU523" s="77"/>
      <c r="CV523" s="77"/>
      <c r="CW523" s="77"/>
      <c r="CX523" s="77"/>
      <c r="DA523" s="11" t="s">
        <v>546</v>
      </c>
      <c r="DB523" s="11">
        <v>1.119</v>
      </c>
      <c r="DC523" s="11"/>
    </row>
    <row r="524" spans="1:107" ht="13.5" customHeight="1" x14ac:dyDescent="0.2">
      <c r="A524" s="3"/>
      <c r="B524" s="64"/>
      <c r="C524" s="3"/>
      <c r="D524" s="3"/>
      <c r="E524" s="3"/>
      <c r="F524" s="3"/>
      <c r="G524" s="3"/>
      <c r="H524" s="3"/>
      <c r="I524" s="3"/>
      <c r="J524" s="3"/>
      <c r="K524" s="3"/>
      <c r="L524" s="3"/>
      <c r="DA524" s="11" t="s">
        <v>547</v>
      </c>
      <c r="DB524" s="11">
        <v>0.95799999999999996</v>
      </c>
      <c r="DC524" s="11"/>
    </row>
    <row r="525" spans="1:107" ht="13.5" customHeight="1" x14ac:dyDescent="0.2">
      <c r="A525" s="3"/>
      <c r="B525" s="64"/>
      <c r="C525" s="64"/>
      <c r="D525" s="64"/>
      <c r="E525" s="64"/>
      <c r="F525" s="64"/>
      <c r="G525" s="64"/>
      <c r="H525" s="64"/>
      <c r="I525" s="64"/>
      <c r="J525" s="64"/>
      <c r="K525" s="64"/>
      <c r="L525" s="64"/>
      <c r="M525" s="64"/>
      <c r="N525" s="65"/>
      <c r="O525" s="64"/>
      <c r="P525" s="64"/>
      <c r="Q525" s="64"/>
      <c r="R525" s="64"/>
      <c r="S525" s="64"/>
      <c r="T525" s="64"/>
      <c r="U525" s="64"/>
      <c r="V525" s="64"/>
      <c r="W525" s="64"/>
      <c r="X525" s="64"/>
      <c r="Y525" s="64"/>
      <c r="Z525" s="64"/>
      <c r="AA525" s="64"/>
      <c r="AB525" s="64"/>
      <c r="AC525" s="64"/>
      <c r="AD525" s="64"/>
      <c r="AE525" s="64"/>
      <c r="AF525" s="64"/>
      <c r="AG525" s="64"/>
      <c r="AH525" s="64"/>
      <c r="AI525" s="64"/>
      <c r="AJ525" s="64"/>
      <c r="AK525" s="64"/>
      <c r="AL525" s="64"/>
      <c r="AM525" s="64"/>
      <c r="AN525" s="64"/>
      <c r="AO525" s="64"/>
      <c r="AP525" s="64"/>
      <c r="AQ525" s="64"/>
      <c r="AR525" s="64"/>
      <c r="AS525" s="64"/>
      <c r="AT525" s="64"/>
      <c r="AU525" s="64"/>
      <c r="AV525" s="64"/>
      <c r="AW525" s="64"/>
      <c r="AX525" s="64"/>
      <c r="AY525" s="64"/>
      <c r="AZ525" s="64"/>
      <c r="BA525" s="64"/>
      <c r="BB525" s="64"/>
      <c r="BC525" s="64"/>
      <c r="BD525" s="64"/>
      <c r="BE525" s="64"/>
      <c r="BF525" s="64"/>
      <c r="BG525" s="64"/>
      <c r="BH525" s="64"/>
      <c r="BI525" s="64"/>
      <c r="BJ525" s="64"/>
      <c r="BK525" s="64"/>
      <c r="BL525" s="64"/>
      <c r="BM525" s="64"/>
      <c r="BN525" s="64"/>
      <c r="BO525" s="64"/>
      <c r="BP525" s="64"/>
      <c r="BQ525" s="64"/>
      <c r="BR525" s="64"/>
      <c r="BS525" s="64"/>
      <c r="BT525" s="64"/>
      <c r="BU525" s="64"/>
      <c r="BV525" s="64"/>
      <c r="BW525" s="64"/>
      <c r="BX525" s="64"/>
      <c r="BY525" s="64"/>
      <c r="BZ525" s="64"/>
      <c r="CA525" s="64"/>
      <c r="CB525" s="64"/>
      <c r="CC525" s="64"/>
      <c r="CD525" s="64"/>
      <c r="CE525" s="64"/>
      <c r="CF525" s="64"/>
      <c r="CG525" s="64"/>
      <c r="CH525" s="64"/>
      <c r="CI525" s="64"/>
      <c r="CJ525" s="64"/>
      <c r="CK525" s="64"/>
      <c r="CL525" s="64"/>
      <c r="CM525" s="64"/>
      <c r="CN525" s="64"/>
      <c r="CO525" s="64"/>
      <c r="CP525" s="64"/>
      <c r="CQ525" s="64"/>
      <c r="CR525" s="64"/>
      <c r="CS525" s="64"/>
      <c r="CT525" s="64"/>
      <c r="CU525" s="64"/>
      <c r="CV525" s="64"/>
      <c r="CW525" s="64"/>
      <c r="CX525" s="64"/>
      <c r="DA525" s="11" t="s">
        <v>548</v>
      </c>
      <c r="DB525" s="11">
        <v>0.98699999999999999</v>
      </c>
      <c r="DC525" s="11"/>
    </row>
    <row r="526" spans="1:107" ht="13.5" customHeight="1" x14ac:dyDescent="0.2">
      <c r="A526" s="3"/>
      <c r="B526" s="64"/>
      <c r="C526" s="68"/>
      <c r="D526" s="68"/>
      <c r="E526" s="68"/>
      <c r="F526" s="68"/>
      <c r="G526" s="64"/>
      <c r="H526" s="64"/>
      <c r="I526" s="64"/>
      <c r="J526" s="64"/>
      <c r="K526" s="64"/>
      <c r="L526" s="65"/>
      <c r="M526" s="64"/>
      <c r="N526" s="65"/>
      <c r="O526" s="64"/>
      <c r="P526" s="64"/>
      <c r="Q526" s="64"/>
      <c r="R526" s="64"/>
      <c r="S526" s="64"/>
      <c r="T526" s="64"/>
      <c r="U526" s="64"/>
      <c r="V526" s="64"/>
      <c r="W526" s="64"/>
      <c r="X526" s="64"/>
      <c r="Y526" s="64"/>
      <c r="Z526" s="64"/>
      <c r="AA526" s="64"/>
      <c r="AB526" s="64"/>
      <c r="AC526" s="64"/>
      <c r="AD526" s="64"/>
      <c r="AE526" s="64"/>
      <c r="AF526" s="66"/>
      <c r="AG526" s="66"/>
      <c r="AH526" s="66"/>
      <c r="AI526" s="66"/>
      <c r="AJ526" s="66"/>
      <c r="AK526" s="66"/>
      <c r="AL526" s="66"/>
      <c r="AM526" s="66"/>
      <c r="AN526" s="66"/>
      <c r="AO526" s="66"/>
      <c r="AP526" s="66"/>
      <c r="AQ526" s="66"/>
      <c r="AR526" s="66"/>
      <c r="AS526" s="66"/>
      <c r="AT526" s="66"/>
      <c r="AU526" s="66"/>
      <c r="AV526" s="66"/>
      <c r="AW526" s="66"/>
      <c r="AX526" s="66"/>
      <c r="AY526" s="66"/>
      <c r="AZ526" s="66"/>
      <c r="BA526" s="66"/>
      <c r="BB526" s="66"/>
      <c r="BC526" s="66"/>
      <c r="BD526" s="66"/>
      <c r="BE526" s="66"/>
      <c r="BF526" s="66"/>
      <c r="BG526" s="66"/>
      <c r="BH526" s="66"/>
      <c r="BI526" s="66"/>
      <c r="BJ526" s="66"/>
      <c r="BK526" s="66"/>
      <c r="BL526" s="66"/>
      <c r="BM526" s="66"/>
      <c r="BN526" s="66"/>
      <c r="BO526" s="66"/>
      <c r="BP526" s="66"/>
      <c r="BQ526" s="66"/>
      <c r="BR526" s="66"/>
      <c r="BS526" s="66"/>
      <c r="BT526" s="66"/>
      <c r="BU526" s="64"/>
      <c r="BV526" s="64"/>
      <c r="BW526" s="64"/>
      <c r="BX526" s="64"/>
      <c r="BY526" s="64"/>
      <c r="BZ526" s="64"/>
      <c r="CA526" s="64"/>
      <c r="CB526" s="64"/>
      <c r="CC526" s="64"/>
      <c r="CD526" s="64"/>
      <c r="CE526" s="64"/>
      <c r="CF526" s="64"/>
      <c r="CG526" s="64"/>
      <c r="CH526" s="64"/>
      <c r="CI526" s="64"/>
      <c r="CJ526" s="64"/>
      <c r="CK526" s="64"/>
      <c r="CL526" s="64"/>
      <c r="CM526" s="64"/>
      <c r="CN526" s="64"/>
      <c r="CO526" s="64"/>
      <c r="CP526" s="64"/>
      <c r="CQ526" s="64"/>
      <c r="CR526" s="64"/>
      <c r="CS526" s="64"/>
      <c r="CT526" s="64"/>
      <c r="CU526" s="64"/>
      <c r="CV526" s="64"/>
      <c r="CW526" s="64"/>
      <c r="CX526" s="64"/>
      <c r="DA526" s="11" t="s">
        <v>549</v>
      </c>
      <c r="DB526" s="11">
        <v>1.1399999999999999</v>
      </c>
      <c r="DC526" s="11"/>
    </row>
    <row r="527" spans="1:107" ht="13.5" customHeight="1" x14ac:dyDescent="0.2">
      <c r="A527" s="3"/>
      <c r="B527" s="64"/>
      <c r="C527" s="68"/>
      <c r="D527" s="68"/>
      <c r="E527" s="68"/>
      <c r="F527" s="68"/>
      <c r="G527" s="64"/>
      <c r="H527" s="64"/>
      <c r="I527" s="64"/>
      <c r="J527" s="64"/>
      <c r="K527" s="64"/>
      <c r="L527" s="64"/>
      <c r="M527" s="64"/>
      <c r="N527" s="65"/>
      <c r="O527" s="56"/>
      <c r="P527" s="56"/>
      <c r="Q527" s="56"/>
      <c r="R527" s="56"/>
      <c r="S527" s="56"/>
      <c r="T527" s="56"/>
      <c r="U527" s="56"/>
      <c r="V527" s="56"/>
      <c r="W527" s="56"/>
      <c r="X527" s="56"/>
      <c r="Y527" s="56"/>
      <c r="Z527" s="56"/>
      <c r="AA527" s="56"/>
      <c r="AB527" s="56"/>
      <c r="AC527" s="56"/>
      <c r="AD527" s="56"/>
      <c r="AE527" s="64"/>
      <c r="AF527" s="64"/>
      <c r="AG527" s="64"/>
      <c r="AH527" s="64"/>
      <c r="AI527" s="64"/>
      <c r="AJ527" s="64"/>
      <c r="AK527" s="64"/>
      <c r="AL527" s="64"/>
      <c r="AM527" s="64"/>
      <c r="AN527" s="64"/>
      <c r="AO527" s="64"/>
      <c r="AP527" s="64"/>
      <c r="AQ527" s="69"/>
      <c r="AR527" s="69"/>
      <c r="AS527" s="69"/>
      <c r="AT527" s="69"/>
      <c r="AU527" s="70"/>
      <c r="AV527" s="64"/>
      <c r="AW527" s="64"/>
      <c r="AX527" s="64"/>
      <c r="AY527" s="64"/>
      <c r="AZ527" s="64"/>
      <c r="BA527" s="70"/>
      <c r="BB527" s="64"/>
      <c r="BC527" s="64"/>
      <c r="BD527" s="64"/>
      <c r="BE527" s="64"/>
      <c r="BF527" s="64"/>
      <c r="BG527" s="64"/>
      <c r="BH527" s="70"/>
      <c r="BI527" s="64"/>
      <c r="BJ527" s="64"/>
      <c r="BK527" s="64"/>
      <c r="BL527" s="64"/>
      <c r="BM527" s="64"/>
      <c r="BN527" s="70"/>
      <c r="BO527" s="64"/>
      <c r="BP527" s="64"/>
      <c r="BQ527" s="64"/>
      <c r="BR527" s="64"/>
      <c r="BS527" s="64"/>
      <c r="BT527" s="64"/>
      <c r="BU527" s="64"/>
      <c r="BV527" s="64"/>
      <c r="BW527" s="64"/>
      <c r="BX527" s="64"/>
      <c r="BY527" s="64"/>
      <c r="BZ527" s="64"/>
      <c r="CA527" s="64"/>
      <c r="CB527" s="64"/>
      <c r="CC527" s="64"/>
      <c r="CD527" s="64"/>
      <c r="CE527" s="64"/>
      <c r="CF527" s="64"/>
      <c r="CG527" s="64"/>
      <c r="CH527" s="64"/>
      <c r="CI527" s="64"/>
      <c r="CJ527" s="64"/>
      <c r="CK527" s="64"/>
      <c r="CL527" s="64"/>
      <c r="CM527" s="64"/>
      <c r="CN527" s="64"/>
      <c r="CO527" s="64"/>
      <c r="CP527" s="64"/>
      <c r="CQ527" s="64"/>
      <c r="CR527" s="64"/>
      <c r="CS527" s="64"/>
      <c r="CT527" s="64"/>
      <c r="CU527" s="64"/>
      <c r="CV527" s="64"/>
      <c r="CW527" s="64"/>
      <c r="CX527" s="64"/>
      <c r="DA527" s="11" t="s">
        <v>550</v>
      </c>
      <c r="DB527" s="11">
        <v>1.1220000000000001</v>
      </c>
      <c r="DC527" s="11"/>
    </row>
    <row r="528" spans="1:107" ht="13.5" customHeight="1" x14ac:dyDescent="0.2">
      <c r="A528" s="3"/>
      <c r="B528" s="64"/>
      <c r="C528" s="68"/>
      <c r="D528" s="68"/>
      <c r="E528" s="68"/>
      <c r="F528" s="68"/>
      <c r="G528" s="64"/>
      <c r="H528" s="64"/>
      <c r="I528" s="64"/>
      <c r="J528" s="64"/>
      <c r="K528" s="64"/>
      <c r="L528" s="64"/>
      <c r="M528" s="64"/>
      <c r="N528" s="65"/>
      <c r="O528" s="56"/>
      <c r="P528" s="56"/>
      <c r="Q528" s="56"/>
      <c r="R528" s="56"/>
      <c r="S528" s="56"/>
      <c r="T528" s="56"/>
      <c r="U528" s="56"/>
      <c r="V528" s="56"/>
      <c r="W528" s="56"/>
      <c r="X528" s="56"/>
      <c r="Y528" s="56"/>
      <c r="Z528" s="56"/>
      <c r="AA528" s="56"/>
      <c r="AB528" s="56"/>
      <c r="AC528" s="56"/>
      <c r="AD528" s="56"/>
      <c r="AE528" s="64"/>
      <c r="AF528" s="64"/>
      <c r="AG528" s="64"/>
      <c r="AH528" s="64"/>
      <c r="AI528" s="64"/>
      <c r="AJ528" s="64"/>
      <c r="AK528" s="64"/>
      <c r="AL528" s="64"/>
      <c r="AM528" s="64"/>
      <c r="AN528" s="64"/>
      <c r="AO528" s="64"/>
      <c r="AP528" s="64"/>
      <c r="AQ528" s="64"/>
      <c r="AR528" s="64"/>
      <c r="AS528" s="64"/>
      <c r="AT528" s="64"/>
      <c r="AU528" s="64"/>
      <c r="AV528" s="64"/>
      <c r="AW528" s="64"/>
      <c r="AX528" s="64"/>
      <c r="AY528" s="64"/>
      <c r="AZ528" s="64"/>
      <c r="BA528" s="64"/>
      <c r="BB528" s="64"/>
      <c r="BC528" s="64"/>
      <c r="BD528" s="64"/>
      <c r="BE528" s="64"/>
      <c r="BF528" s="64"/>
      <c r="BG528" s="64"/>
      <c r="BH528" s="64"/>
      <c r="BI528" s="64"/>
      <c r="BJ528" s="64"/>
      <c r="BK528" s="64"/>
      <c r="BL528" s="64"/>
      <c r="BM528" s="64"/>
      <c r="BN528" s="64"/>
      <c r="BO528" s="64"/>
      <c r="BP528" s="64"/>
      <c r="BQ528" s="64"/>
      <c r="BR528" s="64"/>
      <c r="BS528" s="64"/>
      <c r="BT528" s="64"/>
      <c r="BU528" s="64"/>
      <c r="BV528" s="64"/>
      <c r="BW528" s="64"/>
      <c r="BX528" s="64"/>
      <c r="BY528" s="64"/>
      <c r="BZ528" s="64"/>
      <c r="CA528" s="64"/>
      <c r="CB528" s="64"/>
      <c r="CC528" s="64"/>
      <c r="CD528" s="64"/>
      <c r="CE528" s="64"/>
      <c r="CF528" s="64"/>
      <c r="CG528" s="64"/>
      <c r="CH528" s="64"/>
      <c r="CI528" s="64"/>
      <c r="CJ528" s="64"/>
      <c r="CK528" s="64"/>
      <c r="CL528" s="64"/>
      <c r="CM528" s="64"/>
      <c r="CN528" s="64"/>
      <c r="CO528" s="64"/>
      <c r="CP528" s="64"/>
      <c r="CQ528" s="64"/>
      <c r="CR528" s="64"/>
      <c r="CS528" s="64"/>
      <c r="CT528" s="64"/>
      <c r="CU528" s="64"/>
      <c r="CV528" s="64"/>
      <c r="CW528" s="64"/>
      <c r="CX528" s="64"/>
      <c r="DA528" s="11" t="s">
        <v>551</v>
      </c>
      <c r="DB528" s="11">
        <v>0.94299999999999995</v>
      </c>
      <c r="DC528" s="11"/>
    </row>
    <row r="529" spans="1:107" ht="13.5" customHeight="1" x14ac:dyDescent="0.2">
      <c r="A529" s="3"/>
      <c r="B529" s="77"/>
      <c r="C529" s="64"/>
      <c r="D529" s="64"/>
      <c r="E529" s="64"/>
      <c r="F529" s="64"/>
      <c r="G529" s="64"/>
      <c r="H529" s="64"/>
      <c r="I529" s="64"/>
      <c r="J529" s="64"/>
      <c r="K529" s="64"/>
      <c r="L529" s="64"/>
      <c r="M529" s="64"/>
      <c r="N529" s="65"/>
      <c r="O529" s="64"/>
      <c r="P529" s="64"/>
      <c r="Q529" s="64"/>
      <c r="R529" s="64"/>
      <c r="S529" s="64"/>
      <c r="T529" s="64"/>
      <c r="U529" s="64"/>
      <c r="V529" s="64"/>
      <c r="W529" s="64"/>
      <c r="X529" s="64"/>
      <c r="Y529" s="64"/>
      <c r="Z529" s="64"/>
      <c r="AA529" s="64"/>
      <c r="AB529" s="64"/>
      <c r="AC529" s="56"/>
      <c r="AD529" s="56"/>
      <c r="AE529" s="56"/>
      <c r="AF529" s="56"/>
      <c r="AG529" s="56"/>
      <c r="AH529" s="56"/>
      <c r="AI529" s="64"/>
      <c r="AJ529" s="64"/>
      <c r="AK529" s="64"/>
      <c r="AL529" s="64"/>
      <c r="AM529" s="64"/>
      <c r="AN529" s="64"/>
      <c r="AO529" s="64"/>
      <c r="AP529" s="64"/>
      <c r="AQ529" s="64"/>
      <c r="AR529" s="64"/>
      <c r="AS529" s="64"/>
      <c r="AT529" s="64"/>
      <c r="AU529" s="64"/>
      <c r="AV529" s="64"/>
      <c r="AW529" s="64"/>
      <c r="AX529" s="64"/>
      <c r="AY529" s="64"/>
      <c r="AZ529" s="64"/>
      <c r="BA529" s="64"/>
      <c r="BB529" s="64"/>
      <c r="BC529" s="64"/>
      <c r="BD529" s="64"/>
      <c r="BE529" s="64"/>
      <c r="BF529" s="64"/>
      <c r="BG529" s="64"/>
      <c r="BH529" s="64"/>
      <c r="BI529" s="64"/>
      <c r="BJ529" s="64"/>
      <c r="BK529" s="64"/>
      <c r="BL529" s="64"/>
      <c r="BM529" s="64"/>
      <c r="BN529" s="64"/>
      <c r="BO529" s="64"/>
      <c r="BP529" s="64"/>
      <c r="BQ529" s="64"/>
      <c r="BR529" s="64"/>
      <c r="BS529" s="64"/>
      <c r="BT529" s="64"/>
      <c r="BU529" s="64"/>
      <c r="BV529" s="64"/>
      <c r="BW529" s="64"/>
      <c r="BX529" s="64"/>
      <c r="BY529" s="64"/>
      <c r="BZ529" s="64"/>
      <c r="CA529" s="64"/>
      <c r="CB529" s="64"/>
      <c r="CC529" s="64"/>
      <c r="CD529" s="64"/>
      <c r="CE529" s="64"/>
      <c r="CF529" s="64"/>
      <c r="CG529" s="64"/>
      <c r="CH529" s="64"/>
      <c r="CI529" s="64"/>
      <c r="CJ529" s="64"/>
      <c r="CK529" s="64"/>
      <c r="CL529" s="64"/>
      <c r="CM529" s="64"/>
      <c r="CN529" s="64"/>
      <c r="CO529" s="64"/>
      <c r="CP529" s="64"/>
      <c r="CQ529" s="64"/>
      <c r="CR529" s="64"/>
      <c r="CS529" s="64"/>
      <c r="CT529" s="64"/>
      <c r="CU529" s="64"/>
      <c r="CV529" s="64"/>
      <c r="CW529" s="64"/>
      <c r="CX529" s="64"/>
      <c r="DA529" s="11" t="s">
        <v>552</v>
      </c>
      <c r="DB529" s="11">
        <v>1.135</v>
      </c>
      <c r="DC529" s="11"/>
    </row>
    <row r="530" spans="1:107" ht="13.5" customHeight="1" x14ac:dyDescent="0.2">
      <c r="A530" s="3"/>
      <c r="B530" s="77"/>
      <c r="C530" s="83"/>
      <c r="D530" s="83"/>
      <c r="E530" s="83"/>
      <c r="F530" s="83"/>
      <c r="G530" s="83"/>
      <c r="H530" s="83"/>
      <c r="I530" s="83"/>
      <c r="J530" s="83"/>
      <c r="K530" s="83"/>
      <c r="L530" s="83"/>
      <c r="M530" s="83"/>
      <c r="N530" s="83"/>
      <c r="O530" s="83"/>
      <c r="P530" s="83"/>
      <c r="Q530" s="83"/>
      <c r="R530" s="54"/>
      <c r="S530" s="54"/>
      <c r="T530" s="54"/>
      <c r="U530" s="83"/>
      <c r="V530" s="83"/>
      <c r="W530" s="83"/>
      <c r="X530" s="83"/>
      <c r="Y530" s="83"/>
      <c r="Z530" s="83"/>
      <c r="AA530" s="83"/>
      <c r="AB530" s="83"/>
      <c r="AC530" s="83"/>
      <c r="AD530" s="83"/>
      <c r="AE530" s="83"/>
      <c r="AF530" s="83"/>
      <c r="AG530" s="83"/>
      <c r="AH530" s="83"/>
      <c r="AI530" s="83"/>
      <c r="AJ530" s="83"/>
      <c r="AK530" s="83"/>
      <c r="AL530" s="83"/>
      <c r="AM530" s="83"/>
      <c r="AN530" s="83"/>
      <c r="AO530" s="83"/>
      <c r="AP530" s="83"/>
      <c r="AQ530" s="83"/>
      <c r="AR530" s="83"/>
      <c r="AS530" s="83"/>
      <c r="AT530" s="83"/>
      <c r="AU530" s="83"/>
      <c r="AV530" s="83"/>
      <c r="AW530" s="83"/>
      <c r="AX530" s="83"/>
      <c r="AY530" s="83"/>
      <c r="AZ530" s="71"/>
      <c r="BA530" s="83"/>
      <c r="BB530" s="83"/>
      <c r="BC530" s="83"/>
      <c r="BD530" s="83"/>
      <c r="BE530" s="83"/>
      <c r="BF530" s="83"/>
      <c r="BG530" s="83"/>
      <c r="BH530" s="83"/>
      <c r="BI530" s="83"/>
      <c r="BJ530" s="83"/>
      <c r="BK530" s="83"/>
      <c r="BL530" s="83"/>
      <c r="BM530" s="83"/>
      <c r="BN530" s="83"/>
      <c r="BO530" s="83"/>
      <c r="BP530" s="54"/>
      <c r="BQ530" s="54"/>
      <c r="BR530" s="54"/>
      <c r="BS530" s="83"/>
      <c r="BT530" s="83"/>
      <c r="BU530" s="83"/>
      <c r="BV530" s="83"/>
      <c r="BW530" s="83"/>
      <c r="BX530" s="83"/>
      <c r="BY530" s="83"/>
      <c r="BZ530" s="83"/>
      <c r="CA530" s="83"/>
      <c r="CB530" s="83"/>
      <c r="CC530" s="83"/>
      <c r="CD530" s="83"/>
      <c r="CE530" s="83"/>
      <c r="CF530" s="83"/>
      <c r="CG530" s="83"/>
      <c r="CH530" s="83"/>
      <c r="CI530" s="83"/>
      <c r="CJ530" s="83"/>
      <c r="CK530" s="83"/>
      <c r="CL530" s="83"/>
      <c r="CM530" s="83"/>
      <c r="CN530" s="83"/>
      <c r="CO530" s="83"/>
      <c r="CP530" s="83"/>
      <c r="CQ530" s="83"/>
      <c r="CR530" s="83"/>
      <c r="CS530" s="83"/>
      <c r="CT530" s="83"/>
      <c r="CU530" s="83"/>
      <c r="CV530" s="83"/>
      <c r="CW530" s="83"/>
      <c r="CX530" s="77"/>
      <c r="DA530" s="11"/>
      <c r="DB530" s="11"/>
      <c r="DC530" s="11"/>
    </row>
    <row r="531" spans="1:107" ht="13.5" customHeight="1" x14ac:dyDescent="0.2">
      <c r="A531" s="3"/>
      <c r="B531" s="77"/>
      <c r="C531" s="83"/>
      <c r="D531" s="83"/>
      <c r="E531" s="83"/>
      <c r="F531" s="83"/>
      <c r="G531" s="83"/>
      <c r="H531" s="83"/>
      <c r="I531" s="83"/>
      <c r="J531" s="83"/>
      <c r="K531" s="83"/>
      <c r="L531" s="83"/>
      <c r="M531" s="83"/>
      <c r="N531" s="83"/>
      <c r="O531" s="83"/>
      <c r="P531" s="83"/>
      <c r="Q531" s="83"/>
      <c r="R531" s="83"/>
      <c r="S531" s="83"/>
      <c r="T531" s="83"/>
      <c r="U531" s="83"/>
      <c r="V531" s="83"/>
      <c r="W531" s="83"/>
      <c r="X531" s="54"/>
      <c r="Y531" s="54"/>
      <c r="Z531" s="54"/>
      <c r="AA531" s="54"/>
      <c r="AB531" s="54"/>
      <c r="AC531" s="73"/>
      <c r="AD531" s="73"/>
      <c r="AE531" s="73"/>
      <c r="AF531" s="73"/>
      <c r="AG531" s="73"/>
      <c r="AH531" s="73"/>
      <c r="AI531" s="73"/>
      <c r="AJ531" s="73"/>
      <c r="AK531" s="73"/>
      <c r="AL531" s="73"/>
      <c r="AM531" s="73"/>
      <c r="AN531" s="73"/>
      <c r="AO531" s="73"/>
      <c r="AP531" s="73"/>
      <c r="AQ531" s="73"/>
      <c r="AR531" s="73"/>
      <c r="AS531" s="73"/>
      <c r="AT531" s="73"/>
      <c r="AU531" s="73"/>
      <c r="AV531" s="73"/>
      <c r="AW531" s="73"/>
      <c r="AX531" s="73"/>
      <c r="AY531" s="73"/>
      <c r="AZ531" s="72"/>
      <c r="BA531" s="83"/>
      <c r="BB531" s="83"/>
      <c r="BC531" s="83"/>
      <c r="BD531" s="83"/>
      <c r="BE531" s="83"/>
      <c r="BF531" s="83"/>
      <c r="BG531" s="83"/>
      <c r="BH531" s="83"/>
      <c r="BI531" s="83"/>
      <c r="BJ531" s="83"/>
      <c r="BK531" s="83"/>
      <c r="BL531" s="83"/>
      <c r="BM531" s="83"/>
      <c r="BN531" s="83"/>
      <c r="BO531" s="83"/>
      <c r="BP531" s="83"/>
      <c r="BQ531" s="83"/>
      <c r="BR531" s="83"/>
      <c r="BS531" s="83"/>
      <c r="BT531" s="83"/>
      <c r="BU531" s="83"/>
      <c r="BV531" s="54"/>
      <c r="BW531" s="54"/>
      <c r="BX531" s="54"/>
      <c r="BY531" s="54"/>
      <c r="BZ531" s="54"/>
      <c r="CA531" s="73"/>
      <c r="CB531" s="73"/>
      <c r="CC531" s="73"/>
      <c r="CD531" s="73"/>
      <c r="CE531" s="73"/>
      <c r="CF531" s="73"/>
      <c r="CG531" s="73"/>
      <c r="CH531" s="73"/>
      <c r="CI531" s="73"/>
      <c r="CJ531" s="73"/>
      <c r="CK531" s="73"/>
      <c r="CL531" s="73"/>
      <c r="CM531" s="73"/>
      <c r="CN531" s="73"/>
      <c r="CO531" s="73"/>
      <c r="CP531" s="73"/>
      <c r="CQ531" s="73"/>
      <c r="CR531" s="73"/>
      <c r="CS531" s="73"/>
      <c r="CT531" s="73"/>
      <c r="CU531" s="73"/>
      <c r="CV531" s="73"/>
      <c r="CW531" s="73"/>
      <c r="CX531" s="77"/>
      <c r="DA531" s="11" t="s">
        <v>553</v>
      </c>
      <c r="DB531" s="11">
        <v>0.97499999999999998</v>
      </c>
      <c r="DC531" s="11"/>
    </row>
    <row r="532" spans="1:107" ht="13.5" customHeight="1" x14ac:dyDescent="0.25">
      <c r="A532" s="3"/>
      <c r="B532" s="77"/>
      <c r="C532" s="84"/>
      <c r="D532" s="75"/>
      <c r="E532" s="75"/>
      <c r="F532" s="75"/>
      <c r="G532" s="75"/>
      <c r="H532" s="75"/>
      <c r="I532" s="75"/>
      <c r="J532" s="75"/>
      <c r="K532" s="75"/>
      <c r="L532" s="75"/>
      <c r="M532" s="74"/>
      <c r="N532" s="74"/>
      <c r="O532" s="74"/>
      <c r="P532" s="74"/>
      <c r="Q532" s="74"/>
      <c r="R532" s="85"/>
      <c r="S532" s="85"/>
      <c r="T532" s="85"/>
      <c r="U532" s="86"/>
      <c r="V532" s="86"/>
      <c r="W532" s="86"/>
      <c r="X532" s="74"/>
      <c r="Y532" s="74"/>
      <c r="Z532" s="74"/>
      <c r="AA532" s="74"/>
      <c r="AB532" s="74"/>
      <c r="AC532" s="73"/>
      <c r="AD532" s="73"/>
      <c r="AE532" s="73"/>
      <c r="AF532" s="73"/>
      <c r="AG532" s="73"/>
      <c r="AH532" s="73"/>
      <c r="AI532" s="73"/>
      <c r="AJ532" s="73"/>
      <c r="AK532" s="73"/>
      <c r="AL532" s="73"/>
      <c r="AM532" s="73"/>
      <c r="AN532" s="73"/>
      <c r="AO532" s="73"/>
      <c r="AP532" s="73"/>
      <c r="AQ532" s="73"/>
      <c r="AR532" s="73"/>
      <c r="AS532" s="73"/>
      <c r="AT532" s="73"/>
      <c r="AU532" s="73"/>
      <c r="AV532" s="73"/>
      <c r="AW532" s="73"/>
      <c r="AX532" s="73"/>
      <c r="AY532" s="73"/>
      <c r="AZ532" s="72"/>
      <c r="BA532" s="84"/>
      <c r="BB532" s="76"/>
      <c r="BC532" s="76"/>
      <c r="BD532" s="76"/>
      <c r="BE532" s="76"/>
      <c r="BF532" s="76"/>
      <c r="BG532" s="76"/>
      <c r="BH532" s="76"/>
      <c r="BI532" s="76"/>
      <c r="BJ532" s="76"/>
      <c r="BK532" s="74"/>
      <c r="BL532" s="74"/>
      <c r="BM532" s="74"/>
      <c r="BN532" s="74"/>
      <c r="BO532" s="74"/>
      <c r="BP532" s="85"/>
      <c r="BQ532" s="85"/>
      <c r="BR532" s="85"/>
      <c r="BS532" s="86"/>
      <c r="BT532" s="86"/>
      <c r="BU532" s="86"/>
      <c r="BV532" s="74"/>
      <c r="BW532" s="74"/>
      <c r="BX532" s="74"/>
      <c r="BY532" s="74"/>
      <c r="BZ532" s="74"/>
      <c r="CA532" s="73"/>
      <c r="CB532" s="73"/>
      <c r="CC532" s="73"/>
      <c r="CD532" s="73"/>
      <c r="CE532" s="73"/>
      <c r="CF532" s="73"/>
      <c r="CG532" s="73"/>
      <c r="CH532" s="73"/>
      <c r="CI532" s="73"/>
      <c r="CJ532" s="73"/>
      <c r="CK532" s="73"/>
      <c r="CL532" s="73"/>
      <c r="CM532" s="73"/>
      <c r="CN532" s="73"/>
      <c r="CO532" s="73"/>
      <c r="CP532" s="73"/>
      <c r="CQ532" s="73"/>
      <c r="CR532" s="73"/>
      <c r="CS532" s="73"/>
      <c r="CT532" s="73"/>
      <c r="CU532" s="73"/>
      <c r="CV532" s="73"/>
      <c r="CW532" s="73"/>
      <c r="CX532" s="77"/>
      <c r="DA532" s="11" t="s">
        <v>554</v>
      </c>
      <c r="DB532" s="11">
        <v>1.151</v>
      </c>
      <c r="DC532" s="11"/>
    </row>
    <row r="533" spans="1:107" ht="13.5" customHeight="1" x14ac:dyDescent="0.25">
      <c r="A533" s="3"/>
      <c r="B533" s="77"/>
      <c r="C533" s="84"/>
      <c r="D533" s="75"/>
      <c r="E533" s="75"/>
      <c r="F533" s="75"/>
      <c r="G533" s="75"/>
      <c r="H533" s="75"/>
      <c r="I533" s="75"/>
      <c r="J533" s="75"/>
      <c r="K533" s="75"/>
      <c r="L533" s="75"/>
      <c r="M533" s="74"/>
      <c r="N533" s="74"/>
      <c r="O533" s="74"/>
      <c r="P533" s="74"/>
      <c r="Q533" s="74"/>
      <c r="R533" s="85"/>
      <c r="S533" s="85"/>
      <c r="T533" s="85"/>
      <c r="U533" s="86"/>
      <c r="V533" s="86"/>
      <c r="W533" s="86"/>
      <c r="X533" s="74"/>
      <c r="Y533" s="74"/>
      <c r="Z533" s="74"/>
      <c r="AA533" s="74"/>
      <c r="AB533" s="74"/>
      <c r="AC533" s="73"/>
      <c r="AD533" s="73"/>
      <c r="AE533" s="73"/>
      <c r="AF533" s="73"/>
      <c r="AG533" s="73"/>
      <c r="AH533" s="73"/>
      <c r="AI533" s="73"/>
      <c r="AJ533" s="73"/>
      <c r="AK533" s="73"/>
      <c r="AL533" s="73"/>
      <c r="AM533" s="73"/>
      <c r="AN533" s="73"/>
      <c r="AO533" s="73"/>
      <c r="AP533" s="73"/>
      <c r="AQ533" s="73"/>
      <c r="AR533" s="73"/>
      <c r="AS533" s="73"/>
      <c r="AT533" s="73"/>
      <c r="AU533" s="73"/>
      <c r="AV533" s="73"/>
      <c r="AW533" s="73"/>
      <c r="AX533" s="73"/>
      <c r="AY533" s="73"/>
      <c r="AZ533" s="72"/>
      <c r="BA533" s="84"/>
      <c r="BB533" s="76"/>
      <c r="BC533" s="76"/>
      <c r="BD533" s="76"/>
      <c r="BE533" s="76"/>
      <c r="BF533" s="76"/>
      <c r="BG533" s="76"/>
      <c r="BH533" s="76"/>
      <c r="BI533" s="76"/>
      <c r="BJ533" s="76"/>
      <c r="BK533" s="74"/>
      <c r="BL533" s="74"/>
      <c r="BM533" s="74"/>
      <c r="BN533" s="74"/>
      <c r="BO533" s="74"/>
      <c r="BP533" s="85"/>
      <c r="BQ533" s="85"/>
      <c r="BR533" s="85"/>
      <c r="BS533" s="86"/>
      <c r="BT533" s="86"/>
      <c r="BU533" s="86"/>
      <c r="BV533" s="74"/>
      <c r="BW533" s="74"/>
      <c r="BX533" s="74"/>
      <c r="BY533" s="74"/>
      <c r="BZ533" s="74"/>
      <c r="CA533" s="73"/>
      <c r="CB533" s="73"/>
      <c r="CC533" s="73"/>
      <c r="CD533" s="73"/>
      <c r="CE533" s="73"/>
      <c r="CF533" s="73"/>
      <c r="CG533" s="73"/>
      <c r="CH533" s="73"/>
      <c r="CI533" s="73"/>
      <c r="CJ533" s="73"/>
      <c r="CK533" s="73"/>
      <c r="CL533" s="73"/>
      <c r="CM533" s="73"/>
      <c r="CN533" s="73"/>
      <c r="CO533" s="73"/>
      <c r="CP533" s="73"/>
      <c r="CQ533" s="73"/>
      <c r="CR533" s="73"/>
      <c r="CS533" s="73"/>
      <c r="CT533" s="73"/>
      <c r="CU533" s="73"/>
      <c r="CV533" s="73"/>
      <c r="CW533" s="73"/>
      <c r="CX533" s="77"/>
      <c r="DA533" s="11" t="s">
        <v>555</v>
      </c>
      <c r="DB533" s="11">
        <v>1.105</v>
      </c>
      <c r="DC533" s="11"/>
    </row>
    <row r="534" spans="1:107" ht="13.5" customHeight="1" x14ac:dyDescent="0.25">
      <c r="A534" s="3"/>
      <c r="B534" s="77"/>
      <c r="C534" s="84"/>
      <c r="D534" s="75"/>
      <c r="E534" s="75"/>
      <c r="F534" s="75"/>
      <c r="G534" s="75"/>
      <c r="H534" s="75"/>
      <c r="I534" s="75"/>
      <c r="J534" s="75"/>
      <c r="K534" s="75"/>
      <c r="L534" s="75"/>
      <c r="M534" s="74"/>
      <c r="N534" s="74"/>
      <c r="O534" s="74"/>
      <c r="P534" s="74"/>
      <c r="Q534" s="74"/>
      <c r="R534" s="85"/>
      <c r="S534" s="85"/>
      <c r="T534" s="85"/>
      <c r="U534" s="86"/>
      <c r="V534" s="86"/>
      <c r="W534" s="86"/>
      <c r="X534" s="74"/>
      <c r="Y534" s="74"/>
      <c r="Z534" s="74"/>
      <c r="AA534" s="74"/>
      <c r="AB534" s="74"/>
      <c r="AC534" s="73"/>
      <c r="AD534" s="73"/>
      <c r="AE534" s="73"/>
      <c r="AF534" s="73"/>
      <c r="AG534" s="73"/>
      <c r="AH534" s="73"/>
      <c r="AI534" s="73"/>
      <c r="AJ534" s="73"/>
      <c r="AK534" s="73"/>
      <c r="AL534" s="73"/>
      <c r="AM534" s="73"/>
      <c r="AN534" s="73"/>
      <c r="AO534" s="73"/>
      <c r="AP534" s="73"/>
      <c r="AQ534" s="73"/>
      <c r="AR534" s="73"/>
      <c r="AS534" s="73"/>
      <c r="AT534" s="73"/>
      <c r="AU534" s="73"/>
      <c r="AV534" s="73"/>
      <c r="AW534" s="73"/>
      <c r="AX534" s="73"/>
      <c r="AY534" s="73"/>
      <c r="AZ534" s="72"/>
      <c r="BA534" s="84"/>
      <c r="BB534" s="76"/>
      <c r="BC534" s="76"/>
      <c r="BD534" s="76"/>
      <c r="BE534" s="76"/>
      <c r="BF534" s="76"/>
      <c r="BG534" s="76"/>
      <c r="BH534" s="76"/>
      <c r="BI534" s="76"/>
      <c r="BJ534" s="76"/>
      <c r="BK534" s="74"/>
      <c r="BL534" s="74"/>
      <c r="BM534" s="74"/>
      <c r="BN534" s="74"/>
      <c r="BO534" s="74"/>
      <c r="BP534" s="85"/>
      <c r="BQ534" s="85"/>
      <c r="BR534" s="85"/>
      <c r="BS534" s="86"/>
      <c r="BT534" s="86"/>
      <c r="BU534" s="86"/>
      <c r="BV534" s="74"/>
      <c r="BW534" s="74"/>
      <c r="BX534" s="74"/>
      <c r="BY534" s="74"/>
      <c r="BZ534" s="74"/>
      <c r="CA534" s="73"/>
      <c r="CB534" s="73"/>
      <c r="CC534" s="73"/>
      <c r="CD534" s="73"/>
      <c r="CE534" s="73"/>
      <c r="CF534" s="73"/>
      <c r="CG534" s="73"/>
      <c r="CH534" s="73"/>
      <c r="CI534" s="73"/>
      <c r="CJ534" s="73"/>
      <c r="CK534" s="73"/>
      <c r="CL534" s="73"/>
      <c r="CM534" s="73"/>
      <c r="CN534" s="73"/>
      <c r="CO534" s="73"/>
      <c r="CP534" s="73"/>
      <c r="CQ534" s="73"/>
      <c r="CR534" s="73"/>
      <c r="CS534" s="73"/>
      <c r="CT534" s="73"/>
      <c r="CU534" s="73"/>
      <c r="CV534" s="73"/>
      <c r="CW534" s="73"/>
      <c r="CX534" s="77"/>
      <c r="DA534" s="11" t="s">
        <v>556</v>
      </c>
      <c r="DB534" s="11">
        <v>0.98099999999999998</v>
      </c>
      <c r="DC534" s="11"/>
    </row>
    <row r="535" spans="1:107" ht="13.5" customHeight="1" x14ac:dyDescent="0.25">
      <c r="A535" s="3"/>
      <c r="B535" s="77"/>
      <c r="C535" s="84"/>
      <c r="D535" s="75"/>
      <c r="E535" s="75"/>
      <c r="F535" s="75"/>
      <c r="G535" s="75"/>
      <c r="H535" s="75"/>
      <c r="I535" s="75"/>
      <c r="J535" s="75"/>
      <c r="K535" s="75"/>
      <c r="L535" s="75"/>
      <c r="M535" s="74"/>
      <c r="N535" s="74"/>
      <c r="O535" s="74"/>
      <c r="P535" s="74"/>
      <c r="Q535" s="74"/>
      <c r="R535" s="85"/>
      <c r="S535" s="85"/>
      <c r="T535" s="85"/>
      <c r="U535" s="86"/>
      <c r="V535" s="86"/>
      <c r="W535" s="86"/>
      <c r="X535" s="74"/>
      <c r="Y535" s="74"/>
      <c r="Z535" s="74"/>
      <c r="AA535" s="74"/>
      <c r="AB535" s="74"/>
      <c r="AC535" s="73"/>
      <c r="AD535" s="73"/>
      <c r="AE535" s="73"/>
      <c r="AF535" s="73"/>
      <c r="AG535" s="73"/>
      <c r="AH535" s="73"/>
      <c r="AI535" s="73"/>
      <c r="AJ535" s="73"/>
      <c r="AK535" s="73"/>
      <c r="AL535" s="73"/>
      <c r="AM535" s="73"/>
      <c r="AN535" s="73"/>
      <c r="AO535" s="73"/>
      <c r="AP535" s="73"/>
      <c r="AQ535" s="73"/>
      <c r="AR535" s="73"/>
      <c r="AS535" s="73"/>
      <c r="AT535" s="73"/>
      <c r="AU535" s="73"/>
      <c r="AV535" s="73"/>
      <c r="AW535" s="73"/>
      <c r="AX535" s="73"/>
      <c r="AY535" s="73"/>
      <c r="AZ535" s="72"/>
      <c r="BA535" s="84"/>
      <c r="BB535" s="76"/>
      <c r="BC535" s="76"/>
      <c r="BD535" s="76"/>
      <c r="BE535" s="76"/>
      <c r="BF535" s="76"/>
      <c r="BG535" s="76"/>
      <c r="BH535" s="76"/>
      <c r="BI535" s="76"/>
      <c r="BJ535" s="76"/>
      <c r="BK535" s="74"/>
      <c r="BL535" s="74"/>
      <c r="BM535" s="74"/>
      <c r="BN535" s="74"/>
      <c r="BO535" s="74"/>
      <c r="BP535" s="85"/>
      <c r="BQ535" s="85"/>
      <c r="BR535" s="85"/>
      <c r="BS535" s="86"/>
      <c r="BT535" s="86"/>
      <c r="BU535" s="86"/>
      <c r="BV535" s="74"/>
      <c r="BW535" s="74"/>
      <c r="BX535" s="74"/>
      <c r="BY535" s="74"/>
      <c r="BZ535" s="74"/>
      <c r="CA535" s="73"/>
      <c r="CB535" s="73"/>
      <c r="CC535" s="73"/>
      <c r="CD535" s="73"/>
      <c r="CE535" s="73"/>
      <c r="CF535" s="73"/>
      <c r="CG535" s="73"/>
      <c r="CH535" s="73"/>
      <c r="CI535" s="73"/>
      <c r="CJ535" s="73"/>
      <c r="CK535" s="73"/>
      <c r="CL535" s="73"/>
      <c r="CM535" s="73"/>
      <c r="CN535" s="73"/>
      <c r="CO535" s="73"/>
      <c r="CP535" s="73"/>
      <c r="CQ535" s="73"/>
      <c r="CR535" s="73"/>
      <c r="CS535" s="73"/>
      <c r="CT535" s="73"/>
      <c r="CU535" s="73"/>
      <c r="CV535" s="73"/>
      <c r="CW535" s="73"/>
      <c r="CX535" s="77"/>
      <c r="DA535" s="11" t="s">
        <v>557</v>
      </c>
      <c r="DB535" s="11">
        <v>0.94699999999999995</v>
      </c>
      <c r="DC535" s="11"/>
    </row>
    <row r="536" spans="1:107" ht="13.5" customHeight="1" x14ac:dyDescent="0.2">
      <c r="A536" s="3"/>
      <c r="B536" s="77"/>
      <c r="C536" s="83"/>
      <c r="D536" s="83"/>
      <c r="E536" s="83"/>
      <c r="F536" s="83"/>
      <c r="G536" s="83"/>
      <c r="H536" s="83"/>
      <c r="I536" s="83"/>
      <c r="J536" s="83"/>
      <c r="K536" s="83"/>
      <c r="L536" s="83"/>
      <c r="M536" s="83"/>
      <c r="N536" s="83"/>
      <c r="O536" s="83"/>
      <c r="P536" s="83"/>
      <c r="Q536" s="83"/>
      <c r="R536" s="83"/>
      <c r="S536" s="83"/>
      <c r="T536" s="83"/>
      <c r="U536" s="83"/>
      <c r="V536" s="83"/>
      <c r="W536" s="83"/>
      <c r="X536" s="54"/>
      <c r="Y536" s="54"/>
      <c r="Z536" s="54"/>
      <c r="AA536" s="54"/>
      <c r="AB536" s="54"/>
      <c r="AC536" s="73"/>
      <c r="AD536" s="73"/>
      <c r="AE536" s="73"/>
      <c r="AF536" s="73"/>
      <c r="AG536" s="73"/>
      <c r="AH536" s="73"/>
      <c r="AI536" s="73"/>
      <c r="AJ536" s="73"/>
      <c r="AK536" s="73"/>
      <c r="AL536" s="73"/>
      <c r="AM536" s="73"/>
      <c r="AN536" s="73"/>
      <c r="AO536" s="73"/>
      <c r="AP536" s="73"/>
      <c r="AQ536" s="73"/>
      <c r="AR536" s="73"/>
      <c r="AS536" s="73"/>
      <c r="AT536" s="73"/>
      <c r="AU536" s="73"/>
      <c r="AV536" s="73"/>
      <c r="AW536" s="73"/>
      <c r="AX536" s="73"/>
      <c r="AY536" s="73"/>
      <c r="AZ536" s="72"/>
      <c r="BA536" s="83"/>
      <c r="BB536" s="83"/>
      <c r="BC536" s="83"/>
      <c r="BD536" s="83"/>
      <c r="BE536" s="83"/>
      <c r="BF536" s="83"/>
      <c r="BG536" s="83"/>
      <c r="BH536" s="83"/>
      <c r="BI536" s="83"/>
      <c r="BJ536" s="83"/>
      <c r="BK536" s="83"/>
      <c r="BL536" s="83"/>
      <c r="BM536" s="83"/>
      <c r="BN536" s="83"/>
      <c r="BO536" s="83"/>
      <c r="BP536" s="83"/>
      <c r="BQ536" s="83"/>
      <c r="BR536" s="83"/>
      <c r="BS536" s="83"/>
      <c r="BT536" s="83"/>
      <c r="BU536" s="83"/>
      <c r="BV536" s="54"/>
      <c r="BW536" s="54"/>
      <c r="BX536" s="54"/>
      <c r="BY536" s="54"/>
      <c r="BZ536" s="54"/>
      <c r="CA536" s="73"/>
      <c r="CB536" s="73"/>
      <c r="CC536" s="73"/>
      <c r="CD536" s="73"/>
      <c r="CE536" s="73"/>
      <c r="CF536" s="73"/>
      <c r="CG536" s="73"/>
      <c r="CH536" s="73"/>
      <c r="CI536" s="73"/>
      <c r="CJ536" s="73"/>
      <c r="CK536" s="73"/>
      <c r="CL536" s="73"/>
      <c r="CM536" s="73"/>
      <c r="CN536" s="73"/>
      <c r="CO536" s="73"/>
      <c r="CP536" s="73"/>
      <c r="CQ536" s="73"/>
      <c r="CR536" s="73"/>
      <c r="CS536" s="73"/>
      <c r="CT536" s="73"/>
      <c r="CU536" s="73"/>
      <c r="CV536" s="73"/>
      <c r="CW536" s="73"/>
      <c r="CX536" s="77"/>
      <c r="DA536" s="11" t="s">
        <v>558</v>
      </c>
      <c r="DB536" s="11">
        <v>1.022</v>
      </c>
      <c r="DC536" s="11"/>
    </row>
    <row r="537" spans="1:107" ht="13.5" customHeight="1" x14ac:dyDescent="0.2">
      <c r="A537" s="3"/>
      <c r="B537" s="77"/>
      <c r="C537" s="83"/>
      <c r="D537" s="83"/>
      <c r="E537" s="83"/>
      <c r="F537" s="83"/>
      <c r="G537" s="83"/>
      <c r="H537" s="83"/>
      <c r="I537" s="83"/>
      <c r="J537" s="83"/>
      <c r="K537" s="83"/>
      <c r="L537" s="83"/>
      <c r="M537" s="83"/>
      <c r="N537" s="83"/>
      <c r="O537" s="83"/>
      <c r="P537" s="83"/>
      <c r="Q537" s="83"/>
      <c r="R537" s="83"/>
      <c r="S537" s="83"/>
      <c r="T537" s="83"/>
      <c r="U537" s="83"/>
      <c r="V537" s="83"/>
      <c r="W537" s="83"/>
      <c r="X537" s="54"/>
      <c r="Y537" s="54"/>
      <c r="Z537" s="54"/>
      <c r="AA537" s="54"/>
      <c r="AB537" s="54"/>
      <c r="AC537" s="73"/>
      <c r="AD537" s="73"/>
      <c r="AE537" s="73"/>
      <c r="AF537" s="73"/>
      <c r="AG537" s="73"/>
      <c r="AH537" s="73"/>
      <c r="AI537" s="73"/>
      <c r="AJ537" s="73"/>
      <c r="AK537" s="73"/>
      <c r="AL537" s="73"/>
      <c r="AM537" s="73"/>
      <c r="AN537" s="73"/>
      <c r="AO537" s="73"/>
      <c r="AP537" s="73"/>
      <c r="AQ537" s="73"/>
      <c r="AR537" s="73"/>
      <c r="AS537" s="73"/>
      <c r="AT537" s="73"/>
      <c r="AU537" s="73"/>
      <c r="AV537" s="73"/>
      <c r="AW537" s="73"/>
      <c r="AX537" s="73"/>
      <c r="AY537" s="73"/>
      <c r="AZ537" s="77"/>
      <c r="BA537" s="83"/>
      <c r="BB537" s="83"/>
      <c r="BC537" s="83"/>
      <c r="BD537" s="83"/>
      <c r="BE537" s="83"/>
      <c r="BF537" s="83"/>
      <c r="BG537" s="83"/>
      <c r="BH537" s="83"/>
      <c r="BI537" s="83"/>
      <c r="BJ537" s="83"/>
      <c r="BK537" s="83"/>
      <c r="BL537" s="83"/>
      <c r="BM537" s="83"/>
      <c r="BN537" s="83"/>
      <c r="BO537" s="83"/>
      <c r="BP537" s="83"/>
      <c r="BQ537" s="83"/>
      <c r="BR537" s="83"/>
      <c r="BS537" s="83"/>
      <c r="BT537" s="83"/>
      <c r="BU537" s="83"/>
      <c r="BV537" s="54"/>
      <c r="BW537" s="54"/>
      <c r="BX537" s="54"/>
      <c r="BY537" s="54"/>
      <c r="BZ537" s="54"/>
      <c r="CA537" s="73"/>
      <c r="CB537" s="73"/>
      <c r="CC537" s="73"/>
      <c r="CD537" s="73"/>
      <c r="CE537" s="73"/>
      <c r="CF537" s="73"/>
      <c r="CG537" s="73"/>
      <c r="CH537" s="73"/>
      <c r="CI537" s="73"/>
      <c r="CJ537" s="73"/>
      <c r="CK537" s="73"/>
      <c r="CL537" s="73"/>
      <c r="CM537" s="73"/>
      <c r="CN537" s="73"/>
      <c r="CO537" s="73"/>
      <c r="CP537" s="73"/>
      <c r="CQ537" s="73"/>
      <c r="CR537" s="73"/>
      <c r="CS537" s="73"/>
      <c r="CT537" s="73"/>
      <c r="CU537" s="73"/>
      <c r="CV537" s="73"/>
      <c r="CW537" s="73"/>
      <c r="CX537" s="77"/>
      <c r="DA537" s="11" t="s">
        <v>559</v>
      </c>
      <c r="DB537" s="11">
        <v>0.97799999999999998</v>
      </c>
      <c r="DC537" s="11"/>
    </row>
    <row r="538" spans="1:107" ht="13.5" customHeight="1" x14ac:dyDescent="0.25">
      <c r="A538" s="3"/>
      <c r="B538" s="77"/>
      <c r="C538" s="84"/>
      <c r="D538" s="75"/>
      <c r="E538" s="75"/>
      <c r="F538" s="75"/>
      <c r="G538" s="75"/>
      <c r="H538" s="75"/>
      <c r="I538" s="75"/>
      <c r="J538" s="75"/>
      <c r="K538" s="75"/>
      <c r="L538" s="75"/>
      <c r="M538" s="74"/>
      <c r="N538" s="74"/>
      <c r="O538" s="74"/>
      <c r="P538" s="74"/>
      <c r="Q538" s="74"/>
      <c r="R538" s="85"/>
      <c r="S538" s="85"/>
      <c r="T538" s="85"/>
      <c r="U538" s="86"/>
      <c r="V538" s="86"/>
      <c r="W538" s="86"/>
      <c r="X538" s="74"/>
      <c r="Y538" s="74"/>
      <c r="Z538" s="74"/>
      <c r="AA538" s="74"/>
      <c r="AB538" s="74"/>
      <c r="AC538" s="73"/>
      <c r="AD538" s="73"/>
      <c r="AE538" s="73"/>
      <c r="AF538" s="73"/>
      <c r="AG538" s="73"/>
      <c r="AH538" s="73"/>
      <c r="AI538" s="73"/>
      <c r="AJ538" s="73"/>
      <c r="AK538" s="73"/>
      <c r="AL538" s="73"/>
      <c r="AM538" s="73"/>
      <c r="AN538" s="73"/>
      <c r="AO538" s="73"/>
      <c r="AP538" s="73"/>
      <c r="AQ538" s="73"/>
      <c r="AR538" s="73"/>
      <c r="AS538" s="73"/>
      <c r="AT538" s="73"/>
      <c r="AU538" s="73"/>
      <c r="AV538" s="73"/>
      <c r="AW538" s="73"/>
      <c r="AX538" s="73"/>
      <c r="AY538" s="73"/>
      <c r="AZ538" s="77"/>
      <c r="BA538" s="84"/>
      <c r="BB538" s="76"/>
      <c r="BC538" s="76"/>
      <c r="BD538" s="76"/>
      <c r="BE538" s="76"/>
      <c r="BF538" s="76"/>
      <c r="BG538" s="76"/>
      <c r="BH538" s="76"/>
      <c r="BI538" s="76"/>
      <c r="BJ538" s="76"/>
      <c r="BK538" s="74"/>
      <c r="BL538" s="74"/>
      <c r="BM538" s="74"/>
      <c r="BN538" s="74"/>
      <c r="BO538" s="74"/>
      <c r="BP538" s="85"/>
      <c r="BQ538" s="85"/>
      <c r="BR538" s="85"/>
      <c r="BS538" s="86"/>
      <c r="BT538" s="86"/>
      <c r="BU538" s="86"/>
      <c r="BV538" s="74"/>
      <c r="BW538" s="74"/>
      <c r="BX538" s="74"/>
      <c r="BY538" s="74"/>
      <c r="BZ538" s="74"/>
      <c r="CA538" s="73"/>
      <c r="CB538" s="73"/>
      <c r="CC538" s="73"/>
      <c r="CD538" s="73"/>
      <c r="CE538" s="73"/>
      <c r="CF538" s="73"/>
      <c r="CG538" s="73"/>
      <c r="CH538" s="73"/>
      <c r="CI538" s="73"/>
      <c r="CJ538" s="73"/>
      <c r="CK538" s="73"/>
      <c r="CL538" s="73"/>
      <c r="CM538" s="73"/>
      <c r="CN538" s="73"/>
      <c r="CO538" s="73"/>
      <c r="CP538" s="73"/>
      <c r="CQ538" s="73"/>
      <c r="CR538" s="73"/>
      <c r="CS538" s="73"/>
      <c r="CT538" s="73"/>
      <c r="CU538" s="73"/>
      <c r="CV538" s="73"/>
      <c r="CW538" s="73"/>
      <c r="CX538" s="77"/>
      <c r="DA538" s="11" t="s">
        <v>560</v>
      </c>
      <c r="DB538" s="11">
        <v>1.1200000000000001</v>
      </c>
      <c r="DC538" s="11"/>
    </row>
    <row r="539" spans="1:107" ht="13.5" customHeight="1" x14ac:dyDescent="0.25">
      <c r="A539" s="3"/>
      <c r="B539" s="77"/>
      <c r="C539" s="84"/>
      <c r="D539" s="75"/>
      <c r="E539" s="75"/>
      <c r="F539" s="75"/>
      <c r="G539" s="75"/>
      <c r="H539" s="75"/>
      <c r="I539" s="75"/>
      <c r="J539" s="75"/>
      <c r="K539" s="75"/>
      <c r="L539" s="75"/>
      <c r="M539" s="74"/>
      <c r="N539" s="74"/>
      <c r="O539" s="74"/>
      <c r="P539" s="74"/>
      <c r="Q539" s="74"/>
      <c r="R539" s="85"/>
      <c r="S539" s="85"/>
      <c r="T539" s="85"/>
      <c r="U539" s="86"/>
      <c r="V539" s="86"/>
      <c r="W539" s="86"/>
      <c r="X539" s="74"/>
      <c r="Y539" s="74"/>
      <c r="Z539" s="74"/>
      <c r="AA539" s="74"/>
      <c r="AB539" s="74"/>
      <c r="AC539" s="73"/>
      <c r="AD539" s="73"/>
      <c r="AE539" s="73"/>
      <c r="AF539" s="73"/>
      <c r="AG539" s="73"/>
      <c r="AH539" s="73"/>
      <c r="AI539" s="73"/>
      <c r="AJ539" s="73"/>
      <c r="AK539" s="73"/>
      <c r="AL539" s="73"/>
      <c r="AM539" s="73"/>
      <c r="AN539" s="73"/>
      <c r="AO539" s="73"/>
      <c r="AP539" s="73"/>
      <c r="AQ539" s="73"/>
      <c r="AR539" s="73"/>
      <c r="AS539" s="73"/>
      <c r="AT539" s="73"/>
      <c r="AU539" s="73"/>
      <c r="AV539" s="73"/>
      <c r="AW539" s="73"/>
      <c r="AX539" s="73"/>
      <c r="AY539" s="73"/>
      <c r="AZ539" s="77"/>
      <c r="BA539" s="84"/>
      <c r="BB539" s="76"/>
      <c r="BC539" s="76"/>
      <c r="BD539" s="76"/>
      <c r="BE539" s="76"/>
      <c r="BF539" s="76"/>
      <c r="BG539" s="76"/>
      <c r="BH539" s="76"/>
      <c r="BI539" s="76"/>
      <c r="BJ539" s="76"/>
      <c r="BK539" s="74"/>
      <c r="BL539" s="74"/>
      <c r="BM539" s="74"/>
      <c r="BN539" s="74"/>
      <c r="BO539" s="74"/>
      <c r="BP539" s="85"/>
      <c r="BQ539" s="85"/>
      <c r="BR539" s="85"/>
      <c r="BS539" s="86"/>
      <c r="BT539" s="86"/>
      <c r="BU539" s="86"/>
      <c r="BV539" s="74"/>
      <c r="BW539" s="74"/>
      <c r="BX539" s="74"/>
      <c r="BY539" s="74"/>
      <c r="BZ539" s="74"/>
      <c r="CA539" s="73"/>
      <c r="CB539" s="73"/>
      <c r="CC539" s="73"/>
      <c r="CD539" s="73"/>
      <c r="CE539" s="73"/>
      <c r="CF539" s="73"/>
      <c r="CG539" s="73"/>
      <c r="CH539" s="73"/>
      <c r="CI539" s="73"/>
      <c r="CJ539" s="73"/>
      <c r="CK539" s="73"/>
      <c r="CL539" s="73"/>
      <c r="CM539" s="73"/>
      <c r="CN539" s="73"/>
      <c r="CO539" s="73"/>
      <c r="CP539" s="73"/>
      <c r="CQ539" s="73"/>
      <c r="CR539" s="73"/>
      <c r="CS539" s="73"/>
      <c r="CT539" s="73"/>
      <c r="CU539" s="73"/>
      <c r="CV539" s="73"/>
      <c r="CW539" s="73"/>
      <c r="CX539" s="77"/>
      <c r="DA539" s="11" t="s">
        <v>561</v>
      </c>
      <c r="DB539" s="11">
        <v>1.042</v>
      </c>
      <c r="DC539" s="11"/>
    </row>
    <row r="540" spans="1:107" ht="13.5" customHeight="1" x14ac:dyDescent="0.25">
      <c r="A540" s="3"/>
      <c r="B540" s="77"/>
      <c r="C540" s="84"/>
      <c r="D540" s="75"/>
      <c r="E540" s="75"/>
      <c r="F540" s="75"/>
      <c r="G540" s="75"/>
      <c r="H540" s="75"/>
      <c r="I540" s="75"/>
      <c r="J540" s="75"/>
      <c r="K540" s="75"/>
      <c r="L540" s="75"/>
      <c r="M540" s="74"/>
      <c r="N540" s="74"/>
      <c r="O540" s="74"/>
      <c r="P540" s="74"/>
      <c r="Q540" s="74"/>
      <c r="R540" s="85"/>
      <c r="S540" s="85"/>
      <c r="T540" s="85"/>
      <c r="U540" s="86"/>
      <c r="V540" s="86"/>
      <c r="W540" s="86"/>
      <c r="X540" s="74"/>
      <c r="Y540" s="74"/>
      <c r="Z540" s="74"/>
      <c r="AA540" s="74"/>
      <c r="AB540" s="74"/>
      <c r="AC540" s="73"/>
      <c r="AD540" s="73"/>
      <c r="AE540" s="73"/>
      <c r="AF540" s="73"/>
      <c r="AG540" s="73"/>
      <c r="AH540" s="73"/>
      <c r="AI540" s="73"/>
      <c r="AJ540" s="73"/>
      <c r="AK540" s="73"/>
      <c r="AL540" s="73"/>
      <c r="AM540" s="73"/>
      <c r="AN540" s="73"/>
      <c r="AO540" s="73"/>
      <c r="AP540" s="73"/>
      <c r="AQ540" s="73"/>
      <c r="AR540" s="73"/>
      <c r="AS540" s="73"/>
      <c r="AT540" s="73"/>
      <c r="AU540" s="73"/>
      <c r="AV540" s="73"/>
      <c r="AW540" s="73"/>
      <c r="AX540" s="73"/>
      <c r="AY540" s="73"/>
      <c r="AZ540" s="77"/>
      <c r="BA540" s="84"/>
      <c r="BB540" s="76"/>
      <c r="BC540" s="76"/>
      <c r="BD540" s="76"/>
      <c r="BE540" s="76"/>
      <c r="BF540" s="76"/>
      <c r="BG540" s="76"/>
      <c r="BH540" s="76"/>
      <c r="BI540" s="76"/>
      <c r="BJ540" s="76"/>
      <c r="BK540" s="74"/>
      <c r="BL540" s="74"/>
      <c r="BM540" s="74"/>
      <c r="BN540" s="74"/>
      <c r="BO540" s="74"/>
      <c r="BP540" s="85"/>
      <c r="BQ540" s="85"/>
      <c r="BR540" s="85"/>
      <c r="BS540" s="86"/>
      <c r="BT540" s="86"/>
      <c r="BU540" s="86"/>
      <c r="BV540" s="74"/>
      <c r="BW540" s="74"/>
      <c r="BX540" s="74"/>
      <c r="BY540" s="74"/>
      <c r="BZ540" s="74"/>
      <c r="CA540" s="73"/>
      <c r="CB540" s="73"/>
      <c r="CC540" s="73"/>
      <c r="CD540" s="73"/>
      <c r="CE540" s="73"/>
      <c r="CF540" s="73"/>
      <c r="CG540" s="73"/>
      <c r="CH540" s="73"/>
      <c r="CI540" s="73"/>
      <c r="CJ540" s="73"/>
      <c r="CK540" s="73"/>
      <c r="CL540" s="73"/>
      <c r="CM540" s="73"/>
      <c r="CN540" s="73"/>
      <c r="CO540" s="73"/>
      <c r="CP540" s="73"/>
      <c r="CQ540" s="73"/>
      <c r="CR540" s="73"/>
      <c r="CS540" s="73"/>
      <c r="CT540" s="73"/>
      <c r="CU540" s="73"/>
      <c r="CV540" s="73"/>
      <c r="CW540" s="73"/>
      <c r="CX540" s="77"/>
      <c r="DA540" s="11" t="s">
        <v>562</v>
      </c>
      <c r="DB540" s="11">
        <v>1.0149999999999999</v>
      </c>
      <c r="DC540" s="11"/>
    </row>
    <row r="541" spans="1:107" ht="13.5" customHeight="1" x14ac:dyDescent="0.25">
      <c r="A541" s="3"/>
      <c r="B541" s="77"/>
      <c r="C541" s="84"/>
      <c r="D541" s="75"/>
      <c r="E541" s="75"/>
      <c r="F541" s="75"/>
      <c r="G541" s="75"/>
      <c r="H541" s="75"/>
      <c r="I541" s="75"/>
      <c r="J541" s="75"/>
      <c r="K541" s="75"/>
      <c r="L541" s="75"/>
      <c r="M541" s="74"/>
      <c r="N541" s="74"/>
      <c r="O541" s="74"/>
      <c r="P541" s="74"/>
      <c r="Q541" s="74"/>
      <c r="R541" s="85"/>
      <c r="S541" s="85"/>
      <c r="T541" s="85"/>
      <c r="U541" s="86"/>
      <c r="V541" s="86"/>
      <c r="W541" s="86"/>
      <c r="X541" s="74"/>
      <c r="Y541" s="74"/>
      <c r="Z541" s="74"/>
      <c r="AA541" s="74"/>
      <c r="AB541" s="74"/>
      <c r="AC541" s="73"/>
      <c r="AD541" s="73"/>
      <c r="AE541" s="73"/>
      <c r="AF541" s="73"/>
      <c r="AG541" s="73"/>
      <c r="AH541" s="73"/>
      <c r="AI541" s="73"/>
      <c r="AJ541" s="73"/>
      <c r="AK541" s="73"/>
      <c r="AL541" s="73"/>
      <c r="AM541" s="73"/>
      <c r="AN541" s="73"/>
      <c r="AO541" s="73"/>
      <c r="AP541" s="73"/>
      <c r="AQ541" s="73"/>
      <c r="AR541" s="73"/>
      <c r="AS541" s="73"/>
      <c r="AT541" s="73"/>
      <c r="AU541" s="73"/>
      <c r="AV541" s="73"/>
      <c r="AW541" s="73"/>
      <c r="AX541" s="73"/>
      <c r="AY541" s="73"/>
      <c r="AZ541" s="77"/>
      <c r="BA541" s="84"/>
      <c r="BB541" s="76"/>
      <c r="BC541" s="76"/>
      <c r="BD541" s="76"/>
      <c r="BE541" s="76"/>
      <c r="BF541" s="76"/>
      <c r="BG541" s="76"/>
      <c r="BH541" s="76"/>
      <c r="BI541" s="76"/>
      <c r="BJ541" s="76"/>
      <c r="BK541" s="74"/>
      <c r="BL541" s="74"/>
      <c r="BM541" s="74"/>
      <c r="BN541" s="74"/>
      <c r="BO541" s="74"/>
      <c r="BP541" s="85"/>
      <c r="BQ541" s="85"/>
      <c r="BR541" s="85"/>
      <c r="BS541" s="86"/>
      <c r="BT541" s="86"/>
      <c r="BU541" s="86"/>
      <c r="BV541" s="74"/>
      <c r="BW541" s="74"/>
      <c r="BX541" s="74"/>
      <c r="BY541" s="74"/>
      <c r="BZ541" s="74"/>
      <c r="CA541" s="73"/>
      <c r="CB541" s="73"/>
      <c r="CC541" s="73"/>
      <c r="CD541" s="73"/>
      <c r="CE541" s="73"/>
      <c r="CF541" s="73"/>
      <c r="CG541" s="73"/>
      <c r="CH541" s="73"/>
      <c r="CI541" s="73"/>
      <c r="CJ541" s="73"/>
      <c r="CK541" s="73"/>
      <c r="CL541" s="73"/>
      <c r="CM541" s="73"/>
      <c r="CN541" s="73"/>
      <c r="CO541" s="73"/>
      <c r="CP541" s="73"/>
      <c r="CQ541" s="73"/>
      <c r="CR541" s="73"/>
      <c r="CS541" s="73"/>
      <c r="CT541" s="73"/>
      <c r="CU541" s="73"/>
      <c r="CV541" s="73"/>
      <c r="CW541" s="73"/>
      <c r="CX541" s="77"/>
      <c r="DA541" s="11"/>
      <c r="DB541" s="11"/>
      <c r="DC541" s="11"/>
    </row>
    <row r="542" spans="1:107" ht="13.5" customHeight="1" x14ac:dyDescent="0.2">
      <c r="A542" s="3"/>
      <c r="B542" s="77"/>
      <c r="C542" s="83"/>
      <c r="D542" s="83"/>
      <c r="E542" s="83"/>
      <c r="F542" s="83"/>
      <c r="G542" s="83"/>
      <c r="H542" s="83"/>
      <c r="I542" s="83"/>
      <c r="J542" s="83"/>
      <c r="K542" s="83"/>
      <c r="L542" s="83"/>
      <c r="M542" s="83"/>
      <c r="N542" s="83"/>
      <c r="O542" s="83"/>
      <c r="P542" s="83"/>
      <c r="Q542" s="83"/>
      <c r="R542" s="83"/>
      <c r="S542" s="83"/>
      <c r="T542" s="83"/>
      <c r="U542" s="83"/>
      <c r="V542" s="83"/>
      <c r="W542" s="83"/>
      <c r="X542" s="54"/>
      <c r="Y542" s="54"/>
      <c r="Z542" s="54"/>
      <c r="AA542" s="54"/>
      <c r="AB542" s="54"/>
      <c r="AC542" s="73"/>
      <c r="AD542" s="73"/>
      <c r="AE542" s="73"/>
      <c r="AF542" s="73"/>
      <c r="AG542" s="73"/>
      <c r="AH542" s="73"/>
      <c r="AI542" s="73"/>
      <c r="AJ542" s="73"/>
      <c r="AK542" s="73"/>
      <c r="AL542" s="73"/>
      <c r="AM542" s="73"/>
      <c r="AN542" s="73"/>
      <c r="AO542" s="73"/>
      <c r="AP542" s="73"/>
      <c r="AQ542" s="73"/>
      <c r="AR542" s="73"/>
      <c r="AS542" s="73"/>
      <c r="AT542" s="73"/>
      <c r="AU542" s="73"/>
      <c r="AV542" s="73"/>
      <c r="AW542" s="73"/>
      <c r="AX542" s="73"/>
      <c r="AY542" s="73"/>
      <c r="AZ542" s="77"/>
      <c r="BA542" s="83"/>
      <c r="BB542" s="83"/>
      <c r="BC542" s="83"/>
      <c r="BD542" s="83"/>
      <c r="BE542" s="83"/>
      <c r="BF542" s="83"/>
      <c r="BG542" s="83"/>
      <c r="BH542" s="83"/>
      <c r="BI542" s="83"/>
      <c r="BJ542" s="83"/>
      <c r="BK542" s="83"/>
      <c r="BL542" s="83"/>
      <c r="BM542" s="83"/>
      <c r="BN542" s="83"/>
      <c r="BO542" s="83"/>
      <c r="BP542" s="83"/>
      <c r="BQ542" s="83"/>
      <c r="BR542" s="83"/>
      <c r="BS542" s="83"/>
      <c r="BT542" s="83"/>
      <c r="BU542" s="83"/>
      <c r="BV542" s="54"/>
      <c r="BW542" s="54"/>
      <c r="BX542" s="54"/>
      <c r="BY542" s="54"/>
      <c r="BZ542" s="54"/>
      <c r="CA542" s="73"/>
      <c r="CB542" s="73"/>
      <c r="CC542" s="73"/>
      <c r="CD542" s="73"/>
      <c r="CE542" s="73"/>
      <c r="CF542" s="73"/>
      <c r="CG542" s="73"/>
      <c r="CH542" s="73"/>
      <c r="CI542" s="73"/>
      <c r="CJ542" s="73"/>
      <c r="CK542" s="73"/>
      <c r="CL542" s="73"/>
      <c r="CM542" s="73"/>
      <c r="CN542" s="73"/>
      <c r="CO542" s="73"/>
      <c r="CP542" s="73"/>
      <c r="CQ542" s="73"/>
      <c r="CR542" s="73"/>
      <c r="CS542" s="73"/>
      <c r="CT542" s="73"/>
      <c r="CU542" s="73"/>
      <c r="CV542" s="73"/>
      <c r="CW542" s="73"/>
      <c r="CX542" s="77"/>
      <c r="DA542" s="11" t="s">
        <v>563</v>
      </c>
      <c r="DB542" s="11">
        <v>1.081</v>
      </c>
      <c r="DC542" s="11"/>
    </row>
    <row r="543" spans="1:107" ht="13.5" customHeight="1" x14ac:dyDescent="0.2">
      <c r="A543" s="3"/>
      <c r="B543" s="77"/>
      <c r="C543" s="83"/>
      <c r="D543" s="83"/>
      <c r="E543" s="83"/>
      <c r="F543" s="83"/>
      <c r="G543" s="83"/>
      <c r="H543" s="83"/>
      <c r="I543" s="83"/>
      <c r="J543" s="83"/>
      <c r="K543" s="83"/>
      <c r="L543" s="83"/>
      <c r="M543" s="83"/>
      <c r="N543" s="83"/>
      <c r="O543" s="83"/>
      <c r="P543" s="83"/>
      <c r="Q543" s="83"/>
      <c r="R543" s="83"/>
      <c r="S543" s="83"/>
      <c r="T543" s="83"/>
      <c r="U543" s="83"/>
      <c r="V543" s="83"/>
      <c r="W543" s="83"/>
      <c r="X543" s="54"/>
      <c r="Y543" s="54"/>
      <c r="Z543" s="54"/>
      <c r="AA543" s="54"/>
      <c r="AB543" s="54"/>
      <c r="AC543" s="73"/>
      <c r="AD543" s="73"/>
      <c r="AE543" s="73"/>
      <c r="AF543" s="73"/>
      <c r="AG543" s="73"/>
      <c r="AH543" s="73"/>
      <c r="AI543" s="73"/>
      <c r="AJ543" s="73"/>
      <c r="AK543" s="73"/>
      <c r="AL543" s="73"/>
      <c r="AM543" s="73"/>
      <c r="AN543" s="73"/>
      <c r="AO543" s="73"/>
      <c r="AP543" s="73"/>
      <c r="AQ543" s="73"/>
      <c r="AR543" s="73"/>
      <c r="AS543" s="73"/>
      <c r="AT543" s="73"/>
      <c r="AU543" s="73"/>
      <c r="AV543" s="73"/>
      <c r="AW543" s="73"/>
      <c r="AX543" s="73"/>
      <c r="AY543" s="73"/>
      <c r="AZ543" s="77"/>
      <c r="BA543" s="83"/>
      <c r="BB543" s="83"/>
      <c r="BC543" s="83"/>
      <c r="BD543" s="83"/>
      <c r="BE543" s="83"/>
      <c r="BF543" s="83"/>
      <c r="BG543" s="83"/>
      <c r="BH543" s="83"/>
      <c r="BI543" s="83"/>
      <c r="BJ543" s="83"/>
      <c r="BK543" s="83"/>
      <c r="BL543" s="83"/>
      <c r="BM543" s="83"/>
      <c r="BN543" s="83"/>
      <c r="BO543" s="83"/>
      <c r="BP543" s="83"/>
      <c r="BQ543" s="83"/>
      <c r="BR543" s="83"/>
      <c r="BS543" s="83"/>
      <c r="BT543" s="83"/>
      <c r="BU543" s="83"/>
      <c r="BV543" s="54"/>
      <c r="BW543" s="54"/>
      <c r="BX543" s="54"/>
      <c r="BY543" s="54"/>
      <c r="BZ543" s="54"/>
      <c r="CA543" s="83"/>
      <c r="CB543" s="83"/>
      <c r="CC543" s="83"/>
      <c r="CD543" s="83"/>
      <c r="CE543" s="83"/>
      <c r="CF543" s="83"/>
      <c r="CG543" s="83"/>
      <c r="CH543" s="83"/>
      <c r="CI543" s="83"/>
      <c r="CJ543" s="83"/>
      <c r="CK543" s="83"/>
      <c r="CL543" s="83"/>
      <c r="CM543" s="83"/>
      <c r="CN543" s="83"/>
      <c r="CO543" s="83"/>
      <c r="CP543" s="83"/>
      <c r="CQ543" s="83"/>
      <c r="CR543" s="83"/>
      <c r="CS543" s="83"/>
      <c r="CT543" s="83"/>
      <c r="CU543" s="83"/>
      <c r="CV543" s="83"/>
      <c r="CW543" s="83"/>
      <c r="CX543" s="77"/>
      <c r="DA543" s="11" t="s">
        <v>564</v>
      </c>
      <c r="DB543" s="11">
        <v>1.0569999999999999</v>
      </c>
      <c r="DC543" s="11"/>
    </row>
    <row r="544" spans="1:107" ht="13.5" customHeight="1" x14ac:dyDescent="0.25">
      <c r="A544" s="3"/>
      <c r="B544" s="77"/>
      <c r="C544" s="84"/>
      <c r="D544" s="75"/>
      <c r="E544" s="75"/>
      <c r="F544" s="75"/>
      <c r="G544" s="75"/>
      <c r="H544" s="75"/>
      <c r="I544" s="75"/>
      <c r="J544" s="75"/>
      <c r="K544" s="75"/>
      <c r="L544" s="75"/>
      <c r="M544" s="74"/>
      <c r="N544" s="74"/>
      <c r="O544" s="74"/>
      <c r="P544" s="74"/>
      <c r="Q544" s="74"/>
      <c r="R544" s="85"/>
      <c r="S544" s="85"/>
      <c r="T544" s="85"/>
      <c r="U544" s="86"/>
      <c r="V544" s="86"/>
      <c r="W544" s="86"/>
      <c r="X544" s="74"/>
      <c r="Y544" s="74"/>
      <c r="Z544" s="74"/>
      <c r="AA544" s="74"/>
      <c r="AB544" s="74"/>
      <c r="AC544" s="73"/>
      <c r="AD544" s="73"/>
      <c r="AE544" s="73"/>
      <c r="AF544" s="73"/>
      <c r="AG544" s="73"/>
      <c r="AH544" s="73"/>
      <c r="AI544" s="73"/>
      <c r="AJ544" s="73"/>
      <c r="AK544" s="73"/>
      <c r="AL544" s="73"/>
      <c r="AM544" s="73"/>
      <c r="AN544" s="73"/>
      <c r="AO544" s="73"/>
      <c r="AP544" s="73"/>
      <c r="AQ544" s="73"/>
      <c r="AR544" s="73"/>
      <c r="AS544" s="73"/>
      <c r="AT544" s="73"/>
      <c r="AU544" s="73"/>
      <c r="AV544" s="73"/>
      <c r="AW544" s="73"/>
      <c r="AX544" s="73"/>
      <c r="AY544" s="73"/>
      <c r="AZ544" s="77"/>
      <c r="BA544" s="51"/>
      <c r="BB544" s="51"/>
      <c r="BC544" s="51"/>
      <c r="BD544" s="51"/>
      <c r="BE544" s="51"/>
      <c r="BF544" s="51"/>
      <c r="BG544" s="51"/>
      <c r="BH544" s="51"/>
      <c r="BI544" s="51"/>
      <c r="BJ544" s="51"/>
      <c r="BK544" s="51"/>
      <c r="BL544" s="51"/>
      <c r="BM544" s="51"/>
      <c r="BN544" s="51"/>
      <c r="BO544" s="51"/>
      <c r="BP544" s="51"/>
      <c r="BQ544" s="51"/>
      <c r="BR544" s="51"/>
      <c r="BS544" s="51"/>
      <c r="BT544" s="51"/>
      <c r="BU544" s="51"/>
      <c r="BV544" s="54"/>
      <c r="BW544" s="54"/>
      <c r="BX544" s="54"/>
      <c r="BY544" s="54"/>
      <c r="BZ544" s="54"/>
      <c r="CA544" s="87"/>
      <c r="CB544" s="52"/>
      <c r="CC544" s="52"/>
      <c r="CD544" s="52"/>
      <c r="CE544" s="52"/>
      <c r="CF544" s="52"/>
      <c r="CG544" s="52"/>
      <c r="CH544" s="52"/>
      <c r="CI544" s="52"/>
      <c r="CJ544" s="52"/>
      <c r="CK544" s="52"/>
      <c r="CL544" s="52"/>
      <c r="CM544" s="52"/>
      <c r="CN544" s="52"/>
      <c r="CO544" s="52"/>
      <c r="CP544" s="88"/>
      <c r="CQ544" s="88"/>
      <c r="CR544" s="88"/>
      <c r="CS544" s="89"/>
      <c r="CT544" s="80"/>
      <c r="CU544" s="80"/>
      <c r="CV544" s="80"/>
      <c r="CW544" s="80"/>
      <c r="CX544" s="77"/>
      <c r="DA544" s="11" t="s">
        <v>565</v>
      </c>
      <c r="DB544" s="11">
        <v>1.093</v>
      </c>
      <c r="DC544" s="11"/>
    </row>
    <row r="545" spans="1:107" ht="13.5" customHeight="1" x14ac:dyDescent="0.25">
      <c r="A545" s="3"/>
      <c r="B545" s="77"/>
      <c r="C545" s="84"/>
      <c r="D545" s="75"/>
      <c r="E545" s="75"/>
      <c r="F545" s="75"/>
      <c r="G545" s="75"/>
      <c r="H545" s="75"/>
      <c r="I545" s="75"/>
      <c r="J545" s="75"/>
      <c r="K545" s="75"/>
      <c r="L545" s="75"/>
      <c r="M545" s="74"/>
      <c r="N545" s="74"/>
      <c r="O545" s="74"/>
      <c r="P545" s="74"/>
      <c r="Q545" s="74"/>
      <c r="R545" s="85"/>
      <c r="S545" s="85"/>
      <c r="T545" s="85"/>
      <c r="U545" s="86"/>
      <c r="V545" s="86"/>
      <c r="W545" s="86"/>
      <c r="X545" s="74"/>
      <c r="Y545" s="74"/>
      <c r="Z545" s="74"/>
      <c r="AA545" s="74"/>
      <c r="AB545" s="74"/>
      <c r="AC545" s="73"/>
      <c r="AD545" s="73"/>
      <c r="AE545" s="73"/>
      <c r="AF545" s="73"/>
      <c r="AG545" s="73"/>
      <c r="AH545" s="73"/>
      <c r="AI545" s="73"/>
      <c r="AJ545" s="73"/>
      <c r="AK545" s="73"/>
      <c r="AL545" s="73"/>
      <c r="AM545" s="73"/>
      <c r="AN545" s="73"/>
      <c r="AO545" s="73"/>
      <c r="AP545" s="73"/>
      <c r="AQ545" s="73"/>
      <c r="AR545" s="73"/>
      <c r="AS545" s="73"/>
      <c r="AT545" s="73"/>
      <c r="AU545" s="73"/>
      <c r="AV545" s="73"/>
      <c r="AW545" s="73"/>
      <c r="AX545" s="73"/>
      <c r="AY545" s="73"/>
      <c r="AZ545" s="77"/>
      <c r="BA545" s="51"/>
      <c r="BB545" s="51"/>
      <c r="BC545" s="51"/>
      <c r="BD545" s="51"/>
      <c r="BE545" s="51"/>
      <c r="BF545" s="51"/>
      <c r="BG545" s="51"/>
      <c r="BH545" s="51"/>
      <c r="BI545" s="51"/>
      <c r="BJ545" s="51"/>
      <c r="BK545" s="51"/>
      <c r="BL545" s="51"/>
      <c r="BM545" s="51"/>
      <c r="BN545" s="51"/>
      <c r="BO545" s="51"/>
      <c r="BP545" s="51"/>
      <c r="BQ545" s="51"/>
      <c r="BR545" s="51"/>
      <c r="BS545" s="90"/>
      <c r="BT545" s="90"/>
      <c r="BU545" s="90"/>
      <c r="BV545" s="54"/>
      <c r="BW545" s="54"/>
      <c r="BX545" s="54"/>
      <c r="BY545" s="54"/>
      <c r="BZ545" s="54"/>
      <c r="CA545" s="87"/>
      <c r="CB545" s="52"/>
      <c r="CC545" s="52"/>
      <c r="CD545" s="52"/>
      <c r="CE545" s="52"/>
      <c r="CF545" s="52"/>
      <c r="CG545" s="52"/>
      <c r="CH545" s="52"/>
      <c r="CI545" s="52"/>
      <c r="CJ545" s="52"/>
      <c r="CK545" s="52"/>
      <c r="CL545" s="52"/>
      <c r="CM545" s="52"/>
      <c r="CN545" s="52"/>
      <c r="CO545" s="52"/>
      <c r="CP545" s="91"/>
      <c r="CQ545" s="91"/>
      <c r="CR545" s="91"/>
      <c r="CS545" s="79"/>
      <c r="CT545" s="80"/>
      <c r="CU545" s="80"/>
      <c r="CV545" s="80"/>
      <c r="CW545" s="80"/>
      <c r="CX545" s="77"/>
      <c r="DA545" s="11" t="s">
        <v>566</v>
      </c>
      <c r="DB545" s="11">
        <v>1.1919999999999999</v>
      </c>
      <c r="DC545" s="11"/>
    </row>
    <row r="546" spans="1:107" ht="13.5" customHeight="1" x14ac:dyDescent="0.25">
      <c r="A546" s="3"/>
      <c r="B546" s="77"/>
      <c r="C546" s="84"/>
      <c r="D546" s="75"/>
      <c r="E546" s="75"/>
      <c r="F546" s="75"/>
      <c r="G546" s="75"/>
      <c r="H546" s="75"/>
      <c r="I546" s="75"/>
      <c r="J546" s="75"/>
      <c r="K546" s="75"/>
      <c r="L546" s="75"/>
      <c r="M546" s="74"/>
      <c r="N546" s="74"/>
      <c r="O546" s="74"/>
      <c r="P546" s="74"/>
      <c r="Q546" s="74"/>
      <c r="R546" s="85"/>
      <c r="S546" s="85"/>
      <c r="T546" s="85"/>
      <c r="U546" s="86"/>
      <c r="V546" s="86"/>
      <c r="W546" s="86"/>
      <c r="X546" s="74"/>
      <c r="Y546" s="74"/>
      <c r="Z546" s="74"/>
      <c r="AA546" s="74"/>
      <c r="AB546" s="74"/>
      <c r="AC546" s="73"/>
      <c r="AD546" s="73"/>
      <c r="AE546" s="73"/>
      <c r="AF546" s="73"/>
      <c r="AG546" s="73"/>
      <c r="AH546" s="73"/>
      <c r="AI546" s="73"/>
      <c r="AJ546" s="73"/>
      <c r="AK546" s="73"/>
      <c r="AL546" s="73"/>
      <c r="AM546" s="73"/>
      <c r="AN546" s="73"/>
      <c r="AO546" s="73"/>
      <c r="AP546" s="73"/>
      <c r="AQ546" s="73"/>
      <c r="AR546" s="73"/>
      <c r="AS546" s="73"/>
      <c r="AT546" s="73"/>
      <c r="AU546" s="73"/>
      <c r="AV546" s="73"/>
      <c r="AW546" s="73"/>
      <c r="AX546" s="73"/>
      <c r="AY546" s="73"/>
      <c r="AZ546" s="77"/>
      <c r="BA546" s="53"/>
      <c r="BB546" s="53"/>
      <c r="BC546" s="53"/>
      <c r="BD546" s="53"/>
      <c r="BE546" s="53"/>
      <c r="BF546" s="53"/>
      <c r="BG546" s="53"/>
      <c r="BH546" s="53"/>
      <c r="BI546" s="53"/>
      <c r="BJ546" s="53"/>
      <c r="BK546" s="53"/>
      <c r="BL546" s="53"/>
      <c r="BM546" s="53"/>
      <c r="BN546" s="53"/>
      <c r="BO546" s="53"/>
      <c r="BP546" s="53"/>
      <c r="BQ546" s="53"/>
      <c r="BR546" s="53"/>
      <c r="BS546" s="90"/>
      <c r="BT546" s="90"/>
      <c r="BU546" s="90"/>
      <c r="BV546" s="54"/>
      <c r="BW546" s="54"/>
      <c r="BX546" s="54"/>
      <c r="BY546" s="54"/>
      <c r="BZ546" s="54"/>
      <c r="CA546" s="87"/>
      <c r="CB546" s="52"/>
      <c r="CC546" s="52"/>
      <c r="CD546" s="52"/>
      <c r="CE546" s="52"/>
      <c r="CF546" s="52"/>
      <c r="CG546" s="52"/>
      <c r="CH546" s="52"/>
      <c r="CI546" s="52"/>
      <c r="CJ546" s="52"/>
      <c r="CK546" s="52"/>
      <c r="CL546" s="52"/>
      <c r="CM546" s="52"/>
      <c r="CN546" s="52"/>
      <c r="CO546" s="52"/>
      <c r="CP546" s="88"/>
      <c r="CQ546" s="88"/>
      <c r="CR546" s="88"/>
      <c r="CS546" s="89"/>
      <c r="CT546" s="80"/>
      <c r="CU546" s="80"/>
      <c r="CV546" s="80"/>
      <c r="CW546" s="80"/>
      <c r="CX546" s="77"/>
      <c r="DA546" s="11" t="s">
        <v>567</v>
      </c>
      <c r="DB546" s="11">
        <v>1.0349999999999999</v>
      </c>
      <c r="DC546" s="11"/>
    </row>
    <row r="547" spans="1:107" ht="13.5" customHeight="1" x14ac:dyDescent="0.25">
      <c r="A547" s="3"/>
      <c r="B547" s="77"/>
      <c r="C547" s="84"/>
      <c r="D547" s="75"/>
      <c r="E547" s="75"/>
      <c r="F547" s="75"/>
      <c r="G547" s="75"/>
      <c r="H547" s="75"/>
      <c r="I547" s="75"/>
      <c r="J547" s="75"/>
      <c r="K547" s="75"/>
      <c r="L547" s="75"/>
      <c r="M547" s="74"/>
      <c r="N547" s="74"/>
      <c r="O547" s="74"/>
      <c r="P547" s="74"/>
      <c r="Q547" s="74"/>
      <c r="R547" s="85"/>
      <c r="S547" s="85"/>
      <c r="T547" s="85"/>
      <c r="U547" s="86"/>
      <c r="V547" s="86"/>
      <c r="W547" s="86"/>
      <c r="X547" s="74"/>
      <c r="Y547" s="74"/>
      <c r="Z547" s="74"/>
      <c r="AA547" s="74"/>
      <c r="AB547" s="74"/>
      <c r="AC547" s="73"/>
      <c r="AD547" s="73"/>
      <c r="AE547" s="73"/>
      <c r="AF547" s="73"/>
      <c r="AG547" s="73"/>
      <c r="AH547" s="73"/>
      <c r="AI547" s="73"/>
      <c r="AJ547" s="73"/>
      <c r="AK547" s="73"/>
      <c r="AL547" s="73"/>
      <c r="AM547" s="73"/>
      <c r="AN547" s="73"/>
      <c r="AO547" s="73"/>
      <c r="AP547" s="73"/>
      <c r="AQ547" s="73"/>
      <c r="AR547" s="73"/>
      <c r="AS547" s="73"/>
      <c r="AT547" s="73"/>
      <c r="AU547" s="73"/>
      <c r="AV547" s="73"/>
      <c r="AW547" s="73"/>
      <c r="AX547" s="73"/>
      <c r="AY547" s="73"/>
      <c r="AZ547" s="77"/>
      <c r="BA547" s="51"/>
      <c r="BB547" s="51"/>
      <c r="BC547" s="51"/>
      <c r="BD547" s="51"/>
      <c r="BE547" s="51"/>
      <c r="BF547" s="51"/>
      <c r="BG547" s="51"/>
      <c r="BH547" s="51"/>
      <c r="BI547" s="51"/>
      <c r="BJ547" s="51"/>
      <c r="BK547" s="51"/>
      <c r="BL547" s="51"/>
      <c r="BM547" s="51"/>
      <c r="BN547" s="51"/>
      <c r="BO547" s="51"/>
      <c r="BP547" s="51"/>
      <c r="BQ547" s="51"/>
      <c r="BR547" s="51"/>
      <c r="BS547" s="51"/>
      <c r="BT547" s="51"/>
      <c r="BU547" s="51"/>
      <c r="BV547" s="51"/>
      <c r="BW547" s="51"/>
      <c r="BX547" s="51"/>
      <c r="BY547" s="51"/>
      <c r="BZ547" s="51"/>
      <c r="CA547" s="83"/>
      <c r="CB547" s="83"/>
      <c r="CC547" s="83"/>
      <c r="CD547" s="83"/>
      <c r="CE547" s="83"/>
      <c r="CF547" s="83"/>
      <c r="CG547" s="83"/>
      <c r="CH547" s="83"/>
      <c r="CI547" s="83"/>
      <c r="CJ547" s="83"/>
      <c r="CK547" s="83"/>
      <c r="CL547" s="83"/>
      <c r="CM547" s="83"/>
      <c r="CN547" s="83"/>
      <c r="CO547" s="83"/>
      <c r="CP547" s="83"/>
      <c r="CQ547" s="83"/>
      <c r="CR547" s="83"/>
      <c r="CS547" s="92"/>
      <c r="CT547" s="83"/>
      <c r="CU547" s="83"/>
      <c r="CV547" s="83"/>
      <c r="CW547" s="83"/>
      <c r="CX547" s="77"/>
      <c r="DA547" s="11" t="s">
        <v>568</v>
      </c>
      <c r="DB547" s="11">
        <v>1.099</v>
      </c>
      <c r="DC547" s="11"/>
    </row>
    <row r="548" spans="1:107" ht="13.5" customHeight="1" x14ac:dyDescent="0.2">
      <c r="A548" s="3"/>
      <c r="B548" s="77"/>
      <c r="C548" s="83"/>
      <c r="D548" s="83"/>
      <c r="E548" s="83"/>
      <c r="F548" s="83"/>
      <c r="G548" s="83"/>
      <c r="H548" s="83"/>
      <c r="I548" s="83"/>
      <c r="J548" s="83"/>
      <c r="K548" s="83"/>
      <c r="L548" s="83"/>
      <c r="M548" s="83"/>
      <c r="N548" s="83"/>
      <c r="O548" s="83"/>
      <c r="P548" s="83"/>
      <c r="Q548" s="83"/>
      <c r="R548" s="83"/>
      <c r="S548" s="83"/>
      <c r="T548" s="83"/>
      <c r="U548" s="83"/>
      <c r="V548" s="83"/>
      <c r="W548" s="83"/>
      <c r="X548" s="54"/>
      <c r="Y548" s="54"/>
      <c r="Z548" s="54"/>
      <c r="AA548" s="54"/>
      <c r="AB548" s="54"/>
      <c r="AC548" s="73"/>
      <c r="AD548" s="73"/>
      <c r="AE548" s="73"/>
      <c r="AF548" s="73"/>
      <c r="AG548" s="73"/>
      <c r="AH548" s="73"/>
      <c r="AI548" s="73"/>
      <c r="AJ548" s="73"/>
      <c r="AK548" s="73"/>
      <c r="AL548" s="73"/>
      <c r="AM548" s="73"/>
      <c r="AN548" s="73"/>
      <c r="AO548" s="73"/>
      <c r="AP548" s="73"/>
      <c r="AQ548" s="73"/>
      <c r="AR548" s="73"/>
      <c r="AS548" s="73"/>
      <c r="AT548" s="73"/>
      <c r="AU548" s="73"/>
      <c r="AV548" s="73"/>
      <c r="AW548" s="73"/>
      <c r="AX548" s="73"/>
      <c r="AY548" s="73"/>
      <c r="AZ548" s="77"/>
      <c r="BA548" s="52"/>
      <c r="BB548" s="62"/>
      <c r="BC548" s="62"/>
      <c r="BD548" s="62"/>
      <c r="BE548" s="62"/>
      <c r="BF548" s="62"/>
      <c r="BG548" s="62"/>
      <c r="BH548" s="62"/>
      <c r="BI548" s="62"/>
      <c r="BJ548" s="62"/>
      <c r="BK548" s="62"/>
      <c r="BL548" s="62"/>
      <c r="BM548" s="62"/>
      <c r="BN548" s="62"/>
      <c r="BO548" s="62"/>
      <c r="BP548" s="62"/>
      <c r="BQ548" s="62"/>
      <c r="BR548" s="62"/>
      <c r="BS548" s="62"/>
      <c r="BT548" s="62"/>
      <c r="BU548" s="62"/>
      <c r="BV548" s="62"/>
      <c r="BW548" s="62"/>
      <c r="BX548" s="62"/>
      <c r="BY548" s="62"/>
      <c r="BZ548" s="52"/>
      <c r="CA548" s="83"/>
      <c r="CB548" s="83"/>
      <c r="CC548" s="83"/>
      <c r="CD548" s="83"/>
      <c r="CE548" s="83"/>
      <c r="CF548" s="83"/>
      <c r="CG548" s="83"/>
      <c r="CH548" s="83"/>
      <c r="CI548" s="83"/>
      <c r="CJ548" s="83"/>
      <c r="CK548" s="83"/>
      <c r="CL548" s="83"/>
      <c r="CM548" s="83"/>
      <c r="CN548" s="83"/>
      <c r="CO548" s="83"/>
      <c r="CP548" s="83"/>
      <c r="CQ548" s="83"/>
      <c r="CR548" s="83"/>
      <c r="CS548" s="92"/>
      <c r="CT548" s="83"/>
      <c r="CU548" s="83"/>
      <c r="CV548" s="83"/>
      <c r="CW548" s="83"/>
      <c r="CX548" s="77"/>
      <c r="DA548" s="11" t="s">
        <v>569</v>
      </c>
      <c r="DB548" s="11">
        <v>1.026</v>
      </c>
      <c r="DC548" s="11"/>
    </row>
    <row r="549" spans="1:107" ht="13.5" customHeight="1" x14ac:dyDescent="0.2">
      <c r="A549" s="3"/>
      <c r="B549" s="77"/>
      <c r="C549" s="83"/>
      <c r="D549" s="83"/>
      <c r="E549" s="83"/>
      <c r="F549" s="83"/>
      <c r="G549" s="83"/>
      <c r="H549" s="83"/>
      <c r="I549" s="83"/>
      <c r="J549" s="83"/>
      <c r="K549" s="83"/>
      <c r="L549" s="83"/>
      <c r="M549" s="83"/>
      <c r="N549" s="83"/>
      <c r="O549" s="83"/>
      <c r="P549" s="83"/>
      <c r="Q549" s="83"/>
      <c r="R549" s="83"/>
      <c r="S549" s="83"/>
      <c r="T549" s="83"/>
      <c r="U549" s="83"/>
      <c r="V549" s="83"/>
      <c r="W549" s="83"/>
      <c r="X549" s="54"/>
      <c r="Y549" s="54"/>
      <c r="Z549" s="54"/>
      <c r="AA549" s="54"/>
      <c r="AB549" s="54"/>
      <c r="AC549" s="73"/>
      <c r="AD549" s="73"/>
      <c r="AE549" s="73"/>
      <c r="AF549" s="73"/>
      <c r="AG549" s="73"/>
      <c r="AH549" s="73"/>
      <c r="AI549" s="73"/>
      <c r="AJ549" s="73"/>
      <c r="AK549" s="73"/>
      <c r="AL549" s="73"/>
      <c r="AM549" s="73"/>
      <c r="AN549" s="73"/>
      <c r="AO549" s="73"/>
      <c r="AP549" s="73"/>
      <c r="AQ549" s="73"/>
      <c r="AR549" s="73"/>
      <c r="AS549" s="73"/>
      <c r="AT549" s="73"/>
      <c r="AU549" s="73"/>
      <c r="AV549" s="73"/>
      <c r="AW549" s="73"/>
      <c r="AX549" s="73"/>
      <c r="AY549" s="73"/>
      <c r="AZ549" s="77"/>
      <c r="BA549" s="52"/>
      <c r="BB549" s="62"/>
      <c r="BC549" s="62"/>
      <c r="BD549" s="62"/>
      <c r="BE549" s="62"/>
      <c r="BF549" s="62"/>
      <c r="BG549" s="62"/>
      <c r="BH549" s="62"/>
      <c r="BI549" s="62"/>
      <c r="BJ549" s="62"/>
      <c r="BK549" s="62"/>
      <c r="BL549" s="62"/>
      <c r="BM549" s="62"/>
      <c r="BN549" s="62"/>
      <c r="BO549" s="62"/>
      <c r="BP549" s="62"/>
      <c r="BQ549" s="62"/>
      <c r="BR549" s="62"/>
      <c r="BS549" s="62"/>
      <c r="BT549" s="62"/>
      <c r="BU549" s="62"/>
      <c r="BV549" s="62"/>
      <c r="BW549" s="62"/>
      <c r="BX549" s="62"/>
      <c r="BY549" s="62"/>
      <c r="BZ549" s="52"/>
      <c r="CA549" s="87"/>
      <c r="CB549" s="52"/>
      <c r="CC549" s="52"/>
      <c r="CD549" s="52"/>
      <c r="CE549" s="52"/>
      <c r="CF549" s="52"/>
      <c r="CG549" s="52"/>
      <c r="CH549" s="52"/>
      <c r="CI549" s="52"/>
      <c r="CJ549" s="52"/>
      <c r="CK549" s="52"/>
      <c r="CL549" s="52"/>
      <c r="CM549" s="52"/>
      <c r="CN549" s="52"/>
      <c r="CO549" s="52"/>
      <c r="CP549" s="91"/>
      <c r="CQ549" s="91"/>
      <c r="CR549" s="91"/>
      <c r="CS549" s="92"/>
      <c r="CT549" s="83"/>
      <c r="CU549" s="83"/>
      <c r="CV549" s="83"/>
      <c r="CW549" s="83"/>
      <c r="CX549" s="77"/>
      <c r="DA549" s="11" t="s">
        <v>570</v>
      </c>
      <c r="DB549" s="11">
        <v>1.0720000000000001</v>
      </c>
      <c r="DC549" s="11"/>
    </row>
    <row r="550" spans="1:107" ht="13.5" customHeight="1" x14ac:dyDescent="0.25">
      <c r="A550" s="3"/>
      <c r="B550" s="77"/>
      <c r="C550" s="84"/>
      <c r="D550" s="75"/>
      <c r="E550" s="75"/>
      <c r="F550" s="75"/>
      <c r="G550" s="75"/>
      <c r="H550" s="75"/>
      <c r="I550" s="75"/>
      <c r="J550" s="75"/>
      <c r="K550" s="75"/>
      <c r="L550" s="75"/>
      <c r="M550" s="74"/>
      <c r="N550" s="74"/>
      <c r="O550" s="74"/>
      <c r="P550" s="74"/>
      <c r="Q550" s="74"/>
      <c r="R550" s="85"/>
      <c r="S550" s="85"/>
      <c r="T550" s="85"/>
      <c r="U550" s="86"/>
      <c r="V550" s="86"/>
      <c r="W550" s="86"/>
      <c r="X550" s="74"/>
      <c r="Y550" s="74"/>
      <c r="Z550" s="74"/>
      <c r="AA550" s="74"/>
      <c r="AB550" s="74"/>
      <c r="AC550" s="73"/>
      <c r="AD550" s="73"/>
      <c r="AE550" s="73"/>
      <c r="AF550" s="73"/>
      <c r="AG550" s="73"/>
      <c r="AH550" s="73"/>
      <c r="AI550" s="73"/>
      <c r="AJ550" s="73"/>
      <c r="AK550" s="73"/>
      <c r="AL550" s="73"/>
      <c r="AM550" s="73"/>
      <c r="AN550" s="73"/>
      <c r="AO550" s="73"/>
      <c r="AP550" s="73"/>
      <c r="AQ550" s="73"/>
      <c r="AR550" s="73"/>
      <c r="AS550" s="73"/>
      <c r="AT550" s="73"/>
      <c r="AU550" s="73"/>
      <c r="AV550" s="73"/>
      <c r="AW550" s="73"/>
      <c r="AX550" s="73"/>
      <c r="AY550" s="73"/>
      <c r="AZ550" s="77"/>
      <c r="BA550" s="52"/>
      <c r="BB550" s="62"/>
      <c r="BC550" s="62"/>
      <c r="BD550" s="62"/>
      <c r="BE550" s="62"/>
      <c r="BF550" s="62"/>
      <c r="BG550" s="62"/>
      <c r="BH550" s="62"/>
      <c r="BI550" s="62"/>
      <c r="BJ550" s="62"/>
      <c r="BK550" s="62"/>
      <c r="BL550" s="62"/>
      <c r="BM550" s="62"/>
      <c r="BN550" s="62"/>
      <c r="BO550" s="62"/>
      <c r="BP550" s="62"/>
      <c r="BQ550" s="62"/>
      <c r="BR550" s="62"/>
      <c r="BS550" s="62"/>
      <c r="BT550" s="62"/>
      <c r="BU550" s="62"/>
      <c r="BV550" s="62"/>
      <c r="BW550" s="62"/>
      <c r="BX550" s="62"/>
      <c r="BY550" s="62"/>
      <c r="BZ550" s="52"/>
      <c r="CA550" s="83"/>
      <c r="CB550" s="83"/>
      <c r="CC550" s="83"/>
      <c r="CD550" s="83"/>
      <c r="CE550" s="83"/>
      <c r="CF550" s="83"/>
      <c r="CG550" s="83"/>
      <c r="CH550" s="83"/>
      <c r="CI550" s="83"/>
      <c r="CJ550" s="83"/>
      <c r="CK550" s="83"/>
      <c r="CL550" s="83"/>
      <c r="CM550" s="83"/>
      <c r="CN550" s="83"/>
      <c r="CO550" s="83"/>
      <c r="CP550" s="83"/>
      <c r="CQ550" s="83"/>
      <c r="CR550" s="83"/>
      <c r="CS550" s="92"/>
      <c r="CT550" s="83"/>
      <c r="CU550" s="83"/>
      <c r="CV550" s="83"/>
      <c r="CW550" s="83"/>
      <c r="CX550" s="77"/>
      <c r="DA550" s="11" t="s">
        <v>571</v>
      </c>
      <c r="DB550" s="11">
        <v>1.165</v>
      </c>
      <c r="DC550" s="11"/>
    </row>
    <row r="551" spans="1:107" ht="13.5" customHeight="1" x14ac:dyDescent="0.25">
      <c r="A551" s="3"/>
      <c r="B551" s="77"/>
      <c r="C551" s="84"/>
      <c r="D551" s="75"/>
      <c r="E551" s="75"/>
      <c r="F551" s="75"/>
      <c r="G551" s="75"/>
      <c r="H551" s="75"/>
      <c r="I551" s="75"/>
      <c r="J551" s="75"/>
      <c r="K551" s="75"/>
      <c r="L551" s="75"/>
      <c r="M551" s="74"/>
      <c r="N551" s="74"/>
      <c r="O551" s="74"/>
      <c r="P551" s="74"/>
      <c r="Q551" s="74"/>
      <c r="R551" s="85"/>
      <c r="S551" s="85"/>
      <c r="T551" s="85"/>
      <c r="U551" s="86"/>
      <c r="V551" s="86"/>
      <c r="W551" s="86"/>
      <c r="X551" s="74"/>
      <c r="Y551" s="74"/>
      <c r="Z551" s="74"/>
      <c r="AA551" s="74"/>
      <c r="AB551" s="74"/>
      <c r="AC551" s="73"/>
      <c r="AD551" s="73"/>
      <c r="AE551" s="73"/>
      <c r="AF551" s="73"/>
      <c r="AG551" s="73"/>
      <c r="AH551" s="73"/>
      <c r="AI551" s="73"/>
      <c r="AJ551" s="73"/>
      <c r="AK551" s="73"/>
      <c r="AL551" s="73"/>
      <c r="AM551" s="73"/>
      <c r="AN551" s="73"/>
      <c r="AO551" s="73"/>
      <c r="AP551" s="73"/>
      <c r="AQ551" s="73"/>
      <c r="AR551" s="73"/>
      <c r="AS551" s="73"/>
      <c r="AT551" s="73"/>
      <c r="AU551" s="73"/>
      <c r="AV551" s="73"/>
      <c r="AW551" s="73"/>
      <c r="AX551" s="73"/>
      <c r="AY551" s="73"/>
      <c r="AZ551" s="77"/>
      <c r="BA551" s="53"/>
      <c r="BB551" s="62"/>
      <c r="BC551" s="62"/>
      <c r="BD551" s="62"/>
      <c r="BE551" s="62"/>
      <c r="BF551" s="62"/>
      <c r="BG551" s="62"/>
      <c r="BH551" s="62"/>
      <c r="BI551" s="62"/>
      <c r="BJ551" s="62"/>
      <c r="BK551" s="62"/>
      <c r="BL551" s="62"/>
      <c r="BM551" s="62"/>
      <c r="BN551" s="62"/>
      <c r="BO551" s="62"/>
      <c r="BP551" s="62"/>
      <c r="BQ551" s="62"/>
      <c r="BR551" s="62"/>
      <c r="BS551" s="62"/>
      <c r="BT551" s="62"/>
      <c r="BU551" s="62"/>
      <c r="BV551" s="62"/>
      <c r="BW551" s="62"/>
      <c r="BX551" s="62"/>
      <c r="BY551" s="62"/>
      <c r="BZ551" s="54"/>
      <c r="CA551" s="83"/>
      <c r="CB551" s="83"/>
      <c r="CC551" s="83"/>
      <c r="CD551" s="83"/>
      <c r="CE551" s="83"/>
      <c r="CF551" s="83"/>
      <c r="CG551" s="83"/>
      <c r="CH551" s="83"/>
      <c r="CI551" s="83"/>
      <c r="CJ551" s="83"/>
      <c r="CK551" s="83"/>
      <c r="CL551" s="83"/>
      <c r="CM551" s="83"/>
      <c r="CN551" s="83"/>
      <c r="CO551" s="83"/>
      <c r="CP551" s="83"/>
      <c r="CQ551" s="83"/>
      <c r="CR551" s="83"/>
      <c r="CS551" s="92"/>
      <c r="CT551" s="83"/>
      <c r="CU551" s="83"/>
      <c r="CV551" s="83"/>
      <c r="CW551" s="83"/>
      <c r="CX551" s="77"/>
      <c r="DA551" s="11" t="s">
        <v>572</v>
      </c>
      <c r="DB551" s="11">
        <v>1.103</v>
      </c>
      <c r="DC551" s="11"/>
    </row>
    <row r="552" spans="1:107" ht="13.5" customHeight="1" x14ac:dyDescent="0.25">
      <c r="A552" s="3"/>
      <c r="B552" s="77"/>
      <c r="C552" s="84"/>
      <c r="D552" s="75"/>
      <c r="E552" s="75"/>
      <c r="F552" s="75"/>
      <c r="G552" s="75"/>
      <c r="H552" s="75"/>
      <c r="I552" s="75"/>
      <c r="J552" s="75"/>
      <c r="K552" s="75"/>
      <c r="L552" s="75"/>
      <c r="M552" s="74"/>
      <c r="N552" s="74"/>
      <c r="O552" s="74"/>
      <c r="P552" s="74"/>
      <c r="Q552" s="74"/>
      <c r="R552" s="85"/>
      <c r="S552" s="85"/>
      <c r="T552" s="85"/>
      <c r="U552" s="86"/>
      <c r="V552" s="86"/>
      <c r="W552" s="86"/>
      <c r="X552" s="74"/>
      <c r="Y552" s="74"/>
      <c r="Z552" s="74"/>
      <c r="AA552" s="74"/>
      <c r="AB552" s="74"/>
      <c r="AC552" s="73"/>
      <c r="AD552" s="73"/>
      <c r="AE552" s="73"/>
      <c r="AF552" s="73"/>
      <c r="AG552" s="73"/>
      <c r="AH552" s="73"/>
      <c r="AI552" s="73"/>
      <c r="AJ552" s="73"/>
      <c r="AK552" s="73"/>
      <c r="AL552" s="73"/>
      <c r="AM552" s="73"/>
      <c r="AN552" s="73"/>
      <c r="AO552" s="73"/>
      <c r="AP552" s="73"/>
      <c r="AQ552" s="73"/>
      <c r="AR552" s="73"/>
      <c r="AS552" s="73"/>
      <c r="AT552" s="73"/>
      <c r="AU552" s="73"/>
      <c r="AV552" s="73"/>
      <c r="AW552" s="73"/>
      <c r="AX552" s="73"/>
      <c r="AY552" s="73"/>
      <c r="AZ552" s="77"/>
      <c r="BA552" s="52"/>
      <c r="BB552" s="62"/>
      <c r="BC552" s="62"/>
      <c r="BD552" s="62"/>
      <c r="BE552" s="62"/>
      <c r="BF552" s="62"/>
      <c r="BG552" s="62"/>
      <c r="BH552" s="62"/>
      <c r="BI552" s="62"/>
      <c r="BJ552" s="62"/>
      <c r="BK552" s="62"/>
      <c r="BL552" s="62"/>
      <c r="BM552" s="62"/>
      <c r="BN552" s="62"/>
      <c r="BO552" s="62"/>
      <c r="BP552" s="62"/>
      <c r="BQ552" s="62"/>
      <c r="BR552" s="62"/>
      <c r="BS552" s="62"/>
      <c r="BT552" s="62"/>
      <c r="BU552" s="62"/>
      <c r="BV552" s="62"/>
      <c r="BW552" s="62"/>
      <c r="BX552" s="62"/>
      <c r="BY552" s="62"/>
      <c r="BZ552" s="52"/>
      <c r="CA552" s="77"/>
      <c r="CB552" s="77"/>
      <c r="CC552" s="77"/>
      <c r="CD552" s="77"/>
      <c r="CE552" s="77"/>
      <c r="CF552" s="77"/>
      <c r="CG552" s="77"/>
      <c r="CH552" s="77"/>
      <c r="CI552" s="77"/>
      <c r="CJ552" s="77"/>
      <c r="CK552" s="77"/>
      <c r="CL552" s="77"/>
      <c r="CM552" s="77"/>
      <c r="CN552" s="77"/>
      <c r="CO552" s="77"/>
      <c r="CP552" s="77"/>
      <c r="CQ552" s="77"/>
      <c r="CR552" s="77"/>
      <c r="CS552" s="77"/>
      <c r="CT552" s="77"/>
      <c r="CU552" s="77"/>
      <c r="CV552" s="77"/>
      <c r="CW552" s="77"/>
      <c r="CX552" s="77"/>
      <c r="DA552" s="11" t="s">
        <v>573</v>
      </c>
      <c r="DB552" s="11">
        <v>1.119</v>
      </c>
      <c r="DC552" s="11"/>
    </row>
    <row r="553" spans="1:107" ht="13.5" customHeight="1" x14ac:dyDescent="0.25">
      <c r="A553" s="3"/>
      <c r="B553" s="77"/>
      <c r="C553" s="84"/>
      <c r="D553" s="75"/>
      <c r="E553" s="75"/>
      <c r="F553" s="75"/>
      <c r="G553" s="75"/>
      <c r="H553" s="75"/>
      <c r="I553" s="75"/>
      <c r="J553" s="75"/>
      <c r="K553" s="75"/>
      <c r="L553" s="75"/>
      <c r="M553" s="74"/>
      <c r="N553" s="74"/>
      <c r="O553" s="74"/>
      <c r="P553" s="74"/>
      <c r="Q553" s="74"/>
      <c r="R553" s="85"/>
      <c r="S553" s="85"/>
      <c r="T553" s="85"/>
      <c r="U553" s="86"/>
      <c r="V553" s="86"/>
      <c r="W553" s="86"/>
      <c r="X553" s="74"/>
      <c r="Y553" s="74"/>
      <c r="Z553" s="74"/>
      <c r="AA553" s="74"/>
      <c r="AB553" s="74"/>
      <c r="AC553" s="73"/>
      <c r="AD553" s="73"/>
      <c r="AE553" s="73"/>
      <c r="AF553" s="73"/>
      <c r="AG553" s="73"/>
      <c r="AH553" s="73"/>
      <c r="AI553" s="73"/>
      <c r="AJ553" s="73"/>
      <c r="AK553" s="73"/>
      <c r="AL553" s="73"/>
      <c r="AM553" s="73"/>
      <c r="AN553" s="73"/>
      <c r="AO553" s="73"/>
      <c r="AP553" s="73"/>
      <c r="AQ553" s="73"/>
      <c r="AR553" s="73"/>
      <c r="AS553" s="73"/>
      <c r="AT553" s="73"/>
      <c r="AU553" s="73"/>
      <c r="AV553" s="73"/>
      <c r="AW553" s="73"/>
      <c r="AX553" s="73"/>
      <c r="AY553" s="73"/>
      <c r="AZ553" s="77"/>
      <c r="BA553" s="53"/>
      <c r="BB553" s="62"/>
      <c r="BC553" s="62"/>
      <c r="BD553" s="62"/>
      <c r="BE553" s="62"/>
      <c r="BF553" s="62"/>
      <c r="BG553" s="62"/>
      <c r="BH553" s="62"/>
      <c r="BI553" s="62"/>
      <c r="BJ553" s="62"/>
      <c r="BK553" s="62"/>
      <c r="BL553" s="62"/>
      <c r="BM553" s="62"/>
      <c r="BN553" s="62"/>
      <c r="BO553" s="62"/>
      <c r="BP553" s="62"/>
      <c r="BQ553" s="62"/>
      <c r="BR553" s="62"/>
      <c r="BS553" s="62"/>
      <c r="BT553" s="62"/>
      <c r="BU553" s="62"/>
      <c r="BV553" s="62"/>
      <c r="BW553" s="62"/>
      <c r="BX553" s="62"/>
      <c r="BY553" s="62"/>
      <c r="BZ553" s="54"/>
      <c r="CA553" s="77"/>
      <c r="CB553" s="77"/>
      <c r="CC553" s="77"/>
      <c r="CD553" s="81"/>
      <c r="CE553" s="81"/>
      <c r="CF553" s="81"/>
      <c r="CG553" s="81"/>
      <c r="CH553" s="81"/>
      <c r="CI553" s="81"/>
      <c r="CJ553" s="81"/>
      <c r="CK553" s="81"/>
      <c r="CL553" s="81"/>
      <c r="CM553" s="81"/>
      <c r="CN553" s="81"/>
      <c r="CO553" s="81"/>
      <c r="CP553" s="81"/>
      <c r="CQ553" s="81"/>
      <c r="CR553" s="81"/>
      <c r="CS553" s="81"/>
      <c r="CT553" s="81"/>
      <c r="CU553" s="77"/>
      <c r="CV553" s="77"/>
      <c r="CW553" s="77"/>
      <c r="CX553" s="77"/>
      <c r="DA553" s="11" t="s">
        <v>574</v>
      </c>
      <c r="DB553" s="11">
        <v>1.589</v>
      </c>
      <c r="DC553" s="11"/>
    </row>
    <row r="554" spans="1:107" ht="13.5" customHeight="1" x14ac:dyDescent="0.2">
      <c r="A554" s="3"/>
      <c r="B554" s="77"/>
      <c r="C554" s="83"/>
      <c r="D554" s="83"/>
      <c r="E554" s="83"/>
      <c r="F554" s="83"/>
      <c r="G554" s="83"/>
      <c r="H554" s="83"/>
      <c r="I554" s="83"/>
      <c r="J554" s="83"/>
      <c r="K554" s="83"/>
      <c r="L554" s="83"/>
      <c r="M554" s="83"/>
      <c r="N554" s="83"/>
      <c r="O554" s="83"/>
      <c r="P554" s="83"/>
      <c r="Q554" s="83"/>
      <c r="R554" s="83"/>
      <c r="S554" s="83"/>
      <c r="T554" s="83"/>
      <c r="U554" s="83"/>
      <c r="V554" s="83"/>
      <c r="W554" s="83"/>
      <c r="X554" s="54"/>
      <c r="Y554" s="54"/>
      <c r="Z554" s="54"/>
      <c r="AA554" s="54"/>
      <c r="AB554" s="54"/>
      <c r="AC554" s="73"/>
      <c r="AD554" s="73"/>
      <c r="AE554" s="73"/>
      <c r="AF554" s="73"/>
      <c r="AG554" s="73"/>
      <c r="AH554" s="73"/>
      <c r="AI554" s="73"/>
      <c r="AJ554" s="73"/>
      <c r="AK554" s="73"/>
      <c r="AL554" s="73"/>
      <c r="AM554" s="73"/>
      <c r="AN554" s="73"/>
      <c r="AO554" s="73"/>
      <c r="AP554" s="73"/>
      <c r="AQ554" s="73"/>
      <c r="AR554" s="73"/>
      <c r="AS554" s="73"/>
      <c r="AT554" s="73"/>
      <c r="AU554" s="73"/>
      <c r="AV554" s="73"/>
      <c r="AW554" s="73"/>
      <c r="AX554" s="73"/>
      <c r="AY554" s="73"/>
      <c r="AZ554" s="77"/>
      <c r="BA554" s="53"/>
      <c r="BB554" s="62"/>
      <c r="BC554" s="62"/>
      <c r="BD554" s="62"/>
      <c r="BE554" s="62"/>
      <c r="BF554" s="62"/>
      <c r="BG554" s="62"/>
      <c r="BH554" s="62"/>
      <c r="BI554" s="62"/>
      <c r="BJ554" s="62"/>
      <c r="BK554" s="62"/>
      <c r="BL554" s="62"/>
      <c r="BM554" s="62"/>
      <c r="BN554" s="62"/>
      <c r="BO554" s="62"/>
      <c r="BP554" s="62"/>
      <c r="BQ554" s="62"/>
      <c r="BR554" s="62"/>
      <c r="BS554" s="62"/>
      <c r="BT554" s="62"/>
      <c r="BU554" s="62"/>
      <c r="BV554" s="62"/>
      <c r="BW554" s="62"/>
      <c r="BX554" s="62"/>
      <c r="BY554" s="62"/>
      <c r="BZ554" s="54"/>
      <c r="CA554" s="77"/>
      <c r="CB554" s="77"/>
      <c r="CC554" s="77"/>
      <c r="CD554" s="81"/>
      <c r="CE554" s="81"/>
      <c r="CF554" s="81"/>
      <c r="CG554" s="81"/>
      <c r="CH554" s="81"/>
      <c r="CI554" s="81"/>
      <c r="CJ554" s="81"/>
      <c r="CK554" s="81"/>
      <c r="CL554" s="81"/>
      <c r="CM554" s="81"/>
      <c r="CN554" s="81"/>
      <c r="CO554" s="81"/>
      <c r="CP554" s="81"/>
      <c r="CQ554" s="81"/>
      <c r="CR554" s="81"/>
      <c r="CS554" s="81"/>
      <c r="CT554" s="81"/>
      <c r="CU554" s="77"/>
      <c r="CV554" s="77"/>
      <c r="CW554" s="77"/>
      <c r="CX554" s="77"/>
      <c r="DA554" s="11" t="s">
        <v>575</v>
      </c>
      <c r="DB554" s="11">
        <v>0.93500000000000005</v>
      </c>
      <c r="DC554" s="11"/>
    </row>
    <row r="555" spans="1:107" ht="13.5" customHeight="1" x14ac:dyDescent="0.2">
      <c r="A555" s="3"/>
      <c r="B555" s="77"/>
      <c r="C555" s="83"/>
      <c r="D555" s="83"/>
      <c r="E555" s="83"/>
      <c r="F555" s="83"/>
      <c r="G555" s="83"/>
      <c r="H555" s="83"/>
      <c r="I555" s="83"/>
      <c r="J555" s="83"/>
      <c r="K555" s="83"/>
      <c r="L555" s="83"/>
      <c r="M555" s="83"/>
      <c r="N555" s="83"/>
      <c r="O555" s="83"/>
      <c r="P555" s="83"/>
      <c r="Q555" s="83"/>
      <c r="R555" s="83"/>
      <c r="S555" s="83"/>
      <c r="T555" s="83"/>
      <c r="U555" s="83"/>
      <c r="V555" s="83"/>
      <c r="W555" s="83"/>
      <c r="X555" s="54"/>
      <c r="Y555" s="54"/>
      <c r="Z555" s="54"/>
      <c r="AA555" s="54"/>
      <c r="AB555" s="54"/>
      <c r="AC555" s="73"/>
      <c r="AD555" s="73"/>
      <c r="AE555" s="73"/>
      <c r="AF555" s="73"/>
      <c r="AG555" s="73"/>
      <c r="AH555" s="73"/>
      <c r="AI555" s="73"/>
      <c r="AJ555" s="73"/>
      <c r="AK555" s="73"/>
      <c r="AL555" s="73"/>
      <c r="AM555" s="73"/>
      <c r="AN555" s="73"/>
      <c r="AO555" s="73"/>
      <c r="AP555" s="73"/>
      <c r="AQ555" s="73"/>
      <c r="AR555" s="73"/>
      <c r="AS555" s="73"/>
      <c r="AT555" s="73"/>
      <c r="AU555" s="73"/>
      <c r="AV555" s="73"/>
      <c r="AW555" s="73"/>
      <c r="AX555" s="73"/>
      <c r="AY555" s="73"/>
      <c r="AZ555" s="77"/>
      <c r="BA555" s="77"/>
      <c r="BB555" s="62"/>
      <c r="BC555" s="62"/>
      <c r="BD555" s="62"/>
      <c r="BE555" s="62"/>
      <c r="BF555" s="62"/>
      <c r="BG555" s="62"/>
      <c r="BH555" s="62"/>
      <c r="BI555" s="62"/>
      <c r="BJ555" s="62"/>
      <c r="BK555" s="62"/>
      <c r="BL555" s="62"/>
      <c r="BM555" s="62"/>
      <c r="BN555" s="62"/>
      <c r="BO555" s="62"/>
      <c r="BP555" s="62"/>
      <c r="BQ555" s="62"/>
      <c r="BR555" s="62"/>
      <c r="BS555" s="62"/>
      <c r="BT555" s="62"/>
      <c r="BU555" s="62"/>
      <c r="BV555" s="62"/>
      <c r="BW555" s="62"/>
      <c r="BX555" s="62"/>
      <c r="BY555" s="62"/>
      <c r="BZ555" s="77"/>
      <c r="CA555" s="77"/>
      <c r="CB555" s="77"/>
      <c r="CC555" s="77"/>
      <c r="CD555" s="81"/>
      <c r="CE555" s="81"/>
      <c r="CF555" s="81"/>
      <c r="CG555" s="81"/>
      <c r="CH555" s="81"/>
      <c r="CI555" s="81"/>
      <c r="CJ555" s="81"/>
      <c r="CK555" s="81"/>
      <c r="CL555" s="81"/>
      <c r="CM555" s="81"/>
      <c r="CN555" s="81"/>
      <c r="CO555" s="81"/>
      <c r="CP555" s="81"/>
      <c r="CQ555" s="81"/>
      <c r="CR555" s="81"/>
      <c r="CS555" s="81"/>
      <c r="CT555" s="81"/>
      <c r="CU555" s="77"/>
      <c r="CV555" s="77"/>
      <c r="CW555" s="77"/>
      <c r="CX555" s="77"/>
      <c r="DA555" s="11"/>
      <c r="DB555" s="11"/>
      <c r="DC555" s="11"/>
    </row>
    <row r="556" spans="1:107" ht="13.5" customHeight="1" x14ac:dyDescent="0.25">
      <c r="A556" s="3"/>
      <c r="B556" s="77"/>
      <c r="C556" s="84"/>
      <c r="D556" s="75"/>
      <c r="E556" s="75"/>
      <c r="F556" s="75"/>
      <c r="G556" s="75"/>
      <c r="H556" s="75"/>
      <c r="I556" s="75"/>
      <c r="J556" s="75"/>
      <c r="K556" s="75"/>
      <c r="L556" s="75"/>
      <c r="M556" s="74"/>
      <c r="N556" s="74"/>
      <c r="O556" s="74"/>
      <c r="P556" s="74"/>
      <c r="Q556" s="74"/>
      <c r="R556" s="85"/>
      <c r="S556" s="85"/>
      <c r="T556" s="85"/>
      <c r="U556" s="86"/>
      <c r="V556" s="86"/>
      <c r="W556" s="86"/>
      <c r="X556" s="74"/>
      <c r="Y556" s="74"/>
      <c r="Z556" s="74"/>
      <c r="AA556" s="74"/>
      <c r="AB556" s="74"/>
      <c r="AC556" s="73"/>
      <c r="AD556" s="73"/>
      <c r="AE556" s="73"/>
      <c r="AF556" s="73"/>
      <c r="AG556" s="73"/>
      <c r="AH556" s="73"/>
      <c r="AI556" s="73"/>
      <c r="AJ556" s="73"/>
      <c r="AK556" s="73"/>
      <c r="AL556" s="73"/>
      <c r="AM556" s="73"/>
      <c r="AN556" s="73"/>
      <c r="AO556" s="73"/>
      <c r="AP556" s="73"/>
      <c r="AQ556" s="73"/>
      <c r="AR556" s="73"/>
      <c r="AS556" s="73"/>
      <c r="AT556" s="73"/>
      <c r="AU556" s="73"/>
      <c r="AV556" s="73"/>
      <c r="AW556" s="73"/>
      <c r="AX556" s="73"/>
      <c r="AY556" s="73"/>
      <c r="AZ556" s="77"/>
      <c r="BA556" s="77"/>
      <c r="BB556" s="62"/>
      <c r="BC556" s="62"/>
      <c r="BD556" s="62"/>
      <c r="BE556" s="62"/>
      <c r="BF556" s="62"/>
      <c r="BG556" s="62"/>
      <c r="BH556" s="62"/>
      <c r="BI556" s="62"/>
      <c r="BJ556" s="62"/>
      <c r="BK556" s="62"/>
      <c r="BL556" s="62"/>
      <c r="BM556" s="62"/>
      <c r="BN556" s="62"/>
      <c r="BO556" s="62"/>
      <c r="BP556" s="62"/>
      <c r="BQ556" s="62"/>
      <c r="BR556" s="62"/>
      <c r="BS556" s="62"/>
      <c r="BT556" s="62"/>
      <c r="BU556" s="62"/>
      <c r="BV556" s="62"/>
      <c r="BW556" s="62"/>
      <c r="BX556" s="62"/>
      <c r="BY556" s="62"/>
      <c r="BZ556" s="77"/>
      <c r="CA556" s="77"/>
      <c r="CB556" s="77"/>
      <c r="CC556" s="77"/>
      <c r="CD556" s="81"/>
      <c r="CE556" s="81"/>
      <c r="CF556" s="81"/>
      <c r="CG556" s="81"/>
      <c r="CH556" s="81"/>
      <c r="CI556" s="81"/>
      <c r="CJ556" s="81"/>
      <c r="CK556" s="81"/>
      <c r="CL556" s="81"/>
      <c r="CM556" s="81"/>
      <c r="CN556" s="81"/>
      <c r="CO556" s="81"/>
      <c r="CP556" s="81"/>
      <c r="CQ556" s="81"/>
      <c r="CR556" s="81"/>
      <c r="CS556" s="81"/>
      <c r="CT556" s="81"/>
      <c r="CU556" s="77"/>
      <c r="CV556" s="77"/>
      <c r="CW556" s="77"/>
      <c r="CX556" s="77"/>
      <c r="DA556" s="11" t="s">
        <v>576</v>
      </c>
      <c r="DB556" s="12">
        <v>1.292</v>
      </c>
      <c r="DC556" s="11"/>
    </row>
    <row r="557" spans="1:107" ht="13.5" customHeight="1" x14ac:dyDescent="0.25">
      <c r="A557" s="3"/>
      <c r="B557" s="77"/>
      <c r="C557" s="84"/>
      <c r="D557" s="75"/>
      <c r="E557" s="75"/>
      <c r="F557" s="75"/>
      <c r="G557" s="75"/>
      <c r="H557" s="75"/>
      <c r="I557" s="75"/>
      <c r="J557" s="75"/>
      <c r="K557" s="75"/>
      <c r="L557" s="75"/>
      <c r="M557" s="74"/>
      <c r="N557" s="74"/>
      <c r="O557" s="74"/>
      <c r="P557" s="74"/>
      <c r="Q557" s="74"/>
      <c r="R557" s="85"/>
      <c r="S557" s="85"/>
      <c r="T557" s="85"/>
      <c r="U557" s="86"/>
      <c r="V557" s="86"/>
      <c r="W557" s="86"/>
      <c r="X557" s="74"/>
      <c r="Y557" s="74"/>
      <c r="Z557" s="74"/>
      <c r="AA557" s="74"/>
      <c r="AB557" s="74"/>
      <c r="AC557" s="73"/>
      <c r="AD557" s="73"/>
      <c r="AE557" s="73"/>
      <c r="AF557" s="73"/>
      <c r="AG557" s="73"/>
      <c r="AH557" s="73"/>
      <c r="AI557" s="73"/>
      <c r="AJ557" s="73"/>
      <c r="AK557" s="73"/>
      <c r="AL557" s="73"/>
      <c r="AM557" s="73"/>
      <c r="AN557" s="73"/>
      <c r="AO557" s="73"/>
      <c r="AP557" s="73"/>
      <c r="AQ557" s="73"/>
      <c r="AR557" s="73"/>
      <c r="AS557" s="73"/>
      <c r="AT557" s="73"/>
      <c r="AU557" s="73"/>
      <c r="AV557" s="73"/>
      <c r="AW557" s="73"/>
      <c r="AX557" s="73"/>
      <c r="AY557" s="73"/>
      <c r="AZ557" s="77"/>
      <c r="BA557" s="77"/>
      <c r="BB557" s="62"/>
      <c r="BC557" s="62"/>
      <c r="BD557" s="62"/>
      <c r="BE557" s="62"/>
      <c r="BF557" s="62"/>
      <c r="BG557" s="62"/>
      <c r="BH557" s="62"/>
      <c r="BI557" s="62"/>
      <c r="BJ557" s="62"/>
      <c r="BK557" s="62"/>
      <c r="BL557" s="62"/>
      <c r="BM557" s="62"/>
      <c r="BN557" s="62"/>
      <c r="BO557" s="62"/>
      <c r="BP557" s="62"/>
      <c r="BQ557" s="62"/>
      <c r="BR557" s="62"/>
      <c r="BS557" s="62"/>
      <c r="BT557" s="62"/>
      <c r="BU557" s="62"/>
      <c r="BV557" s="62"/>
      <c r="BW557" s="62"/>
      <c r="BX557" s="62"/>
      <c r="BY557" s="62"/>
      <c r="BZ557" s="77"/>
      <c r="CA557" s="77"/>
      <c r="CB557" s="77"/>
      <c r="CC557" s="77"/>
      <c r="CD557" s="81"/>
      <c r="CE557" s="81"/>
      <c r="CF557" s="81"/>
      <c r="CG557" s="81"/>
      <c r="CH557" s="81"/>
      <c r="CI557" s="81"/>
      <c r="CJ557" s="81"/>
      <c r="CK557" s="81"/>
      <c r="CL557" s="81"/>
      <c r="CM557" s="81"/>
      <c r="CN557" s="81"/>
      <c r="CO557" s="81"/>
      <c r="CP557" s="81"/>
      <c r="CQ557" s="81"/>
      <c r="CR557" s="81"/>
      <c r="CS557" s="81"/>
      <c r="CT557" s="81"/>
      <c r="CU557" s="77"/>
      <c r="CV557" s="77"/>
      <c r="CW557" s="77"/>
      <c r="CX557" s="77"/>
      <c r="DA557" s="11" t="s">
        <v>577</v>
      </c>
      <c r="DB557" s="12">
        <v>2.5249999999999999</v>
      </c>
      <c r="DC557" s="11"/>
    </row>
    <row r="558" spans="1:107" ht="13.5" customHeight="1" x14ac:dyDescent="0.25">
      <c r="A558" s="3"/>
      <c r="B558" s="77"/>
      <c r="C558" s="84"/>
      <c r="D558" s="75"/>
      <c r="E558" s="75"/>
      <c r="F558" s="75"/>
      <c r="G558" s="75"/>
      <c r="H558" s="75"/>
      <c r="I558" s="75"/>
      <c r="J558" s="75"/>
      <c r="K558" s="75"/>
      <c r="L558" s="75"/>
      <c r="M558" s="74"/>
      <c r="N558" s="74"/>
      <c r="O558" s="74"/>
      <c r="P558" s="74"/>
      <c r="Q558" s="74"/>
      <c r="R558" s="85"/>
      <c r="S558" s="85"/>
      <c r="T558" s="85"/>
      <c r="U558" s="86"/>
      <c r="V558" s="86"/>
      <c r="W558" s="86"/>
      <c r="X558" s="74"/>
      <c r="Y558" s="74"/>
      <c r="Z558" s="74"/>
      <c r="AA558" s="74"/>
      <c r="AB558" s="74"/>
      <c r="AC558" s="73"/>
      <c r="AD558" s="73"/>
      <c r="AE558" s="73"/>
      <c r="AF558" s="73"/>
      <c r="AG558" s="73"/>
      <c r="AH558" s="73"/>
      <c r="AI558" s="73"/>
      <c r="AJ558" s="73"/>
      <c r="AK558" s="73"/>
      <c r="AL558" s="73"/>
      <c r="AM558" s="73"/>
      <c r="AN558" s="73"/>
      <c r="AO558" s="73"/>
      <c r="AP558" s="73"/>
      <c r="AQ558" s="73"/>
      <c r="AR558" s="73"/>
      <c r="AS558" s="73"/>
      <c r="AT558" s="73"/>
      <c r="AU558" s="73"/>
      <c r="AV558" s="73"/>
      <c r="AW558" s="73"/>
      <c r="AX558" s="73"/>
      <c r="AY558" s="73"/>
      <c r="AZ558" s="77"/>
      <c r="BA558" s="77"/>
      <c r="BB558" s="62"/>
      <c r="BC558" s="62"/>
      <c r="BD558" s="62"/>
      <c r="BE558" s="62"/>
      <c r="BF558" s="62"/>
      <c r="BG558" s="62"/>
      <c r="BH558" s="62"/>
      <c r="BI558" s="62"/>
      <c r="BJ558" s="62"/>
      <c r="BK558" s="62"/>
      <c r="BL558" s="62"/>
      <c r="BM558" s="62"/>
      <c r="BN558" s="62"/>
      <c r="BO558" s="62"/>
      <c r="BP558" s="62"/>
      <c r="BQ558" s="62"/>
      <c r="BR558" s="62"/>
      <c r="BS558" s="62"/>
      <c r="BT558" s="62"/>
      <c r="BU558" s="62"/>
      <c r="BV558" s="62"/>
      <c r="BW558" s="62"/>
      <c r="BX558" s="62"/>
      <c r="BY558" s="62"/>
      <c r="BZ558" s="77"/>
      <c r="CA558" s="77"/>
      <c r="CB558" s="77"/>
      <c r="CC558" s="77"/>
      <c r="CD558" s="81"/>
      <c r="CE558" s="81"/>
      <c r="CF558" s="81"/>
      <c r="CG558" s="81"/>
      <c r="CH558" s="81"/>
      <c r="CI558" s="81"/>
      <c r="CJ558" s="81"/>
      <c r="CK558" s="81"/>
      <c r="CL558" s="81"/>
      <c r="CM558" s="81"/>
      <c r="CN558" s="81"/>
      <c r="CO558" s="81"/>
      <c r="CP558" s="81"/>
      <c r="CQ558" s="81"/>
      <c r="CR558" s="81"/>
      <c r="CS558" s="81"/>
      <c r="CT558" s="81"/>
      <c r="CU558" s="77"/>
      <c r="CV558" s="77"/>
      <c r="CW558" s="77"/>
      <c r="CX558" s="77"/>
      <c r="DA558" s="11" t="s">
        <v>578</v>
      </c>
      <c r="DB558" s="12">
        <v>1.034</v>
      </c>
      <c r="DC558" s="11"/>
    </row>
    <row r="559" spans="1:107" ht="13.5" customHeight="1" x14ac:dyDescent="0.25">
      <c r="A559" s="3"/>
      <c r="B559" s="77"/>
      <c r="C559" s="84"/>
      <c r="D559" s="75"/>
      <c r="E559" s="75"/>
      <c r="F559" s="75"/>
      <c r="G559" s="75"/>
      <c r="H559" s="75"/>
      <c r="I559" s="75"/>
      <c r="J559" s="75"/>
      <c r="K559" s="75"/>
      <c r="L559" s="75"/>
      <c r="M559" s="74"/>
      <c r="N559" s="74"/>
      <c r="O559" s="74"/>
      <c r="P559" s="74"/>
      <c r="Q559" s="74"/>
      <c r="R559" s="85"/>
      <c r="S559" s="85"/>
      <c r="T559" s="85"/>
      <c r="U559" s="86"/>
      <c r="V559" s="86"/>
      <c r="W559" s="86"/>
      <c r="X559" s="74"/>
      <c r="Y559" s="74"/>
      <c r="Z559" s="74"/>
      <c r="AA559" s="74"/>
      <c r="AB559" s="74"/>
      <c r="AC559" s="73"/>
      <c r="AD559" s="73"/>
      <c r="AE559" s="73"/>
      <c r="AF559" s="73"/>
      <c r="AG559" s="73"/>
      <c r="AH559" s="73"/>
      <c r="AI559" s="73"/>
      <c r="AJ559" s="73"/>
      <c r="AK559" s="73"/>
      <c r="AL559" s="73"/>
      <c r="AM559" s="73"/>
      <c r="AN559" s="73"/>
      <c r="AO559" s="73"/>
      <c r="AP559" s="73"/>
      <c r="AQ559" s="73"/>
      <c r="AR559" s="73"/>
      <c r="AS559" s="73"/>
      <c r="AT559" s="73"/>
      <c r="AU559" s="73"/>
      <c r="AV559" s="73"/>
      <c r="AW559" s="73"/>
      <c r="AX559" s="73"/>
      <c r="AY559" s="73"/>
      <c r="AZ559" s="77"/>
      <c r="BA559" s="77"/>
      <c r="BB559" s="62"/>
      <c r="BC559" s="62"/>
      <c r="BD559" s="62"/>
      <c r="BE559" s="62"/>
      <c r="BF559" s="62"/>
      <c r="BG559" s="62"/>
      <c r="BH559" s="62"/>
      <c r="BI559" s="62"/>
      <c r="BJ559" s="62"/>
      <c r="BK559" s="62"/>
      <c r="BL559" s="62"/>
      <c r="BM559" s="62"/>
      <c r="BN559" s="62"/>
      <c r="BO559" s="62"/>
      <c r="BP559" s="62"/>
      <c r="BQ559" s="62"/>
      <c r="BR559" s="62"/>
      <c r="BS559" s="62"/>
      <c r="BT559" s="62"/>
      <c r="BU559" s="62"/>
      <c r="BV559" s="62"/>
      <c r="BW559" s="62"/>
      <c r="BX559" s="62"/>
      <c r="BY559" s="62"/>
      <c r="BZ559" s="77"/>
      <c r="CA559" s="77"/>
      <c r="CB559" s="77"/>
      <c r="CC559" s="77"/>
      <c r="CD559" s="81"/>
      <c r="CE559" s="81"/>
      <c r="CF559" s="81"/>
      <c r="CG559" s="81"/>
      <c r="CH559" s="81"/>
      <c r="CI559" s="81"/>
      <c r="CJ559" s="81"/>
      <c r="CK559" s="81"/>
      <c r="CL559" s="81"/>
      <c r="CM559" s="81"/>
      <c r="CN559" s="81"/>
      <c r="CO559" s="81"/>
      <c r="CP559" s="81"/>
      <c r="CQ559" s="81"/>
      <c r="CR559" s="81"/>
      <c r="CS559" s="81"/>
      <c r="CT559" s="81"/>
      <c r="CU559" s="77"/>
      <c r="CV559" s="77"/>
      <c r="CW559" s="77"/>
      <c r="CX559" s="77"/>
      <c r="DA559" s="11" t="s">
        <v>579</v>
      </c>
      <c r="DB559" s="12">
        <v>1.1870000000000001</v>
      </c>
      <c r="DC559" s="11"/>
    </row>
    <row r="560" spans="1:107" ht="13.5" customHeight="1" x14ac:dyDescent="0.2">
      <c r="A560" s="3"/>
      <c r="B560" s="77"/>
      <c r="C560" s="83"/>
      <c r="D560" s="83"/>
      <c r="E560" s="83"/>
      <c r="F560" s="83"/>
      <c r="G560" s="83"/>
      <c r="H560" s="83"/>
      <c r="I560" s="83"/>
      <c r="J560" s="83"/>
      <c r="K560" s="83"/>
      <c r="L560" s="83"/>
      <c r="M560" s="83"/>
      <c r="N560" s="83"/>
      <c r="O560" s="83"/>
      <c r="P560" s="83"/>
      <c r="Q560" s="83"/>
      <c r="R560" s="83"/>
      <c r="S560" s="83"/>
      <c r="T560" s="83"/>
      <c r="U560" s="83"/>
      <c r="V560" s="83"/>
      <c r="W560" s="83"/>
      <c r="X560" s="54"/>
      <c r="Y560" s="54"/>
      <c r="Z560" s="54"/>
      <c r="AA560" s="54"/>
      <c r="AB560" s="54"/>
      <c r="AC560" s="73"/>
      <c r="AD560" s="73"/>
      <c r="AE560" s="73"/>
      <c r="AF560" s="73"/>
      <c r="AG560" s="73"/>
      <c r="AH560" s="73"/>
      <c r="AI560" s="73"/>
      <c r="AJ560" s="73"/>
      <c r="AK560" s="73"/>
      <c r="AL560" s="73"/>
      <c r="AM560" s="73"/>
      <c r="AN560" s="73"/>
      <c r="AO560" s="73"/>
      <c r="AP560" s="73"/>
      <c r="AQ560" s="73"/>
      <c r="AR560" s="73"/>
      <c r="AS560" s="73"/>
      <c r="AT560" s="73"/>
      <c r="AU560" s="73"/>
      <c r="AV560" s="73"/>
      <c r="AW560" s="73"/>
      <c r="AX560" s="73"/>
      <c r="AY560" s="73"/>
      <c r="AZ560" s="77"/>
      <c r="BA560" s="77"/>
      <c r="BB560" s="62"/>
      <c r="BC560" s="62"/>
      <c r="BD560" s="62"/>
      <c r="BE560" s="62"/>
      <c r="BF560" s="62"/>
      <c r="BG560" s="62"/>
      <c r="BH560" s="62"/>
      <c r="BI560" s="62"/>
      <c r="BJ560" s="62"/>
      <c r="BK560" s="62"/>
      <c r="BL560" s="62"/>
      <c r="BM560" s="62"/>
      <c r="BN560" s="62"/>
      <c r="BO560" s="62"/>
      <c r="BP560" s="62"/>
      <c r="BQ560" s="62"/>
      <c r="BR560" s="62"/>
      <c r="BS560" s="62"/>
      <c r="BT560" s="62"/>
      <c r="BU560" s="62"/>
      <c r="BV560" s="62"/>
      <c r="BW560" s="62"/>
      <c r="BX560" s="62"/>
      <c r="BY560" s="62"/>
      <c r="BZ560" s="77"/>
      <c r="CA560" s="77"/>
      <c r="CB560" s="77"/>
      <c r="CC560" s="77"/>
      <c r="CD560" s="81"/>
      <c r="CE560" s="81"/>
      <c r="CF560" s="81"/>
      <c r="CG560" s="81"/>
      <c r="CH560" s="81"/>
      <c r="CI560" s="81"/>
      <c r="CJ560" s="81"/>
      <c r="CK560" s="81"/>
      <c r="CL560" s="81"/>
      <c r="CM560" s="81"/>
      <c r="CN560" s="81"/>
      <c r="CO560" s="81"/>
      <c r="CP560" s="81"/>
      <c r="CQ560" s="81"/>
      <c r="CR560" s="81"/>
      <c r="CS560" s="81"/>
      <c r="CT560" s="81"/>
      <c r="CU560" s="77"/>
      <c r="CV560" s="77"/>
      <c r="CW560" s="77"/>
      <c r="CX560" s="77"/>
      <c r="DA560" s="11" t="s">
        <v>580</v>
      </c>
      <c r="DB560" s="12">
        <v>1.22</v>
      </c>
      <c r="DC560" s="11"/>
    </row>
    <row r="561" spans="1:107" ht="13.5" customHeight="1" x14ac:dyDescent="0.2">
      <c r="A561" s="3"/>
      <c r="B561" s="77"/>
      <c r="C561" s="83"/>
      <c r="D561" s="83"/>
      <c r="E561" s="83"/>
      <c r="F561" s="83"/>
      <c r="G561" s="83"/>
      <c r="H561" s="83"/>
      <c r="I561" s="83"/>
      <c r="J561" s="83"/>
      <c r="K561" s="83"/>
      <c r="L561" s="83"/>
      <c r="M561" s="83"/>
      <c r="N561" s="83"/>
      <c r="O561" s="83"/>
      <c r="P561" s="83"/>
      <c r="Q561" s="83"/>
      <c r="R561" s="83"/>
      <c r="S561" s="83"/>
      <c r="T561" s="83"/>
      <c r="U561" s="83"/>
      <c r="V561" s="83"/>
      <c r="W561" s="83"/>
      <c r="X561" s="54"/>
      <c r="Y561" s="54"/>
      <c r="Z561" s="54"/>
      <c r="AA561" s="54"/>
      <c r="AB561" s="54"/>
      <c r="AC561" s="73"/>
      <c r="AD561" s="73"/>
      <c r="AE561" s="73"/>
      <c r="AF561" s="73"/>
      <c r="AG561" s="73"/>
      <c r="AH561" s="73"/>
      <c r="AI561" s="73"/>
      <c r="AJ561" s="73"/>
      <c r="AK561" s="73"/>
      <c r="AL561" s="73"/>
      <c r="AM561" s="73"/>
      <c r="AN561" s="73"/>
      <c r="AO561" s="73"/>
      <c r="AP561" s="73"/>
      <c r="AQ561" s="73"/>
      <c r="AR561" s="73"/>
      <c r="AS561" s="73"/>
      <c r="AT561" s="73"/>
      <c r="AU561" s="73"/>
      <c r="AV561" s="73"/>
      <c r="AW561" s="73"/>
      <c r="AX561" s="73"/>
      <c r="AY561" s="73"/>
      <c r="AZ561" s="77"/>
      <c r="BA561" s="77"/>
      <c r="BB561" s="62"/>
      <c r="BC561" s="62"/>
      <c r="BD561" s="62"/>
      <c r="BE561" s="62"/>
      <c r="BF561" s="62"/>
      <c r="BG561" s="62"/>
      <c r="BH561" s="62"/>
      <c r="BI561" s="62"/>
      <c r="BJ561" s="62"/>
      <c r="BK561" s="62"/>
      <c r="BL561" s="62"/>
      <c r="BM561" s="62"/>
      <c r="BN561" s="62"/>
      <c r="BO561" s="62"/>
      <c r="BP561" s="62"/>
      <c r="BQ561" s="62"/>
      <c r="BR561" s="62"/>
      <c r="BS561" s="62"/>
      <c r="BT561" s="62"/>
      <c r="BU561" s="62"/>
      <c r="BV561" s="62"/>
      <c r="BW561" s="62"/>
      <c r="BX561" s="62"/>
      <c r="BY561" s="62"/>
      <c r="BZ561" s="77"/>
      <c r="CA561" s="77"/>
      <c r="CB561" s="77"/>
      <c r="CC561" s="77"/>
      <c r="CD561" s="81"/>
      <c r="CE561" s="81"/>
      <c r="CF561" s="81"/>
      <c r="CG561" s="81"/>
      <c r="CH561" s="81"/>
      <c r="CI561" s="81"/>
      <c r="CJ561" s="81"/>
      <c r="CK561" s="81"/>
      <c r="CL561" s="81"/>
      <c r="CM561" s="81"/>
      <c r="CN561" s="81"/>
      <c r="CO561" s="81"/>
      <c r="CP561" s="81"/>
      <c r="CQ561" s="81"/>
      <c r="CR561" s="81"/>
      <c r="CS561" s="81"/>
      <c r="CT561" s="81"/>
      <c r="CU561" s="77"/>
      <c r="CV561" s="77"/>
      <c r="CW561" s="77"/>
      <c r="CX561" s="77"/>
      <c r="DA561" s="11" t="s">
        <v>581</v>
      </c>
      <c r="DB561" s="12">
        <v>1.0569999999999999</v>
      </c>
      <c r="DC561" s="11"/>
    </row>
    <row r="562" spans="1:107" ht="13.5" customHeight="1" x14ac:dyDescent="0.25">
      <c r="A562" s="3"/>
      <c r="B562" s="77"/>
      <c r="C562" s="84"/>
      <c r="D562" s="75"/>
      <c r="E562" s="75"/>
      <c r="F562" s="75"/>
      <c r="G562" s="75"/>
      <c r="H562" s="75"/>
      <c r="I562" s="75"/>
      <c r="J562" s="75"/>
      <c r="K562" s="75"/>
      <c r="L562" s="75"/>
      <c r="M562" s="74"/>
      <c r="N562" s="74"/>
      <c r="O562" s="74"/>
      <c r="P562" s="74"/>
      <c r="Q562" s="74"/>
      <c r="R562" s="85"/>
      <c r="S562" s="85"/>
      <c r="T562" s="85"/>
      <c r="U562" s="86"/>
      <c r="V562" s="86"/>
      <c r="W562" s="86"/>
      <c r="X562" s="74"/>
      <c r="Y562" s="74"/>
      <c r="Z562" s="74"/>
      <c r="AA562" s="74"/>
      <c r="AB562" s="74"/>
      <c r="AC562" s="73"/>
      <c r="AD562" s="73"/>
      <c r="AE562" s="73"/>
      <c r="AF562" s="73"/>
      <c r="AG562" s="73"/>
      <c r="AH562" s="73"/>
      <c r="AI562" s="73"/>
      <c r="AJ562" s="73"/>
      <c r="AK562" s="73"/>
      <c r="AL562" s="73"/>
      <c r="AM562" s="73"/>
      <c r="AN562" s="73"/>
      <c r="AO562" s="73"/>
      <c r="AP562" s="73"/>
      <c r="AQ562" s="73"/>
      <c r="AR562" s="73"/>
      <c r="AS562" s="73"/>
      <c r="AT562" s="73"/>
      <c r="AU562" s="73"/>
      <c r="AV562" s="73"/>
      <c r="AW562" s="73"/>
      <c r="AX562" s="73"/>
      <c r="AY562" s="73"/>
      <c r="AZ562" s="77"/>
      <c r="BA562" s="77"/>
      <c r="BB562" s="62"/>
      <c r="BC562" s="62"/>
      <c r="BD562" s="62"/>
      <c r="BE562" s="62"/>
      <c r="BF562" s="62"/>
      <c r="BG562" s="62"/>
      <c r="BH562" s="62"/>
      <c r="BI562" s="62"/>
      <c r="BJ562" s="62"/>
      <c r="BK562" s="62"/>
      <c r="BL562" s="62"/>
      <c r="BM562" s="62"/>
      <c r="BN562" s="62"/>
      <c r="BO562" s="62"/>
      <c r="BP562" s="62"/>
      <c r="BQ562" s="62"/>
      <c r="BR562" s="62"/>
      <c r="BS562" s="62"/>
      <c r="BT562" s="62"/>
      <c r="BU562" s="62"/>
      <c r="BV562" s="62"/>
      <c r="BW562" s="62"/>
      <c r="BX562" s="62"/>
      <c r="BY562" s="62"/>
      <c r="BZ562" s="77"/>
      <c r="CA562" s="77"/>
      <c r="CB562" s="77"/>
      <c r="CC562" s="77"/>
      <c r="CD562" s="81"/>
      <c r="CE562" s="81"/>
      <c r="CF562" s="81"/>
      <c r="CG562" s="81"/>
      <c r="CH562" s="81"/>
      <c r="CI562" s="81"/>
      <c r="CJ562" s="81"/>
      <c r="CK562" s="81"/>
      <c r="CL562" s="81"/>
      <c r="CM562" s="81"/>
      <c r="CN562" s="81"/>
      <c r="CO562" s="81"/>
      <c r="CP562" s="81"/>
      <c r="CQ562" s="81"/>
      <c r="CR562" s="81"/>
      <c r="CS562" s="81"/>
      <c r="CT562" s="81"/>
      <c r="CU562" s="77"/>
      <c r="CV562" s="77"/>
      <c r="CW562" s="77"/>
      <c r="CX562" s="77"/>
      <c r="DA562" s="11" t="s">
        <v>582</v>
      </c>
      <c r="DB562" s="12">
        <v>1.964</v>
      </c>
      <c r="DC562" s="11"/>
    </row>
    <row r="563" spans="1:107" ht="13.5" customHeight="1" x14ac:dyDescent="0.25">
      <c r="A563" s="3"/>
      <c r="B563" s="77"/>
      <c r="C563" s="84"/>
      <c r="D563" s="75"/>
      <c r="E563" s="75"/>
      <c r="F563" s="75"/>
      <c r="G563" s="75"/>
      <c r="H563" s="75"/>
      <c r="I563" s="75"/>
      <c r="J563" s="75"/>
      <c r="K563" s="75"/>
      <c r="L563" s="75"/>
      <c r="M563" s="74"/>
      <c r="N563" s="74"/>
      <c r="O563" s="74"/>
      <c r="P563" s="74"/>
      <c r="Q563" s="74"/>
      <c r="R563" s="85"/>
      <c r="S563" s="85"/>
      <c r="T563" s="85"/>
      <c r="U563" s="86"/>
      <c r="V563" s="86"/>
      <c r="W563" s="86"/>
      <c r="X563" s="74"/>
      <c r="Y563" s="74"/>
      <c r="Z563" s="74"/>
      <c r="AA563" s="74"/>
      <c r="AB563" s="74"/>
      <c r="AC563" s="73"/>
      <c r="AD563" s="73"/>
      <c r="AE563" s="73"/>
      <c r="AF563" s="73"/>
      <c r="AG563" s="73"/>
      <c r="AH563" s="73"/>
      <c r="AI563" s="73"/>
      <c r="AJ563" s="73"/>
      <c r="AK563" s="73"/>
      <c r="AL563" s="73"/>
      <c r="AM563" s="73"/>
      <c r="AN563" s="73"/>
      <c r="AO563" s="73"/>
      <c r="AP563" s="73"/>
      <c r="AQ563" s="73"/>
      <c r="AR563" s="73"/>
      <c r="AS563" s="73"/>
      <c r="AT563" s="73"/>
      <c r="AU563" s="73"/>
      <c r="AV563" s="73"/>
      <c r="AW563" s="73"/>
      <c r="AX563" s="73"/>
      <c r="AY563" s="73"/>
      <c r="AZ563" s="77"/>
      <c r="BA563" s="77"/>
      <c r="BB563" s="62"/>
      <c r="BC563" s="62"/>
      <c r="BD563" s="62"/>
      <c r="BE563" s="62"/>
      <c r="BF563" s="62"/>
      <c r="BG563" s="62"/>
      <c r="BH563" s="62"/>
      <c r="BI563" s="62"/>
      <c r="BJ563" s="62"/>
      <c r="BK563" s="62"/>
      <c r="BL563" s="62"/>
      <c r="BM563" s="62"/>
      <c r="BN563" s="62"/>
      <c r="BO563" s="62"/>
      <c r="BP563" s="62"/>
      <c r="BQ563" s="62"/>
      <c r="BR563" s="62"/>
      <c r="BS563" s="62"/>
      <c r="BT563" s="62"/>
      <c r="BU563" s="62"/>
      <c r="BV563" s="62"/>
      <c r="BW563" s="62"/>
      <c r="BX563" s="62"/>
      <c r="BY563" s="62"/>
      <c r="BZ563" s="77"/>
      <c r="CA563" s="77"/>
      <c r="CB563" s="77"/>
      <c r="CC563" s="77"/>
      <c r="CD563" s="81"/>
      <c r="CE563" s="81"/>
      <c r="CF563" s="81"/>
      <c r="CG563" s="81"/>
      <c r="CH563" s="81"/>
      <c r="CI563" s="81"/>
      <c r="CJ563" s="81"/>
      <c r="CK563" s="81"/>
      <c r="CL563" s="81"/>
      <c r="CM563" s="81"/>
      <c r="CN563" s="81"/>
      <c r="CO563" s="81"/>
      <c r="CP563" s="81"/>
      <c r="CQ563" s="81"/>
      <c r="CR563" s="81"/>
      <c r="CS563" s="81"/>
      <c r="CT563" s="81"/>
      <c r="CU563" s="77"/>
      <c r="CV563" s="77"/>
      <c r="CW563" s="77"/>
      <c r="CX563" s="77"/>
      <c r="DA563" s="11" t="s">
        <v>583</v>
      </c>
      <c r="DB563" s="12">
        <v>3.847</v>
      </c>
      <c r="DC563" s="11"/>
    </row>
    <row r="564" spans="1:107" ht="13.5" customHeight="1" x14ac:dyDescent="0.25">
      <c r="A564" s="3"/>
      <c r="B564" s="77"/>
      <c r="C564" s="84"/>
      <c r="D564" s="75"/>
      <c r="E564" s="75"/>
      <c r="F564" s="75"/>
      <c r="G564" s="75"/>
      <c r="H564" s="75"/>
      <c r="I564" s="75"/>
      <c r="J564" s="75"/>
      <c r="K564" s="75"/>
      <c r="L564" s="75"/>
      <c r="M564" s="74"/>
      <c r="N564" s="74"/>
      <c r="O564" s="74"/>
      <c r="P564" s="74"/>
      <c r="Q564" s="74"/>
      <c r="R564" s="85"/>
      <c r="S564" s="85"/>
      <c r="T564" s="85"/>
      <c r="U564" s="86"/>
      <c r="V564" s="86"/>
      <c r="W564" s="86"/>
      <c r="X564" s="74"/>
      <c r="Y564" s="74"/>
      <c r="Z564" s="74"/>
      <c r="AA564" s="74"/>
      <c r="AB564" s="74"/>
      <c r="AC564" s="73"/>
      <c r="AD564" s="73"/>
      <c r="AE564" s="73"/>
      <c r="AF564" s="73"/>
      <c r="AG564" s="73"/>
      <c r="AH564" s="73"/>
      <c r="AI564" s="73"/>
      <c r="AJ564" s="73"/>
      <c r="AK564" s="73"/>
      <c r="AL564" s="73"/>
      <c r="AM564" s="73"/>
      <c r="AN564" s="73"/>
      <c r="AO564" s="73"/>
      <c r="AP564" s="73"/>
      <c r="AQ564" s="73"/>
      <c r="AR564" s="73"/>
      <c r="AS564" s="73"/>
      <c r="AT564" s="73"/>
      <c r="AU564" s="73"/>
      <c r="AV564" s="73"/>
      <c r="AW564" s="73"/>
      <c r="AX564" s="73"/>
      <c r="AY564" s="73"/>
      <c r="AZ564" s="77"/>
      <c r="BA564" s="77"/>
      <c r="BB564" s="62"/>
      <c r="BC564" s="62"/>
      <c r="BD564" s="62"/>
      <c r="BE564" s="62"/>
      <c r="BF564" s="62"/>
      <c r="BG564" s="62"/>
      <c r="BH564" s="62"/>
      <c r="BI564" s="62"/>
      <c r="BJ564" s="62"/>
      <c r="BK564" s="62"/>
      <c r="BL564" s="62"/>
      <c r="BM564" s="62"/>
      <c r="BN564" s="62"/>
      <c r="BO564" s="62"/>
      <c r="BP564" s="62"/>
      <c r="BQ564" s="62"/>
      <c r="BR564" s="62"/>
      <c r="BS564" s="62"/>
      <c r="BT564" s="62"/>
      <c r="BU564" s="62"/>
      <c r="BV564" s="62"/>
      <c r="BW564" s="62"/>
      <c r="BX564" s="62"/>
      <c r="BY564" s="62"/>
      <c r="BZ564" s="77"/>
      <c r="CA564" s="77"/>
      <c r="CB564" s="77"/>
      <c r="CC564" s="77"/>
      <c r="CD564" s="81"/>
      <c r="CE564" s="81"/>
      <c r="CF564" s="81"/>
      <c r="CG564" s="81"/>
      <c r="CH564" s="81"/>
      <c r="CI564" s="81"/>
      <c r="CJ564" s="81"/>
      <c r="CK564" s="81"/>
      <c r="CL564" s="81"/>
      <c r="CM564" s="81"/>
      <c r="CN564" s="81"/>
      <c r="CO564" s="81"/>
      <c r="CP564" s="81"/>
      <c r="CQ564" s="81"/>
      <c r="CR564" s="81"/>
      <c r="CS564" s="81"/>
      <c r="CT564" s="81"/>
      <c r="CU564" s="77"/>
      <c r="CV564" s="77"/>
      <c r="CW564" s="77"/>
      <c r="CX564" s="77"/>
      <c r="DA564" s="11" t="s">
        <v>584</v>
      </c>
      <c r="DB564" s="12">
        <v>1.0780000000000001</v>
      </c>
      <c r="DC564" s="11"/>
    </row>
    <row r="565" spans="1:107" ht="13.5" customHeight="1" x14ac:dyDescent="0.25">
      <c r="A565" s="3"/>
      <c r="B565" s="77"/>
      <c r="C565" s="84"/>
      <c r="D565" s="75"/>
      <c r="E565" s="75"/>
      <c r="F565" s="75"/>
      <c r="G565" s="75"/>
      <c r="H565" s="75"/>
      <c r="I565" s="75"/>
      <c r="J565" s="75"/>
      <c r="K565" s="75"/>
      <c r="L565" s="75"/>
      <c r="M565" s="74"/>
      <c r="N565" s="74"/>
      <c r="O565" s="74"/>
      <c r="P565" s="74"/>
      <c r="Q565" s="74"/>
      <c r="R565" s="85"/>
      <c r="S565" s="85"/>
      <c r="T565" s="85"/>
      <c r="U565" s="86"/>
      <c r="V565" s="86"/>
      <c r="W565" s="86"/>
      <c r="X565" s="74"/>
      <c r="Y565" s="74"/>
      <c r="Z565" s="74"/>
      <c r="AA565" s="74"/>
      <c r="AB565" s="74"/>
      <c r="AC565" s="73"/>
      <c r="AD565" s="73"/>
      <c r="AE565" s="73"/>
      <c r="AF565" s="73"/>
      <c r="AG565" s="73"/>
      <c r="AH565" s="73"/>
      <c r="AI565" s="73"/>
      <c r="AJ565" s="73"/>
      <c r="AK565" s="73"/>
      <c r="AL565" s="73"/>
      <c r="AM565" s="73"/>
      <c r="AN565" s="73"/>
      <c r="AO565" s="73"/>
      <c r="AP565" s="73"/>
      <c r="AQ565" s="73"/>
      <c r="AR565" s="73"/>
      <c r="AS565" s="73"/>
      <c r="AT565" s="73"/>
      <c r="AU565" s="73"/>
      <c r="AV565" s="73"/>
      <c r="AW565" s="73"/>
      <c r="AX565" s="73"/>
      <c r="AY565" s="73"/>
      <c r="AZ565" s="77"/>
      <c r="BA565" s="77"/>
      <c r="BB565" s="62"/>
      <c r="BC565" s="62"/>
      <c r="BD565" s="62"/>
      <c r="BE565" s="62"/>
      <c r="BF565" s="62"/>
      <c r="BG565" s="62"/>
      <c r="BH565" s="62"/>
      <c r="BI565" s="62"/>
      <c r="BJ565" s="62"/>
      <c r="BK565" s="62"/>
      <c r="BL565" s="62"/>
      <c r="BM565" s="62"/>
      <c r="BN565" s="62"/>
      <c r="BO565" s="62"/>
      <c r="BP565" s="62"/>
      <c r="BQ565" s="62"/>
      <c r="BR565" s="62"/>
      <c r="BS565" s="62"/>
      <c r="BT565" s="62"/>
      <c r="BU565" s="62"/>
      <c r="BV565" s="62"/>
      <c r="BW565" s="62"/>
      <c r="BX565" s="62"/>
      <c r="BY565" s="62"/>
      <c r="BZ565" s="77"/>
      <c r="CA565" s="77"/>
      <c r="CB565" s="77"/>
      <c r="CC565" s="77"/>
      <c r="CD565" s="81"/>
      <c r="CE565" s="81"/>
      <c r="CF565" s="81"/>
      <c r="CG565" s="81"/>
      <c r="CH565" s="81"/>
      <c r="CI565" s="81"/>
      <c r="CJ565" s="81"/>
      <c r="CK565" s="81"/>
      <c r="CL565" s="81"/>
      <c r="CM565" s="81"/>
      <c r="CN565" s="81"/>
      <c r="CO565" s="81"/>
      <c r="CP565" s="81"/>
      <c r="CQ565" s="81"/>
      <c r="CR565" s="81"/>
      <c r="CS565" s="81"/>
      <c r="CT565" s="81"/>
      <c r="CU565" s="77"/>
      <c r="CV565" s="77"/>
      <c r="CW565" s="77"/>
      <c r="CX565" s="77"/>
      <c r="DA565" s="11" t="s">
        <v>585</v>
      </c>
      <c r="DB565" s="12">
        <v>1.3680000000000001</v>
      </c>
      <c r="DC565" s="11"/>
    </row>
    <row r="566" spans="1:107" ht="13.5" customHeight="1" x14ac:dyDescent="0.2">
      <c r="A566" s="3"/>
      <c r="B566" s="3"/>
      <c r="C566" s="83"/>
      <c r="D566" s="83"/>
      <c r="E566" s="83"/>
      <c r="F566" s="83"/>
      <c r="G566" s="83"/>
      <c r="H566" s="83"/>
      <c r="I566" s="83"/>
      <c r="J566" s="83"/>
      <c r="K566" s="83"/>
      <c r="L566" s="83"/>
      <c r="M566" s="83"/>
      <c r="N566" s="83"/>
      <c r="O566" s="83"/>
      <c r="P566" s="83"/>
      <c r="Q566" s="83"/>
      <c r="R566" s="83"/>
      <c r="S566" s="83"/>
      <c r="T566" s="83"/>
      <c r="U566" s="83"/>
      <c r="V566" s="83"/>
      <c r="W566" s="83"/>
      <c r="X566" s="54"/>
      <c r="Y566" s="54"/>
      <c r="Z566" s="54"/>
      <c r="AA566" s="54"/>
      <c r="AB566" s="54"/>
      <c r="AC566" s="73"/>
      <c r="AD566" s="73"/>
      <c r="AE566" s="73"/>
      <c r="AF566" s="73"/>
      <c r="AG566" s="73"/>
      <c r="AH566" s="73"/>
      <c r="AI566" s="73"/>
      <c r="AJ566" s="73"/>
      <c r="AK566" s="73"/>
      <c r="AL566" s="73"/>
      <c r="AM566" s="73"/>
      <c r="AN566" s="73"/>
      <c r="AO566" s="73"/>
      <c r="AP566" s="73"/>
      <c r="AQ566" s="73"/>
      <c r="AR566" s="73"/>
      <c r="AS566" s="73"/>
      <c r="AT566" s="73"/>
      <c r="AU566" s="73"/>
      <c r="AV566" s="73"/>
      <c r="AW566" s="73"/>
      <c r="AX566" s="73"/>
      <c r="AY566" s="73"/>
      <c r="AZ566" s="77"/>
      <c r="BA566" s="77"/>
      <c r="BB566" s="77"/>
      <c r="BC566" s="77"/>
      <c r="BD566" s="77"/>
      <c r="BE566" s="77"/>
      <c r="BF566" s="77"/>
      <c r="BG566" s="77"/>
      <c r="BH566" s="77"/>
      <c r="BI566" s="77"/>
      <c r="BJ566" s="77"/>
      <c r="BK566" s="77"/>
      <c r="BL566" s="77"/>
      <c r="BM566" s="77"/>
      <c r="BN566" s="77"/>
      <c r="BO566" s="77"/>
      <c r="BP566" s="77"/>
      <c r="BQ566" s="77"/>
      <c r="BR566" s="77"/>
      <c r="BS566" s="77"/>
      <c r="BT566" s="77"/>
      <c r="BU566" s="77"/>
      <c r="BV566" s="77"/>
      <c r="BW566" s="77"/>
      <c r="BX566" s="77"/>
      <c r="BY566" s="77"/>
      <c r="BZ566" s="77"/>
      <c r="CA566" s="77"/>
      <c r="CB566" s="77"/>
      <c r="CC566" s="77"/>
      <c r="CD566" s="77"/>
      <c r="CE566" s="77"/>
      <c r="CF566" s="77"/>
      <c r="CG566" s="77"/>
      <c r="CH566" s="77"/>
      <c r="CI566" s="77"/>
      <c r="CJ566" s="77"/>
      <c r="CK566" s="77"/>
      <c r="CL566" s="77"/>
      <c r="CM566" s="77"/>
      <c r="CN566" s="77"/>
      <c r="CO566" s="77"/>
      <c r="CP566" s="77"/>
      <c r="CQ566" s="77"/>
      <c r="CR566" s="77"/>
      <c r="CS566" s="77"/>
      <c r="CT566" s="77"/>
      <c r="CU566" s="77"/>
      <c r="CV566" s="77"/>
      <c r="CW566" s="77"/>
      <c r="CX566" s="77"/>
      <c r="DA566" s="11" t="s">
        <v>586</v>
      </c>
      <c r="DB566" s="12">
        <v>1.3009999999999999</v>
      </c>
      <c r="DC566" s="11"/>
    </row>
    <row r="567" spans="1:107" ht="13.5" customHeight="1" x14ac:dyDescent="0.2">
      <c r="A567" s="3"/>
      <c r="B567" s="64"/>
      <c r="C567" s="3"/>
      <c r="D567" s="3"/>
      <c r="E567" s="3"/>
      <c r="F567" s="3"/>
      <c r="G567" s="3"/>
      <c r="H567" s="3"/>
      <c r="I567" s="3"/>
      <c r="J567" s="3"/>
      <c r="K567" s="3"/>
      <c r="L567" s="3"/>
      <c r="DA567" s="11" t="s">
        <v>587</v>
      </c>
      <c r="DB567" s="12">
        <v>1.663</v>
      </c>
      <c r="DC567" s="11"/>
    </row>
    <row r="568" spans="1:107" ht="13.5" customHeight="1" x14ac:dyDescent="0.2">
      <c r="A568" s="3"/>
      <c r="B568" s="64"/>
      <c r="C568" s="64"/>
      <c r="D568" s="64"/>
      <c r="E568" s="64"/>
      <c r="F568" s="64"/>
      <c r="G568" s="64"/>
      <c r="H568" s="64"/>
      <c r="I568" s="64"/>
      <c r="J568" s="64"/>
      <c r="K568" s="64"/>
      <c r="L568" s="64"/>
      <c r="M568" s="64"/>
      <c r="N568" s="65"/>
      <c r="O568" s="64"/>
      <c r="P568" s="64"/>
      <c r="Q568" s="64"/>
      <c r="R568" s="64"/>
      <c r="S568" s="64"/>
      <c r="T568" s="64"/>
      <c r="U568" s="64"/>
      <c r="V568" s="64"/>
      <c r="W568" s="64"/>
      <c r="X568" s="64"/>
      <c r="Y568" s="64"/>
      <c r="Z568" s="64"/>
      <c r="AA568" s="64"/>
      <c r="AB568" s="64"/>
      <c r="AC568" s="64"/>
      <c r="AD568" s="64"/>
      <c r="AE568" s="64"/>
      <c r="AF568" s="64"/>
      <c r="AG568" s="64"/>
      <c r="AH568" s="64"/>
      <c r="AI568" s="64"/>
      <c r="AJ568" s="64"/>
      <c r="AK568" s="64"/>
      <c r="AL568" s="64"/>
      <c r="AM568" s="64"/>
      <c r="AN568" s="64"/>
      <c r="AO568" s="64"/>
      <c r="AP568" s="64"/>
      <c r="AQ568" s="64"/>
      <c r="AR568" s="64"/>
      <c r="AS568" s="64"/>
      <c r="AT568" s="64"/>
      <c r="AU568" s="64"/>
      <c r="AV568" s="64"/>
      <c r="AW568" s="64"/>
      <c r="AX568" s="64"/>
      <c r="AY568" s="64"/>
      <c r="AZ568" s="64"/>
      <c r="BA568" s="64"/>
      <c r="BB568" s="64"/>
      <c r="BC568" s="64"/>
      <c r="BD568" s="64"/>
      <c r="BE568" s="64"/>
      <c r="BF568" s="64"/>
      <c r="BG568" s="64"/>
      <c r="BH568" s="64"/>
      <c r="BI568" s="64"/>
      <c r="BJ568" s="64"/>
      <c r="BK568" s="64"/>
      <c r="BL568" s="64"/>
      <c r="BM568" s="64"/>
      <c r="BN568" s="64"/>
      <c r="BO568" s="64"/>
      <c r="BP568" s="64"/>
      <c r="BQ568" s="64"/>
      <c r="BR568" s="64"/>
      <c r="BS568" s="64"/>
      <c r="BT568" s="64"/>
      <c r="BU568" s="64"/>
      <c r="BV568" s="64"/>
      <c r="BW568" s="64"/>
      <c r="BX568" s="64"/>
      <c r="BY568" s="64"/>
      <c r="BZ568" s="64"/>
      <c r="CA568" s="64"/>
      <c r="CB568" s="64"/>
      <c r="CC568" s="64"/>
      <c r="CD568" s="64"/>
      <c r="CE568" s="64"/>
      <c r="CF568" s="64"/>
      <c r="CG568" s="64"/>
      <c r="CH568" s="64"/>
      <c r="CI568" s="64"/>
      <c r="CJ568" s="64"/>
      <c r="CK568" s="64"/>
      <c r="CL568" s="64"/>
      <c r="CM568" s="64"/>
      <c r="CN568" s="64"/>
      <c r="CO568" s="64"/>
      <c r="CP568" s="64"/>
      <c r="CQ568" s="64"/>
      <c r="CR568" s="64"/>
      <c r="CS568" s="64"/>
      <c r="CT568" s="64"/>
      <c r="CU568" s="64"/>
      <c r="CV568" s="64"/>
      <c r="CW568" s="64"/>
      <c r="CX568" s="64"/>
      <c r="DA568" s="11" t="s">
        <v>588</v>
      </c>
      <c r="DB568" s="12">
        <v>1.746</v>
      </c>
      <c r="DC568" s="11"/>
    </row>
    <row r="569" spans="1:107" ht="13.5" customHeight="1" x14ac:dyDescent="0.2">
      <c r="A569" s="3"/>
      <c r="B569" s="64"/>
      <c r="C569" s="68"/>
      <c r="D569" s="68"/>
      <c r="E569" s="68"/>
      <c r="F569" s="68"/>
      <c r="G569" s="64"/>
      <c r="H569" s="64"/>
      <c r="I569" s="64"/>
      <c r="J569" s="64"/>
      <c r="K569" s="64"/>
      <c r="L569" s="65"/>
      <c r="M569" s="64"/>
      <c r="N569" s="65"/>
      <c r="O569" s="64"/>
      <c r="P569" s="64"/>
      <c r="Q569" s="64"/>
      <c r="R569" s="64"/>
      <c r="S569" s="64"/>
      <c r="T569" s="64"/>
      <c r="U569" s="64"/>
      <c r="V569" s="64"/>
      <c r="W569" s="64"/>
      <c r="X569" s="64"/>
      <c r="Y569" s="64"/>
      <c r="Z569" s="64"/>
      <c r="AA569" s="64"/>
      <c r="AB569" s="64"/>
      <c r="AC569" s="64"/>
      <c r="AD569" s="64"/>
      <c r="AE569" s="64"/>
      <c r="AF569" s="66"/>
      <c r="AG569" s="66"/>
      <c r="AH569" s="66"/>
      <c r="AI569" s="66"/>
      <c r="AJ569" s="66"/>
      <c r="AK569" s="66"/>
      <c r="AL569" s="66"/>
      <c r="AM569" s="66"/>
      <c r="AN569" s="66"/>
      <c r="AO569" s="66"/>
      <c r="AP569" s="66"/>
      <c r="AQ569" s="66"/>
      <c r="AR569" s="66"/>
      <c r="AS569" s="66"/>
      <c r="AT569" s="66"/>
      <c r="AU569" s="66"/>
      <c r="AV569" s="66"/>
      <c r="AW569" s="66"/>
      <c r="AX569" s="66"/>
      <c r="AY569" s="66"/>
      <c r="AZ569" s="66"/>
      <c r="BA569" s="66"/>
      <c r="BB569" s="66"/>
      <c r="BC569" s="66"/>
      <c r="BD569" s="66"/>
      <c r="BE569" s="66"/>
      <c r="BF569" s="66"/>
      <c r="BG569" s="66"/>
      <c r="BH569" s="66"/>
      <c r="BI569" s="66"/>
      <c r="BJ569" s="66"/>
      <c r="BK569" s="66"/>
      <c r="BL569" s="66"/>
      <c r="BM569" s="66"/>
      <c r="BN569" s="66"/>
      <c r="BO569" s="66"/>
      <c r="BP569" s="66"/>
      <c r="BQ569" s="66"/>
      <c r="BR569" s="66"/>
      <c r="BS569" s="66"/>
      <c r="BT569" s="66"/>
      <c r="BU569" s="64"/>
      <c r="BV569" s="64"/>
      <c r="BW569" s="64"/>
      <c r="BX569" s="64"/>
      <c r="BY569" s="64"/>
      <c r="BZ569" s="64"/>
      <c r="CA569" s="64"/>
      <c r="CB569" s="64"/>
      <c r="CC569" s="64"/>
      <c r="CD569" s="64"/>
      <c r="CE569" s="64"/>
      <c r="CF569" s="64"/>
      <c r="CG569" s="64"/>
      <c r="CH569" s="64"/>
      <c r="CI569" s="64"/>
      <c r="CJ569" s="64"/>
      <c r="CK569" s="64"/>
      <c r="CL569" s="64"/>
      <c r="CM569" s="64"/>
      <c r="CN569" s="64"/>
      <c r="CO569" s="64"/>
      <c r="CP569" s="64"/>
      <c r="CQ569" s="64"/>
      <c r="CR569" s="64"/>
      <c r="CS569" s="64"/>
      <c r="CT569" s="64"/>
      <c r="CU569" s="64"/>
      <c r="CV569" s="64"/>
      <c r="CW569" s="64"/>
      <c r="CX569" s="64"/>
      <c r="DA569" s="11" t="s">
        <v>589</v>
      </c>
      <c r="DB569" s="12">
        <v>3.0470000000000002</v>
      </c>
      <c r="DC569" s="11"/>
    </row>
    <row r="570" spans="1:107" ht="13.5" customHeight="1" x14ac:dyDescent="0.2">
      <c r="A570" s="3"/>
      <c r="B570" s="64"/>
      <c r="C570" s="68"/>
      <c r="D570" s="68"/>
      <c r="E570" s="68"/>
      <c r="F570" s="68"/>
      <c r="G570" s="64"/>
      <c r="H570" s="64"/>
      <c r="I570" s="64"/>
      <c r="J570" s="64"/>
      <c r="K570" s="64"/>
      <c r="L570" s="64"/>
      <c r="M570" s="64"/>
      <c r="N570" s="65"/>
      <c r="O570" s="56"/>
      <c r="P570" s="56"/>
      <c r="Q570" s="56"/>
      <c r="R570" s="56"/>
      <c r="S570" s="56"/>
      <c r="T570" s="56"/>
      <c r="U570" s="56"/>
      <c r="V570" s="56"/>
      <c r="W570" s="56"/>
      <c r="X570" s="56"/>
      <c r="Y570" s="56"/>
      <c r="Z570" s="56"/>
      <c r="AA570" s="56"/>
      <c r="AB570" s="56"/>
      <c r="AC570" s="56"/>
      <c r="AD570" s="56"/>
      <c r="AE570" s="64"/>
      <c r="AF570" s="64"/>
      <c r="AG570" s="64"/>
      <c r="AH570" s="64"/>
      <c r="AI570" s="64"/>
      <c r="AJ570" s="64"/>
      <c r="AK570" s="64"/>
      <c r="AL570" s="64"/>
      <c r="AM570" s="64"/>
      <c r="AN570" s="64"/>
      <c r="AO570" s="64"/>
      <c r="AP570" s="64"/>
      <c r="AQ570" s="69"/>
      <c r="AR570" s="69"/>
      <c r="AS570" s="69"/>
      <c r="AT570" s="69"/>
      <c r="AU570" s="70"/>
      <c r="AV570" s="64"/>
      <c r="AW570" s="64"/>
      <c r="AX570" s="64"/>
      <c r="AY570" s="64"/>
      <c r="AZ570" s="64"/>
      <c r="BA570" s="70"/>
      <c r="BB570" s="64"/>
      <c r="BC570" s="64"/>
      <c r="BD570" s="64"/>
      <c r="BE570" s="64"/>
      <c r="BF570" s="64"/>
      <c r="BG570" s="64"/>
      <c r="BH570" s="70"/>
      <c r="BI570" s="64"/>
      <c r="BJ570" s="64"/>
      <c r="BK570" s="64"/>
      <c r="BL570" s="64"/>
      <c r="BM570" s="64"/>
      <c r="BN570" s="70"/>
      <c r="BO570" s="64"/>
      <c r="BP570" s="64"/>
      <c r="BQ570" s="64"/>
      <c r="BR570" s="64"/>
      <c r="BS570" s="64"/>
      <c r="BT570" s="64"/>
      <c r="BU570" s="64"/>
      <c r="BV570" s="64"/>
      <c r="BW570" s="64"/>
      <c r="BX570" s="64"/>
      <c r="BY570" s="64"/>
      <c r="BZ570" s="64"/>
      <c r="CA570" s="64"/>
      <c r="CB570" s="64"/>
      <c r="CC570" s="64"/>
      <c r="CD570" s="64"/>
      <c r="CE570" s="64"/>
      <c r="CF570" s="64"/>
      <c r="CG570" s="64"/>
      <c r="CH570" s="64"/>
      <c r="CI570" s="64"/>
      <c r="CJ570" s="64"/>
      <c r="CK570" s="64"/>
      <c r="CL570" s="64"/>
      <c r="CM570" s="64"/>
      <c r="CN570" s="64"/>
      <c r="CO570" s="64"/>
      <c r="CP570" s="64"/>
      <c r="CQ570" s="64"/>
      <c r="CR570" s="64"/>
      <c r="CS570" s="64"/>
      <c r="CT570" s="64"/>
      <c r="CU570" s="64"/>
      <c r="CV570" s="64"/>
      <c r="CW570" s="64"/>
      <c r="CX570" s="64"/>
      <c r="DA570" s="11" t="s">
        <v>590</v>
      </c>
      <c r="DB570" s="12">
        <v>2.879</v>
      </c>
      <c r="DC570" s="11"/>
    </row>
    <row r="571" spans="1:107" ht="13.5" customHeight="1" x14ac:dyDescent="0.2">
      <c r="A571" s="3"/>
      <c r="B571" s="64"/>
      <c r="C571" s="68"/>
      <c r="D571" s="68"/>
      <c r="E571" s="68"/>
      <c r="F571" s="68"/>
      <c r="G571" s="64"/>
      <c r="H571" s="64"/>
      <c r="I571" s="64"/>
      <c r="J571" s="64"/>
      <c r="K571" s="64"/>
      <c r="L571" s="64"/>
      <c r="M571" s="64"/>
      <c r="N571" s="65"/>
      <c r="O571" s="56"/>
      <c r="P571" s="56"/>
      <c r="Q571" s="56"/>
      <c r="R571" s="56"/>
      <c r="S571" s="56"/>
      <c r="T571" s="56"/>
      <c r="U571" s="56"/>
      <c r="V571" s="56"/>
      <c r="W571" s="56"/>
      <c r="X571" s="56"/>
      <c r="Y571" s="56"/>
      <c r="Z571" s="56"/>
      <c r="AA571" s="56"/>
      <c r="AB571" s="56"/>
      <c r="AC571" s="56"/>
      <c r="AD571" s="56"/>
      <c r="AE571" s="64"/>
      <c r="AF571" s="64"/>
      <c r="AG571" s="64"/>
      <c r="AH571" s="64"/>
      <c r="AI571" s="64"/>
      <c r="AJ571" s="64"/>
      <c r="AK571" s="64"/>
      <c r="AL571" s="64"/>
      <c r="AM571" s="64"/>
      <c r="AN571" s="64"/>
      <c r="AO571" s="64"/>
      <c r="AP571" s="64"/>
      <c r="AQ571" s="64"/>
      <c r="AR571" s="64"/>
      <c r="AS571" s="64"/>
      <c r="AT571" s="64"/>
      <c r="AU571" s="64"/>
      <c r="AV571" s="64"/>
      <c r="AW571" s="64"/>
      <c r="AX571" s="64"/>
      <c r="AY571" s="64"/>
      <c r="AZ571" s="64"/>
      <c r="BA571" s="64"/>
      <c r="BB571" s="64"/>
      <c r="BC571" s="64"/>
      <c r="BD571" s="64"/>
      <c r="BE571" s="64"/>
      <c r="BF571" s="64"/>
      <c r="BG571" s="64"/>
      <c r="BH571" s="64"/>
      <c r="BI571" s="64"/>
      <c r="BJ571" s="64"/>
      <c r="BK571" s="64"/>
      <c r="BL571" s="64"/>
      <c r="BM571" s="64"/>
      <c r="BN571" s="64"/>
      <c r="BO571" s="64"/>
      <c r="BP571" s="64"/>
      <c r="BQ571" s="64"/>
      <c r="BR571" s="64"/>
      <c r="BS571" s="64"/>
      <c r="BT571" s="64"/>
      <c r="BU571" s="64"/>
      <c r="BV571" s="64"/>
      <c r="BW571" s="64"/>
      <c r="BX571" s="64"/>
      <c r="BY571" s="64"/>
      <c r="BZ571" s="64"/>
      <c r="CA571" s="64"/>
      <c r="CB571" s="64"/>
      <c r="CC571" s="64"/>
      <c r="CD571" s="64"/>
      <c r="CE571" s="64"/>
      <c r="CF571" s="64"/>
      <c r="CG571" s="64"/>
      <c r="CH571" s="64"/>
      <c r="CI571" s="64"/>
      <c r="CJ571" s="64"/>
      <c r="CK571" s="64"/>
      <c r="CL571" s="64"/>
      <c r="CM571" s="64"/>
      <c r="CN571" s="64"/>
      <c r="CO571" s="64"/>
      <c r="CP571" s="64"/>
      <c r="CQ571" s="64"/>
      <c r="CR571" s="64"/>
      <c r="CS571" s="64"/>
      <c r="CT571" s="64"/>
      <c r="CU571" s="64"/>
      <c r="CV571" s="64"/>
      <c r="CW571" s="64"/>
      <c r="CX571" s="64"/>
      <c r="DA571" s="11" t="s">
        <v>591</v>
      </c>
      <c r="DB571" s="12">
        <v>1.3580000000000001</v>
      </c>
      <c r="DC571" s="11"/>
    </row>
    <row r="572" spans="1:107" ht="13.5" customHeight="1" x14ac:dyDescent="0.2">
      <c r="A572" s="3"/>
      <c r="B572" s="77"/>
      <c r="C572" s="64"/>
      <c r="D572" s="64"/>
      <c r="E572" s="64"/>
      <c r="F572" s="64"/>
      <c r="G572" s="64"/>
      <c r="H572" s="64"/>
      <c r="I572" s="64"/>
      <c r="J572" s="64"/>
      <c r="K572" s="64"/>
      <c r="L572" s="64"/>
      <c r="M572" s="64"/>
      <c r="N572" s="65"/>
      <c r="O572" s="64"/>
      <c r="P572" s="64"/>
      <c r="Q572" s="64"/>
      <c r="R572" s="64"/>
      <c r="S572" s="64"/>
      <c r="T572" s="64"/>
      <c r="U572" s="64"/>
      <c r="V572" s="64"/>
      <c r="W572" s="64"/>
      <c r="X572" s="64"/>
      <c r="Y572" s="64"/>
      <c r="Z572" s="64"/>
      <c r="AA572" s="64"/>
      <c r="AB572" s="64"/>
      <c r="AC572" s="56"/>
      <c r="AD572" s="56"/>
      <c r="AE572" s="56"/>
      <c r="AF572" s="56"/>
      <c r="AG572" s="56"/>
      <c r="AH572" s="56"/>
      <c r="AI572" s="64"/>
      <c r="AJ572" s="64"/>
      <c r="AK572" s="64"/>
      <c r="AL572" s="64"/>
      <c r="AM572" s="64"/>
      <c r="AN572" s="64"/>
      <c r="AO572" s="64"/>
      <c r="AP572" s="64"/>
      <c r="AQ572" s="64"/>
      <c r="AR572" s="64"/>
      <c r="AS572" s="64"/>
      <c r="AT572" s="64"/>
      <c r="AU572" s="64"/>
      <c r="AV572" s="64"/>
      <c r="AW572" s="64"/>
      <c r="AX572" s="64"/>
      <c r="AY572" s="64"/>
      <c r="AZ572" s="64"/>
      <c r="BA572" s="64"/>
      <c r="BB572" s="64"/>
      <c r="BC572" s="64"/>
      <c r="BD572" s="64"/>
      <c r="BE572" s="64"/>
      <c r="BF572" s="64"/>
      <c r="BG572" s="64"/>
      <c r="BH572" s="64"/>
      <c r="BI572" s="64"/>
      <c r="BJ572" s="64"/>
      <c r="BK572" s="64"/>
      <c r="BL572" s="64"/>
      <c r="BM572" s="64"/>
      <c r="BN572" s="64"/>
      <c r="BO572" s="64"/>
      <c r="BP572" s="64"/>
      <c r="BQ572" s="64"/>
      <c r="BR572" s="64"/>
      <c r="BS572" s="64"/>
      <c r="BT572" s="64"/>
      <c r="BU572" s="64"/>
      <c r="BV572" s="64"/>
      <c r="BW572" s="64"/>
      <c r="BX572" s="64"/>
      <c r="BY572" s="64"/>
      <c r="BZ572" s="64"/>
      <c r="CA572" s="64"/>
      <c r="CB572" s="64"/>
      <c r="CC572" s="64"/>
      <c r="CD572" s="64"/>
      <c r="CE572" s="64"/>
      <c r="CF572" s="64"/>
      <c r="CG572" s="64"/>
      <c r="CH572" s="64"/>
      <c r="CI572" s="64"/>
      <c r="CJ572" s="64"/>
      <c r="CK572" s="64"/>
      <c r="CL572" s="64"/>
      <c r="CM572" s="64"/>
      <c r="CN572" s="64"/>
      <c r="CO572" s="64"/>
      <c r="CP572" s="64"/>
      <c r="CQ572" s="64"/>
      <c r="CR572" s="64"/>
      <c r="CS572" s="64"/>
      <c r="CT572" s="64"/>
      <c r="CU572" s="64"/>
      <c r="CV572" s="64"/>
      <c r="CW572" s="64"/>
      <c r="CX572" s="64"/>
      <c r="DA572" s="11" t="s">
        <v>592</v>
      </c>
      <c r="DB572" s="12">
        <v>1.157</v>
      </c>
      <c r="DC572" s="11"/>
    </row>
    <row r="573" spans="1:107" ht="13.5" customHeight="1" x14ac:dyDescent="0.2">
      <c r="A573" s="3"/>
      <c r="B573" s="77"/>
      <c r="C573" s="83"/>
      <c r="D573" s="83"/>
      <c r="E573" s="83"/>
      <c r="F573" s="83"/>
      <c r="G573" s="83"/>
      <c r="H573" s="83"/>
      <c r="I573" s="83"/>
      <c r="J573" s="83"/>
      <c r="K573" s="83"/>
      <c r="L573" s="83"/>
      <c r="M573" s="83"/>
      <c r="N573" s="83"/>
      <c r="O573" s="83"/>
      <c r="P573" s="83"/>
      <c r="Q573" s="83"/>
      <c r="R573" s="54"/>
      <c r="S573" s="54"/>
      <c r="T573" s="54"/>
      <c r="U573" s="83"/>
      <c r="V573" s="83"/>
      <c r="W573" s="83"/>
      <c r="X573" s="83"/>
      <c r="Y573" s="83"/>
      <c r="Z573" s="83"/>
      <c r="AA573" s="83"/>
      <c r="AB573" s="83"/>
      <c r="AC573" s="83"/>
      <c r="AD573" s="83"/>
      <c r="AE573" s="83"/>
      <c r="AF573" s="83"/>
      <c r="AG573" s="83"/>
      <c r="AH573" s="83"/>
      <c r="AI573" s="83"/>
      <c r="AJ573" s="83"/>
      <c r="AK573" s="83"/>
      <c r="AL573" s="83"/>
      <c r="AM573" s="83"/>
      <c r="AN573" s="83"/>
      <c r="AO573" s="83"/>
      <c r="AP573" s="83"/>
      <c r="AQ573" s="83"/>
      <c r="AR573" s="83"/>
      <c r="AS573" s="83"/>
      <c r="AT573" s="83"/>
      <c r="AU573" s="83"/>
      <c r="AV573" s="83"/>
      <c r="AW573" s="83"/>
      <c r="AX573" s="83"/>
      <c r="AY573" s="83"/>
      <c r="AZ573" s="71"/>
      <c r="BA573" s="83"/>
      <c r="BB573" s="83"/>
      <c r="BC573" s="83"/>
      <c r="BD573" s="83"/>
      <c r="BE573" s="83"/>
      <c r="BF573" s="83"/>
      <c r="BG573" s="83"/>
      <c r="BH573" s="83"/>
      <c r="BI573" s="83"/>
      <c r="BJ573" s="83"/>
      <c r="BK573" s="83"/>
      <c r="BL573" s="83"/>
      <c r="BM573" s="83"/>
      <c r="BN573" s="83"/>
      <c r="BO573" s="83"/>
      <c r="BP573" s="54"/>
      <c r="BQ573" s="54"/>
      <c r="BR573" s="54"/>
      <c r="BS573" s="83"/>
      <c r="BT573" s="83"/>
      <c r="BU573" s="83"/>
      <c r="BV573" s="83"/>
      <c r="BW573" s="83"/>
      <c r="BX573" s="83"/>
      <c r="BY573" s="83"/>
      <c r="BZ573" s="83"/>
      <c r="CA573" s="83"/>
      <c r="CB573" s="83"/>
      <c r="CC573" s="83"/>
      <c r="CD573" s="83"/>
      <c r="CE573" s="83"/>
      <c r="CF573" s="83"/>
      <c r="CG573" s="83"/>
      <c r="CH573" s="83"/>
      <c r="CI573" s="83"/>
      <c r="CJ573" s="83"/>
      <c r="CK573" s="83"/>
      <c r="CL573" s="83"/>
      <c r="CM573" s="83"/>
      <c r="CN573" s="83"/>
      <c r="CO573" s="83"/>
      <c r="CP573" s="83"/>
      <c r="CQ573" s="83"/>
      <c r="CR573" s="83"/>
      <c r="CS573" s="83"/>
      <c r="CT573" s="83"/>
      <c r="CU573" s="83"/>
      <c r="CV573" s="83"/>
      <c r="CW573" s="83"/>
      <c r="CX573" s="77"/>
      <c r="DA573" s="11" t="s">
        <v>593</v>
      </c>
      <c r="DB573" s="12">
        <v>1.226</v>
      </c>
      <c r="DC573" s="11"/>
    </row>
    <row r="574" spans="1:107" ht="13.5" customHeight="1" x14ac:dyDescent="0.2">
      <c r="A574" s="3"/>
      <c r="B574" s="77"/>
      <c r="C574" s="83"/>
      <c r="D574" s="83"/>
      <c r="E574" s="83"/>
      <c r="F574" s="83"/>
      <c r="G574" s="83"/>
      <c r="H574" s="83"/>
      <c r="I574" s="83"/>
      <c r="J574" s="83"/>
      <c r="K574" s="83"/>
      <c r="L574" s="83"/>
      <c r="M574" s="83"/>
      <c r="N574" s="83"/>
      <c r="O574" s="83"/>
      <c r="P574" s="83"/>
      <c r="Q574" s="83"/>
      <c r="R574" s="83"/>
      <c r="S574" s="83"/>
      <c r="T574" s="83"/>
      <c r="U574" s="83"/>
      <c r="V574" s="83"/>
      <c r="W574" s="83"/>
      <c r="X574" s="54"/>
      <c r="Y574" s="54"/>
      <c r="Z574" s="54"/>
      <c r="AA574" s="54"/>
      <c r="AB574" s="54"/>
      <c r="AC574" s="73"/>
      <c r="AD574" s="73"/>
      <c r="AE574" s="73"/>
      <c r="AF574" s="73"/>
      <c r="AG574" s="73"/>
      <c r="AH574" s="73"/>
      <c r="AI574" s="73"/>
      <c r="AJ574" s="73"/>
      <c r="AK574" s="73"/>
      <c r="AL574" s="73"/>
      <c r="AM574" s="73"/>
      <c r="AN574" s="73"/>
      <c r="AO574" s="73"/>
      <c r="AP574" s="73"/>
      <c r="AQ574" s="73"/>
      <c r="AR574" s="73"/>
      <c r="AS574" s="73"/>
      <c r="AT574" s="73"/>
      <c r="AU574" s="73"/>
      <c r="AV574" s="73"/>
      <c r="AW574" s="73"/>
      <c r="AX574" s="73"/>
      <c r="AY574" s="73"/>
      <c r="AZ574" s="72"/>
      <c r="BA574" s="83"/>
      <c r="BB574" s="83"/>
      <c r="BC574" s="83"/>
      <c r="BD574" s="83"/>
      <c r="BE574" s="83"/>
      <c r="BF574" s="83"/>
      <c r="BG574" s="83"/>
      <c r="BH574" s="83"/>
      <c r="BI574" s="83"/>
      <c r="BJ574" s="83"/>
      <c r="BK574" s="83"/>
      <c r="BL574" s="83"/>
      <c r="BM574" s="83"/>
      <c r="BN574" s="83"/>
      <c r="BO574" s="83"/>
      <c r="BP574" s="83"/>
      <c r="BQ574" s="83"/>
      <c r="BR574" s="83"/>
      <c r="BS574" s="83"/>
      <c r="BT574" s="83"/>
      <c r="BU574" s="83"/>
      <c r="BV574" s="54"/>
      <c r="BW574" s="54"/>
      <c r="BX574" s="54"/>
      <c r="BY574" s="54"/>
      <c r="BZ574" s="54"/>
      <c r="CA574" s="73"/>
      <c r="CB574" s="73"/>
      <c r="CC574" s="73"/>
      <c r="CD574" s="73"/>
      <c r="CE574" s="73"/>
      <c r="CF574" s="73"/>
      <c r="CG574" s="73"/>
      <c r="CH574" s="73"/>
      <c r="CI574" s="73"/>
      <c r="CJ574" s="73"/>
      <c r="CK574" s="73"/>
      <c r="CL574" s="73"/>
      <c r="CM574" s="73"/>
      <c r="CN574" s="73"/>
      <c r="CO574" s="73"/>
      <c r="CP574" s="73"/>
      <c r="CQ574" s="73"/>
      <c r="CR574" s="73"/>
      <c r="CS574" s="73"/>
      <c r="CT574" s="73"/>
      <c r="CU574" s="73"/>
      <c r="CV574" s="73"/>
      <c r="CW574" s="73"/>
      <c r="CX574" s="77"/>
      <c r="DA574" s="11" t="s">
        <v>594</v>
      </c>
      <c r="DB574" s="12">
        <v>1.1160000000000001</v>
      </c>
      <c r="DC574" s="11"/>
    </row>
    <row r="575" spans="1:107" ht="13.5" customHeight="1" x14ac:dyDescent="0.25">
      <c r="A575" s="3"/>
      <c r="B575" s="77"/>
      <c r="C575" s="84"/>
      <c r="D575" s="75"/>
      <c r="E575" s="75"/>
      <c r="F575" s="75"/>
      <c r="G575" s="75"/>
      <c r="H575" s="75"/>
      <c r="I575" s="75"/>
      <c r="J575" s="75"/>
      <c r="K575" s="75"/>
      <c r="L575" s="75"/>
      <c r="M575" s="74"/>
      <c r="N575" s="74"/>
      <c r="O575" s="74"/>
      <c r="P575" s="74"/>
      <c r="Q575" s="74"/>
      <c r="R575" s="85"/>
      <c r="S575" s="85"/>
      <c r="T575" s="85"/>
      <c r="U575" s="86"/>
      <c r="V575" s="86"/>
      <c r="W575" s="86"/>
      <c r="X575" s="74"/>
      <c r="Y575" s="74"/>
      <c r="Z575" s="74"/>
      <c r="AA575" s="74"/>
      <c r="AB575" s="74"/>
      <c r="AC575" s="73"/>
      <c r="AD575" s="73"/>
      <c r="AE575" s="73"/>
      <c r="AF575" s="73"/>
      <c r="AG575" s="73"/>
      <c r="AH575" s="73"/>
      <c r="AI575" s="73"/>
      <c r="AJ575" s="73"/>
      <c r="AK575" s="73"/>
      <c r="AL575" s="73"/>
      <c r="AM575" s="73"/>
      <c r="AN575" s="73"/>
      <c r="AO575" s="73"/>
      <c r="AP575" s="73"/>
      <c r="AQ575" s="73"/>
      <c r="AR575" s="73"/>
      <c r="AS575" s="73"/>
      <c r="AT575" s="73"/>
      <c r="AU575" s="73"/>
      <c r="AV575" s="73"/>
      <c r="AW575" s="73"/>
      <c r="AX575" s="73"/>
      <c r="AY575" s="73"/>
      <c r="AZ575" s="72"/>
      <c r="BA575" s="84"/>
      <c r="BB575" s="76"/>
      <c r="BC575" s="76"/>
      <c r="BD575" s="76"/>
      <c r="BE575" s="76"/>
      <c r="BF575" s="76"/>
      <c r="BG575" s="76"/>
      <c r="BH575" s="76"/>
      <c r="BI575" s="76"/>
      <c r="BJ575" s="76"/>
      <c r="BK575" s="74"/>
      <c r="BL575" s="74"/>
      <c r="BM575" s="74"/>
      <c r="BN575" s="74"/>
      <c r="BO575" s="74"/>
      <c r="BP575" s="85"/>
      <c r="BQ575" s="85"/>
      <c r="BR575" s="85"/>
      <c r="BS575" s="86"/>
      <c r="BT575" s="86"/>
      <c r="BU575" s="86"/>
      <c r="BV575" s="74"/>
      <c r="BW575" s="74"/>
      <c r="BX575" s="74"/>
      <c r="BY575" s="74"/>
      <c r="BZ575" s="74"/>
      <c r="CA575" s="73"/>
      <c r="CB575" s="73"/>
      <c r="CC575" s="73"/>
      <c r="CD575" s="73"/>
      <c r="CE575" s="73"/>
      <c r="CF575" s="73"/>
      <c r="CG575" s="73"/>
      <c r="CH575" s="73"/>
      <c r="CI575" s="73"/>
      <c r="CJ575" s="73"/>
      <c r="CK575" s="73"/>
      <c r="CL575" s="73"/>
      <c r="CM575" s="73"/>
      <c r="CN575" s="73"/>
      <c r="CO575" s="73"/>
      <c r="CP575" s="73"/>
      <c r="CQ575" s="73"/>
      <c r="CR575" s="73"/>
      <c r="CS575" s="73"/>
      <c r="CT575" s="73"/>
      <c r="CU575" s="73"/>
      <c r="CV575" s="73"/>
      <c r="CW575" s="73"/>
      <c r="CX575" s="77"/>
      <c r="DA575" s="11" t="s">
        <v>595</v>
      </c>
      <c r="DB575" s="12">
        <v>1.577</v>
      </c>
      <c r="DC575" s="11"/>
    </row>
    <row r="576" spans="1:107" ht="13.5" customHeight="1" x14ac:dyDescent="0.25">
      <c r="A576" s="3"/>
      <c r="B576" s="77"/>
      <c r="C576" s="84"/>
      <c r="D576" s="75"/>
      <c r="E576" s="75"/>
      <c r="F576" s="75"/>
      <c r="G576" s="75"/>
      <c r="H576" s="75"/>
      <c r="I576" s="75"/>
      <c r="J576" s="75"/>
      <c r="K576" s="75"/>
      <c r="L576" s="75"/>
      <c r="M576" s="74"/>
      <c r="N576" s="74"/>
      <c r="O576" s="74"/>
      <c r="P576" s="74"/>
      <c r="Q576" s="74"/>
      <c r="R576" s="85"/>
      <c r="S576" s="85"/>
      <c r="T576" s="85"/>
      <c r="U576" s="86"/>
      <c r="V576" s="86"/>
      <c r="W576" s="86"/>
      <c r="X576" s="74"/>
      <c r="Y576" s="74"/>
      <c r="Z576" s="74"/>
      <c r="AA576" s="74"/>
      <c r="AB576" s="74"/>
      <c r="AC576" s="73"/>
      <c r="AD576" s="73"/>
      <c r="AE576" s="73"/>
      <c r="AF576" s="73"/>
      <c r="AG576" s="73"/>
      <c r="AH576" s="73"/>
      <c r="AI576" s="73"/>
      <c r="AJ576" s="73"/>
      <c r="AK576" s="73"/>
      <c r="AL576" s="73"/>
      <c r="AM576" s="73"/>
      <c r="AN576" s="73"/>
      <c r="AO576" s="73"/>
      <c r="AP576" s="73"/>
      <c r="AQ576" s="73"/>
      <c r="AR576" s="73"/>
      <c r="AS576" s="73"/>
      <c r="AT576" s="73"/>
      <c r="AU576" s="73"/>
      <c r="AV576" s="73"/>
      <c r="AW576" s="73"/>
      <c r="AX576" s="73"/>
      <c r="AY576" s="73"/>
      <c r="AZ576" s="72"/>
      <c r="BA576" s="84"/>
      <c r="BB576" s="76"/>
      <c r="BC576" s="76"/>
      <c r="BD576" s="76"/>
      <c r="BE576" s="76"/>
      <c r="BF576" s="76"/>
      <c r="BG576" s="76"/>
      <c r="BH576" s="76"/>
      <c r="BI576" s="76"/>
      <c r="BJ576" s="76"/>
      <c r="BK576" s="74"/>
      <c r="BL576" s="74"/>
      <c r="BM576" s="74"/>
      <c r="BN576" s="74"/>
      <c r="BO576" s="74"/>
      <c r="BP576" s="85"/>
      <c r="BQ576" s="85"/>
      <c r="BR576" s="85"/>
      <c r="BS576" s="86"/>
      <c r="BT576" s="86"/>
      <c r="BU576" s="86"/>
      <c r="BV576" s="74"/>
      <c r="BW576" s="74"/>
      <c r="BX576" s="74"/>
      <c r="BY576" s="74"/>
      <c r="BZ576" s="74"/>
      <c r="CA576" s="73"/>
      <c r="CB576" s="73"/>
      <c r="CC576" s="73"/>
      <c r="CD576" s="73"/>
      <c r="CE576" s="73"/>
      <c r="CF576" s="73"/>
      <c r="CG576" s="73"/>
      <c r="CH576" s="73"/>
      <c r="CI576" s="73"/>
      <c r="CJ576" s="73"/>
      <c r="CK576" s="73"/>
      <c r="CL576" s="73"/>
      <c r="CM576" s="73"/>
      <c r="CN576" s="73"/>
      <c r="CO576" s="73"/>
      <c r="CP576" s="73"/>
      <c r="CQ576" s="73"/>
      <c r="CR576" s="73"/>
      <c r="CS576" s="73"/>
      <c r="CT576" s="73"/>
      <c r="CU576" s="73"/>
      <c r="CV576" s="73"/>
      <c r="CW576" s="73"/>
      <c r="CX576" s="77"/>
      <c r="DA576" s="11" t="s">
        <v>596</v>
      </c>
      <c r="DB576" s="12">
        <v>2.5459999999999998</v>
      </c>
      <c r="DC576" s="11"/>
    </row>
    <row r="577" spans="1:107" ht="13.5" customHeight="1" x14ac:dyDescent="0.25">
      <c r="A577" s="3"/>
      <c r="B577" s="77"/>
      <c r="C577" s="84"/>
      <c r="D577" s="75"/>
      <c r="E577" s="75"/>
      <c r="F577" s="75"/>
      <c r="G577" s="75"/>
      <c r="H577" s="75"/>
      <c r="I577" s="75"/>
      <c r="J577" s="75"/>
      <c r="K577" s="75"/>
      <c r="L577" s="75"/>
      <c r="M577" s="74"/>
      <c r="N577" s="74"/>
      <c r="O577" s="74"/>
      <c r="P577" s="74"/>
      <c r="Q577" s="74"/>
      <c r="R577" s="85"/>
      <c r="S577" s="85"/>
      <c r="T577" s="85"/>
      <c r="U577" s="86"/>
      <c r="V577" s="86"/>
      <c r="W577" s="86"/>
      <c r="X577" s="74"/>
      <c r="Y577" s="74"/>
      <c r="Z577" s="74"/>
      <c r="AA577" s="74"/>
      <c r="AB577" s="74"/>
      <c r="AC577" s="73"/>
      <c r="AD577" s="73"/>
      <c r="AE577" s="73"/>
      <c r="AF577" s="73"/>
      <c r="AG577" s="73"/>
      <c r="AH577" s="73"/>
      <c r="AI577" s="73"/>
      <c r="AJ577" s="73"/>
      <c r="AK577" s="73"/>
      <c r="AL577" s="73"/>
      <c r="AM577" s="73"/>
      <c r="AN577" s="73"/>
      <c r="AO577" s="73"/>
      <c r="AP577" s="73"/>
      <c r="AQ577" s="73"/>
      <c r="AR577" s="73"/>
      <c r="AS577" s="73"/>
      <c r="AT577" s="73"/>
      <c r="AU577" s="73"/>
      <c r="AV577" s="73"/>
      <c r="AW577" s="73"/>
      <c r="AX577" s="73"/>
      <c r="AY577" s="73"/>
      <c r="AZ577" s="72"/>
      <c r="BA577" s="84"/>
      <c r="BB577" s="76"/>
      <c r="BC577" s="76"/>
      <c r="BD577" s="76"/>
      <c r="BE577" s="76"/>
      <c r="BF577" s="76"/>
      <c r="BG577" s="76"/>
      <c r="BH577" s="76"/>
      <c r="BI577" s="76"/>
      <c r="BJ577" s="76"/>
      <c r="BK577" s="74"/>
      <c r="BL577" s="74"/>
      <c r="BM577" s="74"/>
      <c r="BN577" s="74"/>
      <c r="BO577" s="74"/>
      <c r="BP577" s="85"/>
      <c r="BQ577" s="85"/>
      <c r="BR577" s="85"/>
      <c r="BS577" s="86"/>
      <c r="BT577" s="86"/>
      <c r="BU577" s="86"/>
      <c r="BV577" s="74"/>
      <c r="BW577" s="74"/>
      <c r="BX577" s="74"/>
      <c r="BY577" s="74"/>
      <c r="BZ577" s="74"/>
      <c r="CA577" s="73"/>
      <c r="CB577" s="73"/>
      <c r="CC577" s="73"/>
      <c r="CD577" s="73"/>
      <c r="CE577" s="73"/>
      <c r="CF577" s="73"/>
      <c r="CG577" s="73"/>
      <c r="CH577" s="73"/>
      <c r="CI577" s="73"/>
      <c r="CJ577" s="73"/>
      <c r="CK577" s="73"/>
      <c r="CL577" s="73"/>
      <c r="CM577" s="73"/>
      <c r="CN577" s="73"/>
      <c r="CO577" s="73"/>
      <c r="CP577" s="73"/>
      <c r="CQ577" s="73"/>
      <c r="CR577" s="73"/>
      <c r="CS577" s="73"/>
      <c r="CT577" s="73"/>
      <c r="CU577" s="73"/>
      <c r="CV577" s="73"/>
      <c r="CW577" s="73"/>
      <c r="CX577" s="77"/>
      <c r="DA577" s="11" t="s">
        <v>597</v>
      </c>
      <c r="DB577" s="12">
        <v>2.7149999999999999</v>
      </c>
      <c r="DC577" s="11"/>
    </row>
    <row r="578" spans="1:107" ht="13.5" customHeight="1" x14ac:dyDescent="0.25">
      <c r="A578" s="3"/>
      <c r="B578" s="77"/>
      <c r="C578" s="84"/>
      <c r="D578" s="75"/>
      <c r="E578" s="75"/>
      <c r="F578" s="75"/>
      <c r="G578" s="75"/>
      <c r="H578" s="75"/>
      <c r="I578" s="75"/>
      <c r="J578" s="75"/>
      <c r="K578" s="75"/>
      <c r="L578" s="75"/>
      <c r="M578" s="74"/>
      <c r="N578" s="74"/>
      <c r="O578" s="74"/>
      <c r="P578" s="74"/>
      <c r="Q578" s="74"/>
      <c r="R578" s="85"/>
      <c r="S578" s="85"/>
      <c r="T578" s="85"/>
      <c r="U578" s="86"/>
      <c r="V578" s="86"/>
      <c r="W578" s="86"/>
      <c r="X578" s="74"/>
      <c r="Y578" s="74"/>
      <c r="Z578" s="74"/>
      <c r="AA578" s="74"/>
      <c r="AB578" s="74"/>
      <c r="AC578" s="73"/>
      <c r="AD578" s="73"/>
      <c r="AE578" s="73"/>
      <c r="AF578" s="73"/>
      <c r="AG578" s="73"/>
      <c r="AH578" s="73"/>
      <c r="AI578" s="73"/>
      <c r="AJ578" s="73"/>
      <c r="AK578" s="73"/>
      <c r="AL578" s="73"/>
      <c r="AM578" s="73"/>
      <c r="AN578" s="73"/>
      <c r="AO578" s="73"/>
      <c r="AP578" s="73"/>
      <c r="AQ578" s="73"/>
      <c r="AR578" s="73"/>
      <c r="AS578" s="73"/>
      <c r="AT578" s="73"/>
      <c r="AU578" s="73"/>
      <c r="AV578" s="73"/>
      <c r="AW578" s="73"/>
      <c r="AX578" s="73"/>
      <c r="AY578" s="73"/>
      <c r="AZ578" s="72"/>
      <c r="BA578" s="84"/>
      <c r="BB578" s="76"/>
      <c r="BC578" s="76"/>
      <c r="BD578" s="76"/>
      <c r="BE578" s="76"/>
      <c r="BF578" s="76"/>
      <c r="BG578" s="76"/>
      <c r="BH578" s="76"/>
      <c r="BI578" s="76"/>
      <c r="BJ578" s="76"/>
      <c r="BK578" s="74"/>
      <c r="BL578" s="74"/>
      <c r="BM578" s="74"/>
      <c r="BN578" s="74"/>
      <c r="BO578" s="74"/>
      <c r="BP578" s="85"/>
      <c r="BQ578" s="85"/>
      <c r="BR578" s="85"/>
      <c r="BS578" s="86"/>
      <c r="BT578" s="86"/>
      <c r="BU578" s="86"/>
      <c r="BV578" s="74"/>
      <c r="BW578" s="74"/>
      <c r="BX578" s="74"/>
      <c r="BY578" s="74"/>
      <c r="BZ578" s="74"/>
      <c r="CA578" s="73"/>
      <c r="CB578" s="73"/>
      <c r="CC578" s="73"/>
      <c r="CD578" s="73"/>
      <c r="CE578" s="73"/>
      <c r="CF578" s="73"/>
      <c r="CG578" s="73"/>
      <c r="CH578" s="73"/>
      <c r="CI578" s="73"/>
      <c r="CJ578" s="73"/>
      <c r="CK578" s="73"/>
      <c r="CL578" s="73"/>
      <c r="CM578" s="73"/>
      <c r="CN578" s="73"/>
      <c r="CO578" s="73"/>
      <c r="CP578" s="73"/>
      <c r="CQ578" s="73"/>
      <c r="CR578" s="73"/>
      <c r="CS578" s="73"/>
      <c r="CT578" s="73"/>
      <c r="CU578" s="73"/>
      <c r="CV578" s="73"/>
      <c r="CW578" s="73"/>
      <c r="CX578" s="77"/>
      <c r="DA578" s="11" t="s">
        <v>598</v>
      </c>
      <c r="DB578" s="12">
        <v>3.3530000000000002</v>
      </c>
      <c r="DC578" s="11"/>
    </row>
    <row r="579" spans="1:107" ht="13.5" customHeight="1" x14ac:dyDescent="0.2">
      <c r="A579" s="3"/>
      <c r="B579" s="77"/>
      <c r="C579" s="83"/>
      <c r="D579" s="83"/>
      <c r="E579" s="83"/>
      <c r="F579" s="83"/>
      <c r="G579" s="83"/>
      <c r="H579" s="83"/>
      <c r="I579" s="83"/>
      <c r="J579" s="83"/>
      <c r="K579" s="83"/>
      <c r="L579" s="83"/>
      <c r="M579" s="83"/>
      <c r="N579" s="83"/>
      <c r="O579" s="83"/>
      <c r="P579" s="83"/>
      <c r="Q579" s="83"/>
      <c r="R579" s="83"/>
      <c r="S579" s="83"/>
      <c r="T579" s="83"/>
      <c r="U579" s="83"/>
      <c r="V579" s="83"/>
      <c r="W579" s="83"/>
      <c r="X579" s="54"/>
      <c r="Y579" s="54"/>
      <c r="Z579" s="54"/>
      <c r="AA579" s="54"/>
      <c r="AB579" s="54"/>
      <c r="AC579" s="73"/>
      <c r="AD579" s="73"/>
      <c r="AE579" s="73"/>
      <c r="AF579" s="73"/>
      <c r="AG579" s="73"/>
      <c r="AH579" s="73"/>
      <c r="AI579" s="73"/>
      <c r="AJ579" s="73"/>
      <c r="AK579" s="73"/>
      <c r="AL579" s="73"/>
      <c r="AM579" s="73"/>
      <c r="AN579" s="73"/>
      <c r="AO579" s="73"/>
      <c r="AP579" s="73"/>
      <c r="AQ579" s="73"/>
      <c r="AR579" s="73"/>
      <c r="AS579" s="73"/>
      <c r="AT579" s="73"/>
      <c r="AU579" s="73"/>
      <c r="AV579" s="73"/>
      <c r="AW579" s="73"/>
      <c r="AX579" s="73"/>
      <c r="AY579" s="73"/>
      <c r="AZ579" s="72"/>
      <c r="BA579" s="83"/>
      <c r="BB579" s="83"/>
      <c r="BC579" s="83"/>
      <c r="BD579" s="83"/>
      <c r="BE579" s="83"/>
      <c r="BF579" s="83"/>
      <c r="BG579" s="83"/>
      <c r="BH579" s="83"/>
      <c r="BI579" s="83"/>
      <c r="BJ579" s="83"/>
      <c r="BK579" s="83"/>
      <c r="BL579" s="83"/>
      <c r="BM579" s="83"/>
      <c r="BN579" s="83"/>
      <c r="BO579" s="83"/>
      <c r="BP579" s="83"/>
      <c r="BQ579" s="83"/>
      <c r="BR579" s="83"/>
      <c r="BS579" s="83"/>
      <c r="BT579" s="83"/>
      <c r="BU579" s="83"/>
      <c r="BV579" s="54"/>
      <c r="BW579" s="54"/>
      <c r="BX579" s="54"/>
      <c r="BY579" s="54"/>
      <c r="BZ579" s="54"/>
      <c r="CA579" s="73"/>
      <c r="CB579" s="73"/>
      <c r="CC579" s="73"/>
      <c r="CD579" s="73"/>
      <c r="CE579" s="73"/>
      <c r="CF579" s="73"/>
      <c r="CG579" s="73"/>
      <c r="CH579" s="73"/>
      <c r="CI579" s="73"/>
      <c r="CJ579" s="73"/>
      <c r="CK579" s="73"/>
      <c r="CL579" s="73"/>
      <c r="CM579" s="73"/>
      <c r="CN579" s="73"/>
      <c r="CO579" s="73"/>
      <c r="CP579" s="73"/>
      <c r="CQ579" s="73"/>
      <c r="CR579" s="73"/>
      <c r="CS579" s="73"/>
      <c r="CT579" s="73"/>
      <c r="CU579" s="73"/>
      <c r="CV579" s="73"/>
      <c r="CW579" s="73"/>
      <c r="CX579" s="77"/>
      <c r="DA579" s="11" t="s">
        <v>599</v>
      </c>
      <c r="DB579" s="12">
        <v>2.9889999999999999</v>
      </c>
      <c r="DC579" s="11"/>
    </row>
    <row r="580" spans="1:107" ht="13.5" customHeight="1" x14ac:dyDescent="0.2">
      <c r="A580" s="3"/>
      <c r="B580" s="77"/>
      <c r="C580" s="83"/>
      <c r="D580" s="83"/>
      <c r="E580" s="83"/>
      <c r="F580" s="83"/>
      <c r="G580" s="83"/>
      <c r="H580" s="83"/>
      <c r="I580" s="83"/>
      <c r="J580" s="83"/>
      <c r="K580" s="83"/>
      <c r="L580" s="83"/>
      <c r="M580" s="83"/>
      <c r="N580" s="83"/>
      <c r="O580" s="83"/>
      <c r="P580" s="83"/>
      <c r="Q580" s="83"/>
      <c r="R580" s="83"/>
      <c r="S580" s="83"/>
      <c r="T580" s="83"/>
      <c r="U580" s="83"/>
      <c r="V580" s="83"/>
      <c r="W580" s="83"/>
      <c r="X580" s="54"/>
      <c r="Y580" s="54"/>
      <c r="Z580" s="54"/>
      <c r="AA580" s="54"/>
      <c r="AB580" s="54"/>
      <c r="AC580" s="73"/>
      <c r="AD580" s="73"/>
      <c r="AE580" s="73"/>
      <c r="AF580" s="73"/>
      <c r="AG580" s="73"/>
      <c r="AH580" s="73"/>
      <c r="AI580" s="73"/>
      <c r="AJ580" s="73"/>
      <c r="AK580" s="73"/>
      <c r="AL580" s="73"/>
      <c r="AM580" s="73"/>
      <c r="AN580" s="73"/>
      <c r="AO580" s="73"/>
      <c r="AP580" s="73"/>
      <c r="AQ580" s="73"/>
      <c r="AR580" s="73"/>
      <c r="AS580" s="73"/>
      <c r="AT580" s="73"/>
      <c r="AU580" s="73"/>
      <c r="AV580" s="73"/>
      <c r="AW580" s="73"/>
      <c r="AX580" s="73"/>
      <c r="AY580" s="73"/>
      <c r="AZ580" s="77"/>
      <c r="BA580" s="83"/>
      <c r="BB580" s="83"/>
      <c r="BC580" s="83"/>
      <c r="BD580" s="83"/>
      <c r="BE580" s="83"/>
      <c r="BF580" s="83"/>
      <c r="BG580" s="83"/>
      <c r="BH580" s="83"/>
      <c r="BI580" s="83"/>
      <c r="BJ580" s="83"/>
      <c r="BK580" s="83"/>
      <c r="BL580" s="83"/>
      <c r="BM580" s="83"/>
      <c r="BN580" s="83"/>
      <c r="BO580" s="83"/>
      <c r="BP580" s="83"/>
      <c r="BQ580" s="83"/>
      <c r="BR580" s="83"/>
      <c r="BS580" s="83"/>
      <c r="BT580" s="83"/>
      <c r="BU580" s="83"/>
      <c r="BV580" s="54"/>
      <c r="BW580" s="54"/>
      <c r="BX580" s="54"/>
      <c r="BY580" s="54"/>
      <c r="BZ580" s="54"/>
      <c r="CA580" s="73"/>
      <c r="CB580" s="73"/>
      <c r="CC580" s="73"/>
      <c r="CD580" s="73"/>
      <c r="CE580" s="73"/>
      <c r="CF580" s="73"/>
      <c r="CG580" s="73"/>
      <c r="CH580" s="73"/>
      <c r="CI580" s="73"/>
      <c r="CJ580" s="73"/>
      <c r="CK580" s="73"/>
      <c r="CL580" s="73"/>
      <c r="CM580" s="73"/>
      <c r="CN580" s="73"/>
      <c r="CO580" s="73"/>
      <c r="CP580" s="73"/>
      <c r="CQ580" s="73"/>
      <c r="CR580" s="73"/>
      <c r="CS580" s="73"/>
      <c r="CT580" s="73"/>
      <c r="CU580" s="73"/>
      <c r="CV580" s="73"/>
      <c r="CW580" s="73"/>
      <c r="CX580" s="77"/>
      <c r="DA580" s="11" t="s">
        <v>600</v>
      </c>
      <c r="DB580" s="12">
        <v>4.2160000000000002</v>
      </c>
      <c r="DC580" s="11"/>
    </row>
    <row r="581" spans="1:107" ht="13.5" customHeight="1" x14ac:dyDescent="0.25">
      <c r="A581" s="3"/>
      <c r="B581" s="77"/>
      <c r="C581" s="84"/>
      <c r="D581" s="75"/>
      <c r="E581" s="75"/>
      <c r="F581" s="75"/>
      <c r="G581" s="75"/>
      <c r="H581" s="75"/>
      <c r="I581" s="75"/>
      <c r="J581" s="75"/>
      <c r="K581" s="75"/>
      <c r="L581" s="75"/>
      <c r="M581" s="74"/>
      <c r="N581" s="74"/>
      <c r="O581" s="74"/>
      <c r="P581" s="74"/>
      <c r="Q581" s="74"/>
      <c r="R581" s="85"/>
      <c r="S581" s="85"/>
      <c r="T581" s="85"/>
      <c r="U581" s="86"/>
      <c r="V581" s="86"/>
      <c r="W581" s="86"/>
      <c r="X581" s="74"/>
      <c r="Y581" s="74"/>
      <c r="Z581" s="74"/>
      <c r="AA581" s="74"/>
      <c r="AB581" s="74"/>
      <c r="AC581" s="73"/>
      <c r="AD581" s="73"/>
      <c r="AE581" s="73"/>
      <c r="AF581" s="73"/>
      <c r="AG581" s="73"/>
      <c r="AH581" s="73"/>
      <c r="AI581" s="73"/>
      <c r="AJ581" s="73"/>
      <c r="AK581" s="73"/>
      <c r="AL581" s="73"/>
      <c r="AM581" s="73"/>
      <c r="AN581" s="73"/>
      <c r="AO581" s="73"/>
      <c r="AP581" s="73"/>
      <c r="AQ581" s="73"/>
      <c r="AR581" s="73"/>
      <c r="AS581" s="73"/>
      <c r="AT581" s="73"/>
      <c r="AU581" s="73"/>
      <c r="AV581" s="73"/>
      <c r="AW581" s="73"/>
      <c r="AX581" s="73"/>
      <c r="AY581" s="73"/>
      <c r="AZ581" s="77"/>
      <c r="BA581" s="84"/>
      <c r="BB581" s="76"/>
      <c r="BC581" s="76"/>
      <c r="BD581" s="76"/>
      <c r="BE581" s="76"/>
      <c r="BF581" s="76"/>
      <c r="BG581" s="76"/>
      <c r="BH581" s="76"/>
      <c r="BI581" s="76"/>
      <c r="BJ581" s="76"/>
      <c r="BK581" s="74"/>
      <c r="BL581" s="74"/>
      <c r="BM581" s="74"/>
      <c r="BN581" s="74"/>
      <c r="BO581" s="74"/>
      <c r="BP581" s="85"/>
      <c r="BQ581" s="85"/>
      <c r="BR581" s="85"/>
      <c r="BS581" s="86"/>
      <c r="BT581" s="86"/>
      <c r="BU581" s="86"/>
      <c r="BV581" s="74"/>
      <c r="BW581" s="74"/>
      <c r="BX581" s="74"/>
      <c r="BY581" s="74"/>
      <c r="BZ581" s="74"/>
      <c r="CA581" s="73"/>
      <c r="CB581" s="73"/>
      <c r="CC581" s="73"/>
      <c r="CD581" s="73"/>
      <c r="CE581" s="73"/>
      <c r="CF581" s="73"/>
      <c r="CG581" s="73"/>
      <c r="CH581" s="73"/>
      <c r="CI581" s="73"/>
      <c r="CJ581" s="73"/>
      <c r="CK581" s="73"/>
      <c r="CL581" s="73"/>
      <c r="CM581" s="73"/>
      <c r="CN581" s="73"/>
      <c r="CO581" s="73"/>
      <c r="CP581" s="73"/>
      <c r="CQ581" s="73"/>
      <c r="CR581" s="73"/>
      <c r="CS581" s="73"/>
      <c r="CT581" s="73"/>
      <c r="CU581" s="73"/>
      <c r="CV581" s="73"/>
      <c r="CW581" s="73"/>
      <c r="CX581" s="77"/>
      <c r="DA581" s="11" t="s">
        <v>601</v>
      </c>
      <c r="DB581" s="12">
        <v>1.827</v>
      </c>
      <c r="DC581" s="11"/>
    </row>
    <row r="582" spans="1:107" ht="13.5" customHeight="1" x14ac:dyDescent="0.25">
      <c r="A582" s="3"/>
      <c r="B582" s="77"/>
      <c r="C582" s="84"/>
      <c r="D582" s="75"/>
      <c r="E582" s="75"/>
      <c r="F582" s="75"/>
      <c r="G582" s="75"/>
      <c r="H582" s="75"/>
      <c r="I582" s="75"/>
      <c r="J582" s="75"/>
      <c r="K582" s="75"/>
      <c r="L582" s="75"/>
      <c r="M582" s="74"/>
      <c r="N582" s="74"/>
      <c r="O582" s="74"/>
      <c r="P582" s="74"/>
      <c r="Q582" s="74"/>
      <c r="R582" s="85"/>
      <c r="S582" s="85"/>
      <c r="T582" s="85"/>
      <c r="U582" s="86"/>
      <c r="V582" s="86"/>
      <c r="W582" s="86"/>
      <c r="X582" s="74"/>
      <c r="Y582" s="74"/>
      <c r="Z582" s="74"/>
      <c r="AA582" s="74"/>
      <c r="AB582" s="74"/>
      <c r="AC582" s="73"/>
      <c r="AD582" s="73"/>
      <c r="AE582" s="73"/>
      <c r="AF582" s="73"/>
      <c r="AG582" s="73"/>
      <c r="AH582" s="73"/>
      <c r="AI582" s="73"/>
      <c r="AJ582" s="73"/>
      <c r="AK582" s="73"/>
      <c r="AL582" s="73"/>
      <c r="AM582" s="73"/>
      <c r="AN582" s="73"/>
      <c r="AO582" s="73"/>
      <c r="AP582" s="73"/>
      <c r="AQ582" s="73"/>
      <c r="AR582" s="73"/>
      <c r="AS582" s="73"/>
      <c r="AT582" s="73"/>
      <c r="AU582" s="73"/>
      <c r="AV582" s="73"/>
      <c r="AW582" s="73"/>
      <c r="AX582" s="73"/>
      <c r="AY582" s="73"/>
      <c r="AZ582" s="77"/>
      <c r="BA582" s="84"/>
      <c r="BB582" s="76"/>
      <c r="BC582" s="76"/>
      <c r="BD582" s="76"/>
      <c r="BE582" s="76"/>
      <c r="BF582" s="76"/>
      <c r="BG582" s="76"/>
      <c r="BH582" s="76"/>
      <c r="BI582" s="76"/>
      <c r="BJ582" s="76"/>
      <c r="BK582" s="74"/>
      <c r="BL582" s="74"/>
      <c r="BM582" s="74"/>
      <c r="BN582" s="74"/>
      <c r="BO582" s="74"/>
      <c r="BP582" s="85"/>
      <c r="BQ582" s="85"/>
      <c r="BR582" s="85"/>
      <c r="BS582" s="86"/>
      <c r="BT582" s="86"/>
      <c r="BU582" s="86"/>
      <c r="BV582" s="74"/>
      <c r="BW582" s="74"/>
      <c r="BX582" s="74"/>
      <c r="BY582" s="74"/>
      <c r="BZ582" s="74"/>
      <c r="CA582" s="73"/>
      <c r="CB582" s="73"/>
      <c r="CC582" s="73"/>
      <c r="CD582" s="73"/>
      <c r="CE582" s="73"/>
      <c r="CF582" s="73"/>
      <c r="CG582" s="73"/>
      <c r="CH582" s="73"/>
      <c r="CI582" s="73"/>
      <c r="CJ582" s="73"/>
      <c r="CK582" s="73"/>
      <c r="CL582" s="73"/>
      <c r="CM582" s="73"/>
      <c r="CN582" s="73"/>
      <c r="CO582" s="73"/>
      <c r="CP582" s="73"/>
      <c r="CQ582" s="73"/>
      <c r="CR582" s="73"/>
      <c r="CS582" s="73"/>
      <c r="CT582" s="73"/>
      <c r="CU582" s="73"/>
      <c r="CV582" s="73"/>
      <c r="CW582" s="73"/>
      <c r="CX582" s="77"/>
      <c r="DA582" s="11" t="s">
        <v>602</v>
      </c>
      <c r="DB582" s="12">
        <v>3.7519999999999998</v>
      </c>
      <c r="DC582" s="11"/>
    </row>
    <row r="583" spans="1:107" ht="13.5" customHeight="1" x14ac:dyDescent="0.25">
      <c r="A583" s="3"/>
      <c r="B583" s="77"/>
      <c r="C583" s="84"/>
      <c r="D583" s="75"/>
      <c r="E583" s="75"/>
      <c r="F583" s="75"/>
      <c r="G583" s="75"/>
      <c r="H583" s="75"/>
      <c r="I583" s="75"/>
      <c r="J583" s="75"/>
      <c r="K583" s="75"/>
      <c r="L583" s="75"/>
      <c r="M583" s="74"/>
      <c r="N583" s="74"/>
      <c r="O583" s="74"/>
      <c r="P583" s="74"/>
      <c r="Q583" s="74"/>
      <c r="R583" s="85"/>
      <c r="S583" s="85"/>
      <c r="T583" s="85"/>
      <c r="U583" s="86"/>
      <c r="V583" s="86"/>
      <c r="W583" s="86"/>
      <c r="X583" s="74"/>
      <c r="Y583" s="74"/>
      <c r="Z583" s="74"/>
      <c r="AA583" s="74"/>
      <c r="AB583" s="74"/>
      <c r="AC583" s="73"/>
      <c r="AD583" s="73"/>
      <c r="AE583" s="73"/>
      <c r="AF583" s="73"/>
      <c r="AG583" s="73"/>
      <c r="AH583" s="73"/>
      <c r="AI583" s="73"/>
      <c r="AJ583" s="73"/>
      <c r="AK583" s="73"/>
      <c r="AL583" s="73"/>
      <c r="AM583" s="73"/>
      <c r="AN583" s="73"/>
      <c r="AO583" s="73"/>
      <c r="AP583" s="73"/>
      <c r="AQ583" s="73"/>
      <c r="AR583" s="73"/>
      <c r="AS583" s="73"/>
      <c r="AT583" s="73"/>
      <c r="AU583" s="73"/>
      <c r="AV583" s="73"/>
      <c r="AW583" s="73"/>
      <c r="AX583" s="73"/>
      <c r="AY583" s="73"/>
      <c r="AZ583" s="77"/>
      <c r="BA583" s="84"/>
      <c r="BB583" s="76"/>
      <c r="BC583" s="76"/>
      <c r="BD583" s="76"/>
      <c r="BE583" s="76"/>
      <c r="BF583" s="76"/>
      <c r="BG583" s="76"/>
      <c r="BH583" s="76"/>
      <c r="BI583" s="76"/>
      <c r="BJ583" s="76"/>
      <c r="BK583" s="74"/>
      <c r="BL583" s="74"/>
      <c r="BM583" s="74"/>
      <c r="BN583" s="74"/>
      <c r="BO583" s="74"/>
      <c r="BP583" s="85"/>
      <c r="BQ583" s="85"/>
      <c r="BR583" s="85"/>
      <c r="BS583" s="86"/>
      <c r="BT583" s="86"/>
      <c r="BU583" s="86"/>
      <c r="BV583" s="74"/>
      <c r="BW583" s="74"/>
      <c r="BX583" s="74"/>
      <c r="BY583" s="74"/>
      <c r="BZ583" s="74"/>
      <c r="CA583" s="73"/>
      <c r="CB583" s="73"/>
      <c r="CC583" s="73"/>
      <c r="CD583" s="73"/>
      <c r="CE583" s="73"/>
      <c r="CF583" s="73"/>
      <c r="CG583" s="73"/>
      <c r="CH583" s="73"/>
      <c r="CI583" s="73"/>
      <c r="CJ583" s="73"/>
      <c r="CK583" s="73"/>
      <c r="CL583" s="73"/>
      <c r="CM583" s="73"/>
      <c r="CN583" s="73"/>
      <c r="CO583" s="73"/>
      <c r="CP583" s="73"/>
      <c r="CQ583" s="73"/>
      <c r="CR583" s="73"/>
      <c r="CS583" s="73"/>
      <c r="CT583" s="73"/>
      <c r="CU583" s="73"/>
      <c r="CV583" s="73"/>
      <c r="CW583" s="73"/>
      <c r="CX583" s="77"/>
      <c r="DA583" s="11" t="s">
        <v>603</v>
      </c>
      <c r="DB583" s="12">
        <v>1.96</v>
      </c>
      <c r="DC583" s="11"/>
    </row>
    <row r="584" spans="1:107" ht="13.5" customHeight="1" x14ac:dyDescent="0.25">
      <c r="A584" s="3"/>
      <c r="B584" s="77"/>
      <c r="C584" s="84"/>
      <c r="D584" s="75"/>
      <c r="E584" s="75"/>
      <c r="F584" s="75"/>
      <c r="G584" s="75"/>
      <c r="H584" s="75"/>
      <c r="I584" s="75"/>
      <c r="J584" s="75"/>
      <c r="K584" s="75"/>
      <c r="L584" s="75"/>
      <c r="M584" s="74"/>
      <c r="N584" s="74"/>
      <c r="O584" s="74"/>
      <c r="P584" s="74"/>
      <c r="Q584" s="74"/>
      <c r="R584" s="85"/>
      <c r="S584" s="85"/>
      <c r="T584" s="85"/>
      <c r="U584" s="86"/>
      <c r="V584" s="86"/>
      <c r="W584" s="86"/>
      <c r="X584" s="74"/>
      <c r="Y584" s="74"/>
      <c r="Z584" s="74"/>
      <c r="AA584" s="74"/>
      <c r="AB584" s="74"/>
      <c r="AC584" s="73"/>
      <c r="AD584" s="73"/>
      <c r="AE584" s="73"/>
      <c r="AF584" s="73"/>
      <c r="AG584" s="73"/>
      <c r="AH584" s="73"/>
      <c r="AI584" s="73"/>
      <c r="AJ584" s="73"/>
      <c r="AK584" s="73"/>
      <c r="AL584" s="73"/>
      <c r="AM584" s="73"/>
      <c r="AN584" s="73"/>
      <c r="AO584" s="73"/>
      <c r="AP584" s="73"/>
      <c r="AQ584" s="73"/>
      <c r="AR584" s="73"/>
      <c r="AS584" s="73"/>
      <c r="AT584" s="73"/>
      <c r="AU584" s="73"/>
      <c r="AV584" s="73"/>
      <c r="AW584" s="73"/>
      <c r="AX584" s="73"/>
      <c r="AY584" s="73"/>
      <c r="AZ584" s="77"/>
      <c r="BA584" s="84"/>
      <c r="BB584" s="76"/>
      <c r="BC584" s="76"/>
      <c r="BD584" s="76"/>
      <c r="BE584" s="76"/>
      <c r="BF584" s="76"/>
      <c r="BG584" s="76"/>
      <c r="BH584" s="76"/>
      <c r="BI584" s="76"/>
      <c r="BJ584" s="76"/>
      <c r="BK584" s="74"/>
      <c r="BL584" s="74"/>
      <c r="BM584" s="74"/>
      <c r="BN584" s="74"/>
      <c r="BO584" s="74"/>
      <c r="BP584" s="85"/>
      <c r="BQ584" s="85"/>
      <c r="BR584" s="85"/>
      <c r="BS584" s="86"/>
      <c r="BT584" s="86"/>
      <c r="BU584" s="86"/>
      <c r="BV584" s="74"/>
      <c r="BW584" s="74"/>
      <c r="BX584" s="74"/>
      <c r="BY584" s="74"/>
      <c r="BZ584" s="74"/>
      <c r="CA584" s="73"/>
      <c r="CB584" s="73"/>
      <c r="CC584" s="73"/>
      <c r="CD584" s="73"/>
      <c r="CE584" s="73"/>
      <c r="CF584" s="73"/>
      <c r="CG584" s="73"/>
      <c r="CH584" s="73"/>
      <c r="CI584" s="73"/>
      <c r="CJ584" s="73"/>
      <c r="CK584" s="73"/>
      <c r="CL584" s="73"/>
      <c r="CM584" s="73"/>
      <c r="CN584" s="73"/>
      <c r="CO584" s="73"/>
      <c r="CP584" s="73"/>
      <c r="CQ584" s="73"/>
      <c r="CR584" s="73"/>
      <c r="CS584" s="73"/>
      <c r="CT584" s="73"/>
      <c r="CU584" s="73"/>
      <c r="CV584" s="73"/>
      <c r="CW584" s="73"/>
      <c r="CX584" s="77"/>
      <c r="DA584" s="11" t="s">
        <v>604</v>
      </c>
      <c r="DB584" s="12">
        <v>1.0569999999999999</v>
      </c>
      <c r="DC584" s="11"/>
    </row>
    <row r="585" spans="1:107" ht="13.5" customHeight="1" x14ac:dyDescent="0.2">
      <c r="A585" s="3"/>
      <c r="B585" s="77"/>
      <c r="C585" s="83"/>
      <c r="D585" s="83"/>
      <c r="E585" s="83"/>
      <c r="F585" s="83"/>
      <c r="G585" s="83"/>
      <c r="H585" s="83"/>
      <c r="I585" s="83"/>
      <c r="J585" s="83"/>
      <c r="K585" s="83"/>
      <c r="L585" s="83"/>
      <c r="M585" s="83"/>
      <c r="N585" s="83"/>
      <c r="O585" s="83"/>
      <c r="P585" s="83"/>
      <c r="Q585" s="83"/>
      <c r="R585" s="83"/>
      <c r="S585" s="83"/>
      <c r="T585" s="83"/>
      <c r="U585" s="83"/>
      <c r="V585" s="83"/>
      <c r="W585" s="83"/>
      <c r="X585" s="54"/>
      <c r="Y585" s="54"/>
      <c r="Z585" s="54"/>
      <c r="AA585" s="54"/>
      <c r="AB585" s="54"/>
      <c r="AC585" s="73"/>
      <c r="AD585" s="73"/>
      <c r="AE585" s="73"/>
      <c r="AF585" s="73"/>
      <c r="AG585" s="73"/>
      <c r="AH585" s="73"/>
      <c r="AI585" s="73"/>
      <c r="AJ585" s="73"/>
      <c r="AK585" s="73"/>
      <c r="AL585" s="73"/>
      <c r="AM585" s="73"/>
      <c r="AN585" s="73"/>
      <c r="AO585" s="73"/>
      <c r="AP585" s="73"/>
      <c r="AQ585" s="73"/>
      <c r="AR585" s="73"/>
      <c r="AS585" s="73"/>
      <c r="AT585" s="73"/>
      <c r="AU585" s="73"/>
      <c r="AV585" s="73"/>
      <c r="AW585" s="73"/>
      <c r="AX585" s="73"/>
      <c r="AY585" s="73"/>
      <c r="AZ585" s="77"/>
      <c r="BA585" s="83"/>
      <c r="BB585" s="83"/>
      <c r="BC585" s="83"/>
      <c r="BD585" s="83"/>
      <c r="BE585" s="83"/>
      <c r="BF585" s="83"/>
      <c r="BG585" s="83"/>
      <c r="BH585" s="83"/>
      <c r="BI585" s="83"/>
      <c r="BJ585" s="83"/>
      <c r="BK585" s="83"/>
      <c r="BL585" s="83"/>
      <c r="BM585" s="83"/>
      <c r="BN585" s="83"/>
      <c r="BO585" s="83"/>
      <c r="BP585" s="83"/>
      <c r="BQ585" s="83"/>
      <c r="BR585" s="83"/>
      <c r="BS585" s="83"/>
      <c r="BT585" s="83"/>
      <c r="BU585" s="83"/>
      <c r="BV585" s="54"/>
      <c r="BW585" s="54"/>
      <c r="BX585" s="54"/>
      <c r="BY585" s="54"/>
      <c r="BZ585" s="54"/>
      <c r="CA585" s="73"/>
      <c r="CB585" s="73"/>
      <c r="CC585" s="73"/>
      <c r="CD585" s="73"/>
      <c r="CE585" s="73"/>
      <c r="CF585" s="73"/>
      <c r="CG585" s="73"/>
      <c r="CH585" s="73"/>
      <c r="CI585" s="73"/>
      <c r="CJ585" s="73"/>
      <c r="CK585" s="73"/>
      <c r="CL585" s="73"/>
      <c r="CM585" s="73"/>
      <c r="CN585" s="73"/>
      <c r="CO585" s="73"/>
      <c r="CP585" s="73"/>
      <c r="CQ585" s="73"/>
      <c r="CR585" s="73"/>
      <c r="CS585" s="73"/>
      <c r="CT585" s="73"/>
      <c r="CU585" s="73"/>
      <c r="CV585" s="73"/>
      <c r="CW585" s="73"/>
      <c r="CX585" s="77"/>
    </row>
    <row r="586" spans="1:107" ht="13.5" customHeight="1" x14ac:dyDescent="0.2">
      <c r="A586" s="3"/>
      <c r="B586" s="77"/>
      <c r="C586" s="83"/>
      <c r="D586" s="83"/>
      <c r="E586" s="83"/>
      <c r="F586" s="83"/>
      <c r="G586" s="83"/>
      <c r="H586" s="83"/>
      <c r="I586" s="83"/>
      <c r="J586" s="83"/>
      <c r="K586" s="83"/>
      <c r="L586" s="83"/>
      <c r="M586" s="83"/>
      <c r="N586" s="83"/>
      <c r="O586" s="83"/>
      <c r="P586" s="83"/>
      <c r="Q586" s="83"/>
      <c r="R586" s="83"/>
      <c r="S586" s="83"/>
      <c r="T586" s="83"/>
      <c r="U586" s="83"/>
      <c r="V586" s="83"/>
      <c r="W586" s="83"/>
      <c r="X586" s="54"/>
      <c r="Y586" s="54"/>
      <c r="Z586" s="54"/>
      <c r="AA586" s="54"/>
      <c r="AB586" s="54"/>
      <c r="AC586" s="73"/>
      <c r="AD586" s="73"/>
      <c r="AE586" s="73"/>
      <c r="AF586" s="73"/>
      <c r="AG586" s="73"/>
      <c r="AH586" s="73"/>
      <c r="AI586" s="73"/>
      <c r="AJ586" s="73"/>
      <c r="AK586" s="73"/>
      <c r="AL586" s="73"/>
      <c r="AM586" s="73"/>
      <c r="AN586" s="73"/>
      <c r="AO586" s="73"/>
      <c r="AP586" s="73"/>
      <c r="AQ586" s="73"/>
      <c r="AR586" s="73"/>
      <c r="AS586" s="73"/>
      <c r="AT586" s="73"/>
      <c r="AU586" s="73"/>
      <c r="AV586" s="73"/>
      <c r="AW586" s="73"/>
      <c r="AX586" s="73"/>
      <c r="AY586" s="73"/>
      <c r="AZ586" s="77"/>
      <c r="BA586" s="83"/>
      <c r="BB586" s="83"/>
      <c r="BC586" s="83"/>
      <c r="BD586" s="83"/>
      <c r="BE586" s="83"/>
      <c r="BF586" s="83"/>
      <c r="BG586" s="83"/>
      <c r="BH586" s="83"/>
      <c r="BI586" s="83"/>
      <c r="BJ586" s="83"/>
      <c r="BK586" s="83"/>
      <c r="BL586" s="83"/>
      <c r="BM586" s="83"/>
      <c r="BN586" s="83"/>
      <c r="BO586" s="83"/>
      <c r="BP586" s="83"/>
      <c r="BQ586" s="83"/>
      <c r="BR586" s="83"/>
      <c r="BS586" s="83"/>
      <c r="BT586" s="83"/>
      <c r="BU586" s="83"/>
      <c r="BV586" s="54"/>
      <c r="BW586" s="54"/>
      <c r="BX586" s="54"/>
      <c r="BY586" s="54"/>
      <c r="BZ586" s="54"/>
      <c r="CA586" s="83"/>
      <c r="CB586" s="83"/>
      <c r="CC586" s="83"/>
      <c r="CD586" s="83"/>
      <c r="CE586" s="83"/>
      <c r="CF586" s="83"/>
      <c r="CG586" s="83"/>
      <c r="CH586" s="83"/>
      <c r="CI586" s="83"/>
      <c r="CJ586" s="83"/>
      <c r="CK586" s="83"/>
      <c r="CL586" s="83"/>
      <c r="CM586" s="83"/>
      <c r="CN586" s="83"/>
      <c r="CO586" s="83"/>
      <c r="CP586" s="83"/>
      <c r="CQ586" s="83"/>
      <c r="CR586" s="83"/>
      <c r="CS586" s="83"/>
      <c r="CT586" s="83"/>
      <c r="CU586" s="83"/>
      <c r="CV586" s="83"/>
      <c r="CW586" s="83"/>
      <c r="CX586" s="77"/>
    </row>
    <row r="587" spans="1:107" ht="13.5" customHeight="1" x14ac:dyDescent="0.25">
      <c r="A587" s="3"/>
      <c r="B587" s="77"/>
      <c r="C587" s="84"/>
      <c r="D587" s="75"/>
      <c r="E587" s="75"/>
      <c r="F587" s="75"/>
      <c r="G587" s="75"/>
      <c r="H587" s="75"/>
      <c r="I587" s="75"/>
      <c r="J587" s="75"/>
      <c r="K587" s="75"/>
      <c r="L587" s="75"/>
      <c r="M587" s="74"/>
      <c r="N587" s="74"/>
      <c r="O587" s="74"/>
      <c r="P587" s="74"/>
      <c r="Q587" s="74"/>
      <c r="R587" s="85"/>
      <c r="S587" s="85"/>
      <c r="T587" s="85"/>
      <c r="U587" s="86"/>
      <c r="V587" s="86"/>
      <c r="W587" s="86"/>
      <c r="X587" s="74"/>
      <c r="Y587" s="74"/>
      <c r="Z587" s="74"/>
      <c r="AA587" s="74"/>
      <c r="AB587" s="74"/>
      <c r="AC587" s="73"/>
      <c r="AD587" s="73"/>
      <c r="AE587" s="73"/>
      <c r="AF587" s="73"/>
      <c r="AG587" s="73"/>
      <c r="AH587" s="73"/>
      <c r="AI587" s="73"/>
      <c r="AJ587" s="73"/>
      <c r="AK587" s="73"/>
      <c r="AL587" s="73"/>
      <c r="AM587" s="73"/>
      <c r="AN587" s="73"/>
      <c r="AO587" s="73"/>
      <c r="AP587" s="73"/>
      <c r="AQ587" s="73"/>
      <c r="AR587" s="73"/>
      <c r="AS587" s="73"/>
      <c r="AT587" s="73"/>
      <c r="AU587" s="73"/>
      <c r="AV587" s="73"/>
      <c r="AW587" s="73"/>
      <c r="AX587" s="73"/>
      <c r="AY587" s="73"/>
      <c r="AZ587" s="77"/>
      <c r="BA587" s="51"/>
      <c r="BB587" s="51"/>
      <c r="BC587" s="51"/>
      <c r="BD587" s="51"/>
      <c r="BE587" s="51"/>
      <c r="BF587" s="51"/>
      <c r="BG587" s="51"/>
      <c r="BH587" s="51"/>
      <c r="BI587" s="51"/>
      <c r="BJ587" s="51"/>
      <c r="BK587" s="51"/>
      <c r="BL587" s="51"/>
      <c r="BM587" s="51"/>
      <c r="BN587" s="51"/>
      <c r="BO587" s="51"/>
      <c r="BP587" s="51"/>
      <c r="BQ587" s="51"/>
      <c r="BR587" s="51"/>
      <c r="BS587" s="51"/>
      <c r="BT587" s="51"/>
      <c r="BU587" s="51"/>
      <c r="BV587" s="54"/>
      <c r="BW587" s="54"/>
      <c r="BX587" s="54"/>
      <c r="BY587" s="54"/>
      <c r="BZ587" s="54"/>
      <c r="CA587" s="87"/>
      <c r="CB587" s="52"/>
      <c r="CC587" s="52"/>
      <c r="CD587" s="52"/>
      <c r="CE587" s="52"/>
      <c r="CF587" s="52"/>
      <c r="CG587" s="52"/>
      <c r="CH587" s="52"/>
      <c r="CI587" s="52"/>
      <c r="CJ587" s="52"/>
      <c r="CK587" s="52"/>
      <c r="CL587" s="52"/>
      <c r="CM587" s="52"/>
      <c r="CN587" s="52"/>
      <c r="CO587" s="52"/>
      <c r="CP587" s="88"/>
      <c r="CQ587" s="88"/>
      <c r="CR587" s="88"/>
      <c r="CS587" s="89"/>
      <c r="CT587" s="80"/>
      <c r="CU587" s="80"/>
      <c r="CV587" s="80"/>
      <c r="CW587" s="80"/>
      <c r="CX587" s="77"/>
    </row>
    <row r="588" spans="1:107" ht="13.5" customHeight="1" x14ac:dyDescent="0.25">
      <c r="A588" s="3"/>
      <c r="B588" s="77"/>
      <c r="C588" s="84"/>
      <c r="D588" s="75"/>
      <c r="E588" s="75"/>
      <c r="F588" s="75"/>
      <c r="G588" s="75"/>
      <c r="H588" s="75"/>
      <c r="I588" s="75"/>
      <c r="J588" s="75"/>
      <c r="K588" s="75"/>
      <c r="L588" s="75"/>
      <c r="M588" s="74"/>
      <c r="N588" s="74"/>
      <c r="O588" s="74"/>
      <c r="P588" s="74"/>
      <c r="Q588" s="74"/>
      <c r="R588" s="85"/>
      <c r="S588" s="85"/>
      <c r="T588" s="85"/>
      <c r="U588" s="86"/>
      <c r="V588" s="86"/>
      <c r="W588" s="86"/>
      <c r="X588" s="74"/>
      <c r="Y588" s="74"/>
      <c r="Z588" s="74"/>
      <c r="AA588" s="74"/>
      <c r="AB588" s="74"/>
      <c r="AC588" s="73"/>
      <c r="AD588" s="73"/>
      <c r="AE588" s="73"/>
      <c r="AF588" s="73"/>
      <c r="AG588" s="73"/>
      <c r="AH588" s="73"/>
      <c r="AI588" s="73"/>
      <c r="AJ588" s="73"/>
      <c r="AK588" s="73"/>
      <c r="AL588" s="73"/>
      <c r="AM588" s="73"/>
      <c r="AN588" s="73"/>
      <c r="AO588" s="73"/>
      <c r="AP588" s="73"/>
      <c r="AQ588" s="73"/>
      <c r="AR588" s="73"/>
      <c r="AS588" s="73"/>
      <c r="AT588" s="73"/>
      <c r="AU588" s="73"/>
      <c r="AV588" s="73"/>
      <c r="AW588" s="73"/>
      <c r="AX588" s="73"/>
      <c r="AY588" s="73"/>
      <c r="AZ588" s="77"/>
      <c r="BA588" s="51"/>
      <c r="BB588" s="51"/>
      <c r="BC588" s="51"/>
      <c r="BD588" s="51"/>
      <c r="BE588" s="51"/>
      <c r="BF588" s="51"/>
      <c r="BG588" s="51"/>
      <c r="BH588" s="51"/>
      <c r="BI588" s="51"/>
      <c r="BJ588" s="51"/>
      <c r="BK588" s="51"/>
      <c r="BL588" s="51"/>
      <c r="BM588" s="51"/>
      <c r="BN588" s="51"/>
      <c r="BO588" s="51"/>
      <c r="BP588" s="51"/>
      <c r="BQ588" s="51"/>
      <c r="BR588" s="51"/>
      <c r="BS588" s="90"/>
      <c r="BT588" s="90"/>
      <c r="BU588" s="90"/>
      <c r="BV588" s="54"/>
      <c r="BW588" s="54"/>
      <c r="BX588" s="54"/>
      <c r="BY588" s="54"/>
      <c r="BZ588" s="54"/>
      <c r="CA588" s="87"/>
      <c r="CB588" s="52"/>
      <c r="CC588" s="52"/>
      <c r="CD588" s="52"/>
      <c r="CE588" s="52"/>
      <c r="CF588" s="52"/>
      <c r="CG588" s="52"/>
      <c r="CH588" s="52"/>
      <c r="CI588" s="52"/>
      <c r="CJ588" s="52"/>
      <c r="CK588" s="52"/>
      <c r="CL588" s="52"/>
      <c r="CM588" s="52"/>
      <c r="CN588" s="52"/>
      <c r="CO588" s="52"/>
      <c r="CP588" s="91"/>
      <c r="CQ588" s="91"/>
      <c r="CR588" s="91"/>
      <c r="CS588" s="79"/>
      <c r="CT588" s="80"/>
      <c r="CU588" s="80"/>
      <c r="CV588" s="80"/>
      <c r="CW588" s="80"/>
      <c r="CX588" s="77"/>
    </row>
    <row r="589" spans="1:107" ht="13.5" customHeight="1" x14ac:dyDescent="0.25">
      <c r="A589" s="3"/>
      <c r="B589" s="77"/>
      <c r="C589" s="84"/>
      <c r="D589" s="75"/>
      <c r="E589" s="75"/>
      <c r="F589" s="75"/>
      <c r="G589" s="75"/>
      <c r="H589" s="75"/>
      <c r="I589" s="75"/>
      <c r="J589" s="75"/>
      <c r="K589" s="75"/>
      <c r="L589" s="75"/>
      <c r="M589" s="74"/>
      <c r="N589" s="74"/>
      <c r="O589" s="74"/>
      <c r="P589" s="74"/>
      <c r="Q589" s="74"/>
      <c r="R589" s="85"/>
      <c r="S589" s="85"/>
      <c r="T589" s="85"/>
      <c r="U589" s="86"/>
      <c r="V589" s="86"/>
      <c r="W589" s="86"/>
      <c r="X589" s="74"/>
      <c r="Y589" s="74"/>
      <c r="Z589" s="74"/>
      <c r="AA589" s="74"/>
      <c r="AB589" s="74"/>
      <c r="AC589" s="73"/>
      <c r="AD589" s="73"/>
      <c r="AE589" s="73"/>
      <c r="AF589" s="73"/>
      <c r="AG589" s="73"/>
      <c r="AH589" s="73"/>
      <c r="AI589" s="73"/>
      <c r="AJ589" s="73"/>
      <c r="AK589" s="73"/>
      <c r="AL589" s="73"/>
      <c r="AM589" s="73"/>
      <c r="AN589" s="73"/>
      <c r="AO589" s="73"/>
      <c r="AP589" s="73"/>
      <c r="AQ589" s="73"/>
      <c r="AR589" s="73"/>
      <c r="AS589" s="73"/>
      <c r="AT589" s="73"/>
      <c r="AU589" s="73"/>
      <c r="AV589" s="73"/>
      <c r="AW589" s="73"/>
      <c r="AX589" s="73"/>
      <c r="AY589" s="73"/>
      <c r="AZ589" s="77"/>
      <c r="BA589" s="53"/>
      <c r="BB589" s="53"/>
      <c r="BC589" s="53"/>
      <c r="BD589" s="53"/>
      <c r="BE589" s="53"/>
      <c r="BF589" s="53"/>
      <c r="BG589" s="53"/>
      <c r="BH589" s="53"/>
      <c r="BI589" s="53"/>
      <c r="BJ589" s="53"/>
      <c r="BK589" s="53"/>
      <c r="BL589" s="53"/>
      <c r="BM589" s="53"/>
      <c r="BN589" s="53"/>
      <c r="BO589" s="53"/>
      <c r="BP589" s="53"/>
      <c r="BQ589" s="53"/>
      <c r="BR589" s="53"/>
      <c r="BS589" s="90"/>
      <c r="BT589" s="90"/>
      <c r="BU589" s="90"/>
      <c r="BV589" s="54"/>
      <c r="BW589" s="54"/>
      <c r="BX589" s="54"/>
      <c r="BY589" s="54"/>
      <c r="BZ589" s="54"/>
      <c r="CA589" s="87"/>
      <c r="CB589" s="52"/>
      <c r="CC589" s="52"/>
      <c r="CD589" s="52"/>
      <c r="CE589" s="52"/>
      <c r="CF589" s="52"/>
      <c r="CG589" s="52"/>
      <c r="CH589" s="52"/>
      <c r="CI589" s="52"/>
      <c r="CJ589" s="52"/>
      <c r="CK589" s="52"/>
      <c r="CL589" s="52"/>
      <c r="CM589" s="52"/>
      <c r="CN589" s="52"/>
      <c r="CO589" s="52"/>
      <c r="CP589" s="88"/>
      <c r="CQ589" s="88"/>
      <c r="CR589" s="88"/>
      <c r="CS589" s="89"/>
      <c r="CT589" s="80"/>
      <c r="CU589" s="80"/>
      <c r="CV589" s="80"/>
      <c r="CW589" s="80"/>
      <c r="CX589" s="77"/>
    </row>
    <row r="590" spans="1:107" ht="13.5" customHeight="1" x14ac:dyDescent="0.25">
      <c r="A590" s="3"/>
      <c r="B590" s="77"/>
      <c r="C590" s="84"/>
      <c r="D590" s="75"/>
      <c r="E590" s="75"/>
      <c r="F590" s="75"/>
      <c r="G590" s="75"/>
      <c r="H590" s="75"/>
      <c r="I590" s="75"/>
      <c r="J590" s="75"/>
      <c r="K590" s="75"/>
      <c r="L590" s="75"/>
      <c r="M590" s="74"/>
      <c r="N590" s="74"/>
      <c r="O590" s="74"/>
      <c r="P590" s="74"/>
      <c r="Q590" s="74"/>
      <c r="R590" s="85"/>
      <c r="S590" s="85"/>
      <c r="T590" s="85"/>
      <c r="U590" s="86"/>
      <c r="V590" s="86"/>
      <c r="W590" s="86"/>
      <c r="X590" s="74"/>
      <c r="Y590" s="74"/>
      <c r="Z590" s="74"/>
      <c r="AA590" s="74"/>
      <c r="AB590" s="74"/>
      <c r="AC590" s="73"/>
      <c r="AD590" s="73"/>
      <c r="AE590" s="73"/>
      <c r="AF590" s="73"/>
      <c r="AG590" s="73"/>
      <c r="AH590" s="73"/>
      <c r="AI590" s="73"/>
      <c r="AJ590" s="73"/>
      <c r="AK590" s="73"/>
      <c r="AL590" s="73"/>
      <c r="AM590" s="73"/>
      <c r="AN590" s="73"/>
      <c r="AO590" s="73"/>
      <c r="AP590" s="73"/>
      <c r="AQ590" s="73"/>
      <c r="AR590" s="73"/>
      <c r="AS590" s="73"/>
      <c r="AT590" s="73"/>
      <c r="AU590" s="73"/>
      <c r="AV590" s="73"/>
      <c r="AW590" s="73"/>
      <c r="AX590" s="73"/>
      <c r="AY590" s="73"/>
      <c r="AZ590" s="77"/>
      <c r="BA590" s="51"/>
      <c r="BB590" s="51"/>
      <c r="BC590" s="51"/>
      <c r="BD590" s="51"/>
      <c r="BE590" s="51"/>
      <c r="BF590" s="51"/>
      <c r="BG590" s="51"/>
      <c r="BH590" s="51"/>
      <c r="BI590" s="51"/>
      <c r="BJ590" s="51"/>
      <c r="BK590" s="51"/>
      <c r="BL590" s="51"/>
      <c r="BM590" s="51"/>
      <c r="BN590" s="51"/>
      <c r="BO590" s="51"/>
      <c r="BP590" s="51"/>
      <c r="BQ590" s="51"/>
      <c r="BR590" s="51"/>
      <c r="BS590" s="51"/>
      <c r="BT590" s="51"/>
      <c r="BU590" s="51"/>
      <c r="BV590" s="51"/>
      <c r="BW590" s="51"/>
      <c r="BX590" s="51"/>
      <c r="BY590" s="51"/>
      <c r="BZ590" s="51"/>
      <c r="CA590" s="83"/>
      <c r="CB590" s="83"/>
      <c r="CC590" s="83"/>
      <c r="CD590" s="83"/>
      <c r="CE590" s="83"/>
      <c r="CF590" s="83"/>
      <c r="CG590" s="83"/>
      <c r="CH590" s="83"/>
      <c r="CI590" s="83"/>
      <c r="CJ590" s="83"/>
      <c r="CK590" s="83"/>
      <c r="CL590" s="83"/>
      <c r="CM590" s="83"/>
      <c r="CN590" s="83"/>
      <c r="CO590" s="83"/>
      <c r="CP590" s="83"/>
      <c r="CQ590" s="83"/>
      <c r="CR590" s="83"/>
      <c r="CS590" s="92"/>
      <c r="CT590" s="83"/>
      <c r="CU590" s="83"/>
      <c r="CV590" s="83"/>
      <c r="CW590" s="83"/>
      <c r="CX590" s="77"/>
    </row>
    <row r="591" spans="1:107" ht="13.5" customHeight="1" x14ac:dyDescent="0.2">
      <c r="A591" s="3"/>
      <c r="B591" s="77"/>
      <c r="C591" s="83"/>
      <c r="D591" s="83"/>
      <c r="E591" s="83"/>
      <c r="F591" s="83"/>
      <c r="G591" s="83"/>
      <c r="H591" s="83"/>
      <c r="I591" s="83"/>
      <c r="J591" s="83"/>
      <c r="K591" s="83"/>
      <c r="L591" s="83"/>
      <c r="M591" s="83"/>
      <c r="N591" s="83"/>
      <c r="O591" s="83"/>
      <c r="P591" s="83"/>
      <c r="Q591" s="83"/>
      <c r="R591" s="83"/>
      <c r="S591" s="83"/>
      <c r="T591" s="83"/>
      <c r="U591" s="83"/>
      <c r="V591" s="83"/>
      <c r="W591" s="83"/>
      <c r="X591" s="54"/>
      <c r="Y591" s="54"/>
      <c r="Z591" s="54"/>
      <c r="AA591" s="54"/>
      <c r="AB591" s="54"/>
      <c r="AC591" s="73"/>
      <c r="AD591" s="73"/>
      <c r="AE591" s="73"/>
      <c r="AF591" s="73"/>
      <c r="AG591" s="73"/>
      <c r="AH591" s="73"/>
      <c r="AI591" s="73"/>
      <c r="AJ591" s="73"/>
      <c r="AK591" s="73"/>
      <c r="AL591" s="73"/>
      <c r="AM591" s="73"/>
      <c r="AN591" s="73"/>
      <c r="AO591" s="73"/>
      <c r="AP591" s="73"/>
      <c r="AQ591" s="73"/>
      <c r="AR591" s="73"/>
      <c r="AS591" s="73"/>
      <c r="AT591" s="73"/>
      <c r="AU591" s="73"/>
      <c r="AV591" s="73"/>
      <c r="AW591" s="73"/>
      <c r="AX591" s="73"/>
      <c r="AY591" s="73"/>
      <c r="AZ591" s="77"/>
      <c r="BA591" s="52"/>
      <c r="BB591" s="62"/>
      <c r="BC591" s="62"/>
      <c r="BD591" s="62"/>
      <c r="BE591" s="62"/>
      <c r="BF591" s="62"/>
      <c r="BG591" s="62"/>
      <c r="BH591" s="62"/>
      <c r="BI591" s="62"/>
      <c r="BJ591" s="62"/>
      <c r="BK591" s="62"/>
      <c r="BL591" s="62"/>
      <c r="BM591" s="62"/>
      <c r="BN591" s="62"/>
      <c r="BO591" s="62"/>
      <c r="BP591" s="62"/>
      <c r="BQ591" s="62"/>
      <c r="BR591" s="62"/>
      <c r="BS591" s="62"/>
      <c r="BT591" s="62"/>
      <c r="BU591" s="62"/>
      <c r="BV591" s="62"/>
      <c r="BW591" s="62"/>
      <c r="BX591" s="62"/>
      <c r="BY591" s="62"/>
      <c r="BZ591" s="52"/>
      <c r="CA591" s="83"/>
      <c r="CB591" s="83"/>
      <c r="CC591" s="83"/>
      <c r="CD591" s="83"/>
      <c r="CE591" s="83"/>
      <c r="CF591" s="83"/>
      <c r="CG591" s="83"/>
      <c r="CH591" s="83"/>
      <c r="CI591" s="83"/>
      <c r="CJ591" s="83"/>
      <c r="CK591" s="83"/>
      <c r="CL591" s="83"/>
      <c r="CM591" s="83"/>
      <c r="CN591" s="83"/>
      <c r="CO591" s="83"/>
      <c r="CP591" s="83"/>
      <c r="CQ591" s="83"/>
      <c r="CR591" s="83"/>
      <c r="CS591" s="92"/>
      <c r="CT591" s="83"/>
      <c r="CU591" s="83"/>
      <c r="CV591" s="83"/>
      <c r="CW591" s="83"/>
      <c r="CX591" s="77"/>
    </row>
    <row r="592" spans="1:107" ht="13.5" customHeight="1" x14ac:dyDescent="0.2">
      <c r="A592" s="3"/>
      <c r="B592" s="77"/>
      <c r="C592" s="83"/>
      <c r="D592" s="83"/>
      <c r="E592" s="83"/>
      <c r="F592" s="83"/>
      <c r="G592" s="83"/>
      <c r="H592" s="83"/>
      <c r="I592" s="83"/>
      <c r="J592" s="83"/>
      <c r="K592" s="83"/>
      <c r="L592" s="83"/>
      <c r="M592" s="83"/>
      <c r="N592" s="83"/>
      <c r="O592" s="83"/>
      <c r="P592" s="83"/>
      <c r="Q592" s="83"/>
      <c r="R592" s="83"/>
      <c r="S592" s="83"/>
      <c r="T592" s="83"/>
      <c r="U592" s="83"/>
      <c r="V592" s="83"/>
      <c r="W592" s="83"/>
      <c r="X592" s="54"/>
      <c r="Y592" s="54"/>
      <c r="Z592" s="54"/>
      <c r="AA592" s="54"/>
      <c r="AB592" s="54"/>
      <c r="AC592" s="73"/>
      <c r="AD592" s="73"/>
      <c r="AE592" s="73"/>
      <c r="AF592" s="73"/>
      <c r="AG592" s="73"/>
      <c r="AH592" s="73"/>
      <c r="AI592" s="73"/>
      <c r="AJ592" s="73"/>
      <c r="AK592" s="73"/>
      <c r="AL592" s="73"/>
      <c r="AM592" s="73"/>
      <c r="AN592" s="73"/>
      <c r="AO592" s="73"/>
      <c r="AP592" s="73"/>
      <c r="AQ592" s="73"/>
      <c r="AR592" s="73"/>
      <c r="AS592" s="73"/>
      <c r="AT592" s="73"/>
      <c r="AU592" s="73"/>
      <c r="AV592" s="73"/>
      <c r="AW592" s="73"/>
      <c r="AX592" s="73"/>
      <c r="AY592" s="73"/>
      <c r="AZ592" s="77"/>
      <c r="BA592" s="52"/>
      <c r="BB592" s="62"/>
      <c r="BC592" s="62"/>
      <c r="BD592" s="62"/>
      <c r="BE592" s="62"/>
      <c r="BF592" s="62"/>
      <c r="BG592" s="62"/>
      <c r="BH592" s="62"/>
      <c r="BI592" s="62"/>
      <c r="BJ592" s="62"/>
      <c r="BK592" s="62"/>
      <c r="BL592" s="62"/>
      <c r="BM592" s="62"/>
      <c r="BN592" s="62"/>
      <c r="BO592" s="62"/>
      <c r="BP592" s="62"/>
      <c r="BQ592" s="62"/>
      <c r="BR592" s="62"/>
      <c r="BS592" s="62"/>
      <c r="BT592" s="62"/>
      <c r="BU592" s="62"/>
      <c r="BV592" s="62"/>
      <c r="BW592" s="62"/>
      <c r="BX592" s="62"/>
      <c r="BY592" s="62"/>
      <c r="BZ592" s="52"/>
      <c r="CA592" s="87"/>
      <c r="CB592" s="52"/>
      <c r="CC592" s="52"/>
      <c r="CD592" s="52"/>
      <c r="CE592" s="52"/>
      <c r="CF592" s="52"/>
      <c r="CG592" s="52"/>
      <c r="CH592" s="52"/>
      <c r="CI592" s="52"/>
      <c r="CJ592" s="52"/>
      <c r="CK592" s="52"/>
      <c r="CL592" s="52"/>
      <c r="CM592" s="52"/>
      <c r="CN592" s="52"/>
      <c r="CO592" s="52"/>
      <c r="CP592" s="91"/>
      <c r="CQ592" s="91"/>
      <c r="CR592" s="91"/>
      <c r="CS592" s="92"/>
      <c r="CT592" s="83"/>
      <c r="CU592" s="83"/>
      <c r="CV592" s="83"/>
      <c r="CW592" s="83"/>
      <c r="CX592" s="77"/>
    </row>
    <row r="593" spans="1:102" ht="13.5" customHeight="1" x14ac:dyDescent="0.25">
      <c r="A593" s="3"/>
      <c r="B593" s="77"/>
      <c r="C593" s="84"/>
      <c r="D593" s="75"/>
      <c r="E593" s="75"/>
      <c r="F593" s="75"/>
      <c r="G593" s="75"/>
      <c r="H593" s="75"/>
      <c r="I593" s="75"/>
      <c r="J593" s="75"/>
      <c r="K593" s="75"/>
      <c r="L593" s="75"/>
      <c r="M593" s="74"/>
      <c r="N593" s="74"/>
      <c r="O593" s="74"/>
      <c r="P593" s="74"/>
      <c r="Q593" s="74"/>
      <c r="R593" s="85"/>
      <c r="S593" s="85"/>
      <c r="T593" s="85"/>
      <c r="U593" s="86"/>
      <c r="V593" s="86"/>
      <c r="W593" s="86"/>
      <c r="X593" s="74"/>
      <c r="Y593" s="74"/>
      <c r="Z593" s="74"/>
      <c r="AA593" s="74"/>
      <c r="AB593" s="74"/>
      <c r="AC593" s="73"/>
      <c r="AD593" s="73"/>
      <c r="AE593" s="73"/>
      <c r="AF593" s="73"/>
      <c r="AG593" s="73"/>
      <c r="AH593" s="73"/>
      <c r="AI593" s="73"/>
      <c r="AJ593" s="73"/>
      <c r="AK593" s="73"/>
      <c r="AL593" s="73"/>
      <c r="AM593" s="73"/>
      <c r="AN593" s="73"/>
      <c r="AO593" s="73"/>
      <c r="AP593" s="73"/>
      <c r="AQ593" s="73"/>
      <c r="AR593" s="73"/>
      <c r="AS593" s="73"/>
      <c r="AT593" s="73"/>
      <c r="AU593" s="73"/>
      <c r="AV593" s="73"/>
      <c r="AW593" s="73"/>
      <c r="AX593" s="73"/>
      <c r="AY593" s="73"/>
      <c r="AZ593" s="77"/>
      <c r="BA593" s="52"/>
      <c r="BB593" s="62"/>
      <c r="BC593" s="62"/>
      <c r="BD593" s="62"/>
      <c r="BE593" s="62"/>
      <c r="BF593" s="62"/>
      <c r="BG593" s="62"/>
      <c r="BH593" s="62"/>
      <c r="BI593" s="62"/>
      <c r="BJ593" s="62"/>
      <c r="BK593" s="62"/>
      <c r="BL593" s="62"/>
      <c r="BM593" s="62"/>
      <c r="BN593" s="62"/>
      <c r="BO593" s="62"/>
      <c r="BP593" s="62"/>
      <c r="BQ593" s="62"/>
      <c r="BR593" s="62"/>
      <c r="BS593" s="62"/>
      <c r="BT593" s="62"/>
      <c r="BU593" s="62"/>
      <c r="BV593" s="62"/>
      <c r="BW593" s="62"/>
      <c r="BX593" s="62"/>
      <c r="BY593" s="62"/>
      <c r="BZ593" s="52"/>
      <c r="CA593" s="83"/>
      <c r="CB593" s="83"/>
      <c r="CC593" s="83"/>
      <c r="CD593" s="83"/>
      <c r="CE593" s="83"/>
      <c r="CF593" s="83"/>
      <c r="CG593" s="83"/>
      <c r="CH593" s="83"/>
      <c r="CI593" s="83"/>
      <c r="CJ593" s="83"/>
      <c r="CK593" s="83"/>
      <c r="CL593" s="83"/>
      <c r="CM593" s="83"/>
      <c r="CN593" s="83"/>
      <c r="CO593" s="83"/>
      <c r="CP593" s="83"/>
      <c r="CQ593" s="83"/>
      <c r="CR593" s="83"/>
      <c r="CS593" s="92"/>
      <c r="CT593" s="83"/>
      <c r="CU593" s="83"/>
      <c r="CV593" s="83"/>
      <c r="CW593" s="83"/>
      <c r="CX593" s="77"/>
    </row>
    <row r="594" spans="1:102" ht="13.5" customHeight="1" x14ac:dyDescent="0.25">
      <c r="A594" s="3"/>
      <c r="B594" s="77"/>
      <c r="C594" s="84"/>
      <c r="D594" s="75"/>
      <c r="E594" s="75"/>
      <c r="F594" s="75"/>
      <c r="G594" s="75"/>
      <c r="H594" s="75"/>
      <c r="I594" s="75"/>
      <c r="J594" s="75"/>
      <c r="K594" s="75"/>
      <c r="L594" s="75"/>
      <c r="M594" s="74"/>
      <c r="N594" s="74"/>
      <c r="O594" s="74"/>
      <c r="P594" s="74"/>
      <c r="Q594" s="74"/>
      <c r="R594" s="85"/>
      <c r="S594" s="85"/>
      <c r="T594" s="85"/>
      <c r="U594" s="86"/>
      <c r="V594" s="86"/>
      <c r="W594" s="86"/>
      <c r="X594" s="74"/>
      <c r="Y594" s="74"/>
      <c r="Z594" s="74"/>
      <c r="AA594" s="74"/>
      <c r="AB594" s="74"/>
      <c r="AC594" s="73"/>
      <c r="AD594" s="73"/>
      <c r="AE594" s="73"/>
      <c r="AF594" s="73"/>
      <c r="AG594" s="73"/>
      <c r="AH594" s="73"/>
      <c r="AI594" s="73"/>
      <c r="AJ594" s="73"/>
      <c r="AK594" s="73"/>
      <c r="AL594" s="73"/>
      <c r="AM594" s="73"/>
      <c r="AN594" s="73"/>
      <c r="AO594" s="73"/>
      <c r="AP594" s="73"/>
      <c r="AQ594" s="73"/>
      <c r="AR594" s="73"/>
      <c r="AS594" s="73"/>
      <c r="AT594" s="73"/>
      <c r="AU594" s="73"/>
      <c r="AV594" s="73"/>
      <c r="AW594" s="73"/>
      <c r="AX594" s="73"/>
      <c r="AY594" s="73"/>
      <c r="AZ594" s="77"/>
      <c r="BA594" s="53"/>
      <c r="BB594" s="62"/>
      <c r="BC594" s="62"/>
      <c r="BD594" s="62"/>
      <c r="BE594" s="62"/>
      <c r="BF594" s="62"/>
      <c r="BG594" s="62"/>
      <c r="BH594" s="62"/>
      <c r="BI594" s="62"/>
      <c r="BJ594" s="62"/>
      <c r="BK594" s="62"/>
      <c r="BL594" s="62"/>
      <c r="BM594" s="62"/>
      <c r="BN594" s="62"/>
      <c r="BO594" s="62"/>
      <c r="BP594" s="62"/>
      <c r="BQ594" s="62"/>
      <c r="BR594" s="62"/>
      <c r="BS594" s="62"/>
      <c r="BT594" s="62"/>
      <c r="BU594" s="62"/>
      <c r="BV594" s="62"/>
      <c r="BW594" s="62"/>
      <c r="BX594" s="62"/>
      <c r="BY594" s="62"/>
      <c r="BZ594" s="54"/>
      <c r="CA594" s="83"/>
      <c r="CB594" s="83"/>
      <c r="CC594" s="83"/>
      <c r="CD594" s="83"/>
      <c r="CE594" s="83"/>
      <c r="CF594" s="83"/>
      <c r="CG594" s="83"/>
      <c r="CH594" s="83"/>
      <c r="CI594" s="83"/>
      <c r="CJ594" s="83"/>
      <c r="CK594" s="83"/>
      <c r="CL594" s="83"/>
      <c r="CM594" s="83"/>
      <c r="CN594" s="83"/>
      <c r="CO594" s="83"/>
      <c r="CP594" s="83"/>
      <c r="CQ594" s="83"/>
      <c r="CR594" s="83"/>
      <c r="CS594" s="92"/>
      <c r="CT594" s="83"/>
      <c r="CU594" s="83"/>
      <c r="CV594" s="83"/>
      <c r="CW594" s="83"/>
      <c r="CX594" s="77"/>
    </row>
    <row r="595" spans="1:102" ht="13.5" customHeight="1" x14ac:dyDescent="0.25">
      <c r="A595" s="3"/>
      <c r="B595" s="77"/>
      <c r="C595" s="84"/>
      <c r="D595" s="75"/>
      <c r="E595" s="75"/>
      <c r="F595" s="75"/>
      <c r="G595" s="75"/>
      <c r="H595" s="75"/>
      <c r="I595" s="75"/>
      <c r="J595" s="75"/>
      <c r="K595" s="75"/>
      <c r="L595" s="75"/>
      <c r="M595" s="74"/>
      <c r="N595" s="74"/>
      <c r="O595" s="74"/>
      <c r="P595" s="74"/>
      <c r="Q595" s="74"/>
      <c r="R595" s="85"/>
      <c r="S595" s="85"/>
      <c r="T595" s="85"/>
      <c r="U595" s="86"/>
      <c r="V595" s="86"/>
      <c r="W595" s="86"/>
      <c r="X595" s="74"/>
      <c r="Y595" s="74"/>
      <c r="Z595" s="74"/>
      <c r="AA595" s="74"/>
      <c r="AB595" s="74"/>
      <c r="AC595" s="73"/>
      <c r="AD595" s="73"/>
      <c r="AE595" s="73"/>
      <c r="AF595" s="73"/>
      <c r="AG595" s="73"/>
      <c r="AH595" s="73"/>
      <c r="AI595" s="73"/>
      <c r="AJ595" s="73"/>
      <c r="AK595" s="73"/>
      <c r="AL595" s="73"/>
      <c r="AM595" s="73"/>
      <c r="AN595" s="73"/>
      <c r="AO595" s="73"/>
      <c r="AP595" s="73"/>
      <c r="AQ595" s="73"/>
      <c r="AR595" s="73"/>
      <c r="AS595" s="73"/>
      <c r="AT595" s="73"/>
      <c r="AU595" s="73"/>
      <c r="AV595" s="73"/>
      <c r="AW595" s="73"/>
      <c r="AX595" s="73"/>
      <c r="AY595" s="73"/>
      <c r="AZ595" s="77"/>
      <c r="BA595" s="52"/>
      <c r="BB595" s="62"/>
      <c r="BC595" s="62"/>
      <c r="BD595" s="62"/>
      <c r="BE595" s="62"/>
      <c r="BF595" s="62"/>
      <c r="BG595" s="62"/>
      <c r="BH595" s="62"/>
      <c r="BI595" s="62"/>
      <c r="BJ595" s="62"/>
      <c r="BK595" s="62"/>
      <c r="BL595" s="62"/>
      <c r="BM595" s="62"/>
      <c r="BN595" s="62"/>
      <c r="BO595" s="62"/>
      <c r="BP595" s="62"/>
      <c r="BQ595" s="62"/>
      <c r="BR595" s="62"/>
      <c r="BS595" s="62"/>
      <c r="BT595" s="62"/>
      <c r="BU595" s="62"/>
      <c r="BV595" s="62"/>
      <c r="BW595" s="62"/>
      <c r="BX595" s="62"/>
      <c r="BY595" s="62"/>
      <c r="BZ595" s="52"/>
      <c r="CA595" s="77"/>
      <c r="CB595" s="77"/>
      <c r="CC595" s="77"/>
      <c r="CD595" s="77"/>
      <c r="CE595" s="77"/>
      <c r="CF595" s="77"/>
      <c r="CG595" s="77"/>
      <c r="CH595" s="77"/>
      <c r="CI595" s="77"/>
      <c r="CJ595" s="77"/>
      <c r="CK595" s="77"/>
      <c r="CL595" s="77"/>
      <c r="CM595" s="77"/>
      <c r="CN595" s="77"/>
      <c r="CO595" s="77"/>
      <c r="CP595" s="77"/>
      <c r="CQ595" s="77"/>
      <c r="CR595" s="77"/>
      <c r="CS595" s="77"/>
      <c r="CT595" s="77"/>
      <c r="CU595" s="77"/>
      <c r="CV595" s="77"/>
      <c r="CW595" s="77"/>
      <c r="CX595" s="77"/>
    </row>
    <row r="596" spans="1:102" ht="13.5" customHeight="1" x14ac:dyDescent="0.25">
      <c r="A596" s="3"/>
      <c r="B596" s="77"/>
      <c r="C596" s="84"/>
      <c r="D596" s="75"/>
      <c r="E596" s="75"/>
      <c r="F596" s="75"/>
      <c r="G596" s="75"/>
      <c r="H596" s="75"/>
      <c r="I596" s="75"/>
      <c r="J596" s="75"/>
      <c r="K596" s="75"/>
      <c r="L596" s="75"/>
      <c r="M596" s="74"/>
      <c r="N596" s="74"/>
      <c r="O596" s="74"/>
      <c r="P596" s="74"/>
      <c r="Q596" s="74"/>
      <c r="R596" s="85"/>
      <c r="S596" s="85"/>
      <c r="T596" s="85"/>
      <c r="U596" s="86"/>
      <c r="V596" s="86"/>
      <c r="W596" s="86"/>
      <c r="X596" s="74"/>
      <c r="Y596" s="74"/>
      <c r="Z596" s="74"/>
      <c r="AA596" s="74"/>
      <c r="AB596" s="74"/>
      <c r="AC596" s="73"/>
      <c r="AD596" s="73"/>
      <c r="AE596" s="73"/>
      <c r="AF596" s="73"/>
      <c r="AG596" s="73"/>
      <c r="AH596" s="73"/>
      <c r="AI596" s="73"/>
      <c r="AJ596" s="73"/>
      <c r="AK596" s="73"/>
      <c r="AL596" s="73"/>
      <c r="AM596" s="73"/>
      <c r="AN596" s="73"/>
      <c r="AO596" s="73"/>
      <c r="AP596" s="73"/>
      <c r="AQ596" s="73"/>
      <c r="AR596" s="73"/>
      <c r="AS596" s="73"/>
      <c r="AT596" s="73"/>
      <c r="AU596" s="73"/>
      <c r="AV596" s="73"/>
      <c r="AW596" s="73"/>
      <c r="AX596" s="73"/>
      <c r="AY596" s="73"/>
      <c r="AZ596" s="77"/>
      <c r="BA596" s="53"/>
      <c r="BB596" s="62"/>
      <c r="BC596" s="62"/>
      <c r="BD596" s="62"/>
      <c r="BE596" s="62"/>
      <c r="BF596" s="62"/>
      <c r="BG596" s="62"/>
      <c r="BH596" s="62"/>
      <c r="BI596" s="62"/>
      <c r="BJ596" s="62"/>
      <c r="BK596" s="62"/>
      <c r="BL596" s="62"/>
      <c r="BM596" s="62"/>
      <c r="BN596" s="62"/>
      <c r="BO596" s="62"/>
      <c r="BP596" s="62"/>
      <c r="BQ596" s="62"/>
      <c r="BR596" s="62"/>
      <c r="BS596" s="62"/>
      <c r="BT596" s="62"/>
      <c r="BU596" s="62"/>
      <c r="BV596" s="62"/>
      <c r="BW596" s="62"/>
      <c r="BX596" s="62"/>
      <c r="BY596" s="62"/>
      <c r="BZ596" s="54"/>
      <c r="CA596" s="77"/>
      <c r="CB596" s="77"/>
      <c r="CC596" s="77"/>
      <c r="CD596" s="81"/>
      <c r="CE596" s="81"/>
      <c r="CF596" s="81"/>
      <c r="CG596" s="81"/>
      <c r="CH596" s="81"/>
      <c r="CI596" s="81"/>
      <c r="CJ596" s="81"/>
      <c r="CK596" s="81"/>
      <c r="CL596" s="81"/>
      <c r="CM596" s="81"/>
      <c r="CN596" s="81"/>
      <c r="CO596" s="81"/>
      <c r="CP596" s="81"/>
      <c r="CQ596" s="81"/>
      <c r="CR596" s="81"/>
      <c r="CS596" s="81"/>
      <c r="CT596" s="81"/>
      <c r="CU596" s="77"/>
      <c r="CV596" s="77"/>
      <c r="CW596" s="77"/>
      <c r="CX596" s="77"/>
    </row>
    <row r="597" spans="1:102" ht="13.5" customHeight="1" x14ac:dyDescent="0.2">
      <c r="A597" s="3"/>
      <c r="B597" s="77"/>
      <c r="C597" s="83"/>
      <c r="D597" s="83"/>
      <c r="E597" s="83"/>
      <c r="F597" s="83"/>
      <c r="G597" s="83"/>
      <c r="H597" s="83"/>
      <c r="I597" s="83"/>
      <c r="J597" s="83"/>
      <c r="K597" s="83"/>
      <c r="L597" s="83"/>
      <c r="M597" s="83"/>
      <c r="N597" s="83"/>
      <c r="O597" s="83"/>
      <c r="P597" s="83"/>
      <c r="Q597" s="83"/>
      <c r="R597" s="83"/>
      <c r="S597" s="83"/>
      <c r="T597" s="83"/>
      <c r="U597" s="83"/>
      <c r="V597" s="83"/>
      <c r="W597" s="83"/>
      <c r="X597" s="54"/>
      <c r="Y597" s="54"/>
      <c r="Z597" s="54"/>
      <c r="AA597" s="54"/>
      <c r="AB597" s="54"/>
      <c r="AC597" s="73"/>
      <c r="AD597" s="73"/>
      <c r="AE597" s="73"/>
      <c r="AF597" s="73"/>
      <c r="AG597" s="73"/>
      <c r="AH597" s="73"/>
      <c r="AI597" s="73"/>
      <c r="AJ597" s="73"/>
      <c r="AK597" s="73"/>
      <c r="AL597" s="73"/>
      <c r="AM597" s="73"/>
      <c r="AN597" s="73"/>
      <c r="AO597" s="73"/>
      <c r="AP597" s="73"/>
      <c r="AQ597" s="73"/>
      <c r="AR597" s="73"/>
      <c r="AS597" s="73"/>
      <c r="AT597" s="73"/>
      <c r="AU597" s="73"/>
      <c r="AV597" s="73"/>
      <c r="AW597" s="73"/>
      <c r="AX597" s="73"/>
      <c r="AY597" s="73"/>
      <c r="AZ597" s="77"/>
      <c r="BA597" s="53"/>
      <c r="BB597" s="62"/>
      <c r="BC597" s="62"/>
      <c r="BD597" s="62"/>
      <c r="BE597" s="62"/>
      <c r="BF597" s="62"/>
      <c r="BG597" s="62"/>
      <c r="BH597" s="62"/>
      <c r="BI597" s="62"/>
      <c r="BJ597" s="62"/>
      <c r="BK597" s="62"/>
      <c r="BL597" s="62"/>
      <c r="BM597" s="62"/>
      <c r="BN597" s="62"/>
      <c r="BO597" s="62"/>
      <c r="BP597" s="62"/>
      <c r="BQ597" s="62"/>
      <c r="BR597" s="62"/>
      <c r="BS597" s="62"/>
      <c r="BT597" s="62"/>
      <c r="BU597" s="62"/>
      <c r="BV597" s="62"/>
      <c r="BW597" s="62"/>
      <c r="BX597" s="62"/>
      <c r="BY597" s="62"/>
      <c r="BZ597" s="54"/>
      <c r="CA597" s="77"/>
      <c r="CB597" s="77"/>
      <c r="CC597" s="77"/>
      <c r="CD597" s="81"/>
      <c r="CE597" s="81"/>
      <c r="CF597" s="81"/>
      <c r="CG597" s="81"/>
      <c r="CH597" s="81"/>
      <c r="CI597" s="81"/>
      <c r="CJ597" s="81"/>
      <c r="CK597" s="81"/>
      <c r="CL597" s="81"/>
      <c r="CM597" s="81"/>
      <c r="CN597" s="81"/>
      <c r="CO597" s="81"/>
      <c r="CP597" s="81"/>
      <c r="CQ597" s="81"/>
      <c r="CR597" s="81"/>
      <c r="CS597" s="81"/>
      <c r="CT597" s="81"/>
      <c r="CU597" s="77"/>
      <c r="CV597" s="77"/>
      <c r="CW597" s="77"/>
      <c r="CX597" s="77"/>
    </row>
    <row r="598" spans="1:102" ht="13.5" customHeight="1" x14ac:dyDescent="0.2">
      <c r="A598" s="3"/>
      <c r="B598" s="77"/>
      <c r="C598" s="83"/>
      <c r="D598" s="83"/>
      <c r="E598" s="83"/>
      <c r="F598" s="83"/>
      <c r="G598" s="83"/>
      <c r="H598" s="83"/>
      <c r="I598" s="83"/>
      <c r="J598" s="83"/>
      <c r="K598" s="83"/>
      <c r="L598" s="83"/>
      <c r="M598" s="83"/>
      <c r="N598" s="83"/>
      <c r="O598" s="83"/>
      <c r="P598" s="83"/>
      <c r="Q598" s="83"/>
      <c r="R598" s="83"/>
      <c r="S598" s="83"/>
      <c r="T598" s="83"/>
      <c r="U598" s="83"/>
      <c r="V598" s="83"/>
      <c r="W598" s="83"/>
      <c r="X598" s="54"/>
      <c r="Y598" s="54"/>
      <c r="Z598" s="54"/>
      <c r="AA598" s="54"/>
      <c r="AB598" s="54"/>
      <c r="AC598" s="73"/>
      <c r="AD598" s="73"/>
      <c r="AE598" s="73"/>
      <c r="AF598" s="73"/>
      <c r="AG598" s="73"/>
      <c r="AH598" s="73"/>
      <c r="AI598" s="73"/>
      <c r="AJ598" s="73"/>
      <c r="AK598" s="73"/>
      <c r="AL598" s="73"/>
      <c r="AM598" s="73"/>
      <c r="AN598" s="73"/>
      <c r="AO598" s="73"/>
      <c r="AP598" s="73"/>
      <c r="AQ598" s="73"/>
      <c r="AR598" s="73"/>
      <c r="AS598" s="73"/>
      <c r="AT598" s="73"/>
      <c r="AU598" s="73"/>
      <c r="AV598" s="73"/>
      <c r="AW598" s="73"/>
      <c r="AX598" s="73"/>
      <c r="AY598" s="73"/>
      <c r="AZ598" s="77"/>
      <c r="BA598" s="77"/>
      <c r="BB598" s="62"/>
      <c r="BC598" s="62"/>
      <c r="BD598" s="62"/>
      <c r="BE598" s="62"/>
      <c r="BF598" s="62"/>
      <c r="BG598" s="62"/>
      <c r="BH598" s="62"/>
      <c r="BI598" s="62"/>
      <c r="BJ598" s="62"/>
      <c r="BK598" s="62"/>
      <c r="BL598" s="62"/>
      <c r="BM598" s="62"/>
      <c r="BN598" s="62"/>
      <c r="BO598" s="62"/>
      <c r="BP598" s="62"/>
      <c r="BQ598" s="62"/>
      <c r="BR598" s="62"/>
      <c r="BS598" s="62"/>
      <c r="BT598" s="62"/>
      <c r="BU598" s="62"/>
      <c r="BV598" s="62"/>
      <c r="BW598" s="62"/>
      <c r="BX598" s="62"/>
      <c r="BY598" s="62"/>
      <c r="BZ598" s="77"/>
      <c r="CA598" s="77"/>
      <c r="CB598" s="77"/>
      <c r="CC598" s="77"/>
      <c r="CD598" s="81"/>
      <c r="CE598" s="81"/>
      <c r="CF598" s="81"/>
      <c r="CG598" s="81"/>
      <c r="CH598" s="81"/>
      <c r="CI598" s="81"/>
      <c r="CJ598" s="81"/>
      <c r="CK598" s="81"/>
      <c r="CL598" s="81"/>
      <c r="CM598" s="81"/>
      <c r="CN598" s="81"/>
      <c r="CO598" s="81"/>
      <c r="CP598" s="81"/>
      <c r="CQ598" s="81"/>
      <c r="CR598" s="81"/>
      <c r="CS598" s="81"/>
      <c r="CT598" s="81"/>
      <c r="CU598" s="77"/>
      <c r="CV598" s="77"/>
      <c r="CW598" s="77"/>
      <c r="CX598" s="77"/>
    </row>
    <row r="599" spans="1:102" ht="13.5" customHeight="1" x14ac:dyDescent="0.25">
      <c r="A599" s="3"/>
      <c r="B599" s="77"/>
      <c r="C599" s="84"/>
      <c r="D599" s="75"/>
      <c r="E599" s="75"/>
      <c r="F599" s="75"/>
      <c r="G599" s="75"/>
      <c r="H599" s="75"/>
      <c r="I599" s="75"/>
      <c r="J599" s="75"/>
      <c r="K599" s="75"/>
      <c r="L599" s="75"/>
      <c r="M599" s="74"/>
      <c r="N599" s="74"/>
      <c r="O599" s="74"/>
      <c r="P599" s="74"/>
      <c r="Q599" s="74"/>
      <c r="R599" s="85"/>
      <c r="S599" s="85"/>
      <c r="T599" s="85"/>
      <c r="U599" s="86"/>
      <c r="V599" s="86"/>
      <c r="W599" s="86"/>
      <c r="X599" s="74"/>
      <c r="Y599" s="74"/>
      <c r="Z599" s="74"/>
      <c r="AA599" s="74"/>
      <c r="AB599" s="74"/>
      <c r="AC599" s="73"/>
      <c r="AD599" s="73"/>
      <c r="AE599" s="73"/>
      <c r="AF599" s="73"/>
      <c r="AG599" s="73"/>
      <c r="AH599" s="73"/>
      <c r="AI599" s="73"/>
      <c r="AJ599" s="73"/>
      <c r="AK599" s="73"/>
      <c r="AL599" s="73"/>
      <c r="AM599" s="73"/>
      <c r="AN599" s="73"/>
      <c r="AO599" s="73"/>
      <c r="AP599" s="73"/>
      <c r="AQ599" s="73"/>
      <c r="AR599" s="73"/>
      <c r="AS599" s="73"/>
      <c r="AT599" s="73"/>
      <c r="AU599" s="73"/>
      <c r="AV599" s="73"/>
      <c r="AW599" s="73"/>
      <c r="AX599" s="73"/>
      <c r="AY599" s="73"/>
      <c r="AZ599" s="77"/>
      <c r="BA599" s="77"/>
      <c r="BB599" s="62"/>
      <c r="BC599" s="62"/>
      <c r="BD599" s="62"/>
      <c r="BE599" s="62"/>
      <c r="BF599" s="62"/>
      <c r="BG599" s="62"/>
      <c r="BH599" s="62"/>
      <c r="BI599" s="62"/>
      <c r="BJ599" s="62"/>
      <c r="BK599" s="62"/>
      <c r="BL599" s="62"/>
      <c r="BM599" s="62"/>
      <c r="BN599" s="62"/>
      <c r="BO599" s="62"/>
      <c r="BP599" s="62"/>
      <c r="BQ599" s="62"/>
      <c r="BR599" s="62"/>
      <c r="BS599" s="62"/>
      <c r="BT599" s="62"/>
      <c r="BU599" s="62"/>
      <c r="BV599" s="62"/>
      <c r="BW599" s="62"/>
      <c r="BX599" s="62"/>
      <c r="BY599" s="62"/>
      <c r="BZ599" s="77"/>
      <c r="CA599" s="77"/>
      <c r="CB599" s="77"/>
      <c r="CC599" s="77"/>
      <c r="CD599" s="81"/>
      <c r="CE599" s="81"/>
      <c r="CF599" s="81"/>
      <c r="CG599" s="81"/>
      <c r="CH599" s="81"/>
      <c r="CI599" s="81"/>
      <c r="CJ599" s="81"/>
      <c r="CK599" s="81"/>
      <c r="CL599" s="81"/>
      <c r="CM599" s="81"/>
      <c r="CN599" s="81"/>
      <c r="CO599" s="81"/>
      <c r="CP599" s="81"/>
      <c r="CQ599" s="81"/>
      <c r="CR599" s="81"/>
      <c r="CS599" s="81"/>
      <c r="CT599" s="81"/>
      <c r="CU599" s="77"/>
      <c r="CV599" s="77"/>
      <c r="CW599" s="77"/>
      <c r="CX599" s="77"/>
    </row>
    <row r="600" spans="1:102" ht="13.5" customHeight="1" x14ac:dyDescent="0.25">
      <c r="A600" s="3"/>
      <c r="B600" s="77"/>
      <c r="C600" s="84"/>
      <c r="D600" s="75"/>
      <c r="E600" s="75"/>
      <c r="F600" s="75"/>
      <c r="G600" s="75"/>
      <c r="H600" s="75"/>
      <c r="I600" s="75"/>
      <c r="J600" s="75"/>
      <c r="K600" s="75"/>
      <c r="L600" s="75"/>
      <c r="M600" s="74"/>
      <c r="N600" s="74"/>
      <c r="O600" s="74"/>
      <c r="P600" s="74"/>
      <c r="Q600" s="74"/>
      <c r="R600" s="85"/>
      <c r="S600" s="85"/>
      <c r="T600" s="85"/>
      <c r="U600" s="86"/>
      <c r="V600" s="86"/>
      <c r="W600" s="86"/>
      <c r="X600" s="74"/>
      <c r="Y600" s="74"/>
      <c r="Z600" s="74"/>
      <c r="AA600" s="74"/>
      <c r="AB600" s="74"/>
      <c r="AC600" s="73"/>
      <c r="AD600" s="73"/>
      <c r="AE600" s="73"/>
      <c r="AF600" s="73"/>
      <c r="AG600" s="73"/>
      <c r="AH600" s="73"/>
      <c r="AI600" s="73"/>
      <c r="AJ600" s="73"/>
      <c r="AK600" s="73"/>
      <c r="AL600" s="73"/>
      <c r="AM600" s="73"/>
      <c r="AN600" s="73"/>
      <c r="AO600" s="73"/>
      <c r="AP600" s="73"/>
      <c r="AQ600" s="73"/>
      <c r="AR600" s="73"/>
      <c r="AS600" s="73"/>
      <c r="AT600" s="73"/>
      <c r="AU600" s="73"/>
      <c r="AV600" s="73"/>
      <c r="AW600" s="73"/>
      <c r="AX600" s="73"/>
      <c r="AY600" s="73"/>
      <c r="AZ600" s="77"/>
      <c r="BA600" s="77"/>
      <c r="BB600" s="62"/>
      <c r="BC600" s="62"/>
      <c r="BD600" s="62"/>
      <c r="BE600" s="62"/>
      <c r="BF600" s="62"/>
      <c r="BG600" s="62"/>
      <c r="BH600" s="62"/>
      <c r="BI600" s="62"/>
      <c r="BJ600" s="62"/>
      <c r="BK600" s="62"/>
      <c r="BL600" s="62"/>
      <c r="BM600" s="62"/>
      <c r="BN600" s="62"/>
      <c r="BO600" s="62"/>
      <c r="BP600" s="62"/>
      <c r="BQ600" s="62"/>
      <c r="BR600" s="62"/>
      <c r="BS600" s="62"/>
      <c r="BT600" s="62"/>
      <c r="BU600" s="62"/>
      <c r="BV600" s="62"/>
      <c r="BW600" s="62"/>
      <c r="BX600" s="62"/>
      <c r="BY600" s="62"/>
      <c r="BZ600" s="77"/>
      <c r="CA600" s="77"/>
      <c r="CB600" s="77"/>
      <c r="CC600" s="77"/>
      <c r="CD600" s="81"/>
      <c r="CE600" s="81"/>
      <c r="CF600" s="81"/>
      <c r="CG600" s="81"/>
      <c r="CH600" s="81"/>
      <c r="CI600" s="81"/>
      <c r="CJ600" s="81"/>
      <c r="CK600" s="81"/>
      <c r="CL600" s="81"/>
      <c r="CM600" s="81"/>
      <c r="CN600" s="81"/>
      <c r="CO600" s="81"/>
      <c r="CP600" s="81"/>
      <c r="CQ600" s="81"/>
      <c r="CR600" s="81"/>
      <c r="CS600" s="81"/>
      <c r="CT600" s="81"/>
      <c r="CU600" s="77"/>
      <c r="CV600" s="77"/>
      <c r="CW600" s="77"/>
      <c r="CX600" s="77"/>
    </row>
    <row r="601" spans="1:102" ht="13.5" customHeight="1" x14ac:dyDescent="0.25">
      <c r="A601" s="3"/>
      <c r="B601" s="77"/>
      <c r="C601" s="84"/>
      <c r="D601" s="75"/>
      <c r="E601" s="75"/>
      <c r="F601" s="75"/>
      <c r="G601" s="75"/>
      <c r="H601" s="75"/>
      <c r="I601" s="75"/>
      <c r="J601" s="75"/>
      <c r="K601" s="75"/>
      <c r="L601" s="75"/>
      <c r="M601" s="74"/>
      <c r="N601" s="74"/>
      <c r="O601" s="74"/>
      <c r="P601" s="74"/>
      <c r="Q601" s="74"/>
      <c r="R601" s="85"/>
      <c r="S601" s="85"/>
      <c r="T601" s="85"/>
      <c r="U601" s="86"/>
      <c r="V601" s="86"/>
      <c r="W601" s="86"/>
      <c r="X601" s="74"/>
      <c r="Y601" s="74"/>
      <c r="Z601" s="74"/>
      <c r="AA601" s="74"/>
      <c r="AB601" s="74"/>
      <c r="AC601" s="73"/>
      <c r="AD601" s="73"/>
      <c r="AE601" s="73"/>
      <c r="AF601" s="73"/>
      <c r="AG601" s="73"/>
      <c r="AH601" s="73"/>
      <c r="AI601" s="73"/>
      <c r="AJ601" s="73"/>
      <c r="AK601" s="73"/>
      <c r="AL601" s="73"/>
      <c r="AM601" s="73"/>
      <c r="AN601" s="73"/>
      <c r="AO601" s="73"/>
      <c r="AP601" s="73"/>
      <c r="AQ601" s="73"/>
      <c r="AR601" s="73"/>
      <c r="AS601" s="73"/>
      <c r="AT601" s="73"/>
      <c r="AU601" s="73"/>
      <c r="AV601" s="73"/>
      <c r="AW601" s="73"/>
      <c r="AX601" s="73"/>
      <c r="AY601" s="73"/>
      <c r="AZ601" s="77"/>
      <c r="BA601" s="77"/>
      <c r="BB601" s="62"/>
      <c r="BC601" s="62"/>
      <c r="BD601" s="62"/>
      <c r="BE601" s="62"/>
      <c r="BF601" s="62"/>
      <c r="BG601" s="62"/>
      <c r="BH601" s="62"/>
      <c r="BI601" s="62"/>
      <c r="BJ601" s="62"/>
      <c r="BK601" s="62"/>
      <c r="BL601" s="62"/>
      <c r="BM601" s="62"/>
      <c r="BN601" s="62"/>
      <c r="BO601" s="62"/>
      <c r="BP601" s="62"/>
      <c r="BQ601" s="62"/>
      <c r="BR601" s="62"/>
      <c r="BS601" s="62"/>
      <c r="BT601" s="62"/>
      <c r="BU601" s="62"/>
      <c r="BV601" s="62"/>
      <c r="BW601" s="62"/>
      <c r="BX601" s="62"/>
      <c r="BY601" s="62"/>
      <c r="BZ601" s="77"/>
      <c r="CA601" s="77"/>
      <c r="CB601" s="77"/>
      <c r="CC601" s="77"/>
      <c r="CD601" s="81"/>
      <c r="CE601" s="81"/>
      <c r="CF601" s="81"/>
      <c r="CG601" s="81"/>
      <c r="CH601" s="81"/>
      <c r="CI601" s="81"/>
      <c r="CJ601" s="81"/>
      <c r="CK601" s="81"/>
      <c r="CL601" s="81"/>
      <c r="CM601" s="81"/>
      <c r="CN601" s="81"/>
      <c r="CO601" s="81"/>
      <c r="CP601" s="81"/>
      <c r="CQ601" s="81"/>
      <c r="CR601" s="81"/>
      <c r="CS601" s="81"/>
      <c r="CT601" s="81"/>
      <c r="CU601" s="77"/>
      <c r="CV601" s="77"/>
      <c r="CW601" s="77"/>
      <c r="CX601" s="77"/>
    </row>
    <row r="602" spans="1:102" ht="13.5" customHeight="1" x14ac:dyDescent="0.25">
      <c r="A602" s="3"/>
      <c r="B602" s="77"/>
      <c r="C602" s="84"/>
      <c r="D602" s="75"/>
      <c r="E602" s="75"/>
      <c r="F602" s="75"/>
      <c r="G602" s="75"/>
      <c r="H602" s="75"/>
      <c r="I602" s="75"/>
      <c r="J602" s="75"/>
      <c r="K602" s="75"/>
      <c r="L602" s="75"/>
      <c r="M602" s="74"/>
      <c r="N602" s="74"/>
      <c r="O602" s="74"/>
      <c r="P602" s="74"/>
      <c r="Q602" s="74"/>
      <c r="R602" s="85"/>
      <c r="S602" s="85"/>
      <c r="T602" s="85"/>
      <c r="U602" s="86"/>
      <c r="V602" s="86"/>
      <c r="W602" s="86"/>
      <c r="X602" s="74"/>
      <c r="Y602" s="74"/>
      <c r="Z602" s="74"/>
      <c r="AA602" s="74"/>
      <c r="AB602" s="74"/>
      <c r="AC602" s="73"/>
      <c r="AD602" s="73"/>
      <c r="AE602" s="73"/>
      <c r="AF602" s="73"/>
      <c r="AG602" s="73"/>
      <c r="AH602" s="73"/>
      <c r="AI602" s="73"/>
      <c r="AJ602" s="73"/>
      <c r="AK602" s="73"/>
      <c r="AL602" s="73"/>
      <c r="AM602" s="73"/>
      <c r="AN602" s="73"/>
      <c r="AO602" s="73"/>
      <c r="AP602" s="73"/>
      <c r="AQ602" s="73"/>
      <c r="AR602" s="73"/>
      <c r="AS602" s="73"/>
      <c r="AT602" s="73"/>
      <c r="AU602" s="73"/>
      <c r="AV602" s="73"/>
      <c r="AW602" s="73"/>
      <c r="AX602" s="73"/>
      <c r="AY602" s="73"/>
      <c r="AZ602" s="77"/>
      <c r="BA602" s="77"/>
      <c r="BB602" s="62"/>
      <c r="BC602" s="62"/>
      <c r="BD602" s="62"/>
      <c r="BE602" s="62"/>
      <c r="BF602" s="62"/>
      <c r="BG602" s="62"/>
      <c r="BH602" s="62"/>
      <c r="BI602" s="62"/>
      <c r="BJ602" s="62"/>
      <c r="BK602" s="62"/>
      <c r="BL602" s="62"/>
      <c r="BM602" s="62"/>
      <c r="BN602" s="62"/>
      <c r="BO602" s="62"/>
      <c r="BP602" s="62"/>
      <c r="BQ602" s="62"/>
      <c r="BR602" s="62"/>
      <c r="BS602" s="62"/>
      <c r="BT602" s="62"/>
      <c r="BU602" s="62"/>
      <c r="BV602" s="62"/>
      <c r="BW602" s="62"/>
      <c r="BX602" s="62"/>
      <c r="BY602" s="62"/>
      <c r="BZ602" s="77"/>
      <c r="CA602" s="77"/>
      <c r="CB602" s="77"/>
      <c r="CC602" s="77"/>
      <c r="CD602" s="81"/>
      <c r="CE602" s="81"/>
      <c r="CF602" s="81"/>
      <c r="CG602" s="81"/>
      <c r="CH602" s="81"/>
      <c r="CI602" s="81"/>
      <c r="CJ602" s="81"/>
      <c r="CK602" s="81"/>
      <c r="CL602" s="81"/>
      <c r="CM602" s="81"/>
      <c r="CN602" s="81"/>
      <c r="CO602" s="81"/>
      <c r="CP602" s="81"/>
      <c r="CQ602" s="81"/>
      <c r="CR602" s="81"/>
      <c r="CS602" s="81"/>
      <c r="CT602" s="81"/>
      <c r="CU602" s="77"/>
      <c r="CV602" s="77"/>
      <c r="CW602" s="77"/>
      <c r="CX602" s="77"/>
    </row>
    <row r="603" spans="1:102" ht="13.5" customHeight="1" x14ac:dyDescent="0.2">
      <c r="A603" s="3"/>
      <c r="B603" s="77"/>
      <c r="C603" s="83"/>
      <c r="D603" s="83"/>
      <c r="E603" s="83"/>
      <c r="F603" s="83"/>
      <c r="G603" s="83"/>
      <c r="H603" s="83"/>
      <c r="I603" s="83"/>
      <c r="J603" s="83"/>
      <c r="K603" s="83"/>
      <c r="L603" s="83"/>
      <c r="M603" s="83"/>
      <c r="N603" s="83"/>
      <c r="O603" s="83"/>
      <c r="P603" s="83"/>
      <c r="Q603" s="83"/>
      <c r="R603" s="83"/>
      <c r="S603" s="83"/>
      <c r="T603" s="83"/>
      <c r="U603" s="83"/>
      <c r="V603" s="83"/>
      <c r="W603" s="83"/>
      <c r="X603" s="54"/>
      <c r="Y603" s="54"/>
      <c r="Z603" s="54"/>
      <c r="AA603" s="54"/>
      <c r="AB603" s="54"/>
      <c r="AC603" s="73"/>
      <c r="AD603" s="73"/>
      <c r="AE603" s="73"/>
      <c r="AF603" s="73"/>
      <c r="AG603" s="73"/>
      <c r="AH603" s="73"/>
      <c r="AI603" s="73"/>
      <c r="AJ603" s="73"/>
      <c r="AK603" s="73"/>
      <c r="AL603" s="73"/>
      <c r="AM603" s="73"/>
      <c r="AN603" s="73"/>
      <c r="AO603" s="73"/>
      <c r="AP603" s="73"/>
      <c r="AQ603" s="73"/>
      <c r="AR603" s="73"/>
      <c r="AS603" s="73"/>
      <c r="AT603" s="73"/>
      <c r="AU603" s="73"/>
      <c r="AV603" s="73"/>
      <c r="AW603" s="73"/>
      <c r="AX603" s="73"/>
      <c r="AY603" s="73"/>
      <c r="AZ603" s="77"/>
      <c r="BA603" s="77"/>
      <c r="BB603" s="62"/>
      <c r="BC603" s="62"/>
      <c r="BD603" s="62"/>
      <c r="BE603" s="62"/>
      <c r="BF603" s="62"/>
      <c r="BG603" s="62"/>
      <c r="BH603" s="62"/>
      <c r="BI603" s="62"/>
      <c r="BJ603" s="62"/>
      <c r="BK603" s="62"/>
      <c r="BL603" s="62"/>
      <c r="BM603" s="62"/>
      <c r="BN603" s="62"/>
      <c r="BO603" s="62"/>
      <c r="BP603" s="62"/>
      <c r="BQ603" s="62"/>
      <c r="BR603" s="62"/>
      <c r="BS603" s="62"/>
      <c r="BT603" s="62"/>
      <c r="BU603" s="62"/>
      <c r="BV603" s="62"/>
      <c r="BW603" s="62"/>
      <c r="BX603" s="62"/>
      <c r="BY603" s="62"/>
      <c r="BZ603" s="77"/>
      <c r="CA603" s="77"/>
      <c r="CB603" s="77"/>
      <c r="CC603" s="77"/>
      <c r="CD603" s="81"/>
      <c r="CE603" s="81"/>
      <c r="CF603" s="81"/>
      <c r="CG603" s="81"/>
      <c r="CH603" s="81"/>
      <c r="CI603" s="81"/>
      <c r="CJ603" s="81"/>
      <c r="CK603" s="81"/>
      <c r="CL603" s="81"/>
      <c r="CM603" s="81"/>
      <c r="CN603" s="81"/>
      <c r="CO603" s="81"/>
      <c r="CP603" s="81"/>
      <c r="CQ603" s="81"/>
      <c r="CR603" s="81"/>
      <c r="CS603" s="81"/>
      <c r="CT603" s="81"/>
      <c r="CU603" s="77"/>
      <c r="CV603" s="77"/>
      <c r="CW603" s="77"/>
      <c r="CX603" s="77"/>
    </row>
    <row r="604" spans="1:102" ht="13.5" customHeight="1" x14ac:dyDescent="0.2">
      <c r="A604" s="3"/>
      <c r="B604" s="77"/>
      <c r="C604" s="83"/>
      <c r="D604" s="83"/>
      <c r="E604" s="83"/>
      <c r="F604" s="83"/>
      <c r="G604" s="83"/>
      <c r="H604" s="83"/>
      <c r="I604" s="83"/>
      <c r="J604" s="83"/>
      <c r="K604" s="83"/>
      <c r="L604" s="83"/>
      <c r="M604" s="83"/>
      <c r="N604" s="83"/>
      <c r="O604" s="83"/>
      <c r="P604" s="83"/>
      <c r="Q604" s="83"/>
      <c r="R604" s="83"/>
      <c r="S604" s="83"/>
      <c r="T604" s="83"/>
      <c r="U604" s="83"/>
      <c r="V604" s="83"/>
      <c r="W604" s="83"/>
      <c r="X604" s="54"/>
      <c r="Y604" s="54"/>
      <c r="Z604" s="54"/>
      <c r="AA604" s="54"/>
      <c r="AB604" s="54"/>
      <c r="AC604" s="73"/>
      <c r="AD604" s="73"/>
      <c r="AE604" s="73"/>
      <c r="AF604" s="73"/>
      <c r="AG604" s="73"/>
      <c r="AH604" s="73"/>
      <c r="AI604" s="73"/>
      <c r="AJ604" s="73"/>
      <c r="AK604" s="73"/>
      <c r="AL604" s="73"/>
      <c r="AM604" s="73"/>
      <c r="AN604" s="73"/>
      <c r="AO604" s="73"/>
      <c r="AP604" s="73"/>
      <c r="AQ604" s="73"/>
      <c r="AR604" s="73"/>
      <c r="AS604" s="73"/>
      <c r="AT604" s="73"/>
      <c r="AU604" s="73"/>
      <c r="AV604" s="73"/>
      <c r="AW604" s="73"/>
      <c r="AX604" s="73"/>
      <c r="AY604" s="73"/>
      <c r="AZ604" s="77"/>
      <c r="BA604" s="77"/>
      <c r="BB604" s="62"/>
      <c r="BC604" s="62"/>
      <c r="BD604" s="62"/>
      <c r="BE604" s="62"/>
      <c r="BF604" s="62"/>
      <c r="BG604" s="62"/>
      <c r="BH604" s="62"/>
      <c r="BI604" s="62"/>
      <c r="BJ604" s="62"/>
      <c r="BK604" s="62"/>
      <c r="BL604" s="62"/>
      <c r="BM604" s="62"/>
      <c r="BN604" s="62"/>
      <c r="BO604" s="62"/>
      <c r="BP604" s="62"/>
      <c r="BQ604" s="62"/>
      <c r="BR604" s="62"/>
      <c r="BS604" s="62"/>
      <c r="BT604" s="62"/>
      <c r="BU604" s="62"/>
      <c r="BV604" s="62"/>
      <c r="BW604" s="62"/>
      <c r="BX604" s="62"/>
      <c r="BY604" s="62"/>
      <c r="BZ604" s="77"/>
      <c r="CA604" s="77"/>
      <c r="CB604" s="77"/>
      <c r="CC604" s="77"/>
      <c r="CD604" s="81"/>
      <c r="CE604" s="81"/>
      <c r="CF604" s="81"/>
      <c r="CG604" s="81"/>
      <c r="CH604" s="81"/>
      <c r="CI604" s="81"/>
      <c r="CJ604" s="81"/>
      <c r="CK604" s="81"/>
      <c r="CL604" s="81"/>
      <c r="CM604" s="81"/>
      <c r="CN604" s="81"/>
      <c r="CO604" s="81"/>
      <c r="CP604" s="81"/>
      <c r="CQ604" s="81"/>
      <c r="CR604" s="81"/>
      <c r="CS604" s="81"/>
      <c r="CT604" s="81"/>
      <c r="CU604" s="77"/>
      <c r="CV604" s="77"/>
      <c r="CW604" s="77"/>
      <c r="CX604" s="77"/>
    </row>
    <row r="605" spans="1:102" ht="13.5" customHeight="1" x14ac:dyDescent="0.25">
      <c r="A605" s="3"/>
      <c r="B605" s="77"/>
      <c r="C605" s="84"/>
      <c r="D605" s="75"/>
      <c r="E605" s="75"/>
      <c r="F605" s="75"/>
      <c r="G605" s="75"/>
      <c r="H605" s="75"/>
      <c r="I605" s="75"/>
      <c r="J605" s="75"/>
      <c r="K605" s="75"/>
      <c r="L605" s="75"/>
      <c r="M605" s="74"/>
      <c r="N605" s="74"/>
      <c r="O605" s="74"/>
      <c r="P605" s="74"/>
      <c r="Q605" s="74"/>
      <c r="R605" s="85"/>
      <c r="S605" s="85"/>
      <c r="T605" s="85"/>
      <c r="U605" s="86"/>
      <c r="V605" s="86"/>
      <c r="W605" s="86"/>
      <c r="X605" s="74"/>
      <c r="Y605" s="74"/>
      <c r="Z605" s="74"/>
      <c r="AA605" s="74"/>
      <c r="AB605" s="74"/>
      <c r="AC605" s="73"/>
      <c r="AD605" s="73"/>
      <c r="AE605" s="73"/>
      <c r="AF605" s="73"/>
      <c r="AG605" s="73"/>
      <c r="AH605" s="73"/>
      <c r="AI605" s="73"/>
      <c r="AJ605" s="73"/>
      <c r="AK605" s="73"/>
      <c r="AL605" s="73"/>
      <c r="AM605" s="73"/>
      <c r="AN605" s="73"/>
      <c r="AO605" s="73"/>
      <c r="AP605" s="73"/>
      <c r="AQ605" s="73"/>
      <c r="AR605" s="73"/>
      <c r="AS605" s="73"/>
      <c r="AT605" s="73"/>
      <c r="AU605" s="73"/>
      <c r="AV605" s="73"/>
      <c r="AW605" s="73"/>
      <c r="AX605" s="73"/>
      <c r="AY605" s="73"/>
      <c r="AZ605" s="77"/>
      <c r="BA605" s="77"/>
      <c r="BB605" s="62"/>
      <c r="BC605" s="62"/>
      <c r="BD605" s="62"/>
      <c r="BE605" s="62"/>
      <c r="BF605" s="62"/>
      <c r="BG605" s="62"/>
      <c r="BH605" s="62"/>
      <c r="BI605" s="62"/>
      <c r="BJ605" s="62"/>
      <c r="BK605" s="62"/>
      <c r="BL605" s="62"/>
      <c r="BM605" s="62"/>
      <c r="BN605" s="62"/>
      <c r="BO605" s="62"/>
      <c r="BP605" s="62"/>
      <c r="BQ605" s="62"/>
      <c r="BR605" s="62"/>
      <c r="BS605" s="62"/>
      <c r="BT605" s="62"/>
      <c r="BU605" s="62"/>
      <c r="BV605" s="62"/>
      <c r="BW605" s="62"/>
      <c r="BX605" s="62"/>
      <c r="BY605" s="62"/>
      <c r="BZ605" s="77"/>
      <c r="CA605" s="77"/>
      <c r="CB605" s="77"/>
      <c r="CC605" s="77"/>
      <c r="CD605" s="81"/>
      <c r="CE605" s="81"/>
      <c r="CF605" s="81"/>
      <c r="CG605" s="81"/>
      <c r="CH605" s="81"/>
      <c r="CI605" s="81"/>
      <c r="CJ605" s="81"/>
      <c r="CK605" s="81"/>
      <c r="CL605" s="81"/>
      <c r="CM605" s="81"/>
      <c r="CN605" s="81"/>
      <c r="CO605" s="81"/>
      <c r="CP605" s="81"/>
      <c r="CQ605" s="81"/>
      <c r="CR605" s="81"/>
      <c r="CS605" s="81"/>
      <c r="CT605" s="81"/>
      <c r="CU605" s="77"/>
      <c r="CV605" s="77"/>
      <c r="CW605" s="77"/>
      <c r="CX605" s="77"/>
    </row>
    <row r="606" spans="1:102" ht="13.5" customHeight="1" x14ac:dyDescent="0.25">
      <c r="A606" s="3"/>
      <c r="B606" s="77"/>
      <c r="C606" s="84"/>
      <c r="D606" s="75"/>
      <c r="E606" s="75"/>
      <c r="F606" s="75"/>
      <c r="G606" s="75"/>
      <c r="H606" s="75"/>
      <c r="I606" s="75"/>
      <c r="J606" s="75"/>
      <c r="K606" s="75"/>
      <c r="L606" s="75"/>
      <c r="M606" s="74"/>
      <c r="N606" s="74"/>
      <c r="O606" s="74"/>
      <c r="P606" s="74"/>
      <c r="Q606" s="74"/>
      <c r="R606" s="85"/>
      <c r="S606" s="85"/>
      <c r="T606" s="85"/>
      <c r="U606" s="86"/>
      <c r="V606" s="86"/>
      <c r="W606" s="86"/>
      <c r="X606" s="74"/>
      <c r="Y606" s="74"/>
      <c r="Z606" s="74"/>
      <c r="AA606" s="74"/>
      <c r="AB606" s="74"/>
      <c r="AC606" s="73"/>
      <c r="AD606" s="73"/>
      <c r="AE606" s="73"/>
      <c r="AF606" s="73"/>
      <c r="AG606" s="73"/>
      <c r="AH606" s="73"/>
      <c r="AI606" s="73"/>
      <c r="AJ606" s="73"/>
      <c r="AK606" s="73"/>
      <c r="AL606" s="73"/>
      <c r="AM606" s="73"/>
      <c r="AN606" s="73"/>
      <c r="AO606" s="73"/>
      <c r="AP606" s="73"/>
      <c r="AQ606" s="73"/>
      <c r="AR606" s="73"/>
      <c r="AS606" s="73"/>
      <c r="AT606" s="73"/>
      <c r="AU606" s="73"/>
      <c r="AV606" s="73"/>
      <c r="AW606" s="73"/>
      <c r="AX606" s="73"/>
      <c r="AY606" s="73"/>
      <c r="AZ606" s="77"/>
      <c r="BA606" s="77"/>
      <c r="BB606" s="62"/>
      <c r="BC606" s="62"/>
      <c r="BD606" s="62"/>
      <c r="BE606" s="62"/>
      <c r="BF606" s="62"/>
      <c r="BG606" s="62"/>
      <c r="BH606" s="62"/>
      <c r="BI606" s="62"/>
      <c r="BJ606" s="62"/>
      <c r="BK606" s="62"/>
      <c r="BL606" s="62"/>
      <c r="BM606" s="62"/>
      <c r="BN606" s="62"/>
      <c r="BO606" s="62"/>
      <c r="BP606" s="62"/>
      <c r="BQ606" s="62"/>
      <c r="BR606" s="62"/>
      <c r="BS606" s="62"/>
      <c r="BT606" s="62"/>
      <c r="BU606" s="62"/>
      <c r="BV606" s="62"/>
      <c r="BW606" s="62"/>
      <c r="BX606" s="62"/>
      <c r="BY606" s="62"/>
      <c r="BZ606" s="77"/>
      <c r="CA606" s="77"/>
      <c r="CB606" s="77"/>
      <c r="CC606" s="77"/>
      <c r="CD606" s="81"/>
      <c r="CE606" s="81"/>
      <c r="CF606" s="81"/>
      <c r="CG606" s="81"/>
      <c r="CH606" s="81"/>
      <c r="CI606" s="81"/>
      <c r="CJ606" s="81"/>
      <c r="CK606" s="81"/>
      <c r="CL606" s="81"/>
      <c r="CM606" s="81"/>
      <c r="CN606" s="81"/>
      <c r="CO606" s="81"/>
      <c r="CP606" s="81"/>
      <c r="CQ606" s="81"/>
      <c r="CR606" s="81"/>
      <c r="CS606" s="81"/>
      <c r="CT606" s="81"/>
      <c r="CU606" s="77"/>
      <c r="CV606" s="77"/>
      <c r="CW606" s="77"/>
      <c r="CX606" s="77"/>
    </row>
    <row r="607" spans="1:102" ht="13.5" customHeight="1" x14ac:dyDescent="0.25">
      <c r="A607" s="3"/>
      <c r="B607" s="77"/>
      <c r="C607" s="84"/>
      <c r="D607" s="75"/>
      <c r="E607" s="75"/>
      <c r="F607" s="75"/>
      <c r="G607" s="75"/>
      <c r="H607" s="75"/>
      <c r="I607" s="75"/>
      <c r="J607" s="75"/>
      <c r="K607" s="75"/>
      <c r="L607" s="75"/>
      <c r="M607" s="74"/>
      <c r="N607" s="74"/>
      <c r="O607" s="74"/>
      <c r="P607" s="74"/>
      <c r="Q607" s="74"/>
      <c r="R607" s="85"/>
      <c r="S607" s="85"/>
      <c r="T607" s="85"/>
      <c r="U607" s="86"/>
      <c r="V607" s="86"/>
      <c r="W607" s="86"/>
      <c r="X607" s="74"/>
      <c r="Y607" s="74"/>
      <c r="Z607" s="74"/>
      <c r="AA607" s="74"/>
      <c r="AB607" s="74"/>
      <c r="AC607" s="73"/>
      <c r="AD607" s="73"/>
      <c r="AE607" s="73"/>
      <c r="AF607" s="73"/>
      <c r="AG607" s="73"/>
      <c r="AH607" s="73"/>
      <c r="AI607" s="73"/>
      <c r="AJ607" s="73"/>
      <c r="AK607" s="73"/>
      <c r="AL607" s="73"/>
      <c r="AM607" s="73"/>
      <c r="AN607" s="73"/>
      <c r="AO607" s="73"/>
      <c r="AP607" s="73"/>
      <c r="AQ607" s="73"/>
      <c r="AR607" s="73"/>
      <c r="AS607" s="73"/>
      <c r="AT607" s="73"/>
      <c r="AU607" s="73"/>
      <c r="AV607" s="73"/>
      <c r="AW607" s="73"/>
      <c r="AX607" s="73"/>
      <c r="AY607" s="73"/>
      <c r="AZ607" s="77"/>
      <c r="BA607" s="77"/>
      <c r="BB607" s="62"/>
      <c r="BC607" s="62"/>
      <c r="BD607" s="62"/>
      <c r="BE607" s="62"/>
      <c r="BF607" s="62"/>
      <c r="BG607" s="62"/>
      <c r="BH607" s="62"/>
      <c r="BI607" s="62"/>
      <c r="BJ607" s="62"/>
      <c r="BK607" s="62"/>
      <c r="BL607" s="62"/>
      <c r="BM607" s="62"/>
      <c r="BN607" s="62"/>
      <c r="BO607" s="62"/>
      <c r="BP607" s="62"/>
      <c r="BQ607" s="62"/>
      <c r="BR607" s="62"/>
      <c r="BS607" s="62"/>
      <c r="BT607" s="62"/>
      <c r="BU607" s="62"/>
      <c r="BV607" s="62"/>
      <c r="BW607" s="62"/>
      <c r="BX607" s="62"/>
      <c r="BY607" s="62"/>
      <c r="BZ607" s="77"/>
      <c r="CA607" s="77"/>
      <c r="CB607" s="77"/>
      <c r="CC607" s="77"/>
      <c r="CD607" s="81"/>
      <c r="CE607" s="81"/>
      <c r="CF607" s="81"/>
      <c r="CG607" s="81"/>
      <c r="CH607" s="81"/>
      <c r="CI607" s="81"/>
      <c r="CJ607" s="81"/>
      <c r="CK607" s="81"/>
      <c r="CL607" s="81"/>
      <c r="CM607" s="81"/>
      <c r="CN607" s="81"/>
      <c r="CO607" s="81"/>
      <c r="CP607" s="81"/>
      <c r="CQ607" s="81"/>
      <c r="CR607" s="81"/>
      <c r="CS607" s="81"/>
      <c r="CT607" s="81"/>
      <c r="CU607" s="77"/>
      <c r="CV607" s="77"/>
      <c r="CW607" s="77"/>
      <c r="CX607" s="77"/>
    </row>
    <row r="608" spans="1:102" ht="13.5" customHeight="1" x14ac:dyDescent="0.25">
      <c r="A608" s="3"/>
      <c r="B608" s="77"/>
      <c r="C608" s="84"/>
      <c r="D608" s="75"/>
      <c r="E608" s="75"/>
      <c r="F608" s="75"/>
      <c r="G608" s="75"/>
      <c r="H608" s="75"/>
      <c r="I608" s="75"/>
      <c r="J608" s="75"/>
      <c r="K608" s="75"/>
      <c r="L608" s="75"/>
      <c r="M608" s="74"/>
      <c r="N608" s="74"/>
      <c r="O608" s="74"/>
      <c r="P608" s="74"/>
      <c r="Q608" s="74"/>
      <c r="R608" s="85"/>
      <c r="S608" s="85"/>
      <c r="T608" s="85"/>
      <c r="U608" s="86"/>
      <c r="V608" s="86"/>
      <c r="W608" s="86"/>
      <c r="X608" s="74"/>
      <c r="Y608" s="74"/>
      <c r="Z608" s="74"/>
      <c r="AA608" s="74"/>
      <c r="AB608" s="74"/>
      <c r="AC608" s="73"/>
      <c r="AD608" s="73"/>
      <c r="AE608" s="73"/>
      <c r="AF608" s="73"/>
      <c r="AG608" s="73"/>
      <c r="AH608" s="73"/>
      <c r="AI608" s="73"/>
      <c r="AJ608" s="73"/>
      <c r="AK608" s="73"/>
      <c r="AL608" s="73"/>
      <c r="AM608" s="73"/>
      <c r="AN608" s="73"/>
      <c r="AO608" s="73"/>
      <c r="AP608" s="73"/>
      <c r="AQ608" s="73"/>
      <c r="AR608" s="73"/>
      <c r="AS608" s="73"/>
      <c r="AT608" s="73"/>
      <c r="AU608" s="73"/>
      <c r="AV608" s="73"/>
      <c r="AW608" s="73"/>
      <c r="AX608" s="73"/>
      <c r="AY608" s="73"/>
      <c r="AZ608" s="77"/>
      <c r="BA608" s="77"/>
      <c r="BB608" s="62"/>
      <c r="BC608" s="62"/>
      <c r="BD608" s="62"/>
      <c r="BE608" s="62"/>
      <c r="BF608" s="62"/>
      <c r="BG608" s="62"/>
      <c r="BH608" s="62"/>
      <c r="BI608" s="62"/>
      <c r="BJ608" s="62"/>
      <c r="BK608" s="62"/>
      <c r="BL608" s="62"/>
      <c r="BM608" s="62"/>
      <c r="BN608" s="62"/>
      <c r="BO608" s="62"/>
      <c r="BP608" s="62"/>
      <c r="BQ608" s="62"/>
      <c r="BR608" s="62"/>
      <c r="BS608" s="62"/>
      <c r="BT608" s="62"/>
      <c r="BU608" s="62"/>
      <c r="BV608" s="62"/>
      <c r="BW608" s="62"/>
      <c r="BX608" s="62"/>
      <c r="BY608" s="62"/>
      <c r="BZ608" s="77"/>
      <c r="CA608" s="77"/>
      <c r="CB608" s="77"/>
      <c r="CC608" s="77"/>
      <c r="CD608" s="81"/>
      <c r="CE608" s="81"/>
      <c r="CF608" s="81"/>
      <c r="CG608" s="81"/>
      <c r="CH608" s="81"/>
      <c r="CI608" s="81"/>
      <c r="CJ608" s="81"/>
      <c r="CK608" s="81"/>
      <c r="CL608" s="81"/>
      <c r="CM608" s="81"/>
      <c r="CN608" s="81"/>
      <c r="CO608" s="81"/>
      <c r="CP608" s="81"/>
      <c r="CQ608" s="81"/>
      <c r="CR608" s="81"/>
      <c r="CS608" s="81"/>
      <c r="CT608" s="81"/>
      <c r="CU608" s="77"/>
      <c r="CV608" s="77"/>
      <c r="CW608" s="77"/>
      <c r="CX608" s="77"/>
    </row>
    <row r="609" spans="1:102" ht="13.5" customHeight="1" x14ac:dyDescent="0.2">
      <c r="A609" s="3"/>
      <c r="B609" s="3"/>
      <c r="C609" s="83"/>
      <c r="D609" s="83"/>
      <c r="E609" s="83"/>
      <c r="F609" s="83"/>
      <c r="G609" s="83"/>
      <c r="H609" s="83"/>
      <c r="I609" s="83"/>
      <c r="J609" s="83"/>
      <c r="K609" s="83"/>
      <c r="L609" s="83"/>
      <c r="M609" s="83"/>
      <c r="N609" s="83"/>
      <c r="O609" s="83"/>
      <c r="P609" s="83"/>
      <c r="Q609" s="83"/>
      <c r="R609" s="83"/>
      <c r="S609" s="83"/>
      <c r="T609" s="83"/>
      <c r="U609" s="83"/>
      <c r="V609" s="83"/>
      <c r="W609" s="83"/>
      <c r="X609" s="54"/>
      <c r="Y609" s="54"/>
      <c r="Z609" s="54"/>
      <c r="AA609" s="54"/>
      <c r="AB609" s="54"/>
      <c r="AC609" s="73"/>
      <c r="AD609" s="73"/>
      <c r="AE609" s="73"/>
      <c r="AF609" s="73"/>
      <c r="AG609" s="73"/>
      <c r="AH609" s="73"/>
      <c r="AI609" s="73"/>
      <c r="AJ609" s="73"/>
      <c r="AK609" s="73"/>
      <c r="AL609" s="73"/>
      <c r="AM609" s="73"/>
      <c r="AN609" s="73"/>
      <c r="AO609" s="73"/>
      <c r="AP609" s="73"/>
      <c r="AQ609" s="73"/>
      <c r="AR609" s="73"/>
      <c r="AS609" s="73"/>
      <c r="AT609" s="73"/>
      <c r="AU609" s="73"/>
      <c r="AV609" s="73"/>
      <c r="AW609" s="73"/>
      <c r="AX609" s="73"/>
      <c r="AY609" s="73"/>
      <c r="AZ609" s="77"/>
      <c r="BA609" s="77"/>
      <c r="BB609" s="77"/>
      <c r="BC609" s="77"/>
      <c r="BD609" s="77"/>
      <c r="BE609" s="77"/>
      <c r="BF609" s="77"/>
      <c r="BG609" s="77"/>
      <c r="BH609" s="77"/>
      <c r="BI609" s="77"/>
      <c r="BJ609" s="77"/>
      <c r="BK609" s="77"/>
      <c r="BL609" s="77"/>
      <c r="BM609" s="77"/>
      <c r="BN609" s="77"/>
      <c r="BO609" s="77"/>
      <c r="BP609" s="77"/>
      <c r="BQ609" s="77"/>
      <c r="BR609" s="77"/>
      <c r="BS609" s="77"/>
      <c r="BT609" s="77"/>
      <c r="BU609" s="77"/>
      <c r="BV609" s="77"/>
      <c r="BW609" s="77"/>
      <c r="BX609" s="77"/>
      <c r="BY609" s="77"/>
      <c r="BZ609" s="77"/>
      <c r="CA609" s="77"/>
      <c r="CB609" s="77"/>
      <c r="CC609" s="77"/>
      <c r="CD609" s="77"/>
      <c r="CE609" s="77"/>
      <c r="CF609" s="77"/>
      <c r="CG609" s="77"/>
      <c r="CH609" s="77"/>
      <c r="CI609" s="77"/>
      <c r="CJ609" s="77"/>
      <c r="CK609" s="77"/>
      <c r="CL609" s="77"/>
      <c r="CM609" s="77"/>
      <c r="CN609" s="77"/>
      <c r="CO609" s="77"/>
      <c r="CP609" s="77"/>
      <c r="CQ609" s="77"/>
      <c r="CR609" s="77"/>
      <c r="CS609" s="77"/>
      <c r="CT609" s="77"/>
      <c r="CU609" s="77"/>
      <c r="CV609" s="77"/>
      <c r="CW609" s="77"/>
      <c r="CX609" s="77"/>
    </row>
    <row r="610" spans="1:102" ht="13.5" customHeight="1" x14ac:dyDescent="0.2">
      <c r="A610" s="3"/>
      <c r="B610" s="64"/>
      <c r="C610" s="3"/>
      <c r="D610" s="3"/>
      <c r="E610" s="3"/>
      <c r="F610" s="3"/>
      <c r="G610" s="3"/>
      <c r="H610" s="3"/>
      <c r="I610" s="3"/>
      <c r="J610" s="3"/>
      <c r="K610" s="3"/>
      <c r="L610" s="3"/>
    </row>
    <row r="611" spans="1:102" ht="13.5" customHeight="1" x14ac:dyDescent="0.2">
      <c r="A611" s="3"/>
      <c r="B611" s="64"/>
      <c r="C611" s="64"/>
      <c r="D611" s="64"/>
      <c r="E611" s="64"/>
      <c r="F611" s="64"/>
      <c r="G611" s="64"/>
      <c r="H611" s="64"/>
      <c r="I611" s="64"/>
      <c r="J611" s="64"/>
      <c r="K611" s="64"/>
      <c r="L611" s="64"/>
      <c r="M611" s="64"/>
      <c r="N611" s="65"/>
      <c r="O611" s="64"/>
      <c r="P611" s="64"/>
      <c r="Q611" s="64"/>
      <c r="R611" s="64"/>
      <c r="S611" s="64"/>
      <c r="T611" s="64"/>
      <c r="U611" s="64"/>
      <c r="V611" s="64"/>
      <c r="W611" s="64"/>
      <c r="X611" s="64"/>
      <c r="Y611" s="64"/>
      <c r="Z611" s="64"/>
      <c r="AA611" s="64"/>
      <c r="AB611" s="64"/>
      <c r="AC611" s="64"/>
      <c r="AD611" s="64"/>
      <c r="AE611" s="64"/>
      <c r="AF611" s="64"/>
      <c r="AG611" s="64"/>
      <c r="AH611" s="64"/>
      <c r="AI611" s="64"/>
      <c r="AJ611" s="64"/>
      <c r="AK611" s="64"/>
      <c r="AL611" s="64"/>
      <c r="AM611" s="64"/>
      <c r="AN611" s="64"/>
      <c r="AO611" s="64"/>
      <c r="AP611" s="64"/>
      <c r="AQ611" s="64"/>
      <c r="AR611" s="64"/>
      <c r="AS611" s="64"/>
      <c r="AT611" s="64"/>
      <c r="AU611" s="64"/>
      <c r="AV611" s="64"/>
      <c r="AW611" s="64"/>
      <c r="AX611" s="64"/>
      <c r="AY611" s="64"/>
      <c r="AZ611" s="64"/>
      <c r="BA611" s="64"/>
      <c r="BB611" s="64"/>
      <c r="BC611" s="64"/>
      <c r="BD611" s="64"/>
      <c r="BE611" s="64"/>
      <c r="BF611" s="64"/>
      <c r="BG611" s="64"/>
      <c r="BH611" s="64"/>
      <c r="BI611" s="64"/>
      <c r="BJ611" s="64"/>
      <c r="BK611" s="64"/>
      <c r="BL611" s="64"/>
      <c r="BM611" s="64"/>
      <c r="BN611" s="64"/>
      <c r="BO611" s="64"/>
      <c r="BP611" s="64"/>
      <c r="BQ611" s="64"/>
      <c r="BR611" s="64"/>
      <c r="BS611" s="64"/>
      <c r="BT611" s="64"/>
      <c r="BU611" s="64"/>
      <c r="BV611" s="64"/>
      <c r="BW611" s="64"/>
      <c r="BX611" s="64"/>
      <c r="BY611" s="64"/>
      <c r="BZ611" s="64"/>
      <c r="CA611" s="64"/>
      <c r="CB611" s="64"/>
      <c r="CC611" s="64"/>
      <c r="CD611" s="64"/>
      <c r="CE611" s="64"/>
      <c r="CF611" s="64"/>
      <c r="CG611" s="64"/>
      <c r="CH611" s="64"/>
      <c r="CI611" s="64"/>
      <c r="CJ611" s="64"/>
      <c r="CK611" s="64"/>
      <c r="CL611" s="64"/>
      <c r="CM611" s="64"/>
      <c r="CN611" s="64"/>
      <c r="CO611" s="64"/>
      <c r="CP611" s="64"/>
      <c r="CQ611" s="64"/>
      <c r="CR611" s="64"/>
      <c r="CS611" s="64"/>
      <c r="CT611" s="64"/>
      <c r="CU611" s="64"/>
      <c r="CV611" s="64"/>
      <c r="CW611" s="64"/>
      <c r="CX611" s="64"/>
    </row>
    <row r="612" spans="1:102" ht="13.5" customHeight="1" x14ac:dyDescent="0.2">
      <c r="A612" s="3"/>
      <c r="B612" s="64"/>
      <c r="C612" s="68"/>
      <c r="D612" s="68"/>
      <c r="E612" s="68"/>
      <c r="F612" s="68"/>
      <c r="G612" s="64"/>
      <c r="H612" s="64"/>
      <c r="I612" s="64"/>
      <c r="J612" s="64"/>
      <c r="K612" s="64"/>
      <c r="L612" s="65"/>
      <c r="M612" s="64"/>
      <c r="N612" s="65"/>
      <c r="O612" s="64"/>
      <c r="P612" s="64"/>
      <c r="Q612" s="64"/>
      <c r="R612" s="64"/>
      <c r="S612" s="64"/>
      <c r="T612" s="64"/>
      <c r="U612" s="64"/>
      <c r="V612" s="64"/>
      <c r="W612" s="64"/>
      <c r="X612" s="64"/>
      <c r="Y612" s="64"/>
      <c r="Z612" s="64"/>
      <c r="AA612" s="64"/>
      <c r="AB612" s="64"/>
      <c r="AC612" s="64"/>
      <c r="AD612" s="64"/>
      <c r="AE612" s="64"/>
      <c r="AF612" s="66"/>
      <c r="AG612" s="66"/>
      <c r="AH612" s="66"/>
      <c r="AI612" s="66"/>
      <c r="AJ612" s="66"/>
      <c r="AK612" s="66"/>
      <c r="AL612" s="66"/>
      <c r="AM612" s="66"/>
      <c r="AN612" s="66"/>
      <c r="AO612" s="66"/>
      <c r="AP612" s="66"/>
      <c r="AQ612" s="66"/>
      <c r="AR612" s="66"/>
      <c r="AS612" s="66"/>
      <c r="AT612" s="66"/>
      <c r="AU612" s="66"/>
      <c r="AV612" s="66"/>
      <c r="AW612" s="66"/>
      <c r="AX612" s="66"/>
      <c r="AY612" s="66"/>
      <c r="AZ612" s="66"/>
      <c r="BA612" s="66"/>
      <c r="BB612" s="66"/>
      <c r="BC612" s="66"/>
      <c r="BD612" s="66"/>
      <c r="BE612" s="66"/>
      <c r="BF612" s="66"/>
      <c r="BG612" s="66"/>
      <c r="BH612" s="66"/>
      <c r="BI612" s="66"/>
      <c r="BJ612" s="66"/>
      <c r="BK612" s="66"/>
      <c r="BL612" s="66"/>
      <c r="BM612" s="66"/>
      <c r="BN612" s="66"/>
      <c r="BO612" s="66"/>
      <c r="BP612" s="66"/>
      <c r="BQ612" s="66"/>
      <c r="BR612" s="66"/>
      <c r="BS612" s="66"/>
      <c r="BT612" s="66"/>
      <c r="BU612" s="64"/>
      <c r="BV612" s="64"/>
      <c r="BW612" s="64"/>
      <c r="BX612" s="64"/>
      <c r="BY612" s="64"/>
      <c r="BZ612" s="64"/>
      <c r="CA612" s="64"/>
      <c r="CB612" s="64"/>
      <c r="CC612" s="64"/>
      <c r="CD612" s="64"/>
      <c r="CE612" s="64"/>
      <c r="CF612" s="64"/>
      <c r="CG612" s="64"/>
      <c r="CH612" s="64"/>
      <c r="CI612" s="64"/>
      <c r="CJ612" s="64"/>
      <c r="CK612" s="64"/>
      <c r="CL612" s="64"/>
      <c r="CM612" s="64"/>
      <c r="CN612" s="64"/>
      <c r="CO612" s="64"/>
      <c r="CP612" s="64"/>
      <c r="CQ612" s="64"/>
      <c r="CR612" s="64"/>
      <c r="CS612" s="64"/>
      <c r="CT612" s="64"/>
      <c r="CU612" s="64"/>
      <c r="CV612" s="64"/>
      <c r="CW612" s="64"/>
      <c r="CX612" s="64"/>
    </row>
    <row r="613" spans="1:102" ht="13.5" customHeight="1" x14ac:dyDescent="0.2">
      <c r="A613" s="3"/>
      <c r="B613" s="64"/>
      <c r="C613" s="68"/>
      <c r="D613" s="68"/>
      <c r="E613" s="68"/>
      <c r="F613" s="68"/>
      <c r="G613" s="64"/>
      <c r="H613" s="64"/>
      <c r="I613" s="64"/>
      <c r="J613" s="64"/>
      <c r="K613" s="64"/>
      <c r="L613" s="64"/>
      <c r="M613" s="64"/>
      <c r="N613" s="65"/>
      <c r="O613" s="56"/>
      <c r="P613" s="56"/>
      <c r="Q613" s="56"/>
      <c r="R613" s="56"/>
      <c r="S613" s="56"/>
      <c r="T613" s="56"/>
      <c r="U613" s="56"/>
      <c r="V613" s="56"/>
      <c r="W613" s="56"/>
      <c r="X613" s="56"/>
      <c r="Y613" s="56"/>
      <c r="Z613" s="56"/>
      <c r="AA613" s="56"/>
      <c r="AB613" s="56"/>
      <c r="AC613" s="56"/>
      <c r="AD613" s="56"/>
      <c r="AE613" s="64"/>
      <c r="AF613" s="64"/>
      <c r="AG613" s="64"/>
      <c r="AH613" s="64"/>
      <c r="AI613" s="64"/>
      <c r="AJ613" s="64"/>
      <c r="AK613" s="64"/>
      <c r="AL613" s="64"/>
      <c r="AM613" s="64"/>
      <c r="AN613" s="64"/>
      <c r="AO613" s="64"/>
      <c r="AP613" s="64"/>
      <c r="AQ613" s="69"/>
      <c r="AR613" s="69"/>
      <c r="AS613" s="69"/>
      <c r="AT613" s="69"/>
      <c r="AU613" s="70"/>
      <c r="AV613" s="64"/>
      <c r="AW613" s="64"/>
      <c r="AX613" s="64"/>
      <c r="AY613" s="64"/>
      <c r="AZ613" s="64"/>
      <c r="BA613" s="70"/>
      <c r="BB613" s="64"/>
      <c r="BC613" s="64"/>
      <c r="BD613" s="64"/>
      <c r="BE613" s="64"/>
      <c r="BF613" s="64"/>
      <c r="BG613" s="64"/>
      <c r="BH613" s="70"/>
      <c r="BI613" s="64"/>
      <c r="BJ613" s="64"/>
      <c r="BK613" s="64"/>
      <c r="BL613" s="64"/>
      <c r="BM613" s="64"/>
      <c r="BN613" s="70"/>
      <c r="BO613" s="64"/>
      <c r="BP613" s="64"/>
      <c r="BQ613" s="64"/>
      <c r="BR613" s="64"/>
      <c r="BS613" s="64"/>
      <c r="BT613" s="64"/>
      <c r="BU613" s="64"/>
      <c r="BV613" s="64"/>
      <c r="BW613" s="64"/>
      <c r="BX613" s="64"/>
      <c r="BY613" s="64"/>
      <c r="BZ613" s="64"/>
      <c r="CA613" s="64"/>
      <c r="CB613" s="64"/>
      <c r="CC613" s="64"/>
      <c r="CD613" s="64"/>
      <c r="CE613" s="64"/>
      <c r="CF613" s="64"/>
      <c r="CG613" s="64"/>
      <c r="CH613" s="64"/>
      <c r="CI613" s="64"/>
      <c r="CJ613" s="64"/>
      <c r="CK613" s="64"/>
      <c r="CL613" s="64"/>
      <c r="CM613" s="64"/>
      <c r="CN613" s="64"/>
      <c r="CO613" s="64"/>
      <c r="CP613" s="64"/>
      <c r="CQ613" s="64"/>
      <c r="CR613" s="64"/>
      <c r="CS613" s="64"/>
      <c r="CT613" s="64"/>
      <c r="CU613" s="64"/>
      <c r="CV613" s="64"/>
      <c r="CW613" s="64"/>
      <c r="CX613" s="64"/>
    </row>
    <row r="614" spans="1:102" ht="13.5" customHeight="1" x14ac:dyDescent="0.2">
      <c r="A614" s="3"/>
      <c r="B614" s="64"/>
      <c r="C614" s="68"/>
      <c r="D614" s="68"/>
      <c r="E614" s="68"/>
      <c r="F614" s="68"/>
      <c r="G614" s="64"/>
      <c r="H614" s="64"/>
      <c r="I614" s="64"/>
      <c r="J614" s="64"/>
      <c r="K614" s="64"/>
      <c r="L614" s="64"/>
      <c r="M614" s="64"/>
      <c r="N614" s="65"/>
      <c r="O614" s="56"/>
      <c r="P614" s="56"/>
      <c r="Q614" s="56"/>
      <c r="R614" s="56"/>
      <c r="S614" s="56"/>
      <c r="T614" s="56"/>
      <c r="U614" s="56"/>
      <c r="V614" s="56"/>
      <c r="W614" s="56"/>
      <c r="X614" s="56"/>
      <c r="Y614" s="56"/>
      <c r="Z614" s="56"/>
      <c r="AA614" s="56"/>
      <c r="AB614" s="56"/>
      <c r="AC614" s="56"/>
      <c r="AD614" s="56"/>
      <c r="AE614" s="64"/>
      <c r="AF614" s="64"/>
      <c r="AG614" s="64"/>
      <c r="AH614" s="64"/>
      <c r="AI614" s="64"/>
      <c r="AJ614" s="64"/>
      <c r="AK614" s="64"/>
      <c r="AL614" s="64"/>
      <c r="AM614" s="64"/>
      <c r="AN614" s="64"/>
      <c r="AO614" s="64"/>
      <c r="AP614" s="64"/>
      <c r="AQ614" s="64"/>
      <c r="AR614" s="64"/>
      <c r="AS614" s="64"/>
      <c r="AT614" s="64"/>
      <c r="AU614" s="64"/>
      <c r="AV614" s="64"/>
      <c r="AW614" s="64"/>
      <c r="AX614" s="64"/>
      <c r="AY614" s="64"/>
      <c r="AZ614" s="64"/>
      <c r="BA614" s="64"/>
      <c r="BB614" s="64"/>
      <c r="BC614" s="64"/>
      <c r="BD614" s="64"/>
      <c r="BE614" s="64"/>
      <c r="BF614" s="64"/>
      <c r="BG614" s="64"/>
      <c r="BH614" s="64"/>
      <c r="BI614" s="64"/>
      <c r="BJ614" s="64"/>
      <c r="BK614" s="64"/>
      <c r="BL614" s="64"/>
      <c r="BM614" s="64"/>
      <c r="BN614" s="64"/>
      <c r="BO614" s="64"/>
      <c r="BP614" s="64"/>
      <c r="BQ614" s="64"/>
      <c r="BR614" s="64"/>
      <c r="BS614" s="64"/>
      <c r="BT614" s="64"/>
      <c r="BU614" s="64"/>
      <c r="BV614" s="64"/>
      <c r="BW614" s="64"/>
      <c r="BX614" s="64"/>
      <c r="BY614" s="64"/>
      <c r="BZ614" s="64"/>
      <c r="CA614" s="64"/>
      <c r="CB614" s="64"/>
      <c r="CC614" s="64"/>
      <c r="CD614" s="64"/>
      <c r="CE614" s="64"/>
      <c r="CF614" s="64"/>
      <c r="CG614" s="64"/>
      <c r="CH614" s="64"/>
      <c r="CI614" s="64"/>
      <c r="CJ614" s="64"/>
      <c r="CK614" s="64"/>
      <c r="CL614" s="64"/>
      <c r="CM614" s="64"/>
      <c r="CN614" s="64"/>
      <c r="CO614" s="64"/>
      <c r="CP614" s="64"/>
      <c r="CQ614" s="64"/>
      <c r="CR614" s="64"/>
      <c r="CS614" s="64"/>
      <c r="CT614" s="64"/>
      <c r="CU614" s="64"/>
      <c r="CV614" s="64"/>
      <c r="CW614" s="64"/>
      <c r="CX614" s="64"/>
    </row>
    <row r="615" spans="1:102" ht="13.5" customHeight="1" x14ac:dyDescent="0.2">
      <c r="A615" s="3"/>
      <c r="B615" s="77"/>
      <c r="C615" s="64"/>
      <c r="D615" s="64"/>
      <c r="E615" s="64"/>
      <c r="F615" s="64"/>
      <c r="G615" s="64"/>
      <c r="H615" s="64"/>
      <c r="I615" s="64"/>
      <c r="J615" s="64"/>
      <c r="K615" s="64"/>
      <c r="L615" s="64"/>
      <c r="M615" s="64"/>
      <c r="N615" s="65"/>
      <c r="O615" s="64"/>
      <c r="P615" s="64"/>
      <c r="Q615" s="64"/>
      <c r="R615" s="64"/>
      <c r="S615" s="64"/>
      <c r="T615" s="64"/>
      <c r="U615" s="64"/>
      <c r="V615" s="64"/>
      <c r="W615" s="64"/>
      <c r="X615" s="64"/>
      <c r="Y615" s="64"/>
      <c r="Z615" s="64"/>
      <c r="AA615" s="64"/>
      <c r="AB615" s="64"/>
      <c r="AC615" s="56"/>
      <c r="AD615" s="56"/>
      <c r="AE615" s="56"/>
      <c r="AF615" s="56"/>
      <c r="AG615" s="56"/>
      <c r="AH615" s="56"/>
      <c r="AI615" s="64"/>
      <c r="AJ615" s="64"/>
      <c r="AK615" s="64"/>
      <c r="AL615" s="64"/>
      <c r="AM615" s="64"/>
      <c r="AN615" s="64"/>
      <c r="AO615" s="64"/>
      <c r="AP615" s="64"/>
      <c r="AQ615" s="64"/>
      <c r="AR615" s="64"/>
      <c r="AS615" s="64"/>
      <c r="AT615" s="64"/>
      <c r="AU615" s="64"/>
      <c r="AV615" s="64"/>
      <c r="AW615" s="64"/>
      <c r="AX615" s="64"/>
      <c r="AY615" s="64"/>
      <c r="AZ615" s="64"/>
      <c r="BA615" s="64"/>
      <c r="BB615" s="64"/>
      <c r="BC615" s="64"/>
      <c r="BD615" s="64"/>
      <c r="BE615" s="64"/>
      <c r="BF615" s="64"/>
      <c r="BG615" s="64"/>
      <c r="BH615" s="64"/>
      <c r="BI615" s="64"/>
      <c r="BJ615" s="64"/>
      <c r="BK615" s="64"/>
      <c r="BL615" s="64"/>
      <c r="BM615" s="64"/>
      <c r="BN615" s="64"/>
      <c r="BO615" s="64"/>
      <c r="BP615" s="64"/>
      <c r="BQ615" s="64"/>
      <c r="BR615" s="64"/>
      <c r="BS615" s="64"/>
      <c r="BT615" s="64"/>
      <c r="BU615" s="64"/>
      <c r="BV615" s="64"/>
      <c r="BW615" s="64"/>
      <c r="BX615" s="64"/>
      <c r="BY615" s="64"/>
      <c r="BZ615" s="64"/>
      <c r="CA615" s="64"/>
      <c r="CB615" s="64"/>
      <c r="CC615" s="64"/>
      <c r="CD615" s="64"/>
      <c r="CE615" s="64"/>
      <c r="CF615" s="64"/>
      <c r="CG615" s="64"/>
      <c r="CH615" s="64"/>
      <c r="CI615" s="64"/>
      <c r="CJ615" s="64"/>
      <c r="CK615" s="64"/>
      <c r="CL615" s="64"/>
      <c r="CM615" s="64"/>
      <c r="CN615" s="64"/>
      <c r="CO615" s="64"/>
      <c r="CP615" s="64"/>
      <c r="CQ615" s="64"/>
      <c r="CR615" s="64"/>
      <c r="CS615" s="64"/>
      <c r="CT615" s="64"/>
      <c r="CU615" s="64"/>
      <c r="CV615" s="64"/>
      <c r="CW615" s="64"/>
      <c r="CX615" s="64"/>
    </row>
    <row r="616" spans="1:102" ht="13.5" customHeight="1" x14ac:dyDescent="0.2">
      <c r="A616" s="3"/>
      <c r="B616" s="77"/>
      <c r="C616" s="83"/>
      <c r="D616" s="83"/>
      <c r="E616" s="83"/>
      <c r="F616" s="83"/>
      <c r="G616" s="83"/>
      <c r="H616" s="83"/>
      <c r="I616" s="83"/>
      <c r="J616" s="83"/>
      <c r="K616" s="83"/>
      <c r="L616" s="83"/>
      <c r="M616" s="83"/>
      <c r="N616" s="83"/>
      <c r="O616" s="83"/>
      <c r="P616" s="83"/>
      <c r="Q616" s="83"/>
      <c r="R616" s="54"/>
      <c r="S616" s="54"/>
      <c r="T616" s="54"/>
      <c r="U616" s="83"/>
      <c r="V616" s="83"/>
      <c r="W616" s="83"/>
      <c r="X616" s="83"/>
      <c r="Y616" s="83"/>
      <c r="Z616" s="83"/>
      <c r="AA616" s="83"/>
      <c r="AB616" s="83"/>
      <c r="AC616" s="83"/>
      <c r="AD616" s="83"/>
      <c r="AE616" s="83"/>
      <c r="AF616" s="83"/>
      <c r="AG616" s="83"/>
      <c r="AH616" s="83"/>
      <c r="AI616" s="83"/>
      <c r="AJ616" s="83"/>
      <c r="AK616" s="83"/>
      <c r="AL616" s="83"/>
      <c r="AM616" s="83"/>
      <c r="AN616" s="83"/>
      <c r="AO616" s="83"/>
      <c r="AP616" s="83"/>
      <c r="AQ616" s="83"/>
      <c r="AR616" s="83"/>
      <c r="AS616" s="83"/>
      <c r="AT616" s="83"/>
      <c r="AU616" s="83"/>
      <c r="AV616" s="83"/>
      <c r="AW616" s="83"/>
      <c r="AX616" s="83"/>
      <c r="AY616" s="83"/>
      <c r="AZ616" s="71"/>
      <c r="BA616" s="83"/>
      <c r="BB616" s="83"/>
      <c r="BC616" s="83"/>
      <c r="BD616" s="83"/>
      <c r="BE616" s="83"/>
      <c r="BF616" s="83"/>
      <c r="BG616" s="83"/>
      <c r="BH616" s="83"/>
      <c r="BI616" s="83"/>
      <c r="BJ616" s="83"/>
      <c r="BK616" s="83"/>
      <c r="BL616" s="83"/>
      <c r="BM616" s="83"/>
      <c r="BN616" s="83"/>
      <c r="BO616" s="83"/>
      <c r="BP616" s="54"/>
      <c r="BQ616" s="54"/>
      <c r="BR616" s="54"/>
      <c r="BS616" s="83"/>
      <c r="BT616" s="83"/>
      <c r="BU616" s="83"/>
      <c r="BV616" s="83"/>
      <c r="BW616" s="83"/>
      <c r="BX616" s="83"/>
      <c r="BY616" s="83"/>
      <c r="BZ616" s="83"/>
      <c r="CA616" s="83"/>
      <c r="CB616" s="83"/>
      <c r="CC616" s="83"/>
      <c r="CD616" s="83"/>
      <c r="CE616" s="83"/>
      <c r="CF616" s="83"/>
      <c r="CG616" s="83"/>
      <c r="CH616" s="83"/>
      <c r="CI616" s="83"/>
      <c r="CJ616" s="83"/>
      <c r="CK616" s="83"/>
      <c r="CL616" s="83"/>
      <c r="CM616" s="83"/>
      <c r="CN616" s="83"/>
      <c r="CO616" s="83"/>
      <c r="CP616" s="83"/>
      <c r="CQ616" s="83"/>
      <c r="CR616" s="83"/>
      <c r="CS616" s="83"/>
      <c r="CT616" s="83"/>
      <c r="CU616" s="83"/>
      <c r="CV616" s="83"/>
      <c r="CW616" s="83"/>
      <c r="CX616" s="77"/>
    </row>
    <row r="617" spans="1:102" ht="13.5" customHeight="1" x14ac:dyDescent="0.2">
      <c r="A617" s="3"/>
      <c r="B617" s="77"/>
      <c r="C617" s="83"/>
      <c r="D617" s="83"/>
      <c r="E617" s="83"/>
      <c r="F617" s="83"/>
      <c r="G617" s="83"/>
      <c r="H617" s="83"/>
      <c r="I617" s="83"/>
      <c r="J617" s="83"/>
      <c r="K617" s="83"/>
      <c r="L617" s="83"/>
      <c r="M617" s="83"/>
      <c r="N617" s="83"/>
      <c r="O617" s="83"/>
      <c r="P617" s="83"/>
      <c r="Q617" s="83"/>
      <c r="R617" s="83"/>
      <c r="S617" s="83"/>
      <c r="T617" s="83"/>
      <c r="U617" s="83"/>
      <c r="V617" s="83"/>
      <c r="W617" s="83"/>
      <c r="X617" s="54"/>
      <c r="Y617" s="54"/>
      <c r="Z617" s="54"/>
      <c r="AA617" s="54"/>
      <c r="AB617" s="54"/>
      <c r="AC617" s="73"/>
      <c r="AD617" s="73"/>
      <c r="AE617" s="73"/>
      <c r="AF617" s="73"/>
      <c r="AG617" s="73"/>
      <c r="AH617" s="73"/>
      <c r="AI617" s="73"/>
      <c r="AJ617" s="73"/>
      <c r="AK617" s="73"/>
      <c r="AL617" s="73"/>
      <c r="AM617" s="73"/>
      <c r="AN617" s="73"/>
      <c r="AO617" s="73"/>
      <c r="AP617" s="73"/>
      <c r="AQ617" s="73"/>
      <c r="AR617" s="73"/>
      <c r="AS617" s="73"/>
      <c r="AT617" s="73"/>
      <c r="AU617" s="73"/>
      <c r="AV617" s="73"/>
      <c r="AW617" s="73"/>
      <c r="AX617" s="73"/>
      <c r="AY617" s="73"/>
      <c r="AZ617" s="72"/>
      <c r="BA617" s="83"/>
      <c r="BB617" s="83"/>
      <c r="BC617" s="83"/>
      <c r="BD617" s="83"/>
      <c r="BE617" s="83"/>
      <c r="BF617" s="83"/>
      <c r="BG617" s="83"/>
      <c r="BH617" s="83"/>
      <c r="BI617" s="83"/>
      <c r="BJ617" s="83"/>
      <c r="BK617" s="83"/>
      <c r="BL617" s="83"/>
      <c r="BM617" s="83"/>
      <c r="BN617" s="83"/>
      <c r="BO617" s="83"/>
      <c r="BP617" s="83"/>
      <c r="BQ617" s="83"/>
      <c r="BR617" s="83"/>
      <c r="BS617" s="83"/>
      <c r="BT617" s="83"/>
      <c r="BU617" s="83"/>
      <c r="BV617" s="54"/>
      <c r="BW617" s="54"/>
      <c r="BX617" s="54"/>
      <c r="BY617" s="54"/>
      <c r="BZ617" s="54"/>
      <c r="CA617" s="73"/>
      <c r="CB617" s="73"/>
      <c r="CC617" s="73"/>
      <c r="CD617" s="73"/>
      <c r="CE617" s="73"/>
      <c r="CF617" s="73"/>
      <c r="CG617" s="73"/>
      <c r="CH617" s="73"/>
      <c r="CI617" s="73"/>
      <c r="CJ617" s="73"/>
      <c r="CK617" s="73"/>
      <c r="CL617" s="73"/>
      <c r="CM617" s="73"/>
      <c r="CN617" s="73"/>
      <c r="CO617" s="73"/>
      <c r="CP617" s="73"/>
      <c r="CQ617" s="73"/>
      <c r="CR617" s="73"/>
      <c r="CS617" s="73"/>
      <c r="CT617" s="73"/>
      <c r="CU617" s="73"/>
      <c r="CV617" s="73"/>
      <c r="CW617" s="73"/>
      <c r="CX617" s="77"/>
    </row>
    <row r="618" spans="1:102" ht="13.5" customHeight="1" x14ac:dyDescent="0.25">
      <c r="A618" s="3"/>
      <c r="B618" s="77"/>
      <c r="C618" s="84"/>
      <c r="D618" s="75"/>
      <c r="E618" s="75"/>
      <c r="F618" s="75"/>
      <c r="G618" s="75"/>
      <c r="H618" s="75"/>
      <c r="I618" s="75"/>
      <c r="J618" s="75"/>
      <c r="K618" s="75"/>
      <c r="L618" s="75"/>
      <c r="M618" s="74"/>
      <c r="N618" s="74"/>
      <c r="O618" s="74"/>
      <c r="P618" s="74"/>
      <c r="Q618" s="74"/>
      <c r="R618" s="85"/>
      <c r="S618" s="85"/>
      <c r="T618" s="85"/>
      <c r="U618" s="86"/>
      <c r="V618" s="86"/>
      <c r="W618" s="86"/>
      <c r="X618" s="74"/>
      <c r="Y618" s="74"/>
      <c r="Z618" s="74"/>
      <c r="AA618" s="74"/>
      <c r="AB618" s="74"/>
      <c r="AC618" s="73"/>
      <c r="AD618" s="73"/>
      <c r="AE618" s="73"/>
      <c r="AF618" s="73"/>
      <c r="AG618" s="73"/>
      <c r="AH618" s="73"/>
      <c r="AI618" s="73"/>
      <c r="AJ618" s="73"/>
      <c r="AK618" s="73"/>
      <c r="AL618" s="73"/>
      <c r="AM618" s="73"/>
      <c r="AN618" s="73"/>
      <c r="AO618" s="73"/>
      <c r="AP618" s="73"/>
      <c r="AQ618" s="73"/>
      <c r="AR618" s="73"/>
      <c r="AS618" s="73"/>
      <c r="AT618" s="73"/>
      <c r="AU618" s="73"/>
      <c r="AV618" s="73"/>
      <c r="AW618" s="73"/>
      <c r="AX618" s="73"/>
      <c r="AY618" s="73"/>
      <c r="AZ618" s="72"/>
      <c r="BA618" s="84"/>
      <c r="BB618" s="76"/>
      <c r="BC618" s="76"/>
      <c r="BD618" s="76"/>
      <c r="BE618" s="76"/>
      <c r="BF618" s="76"/>
      <c r="BG618" s="76"/>
      <c r="BH618" s="76"/>
      <c r="BI618" s="76"/>
      <c r="BJ618" s="76"/>
      <c r="BK618" s="74"/>
      <c r="BL618" s="74"/>
      <c r="BM618" s="74"/>
      <c r="BN618" s="74"/>
      <c r="BO618" s="74"/>
      <c r="BP618" s="85"/>
      <c r="BQ618" s="85"/>
      <c r="BR618" s="85"/>
      <c r="BS618" s="86"/>
      <c r="BT618" s="86"/>
      <c r="BU618" s="86"/>
      <c r="BV618" s="74"/>
      <c r="BW618" s="74"/>
      <c r="BX618" s="74"/>
      <c r="BY618" s="74"/>
      <c r="BZ618" s="74"/>
      <c r="CA618" s="73"/>
      <c r="CB618" s="73"/>
      <c r="CC618" s="73"/>
      <c r="CD618" s="73"/>
      <c r="CE618" s="73"/>
      <c r="CF618" s="73"/>
      <c r="CG618" s="73"/>
      <c r="CH618" s="73"/>
      <c r="CI618" s="73"/>
      <c r="CJ618" s="73"/>
      <c r="CK618" s="73"/>
      <c r="CL618" s="73"/>
      <c r="CM618" s="73"/>
      <c r="CN618" s="73"/>
      <c r="CO618" s="73"/>
      <c r="CP618" s="73"/>
      <c r="CQ618" s="73"/>
      <c r="CR618" s="73"/>
      <c r="CS618" s="73"/>
      <c r="CT618" s="73"/>
      <c r="CU618" s="73"/>
      <c r="CV618" s="73"/>
      <c r="CW618" s="73"/>
      <c r="CX618" s="77"/>
    </row>
    <row r="619" spans="1:102" ht="13.5" customHeight="1" x14ac:dyDescent="0.25">
      <c r="A619" s="3"/>
      <c r="B619" s="77"/>
      <c r="C619" s="84"/>
      <c r="D619" s="75"/>
      <c r="E619" s="75"/>
      <c r="F619" s="75"/>
      <c r="G619" s="75"/>
      <c r="H619" s="75"/>
      <c r="I619" s="75"/>
      <c r="J619" s="75"/>
      <c r="K619" s="75"/>
      <c r="L619" s="75"/>
      <c r="M619" s="74"/>
      <c r="N619" s="74"/>
      <c r="O619" s="74"/>
      <c r="P619" s="74"/>
      <c r="Q619" s="74"/>
      <c r="R619" s="85"/>
      <c r="S619" s="85"/>
      <c r="T619" s="85"/>
      <c r="U619" s="86"/>
      <c r="V619" s="86"/>
      <c r="W619" s="86"/>
      <c r="X619" s="74"/>
      <c r="Y619" s="74"/>
      <c r="Z619" s="74"/>
      <c r="AA619" s="74"/>
      <c r="AB619" s="74"/>
      <c r="AC619" s="73"/>
      <c r="AD619" s="73"/>
      <c r="AE619" s="73"/>
      <c r="AF619" s="73"/>
      <c r="AG619" s="73"/>
      <c r="AH619" s="73"/>
      <c r="AI619" s="73"/>
      <c r="AJ619" s="73"/>
      <c r="AK619" s="73"/>
      <c r="AL619" s="73"/>
      <c r="AM619" s="73"/>
      <c r="AN619" s="73"/>
      <c r="AO619" s="73"/>
      <c r="AP619" s="73"/>
      <c r="AQ619" s="73"/>
      <c r="AR619" s="73"/>
      <c r="AS619" s="73"/>
      <c r="AT619" s="73"/>
      <c r="AU619" s="73"/>
      <c r="AV619" s="73"/>
      <c r="AW619" s="73"/>
      <c r="AX619" s="73"/>
      <c r="AY619" s="73"/>
      <c r="AZ619" s="72"/>
      <c r="BA619" s="84"/>
      <c r="BB619" s="76"/>
      <c r="BC619" s="76"/>
      <c r="BD619" s="76"/>
      <c r="BE619" s="76"/>
      <c r="BF619" s="76"/>
      <c r="BG619" s="76"/>
      <c r="BH619" s="76"/>
      <c r="BI619" s="76"/>
      <c r="BJ619" s="76"/>
      <c r="BK619" s="74"/>
      <c r="BL619" s="74"/>
      <c r="BM619" s="74"/>
      <c r="BN619" s="74"/>
      <c r="BO619" s="74"/>
      <c r="BP619" s="85"/>
      <c r="BQ619" s="85"/>
      <c r="BR619" s="85"/>
      <c r="BS619" s="86"/>
      <c r="BT619" s="86"/>
      <c r="BU619" s="86"/>
      <c r="BV619" s="74"/>
      <c r="BW619" s="74"/>
      <c r="BX619" s="74"/>
      <c r="BY619" s="74"/>
      <c r="BZ619" s="74"/>
      <c r="CA619" s="73"/>
      <c r="CB619" s="73"/>
      <c r="CC619" s="73"/>
      <c r="CD619" s="73"/>
      <c r="CE619" s="73"/>
      <c r="CF619" s="73"/>
      <c r="CG619" s="73"/>
      <c r="CH619" s="73"/>
      <c r="CI619" s="73"/>
      <c r="CJ619" s="73"/>
      <c r="CK619" s="73"/>
      <c r="CL619" s="73"/>
      <c r="CM619" s="73"/>
      <c r="CN619" s="73"/>
      <c r="CO619" s="73"/>
      <c r="CP619" s="73"/>
      <c r="CQ619" s="73"/>
      <c r="CR619" s="73"/>
      <c r="CS619" s="73"/>
      <c r="CT619" s="73"/>
      <c r="CU619" s="73"/>
      <c r="CV619" s="73"/>
      <c r="CW619" s="73"/>
      <c r="CX619" s="77"/>
    </row>
    <row r="620" spans="1:102" ht="13.5" customHeight="1" x14ac:dyDescent="0.25">
      <c r="A620" s="3"/>
      <c r="B620" s="77"/>
      <c r="C620" s="84"/>
      <c r="D620" s="75"/>
      <c r="E620" s="75"/>
      <c r="F620" s="75"/>
      <c r="G620" s="75"/>
      <c r="H620" s="75"/>
      <c r="I620" s="75"/>
      <c r="J620" s="75"/>
      <c r="K620" s="75"/>
      <c r="L620" s="75"/>
      <c r="M620" s="74"/>
      <c r="N620" s="74"/>
      <c r="O620" s="74"/>
      <c r="P620" s="74"/>
      <c r="Q620" s="74"/>
      <c r="R620" s="85"/>
      <c r="S620" s="85"/>
      <c r="T620" s="85"/>
      <c r="U620" s="86"/>
      <c r="V620" s="86"/>
      <c r="W620" s="86"/>
      <c r="X620" s="74"/>
      <c r="Y620" s="74"/>
      <c r="Z620" s="74"/>
      <c r="AA620" s="74"/>
      <c r="AB620" s="74"/>
      <c r="AC620" s="73"/>
      <c r="AD620" s="73"/>
      <c r="AE620" s="73"/>
      <c r="AF620" s="73"/>
      <c r="AG620" s="73"/>
      <c r="AH620" s="73"/>
      <c r="AI620" s="73"/>
      <c r="AJ620" s="73"/>
      <c r="AK620" s="73"/>
      <c r="AL620" s="73"/>
      <c r="AM620" s="73"/>
      <c r="AN620" s="73"/>
      <c r="AO620" s="73"/>
      <c r="AP620" s="73"/>
      <c r="AQ620" s="73"/>
      <c r="AR620" s="73"/>
      <c r="AS620" s="73"/>
      <c r="AT620" s="73"/>
      <c r="AU620" s="73"/>
      <c r="AV620" s="73"/>
      <c r="AW620" s="73"/>
      <c r="AX620" s="73"/>
      <c r="AY620" s="73"/>
      <c r="AZ620" s="72"/>
      <c r="BA620" s="84"/>
      <c r="BB620" s="76"/>
      <c r="BC620" s="76"/>
      <c r="BD620" s="76"/>
      <c r="BE620" s="76"/>
      <c r="BF620" s="76"/>
      <c r="BG620" s="76"/>
      <c r="BH620" s="76"/>
      <c r="BI620" s="76"/>
      <c r="BJ620" s="76"/>
      <c r="BK620" s="74"/>
      <c r="BL620" s="74"/>
      <c r="BM620" s="74"/>
      <c r="BN620" s="74"/>
      <c r="BO620" s="74"/>
      <c r="BP620" s="85"/>
      <c r="BQ620" s="85"/>
      <c r="BR620" s="85"/>
      <c r="BS620" s="86"/>
      <c r="BT620" s="86"/>
      <c r="BU620" s="86"/>
      <c r="BV620" s="74"/>
      <c r="BW620" s="74"/>
      <c r="BX620" s="74"/>
      <c r="BY620" s="74"/>
      <c r="BZ620" s="74"/>
      <c r="CA620" s="73"/>
      <c r="CB620" s="73"/>
      <c r="CC620" s="73"/>
      <c r="CD620" s="73"/>
      <c r="CE620" s="73"/>
      <c r="CF620" s="73"/>
      <c r="CG620" s="73"/>
      <c r="CH620" s="73"/>
      <c r="CI620" s="73"/>
      <c r="CJ620" s="73"/>
      <c r="CK620" s="73"/>
      <c r="CL620" s="73"/>
      <c r="CM620" s="73"/>
      <c r="CN620" s="73"/>
      <c r="CO620" s="73"/>
      <c r="CP620" s="73"/>
      <c r="CQ620" s="73"/>
      <c r="CR620" s="73"/>
      <c r="CS620" s="73"/>
      <c r="CT620" s="73"/>
      <c r="CU620" s="73"/>
      <c r="CV620" s="73"/>
      <c r="CW620" s="73"/>
      <c r="CX620" s="77"/>
    </row>
    <row r="621" spans="1:102" ht="13.5" customHeight="1" x14ac:dyDescent="0.25">
      <c r="A621" s="3"/>
      <c r="B621" s="77"/>
      <c r="C621" s="84"/>
      <c r="D621" s="75"/>
      <c r="E621" s="75"/>
      <c r="F621" s="75"/>
      <c r="G621" s="75"/>
      <c r="H621" s="75"/>
      <c r="I621" s="75"/>
      <c r="J621" s="75"/>
      <c r="K621" s="75"/>
      <c r="L621" s="75"/>
      <c r="M621" s="74"/>
      <c r="N621" s="74"/>
      <c r="O621" s="74"/>
      <c r="P621" s="74"/>
      <c r="Q621" s="74"/>
      <c r="R621" s="85"/>
      <c r="S621" s="85"/>
      <c r="T621" s="85"/>
      <c r="U621" s="86"/>
      <c r="V621" s="86"/>
      <c r="W621" s="86"/>
      <c r="X621" s="74"/>
      <c r="Y621" s="74"/>
      <c r="Z621" s="74"/>
      <c r="AA621" s="74"/>
      <c r="AB621" s="74"/>
      <c r="AC621" s="73"/>
      <c r="AD621" s="73"/>
      <c r="AE621" s="73"/>
      <c r="AF621" s="73"/>
      <c r="AG621" s="73"/>
      <c r="AH621" s="73"/>
      <c r="AI621" s="73"/>
      <c r="AJ621" s="73"/>
      <c r="AK621" s="73"/>
      <c r="AL621" s="73"/>
      <c r="AM621" s="73"/>
      <c r="AN621" s="73"/>
      <c r="AO621" s="73"/>
      <c r="AP621" s="73"/>
      <c r="AQ621" s="73"/>
      <c r="AR621" s="73"/>
      <c r="AS621" s="73"/>
      <c r="AT621" s="73"/>
      <c r="AU621" s="73"/>
      <c r="AV621" s="73"/>
      <c r="AW621" s="73"/>
      <c r="AX621" s="73"/>
      <c r="AY621" s="73"/>
      <c r="AZ621" s="72"/>
      <c r="BA621" s="84"/>
      <c r="BB621" s="76"/>
      <c r="BC621" s="76"/>
      <c r="BD621" s="76"/>
      <c r="BE621" s="76"/>
      <c r="BF621" s="76"/>
      <c r="BG621" s="76"/>
      <c r="BH621" s="76"/>
      <c r="BI621" s="76"/>
      <c r="BJ621" s="76"/>
      <c r="BK621" s="74"/>
      <c r="BL621" s="74"/>
      <c r="BM621" s="74"/>
      <c r="BN621" s="74"/>
      <c r="BO621" s="74"/>
      <c r="BP621" s="85"/>
      <c r="BQ621" s="85"/>
      <c r="BR621" s="85"/>
      <c r="BS621" s="86"/>
      <c r="BT621" s="86"/>
      <c r="BU621" s="86"/>
      <c r="BV621" s="74"/>
      <c r="BW621" s="74"/>
      <c r="BX621" s="74"/>
      <c r="BY621" s="74"/>
      <c r="BZ621" s="74"/>
      <c r="CA621" s="73"/>
      <c r="CB621" s="73"/>
      <c r="CC621" s="73"/>
      <c r="CD621" s="73"/>
      <c r="CE621" s="73"/>
      <c r="CF621" s="73"/>
      <c r="CG621" s="73"/>
      <c r="CH621" s="73"/>
      <c r="CI621" s="73"/>
      <c r="CJ621" s="73"/>
      <c r="CK621" s="73"/>
      <c r="CL621" s="73"/>
      <c r="CM621" s="73"/>
      <c r="CN621" s="73"/>
      <c r="CO621" s="73"/>
      <c r="CP621" s="73"/>
      <c r="CQ621" s="73"/>
      <c r="CR621" s="73"/>
      <c r="CS621" s="73"/>
      <c r="CT621" s="73"/>
      <c r="CU621" s="73"/>
      <c r="CV621" s="73"/>
      <c r="CW621" s="73"/>
      <c r="CX621" s="77"/>
    </row>
    <row r="622" spans="1:102" ht="13.5" customHeight="1" x14ac:dyDescent="0.2">
      <c r="A622" s="3"/>
      <c r="B622" s="77"/>
      <c r="C622" s="83"/>
      <c r="D622" s="83"/>
      <c r="E622" s="83"/>
      <c r="F622" s="83"/>
      <c r="G622" s="83"/>
      <c r="H622" s="83"/>
      <c r="I622" s="83"/>
      <c r="J622" s="83"/>
      <c r="K622" s="83"/>
      <c r="L622" s="83"/>
      <c r="M622" s="83"/>
      <c r="N622" s="83"/>
      <c r="O622" s="83"/>
      <c r="P622" s="83"/>
      <c r="Q622" s="83"/>
      <c r="R622" s="83"/>
      <c r="S622" s="83"/>
      <c r="T622" s="83"/>
      <c r="U622" s="83"/>
      <c r="V622" s="83"/>
      <c r="W622" s="83"/>
      <c r="X622" s="54"/>
      <c r="Y622" s="54"/>
      <c r="Z622" s="54"/>
      <c r="AA622" s="54"/>
      <c r="AB622" s="54"/>
      <c r="AC622" s="73"/>
      <c r="AD622" s="73"/>
      <c r="AE622" s="73"/>
      <c r="AF622" s="73"/>
      <c r="AG622" s="73"/>
      <c r="AH622" s="73"/>
      <c r="AI622" s="73"/>
      <c r="AJ622" s="73"/>
      <c r="AK622" s="73"/>
      <c r="AL622" s="73"/>
      <c r="AM622" s="73"/>
      <c r="AN622" s="73"/>
      <c r="AO622" s="73"/>
      <c r="AP622" s="73"/>
      <c r="AQ622" s="73"/>
      <c r="AR622" s="73"/>
      <c r="AS622" s="73"/>
      <c r="AT622" s="73"/>
      <c r="AU622" s="73"/>
      <c r="AV622" s="73"/>
      <c r="AW622" s="73"/>
      <c r="AX622" s="73"/>
      <c r="AY622" s="73"/>
      <c r="AZ622" s="72"/>
      <c r="BA622" s="83"/>
      <c r="BB622" s="83"/>
      <c r="BC622" s="83"/>
      <c r="BD622" s="83"/>
      <c r="BE622" s="83"/>
      <c r="BF622" s="83"/>
      <c r="BG622" s="83"/>
      <c r="BH622" s="83"/>
      <c r="BI622" s="83"/>
      <c r="BJ622" s="83"/>
      <c r="BK622" s="83"/>
      <c r="BL622" s="83"/>
      <c r="BM622" s="83"/>
      <c r="BN622" s="83"/>
      <c r="BO622" s="83"/>
      <c r="BP622" s="83"/>
      <c r="BQ622" s="83"/>
      <c r="BR622" s="83"/>
      <c r="BS622" s="83"/>
      <c r="BT622" s="83"/>
      <c r="BU622" s="83"/>
      <c r="BV622" s="54"/>
      <c r="BW622" s="54"/>
      <c r="BX622" s="54"/>
      <c r="BY622" s="54"/>
      <c r="BZ622" s="54"/>
      <c r="CA622" s="73"/>
      <c r="CB622" s="73"/>
      <c r="CC622" s="73"/>
      <c r="CD622" s="73"/>
      <c r="CE622" s="73"/>
      <c r="CF622" s="73"/>
      <c r="CG622" s="73"/>
      <c r="CH622" s="73"/>
      <c r="CI622" s="73"/>
      <c r="CJ622" s="73"/>
      <c r="CK622" s="73"/>
      <c r="CL622" s="73"/>
      <c r="CM622" s="73"/>
      <c r="CN622" s="73"/>
      <c r="CO622" s="73"/>
      <c r="CP622" s="73"/>
      <c r="CQ622" s="73"/>
      <c r="CR622" s="73"/>
      <c r="CS622" s="73"/>
      <c r="CT622" s="73"/>
      <c r="CU622" s="73"/>
      <c r="CV622" s="73"/>
      <c r="CW622" s="73"/>
      <c r="CX622" s="77"/>
    </row>
    <row r="623" spans="1:102" ht="13.5" customHeight="1" x14ac:dyDescent="0.2">
      <c r="A623" s="3"/>
      <c r="B623" s="77"/>
      <c r="C623" s="83"/>
      <c r="D623" s="83"/>
      <c r="E623" s="83"/>
      <c r="F623" s="83"/>
      <c r="G623" s="83"/>
      <c r="H623" s="83"/>
      <c r="I623" s="83"/>
      <c r="J623" s="83"/>
      <c r="K623" s="83"/>
      <c r="L623" s="83"/>
      <c r="M623" s="83"/>
      <c r="N623" s="83"/>
      <c r="O623" s="83"/>
      <c r="P623" s="83"/>
      <c r="Q623" s="83"/>
      <c r="R623" s="83"/>
      <c r="S623" s="83"/>
      <c r="T623" s="83"/>
      <c r="U623" s="83"/>
      <c r="V623" s="83"/>
      <c r="W623" s="83"/>
      <c r="X623" s="54"/>
      <c r="Y623" s="54"/>
      <c r="Z623" s="54"/>
      <c r="AA623" s="54"/>
      <c r="AB623" s="54"/>
      <c r="AC623" s="73"/>
      <c r="AD623" s="73"/>
      <c r="AE623" s="73"/>
      <c r="AF623" s="73"/>
      <c r="AG623" s="73"/>
      <c r="AH623" s="73"/>
      <c r="AI623" s="73"/>
      <c r="AJ623" s="73"/>
      <c r="AK623" s="73"/>
      <c r="AL623" s="73"/>
      <c r="AM623" s="73"/>
      <c r="AN623" s="73"/>
      <c r="AO623" s="73"/>
      <c r="AP623" s="73"/>
      <c r="AQ623" s="73"/>
      <c r="AR623" s="73"/>
      <c r="AS623" s="73"/>
      <c r="AT623" s="73"/>
      <c r="AU623" s="73"/>
      <c r="AV623" s="73"/>
      <c r="AW623" s="73"/>
      <c r="AX623" s="73"/>
      <c r="AY623" s="73"/>
      <c r="AZ623" s="77"/>
      <c r="BA623" s="83"/>
      <c r="BB623" s="83"/>
      <c r="BC623" s="83"/>
      <c r="BD623" s="83"/>
      <c r="BE623" s="83"/>
      <c r="BF623" s="83"/>
      <c r="BG623" s="83"/>
      <c r="BH623" s="83"/>
      <c r="BI623" s="83"/>
      <c r="BJ623" s="83"/>
      <c r="BK623" s="83"/>
      <c r="BL623" s="83"/>
      <c r="BM623" s="83"/>
      <c r="BN623" s="83"/>
      <c r="BO623" s="83"/>
      <c r="BP623" s="83"/>
      <c r="BQ623" s="83"/>
      <c r="BR623" s="83"/>
      <c r="BS623" s="83"/>
      <c r="BT623" s="83"/>
      <c r="BU623" s="83"/>
      <c r="BV623" s="54"/>
      <c r="BW623" s="54"/>
      <c r="BX623" s="54"/>
      <c r="BY623" s="54"/>
      <c r="BZ623" s="54"/>
      <c r="CA623" s="73"/>
      <c r="CB623" s="73"/>
      <c r="CC623" s="73"/>
      <c r="CD623" s="73"/>
      <c r="CE623" s="73"/>
      <c r="CF623" s="73"/>
      <c r="CG623" s="73"/>
      <c r="CH623" s="73"/>
      <c r="CI623" s="73"/>
      <c r="CJ623" s="73"/>
      <c r="CK623" s="73"/>
      <c r="CL623" s="73"/>
      <c r="CM623" s="73"/>
      <c r="CN623" s="73"/>
      <c r="CO623" s="73"/>
      <c r="CP623" s="73"/>
      <c r="CQ623" s="73"/>
      <c r="CR623" s="73"/>
      <c r="CS623" s="73"/>
      <c r="CT623" s="73"/>
      <c r="CU623" s="73"/>
      <c r="CV623" s="73"/>
      <c r="CW623" s="73"/>
      <c r="CX623" s="77"/>
    </row>
    <row r="624" spans="1:102" ht="13.5" customHeight="1" x14ac:dyDescent="0.25">
      <c r="A624" s="3"/>
      <c r="B624" s="77"/>
      <c r="C624" s="84"/>
      <c r="D624" s="75"/>
      <c r="E624" s="75"/>
      <c r="F624" s="75"/>
      <c r="G624" s="75"/>
      <c r="H624" s="75"/>
      <c r="I624" s="75"/>
      <c r="J624" s="75"/>
      <c r="K624" s="75"/>
      <c r="L624" s="75"/>
      <c r="M624" s="74"/>
      <c r="N624" s="74"/>
      <c r="O624" s="74"/>
      <c r="P624" s="74"/>
      <c r="Q624" s="74"/>
      <c r="R624" s="85"/>
      <c r="S624" s="85"/>
      <c r="T624" s="85"/>
      <c r="U624" s="86"/>
      <c r="V624" s="86"/>
      <c r="W624" s="86"/>
      <c r="X624" s="74"/>
      <c r="Y624" s="74"/>
      <c r="Z624" s="74"/>
      <c r="AA624" s="74"/>
      <c r="AB624" s="74"/>
      <c r="AC624" s="73"/>
      <c r="AD624" s="73"/>
      <c r="AE624" s="73"/>
      <c r="AF624" s="73"/>
      <c r="AG624" s="73"/>
      <c r="AH624" s="73"/>
      <c r="AI624" s="73"/>
      <c r="AJ624" s="73"/>
      <c r="AK624" s="73"/>
      <c r="AL624" s="73"/>
      <c r="AM624" s="73"/>
      <c r="AN624" s="73"/>
      <c r="AO624" s="73"/>
      <c r="AP624" s="73"/>
      <c r="AQ624" s="73"/>
      <c r="AR624" s="73"/>
      <c r="AS624" s="73"/>
      <c r="AT624" s="73"/>
      <c r="AU624" s="73"/>
      <c r="AV624" s="73"/>
      <c r="AW624" s="73"/>
      <c r="AX624" s="73"/>
      <c r="AY624" s="73"/>
      <c r="AZ624" s="77"/>
      <c r="BA624" s="84"/>
      <c r="BB624" s="76"/>
      <c r="BC624" s="76"/>
      <c r="BD624" s="76"/>
      <c r="BE624" s="76"/>
      <c r="BF624" s="76"/>
      <c r="BG624" s="76"/>
      <c r="BH624" s="76"/>
      <c r="BI624" s="76"/>
      <c r="BJ624" s="76"/>
      <c r="BK624" s="74"/>
      <c r="BL624" s="74"/>
      <c r="BM624" s="74"/>
      <c r="BN624" s="74"/>
      <c r="BO624" s="74"/>
      <c r="BP624" s="85"/>
      <c r="BQ624" s="85"/>
      <c r="BR624" s="85"/>
      <c r="BS624" s="86"/>
      <c r="BT624" s="86"/>
      <c r="BU624" s="86"/>
      <c r="BV624" s="74"/>
      <c r="BW624" s="74"/>
      <c r="BX624" s="74"/>
      <c r="BY624" s="74"/>
      <c r="BZ624" s="74"/>
      <c r="CA624" s="73"/>
      <c r="CB624" s="73"/>
      <c r="CC624" s="73"/>
      <c r="CD624" s="73"/>
      <c r="CE624" s="73"/>
      <c r="CF624" s="73"/>
      <c r="CG624" s="73"/>
      <c r="CH624" s="73"/>
      <c r="CI624" s="73"/>
      <c r="CJ624" s="73"/>
      <c r="CK624" s="73"/>
      <c r="CL624" s="73"/>
      <c r="CM624" s="73"/>
      <c r="CN624" s="73"/>
      <c r="CO624" s="73"/>
      <c r="CP624" s="73"/>
      <c r="CQ624" s="73"/>
      <c r="CR624" s="73"/>
      <c r="CS624" s="73"/>
      <c r="CT624" s="73"/>
      <c r="CU624" s="73"/>
      <c r="CV624" s="73"/>
      <c r="CW624" s="73"/>
      <c r="CX624" s="77"/>
    </row>
    <row r="625" spans="1:102" ht="13.5" customHeight="1" x14ac:dyDescent="0.25">
      <c r="A625" s="3"/>
      <c r="B625" s="77"/>
      <c r="C625" s="84"/>
      <c r="D625" s="75"/>
      <c r="E625" s="75"/>
      <c r="F625" s="75"/>
      <c r="G625" s="75"/>
      <c r="H625" s="75"/>
      <c r="I625" s="75"/>
      <c r="J625" s="75"/>
      <c r="K625" s="75"/>
      <c r="L625" s="75"/>
      <c r="M625" s="74"/>
      <c r="N625" s="74"/>
      <c r="O625" s="74"/>
      <c r="P625" s="74"/>
      <c r="Q625" s="74"/>
      <c r="R625" s="85"/>
      <c r="S625" s="85"/>
      <c r="T625" s="85"/>
      <c r="U625" s="86"/>
      <c r="V625" s="86"/>
      <c r="W625" s="86"/>
      <c r="X625" s="74"/>
      <c r="Y625" s="74"/>
      <c r="Z625" s="74"/>
      <c r="AA625" s="74"/>
      <c r="AB625" s="74"/>
      <c r="AC625" s="73"/>
      <c r="AD625" s="73"/>
      <c r="AE625" s="73"/>
      <c r="AF625" s="73"/>
      <c r="AG625" s="73"/>
      <c r="AH625" s="73"/>
      <c r="AI625" s="73"/>
      <c r="AJ625" s="73"/>
      <c r="AK625" s="73"/>
      <c r="AL625" s="73"/>
      <c r="AM625" s="73"/>
      <c r="AN625" s="73"/>
      <c r="AO625" s="73"/>
      <c r="AP625" s="73"/>
      <c r="AQ625" s="73"/>
      <c r="AR625" s="73"/>
      <c r="AS625" s="73"/>
      <c r="AT625" s="73"/>
      <c r="AU625" s="73"/>
      <c r="AV625" s="73"/>
      <c r="AW625" s="73"/>
      <c r="AX625" s="73"/>
      <c r="AY625" s="73"/>
      <c r="AZ625" s="77"/>
      <c r="BA625" s="84"/>
      <c r="BB625" s="76"/>
      <c r="BC625" s="76"/>
      <c r="BD625" s="76"/>
      <c r="BE625" s="76"/>
      <c r="BF625" s="76"/>
      <c r="BG625" s="76"/>
      <c r="BH625" s="76"/>
      <c r="BI625" s="76"/>
      <c r="BJ625" s="76"/>
      <c r="BK625" s="74"/>
      <c r="BL625" s="74"/>
      <c r="BM625" s="74"/>
      <c r="BN625" s="74"/>
      <c r="BO625" s="74"/>
      <c r="BP625" s="85"/>
      <c r="BQ625" s="85"/>
      <c r="BR625" s="85"/>
      <c r="BS625" s="86"/>
      <c r="BT625" s="86"/>
      <c r="BU625" s="86"/>
      <c r="BV625" s="74"/>
      <c r="BW625" s="74"/>
      <c r="BX625" s="74"/>
      <c r="BY625" s="74"/>
      <c r="BZ625" s="74"/>
      <c r="CA625" s="73"/>
      <c r="CB625" s="73"/>
      <c r="CC625" s="73"/>
      <c r="CD625" s="73"/>
      <c r="CE625" s="73"/>
      <c r="CF625" s="73"/>
      <c r="CG625" s="73"/>
      <c r="CH625" s="73"/>
      <c r="CI625" s="73"/>
      <c r="CJ625" s="73"/>
      <c r="CK625" s="73"/>
      <c r="CL625" s="73"/>
      <c r="CM625" s="73"/>
      <c r="CN625" s="73"/>
      <c r="CO625" s="73"/>
      <c r="CP625" s="73"/>
      <c r="CQ625" s="73"/>
      <c r="CR625" s="73"/>
      <c r="CS625" s="73"/>
      <c r="CT625" s="73"/>
      <c r="CU625" s="73"/>
      <c r="CV625" s="73"/>
      <c r="CW625" s="73"/>
      <c r="CX625" s="77"/>
    </row>
    <row r="626" spans="1:102" ht="13.5" customHeight="1" x14ac:dyDescent="0.25">
      <c r="A626" s="3"/>
      <c r="B626" s="77"/>
      <c r="C626" s="84"/>
      <c r="D626" s="75"/>
      <c r="E626" s="75"/>
      <c r="F626" s="75"/>
      <c r="G626" s="75"/>
      <c r="H626" s="75"/>
      <c r="I626" s="75"/>
      <c r="J626" s="75"/>
      <c r="K626" s="75"/>
      <c r="L626" s="75"/>
      <c r="M626" s="74"/>
      <c r="N626" s="74"/>
      <c r="O626" s="74"/>
      <c r="P626" s="74"/>
      <c r="Q626" s="74"/>
      <c r="R626" s="85"/>
      <c r="S626" s="85"/>
      <c r="T626" s="85"/>
      <c r="U626" s="86"/>
      <c r="V626" s="86"/>
      <c r="W626" s="86"/>
      <c r="X626" s="74"/>
      <c r="Y626" s="74"/>
      <c r="Z626" s="74"/>
      <c r="AA626" s="74"/>
      <c r="AB626" s="74"/>
      <c r="AC626" s="73"/>
      <c r="AD626" s="73"/>
      <c r="AE626" s="73"/>
      <c r="AF626" s="73"/>
      <c r="AG626" s="73"/>
      <c r="AH626" s="73"/>
      <c r="AI626" s="73"/>
      <c r="AJ626" s="73"/>
      <c r="AK626" s="73"/>
      <c r="AL626" s="73"/>
      <c r="AM626" s="73"/>
      <c r="AN626" s="73"/>
      <c r="AO626" s="73"/>
      <c r="AP626" s="73"/>
      <c r="AQ626" s="73"/>
      <c r="AR626" s="73"/>
      <c r="AS626" s="73"/>
      <c r="AT626" s="73"/>
      <c r="AU626" s="73"/>
      <c r="AV626" s="73"/>
      <c r="AW626" s="73"/>
      <c r="AX626" s="73"/>
      <c r="AY626" s="73"/>
      <c r="AZ626" s="77"/>
      <c r="BA626" s="84"/>
      <c r="BB626" s="76"/>
      <c r="BC626" s="76"/>
      <c r="BD626" s="76"/>
      <c r="BE626" s="76"/>
      <c r="BF626" s="76"/>
      <c r="BG626" s="76"/>
      <c r="BH626" s="76"/>
      <c r="BI626" s="76"/>
      <c r="BJ626" s="76"/>
      <c r="BK626" s="74"/>
      <c r="BL626" s="74"/>
      <c r="BM626" s="74"/>
      <c r="BN626" s="74"/>
      <c r="BO626" s="74"/>
      <c r="BP626" s="85"/>
      <c r="BQ626" s="85"/>
      <c r="BR626" s="85"/>
      <c r="BS626" s="86"/>
      <c r="BT626" s="86"/>
      <c r="BU626" s="86"/>
      <c r="BV626" s="74"/>
      <c r="BW626" s="74"/>
      <c r="BX626" s="74"/>
      <c r="BY626" s="74"/>
      <c r="BZ626" s="74"/>
      <c r="CA626" s="73"/>
      <c r="CB626" s="73"/>
      <c r="CC626" s="73"/>
      <c r="CD626" s="73"/>
      <c r="CE626" s="73"/>
      <c r="CF626" s="73"/>
      <c r="CG626" s="73"/>
      <c r="CH626" s="73"/>
      <c r="CI626" s="73"/>
      <c r="CJ626" s="73"/>
      <c r="CK626" s="73"/>
      <c r="CL626" s="73"/>
      <c r="CM626" s="73"/>
      <c r="CN626" s="73"/>
      <c r="CO626" s="73"/>
      <c r="CP626" s="73"/>
      <c r="CQ626" s="73"/>
      <c r="CR626" s="73"/>
      <c r="CS626" s="73"/>
      <c r="CT626" s="73"/>
      <c r="CU626" s="73"/>
      <c r="CV626" s="73"/>
      <c r="CW626" s="73"/>
      <c r="CX626" s="77"/>
    </row>
    <row r="627" spans="1:102" ht="13.5" customHeight="1" x14ac:dyDescent="0.25">
      <c r="A627" s="3"/>
      <c r="B627" s="77"/>
      <c r="C627" s="84"/>
      <c r="D627" s="75"/>
      <c r="E627" s="75"/>
      <c r="F627" s="75"/>
      <c r="G627" s="75"/>
      <c r="H627" s="75"/>
      <c r="I627" s="75"/>
      <c r="J627" s="75"/>
      <c r="K627" s="75"/>
      <c r="L627" s="75"/>
      <c r="M627" s="74"/>
      <c r="N627" s="74"/>
      <c r="O627" s="74"/>
      <c r="P627" s="74"/>
      <c r="Q627" s="74"/>
      <c r="R627" s="85"/>
      <c r="S627" s="85"/>
      <c r="T627" s="85"/>
      <c r="U627" s="86"/>
      <c r="V627" s="86"/>
      <c r="W627" s="86"/>
      <c r="X627" s="74"/>
      <c r="Y627" s="74"/>
      <c r="Z627" s="74"/>
      <c r="AA627" s="74"/>
      <c r="AB627" s="74"/>
      <c r="AC627" s="73"/>
      <c r="AD627" s="73"/>
      <c r="AE627" s="73"/>
      <c r="AF627" s="73"/>
      <c r="AG627" s="73"/>
      <c r="AH627" s="73"/>
      <c r="AI627" s="73"/>
      <c r="AJ627" s="73"/>
      <c r="AK627" s="73"/>
      <c r="AL627" s="73"/>
      <c r="AM627" s="73"/>
      <c r="AN627" s="73"/>
      <c r="AO627" s="73"/>
      <c r="AP627" s="73"/>
      <c r="AQ627" s="73"/>
      <c r="AR627" s="73"/>
      <c r="AS627" s="73"/>
      <c r="AT627" s="73"/>
      <c r="AU627" s="73"/>
      <c r="AV627" s="73"/>
      <c r="AW627" s="73"/>
      <c r="AX627" s="73"/>
      <c r="AY627" s="73"/>
      <c r="AZ627" s="77"/>
      <c r="BA627" s="84"/>
      <c r="BB627" s="76"/>
      <c r="BC627" s="76"/>
      <c r="BD627" s="76"/>
      <c r="BE627" s="76"/>
      <c r="BF627" s="76"/>
      <c r="BG627" s="76"/>
      <c r="BH627" s="76"/>
      <c r="BI627" s="76"/>
      <c r="BJ627" s="76"/>
      <c r="BK627" s="74"/>
      <c r="BL627" s="74"/>
      <c r="BM627" s="74"/>
      <c r="BN627" s="74"/>
      <c r="BO627" s="74"/>
      <c r="BP627" s="85"/>
      <c r="BQ627" s="85"/>
      <c r="BR627" s="85"/>
      <c r="BS627" s="86"/>
      <c r="BT627" s="86"/>
      <c r="BU627" s="86"/>
      <c r="BV627" s="74"/>
      <c r="BW627" s="74"/>
      <c r="BX627" s="74"/>
      <c r="BY627" s="74"/>
      <c r="BZ627" s="74"/>
      <c r="CA627" s="73"/>
      <c r="CB627" s="73"/>
      <c r="CC627" s="73"/>
      <c r="CD627" s="73"/>
      <c r="CE627" s="73"/>
      <c r="CF627" s="73"/>
      <c r="CG627" s="73"/>
      <c r="CH627" s="73"/>
      <c r="CI627" s="73"/>
      <c r="CJ627" s="73"/>
      <c r="CK627" s="73"/>
      <c r="CL627" s="73"/>
      <c r="CM627" s="73"/>
      <c r="CN627" s="73"/>
      <c r="CO627" s="73"/>
      <c r="CP627" s="73"/>
      <c r="CQ627" s="73"/>
      <c r="CR627" s="73"/>
      <c r="CS627" s="73"/>
      <c r="CT627" s="73"/>
      <c r="CU627" s="73"/>
      <c r="CV627" s="73"/>
      <c r="CW627" s="73"/>
      <c r="CX627" s="77"/>
    </row>
    <row r="628" spans="1:102" ht="13.5" customHeight="1" x14ac:dyDescent="0.2">
      <c r="A628" s="3"/>
      <c r="B628" s="77"/>
      <c r="C628" s="83"/>
      <c r="D628" s="83"/>
      <c r="E628" s="83"/>
      <c r="F628" s="83"/>
      <c r="G628" s="83"/>
      <c r="H628" s="83"/>
      <c r="I628" s="83"/>
      <c r="J628" s="83"/>
      <c r="K628" s="83"/>
      <c r="L628" s="83"/>
      <c r="M628" s="83"/>
      <c r="N628" s="83"/>
      <c r="O628" s="83"/>
      <c r="P628" s="83"/>
      <c r="Q628" s="83"/>
      <c r="R628" s="83"/>
      <c r="S628" s="83"/>
      <c r="T628" s="83"/>
      <c r="U628" s="83"/>
      <c r="V628" s="83"/>
      <c r="W628" s="83"/>
      <c r="X628" s="54"/>
      <c r="Y628" s="54"/>
      <c r="Z628" s="54"/>
      <c r="AA628" s="54"/>
      <c r="AB628" s="54"/>
      <c r="AC628" s="73"/>
      <c r="AD628" s="73"/>
      <c r="AE628" s="73"/>
      <c r="AF628" s="73"/>
      <c r="AG628" s="73"/>
      <c r="AH628" s="73"/>
      <c r="AI628" s="73"/>
      <c r="AJ628" s="73"/>
      <c r="AK628" s="73"/>
      <c r="AL628" s="73"/>
      <c r="AM628" s="73"/>
      <c r="AN628" s="73"/>
      <c r="AO628" s="73"/>
      <c r="AP628" s="73"/>
      <c r="AQ628" s="73"/>
      <c r="AR628" s="73"/>
      <c r="AS628" s="73"/>
      <c r="AT628" s="73"/>
      <c r="AU628" s="73"/>
      <c r="AV628" s="73"/>
      <c r="AW628" s="73"/>
      <c r="AX628" s="73"/>
      <c r="AY628" s="73"/>
      <c r="AZ628" s="77"/>
      <c r="BA628" s="83"/>
      <c r="BB628" s="83"/>
      <c r="BC628" s="83"/>
      <c r="BD628" s="83"/>
      <c r="BE628" s="83"/>
      <c r="BF628" s="83"/>
      <c r="BG628" s="83"/>
      <c r="BH628" s="83"/>
      <c r="BI628" s="83"/>
      <c r="BJ628" s="83"/>
      <c r="BK628" s="83"/>
      <c r="BL628" s="83"/>
      <c r="BM628" s="83"/>
      <c r="BN628" s="83"/>
      <c r="BO628" s="83"/>
      <c r="BP628" s="83"/>
      <c r="BQ628" s="83"/>
      <c r="BR628" s="83"/>
      <c r="BS628" s="83"/>
      <c r="BT628" s="83"/>
      <c r="BU628" s="83"/>
      <c r="BV628" s="54"/>
      <c r="BW628" s="54"/>
      <c r="BX628" s="54"/>
      <c r="BY628" s="54"/>
      <c r="BZ628" s="54"/>
      <c r="CA628" s="73"/>
      <c r="CB628" s="73"/>
      <c r="CC628" s="73"/>
      <c r="CD628" s="73"/>
      <c r="CE628" s="73"/>
      <c r="CF628" s="73"/>
      <c r="CG628" s="73"/>
      <c r="CH628" s="73"/>
      <c r="CI628" s="73"/>
      <c r="CJ628" s="73"/>
      <c r="CK628" s="73"/>
      <c r="CL628" s="73"/>
      <c r="CM628" s="73"/>
      <c r="CN628" s="73"/>
      <c r="CO628" s="73"/>
      <c r="CP628" s="73"/>
      <c r="CQ628" s="73"/>
      <c r="CR628" s="73"/>
      <c r="CS628" s="73"/>
      <c r="CT628" s="73"/>
      <c r="CU628" s="73"/>
      <c r="CV628" s="73"/>
      <c r="CW628" s="73"/>
      <c r="CX628" s="77"/>
    </row>
    <row r="629" spans="1:102" ht="13.5" customHeight="1" x14ac:dyDescent="0.2">
      <c r="A629" s="3"/>
      <c r="B629" s="77"/>
      <c r="C629" s="83"/>
      <c r="D629" s="83"/>
      <c r="E629" s="83"/>
      <c r="F629" s="83"/>
      <c r="G629" s="83"/>
      <c r="H629" s="83"/>
      <c r="I629" s="83"/>
      <c r="J629" s="83"/>
      <c r="K629" s="83"/>
      <c r="L629" s="83"/>
      <c r="M629" s="83"/>
      <c r="N629" s="83"/>
      <c r="O629" s="83"/>
      <c r="P629" s="83"/>
      <c r="Q629" s="83"/>
      <c r="R629" s="83"/>
      <c r="S629" s="83"/>
      <c r="T629" s="83"/>
      <c r="U629" s="83"/>
      <c r="V629" s="83"/>
      <c r="W629" s="83"/>
      <c r="X629" s="54"/>
      <c r="Y629" s="54"/>
      <c r="Z629" s="54"/>
      <c r="AA629" s="54"/>
      <c r="AB629" s="54"/>
      <c r="AC629" s="73"/>
      <c r="AD629" s="73"/>
      <c r="AE629" s="73"/>
      <c r="AF629" s="73"/>
      <c r="AG629" s="73"/>
      <c r="AH629" s="73"/>
      <c r="AI629" s="73"/>
      <c r="AJ629" s="73"/>
      <c r="AK629" s="73"/>
      <c r="AL629" s="73"/>
      <c r="AM629" s="73"/>
      <c r="AN629" s="73"/>
      <c r="AO629" s="73"/>
      <c r="AP629" s="73"/>
      <c r="AQ629" s="73"/>
      <c r="AR629" s="73"/>
      <c r="AS629" s="73"/>
      <c r="AT629" s="73"/>
      <c r="AU629" s="73"/>
      <c r="AV629" s="73"/>
      <c r="AW629" s="73"/>
      <c r="AX629" s="73"/>
      <c r="AY629" s="73"/>
      <c r="AZ629" s="77"/>
      <c r="BA629" s="83"/>
      <c r="BB629" s="83"/>
      <c r="BC629" s="83"/>
      <c r="BD629" s="83"/>
      <c r="BE629" s="83"/>
      <c r="BF629" s="83"/>
      <c r="BG629" s="83"/>
      <c r="BH629" s="83"/>
      <c r="BI629" s="83"/>
      <c r="BJ629" s="83"/>
      <c r="BK629" s="83"/>
      <c r="BL629" s="83"/>
      <c r="BM629" s="83"/>
      <c r="BN629" s="83"/>
      <c r="BO629" s="83"/>
      <c r="BP629" s="83"/>
      <c r="BQ629" s="83"/>
      <c r="BR629" s="83"/>
      <c r="BS629" s="83"/>
      <c r="BT629" s="83"/>
      <c r="BU629" s="83"/>
      <c r="BV629" s="54"/>
      <c r="BW629" s="54"/>
      <c r="BX629" s="54"/>
      <c r="BY629" s="54"/>
      <c r="BZ629" s="54"/>
      <c r="CA629" s="83"/>
      <c r="CB629" s="83"/>
      <c r="CC629" s="83"/>
      <c r="CD629" s="83"/>
      <c r="CE629" s="83"/>
      <c r="CF629" s="83"/>
      <c r="CG629" s="83"/>
      <c r="CH629" s="83"/>
      <c r="CI629" s="83"/>
      <c r="CJ629" s="83"/>
      <c r="CK629" s="83"/>
      <c r="CL629" s="83"/>
      <c r="CM629" s="83"/>
      <c r="CN629" s="83"/>
      <c r="CO629" s="83"/>
      <c r="CP629" s="83"/>
      <c r="CQ629" s="83"/>
      <c r="CR629" s="83"/>
      <c r="CS629" s="83"/>
      <c r="CT629" s="83"/>
      <c r="CU629" s="83"/>
      <c r="CV629" s="83"/>
      <c r="CW629" s="83"/>
      <c r="CX629" s="77"/>
    </row>
    <row r="630" spans="1:102" ht="13.5" customHeight="1" x14ac:dyDescent="0.25">
      <c r="A630" s="3"/>
      <c r="B630" s="77"/>
      <c r="C630" s="84"/>
      <c r="D630" s="75"/>
      <c r="E630" s="75"/>
      <c r="F630" s="75"/>
      <c r="G630" s="75"/>
      <c r="H630" s="75"/>
      <c r="I630" s="75"/>
      <c r="J630" s="75"/>
      <c r="K630" s="75"/>
      <c r="L630" s="75"/>
      <c r="M630" s="74"/>
      <c r="N630" s="74"/>
      <c r="O630" s="74"/>
      <c r="P630" s="74"/>
      <c r="Q630" s="74"/>
      <c r="R630" s="85"/>
      <c r="S630" s="85"/>
      <c r="T630" s="85"/>
      <c r="U630" s="86"/>
      <c r="V630" s="86"/>
      <c r="W630" s="86"/>
      <c r="X630" s="74"/>
      <c r="Y630" s="74"/>
      <c r="Z630" s="74"/>
      <c r="AA630" s="74"/>
      <c r="AB630" s="74"/>
      <c r="AC630" s="73"/>
      <c r="AD630" s="73"/>
      <c r="AE630" s="73"/>
      <c r="AF630" s="73"/>
      <c r="AG630" s="73"/>
      <c r="AH630" s="73"/>
      <c r="AI630" s="73"/>
      <c r="AJ630" s="73"/>
      <c r="AK630" s="73"/>
      <c r="AL630" s="73"/>
      <c r="AM630" s="73"/>
      <c r="AN630" s="73"/>
      <c r="AO630" s="73"/>
      <c r="AP630" s="73"/>
      <c r="AQ630" s="73"/>
      <c r="AR630" s="73"/>
      <c r="AS630" s="73"/>
      <c r="AT630" s="73"/>
      <c r="AU630" s="73"/>
      <c r="AV630" s="73"/>
      <c r="AW630" s="73"/>
      <c r="AX630" s="73"/>
      <c r="AY630" s="73"/>
      <c r="AZ630" s="77"/>
      <c r="BA630" s="51"/>
      <c r="BB630" s="51"/>
      <c r="BC630" s="51"/>
      <c r="BD630" s="51"/>
      <c r="BE630" s="51"/>
      <c r="BF630" s="51"/>
      <c r="BG630" s="51"/>
      <c r="BH630" s="51"/>
      <c r="BI630" s="51"/>
      <c r="BJ630" s="51"/>
      <c r="BK630" s="51"/>
      <c r="BL630" s="51"/>
      <c r="BM630" s="51"/>
      <c r="BN630" s="51"/>
      <c r="BO630" s="51"/>
      <c r="BP630" s="51"/>
      <c r="BQ630" s="51"/>
      <c r="BR630" s="51"/>
      <c r="BS630" s="51"/>
      <c r="BT630" s="51"/>
      <c r="BU630" s="51"/>
      <c r="BV630" s="54"/>
      <c r="BW630" s="54"/>
      <c r="BX630" s="54"/>
      <c r="BY630" s="54"/>
      <c r="BZ630" s="54"/>
      <c r="CA630" s="87"/>
      <c r="CB630" s="52"/>
      <c r="CC630" s="52"/>
      <c r="CD630" s="52"/>
      <c r="CE630" s="52"/>
      <c r="CF630" s="52"/>
      <c r="CG630" s="52"/>
      <c r="CH630" s="52"/>
      <c r="CI630" s="52"/>
      <c r="CJ630" s="52"/>
      <c r="CK630" s="52"/>
      <c r="CL630" s="52"/>
      <c r="CM630" s="52"/>
      <c r="CN630" s="52"/>
      <c r="CO630" s="52"/>
      <c r="CP630" s="88"/>
      <c r="CQ630" s="88"/>
      <c r="CR630" s="88"/>
      <c r="CS630" s="89"/>
      <c r="CT630" s="80"/>
      <c r="CU630" s="80"/>
      <c r="CV630" s="80"/>
      <c r="CW630" s="80"/>
      <c r="CX630" s="77"/>
    </row>
    <row r="631" spans="1:102" ht="13.5" customHeight="1" x14ac:dyDescent="0.25">
      <c r="A631" s="3"/>
      <c r="B631" s="77"/>
      <c r="C631" s="84"/>
      <c r="D631" s="75"/>
      <c r="E631" s="75"/>
      <c r="F631" s="75"/>
      <c r="G631" s="75"/>
      <c r="H631" s="75"/>
      <c r="I631" s="75"/>
      <c r="J631" s="75"/>
      <c r="K631" s="75"/>
      <c r="L631" s="75"/>
      <c r="M631" s="74"/>
      <c r="N631" s="74"/>
      <c r="O631" s="74"/>
      <c r="P631" s="74"/>
      <c r="Q631" s="74"/>
      <c r="R631" s="85"/>
      <c r="S631" s="85"/>
      <c r="T631" s="85"/>
      <c r="U631" s="86"/>
      <c r="V631" s="86"/>
      <c r="W631" s="86"/>
      <c r="X631" s="74"/>
      <c r="Y631" s="74"/>
      <c r="Z631" s="74"/>
      <c r="AA631" s="74"/>
      <c r="AB631" s="74"/>
      <c r="AC631" s="73"/>
      <c r="AD631" s="73"/>
      <c r="AE631" s="73"/>
      <c r="AF631" s="73"/>
      <c r="AG631" s="73"/>
      <c r="AH631" s="73"/>
      <c r="AI631" s="73"/>
      <c r="AJ631" s="73"/>
      <c r="AK631" s="73"/>
      <c r="AL631" s="73"/>
      <c r="AM631" s="73"/>
      <c r="AN631" s="73"/>
      <c r="AO631" s="73"/>
      <c r="AP631" s="73"/>
      <c r="AQ631" s="73"/>
      <c r="AR631" s="73"/>
      <c r="AS631" s="73"/>
      <c r="AT631" s="73"/>
      <c r="AU631" s="73"/>
      <c r="AV631" s="73"/>
      <c r="AW631" s="73"/>
      <c r="AX631" s="73"/>
      <c r="AY631" s="73"/>
      <c r="AZ631" s="77"/>
      <c r="BA631" s="51"/>
      <c r="BB631" s="51"/>
      <c r="BC631" s="51"/>
      <c r="BD631" s="51"/>
      <c r="BE631" s="51"/>
      <c r="BF631" s="51"/>
      <c r="BG631" s="51"/>
      <c r="BH631" s="51"/>
      <c r="BI631" s="51"/>
      <c r="BJ631" s="51"/>
      <c r="BK631" s="51"/>
      <c r="BL631" s="51"/>
      <c r="BM631" s="51"/>
      <c r="BN631" s="51"/>
      <c r="BO631" s="51"/>
      <c r="BP631" s="51"/>
      <c r="BQ631" s="51"/>
      <c r="BR631" s="51"/>
      <c r="BS631" s="90"/>
      <c r="BT631" s="90"/>
      <c r="BU631" s="90"/>
      <c r="BV631" s="54"/>
      <c r="BW631" s="54"/>
      <c r="BX631" s="54"/>
      <c r="BY631" s="54"/>
      <c r="BZ631" s="54"/>
      <c r="CA631" s="87"/>
      <c r="CB631" s="52"/>
      <c r="CC631" s="52"/>
      <c r="CD631" s="52"/>
      <c r="CE631" s="52"/>
      <c r="CF631" s="52"/>
      <c r="CG631" s="52"/>
      <c r="CH631" s="52"/>
      <c r="CI631" s="52"/>
      <c r="CJ631" s="52"/>
      <c r="CK631" s="52"/>
      <c r="CL631" s="52"/>
      <c r="CM631" s="52"/>
      <c r="CN631" s="52"/>
      <c r="CO631" s="52"/>
      <c r="CP631" s="91"/>
      <c r="CQ631" s="91"/>
      <c r="CR631" s="91"/>
      <c r="CS631" s="79"/>
      <c r="CT631" s="80"/>
      <c r="CU631" s="80"/>
      <c r="CV631" s="80"/>
      <c r="CW631" s="80"/>
      <c r="CX631" s="77"/>
    </row>
    <row r="632" spans="1:102" ht="13.5" customHeight="1" x14ac:dyDescent="0.25">
      <c r="A632" s="3"/>
      <c r="B632" s="77"/>
      <c r="C632" s="84"/>
      <c r="D632" s="75"/>
      <c r="E632" s="75"/>
      <c r="F632" s="75"/>
      <c r="G632" s="75"/>
      <c r="H632" s="75"/>
      <c r="I632" s="75"/>
      <c r="J632" s="75"/>
      <c r="K632" s="75"/>
      <c r="L632" s="75"/>
      <c r="M632" s="74"/>
      <c r="N632" s="74"/>
      <c r="O632" s="74"/>
      <c r="P632" s="74"/>
      <c r="Q632" s="74"/>
      <c r="R632" s="85"/>
      <c r="S632" s="85"/>
      <c r="T632" s="85"/>
      <c r="U632" s="86"/>
      <c r="V632" s="86"/>
      <c r="W632" s="86"/>
      <c r="X632" s="74"/>
      <c r="Y632" s="74"/>
      <c r="Z632" s="74"/>
      <c r="AA632" s="74"/>
      <c r="AB632" s="74"/>
      <c r="AC632" s="73"/>
      <c r="AD632" s="73"/>
      <c r="AE632" s="73"/>
      <c r="AF632" s="73"/>
      <c r="AG632" s="73"/>
      <c r="AH632" s="73"/>
      <c r="AI632" s="73"/>
      <c r="AJ632" s="73"/>
      <c r="AK632" s="73"/>
      <c r="AL632" s="73"/>
      <c r="AM632" s="73"/>
      <c r="AN632" s="73"/>
      <c r="AO632" s="73"/>
      <c r="AP632" s="73"/>
      <c r="AQ632" s="73"/>
      <c r="AR632" s="73"/>
      <c r="AS632" s="73"/>
      <c r="AT632" s="73"/>
      <c r="AU632" s="73"/>
      <c r="AV632" s="73"/>
      <c r="AW632" s="73"/>
      <c r="AX632" s="73"/>
      <c r="AY632" s="73"/>
      <c r="AZ632" s="77"/>
      <c r="BA632" s="53"/>
      <c r="BB632" s="53"/>
      <c r="BC632" s="53"/>
      <c r="BD632" s="53"/>
      <c r="BE632" s="53"/>
      <c r="BF632" s="53"/>
      <c r="BG632" s="53"/>
      <c r="BH632" s="53"/>
      <c r="BI632" s="53"/>
      <c r="BJ632" s="53"/>
      <c r="BK632" s="53"/>
      <c r="BL632" s="53"/>
      <c r="BM632" s="53"/>
      <c r="BN632" s="53"/>
      <c r="BO632" s="53"/>
      <c r="BP632" s="53"/>
      <c r="BQ632" s="53"/>
      <c r="BR632" s="53"/>
      <c r="BS632" s="90"/>
      <c r="BT632" s="90"/>
      <c r="BU632" s="90"/>
      <c r="BV632" s="54"/>
      <c r="BW632" s="54"/>
      <c r="BX632" s="54"/>
      <c r="BY632" s="54"/>
      <c r="BZ632" s="54"/>
      <c r="CA632" s="87"/>
      <c r="CB632" s="52"/>
      <c r="CC632" s="52"/>
      <c r="CD632" s="52"/>
      <c r="CE632" s="52"/>
      <c r="CF632" s="52"/>
      <c r="CG632" s="52"/>
      <c r="CH632" s="52"/>
      <c r="CI632" s="52"/>
      <c r="CJ632" s="52"/>
      <c r="CK632" s="52"/>
      <c r="CL632" s="52"/>
      <c r="CM632" s="52"/>
      <c r="CN632" s="52"/>
      <c r="CO632" s="52"/>
      <c r="CP632" s="88"/>
      <c r="CQ632" s="88"/>
      <c r="CR632" s="88"/>
      <c r="CS632" s="89"/>
      <c r="CT632" s="80"/>
      <c r="CU632" s="80"/>
      <c r="CV632" s="80"/>
      <c r="CW632" s="80"/>
      <c r="CX632" s="77"/>
    </row>
    <row r="633" spans="1:102" ht="13.5" customHeight="1" x14ac:dyDescent="0.25">
      <c r="A633" s="3"/>
      <c r="B633" s="77"/>
      <c r="C633" s="84"/>
      <c r="D633" s="75"/>
      <c r="E633" s="75"/>
      <c r="F633" s="75"/>
      <c r="G633" s="75"/>
      <c r="H633" s="75"/>
      <c r="I633" s="75"/>
      <c r="J633" s="75"/>
      <c r="K633" s="75"/>
      <c r="L633" s="75"/>
      <c r="M633" s="74"/>
      <c r="N633" s="74"/>
      <c r="O633" s="74"/>
      <c r="P633" s="74"/>
      <c r="Q633" s="74"/>
      <c r="R633" s="85"/>
      <c r="S633" s="85"/>
      <c r="T633" s="85"/>
      <c r="U633" s="86"/>
      <c r="V633" s="86"/>
      <c r="W633" s="86"/>
      <c r="X633" s="74"/>
      <c r="Y633" s="74"/>
      <c r="Z633" s="74"/>
      <c r="AA633" s="74"/>
      <c r="AB633" s="74"/>
      <c r="AC633" s="73"/>
      <c r="AD633" s="73"/>
      <c r="AE633" s="73"/>
      <c r="AF633" s="73"/>
      <c r="AG633" s="73"/>
      <c r="AH633" s="73"/>
      <c r="AI633" s="73"/>
      <c r="AJ633" s="73"/>
      <c r="AK633" s="73"/>
      <c r="AL633" s="73"/>
      <c r="AM633" s="73"/>
      <c r="AN633" s="73"/>
      <c r="AO633" s="73"/>
      <c r="AP633" s="73"/>
      <c r="AQ633" s="73"/>
      <c r="AR633" s="73"/>
      <c r="AS633" s="73"/>
      <c r="AT633" s="73"/>
      <c r="AU633" s="73"/>
      <c r="AV633" s="73"/>
      <c r="AW633" s="73"/>
      <c r="AX633" s="73"/>
      <c r="AY633" s="73"/>
      <c r="AZ633" s="77"/>
      <c r="BA633" s="51"/>
      <c r="BB633" s="51"/>
      <c r="BC633" s="51"/>
      <c r="BD633" s="51"/>
      <c r="BE633" s="51"/>
      <c r="BF633" s="51"/>
      <c r="BG633" s="51"/>
      <c r="BH633" s="51"/>
      <c r="BI633" s="51"/>
      <c r="BJ633" s="51"/>
      <c r="BK633" s="51"/>
      <c r="BL633" s="51"/>
      <c r="BM633" s="51"/>
      <c r="BN633" s="51"/>
      <c r="BO633" s="51"/>
      <c r="BP633" s="51"/>
      <c r="BQ633" s="51"/>
      <c r="BR633" s="51"/>
      <c r="BS633" s="51"/>
      <c r="BT633" s="51"/>
      <c r="BU633" s="51"/>
      <c r="BV633" s="51"/>
      <c r="BW633" s="51"/>
      <c r="BX633" s="51"/>
      <c r="BY633" s="51"/>
      <c r="BZ633" s="51"/>
      <c r="CA633" s="83"/>
      <c r="CB633" s="83"/>
      <c r="CC633" s="83"/>
      <c r="CD633" s="83"/>
      <c r="CE633" s="83"/>
      <c r="CF633" s="83"/>
      <c r="CG633" s="83"/>
      <c r="CH633" s="83"/>
      <c r="CI633" s="83"/>
      <c r="CJ633" s="83"/>
      <c r="CK633" s="83"/>
      <c r="CL633" s="83"/>
      <c r="CM633" s="83"/>
      <c r="CN633" s="83"/>
      <c r="CO633" s="83"/>
      <c r="CP633" s="83"/>
      <c r="CQ633" s="83"/>
      <c r="CR633" s="83"/>
      <c r="CS633" s="92"/>
      <c r="CT633" s="83"/>
      <c r="CU633" s="83"/>
      <c r="CV633" s="83"/>
      <c r="CW633" s="83"/>
      <c r="CX633" s="77"/>
    </row>
    <row r="634" spans="1:102" ht="13.5" customHeight="1" x14ac:dyDescent="0.2">
      <c r="A634" s="3"/>
      <c r="B634" s="77"/>
      <c r="C634" s="83"/>
      <c r="D634" s="83"/>
      <c r="E634" s="83"/>
      <c r="F634" s="83"/>
      <c r="G634" s="83"/>
      <c r="H634" s="83"/>
      <c r="I634" s="83"/>
      <c r="J634" s="83"/>
      <c r="K634" s="83"/>
      <c r="L634" s="83"/>
      <c r="M634" s="83"/>
      <c r="N634" s="83"/>
      <c r="O634" s="83"/>
      <c r="P634" s="83"/>
      <c r="Q634" s="83"/>
      <c r="R634" s="83"/>
      <c r="S634" s="83"/>
      <c r="T634" s="83"/>
      <c r="U634" s="83"/>
      <c r="V634" s="83"/>
      <c r="W634" s="83"/>
      <c r="X634" s="54"/>
      <c r="Y634" s="54"/>
      <c r="Z634" s="54"/>
      <c r="AA634" s="54"/>
      <c r="AB634" s="54"/>
      <c r="AC634" s="73"/>
      <c r="AD634" s="73"/>
      <c r="AE634" s="73"/>
      <c r="AF634" s="73"/>
      <c r="AG634" s="73"/>
      <c r="AH634" s="73"/>
      <c r="AI634" s="73"/>
      <c r="AJ634" s="73"/>
      <c r="AK634" s="73"/>
      <c r="AL634" s="73"/>
      <c r="AM634" s="73"/>
      <c r="AN634" s="73"/>
      <c r="AO634" s="73"/>
      <c r="AP634" s="73"/>
      <c r="AQ634" s="73"/>
      <c r="AR634" s="73"/>
      <c r="AS634" s="73"/>
      <c r="AT634" s="73"/>
      <c r="AU634" s="73"/>
      <c r="AV634" s="73"/>
      <c r="AW634" s="73"/>
      <c r="AX634" s="73"/>
      <c r="AY634" s="73"/>
      <c r="AZ634" s="77"/>
      <c r="BA634" s="52"/>
      <c r="BB634" s="62"/>
      <c r="BC634" s="62"/>
      <c r="BD634" s="62"/>
      <c r="BE634" s="62"/>
      <c r="BF634" s="62"/>
      <c r="BG634" s="62"/>
      <c r="BH634" s="62"/>
      <c r="BI634" s="62"/>
      <c r="BJ634" s="62"/>
      <c r="BK634" s="62"/>
      <c r="BL634" s="62"/>
      <c r="BM634" s="62"/>
      <c r="BN634" s="62"/>
      <c r="BO634" s="62"/>
      <c r="BP634" s="62"/>
      <c r="BQ634" s="62"/>
      <c r="BR634" s="62"/>
      <c r="BS634" s="62"/>
      <c r="BT634" s="62"/>
      <c r="BU634" s="62"/>
      <c r="BV634" s="62"/>
      <c r="BW634" s="62"/>
      <c r="BX634" s="62"/>
      <c r="BY634" s="62"/>
      <c r="BZ634" s="52"/>
      <c r="CA634" s="83"/>
      <c r="CB634" s="83"/>
      <c r="CC634" s="83"/>
      <c r="CD634" s="83"/>
      <c r="CE634" s="83"/>
      <c r="CF634" s="83"/>
      <c r="CG634" s="83"/>
      <c r="CH634" s="83"/>
      <c r="CI634" s="83"/>
      <c r="CJ634" s="83"/>
      <c r="CK634" s="83"/>
      <c r="CL634" s="83"/>
      <c r="CM634" s="83"/>
      <c r="CN634" s="83"/>
      <c r="CO634" s="83"/>
      <c r="CP634" s="83"/>
      <c r="CQ634" s="83"/>
      <c r="CR634" s="83"/>
      <c r="CS634" s="92"/>
      <c r="CT634" s="83"/>
      <c r="CU634" s="83"/>
      <c r="CV634" s="83"/>
      <c r="CW634" s="83"/>
      <c r="CX634" s="77"/>
    </row>
    <row r="635" spans="1:102" ht="13.5" customHeight="1" x14ac:dyDescent="0.2">
      <c r="A635" s="3"/>
      <c r="B635" s="77"/>
      <c r="C635" s="83"/>
      <c r="D635" s="83"/>
      <c r="E635" s="83"/>
      <c r="F635" s="83"/>
      <c r="G635" s="83"/>
      <c r="H635" s="83"/>
      <c r="I635" s="83"/>
      <c r="J635" s="83"/>
      <c r="K635" s="83"/>
      <c r="L635" s="83"/>
      <c r="M635" s="83"/>
      <c r="N635" s="83"/>
      <c r="O635" s="83"/>
      <c r="P635" s="83"/>
      <c r="Q635" s="83"/>
      <c r="R635" s="83"/>
      <c r="S635" s="83"/>
      <c r="T635" s="83"/>
      <c r="U635" s="83"/>
      <c r="V635" s="83"/>
      <c r="W635" s="83"/>
      <c r="X635" s="54"/>
      <c r="Y635" s="54"/>
      <c r="Z635" s="54"/>
      <c r="AA635" s="54"/>
      <c r="AB635" s="54"/>
      <c r="AC635" s="73"/>
      <c r="AD635" s="73"/>
      <c r="AE635" s="73"/>
      <c r="AF635" s="73"/>
      <c r="AG635" s="73"/>
      <c r="AH635" s="73"/>
      <c r="AI635" s="73"/>
      <c r="AJ635" s="73"/>
      <c r="AK635" s="73"/>
      <c r="AL635" s="73"/>
      <c r="AM635" s="73"/>
      <c r="AN635" s="73"/>
      <c r="AO635" s="73"/>
      <c r="AP635" s="73"/>
      <c r="AQ635" s="73"/>
      <c r="AR635" s="73"/>
      <c r="AS635" s="73"/>
      <c r="AT635" s="73"/>
      <c r="AU635" s="73"/>
      <c r="AV635" s="73"/>
      <c r="AW635" s="73"/>
      <c r="AX635" s="73"/>
      <c r="AY635" s="73"/>
      <c r="AZ635" s="77"/>
      <c r="BA635" s="52"/>
      <c r="BB635" s="62"/>
      <c r="BC635" s="62"/>
      <c r="BD635" s="62"/>
      <c r="BE635" s="62"/>
      <c r="BF635" s="62"/>
      <c r="BG635" s="62"/>
      <c r="BH635" s="62"/>
      <c r="BI635" s="62"/>
      <c r="BJ635" s="62"/>
      <c r="BK635" s="62"/>
      <c r="BL635" s="62"/>
      <c r="BM635" s="62"/>
      <c r="BN635" s="62"/>
      <c r="BO635" s="62"/>
      <c r="BP635" s="62"/>
      <c r="BQ635" s="62"/>
      <c r="BR635" s="62"/>
      <c r="BS635" s="62"/>
      <c r="BT635" s="62"/>
      <c r="BU635" s="62"/>
      <c r="BV635" s="62"/>
      <c r="BW635" s="62"/>
      <c r="BX635" s="62"/>
      <c r="BY635" s="62"/>
      <c r="BZ635" s="52"/>
      <c r="CA635" s="87"/>
      <c r="CB635" s="52"/>
      <c r="CC635" s="52"/>
      <c r="CD635" s="52"/>
      <c r="CE635" s="52"/>
      <c r="CF635" s="52"/>
      <c r="CG635" s="52"/>
      <c r="CH635" s="52"/>
      <c r="CI635" s="52"/>
      <c r="CJ635" s="52"/>
      <c r="CK635" s="52"/>
      <c r="CL635" s="52"/>
      <c r="CM635" s="52"/>
      <c r="CN635" s="52"/>
      <c r="CO635" s="52"/>
      <c r="CP635" s="91"/>
      <c r="CQ635" s="91"/>
      <c r="CR635" s="91"/>
      <c r="CS635" s="92"/>
      <c r="CT635" s="83"/>
      <c r="CU635" s="83"/>
      <c r="CV635" s="83"/>
      <c r="CW635" s="83"/>
      <c r="CX635" s="77"/>
    </row>
    <row r="636" spans="1:102" ht="13.5" customHeight="1" x14ac:dyDescent="0.25">
      <c r="A636" s="3"/>
      <c r="B636" s="77"/>
      <c r="C636" s="84"/>
      <c r="D636" s="75"/>
      <c r="E636" s="75"/>
      <c r="F636" s="75"/>
      <c r="G636" s="75"/>
      <c r="H636" s="75"/>
      <c r="I636" s="75"/>
      <c r="J636" s="75"/>
      <c r="K636" s="75"/>
      <c r="L636" s="75"/>
      <c r="M636" s="74"/>
      <c r="N636" s="74"/>
      <c r="O636" s="74"/>
      <c r="P636" s="74"/>
      <c r="Q636" s="74"/>
      <c r="R636" s="85"/>
      <c r="S636" s="85"/>
      <c r="T636" s="85"/>
      <c r="U636" s="86"/>
      <c r="V636" s="86"/>
      <c r="W636" s="86"/>
      <c r="X636" s="74"/>
      <c r="Y636" s="74"/>
      <c r="Z636" s="74"/>
      <c r="AA636" s="74"/>
      <c r="AB636" s="74"/>
      <c r="AC636" s="73"/>
      <c r="AD636" s="73"/>
      <c r="AE636" s="73"/>
      <c r="AF636" s="73"/>
      <c r="AG636" s="73"/>
      <c r="AH636" s="73"/>
      <c r="AI636" s="73"/>
      <c r="AJ636" s="73"/>
      <c r="AK636" s="73"/>
      <c r="AL636" s="73"/>
      <c r="AM636" s="73"/>
      <c r="AN636" s="73"/>
      <c r="AO636" s="73"/>
      <c r="AP636" s="73"/>
      <c r="AQ636" s="73"/>
      <c r="AR636" s="73"/>
      <c r="AS636" s="73"/>
      <c r="AT636" s="73"/>
      <c r="AU636" s="73"/>
      <c r="AV636" s="73"/>
      <c r="AW636" s="73"/>
      <c r="AX636" s="73"/>
      <c r="AY636" s="73"/>
      <c r="AZ636" s="77"/>
      <c r="BA636" s="52"/>
      <c r="BB636" s="62"/>
      <c r="BC636" s="62"/>
      <c r="BD636" s="62"/>
      <c r="BE636" s="62"/>
      <c r="BF636" s="62"/>
      <c r="BG636" s="62"/>
      <c r="BH636" s="62"/>
      <c r="BI636" s="62"/>
      <c r="BJ636" s="62"/>
      <c r="BK636" s="62"/>
      <c r="BL636" s="62"/>
      <c r="BM636" s="62"/>
      <c r="BN636" s="62"/>
      <c r="BO636" s="62"/>
      <c r="BP636" s="62"/>
      <c r="BQ636" s="62"/>
      <c r="BR636" s="62"/>
      <c r="BS636" s="62"/>
      <c r="BT636" s="62"/>
      <c r="BU636" s="62"/>
      <c r="BV636" s="62"/>
      <c r="BW636" s="62"/>
      <c r="BX636" s="62"/>
      <c r="BY636" s="62"/>
      <c r="BZ636" s="52"/>
      <c r="CA636" s="83"/>
      <c r="CB636" s="83"/>
      <c r="CC636" s="83"/>
      <c r="CD636" s="83"/>
      <c r="CE636" s="83"/>
      <c r="CF636" s="83"/>
      <c r="CG636" s="83"/>
      <c r="CH636" s="83"/>
      <c r="CI636" s="83"/>
      <c r="CJ636" s="83"/>
      <c r="CK636" s="83"/>
      <c r="CL636" s="83"/>
      <c r="CM636" s="83"/>
      <c r="CN636" s="83"/>
      <c r="CO636" s="83"/>
      <c r="CP636" s="83"/>
      <c r="CQ636" s="83"/>
      <c r="CR636" s="83"/>
      <c r="CS636" s="92"/>
      <c r="CT636" s="83"/>
      <c r="CU636" s="83"/>
      <c r="CV636" s="83"/>
      <c r="CW636" s="83"/>
      <c r="CX636" s="77"/>
    </row>
    <row r="637" spans="1:102" ht="13.5" customHeight="1" x14ac:dyDescent="0.25">
      <c r="A637" s="3"/>
      <c r="B637" s="77"/>
      <c r="C637" s="84"/>
      <c r="D637" s="75"/>
      <c r="E637" s="75"/>
      <c r="F637" s="75"/>
      <c r="G637" s="75"/>
      <c r="H637" s="75"/>
      <c r="I637" s="75"/>
      <c r="J637" s="75"/>
      <c r="K637" s="75"/>
      <c r="L637" s="75"/>
      <c r="M637" s="74"/>
      <c r="N637" s="74"/>
      <c r="O637" s="74"/>
      <c r="P637" s="74"/>
      <c r="Q637" s="74"/>
      <c r="R637" s="85"/>
      <c r="S637" s="85"/>
      <c r="T637" s="85"/>
      <c r="U637" s="86"/>
      <c r="V637" s="86"/>
      <c r="W637" s="86"/>
      <c r="X637" s="74"/>
      <c r="Y637" s="74"/>
      <c r="Z637" s="74"/>
      <c r="AA637" s="74"/>
      <c r="AB637" s="74"/>
      <c r="AC637" s="73"/>
      <c r="AD637" s="73"/>
      <c r="AE637" s="73"/>
      <c r="AF637" s="73"/>
      <c r="AG637" s="73"/>
      <c r="AH637" s="73"/>
      <c r="AI637" s="73"/>
      <c r="AJ637" s="73"/>
      <c r="AK637" s="73"/>
      <c r="AL637" s="73"/>
      <c r="AM637" s="73"/>
      <c r="AN637" s="73"/>
      <c r="AO637" s="73"/>
      <c r="AP637" s="73"/>
      <c r="AQ637" s="73"/>
      <c r="AR637" s="73"/>
      <c r="AS637" s="73"/>
      <c r="AT637" s="73"/>
      <c r="AU637" s="73"/>
      <c r="AV637" s="73"/>
      <c r="AW637" s="73"/>
      <c r="AX637" s="73"/>
      <c r="AY637" s="73"/>
      <c r="AZ637" s="77"/>
      <c r="BA637" s="53"/>
      <c r="BB637" s="62"/>
      <c r="BC637" s="62"/>
      <c r="BD637" s="62"/>
      <c r="BE637" s="62"/>
      <c r="BF637" s="62"/>
      <c r="BG637" s="62"/>
      <c r="BH637" s="62"/>
      <c r="BI637" s="62"/>
      <c r="BJ637" s="62"/>
      <c r="BK637" s="62"/>
      <c r="BL637" s="62"/>
      <c r="BM637" s="62"/>
      <c r="BN637" s="62"/>
      <c r="BO637" s="62"/>
      <c r="BP637" s="62"/>
      <c r="BQ637" s="62"/>
      <c r="BR637" s="62"/>
      <c r="BS637" s="62"/>
      <c r="BT637" s="62"/>
      <c r="BU637" s="62"/>
      <c r="BV637" s="62"/>
      <c r="BW637" s="62"/>
      <c r="BX637" s="62"/>
      <c r="BY637" s="62"/>
      <c r="BZ637" s="54"/>
      <c r="CA637" s="83"/>
      <c r="CB637" s="83"/>
      <c r="CC637" s="83"/>
      <c r="CD637" s="83"/>
      <c r="CE637" s="83"/>
      <c r="CF637" s="83"/>
      <c r="CG637" s="83"/>
      <c r="CH637" s="83"/>
      <c r="CI637" s="83"/>
      <c r="CJ637" s="83"/>
      <c r="CK637" s="83"/>
      <c r="CL637" s="83"/>
      <c r="CM637" s="83"/>
      <c r="CN637" s="83"/>
      <c r="CO637" s="83"/>
      <c r="CP637" s="83"/>
      <c r="CQ637" s="83"/>
      <c r="CR637" s="83"/>
      <c r="CS637" s="92"/>
      <c r="CT637" s="83"/>
      <c r="CU637" s="83"/>
      <c r="CV637" s="83"/>
      <c r="CW637" s="83"/>
      <c r="CX637" s="77"/>
    </row>
    <row r="638" spans="1:102" ht="13.5" customHeight="1" x14ac:dyDescent="0.25">
      <c r="A638" s="3"/>
      <c r="B638" s="77"/>
      <c r="C638" s="84"/>
      <c r="D638" s="75"/>
      <c r="E638" s="75"/>
      <c r="F638" s="75"/>
      <c r="G638" s="75"/>
      <c r="H638" s="75"/>
      <c r="I638" s="75"/>
      <c r="J638" s="75"/>
      <c r="K638" s="75"/>
      <c r="L638" s="75"/>
      <c r="M638" s="74"/>
      <c r="N638" s="74"/>
      <c r="O638" s="74"/>
      <c r="P638" s="74"/>
      <c r="Q638" s="74"/>
      <c r="R638" s="85"/>
      <c r="S638" s="85"/>
      <c r="T638" s="85"/>
      <c r="U638" s="86"/>
      <c r="V638" s="86"/>
      <c r="W638" s="86"/>
      <c r="X638" s="74"/>
      <c r="Y638" s="74"/>
      <c r="Z638" s="74"/>
      <c r="AA638" s="74"/>
      <c r="AB638" s="74"/>
      <c r="AC638" s="73"/>
      <c r="AD638" s="73"/>
      <c r="AE638" s="73"/>
      <c r="AF638" s="73"/>
      <c r="AG638" s="73"/>
      <c r="AH638" s="73"/>
      <c r="AI638" s="73"/>
      <c r="AJ638" s="73"/>
      <c r="AK638" s="73"/>
      <c r="AL638" s="73"/>
      <c r="AM638" s="73"/>
      <c r="AN638" s="73"/>
      <c r="AO638" s="73"/>
      <c r="AP638" s="73"/>
      <c r="AQ638" s="73"/>
      <c r="AR638" s="73"/>
      <c r="AS638" s="73"/>
      <c r="AT638" s="73"/>
      <c r="AU638" s="73"/>
      <c r="AV638" s="73"/>
      <c r="AW638" s="73"/>
      <c r="AX638" s="73"/>
      <c r="AY638" s="73"/>
      <c r="AZ638" s="77"/>
      <c r="BA638" s="52"/>
      <c r="BB638" s="62"/>
      <c r="BC638" s="62"/>
      <c r="BD638" s="62"/>
      <c r="BE638" s="62"/>
      <c r="BF638" s="62"/>
      <c r="BG638" s="62"/>
      <c r="BH638" s="62"/>
      <c r="BI638" s="62"/>
      <c r="BJ638" s="62"/>
      <c r="BK638" s="62"/>
      <c r="BL638" s="62"/>
      <c r="BM638" s="62"/>
      <c r="BN638" s="62"/>
      <c r="BO638" s="62"/>
      <c r="BP638" s="62"/>
      <c r="BQ638" s="62"/>
      <c r="BR638" s="62"/>
      <c r="BS638" s="62"/>
      <c r="BT638" s="62"/>
      <c r="BU638" s="62"/>
      <c r="BV638" s="62"/>
      <c r="BW638" s="62"/>
      <c r="BX638" s="62"/>
      <c r="BY638" s="62"/>
      <c r="BZ638" s="52"/>
      <c r="CA638" s="77"/>
      <c r="CB638" s="77"/>
      <c r="CC638" s="77"/>
      <c r="CD638" s="77"/>
      <c r="CE638" s="77"/>
      <c r="CF638" s="77"/>
      <c r="CG638" s="77"/>
      <c r="CH638" s="77"/>
      <c r="CI638" s="77"/>
      <c r="CJ638" s="77"/>
      <c r="CK638" s="77"/>
      <c r="CL638" s="77"/>
      <c r="CM638" s="77"/>
      <c r="CN638" s="77"/>
      <c r="CO638" s="77"/>
      <c r="CP638" s="77"/>
      <c r="CQ638" s="77"/>
      <c r="CR638" s="77"/>
      <c r="CS638" s="77"/>
      <c r="CT638" s="77"/>
      <c r="CU638" s="77"/>
      <c r="CV638" s="77"/>
      <c r="CW638" s="77"/>
      <c r="CX638" s="77"/>
    </row>
    <row r="639" spans="1:102" ht="13.5" customHeight="1" x14ac:dyDescent="0.25">
      <c r="A639" s="3"/>
      <c r="B639" s="77"/>
      <c r="C639" s="84"/>
      <c r="D639" s="75"/>
      <c r="E639" s="75"/>
      <c r="F639" s="75"/>
      <c r="G639" s="75"/>
      <c r="H639" s="75"/>
      <c r="I639" s="75"/>
      <c r="J639" s="75"/>
      <c r="K639" s="75"/>
      <c r="L639" s="75"/>
      <c r="M639" s="74"/>
      <c r="N639" s="74"/>
      <c r="O639" s="74"/>
      <c r="P639" s="74"/>
      <c r="Q639" s="74"/>
      <c r="R639" s="85"/>
      <c r="S639" s="85"/>
      <c r="T639" s="85"/>
      <c r="U639" s="86"/>
      <c r="V639" s="86"/>
      <c r="W639" s="86"/>
      <c r="X639" s="74"/>
      <c r="Y639" s="74"/>
      <c r="Z639" s="74"/>
      <c r="AA639" s="74"/>
      <c r="AB639" s="74"/>
      <c r="AC639" s="73"/>
      <c r="AD639" s="73"/>
      <c r="AE639" s="73"/>
      <c r="AF639" s="73"/>
      <c r="AG639" s="73"/>
      <c r="AH639" s="73"/>
      <c r="AI639" s="73"/>
      <c r="AJ639" s="73"/>
      <c r="AK639" s="73"/>
      <c r="AL639" s="73"/>
      <c r="AM639" s="73"/>
      <c r="AN639" s="73"/>
      <c r="AO639" s="73"/>
      <c r="AP639" s="73"/>
      <c r="AQ639" s="73"/>
      <c r="AR639" s="73"/>
      <c r="AS639" s="73"/>
      <c r="AT639" s="73"/>
      <c r="AU639" s="73"/>
      <c r="AV639" s="73"/>
      <c r="AW639" s="73"/>
      <c r="AX639" s="73"/>
      <c r="AY639" s="73"/>
      <c r="AZ639" s="77"/>
      <c r="BA639" s="53"/>
      <c r="BB639" s="62"/>
      <c r="BC639" s="62"/>
      <c r="BD639" s="62"/>
      <c r="BE639" s="62"/>
      <c r="BF639" s="62"/>
      <c r="BG639" s="62"/>
      <c r="BH639" s="62"/>
      <c r="BI639" s="62"/>
      <c r="BJ639" s="62"/>
      <c r="BK639" s="62"/>
      <c r="BL639" s="62"/>
      <c r="BM639" s="62"/>
      <c r="BN639" s="62"/>
      <c r="BO639" s="62"/>
      <c r="BP639" s="62"/>
      <c r="BQ639" s="62"/>
      <c r="BR639" s="62"/>
      <c r="BS639" s="62"/>
      <c r="BT639" s="62"/>
      <c r="BU639" s="62"/>
      <c r="BV639" s="62"/>
      <c r="BW639" s="62"/>
      <c r="BX639" s="62"/>
      <c r="BY639" s="62"/>
      <c r="BZ639" s="54"/>
      <c r="CA639" s="77"/>
      <c r="CB639" s="77"/>
      <c r="CC639" s="77"/>
      <c r="CD639" s="81"/>
      <c r="CE639" s="81"/>
      <c r="CF639" s="81"/>
      <c r="CG639" s="81"/>
      <c r="CH639" s="81"/>
      <c r="CI639" s="81"/>
      <c r="CJ639" s="81"/>
      <c r="CK639" s="81"/>
      <c r="CL639" s="81"/>
      <c r="CM639" s="81"/>
      <c r="CN639" s="81"/>
      <c r="CO639" s="81"/>
      <c r="CP639" s="81"/>
      <c r="CQ639" s="81"/>
      <c r="CR639" s="81"/>
      <c r="CS639" s="81"/>
      <c r="CT639" s="81"/>
      <c r="CU639" s="77"/>
      <c r="CV639" s="77"/>
      <c r="CW639" s="77"/>
      <c r="CX639" s="77"/>
    </row>
    <row r="640" spans="1:102" ht="13.5" customHeight="1" x14ac:dyDescent="0.2">
      <c r="A640" s="3"/>
      <c r="B640" s="77"/>
      <c r="C640" s="83"/>
      <c r="D640" s="83"/>
      <c r="E640" s="83"/>
      <c r="F640" s="83"/>
      <c r="G640" s="83"/>
      <c r="H640" s="83"/>
      <c r="I640" s="83"/>
      <c r="J640" s="83"/>
      <c r="K640" s="83"/>
      <c r="L640" s="83"/>
      <c r="M640" s="83"/>
      <c r="N640" s="83"/>
      <c r="O640" s="83"/>
      <c r="P640" s="83"/>
      <c r="Q640" s="83"/>
      <c r="R640" s="83"/>
      <c r="S640" s="83"/>
      <c r="T640" s="83"/>
      <c r="U640" s="83"/>
      <c r="V640" s="83"/>
      <c r="W640" s="83"/>
      <c r="X640" s="54"/>
      <c r="Y640" s="54"/>
      <c r="Z640" s="54"/>
      <c r="AA640" s="54"/>
      <c r="AB640" s="54"/>
      <c r="AC640" s="73"/>
      <c r="AD640" s="73"/>
      <c r="AE640" s="73"/>
      <c r="AF640" s="73"/>
      <c r="AG640" s="73"/>
      <c r="AH640" s="73"/>
      <c r="AI640" s="73"/>
      <c r="AJ640" s="73"/>
      <c r="AK640" s="73"/>
      <c r="AL640" s="73"/>
      <c r="AM640" s="73"/>
      <c r="AN640" s="73"/>
      <c r="AO640" s="73"/>
      <c r="AP640" s="73"/>
      <c r="AQ640" s="73"/>
      <c r="AR640" s="73"/>
      <c r="AS640" s="73"/>
      <c r="AT640" s="73"/>
      <c r="AU640" s="73"/>
      <c r="AV640" s="73"/>
      <c r="AW640" s="73"/>
      <c r="AX640" s="73"/>
      <c r="AY640" s="73"/>
      <c r="AZ640" s="77"/>
      <c r="BA640" s="53"/>
      <c r="BB640" s="62"/>
      <c r="BC640" s="62"/>
      <c r="BD640" s="62"/>
      <c r="BE640" s="62"/>
      <c r="BF640" s="62"/>
      <c r="BG640" s="62"/>
      <c r="BH640" s="62"/>
      <c r="BI640" s="62"/>
      <c r="BJ640" s="62"/>
      <c r="BK640" s="62"/>
      <c r="BL640" s="62"/>
      <c r="BM640" s="62"/>
      <c r="BN640" s="62"/>
      <c r="BO640" s="62"/>
      <c r="BP640" s="62"/>
      <c r="BQ640" s="62"/>
      <c r="BR640" s="62"/>
      <c r="BS640" s="62"/>
      <c r="BT640" s="62"/>
      <c r="BU640" s="62"/>
      <c r="BV640" s="62"/>
      <c r="BW640" s="62"/>
      <c r="BX640" s="62"/>
      <c r="BY640" s="62"/>
      <c r="BZ640" s="54"/>
      <c r="CA640" s="77"/>
      <c r="CB640" s="77"/>
      <c r="CC640" s="77"/>
      <c r="CD640" s="81"/>
      <c r="CE640" s="81"/>
      <c r="CF640" s="81"/>
      <c r="CG640" s="81"/>
      <c r="CH640" s="81"/>
      <c r="CI640" s="81"/>
      <c r="CJ640" s="81"/>
      <c r="CK640" s="81"/>
      <c r="CL640" s="81"/>
      <c r="CM640" s="81"/>
      <c r="CN640" s="81"/>
      <c r="CO640" s="81"/>
      <c r="CP640" s="81"/>
      <c r="CQ640" s="81"/>
      <c r="CR640" s="81"/>
      <c r="CS640" s="81"/>
      <c r="CT640" s="81"/>
      <c r="CU640" s="77"/>
      <c r="CV640" s="77"/>
      <c r="CW640" s="77"/>
      <c r="CX640" s="77"/>
    </row>
    <row r="641" spans="1:102" ht="13.5" customHeight="1" x14ac:dyDescent="0.2">
      <c r="A641" s="3"/>
      <c r="B641" s="77"/>
      <c r="C641" s="83"/>
      <c r="D641" s="83"/>
      <c r="E641" s="83"/>
      <c r="F641" s="83"/>
      <c r="G641" s="83"/>
      <c r="H641" s="83"/>
      <c r="I641" s="83"/>
      <c r="J641" s="83"/>
      <c r="K641" s="83"/>
      <c r="L641" s="83"/>
      <c r="M641" s="83"/>
      <c r="N641" s="83"/>
      <c r="O641" s="83"/>
      <c r="P641" s="83"/>
      <c r="Q641" s="83"/>
      <c r="R641" s="83"/>
      <c r="S641" s="83"/>
      <c r="T641" s="83"/>
      <c r="U641" s="83"/>
      <c r="V641" s="83"/>
      <c r="W641" s="83"/>
      <c r="X641" s="54"/>
      <c r="Y641" s="54"/>
      <c r="Z641" s="54"/>
      <c r="AA641" s="54"/>
      <c r="AB641" s="54"/>
      <c r="AC641" s="73"/>
      <c r="AD641" s="73"/>
      <c r="AE641" s="73"/>
      <c r="AF641" s="73"/>
      <c r="AG641" s="73"/>
      <c r="AH641" s="73"/>
      <c r="AI641" s="73"/>
      <c r="AJ641" s="73"/>
      <c r="AK641" s="73"/>
      <c r="AL641" s="73"/>
      <c r="AM641" s="73"/>
      <c r="AN641" s="73"/>
      <c r="AO641" s="73"/>
      <c r="AP641" s="73"/>
      <c r="AQ641" s="73"/>
      <c r="AR641" s="73"/>
      <c r="AS641" s="73"/>
      <c r="AT641" s="73"/>
      <c r="AU641" s="73"/>
      <c r="AV641" s="73"/>
      <c r="AW641" s="73"/>
      <c r="AX641" s="73"/>
      <c r="AY641" s="73"/>
      <c r="AZ641" s="77"/>
      <c r="BA641" s="77"/>
      <c r="BB641" s="62"/>
      <c r="BC641" s="62"/>
      <c r="BD641" s="62"/>
      <c r="BE641" s="62"/>
      <c r="BF641" s="62"/>
      <c r="BG641" s="62"/>
      <c r="BH641" s="62"/>
      <c r="BI641" s="62"/>
      <c r="BJ641" s="62"/>
      <c r="BK641" s="62"/>
      <c r="BL641" s="62"/>
      <c r="BM641" s="62"/>
      <c r="BN641" s="62"/>
      <c r="BO641" s="62"/>
      <c r="BP641" s="62"/>
      <c r="BQ641" s="62"/>
      <c r="BR641" s="62"/>
      <c r="BS641" s="62"/>
      <c r="BT641" s="62"/>
      <c r="BU641" s="62"/>
      <c r="BV641" s="62"/>
      <c r="BW641" s="62"/>
      <c r="BX641" s="62"/>
      <c r="BY641" s="62"/>
      <c r="BZ641" s="77"/>
      <c r="CA641" s="77"/>
      <c r="CB641" s="77"/>
      <c r="CC641" s="77"/>
      <c r="CD641" s="81"/>
      <c r="CE641" s="81"/>
      <c r="CF641" s="81"/>
      <c r="CG641" s="81"/>
      <c r="CH641" s="81"/>
      <c r="CI641" s="81"/>
      <c r="CJ641" s="81"/>
      <c r="CK641" s="81"/>
      <c r="CL641" s="81"/>
      <c r="CM641" s="81"/>
      <c r="CN641" s="81"/>
      <c r="CO641" s="81"/>
      <c r="CP641" s="81"/>
      <c r="CQ641" s="81"/>
      <c r="CR641" s="81"/>
      <c r="CS641" s="81"/>
      <c r="CT641" s="81"/>
      <c r="CU641" s="77"/>
      <c r="CV641" s="77"/>
      <c r="CW641" s="77"/>
      <c r="CX641" s="77"/>
    </row>
    <row r="642" spans="1:102" ht="13.5" customHeight="1" x14ac:dyDescent="0.25">
      <c r="A642" s="3"/>
      <c r="B642" s="77"/>
      <c r="C642" s="84"/>
      <c r="D642" s="75"/>
      <c r="E642" s="75"/>
      <c r="F642" s="75"/>
      <c r="G642" s="75"/>
      <c r="H642" s="75"/>
      <c r="I642" s="75"/>
      <c r="J642" s="75"/>
      <c r="K642" s="75"/>
      <c r="L642" s="75"/>
      <c r="M642" s="74"/>
      <c r="N642" s="74"/>
      <c r="O642" s="74"/>
      <c r="P642" s="74"/>
      <c r="Q642" s="74"/>
      <c r="R642" s="85"/>
      <c r="S642" s="85"/>
      <c r="T642" s="85"/>
      <c r="U642" s="86"/>
      <c r="V642" s="86"/>
      <c r="W642" s="86"/>
      <c r="X642" s="74"/>
      <c r="Y642" s="74"/>
      <c r="Z642" s="74"/>
      <c r="AA642" s="74"/>
      <c r="AB642" s="74"/>
      <c r="AC642" s="73"/>
      <c r="AD642" s="73"/>
      <c r="AE642" s="73"/>
      <c r="AF642" s="73"/>
      <c r="AG642" s="73"/>
      <c r="AH642" s="73"/>
      <c r="AI642" s="73"/>
      <c r="AJ642" s="73"/>
      <c r="AK642" s="73"/>
      <c r="AL642" s="73"/>
      <c r="AM642" s="73"/>
      <c r="AN642" s="73"/>
      <c r="AO642" s="73"/>
      <c r="AP642" s="73"/>
      <c r="AQ642" s="73"/>
      <c r="AR642" s="73"/>
      <c r="AS642" s="73"/>
      <c r="AT642" s="73"/>
      <c r="AU642" s="73"/>
      <c r="AV642" s="73"/>
      <c r="AW642" s="73"/>
      <c r="AX642" s="73"/>
      <c r="AY642" s="73"/>
      <c r="AZ642" s="77"/>
      <c r="BA642" s="77"/>
      <c r="BB642" s="62"/>
      <c r="BC642" s="62"/>
      <c r="BD642" s="62"/>
      <c r="BE642" s="62"/>
      <c r="BF642" s="62"/>
      <c r="BG642" s="62"/>
      <c r="BH642" s="62"/>
      <c r="BI642" s="62"/>
      <c r="BJ642" s="62"/>
      <c r="BK642" s="62"/>
      <c r="BL642" s="62"/>
      <c r="BM642" s="62"/>
      <c r="BN642" s="62"/>
      <c r="BO642" s="62"/>
      <c r="BP642" s="62"/>
      <c r="BQ642" s="62"/>
      <c r="BR642" s="62"/>
      <c r="BS642" s="62"/>
      <c r="BT642" s="62"/>
      <c r="BU642" s="62"/>
      <c r="BV642" s="62"/>
      <c r="BW642" s="62"/>
      <c r="BX642" s="62"/>
      <c r="BY642" s="62"/>
      <c r="BZ642" s="77"/>
      <c r="CA642" s="77"/>
      <c r="CB642" s="77"/>
      <c r="CC642" s="77"/>
      <c r="CD642" s="81"/>
      <c r="CE642" s="81"/>
      <c r="CF642" s="81"/>
      <c r="CG642" s="81"/>
      <c r="CH642" s="81"/>
      <c r="CI642" s="81"/>
      <c r="CJ642" s="81"/>
      <c r="CK642" s="81"/>
      <c r="CL642" s="81"/>
      <c r="CM642" s="81"/>
      <c r="CN642" s="81"/>
      <c r="CO642" s="81"/>
      <c r="CP642" s="81"/>
      <c r="CQ642" s="81"/>
      <c r="CR642" s="81"/>
      <c r="CS642" s="81"/>
      <c r="CT642" s="81"/>
      <c r="CU642" s="77"/>
      <c r="CV642" s="77"/>
      <c r="CW642" s="77"/>
      <c r="CX642" s="77"/>
    </row>
    <row r="643" spans="1:102" ht="13.5" customHeight="1" x14ac:dyDescent="0.25">
      <c r="A643" s="3"/>
      <c r="B643" s="77"/>
      <c r="C643" s="84"/>
      <c r="D643" s="75"/>
      <c r="E643" s="75"/>
      <c r="F643" s="75"/>
      <c r="G643" s="75"/>
      <c r="H643" s="75"/>
      <c r="I643" s="75"/>
      <c r="J643" s="75"/>
      <c r="K643" s="75"/>
      <c r="L643" s="75"/>
      <c r="M643" s="74"/>
      <c r="N643" s="74"/>
      <c r="O643" s="74"/>
      <c r="P643" s="74"/>
      <c r="Q643" s="74"/>
      <c r="R643" s="85"/>
      <c r="S643" s="85"/>
      <c r="T643" s="85"/>
      <c r="U643" s="86"/>
      <c r="V643" s="86"/>
      <c r="W643" s="86"/>
      <c r="X643" s="74"/>
      <c r="Y643" s="74"/>
      <c r="Z643" s="74"/>
      <c r="AA643" s="74"/>
      <c r="AB643" s="74"/>
      <c r="AC643" s="73"/>
      <c r="AD643" s="73"/>
      <c r="AE643" s="73"/>
      <c r="AF643" s="73"/>
      <c r="AG643" s="73"/>
      <c r="AH643" s="73"/>
      <c r="AI643" s="73"/>
      <c r="AJ643" s="73"/>
      <c r="AK643" s="73"/>
      <c r="AL643" s="73"/>
      <c r="AM643" s="73"/>
      <c r="AN643" s="73"/>
      <c r="AO643" s="73"/>
      <c r="AP643" s="73"/>
      <c r="AQ643" s="73"/>
      <c r="AR643" s="73"/>
      <c r="AS643" s="73"/>
      <c r="AT643" s="73"/>
      <c r="AU643" s="73"/>
      <c r="AV643" s="73"/>
      <c r="AW643" s="73"/>
      <c r="AX643" s="73"/>
      <c r="AY643" s="73"/>
      <c r="AZ643" s="77"/>
      <c r="BA643" s="77"/>
      <c r="BB643" s="62"/>
      <c r="BC643" s="62"/>
      <c r="BD643" s="62"/>
      <c r="BE643" s="62"/>
      <c r="BF643" s="62"/>
      <c r="BG643" s="62"/>
      <c r="BH643" s="62"/>
      <c r="BI643" s="62"/>
      <c r="BJ643" s="62"/>
      <c r="BK643" s="62"/>
      <c r="BL643" s="62"/>
      <c r="BM643" s="62"/>
      <c r="BN643" s="62"/>
      <c r="BO643" s="62"/>
      <c r="BP643" s="62"/>
      <c r="BQ643" s="62"/>
      <c r="BR643" s="62"/>
      <c r="BS643" s="62"/>
      <c r="BT643" s="62"/>
      <c r="BU643" s="62"/>
      <c r="BV643" s="62"/>
      <c r="BW643" s="62"/>
      <c r="BX643" s="62"/>
      <c r="BY643" s="62"/>
      <c r="BZ643" s="77"/>
      <c r="CA643" s="77"/>
      <c r="CB643" s="77"/>
      <c r="CC643" s="77"/>
      <c r="CD643" s="81"/>
      <c r="CE643" s="81"/>
      <c r="CF643" s="81"/>
      <c r="CG643" s="81"/>
      <c r="CH643" s="81"/>
      <c r="CI643" s="81"/>
      <c r="CJ643" s="81"/>
      <c r="CK643" s="81"/>
      <c r="CL643" s="81"/>
      <c r="CM643" s="81"/>
      <c r="CN643" s="81"/>
      <c r="CO643" s="81"/>
      <c r="CP643" s="81"/>
      <c r="CQ643" s="81"/>
      <c r="CR643" s="81"/>
      <c r="CS643" s="81"/>
      <c r="CT643" s="81"/>
      <c r="CU643" s="77"/>
      <c r="CV643" s="77"/>
      <c r="CW643" s="77"/>
      <c r="CX643" s="77"/>
    </row>
    <row r="644" spans="1:102" ht="13.5" customHeight="1" x14ac:dyDescent="0.25">
      <c r="A644" s="3"/>
      <c r="B644" s="77"/>
      <c r="C644" s="84"/>
      <c r="D644" s="75"/>
      <c r="E644" s="75"/>
      <c r="F644" s="75"/>
      <c r="G644" s="75"/>
      <c r="H644" s="75"/>
      <c r="I644" s="75"/>
      <c r="J644" s="75"/>
      <c r="K644" s="75"/>
      <c r="L644" s="75"/>
      <c r="M644" s="74"/>
      <c r="N644" s="74"/>
      <c r="O644" s="74"/>
      <c r="P644" s="74"/>
      <c r="Q644" s="74"/>
      <c r="R644" s="85"/>
      <c r="S644" s="85"/>
      <c r="T644" s="85"/>
      <c r="U644" s="86"/>
      <c r="V644" s="86"/>
      <c r="W644" s="86"/>
      <c r="X644" s="74"/>
      <c r="Y644" s="74"/>
      <c r="Z644" s="74"/>
      <c r="AA644" s="74"/>
      <c r="AB644" s="74"/>
      <c r="AC644" s="73"/>
      <c r="AD644" s="73"/>
      <c r="AE644" s="73"/>
      <c r="AF644" s="73"/>
      <c r="AG644" s="73"/>
      <c r="AH644" s="73"/>
      <c r="AI644" s="73"/>
      <c r="AJ644" s="73"/>
      <c r="AK644" s="73"/>
      <c r="AL644" s="73"/>
      <c r="AM644" s="73"/>
      <c r="AN644" s="73"/>
      <c r="AO644" s="73"/>
      <c r="AP644" s="73"/>
      <c r="AQ644" s="73"/>
      <c r="AR644" s="73"/>
      <c r="AS644" s="73"/>
      <c r="AT644" s="73"/>
      <c r="AU644" s="73"/>
      <c r="AV644" s="73"/>
      <c r="AW644" s="73"/>
      <c r="AX644" s="73"/>
      <c r="AY644" s="73"/>
      <c r="AZ644" s="77"/>
      <c r="BA644" s="77"/>
      <c r="BB644" s="62"/>
      <c r="BC644" s="62"/>
      <c r="BD644" s="62"/>
      <c r="BE644" s="62"/>
      <c r="BF644" s="62"/>
      <c r="BG644" s="62"/>
      <c r="BH644" s="62"/>
      <c r="BI644" s="62"/>
      <c r="BJ644" s="62"/>
      <c r="BK644" s="62"/>
      <c r="BL644" s="62"/>
      <c r="BM644" s="62"/>
      <c r="BN644" s="62"/>
      <c r="BO644" s="62"/>
      <c r="BP644" s="62"/>
      <c r="BQ644" s="62"/>
      <c r="BR644" s="62"/>
      <c r="BS644" s="62"/>
      <c r="BT644" s="62"/>
      <c r="BU644" s="62"/>
      <c r="BV644" s="62"/>
      <c r="BW644" s="62"/>
      <c r="BX644" s="62"/>
      <c r="BY644" s="62"/>
      <c r="BZ644" s="77"/>
      <c r="CA644" s="77"/>
      <c r="CB644" s="77"/>
      <c r="CC644" s="77"/>
      <c r="CD644" s="81"/>
      <c r="CE644" s="81"/>
      <c r="CF644" s="81"/>
      <c r="CG644" s="81"/>
      <c r="CH644" s="81"/>
      <c r="CI644" s="81"/>
      <c r="CJ644" s="81"/>
      <c r="CK644" s="81"/>
      <c r="CL644" s="81"/>
      <c r="CM644" s="81"/>
      <c r="CN644" s="81"/>
      <c r="CO644" s="81"/>
      <c r="CP644" s="81"/>
      <c r="CQ644" s="81"/>
      <c r="CR644" s="81"/>
      <c r="CS644" s="81"/>
      <c r="CT644" s="81"/>
      <c r="CU644" s="77"/>
      <c r="CV644" s="77"/>
      <c r="CW644" s="77"/>
      <c r="CX644" s="77"/>
    </row>
    <row r="645" spans="1:102" ht="13.5" customHeight="1" x14ac:dyDescent="0.25">
      <c r="A645" s="3"/>
      <c r="B645" s="77"/>
      <c r="C645" s="84"/>
      <c r="D645" s="75"/>
      <c r="E645" s="75"/>
      <c r="F645" s="75"/>
      <c r="G645" s="75"/>
      <c r="H645" s="75"/>
      <c r="I645" s="75"/>
      <c r="J645" s="75"/>
      <c r="K645" s="75"/>
      <c r="L645" s="75"/>
      <c r="M645" s="74"/>
      <c r="N645" s="74"/>
      <c r="O645" s="74"/>
      <c r="P645" s="74"/>
      <c r="Q645" s="74"/>
      <c r="R645" s="85"/>
      <c r="S645" s="85"/>
      <c r="T645" s="85"/>
      <c r="U645" s="86"/>
      <c r="V645" s="86"/>
      <c r="W645" s="86"/>
      <c r="X645" s="74"/>
      <c r="Y645" s="74"/>
      <c r="Z645" s="74"/>
      <c r="AA645" s="74"/>
      <c r="AB645" s="74"/>
      <c r="AC645" s="73"/>
      <c r="AD645" s="73"/>
      <c r="AE645" s="73"/>
      <c r="AF645" s="73"/>
      <c r="AG645" s="73"/>
      <c r="AH645" s="73"/>
      <c r="AI645" s="73"/>
      <c r="AJ645" s="73"/>
      <c r="AK645" s="73"/>
      <c r="AL645" s="73"/>
      <c r="AM645" s="73"/>
      <c r="AN645" s="73"/>
      <c r="AO645" s="73"/>
      <c r="AP645" s="73"/>
      <c r="AQ645" s="73"/>
      <c r="AR645" s="73"/>
      <c r="AS645" s="73"/>
      <c r="AT645" s="73"/>
      <c r="AU645" s="73"/>
      <c r="AV645" s="73"/>
      <c r="AW645" s="73"/>
      <c r="AX645" s="73"/>
      <c r="AY645" s="73"/>
      <c r="AZ645" s="77"/>
      <c r="BA645" s="77"/>
      <c r="BB645" s="62"/>
      <c r="BC645" s="62"/>
      <c r="BD645" s="62"/>
      <c r="BE645" s="62"/>
      <c r="BF645" s="62"/>
      <c r="BG645" s="62"/>
      <c r="BH645" s="62"/>
      <c r="BI645" s="62"/>
      <c r="BJ645" s="62"/>
      <c r="BK645" s="62"/>
      <c r="BL645" s="62"/>
      <c r="BM645" s="62"/>
      <c r="BN645" s="62"/>
      <c r="BO645" s="62"/>
      <c r="BP645" s="62"/>
      <c r="BQ645" s="62"/>
      <c r="BR645" s="62"/>
      <c r="BS645" s="62"/>
      <c r="BT645" s="62"/>
      <c r="BU645" s="62"/>
      <c r="BV645" s="62"/>
      <c r="BW645" s="62"/>
      <c r="BX645" s="62"/>
      <c r="BY645" s="62"/>
      <c r="BZ645" s="77"/>
      <c r="CA645" s="77"/>
      <c r="CB645" s="77"/>
      <c r="CC645" s="77"/>
      <c r="CD645" s="81"/>
      <c r="CE645" s="81"/>
      <c r="CF645" s="81"/>
      <c r="CG645" s="81"/>
      <c r="CH645" s="81"/>
      <c r="CI645" s="81"/>
      <c r="CJ645" s="81"/>
      <c r="CK645" s="81"/>
      <c r="CL645" s="81"/>
      <c r="CM645" s="81"/>
      <c r="CN645" s="81"/>
      <c r="CO645" s="81"/>
      <c r="CP645" s="81"/>
      <c r="CQ645" s="81"/>
      <c r="CR645" s="81"/>
      <c r="CS645" s="81"/>
      <c r="CT645" s="81"/>
      <c r="CU645" s="77"/>
      <c r="CV645" s="77"/>
      <c r="CW645" s="77"/>
      <c r="CX645" s="77"/>
    </row>
    <row r="646" spans="1:102" ht="13.5" customHeight="1" x14ac:dyDescent="0.2">
      <c r="A646" s="3"/>
      <c r="B646" s="77"/>
      <c r="C646" s="83"/>
      <c r="D646" s="83"/>
      <c r="E646" s="83"/>
      <c r="F646" s="83"/>
      <c r="G646" s="83"/>
      <c r="H646" s="83"/>
      <c r="I646" s="83"/>
      <c r="J646" s="83"/>
      <c r="K646" s="83"/>
      <c r="L646" s="83"/>
      <c r="M646" s="83"/>
      <c r="N646" s="83"/>
      <c r="O646" s="83"/>
      <c r="P646" s="83"/>
      <c r="Q646" s="83"/>
      <c r="R646" s="83"/>
      <c r="S646" s="83"/>
      <c r="T646" s="83"/>
      <c r="U646" s="83"/>
      <c r="V646" s="83"/>
      <c r="W646" s="83"/>
      <c r="X646" s="54"/>
      <c r="Y646" s="54"/>
      <c r="Z646" s="54"/>
      <c r="AA646" s="54"/>
      <c r="AB646" s="54"/>
      <c r="AC646" s="73"/>
      <c r="AD646" s="73"/>
      <c r="AE646" s="73"/>
      <c r="AF646" s="73"/>
      <c r="AG646" s="73"/>
      <c r="AH646" s="73"/>
      <c r="AI646" s="73"/>
      <c r="AJ646" s="73"/>
      <c r="AK646" s="73"/>
      <c r="AL646" s="73"/>
      <c r="AM646" s="73"/>
      <c r="AN646" s="73"/>
      <c r="AO646" s="73"/>
      <c r="AP646" s="73"/>
      <c r="AQ646" s="73"/>
      <c r="AR646" s="73"/>
      <c r="AS646" s="73"/>
      <c r="AT646" s="73"/>
      <c r="AU646" s="73"/>
      <c r="AV646" s="73"/>
      <c r="AW646" s="73"/>
      <c r="AX646" s="73"/>
      <c r="AY646" s="73"/>
      <c r="AZ646" s="77"/>
      <c r="BA646" s="77"/>
      <c r="BB646" s="62"/>
      <c r="BC646" s="62"/>
      <c r="BD646" s="62"/>
      <c r="BE646" s="62"/>
      <c r="BF646" s="62"/>
      <c r="BG646" s="62"/>
      <c r="BH646" s="62"/>
      <c r="BI646" s="62"/>
      <c r="BJ646" s="62"/>
      <c r="BK646" s="62"/>
      <c r="BL646" s="62"/>
      <c r="BM646" s="62"/>
      <c r="BN646" s="62"/>
      <c r="BO646" s="62"/>
      <c r="BP646" s="62"/>
      <c r="BQ646" s="62"/>
      <c r="BR646" s="62"/>
      <c r="BS646" s="62"/>
      <c r="BT646" s="62"/>
      <c r="BU646" s="62"/>
      <c r="BV646" s="62"/>
      <c r="BW646" s="62"/>
      <c r="BX646" s="62"/>
      <c r="BY646" s="62"/>
      <c r="BZ646" s="77"/>
      <c r="CA646" s="77"/>
      <c r="CB646" s="77"/>
      <c r="CC646" s="77"/>
      <c r="CD646" s="81"/>
      <c r="CE646" s="81"/>
      <c r="CF646" s="81"/>
      <c r="CG646" s="81"/>
      <c r="CH646" s="81"/>
      <c r="CI646" s="81"/>
      <c r="CJ646" s="81"/>
      <c r="CK646" s="81"/>
      <c r="CL646" s="81"/>
      <c r="CM646" s="81"/>
      <c r="CN646" s="81"/>
      <c r="CO646" s="81"/>
      <c r="CP646" s="81"/>
      <c r="CQ646" s="81"/>
      <c r="CR646" s="81"/>
      <c r="CS646" s="81"/>
      <c r="CT646" s="81"/>
      <c r="CU646" s="77"/>
      <c r="CV646" s="77"/>
      <c r="CW646" s="77"/>
      <c r="CX646" s="77"/>
    </row>
    <row r="647" spans="1:102" ht="13.5" customHeight="1" x14ac:dyDescent="0.2">
      <c r="A647" s="3"/>
      <c r="B647" s="77"/>
      <c r="C647" s="83"/>
      <c r="D647" s="83"/>
      <c r="E647" s="83"/>
      <c r="F647" s="83"/>
      <c r="G647" s="83"/>
      <c r="H647" s="83"/>
      <c r="I647" s="83"/>
      <c r="J647" s="83"/>
      <c r="K647" s="83"/>
      <c r="L647" s="83"/>
      <c r="M647" s="83"/>
      <c r="N647" s="83"/>
      <c r="O647" s="83"/>
      <c r="P647" s="83"/>
      <c r="Q647" s="83"/>
      <c r="R647" s="83"/>
      <c r="S647" s="83"/>
      <c r="T647" s="83"/>
      <c r="U647" s="83"/>
      <c r="V647" s="83"/>
      <c r="W647" s="83"/>
      <c r="X647" s="54"/>
      <c r="Y647" s="54"/>
      <c r="Z647" s="54"/>
      <c r="AA647" s="54"/>
      <c r="AB647" s="54"/>
      <c r="AC647" s="73"/>
      <c r="AD647" s="73"/>
      <c r="AE647" s="73"/>
      <c r="AF647" s="73"/>
      <c r="AG647" s="73"/>
      <c r="AH647" s="73"/>
      <c r="AI647" s="73"/>
      <c r="AJ647" s="73"/>
      <c r="AK647" s="73"/>
      <c r="AL647" s="73"/>
      <c r="AM647" s="73"/>
      <c r="AN647" s="73"/>
      <c r="AO647" s="73"/>
      <c r="AP647" s="73"/>
      <c r="AQ647" s="73"/>
      <c r="AR647" s="73"/>
      <c r="AS647" s="73"/>
      <c r="AT647" s="73"/>
      <c r="AU647" s="73"/>
      <c r="AV647" s="73"/>
      <c r="AW647" s="73"/>
      <c r="AX647" s="73"/>
      <c r="AY647" s="73"/>
      <c r="AZ647" s="77"/>
      <c r="BA647" s="77"/>
      <c r="BB647" s="62"/>
      <c r="BC647" s="62"/>
      <c r="BD647" s="62"/>
      <c r="BE647" s="62"/>
      <c r="BF647" s="62"/>
      <c r="BG647" s="62"/>
      <c r="BH647" s="62"/>
      <c r="BI647" s="62"/>
      <c r="BJ647" s="62"/>
      <c r="BK647" s="62"/>
      <c r="BL647" s="62"/>
      <c r="BM647" s="62"/>
      <c r="BN647" s="62"/>
      <c r="BO647" s="62"/>
      <c r="BP647" s="62"/>
      <c r="BQ647" s="62"/>
      <c r="BR647" s="62"/>
      <c r="BS647" s="62"/>
      <c r="BT647" s="62"/>
      <c r="BU647" s="62"/>
      <c r="BV647" s="62"/>
      <c r="BW647" s="62"/>
      <c r="BX647" s="62"/>
      <c r="BY647" s="62"/>
      <c r="BZ647" s="77"/>
      <c r="CA647" s="77"/>
      <c r="CB647" s="77"/>
      <c r="CC647" s="77"/>
      <c r="CD647" s="81"/>
      <c r="CE647" s="81"/>
      <c r="CF647" s="81"/>
      <c r="CG647" s="81"/>
      <c r="CH647" s="81"/>
      <c r="CI647" s="81"/>
      <c r="CJ647" s="81"/>
      <c r="CK647" s="81"/>
      <c r="CL647" s="81"/>
      <c r="CM647" s="81"/>
      <c r="CN647" s="81"/>
      <c r="CO647" s="81"/>
      <c r="CP647" s="81"/>
      <c r="CQ647" s="81"/>
      <c r="CR647" s="81"/>
      <c r="CS647" s="81"/>
      <c r="CT647" s="81"/>
      <c r="CU647" s="77"/>
      <c r="CV647" s="77"/>
      <c r="CW647" s="77"/>
      <c r="CX647" s="77"/>
    </row>
    <row r="648" spans="1:102" ht="13.5" customHeight="1" x14ac:dyDescent="0.25">
      <c r="A648" s="3"/>
      <c r="B648" s="77"/>
      <c r="C648" s="84"/>
      <c r="D648" s="75"/>
      <c r="E648" s="75"/>
      <c r="F648" s="75"/>
      <c r="G648" s="75"/>
      <c r="H648" s="75"/>
      <c r="I648" s="75"/>
      <c r="J648" s="75"/>
      <c r="K648" s="75"/>
      <c r="L648" s="75"/>
      <c r="M648" s="74"/>
      <c r="N648" s="74"/>
      <c r="O648" s="74"/>
      <c r="P648" s="74"/>
      <c r="Q648" s="74"/>
      <c r="R648" s="85"/>
      <c r="S648" s="85"/>
      <c r="T648" s="85"/>
      <c r="U648" s="86"/>
      <c r="V648" s="86"/>
      <c r="W648" s="86"/>
      <c r="X648" s="74"/>
      <c r="Y648" s="74"/>
      <c r="Z648" s="74"/>
      <c r="AA648" s="74"/>
      <c r="AB648" s="74"/>
      <c r="AC648" s="73"/>
      <c r="AD648" s="73"/>
      <c r="AE648" s="73"/>
      <c r="AF648" s="73"/>
      <c r="AG648" s="73"/>
      <c r="AH648" s="73"/>
      <c r="AI648" s="73"/>
      <c r="AJ648" s="73"/>
      <c r="AK648" s="73"/>
      <c r="AL648" s="73"/>
      <c r="AM648" s="73"/>
      <c r="AN648" s="73"/>
      <c r="AO648" s="73"/>
      <c r="AP648" s="73"/>
      <c r="AQ648" s="73"/>
      <c r="AR648" s="73"/>
      <c r="AS648" s="73"/>
      <c r="AT648" s="73"/>
      <c r="AU648" s="73"/>
      <c r="AV648" s="73"/>
      <c r="AW648" s="73"/>
      <c r="AX648" s="73"/>
      <c r="AY648" s="73"/>
      <c r="AZ648" s="77"/>
      <c r="BA648" s="77"/>
      <c r="BB648" s="62"/>
      <c r="BC648" s="62"/>
      <c r="BD648" s="62"/>
      <c r="BE648" s="62"/>
      <c r="BF648" s="62"/>
      <c r="BG648" s="62"/>
      <c r="BH648" s="62"/>
      <c r="BI648" s="62"/>
      <c r="BJ648" s="62"/>
      <c r="BK648" s="62"/>
      <c r="BL648" s="62"/>
      <c r="BM648" s="62"/>
      <c r="BN648" s="62"/>
      <c r="BO648" s="62"/>
      <c r="BP648" s="62"/>
      <c r="BQ648" s="62"/>
      <c r="BR648" s="62"/>
      <c r="BS648" s="62"/>
      <c r="BT648" s="62"/>
      <c r="BU648" s="62"/>
      <c r="BV648" s="62"/>
      <c r="BW648" s="62"/>
      <c r="BX648" s="62"/>
      <c r="BY648" s="62"/>
      <c r="BZ648" s="77"/>
      <c r="CA648" s="77"/>
      <c r="CB648" s="77"/>
      <c r="CC648" s="77"/>
      <c r="CD648" s="81"/>
      <c r="CE648" s="81"/>
      <c r="CF648" s="81"/>
      <c r="CG648" s="81"/>
      <c r="CH648" s="81"/>
      <c r="CI648" s="81"/>
      <c r="CJ648" s="81"/>
      <c r="CK648" s="81"/>
      <c r="CL648" s="81"/>
      <c r="CM648" s="81"/>
      <c r="CN648" s="81"/>
      <c r="CO648" s="81"/>
      <c r="CP648" s="81"/>
      <c r="CQ648" s="81"/>
      <c r="CR648" s="81"/>
      <c r="CS648" s="81"/>
      <c r="CT648" s="81"/>
      <c r="CU648" s="77"/>
      <c r="CV648" s="77"/>
      <c r="CW648" s="77"/>
      <c r="CX648" s="77"/>
    </row>
    <row r="649" spans="1:102" ht="13.5" customHeight="1" x14ac:dyDescent="0.25">
      <c r="A649" s="3"/>
      <c r="B649" s="77"/>
      <c r="C649" s="84"/>
      <c r="D649" s="75"/>
      <c r="E649" s="75"/>
      <c r="F649" s="75"/>
      <c r="G649" s="75"/>
      <c r="H649" s="75"/>
      <c r="I649" s="75"/>
      <c r="J649" s="75"/>
      <c r="K649" s="75"/>
      <c r="L649" s="75"/>
      <c r="M649" s="74"/>
      <c r="N649" s="74"/>
      <c r="O649" s="74"/>
      <c r="P649" s="74"/>
      <c r="Q649" s="74"/>
      <c r="R649" s="85"/>
      <c r="S649" s="85"/>
      <c r="T649" s="85"/>
      <c r="U649" s="86"/>
      <c r="V649" s="86"/>
      <c r="W649" s="86"/>
      <c r="X649" s="74"/>
      <c r="Y649" s="74"/>
      <c r="Z649" s="74"/>
      <c r="AA649" s="74"/>
      <c r="AB649" s="74"/>
      <c r="AC649" s="73"/>
      <c r="AD649" s="73"/>
      <c r="AE649" s="73"/>
      <c r="AF649" s="73"/>
      <c r="AG649" s="73"/>
      <c r="AH649" s="73"/>
      <c r="AI649" s="73"/>
      <c r="AJ649" s="73"/>
      <c r="AK649" s="73"/>
      <c r="AL649" s="73"/>
      <c r="AM649" s="73"/>
      <c r="AN649" s="73"/>
      <c r="AO649" s="73"/>
      <c r="AP649" s="73"/>
      <c r="AQ649" s="73"/>
      <c r="AR649" s="73"/>
      <c r="AS649" s="73"/>
      <c r="AT649" s="73"/>
      <c r="AU649" s="73"/>
      <c r="AV649" s="73"/>
      <c r="AW649" s="73"/>
      <c r="AX649" s="73"/>
      <c r="AY649" s="73"/>
      <c r="AZ649" s="77"/>
      <c r="BA649" s="77"/>
      <c r="BB649" s="62"/>
      <c r="BC649" s="62"/>
      <c r="BD649" s="62"/>
      <c r="BE649" s="62"/>
      <c r="BF649" s="62"/>
      <c r="BG649" s="62"/>
      <c r="BH649" s="62"/>
      <c r="BI649" s="62"/>
      <c r="BJ649" s="62"/>
      <c r="BK649" s="62"/>
      <c r="BL649" s="62"/>
      <c r="BM649" s="62"/>
      <c r="BN649" s="62"/>
      <c r="BO649" s="62"/>
      <c r="BP649" s="62"/>
      <c r="BQ649" s="62"/>
      <c r="BR649" s="62"/>
      <c r="BS649" s="62"/>
      <c r="BT649" s="62"/>
      <c r="BU649" s="62"/>
      <c r="BV649" s="62"/>
      <c r="BW649" s="62"/>
      <c r="BX649" s="62"/>
      <c r="BY649" s="62"/>
      <c r="BZ649" s="77"/>
      <c r="CA649" s="77"/>
      <c r="CB649" s="77"/>
      <c r="CC649" s="77"/>
      <c r="CD649" s="81"/>
      <c r="CE649" s="81"/>
      <c r="CF649" s="81"/>
      <c r="CG649" s="81"/>
      <c r="CH649" s="81"/>
      <c r="CI649" s="81"/>
      <c r="CJ649" s="81"/>
      <c r="CK649" s="81"/>
      <c r="CL649" s="81"/>
      <c r="CM649" s="81"/>
      <c r="CN649" s="81"/>
      <c r="CO649" s="81"/>
      <c r="CP649" s="81"/>
      <c r="CQ649" s="81"/>
      <c r="CR649" s="81"/>
      <c r="CS649" s="81"/>
      <c r="CT649" s="81"/>
      <c r="CU649" s="77"/>
      <c r="CV649" s="77"/>
      <c r="CW649" s="77"/>
      <c r="CX649" s="77"/>
    </row>
    <row r="650" spans="1:102" ht="13.5" customHeight="1" x14ac:dyDescent="0.25">
      <c r="A650" s="3"/>
      <c r="B650" s="77"/>
      <c r="C650" s="84"/>
      <c r="D650" s="75"/>
      <c r="E650" s="75"/>
      <c r="F650" s="75"/>
      <c r="G650" s="75"/>
      <c r="H650" s="75"/>
      <c r="I650" s="75"/>
      <c r="J650" s="75"/>
      <c r="K650" s="75"/>
      <c r="L650" s="75"/>
      <c r="M650" s="74"/>
      <c r="N650" s="74"/>
      <c r="O650" s="74"/>
      <c r="P650" s="74"/>
      <c r="Q650" s="74"/>
      <c r="R650" s="85"/>
      <c r="S650" s="85"/>
      <c r="T650" s="85"/>
      <c r="U650" s="86"/>
      <c r="V650" s="86"/>
      <c r="W650" s="86"/>
      <c r="X650" s="74"/>
      <c r="Y650" s="74"/>
      <c r="Z650" s="74"/>
      <c r="AA650" s="74"/>
      <c r="AB650" s="74"/>
      <c r="AC650" s="73"/>
      <c r="AD650" s="73"/>
      <c r="AE650" s="73"/>
      <c r="AF650" s="73"/>
      <c r="AG650" s="73"/>
      <c r="AH650" s="73"/>
      <c r="AI650" s="73"/>
      <c r="AJ650" s="73"/>
      <c r="AK650" s="73"/>
      <c r="AL650" s="73"/>
      <c r="AM650" s="73"/>
      <c r="AN650" s="73"/>
      <c r="AO650" s="73"/>
      <c r="AP650" s="73"/>
      <c r="AQ650" s="73"/>
      <c r="AR650" s="73"/>
      <c r="AS650" s="73"/>
      <c r="AT650" s="73"/>
      <c r="AU650" s="73"/>
      <c r="AV650" s="73"/>
      <c r="AW650" s="73"/>
      <c r="AX650" s="73"/>
      <c r="AY650" s="73"/>
      <c r="AZ650" s="77"/>
      <c r="BA650" s="77"/>
      <c r="BB650" s="62"/>
      <c r="BC650" s="62"/>
      <c r="BD650" s="62"/>
      <c r="BE650" s="62"/>
      <c r="BF650" s="62"/>
      <c r="BG650" s="62"/>
      <c r="BH650" s="62"/>
      <c r="BI650" s="62"/>
      <c r="BJ650" s="62"/>
      <c r="BK650" s="62"/>
      <c r="BL650" s="62"/>
      <c r="BM650" s="62"/>
      <c r="BN650" s="62"/>
      <c r="BO650" s="62"/>
      <c r="BP650" s="62"/>
      <c r="BQ650" s="62"/>
      <c r="BR650" s="62"/>
      <c r="BS650" s="62"/>
      <c r="BT650" s="62"/>
      <c r="BU650" s="62"/>
      <c r="BV650" s="62"/>
      <c r="BW650" s="62"/>
      <c r="BX650" s="62"/>
      <c r="BY650" s="62"/>
      <c r="BZ650" s="77"/>
      <c r="CA650" s="77"/>
      <c r="CB650" s="77"/>
      <c r="CC650" s="77"/>
      <c r="CD650" s="81"/>
      <c r="CE650" s="81"/>
      <c r="CF650" s="81"/>
      <c r="CG650" s="81"/>
      <c r="CH650" s="81"/>
      <c r="CI650" s="81"/>
      <c r="CJ650" s="81"/>
      <c r="CK650" s="81"/>
      <c r="CL650" s="81"/>
      <c r="CM650" s="81"/>
      <c r="CN650" s="81"/>
      <c r="CO650" s="81"/>
      <c r="CP650" s="81"/>
      <c r="CQ650" s="81"/>
      <c r="CR650" s="81"/>
      <c r="CS650" s="81"/>
      <c r="CT650" s="81"/>
      <c r="CU650" s="77"/>
      <c r="CV650" s="77"/>
      <c r="CW650" s="77"/>
      <c r="CX650" s="77"/>
    </row>
    <row r="651" spans="1:102" ht="13.5" customHeight="1" x14ac:dyDescent="0.25">
      <c r="A651" s="3"/>
      <c r="B651" s="77"/>
      <c r="C651" s="84"/>
      <c r="D651" s="75"/>
      <c r="E651" s="75"/>
      <c r="F651" s="75"/>
      <c r="G651" s="75"/>
      <c r="H651" s="75"/>
      <c r="I651" s="75"/>
      <c r="J651" s="75"/>
      <c r="K651" s="75"/>
      <c r="L651" s="75"/>
      <c r="M651" s="74"/>
      <c r="N651" s="74"/>
      <c r="O651" s="74"/>
      <c r="P651" s="74"/>
      <c r="Q651" s="74"/>
      <c r="R651" s="85"/>
      <c r="S651" s="85"/>
      <c r="T651" s="85"/>
      <c r="U651" s="86"/>
      <c r="V651" s="86"/>
      <c r="W651" s="86"/>
      <c r="X651" s="74"/>
      <c r="Y651" s="74"/>
      <c r="Z651" s="74"/>
      <c r="AA651" s="74"/>
      <c r="AB651" s="74"/>
      <c r="AC651" s="73"/>
      <c r="AD651" s="73"/>
      <c r="AE651" s="73"/>
      <c r="AF651" s="73"/>
      <c r="AG651" s="73"/>
      <c r="AH651" s="73"/>
      <c r="AI651" s="73"/>
      <c r="AJ651" s="73"/>
      <c r="AK651" s="73"/>
      <c r="AL651" s="73"/>
      <c r="AM651" s="73"/>
      <c r="AN651" s="73"/>
      <c r="AO651" s="73"/>
      <c r="AP651" s="73"/>
      <c r="AQ651" s="73"/>
      <c r="AR651" s="73"/>
      <c r="AS651" s="73"/>
      <c r="AT651" s="73"/>
      <c r="AU651" s="73"/>
      <c r="AV651" s="73"/>
      <c r="AW651" s="73"/>
      <c r="AX651" s="73"/>
      <c r="AY651" s="73"/>
      <c r="AZ651" s="77"/>
      <c r="BA651" s="77"/>
      <c r="BB651" s="62"/>
      <c r="BC651" s="62"/>
      <c r="BD651" s="62"/>
      <c r="BE651" s="62"/>
      <c r="BF651" s="62"/>
      <c r="BG651" s="62"/>
      <c r="BH651" s="62"/>
      <c r="BI651" s="62"/>
      <c r="BJ651" s="62"/>
      <c r="BK651" s="62"/>
      <c r="BL651" s="62"/>
      <c r="BM651" s="62"/>
      <c r="BN651" s="62"/>
      <c r="BO651" s="62"/>
      <c r="BP651" s="62"/>
      <c r="BQ651" s="62"/>
      <c r="BR651" s="62"/>
      <c r="BS651" s="62"/>
      <c r="BT651" s="62"/>
      <c r="BU651" s="62"/>
      <c r="BV651" s="62"/>
      <c r="BW651" s="62"/>
      <c r="BX651" s="62"/>
      <c r="BY651" s="62"/>
      <c r="BZ651" s="77"/>
      <c r="CA651" s="77"/>
      <c r="CB651" s="77"/>
      <c r="CC651" s="77"/>
      <c r="CD651" s="81"/>
      <c r="CE651" s="81"/>
      <c r="CF651" s="81"/>
      <c r="CG651" s="81"/>
      <c r="CH651" s="81"/>
      <c r="CI651" s="81"/>
      <c r="CJ651" s="81"/>
      <c r="CK651" s="81"/>
      <c r="CL651" s="81"/>
      <c r="CM651" s="81"/>
      <c r="CN651" s="81"/>
      <c r="CO651" s="81"/>
      <c r="CP651" s="81"/>
      <c r="CQ651" s="81"/>
      <c r="CR651" s="81"/>
      <c r="CS651" s="81"/>
      <c r="CT651" s="81"/>
      <c r="CU651" s="77"/>
      <c r="CV651" s="77"/>
      <c r="CW651" s="77"/>
      <c r="CX651" s="77"/>
    </row>
    <row r="652" spans="1:102" ht="13.5" customHeight="1" x14ac:dyDescent="0.2">
      <c r="A652" s="3"/>
      <c r="B652" s="3"/>
      <c r="C652" s="83"/>
      <c r="D652" s="83"/>
      <c r="E652" s="83"/>
      <c r="F652" s="83"/>
      <c r="G652" s="83"/>
      <c r="H652" s="83"/>
      <c r="I652" s="83"/>
      <c r="J652" s="83"/>
      <c r="K652" s="83"/>
      <c r="L652" s="83"/>
      <c r="M652" s="83"/>
      <c r="N652" s="83"/>
      <c r="O652" s="83"/>
      <c r="P652" s="83"/>
      <c r="Q652" s="83"/>
      <c r="R652" s="83"/>
      <c r="S652" s="83"/>
      <c r="T652" s="83"/>
      <c r="U652" s="83"/>
      <c r="V652" s="83"/>
      <c r="W652" s="83"/>
      <c r="X652" s="54"/>
      <c r="Y652" s="54"/>
      <c r="Z652" s="54"/>
      <c r="AA652" s="54"/>
      <c r="AB652" s="54"/>
      <c r="AC652" s="73"/>
      <c r="AD652" s="73"/>
      <c r="AE652" s="73"/>
      <c r="AF652" s="73"/>
      <c r="AG652" s="73"/>
      <c r="AH652" s="73"/>
      <c r="AI652" s="73"/>
      <c r="AJ652" s="73"/>
      <c r="AK652" s="73"/>
      <c r="AL652" s="73"/>
      <c r="AM652" s="73"/>
      <c r="AN652" s="73"/>
      <c r="AO652" s="73"/>
      <c r="AP652" s="73"/>
      <c r="AQ652" s="73"/>
      <c r="AR652" s="73"/>
      <c r="AS652" s="73"/>
      <c r="AT652" s="73"/>
      <c r="AU652" s="73"/>
      <c r="AV652" s="73"/>
      <c r="AW652" s="73"/>
      <c r="AX652" s="73"/>
      <c r="AY652" s="73"/>
      <c r="AZ652" s="77"/>
      <c r="BA652" s="77"/>
      <c r="BB652" s="77"/>
      <c r="BC652" s="77"/>
      <c r="BD652" s="77"/>
      <c r="BE652" s="77"/>
      <c r="BF652" s="77"/>
      <c r="BG652" s="77"/>
      <c r="BH652" s="77"/>
      <c r="BI652" s="77"/>
      <c r="BJ652" s="77"/>
      <c r="BK652" s="77"/>
      <c r="BL652" s="77"/>
      <c r="BM652" s="77"/>
      <c r="BN652" s="77"/>
      <c r="BO652" s="77"/>
      <c r="BP652" s="77"/>
      <c r="BQ652" s="77"/>
      <c r="BR652" s="77"/>
      <c r="BS652" s="77"/>
      <c r="BT652" s="77"/>
      <c r="BU652" s="77"/>
      <c r="BV652" s="77"/>
      <c r="BW652" s="77"/>
      <c r="BX652" s="77"/>
      <c r="BY652" s="77"/>
      <c r="BZ652" s="77"/>
      <c r="CA652" s="77"/>
      <c r="CB652" s="77"/>
      <c r="CC652" s="77"/>
      <c r="CD652" s="77"/>
      <c r="CE652" s="77"/>
      <c r="CF652" s="77"/>
      <c r="CG652" s="77"/>
      <c r="CH652" s="77"/>
      <c r="CI652" s="77"/>
      <c r="CJ652" s="77"/>
      <c r="CK652" s="77"/>
      <c r="CL652" s="77"/>
      <c r="CM652" s="77"/>
      <c r="CN652" s="77"/>
      <c r="CO652" s="77"/>
      <c r="CP652" s="77"/>
      <c r="CQ652" s="77"/>
      <c r="CR652" s="77"/>
      <c r="CS652" s="77"/>
      <c r="CT652" s="77"/>
      <c r="CU652" s="77"/>
      <c r="CV652" s="77"/>
      <c r="CW652" s="77"/>
      <c r="CX652" s="77"/>
    </row>
    <row r="653" spans="1:102" ht="13.5" customHeight="1" x14ac:dyDescent="0.2">
      <c r="A653" s="3"/>
      <c r="B653" s="64"/>
      <c r="C653" s="3"/>
      <c r="D653" s="3"/>
      <c r="E653" s="3"/>
      <c r="F653" s="3"/>
      <c r="G653" s="3"/>
      <c r="H653" s="3"/>
      <c r="I653" s="3"/>
      <c r="J653" s="3"/>
      <c r="K653" s="3"/>
      <c r="L653" s="3"/>
    </row>
    <row r="654" spans="1:102" ht="13.5" customHeight="1" x14ac:dyDescent="0.2">
      <c r="A654" s="3"/>
      <c r="B654" s="64"/>
      <c r="C654" s="64"/>
      <c r="D654" s="64"/>
      <c r="E654" s="64"/>
      <c r="F654" s="64"/>
      <c r="G654" s="64"/>
      <c r="H654" s="64"/>
      <c r="I654" s="64"/>
      <c r="J654" s="64"/>
      <c r="K654" s="64"/>
      <c r="L654" s="64"/>
      <c r="M654" s="64"/>
      <c r="N654" s="65"/>
      <c r="O654" s="64"/>
      <c r="P654" s="64"/>
      <c r="Q654" s="64"/>
      <c r="R654" s="64"/>
      <c r="S654" s="64"/>
      <c r="T654" s="64"/>
      <c r="U654" s="64"/>
      <c r="V654" s="64"/>
      <c r="W654" s="64"/>
      <c r="X654" s="64"/>
      <c r="Y654" s="64"/>
      <c r="Z654" s="64"/>
      <c r="AA654" s="64"/>
      <c r="AB654" s="64"/>
      <c r="AC654" s="64"/>
      <c r="AD654" s="64"/>
      <c r="AE654" s="64"/>
      <c r="AF654" s="64"/>
      <c r="AG654" s="64"/>
      <c r="AH654" s="64"/>
      <c r="AI654" s="64"/>
      <c r="AJ654" s="64"/>
      <c r="AK654" s="64"/>
      <c r="AL654" s="64"/>
      <c r="AM654" s="64"/>
      <c r="AN654" s="64"/>
      <c r="AO654" s="64"/>
      <c r="AP654" s="64"/>
      <c r="AQ654" s="64"/>
      <c r="AR654" s="64"/>
      <c r="AS654" s="64"/>
      <c r="AT654" s="64"/>
      <c r="AU654" s="64"/>
      <c r="AV654" s="64"/>
      <c r="AW654" s="64"/>
      <c r="AX654" s="64"/>
      <c r="AY654" s="64"/>
      <c r="AZ654" s="64"/>
      <c r="BA654" s="64"/>
      <c r="BB654" s="64"/>
      <c r="BC654" s="64"/>
      <c r="BD654" s="64"/>
      <c r="BE654" s="64"/>
      <c r="BF654" s="64"/>
      <c r="BG654" s="64"/>
      <c r="BH654" s="64"/>
      <c r="BI654" s="64"/>
      <c r="BJ654" s="64"/>
      <c r="BK654" s="64"/>
      <c r="BL654" s="64"/>
      <c r="BM654" s="64"/>
      <c r="BN654" s="64"/>
      <c r="BO654" s="64"/>
      <c r="BP654" s="64"/>
      <c r="BQ654" s="64"/>
      <c r="BR654" s="64"/>
      <c r="BS654" s="64"/>
      <c r="BT654" s="64"/>
      <c r="BU654" s="64"/>
      <c r="BV654" s="64"/>
      <c r="BW654" s="64"/>
      <c r="BX654" s="64"/>
      <c r="BY654" s="64"/>
      <c r="BZ654" s="64"/>
      <c r="CA654" s="64"/>
      <c r="CB654" s="64"/>
      <c r="CC654" s="64"/>
      <c r="CD654" s="64"/>
      <c r="CE654" s="64"/>
      <c r="CF654" s="64"/>
      <c r="CG654" s="64"/>
      <c r="CH654" s="64"/>
      <c r="CI654" s="64"/>
      <c r="CJ654" s="64"/>
      <c r="CK654" s="64"/>
      <c r="CL654" s="64"/>
      <c r="CM654" s="64"/>
      <c r="CN654" s="64"/>
      <c r="CO654" s="64"/>
      <c r="CP654" s="64"/>
      <c r="CQ654" s="64"/>
      <c r="CR654" s="64"/>
      <c r="CS654" s="64"/>
      <c r="CT654" s="64"/>
      <c r="CU654" s="64"/>
      <c r="CV654" s="64"/>
      <c r="CW654" s="64"/>
      <c r="CX654" s="64"/>
    </row>
    <row r="655" spans="1:102" ht="13.5" customHeight="1" x14ac:dyDescent="0.2">
      <c r="A655" s="3"/>
      <c r="B655" s="64"/>
      <c r="C655" s="68"/>
      <c r="D655" s="68"/>
      <c r="E655" s="68"/>
      <c r="F655" s="68"/>
      <c r="G655" s="64"/>
      <c r="H655" s="64"/>
      <c r="I655" s="64"/>
      <c r="J655" s="64"/>
      <c r="K655" s="64"/>
      <c r="L655" s="65"/>
      <c r="M655" s="64"/>
      <c r="N655" s="65"/>
      <c r="O655" s="64"/>
      <c r="P655" s="64"/>
      <c r="Q655" s="64"/>
      <c r="R655" s="64"/>
      <c r="S655" s="64"/>
      <c r="T655" s="64"/>
      <c r="U655" s="64"/>
      <c r="V655" s="64"/>
      <c r="W655" s="64"/>
      <c r="X655" s="64"/>
      <c r="Y655" s="64"/>
      <c r="Z655" s="64"/>
      <c r="AA655" s="64"/>
      <c r="AB655" s="64"/>
      <c r="AC655" s="64"/>
      <c r="AD655" s="64"/>
      <c r="AE655" s="64"/>
      <c r="AF655" s="66"/>
      <c r="AG655" s="66"/>
      <c r="AH655" s="66"/>
      <c r="AI655" s="66"/>
      <c r="AJ655" s="66"/>
      <c r="AK655" s="66"/>
      <c r="AL655" s="66"/>
      <c r="AM655" s="66"/>
      <c r="AN655" s="66"/>
      <c r="AO655" s="66"/>
      <c r="AP655" s="66"/>
      <c r="AQ655" s="66"/>
      <c r="AR655" s="66"/>
      <c r="AS655" s="66"/>
      <c r="AT655" s="66"/>
      <c r="AU655" s="66"/>
      <c r="AV655" s="66"/>
      <c r="AW655" s="66"/>
      <c r="AX655" s="66"/>
      <c r="AY655" s="66"/>
      <c r="AZ655" s="66"/>
      <c r="BA655" s="66"/>
      <c r="BB655" s="66"/>
      <c r="BC655" s="66"/>
      <c r="BD655" s="66"/>
      <c r="BE655" s="66"/>
      <c r="BF655" s="66"/>
      <c r="BG655" s="66"/>
      <c r="BH655" s="66"/>
      <c r="BI655" s="66"/>
      <c r="BJ655" s="66"/>
      <c r="BK655" s="66"/>
      <c r="BL655" s="66"/>
      <c r="BM655" s="66"/>
      <c r="BN655" s="66"/>
      <c r="BO655" s="66"/>
      <c r="BP655" s="66"/>
      <c r="BQ655" s="66"/>
      <c r="BR655" s="66"/>
      <c r="BS655" s="66"/>
      <c r="BT655" s="66"/>
      <c r="BU655" s="64"/>
      <c r="BV655" s="64"/>
      <c r="BW655" s="64"/>
      <c r="BX655" s="64"/>
      <c r="BY655" s="64"/>
      <c r="BZ655" s="64"/>
      <c r="CA655" s="64"/>
      <c r="CB655" s="64"/>
      <c r="CC655" s="64"/>
      <c r="CD655" s="64"/>
      <c r="CE655" s="64"/>
      <c r="CF655" s="64"/>
      <c r="CG655" s="64"/>
      <c r="CH655" s="64"/>
      <c r="CI655" s="64"/>
      <c r="CJ655" s="64"/>
      <c r="CK655" s="64"/>
      <c r="CL655" s="64"/>
      <c r="CM655" s="64"/>
      <c r="CN655" s="64"/>
      <c r="CO655" s="64"/>
      <c r="CP655" s="64"/>
      <c r="CQ655" s="64"/>
      <c r="CR655" s="64"/>
      <c r="CS655" s="64"/>
      <c r="CT655" s="64"/>
      <c r="CU655" s="64"/>
      <c r="CV655" s="64"/>
      <c r="CW655" s="64"/>
      <c r="CX655" s="64"/>
    </row>
    <row r="656" spans="1:102" ht="13.5" customHeight="1" x14ac:dyDescent="0.2">
      <c r="A656" s="3"/>
      <c r="B656" s="64"/>
      <c r="C656" s="68"/>
      <c r="D656" s="68"/>
      <c r="E656" s="68"/>
      <c r="F656" s="68"/>
      <c r="G656" s="64"/>
      <c r="H656" s="64"/>
      <c r="I656" s="64"/>
      <c r="J656" s="64"/>
      <c r="K656" s="64"/>
      <c r="L656" s="64"/>
      <c r="M656" s="64"/>
      <c r="N656" s="65"/>
      <c r="O656" s="56"/>
      <c r="P656" s="56"/>
      <c r="Q656" s="56"/>
      <c r="R656" s="56"/>
      <c r="S656" s="56"/>
      <c r="T656" s="56"/>
      <c r="U656" s="56"/>
      <c r="V656" s="56"/>
      <c r="W656" s="56"/>
      <c r="X656" s="56"/>
      <c r="Y656" s="56"/>
      <c r="Z656" s="56"/>
      <c r="AA656" s="56"/>
      <c r="AB656" s="56"/>
      <c r="AC656" s="56"/>
      <c r="AD656" s="56"/>
      <c r="AE656" s="64"/>
      <c r="AF656" s="64"/>
      <c r="AG656" s="64"/>
      <c r="AH656" s="64"/>
      <c r="AI656" s="64"/>
      <c r="AJ656" s="64"/>
      <c r="AK656" s="64"/>
      <c r="AL656" s="64"/>
      <c r="AM656" s="64"/>
      <c r="AN656" s="64"/>
      <c r="AO656" s="64"/>
      <c r="AP656" s="64"/>
      <c r="AQ656" s="69"/>
      <c r="AR656" s="69"/>
      <c r="AS656" s="69"/>
      <c r="AT656" s="69"/>
      <c r="AU656" s="70"/>
      <c r="AV656" s="64"/>
      <c r="AW656" s="64"/>
      <c r="AX656" s="64"/>
      <c r="AY656" s="64"/>
      <c r="AZ656" s="64"/>
      <c r="BA656" s="70"/>
      <c r="BB656" s="64"/>
      <c r="BC656" s="64"/>
      <c r="BD656" s="64"/>
      <c r="BE656" s="64"/>
      <c r="BF656" s="64"/>
      <c r="BG656" s="64"/>
      <c r="BH656" s="70"/>
      <c r="BI656" s="64"/>
      <c r="BJ656" s="64"/>
      <c r="BK656" s="64"/>
      <c r="BL656" s="64"/>
      <c r="BM656" s="64"/>
      <c r="BN656" s="70"/>
      <c r="BO656" s="64"/>
      <c r="BP656" s="64"/>
      <c r="BQ656" s="64"/>
      <c r="BR656" s="64"/>
      <c r="BS656" s="64"/>
      <c r="BT656" s="64"/>
      <c r="BU656" s="64"/>
      <c r="BV656" s="64"/>
      <c r="BW656" s="64"/>
      <c r="BX656" s="64"/>
      <c r="BY656" s="64"/>
      <c r="BZ656" s="64"/>
      <c r="CA656" s="64"/>
      <c r="CB656" s="64"/>
      <c r="CC656" s="64"/>
      <c r="CD656" s="64"/>
      <c r="CE656" s="64"/>
      <c r="CF656" s="64"/>
      <c r="CG656" s="64"/>
      <c r="CH656" s="64"/>
      <c r="CI656" s="64"/>
      <c r="CJ656" s="64"/>
      <c r="CK656" s="64"/>
      <c r="CL656" s="64"/>
      <c r="CM656" s="64"/>
      <c r="CN656" s="64"/>
      <c r="CO656" s="64"/>
      <c r="CP656" s="64"/>
      <c r="CQ656" s="64"/>
      <c r="CR656" s="64"/>
      <c r="CS656" s="64"/>
      <c r="CT656" s="64"/>
      <c r="CU656" s="64"/>
      <c r="CV656" s="64"/>
      <c r="CW656" s="64"/>
      <c r="CX656" s="64"/>
    </row>
    <row r="657" spans="1:102" ht="13.5" customHeight="1" x14ac:dyDescent="0.2">
      <c r="A657" s="3"/>
      <c r="B657" s="64"/>
      <c r="C657" s="68"/>
      <c r="D657" s="68"/>
      <c r="E657" s="68"/>
      <c r="F657" s="68"/>
      <c r="G657" s="64"/>
      <c r="H657" s="64"/>
      <c r="I657" s="64"/>
      <c r="J657" s="64"/>
      <c r="K657" s="64"/>
      <c r="L657" s="64"/>
      <c r="M657" s="64"/>
      <c r="N657" s="65"/>
      <c r="O657" s="56"/>
      <c r="P657" s="56"/>
      <c r="Q657" s="56"/>
      <c r="R657" s="56"/>
      <c r="S657" s="56"/>
      <c r="T657" s="56"/>
      <c r="U657" s="56"/>
      <c r="V657" s="56"/>
      <c r="W657" s="56"/>
      <c r="X657" s="56"/>
      <c r="Y657" s="56"/>
      <c r="Z657" s="56"/>
      <c r="AA657" s="56"/>
      <c r="AB657" s="56"/>
      <c r="AC657" s="56"/>
      <c r="AD657" s="56"/>
      <c r="AE657" s="64"/>
      <c r="AF657" s="64"/>
      <c r="AG657" s="64"/>
      <c r="AH657" s="64"/>
      <c r="AI657" s="64"/>
      <c r="AJ657" s="64"/>
      <c r="AK657" s="64"/>
      <c r="AL657" s="64"/>
      <c r="AM657" s="64"/>
      <c r="AN657" s="64"/>
      <c r="AO657" s="64"/>
      <c r="AP657" s="64"/>
      <c r="AQ657" s="64"/>
      <c r="AR657" s="64"/>
      <c r="AS657" s="64"/>
      <c r="AT657" s="64"/>
      <c r="AU657" s="64"/>
      <c r="AV657" s="64"/>
      <c r="AW657" s="64"/>
      <c r="AX657" s="64"/>
      <c r="AY657" s="64"/>
      <c r="AZ657" s="64"/>
      <c r="BA657" s="64"/>
      <c r="BB657" s="64"/>
      <c r="BC657" s="64"/>
      <c r="BD657" s="64"/>
      <c r="BE657" s="64"/>
      <c r="BF657" s="64"/>
      <c r="BG657" s="64"/>
      <c r="BH657" s="64"/>
      <c r="BI657" s="64"/>
      <c r="BJ657" s="64"/>
      <c r="BK657" s="64"/>
      <c r="BL657" s="64"/>
      <c r="BM657" s="64"/>
      <c r="BN657" s="64"/>
      <c r="BO657" s="64"/>
      <c r="BP657" s="64"/>
      <c r="BQ657" s="64"/>
      <c r="BR657" s="64"/>
      <c r="BS657" s="64"/>
      <c r="BT657" s="64"/>
      <c r="BU657" s="64"/>
      <c r="BV657" s="64"/>
      <c r="BW657" s="64"/>
      <c r="BX657" s="64"/>
      <c r="BY657" s="64"/>
      <c r="BZ657" s="64"/>
      <c r="CA657" s="64"/>
      <c r="CB657" s="64"/>
      <c r="CC657" s="64"/>
      <c r="CD657" s="64"/>
      <c r="CE657" s="64"/>
      <c r="CF657" s="64"/>
      <c r="CG657" s="64"/>
      <c r="CH657" s="64"/>
      <c r="CI657" s="64"/>
      <c r="CJ657" s="64"/>
      <c r="CK657" s="64"/>
      <c r="CL657" s="64"/>
      <c r="CM657" s="64"/>
      <c r="CN657" s="64"/>
      <c r="CO657" s="64"/>
      <c r="CP657" s="64"/>
      <c r="CQ657" s="64"/>
      <c r="CR657" s="64"/>
      <c r="CS657" s="64"/>
      <c r="CT657" s="64"/>
      <c r="CU657" s="64"/>
      <c r="CV657" s="64"/>
      <c r="CW657" s="64"/>
      <c r="CX657" s="64"/>
    </row>
    <row r="658" spans="1:102" ht="13.5" customHeight="1" x14ac:dyDescent="0.2">
      <c r="A658" s="3"/>
      <c r="B658" s="77"/>
      <c r="C658" s="64"/>
      <c r="D658" s="64"/>
      <c r="E658" s="64"/>
      <c r="F658" s="64"/>
      <c r="G658" s="64"/>
      <c r="H658" s="64"/>
      <c r="I658" s="64"/>
      <c r="J658" s="64"/>
      <c r="K658" s="64"/>
      <c r="L658" s="64"/>
      <c r="M658" s="64"/>
      <c r="N658" s="65"/>
      <c r="O658" s="64"/>
      <c r="P658" s="64"/>
      <c r="Q658" s="64"/>
      <c r="R658" s="64"/>
      <c r="S658" s="64"/>
      <c r="T658" s="64"/>
      <c r="U658" s="64"/>
      <c r="V658" s="64"/>
      <c r="W658" s="64"/>
      <c r="X658" s="64"/>
      <c r="Y658" s="64"/>
      <c r="Z658" s="64"/>
      <c r="AA658" s="64"/>
      <c r="AB658" s="64"/>
      <c r="AC658" s="56"/>
      <c r="AD658" s="56"/>
      <c r="AE658" s="56"/>
      <c r="AF658" s="56"/>
      <c r="AG658" s="56"/>
      <c r="AH658" s="56"/>
      <c r="AI658" s="64"/>
      <c r="AJ658" s="64"/>
      <c r="AK658" s="64"/>
      <c r="AL658" s="64"/>
      <c r="AM658" s="64"/>
      <c r="AN658" s="64"/>
      <c r="AO658" s="64"/>
      <c r="AP658" s="64"/>
      <c r="AQ658" s="64"/>
      <c r="AR658" s="64"/>
      <c r="AS658" s="64"/>
      <c r="AT658" s="64"/>
      <c r="AU658" s="64"/>
      <c r="AV658" s="64"/>
      <c r="AW658" s="64"/>
      <c r="AX658" s="64"/>
      <c r="AY658" s="64"/>
      <c r="AZ658" s="64"/>
      <c r="BA658" s="64"/>
      <c r="BB658" s="64"/>
      <c r="BC658" s="64"/>
      <c r="BD658" s="64"/>
      <c r="BE658" s="64"/>
      <c r="BF658" s="64"/>
      <c r="BG658" s="64"/>
      <c r="BH658" s="64"/>
      <c r="BI658" s="64"/>
      <c r="BJ658" s="64"/>
      <c r="BK658" s="64"/>
      <c r="BL658" s="64"/>
      <c r="BM658" s="64"/>
      <c r="BN658" s="64"/>
      <c r="BO658" s="64"/>
      <c r="BP658" s="64"/>
      <c r="BQ658" s="64"/>
      <c r="BR658" s="64"/>
      <c r="BS658" s="64"/>
      <c r="BT658" s="64"/>
      <c r="BU658" s="64"/>
      <c r="BV658" s="64"/>
      <c r="BW658" s="64"/>
      <c r="BX658" s="64"/>
      <c r="BY658" s="64"/>
      <c r="BZ658" s="64"/>
      <c r="CA658" s="64"/>
      <c r="CB658" s="64"/>
      <c r="CC658" s="64"/>
      <c r="CD658" s="64"/>
      <c r="CE658" s="64"/>
      <c r="CF658" s="64"/>
      <c r="CG658" s="64"/>
      <c r="CH658" s="64"/>
      <c r="CI658" s="64"/>
      <c r="CJ658" s="64"/>
      <c r="CK658" s="64"/>
      <c r="CL658" s="64"/>
      <c r="CM658" s="64"/>
      <c r="CN658" s="64"/>
      <c r="CO658" s="64"/>
      <c r="CP658" s="64"/>
      <c r="CQ658" s="64"/>
      <c r="CR658" s="64"/>
      <c r="CS658" s="64"/>
      <c r="CT658" s="64"/>
      <c r="CU658" s="64"/>
      <c r="CV658" s="64"/>
      <c r="CW658" s="64"/>
      <c r="CX658" s="64"/>
    </row>
    <row r="659" spans="1:102" ht="13.5" customHeight="1" x14ac:dyDescent="0.2">
      <c r="A659" s="3"/>
      <c r="B659" s="77"/>
      <c r="C659" s="83"/>
      <c r="D659" s="83"/>
      <c r="E659" s="83"/>
      <c r="F659" s="83"/>
      <c r="G659" s="83"/>
      <c r="H659" s="83"/>
      <c r="I659" s="83"/>
      <c r="J659" s="83"/>
      <c r="K659" s="83"/>
      <c r="L659" s="83"/>
      <c r="M659" s="83"/>
      <c r="N659" s="83"/>
      <c r="O659" s="83"/>
      <c r="P659" s="83"/>
      <c r="Q659" s="83"/>
      <c r="R659" s="54"/>
      <c r="S659" s="54"/>
      <c r="T659" s="54"/>
      <c r="U659" s="83"/>
      <c r="V659" s="83"/>
      <c r="W659" s="83"/>
      <c r="X659" s="83"/>
      <c r="Y659" s="83"/>
      <c r="Z659" s="83"/>
      <c r="AA659" s="83"/>
      <c r="AB659" s="83"/>
      <c r="AC659" s="83"/>
      <c r="AD659" s="83"/>
      <c r="AE659" s="83"/>
      <c r="AF659" s="83"/>
      <c r="AG659" s="83"/>
      <c r="AH659" s="83"/>
      <c r="AI659" s="83"/>
      <c r="AJ659" s="83"/>
      <c r="AK659" s="83"/>
      <c r="AL659" s="83"/>
      <c r="AM659" s="83"/>
      <c r="AN659" s="83"/>
      <c r="AO659" s="83"/>
      <c r="AP659" s="83"/>
      <c r="AQ659" s="83"/>
      <c r="AR659" s="83"/>
      <c r="AS659" s="83"/>
      <c r="AT659" s="83"/>
      <c r="AU659" s="83"/>
      <c r="AV659" s="83"/>
      <c r="AW659" s="83"/>
      <c r="AX659" s="83"/>
      <c r="AY659" s="83"/>
      <c r="AZ659" s="71"/>
      <c r="BA659" s="83"/>
      <c r="BB659" s="83"/>
      <c r="BC659" s="83"/>
      <c r="BD659" s="83"/>
      <c r="BE659" s="83"/>
      <c r="BF659" s="83"/>
      <c r="BG659" s="83"/>
      <c r="BH659" s="83"/>
      <c r="BI659" s="83"/>
      <c r="BJ659" s="83"/>
      <c r="BK659" s="83"/>
      <c r="BL659" s="83"/>
      <c r="BM659" s="83"/>
      <c r="BN659" s="83"/>
      <c r="BO659" s="83"/>
      <c r="BP659" s="54"/>
      <c r="BQ659" s="54"/>
      <c r="BR659" s="54"/>
      <c r="BS659" s="83"/>
      <c r="BT659" s="83"/>
      <c r="BU659" s="83"/>
      <c r="BV659" s="83"/>
      <c r="BW659" s="83"/>
      <c r="BX659" s="83"/>
      <c r="BY659" s="83"/>
      <c r="BZ659" s="83"/>
      <c r="CA659" s="83"/>
      <c r="CB659" s="83"/>
      <c r="CC659" s="83"/>
      <c r="CD659" s="83"/>
      <c r="CE659" s="83"/>
      <c r="CF659" s="83"/>
      <c r="CG659" s="83"/>
      <c r="CH659" s="83"/>
      <c r="CI659" s="83"/>
      <c r="CJ659" s="83"/>
      <c r="CK659" s="83"/>
      <c r="CL659" s="83"/>
      <c r="CM659" s="83"/>
      <c r="CN659" s="83"/>
      <c r="CO659" s="83"/>
      <c r="CP659" s="83"/>
      <c r="CQ659" s="83"/>
      <c r="CR659" s="83"/>
      <c r="CS659" s="83"/>
      <c r="CT659" s="83"/>
      <c r="CU659" s="83"/>
      <c r="CV659" s="83"/>
      <c r="CW659" s="83"/>
      <c r="CX659" s="77"/>
    </row>
    <row r="660" spans="1:102" ht="13.5" customHeight="1" x14ac:dyDescent="0.2">
      <c r="A660" s="3"/>
      <c r="B660" s="77"/>
      <c r="C660" s="83"/>
      <c r="D660" s="83"/>
      <c r="E660" s="83"/>
      <c r="F660" s="83"/>
      <c r="G660" s="83"/>
      <c r="H660" s="83"/>
      <c r="I660" s="83"/>
      <c r="J660" s="83"/>
      <c r="K660" s="83"/>
      <c r="L660" s="83"/>
      <c r="M660" s="83"/>
      <c r="N660" s="83"/>
      <c r="O660" s="83"/>
      <c r="P660" s="83"/>
      <c r="Q660" s="83"/>
      <c r="R660" s="83"/>
      <c r="S660" s="83"/>
      <c r="T660" s="83"/>
      <c r="U660" s="83"/>
      <c r="V660" s="83"/>
      <c r="W660" s="83"/>
      <c r="X660" s="54"/>
      <c r="Y660" s="54"/>
      <c r="Z660" s="54"/>
      <c r="AA660" s="54"/>
      <c r="AB660" s="54"/>
      <c r="AC660" s="73"/>
      <c r="AD660" s="73"/>
      <c r="AE660" s="73"/>
      <c r="AF660" s="73"/>
      <c r="AG660" s="73"/>
      <c r="AH660" s="73"/>
      <c r="AI660" s="73"/>
      <c r="AJ660" s="73"/>
      <c r="AK660" s="73"/>
      <c r="AL660" s="73"/>
      <c r="AM660" s="73"/>
      <c r="AN660" s="73"/>
      <c r="AO660" s="73"/>
      <c r="AP660" s="73"/>
      <c r="AQ660" s="73"/>
      <c r="AR660" s="73"/>
      <c r="AS660" s="73"/>
      <c r="AT660" s="73"/>
      <c r="AU660" s="73"/>
      <c r="AV660" s="73"/>
      <c r="AW660" s="73"/>
      <c r="AX660" s="73"/>
      <c r="AY660" s="73"/>
      <c r="AZ660" s="72"/>
      <c r="BA660" s="83"/>
      <c r="BB660" s="83"/>
      <c r="BC660" s="83"/>
      <c r="BD660" s="83"/>
      <c r="BE660" s="83"/>
      <c r="BF660" s="83"/>
      <c r="BG660" s="83"/>
      <c r="BH660" s="83"/>
      <c r="BI660" s="83"/>
      <c r="BJ660" s="83"/>
      <c r="BK660" s="83"/>
      <c r="BL660" s="83"/>
      <c r="BM660" s="83"/>
      <c r="BN660" s="83"/>
      <c r="BO660" s="83"/>
      <c r="BP660" s="83"/>
      <c r="BQ660" s="83"/>
      <c r="BR660" s="83"/>
      <c r="BS660" s="83"/>
      <c r="BT660" s="83"/>
      <c r="BU660" s="83"/>
      <c r="BV660" s="54"/>
      <c r="BW660" s="54"/>
      <c r="BX660" s="54"/>
      <c r="BY660" s="54"/>
      <c r="BZ660" s="54"/>
      <c r="CA660" s="73"/>
      <c r="CB660" s="73"/>
      <c r="CC660" s="73"/>
      <c r="CD660" s="73"/>
      <c r="CE660" s="73"/>
      <c r="CF660" s="73"/>
      <c r="CG660" s="73"/>
      <c r="CH660" s="73"/>
      <c r="CI660" s="73"/>
      <c r="CJ660" s="73"/>
      <c r="CK660" s="73"/>
      <c r="CL660" s="73"/>
      <c r="CM660" s="73"/>
      <c r="CN660" s="73"/>
      <c r="CO660" s="73"/>
      <c r="CP660" s="73"/>
      <c r="CQ660" s="73"/>
      <c r="CR660" s="73"/>
      <c r="CS660" s="73"/>
      <c r="CT660" s="73"/>
      <c r="CU660" s="73"/>
      <c r="CV660" s="73"/>
      <c r="CW660" s="73"/>
      <c r="CX660" s="77"/>
    </row>
    <row r="661" spans="1:102" ht="13.5" customHeight="1" x14ac:dyDescent="0.25">
      <c r="A661" s="3"/>
      <c r="B661" s="77"/>
      <c r="C661" s="84"/>
      <c r="D661" s="75"/>
      <c r="E661" s="75"/>
      <c r="F661" s="75"/>
      <c r="G661" s="75"/>
      <c r="H661" s="75"/>
      <c r="I661" s="75"/>
      <c r="J661" s="75"/>
      <c r="K661" s="75"/>
      <c r="L661" s="75"/>
      <c r="M661" s="74"/>
      <c r="N661" s="74"/>
      <c r="O661" s="74"/>
      <c r="P661" s="74"/>
      <c r="Q661" s="74"/>
      <c r="R661" s="85"/>
      <c r="S661" s="85"/>
      <c r="T661" s="85"/>
      <c r="U661" s="86"/>
      <c r="V661" s="86"/>
      <c r="W661" s="86"/>
      <c r="X661" s="74"/>
      <c r="Y661" s="74"/>
      <c r="Z661" s="74"/>
      <c r="AA661" s="74"/>
      <c r="AB661" s="74"/>
      <c r="AC661" s="73"/>
      <c r="AD661" s="73"/>
      <c r="AE661" s="73"/>
      <c r="AF661" s="73"/>
      <c r="AG661" s="73"/>
      <c r="AH661" s="73"/>
      <c r="AI661" s="73"/>
      <c r="AJ661" s="73"/>
      <c r="AK661" s="73"/>
      <c r="AL661" s="73"/>
      <c r="AM661" s="73"/>
      <c r="AN661" s="73"/>
      <c r="AO661" s="73"/>
      <c r="AP661" s="73"/>
      <c r="AQ661" s="73"/>
      <c r="AR661" s="73"/>
      <c r="AS661" s="73"/>
      <c r="AT661" s="73"/>
      <c r="AU661" s="73"/>
      <c r="AV661" s="73"/>
      <c r="AW661" s="73"/>
      <c r="AX661" s="73"/>
      <c r="AY661" s="73"/>
      <c r="AZ661" s="72"/>
      <c r="BA661" s="84"/>
      <c r="BB661" s="76"/>
      <c r="BC661" s="76"/>
      <c r="BD661" s="76"/>
      <c r="BE661" s="76"/>
      <c r="BF661" s="76"/>
      <c r="BG661" s="76"/>
      <c r="BH661" s="76"/>
      <c r="BI661" s="76"/>
      <c r="BJ661" s="76"/>
      <c r="BK661" s="74"/>
      <c r="BL661" s="74"/>
      <c r="BM661" s="74"/>
      <c r="BN661" s="74"/>
      <c r="BO661" s="74"/>
      <c r="BP661" s="85"/>
      <c r="BQ661" s="85"/>
      <c r="BR661" s="85"/>
      <c r="BS661" s="86"/>
      <c r="BT661" s="86"/>
      <c r="BU661" s="86"/>
      <c r="BV661" s="74"/>
      <c r="BW661" s="74"/>
      <c r="BX661" s="74"/>
      <c r="BY661" s="74"/>
      <c r="BZ661" s="74"/>
      <c r="CA661" s="73"/>
      <c r="CB661" s="73"/>
      <c r="CC661" s="73"/>
      <c r="CD661" s="73"/>
      <c r="CE661" s="73"/>
      <c r="CF661" s="73"/>
      <c r="CG661" s="73"/>
      <c r="CH661" s="73"/>
      <c r="CI661" s="73"/>
      <c r="CJ661" s="73"/>
      <c r="CK661" s="73"/>
      <c r="CL661" s="73"/>
      <c r="CM661" s="73"/>
      <c r="CN661" s="73"/>
      <c r="CO661" s="73"/>
      <c r="CP661" s="73"/>
      <c r="CQ661" s="73"/>
      <c r="CR661" s="73"/>
      <c r="CS661" s="73"/>
      <c r="CT661" s="73"/>
      <c r="CU661" s="73"/>
      <c r="CV661" s="73"/>
      <c r="CW661" s="73"/>
      <c r="CX661" s="77"/>
    </row>
    <row r="662" spans="1:102" ht="13.5" customHeight="1" x14ac:dyDescent="0.25">
      <c r="A662" s="3"/>
      <c r="B662" s="77"/>
      <c r="C662" s="84"/>
      <c r="D662" s="75"/>
      <c r="E662" s="75"/>
      <c r="F662" s="75"/>
      <c r="G662" s="75"/>
      <c r="H662" s="75"/>
      <c r="I662" s="75"/>
      <c r="J662" s="75"/>
      <c r="K662" s="75"/>
      <c r="L662" s="75"/>
      <c r="M662" s="74"/>
      <c r="N662" s="74"/>
      <c r="O662" s="74"/>
      <c r="P662" s="74"/>
      <c r="Q662" s="74"/>
      <c r="R662" s="85"/>
      <c r="S662" s="85"/>
      <c r="T662" s="85"/>
      <c r="U662" s="86"/>
      <c r="V662" s="86"/>
      <c r="W662" s="86"/>
      <c r="X662" s="74"/>
      <c r="Y662" s="74"/>
      <c r="Z662" s="74"/>
      <c r="AA662" s="74"/>
      <c r="AB662" s="74"/>
      <c r="AC662" s="73"/>
      <c r="AD662" s="73"/>
      <c r="AE662" s="73"/>
      <c r="AF662" s="73"/>
      <c r="AG662" s="73"/>
      <c r="AH662" s="73"/>
      <c r="AI662" s="73"/>
      <c r="AJ662" s="73"/>
      <c r="AK662" s="73"/>
      <c r="AL662" s="73"/>
      <c r="AM662" s="73"/>
      <c r="AN662" s="73"/>
      <c r="AO662" s="73"/>
      <c r="AP662" s="73"/>
      <c r="AQ662" s="73"/>
      <c r="AR662" s="73"/>
      <c r="AS662" s="73"/>
      <c r="AT662" s="73"/>
      <c r="AU662" s="73"/>
      <c r="AV662" s="73"/>
      <c r="AW662" s="73"/>
      <c r="AX662" s="73"/>
      <c r="AY662" s="73"/>
      <c r="AZ662" s="72"/>
      <c r="BA662" s="84"/>
      <c r="BB662" s="76"/>
      <c r="BC662" s="76"/>
      <c r="BD662" s="76"/>
      <c r="BE662" s="76"/>
      <c r="BF662" s="76"/>
      <c r="BG662" s="76"/>
      <c r="BH662" s="76"/>
      <c r="BI662" s="76"/>
      <c r="BJ662" s="76"/>
      <c r="BK662" s="74"/>
      <c r="BL662" s="74"/>
      <c r="BM662" s="74"/>
      <c r="BN662" s="74"/>
      <c r="BO662" s="74"/>
      <c r="BP662" s="85"/>
      <c r="BQ662" s="85"/>
      <c r="BR662" s="85"/>
      <c r="BS662" s="86"/>
      <c r="BT662" s="86"/>
      <c r="BU662" s="86"/>
      <c r="BV662" s="74"/>
      <c r="BW662" s="74"/>
      <c r="BX662" s="74"/>
      <c r="BY662" s="74"/>
      <c r="BZ662" s="74"/>
      <c r="CA662" s="73"/>
      <c r="CB662" s="73"/>
      <c r="CC662" s="73"/>
      <c r="CD662" s="73"/>
      <c r="CE662" s="73"/>
      <c r="CF662" s="73"/>
      <c r="CG662" s="73"/>
      <c r="CH662" s="73"/>
      <c r="CI662" s="73"/>
      <c r="CJ662" s="73"/>
      <c r="CK662" s="73"/>
      <c r="CL662" s="73"/>
      <c r="CM662" s="73"/>
      <c r="CN662" s="73"/>
      <c r="CO662" s="73"/>
      <c r="CP662" s="73"/>
      <c r="CQ662" s="73"/>
      <c r="CR662" s="73"/>
      <c r="CS662" s="73"/>
      <c r="CT662" s="73"/>
      <c r="CU662" s="73"/>
      <c r="CV662" s="73"/>
      <c r="CW662" s="73"/>
      <c r="CX662" s="77"/>
    </row>
    <row r="663" spans="1:102" ht="13.5" customHeight="1" x14ac:dyDescent="0.25">
      <c r="A663" s="3"/>
      <c r="B663" s="77"/>
      <c r="C663" s="84"/>
      <c r="D663" s="75"/>
      <c r="E663" s="75"/>
      <c r="F663" s="75"/>
      <c r="G663" s="75"/>
      <c r="H663" s="75"/>
      <c r="I663" s="75"/>
      <c r="J663" s="75"/>
      <c r="K663" s="75"/>
      <c r="L663" s="75"/>
      <c r="M663" s="74"/>
      <c r="N663" s="74"/>
      <c r="O663" s="74"/>
      <c r="P663" s="74"/>
      <c r="Q663" s="74"/>
      <c r="R663" s="85"/>
      <c r="S663" s="85"/>
      <c r="T663" s="85"/>
      <c r="U663" s="86"/>
      <c r="V663" s="86"/>
      <c r="W663" s="86"/>
      <c r="X663" s="74"/>
      <c r="Y663" s="74"/>
      <c r="Z663" s="74"/>
      <c r="AA663" s="74"/>
      <c r="AB663" s="74"/>
      <c r="AC663" s="73"/>
      <c r="AD663" s="73"/>
      <c r="AE663" s="73"/>
      <c r="AF663" s="73"/>
      <c r="AG663" s="73"/>
      <c r="AH663" s="73"/>
      <c r="AI663" s="73"/>
      <c r="AJ663" s="73"/>
      <c r="AK663" s="73"/>
      <c r="AL663" s="73"/>
      <c r="AM663" s="73"/>
      <c r="AN663" s="73"/>
      <c r="AO663" s="73"/>
      <c r="AP663" s="73"/>
      <c r="AQ663" s="73"/>
      <c r="AR663" s="73"/>
      <c r="AS663" s="73"/>
      <c r="AT663" s="73"/>
      <c r="AU663" s="73"/>
      <c r="AV663" s="73"/>
      <c r="AW663" s="73"/>
      <c r="AX663" s="73"/>
      <c r="AY663" s="73"/>
      <c r="AZ663" s="72"/>
      <c r="BA663" s="84"/>
      <c r="BB663" s="76"/>
      <c r="BC663" s="76"/>
      <c r="BD663" s="76"/>
      <c r="BE663" s="76"/>
      <c r="BF663" s="76"/>
      <c r="BG663" s="76"/>
      <c r="BH663" s="76"/>
      <c r="BI663" s="76"/>
      <c r="BJ663" s="76"/>
      <c r="BK663" s="74"/>
      <c r="BL663" s="74"/>
      <c r="BM663" s="74"/>
      <c r="BN663" s="74"/>
      <c r="BO663" s="74"/>
      <c r="BP663" s="85"/>
      <c r="BQ663" s="85"/>
      <c r="BR663" s="85"/>
      <c r="BS663" s="86"/>
      <c r="BT663" s="86"/>
      <c r="BU663" s="86"/>
      <c r="BV663" s="74"/>
      <c r="BW663" s="74"/>
      <c r="BX663" s="74"/>
      <c r="BY663" s="74"/>
      <c r="BZ663" s="74"/>
      <c r="CA663" s="73"/>
      <c r="CB663" s="73"/>
      <c r="CC663" s="73"/>
      <c r="CD663" s="73"/>
      <c r="CE663" s="73"/>
      <c r="CF663" s="73"/>
      <c r="CG663" s="73"/>
      <c r="CH663" s="73"/>
      <c r="CI663" s="73"/>
      <c r="CJ663" s="73"/>
      <c r="CK663" s="73"/>
      <c r="CL663" s="73"/>
      <c r="CM663" s="73"/>
      <c r="CN663" s="73"/>
      <c r="CO663" s="73"/>
      <c r="CP663" s="73"/>
      <c r="CQ663" s="73"/>
      <c r="CR663" s="73"/>
      <c r="CS663" s="73"/>
      <c r="CT663" s="73"/>
      <c r="CU663" s="73"/>
      <c r="CV663" s="73"/>
      <c r="CW663" s="73"/>
      <c r="CX663" s="77"/>
    </row>
    <row r="664" spans="1:102" ht="13.5" customHeight="1" x14ac:dyDescent="0.25">
      <c r="A664" s="3"/>
      <c r="B664" s="77"/>
      <c r="C664" s="84"/>
      <c r="D664" s="75"/>
      <c r="E664" s="75"/>
      <c r="F664" s="75"/>
      <c r="G664" s="75"/>
      <c r="H664" s="75"/>
      <c r="I664" s="75"/>
      <c r="J664" s="75"/>
      <c r="K664" s="75"/>
      <c r="L664" s="75"/>
      <c r="M664" s="74"/>
      <c r="N664" s="74"/>
      <c r="O664" s="74"/>
      <c r="P664" s="74"/>
      <c r="Q664" s="74"/>
      <c r="R664" s="85"/>
      <c r="S664" s="85"/>
      <c r="T664" s="85"/>
      <c r="U664" s="86"/>
      <c r="V664" s="86"/>
      <c r="W664" s="86"/>
      <c r="X664" s="74"/>
      <c r="Y664" s="74"/>
      <c r="Z664" s="74"/>
      <c r="AA664" s="74"/>
      <c r="AB664" s="74"/>
      <c r="AC664" s="73"/>
      <c r="AD664" s="73"/>
      <c r="AE664" s="73"/>
      <c r="AF664" s="73"/>
      <c r="AG664" s="73"/>
      <c r="AH664" s="73"/>
      <c r="AI664" s="73"/>
      <c r="AJ664" s="73"/>
      <c r="AK664" s="73"/>
      <c r="AL664" s="73"/>
      <c r="AM664" s="73"/>
      <c r="AN664" s="73"/>
      <c r="AO664" s="73"/>
      <c r="AP664" s="73"/>
      <c r="AQ664" s="73"/>
      <c r="AR664" s="73"/>
      <c r="AS664" s="73"/>
      <c r="AT664" s="73"/>
      <c r="AU664" s="73"/>
      <c r="AV664" s="73"/>
      <c r="AW664" s="73"/>
      <c r="AX664" s="73"/>
      <c r="AY664" s="73"/>
      <c r="AZ664" s="72"/>
      <c r="BA664" s="84"/>
      <c r="BB664" s="76"/>
      <c r="BC664" s="76"/>
      <c r="BD664" s="76"/>
      <c r="BE664" s="76"/>
      <c r="BF664" s="76"/>
      <c r="BG664" s="76"/>
      <c r="BH664" s="76"/>
      <c r="BI664" s="76"/>
      <c r="BJ664" s="76"/>
      <c r="BK664" s="74"/>
      <c r="BL664" s="74"/>
      <c r="BM664" s="74"/>
      <c r="BN664" s="74"/>
      <c r="BO664" s="74"/>
      <c r="BP664" s="85"/>
      <c r="BQ664" s="85"/>
      <c r="BR664" s="85"/>
      <c r="BS664" s="86"/>
      <c r="BT664" s="86"/>
      <c r="BU664" s="86"/>
      <c r="BV664" s="74"/>
      <c r="BW664" s="74"/>
      <c r="BX664" s="74"/>
      <c r="BY664" s="74"/>
      <c r="BZ664" s="74"/>
      <c r="CA664" s="73"/>
      <c r="CB664" s="73"/>
      <c r="CC664" s="73"/>
      <c r="CD664" s="73"/>
      <c r="CE664" s="73"/>
      <c r="CF664" s="73"/>
      <c r="CG664" s="73"/>
      <c r="CH664" s="73"/>
      <c r="CI664" s="73"/>
      <c r="CJ664" s="73"/>
      <c r="CK664" s="73"/>
      <c r="CL664" s="73"/>
      <c r="CM664" s="73"/>
      <c r="CN664" s="73"/>
      <c r="CO664" s="73"/>
      <c r="CP664" s="73"/>
      <c r="CQ664" s="73"/>
      <c r="CR664" s="73"/>
      <c r="CS664" s="73"/>
      <c r="CT664" s="73"/>
      <c r="CU664" s="73"/>
      <c r="CV664" s="73"/>
      <c r="CW664" s="73"/>
      <c r="CX664" s="77"/>
    </row>
    <row r="665" spans="1:102" ht="13.5" customHeight="1" x14ac:dyDescent="0.2">
      <c r="A665" s="3"/>
      <c r="B665" s="77"/>
      <c r="C665" s="83"/>
      <c r="D665" s="83"/>
      <c r="E665" s="83"/>
      <c r="F665" s="83"/>
      <c r="G665" s="83"/>
      <c r="H665" s="83"/>
      <c r="I665" s="83"/>
      <c r="J665" s="83"/>
      <c r="K665" s="83"/>
      <c r="L665" s="83"/>
      <c r="M665" s="83"/>
      <c r="N665" s="83"/>
      <c r="O665" s="83"/>
      <c r="P665" s="83"/>
      <c r="Q665" s="83"/>
      <c r="R665" s="83"/>
      <c r="S665" s="83"/>
      <c r="T665" s="83"/>
      <c r="U665" s="83"/>
      <c r="V665" s="83"/>
      <c r="W665" s="83"/>
      <c r="X665" s="54"/>
      <c r="Y665" s="54"/>
      <c r="Z665" s="54"/>
      <c r="AA665" s="54"/>
      <c r="AB665" s="54"/>
      <c r="AC665" s="73"/>
      <c r="AD665" s="73"/>
      <c r="AE665" s="73"/>
      <c r="AF665" s="73"/>
      <c r="AG665" s="73"/>
      <c r="AH665" s="73"/>
      <c r="AI665" s="73"/>
      <c r="AJ665" s="73"/>
      <c r="AK665" s="73"/>
      <c r="AL665" s="73"/>
      <c r="AM665" s="73"/>
      <c r="AN665" s="73"/>
      <c r="AO665" s="73"/>
      <c r="AP665" s="73"/>
      <c r="AQ665" s="73"/>
      <c r="AR665" s="73"/>
      <c r="AS665" s="73"/>
      <c r="AT665" s="73"/>
      <c r="AU665" s="73"/>
      <c r="AV665" s="73"/>
      <c r="AW665" s="73"/>
      <c r="AX665" s="73"/>
      <c r="AY665" s="73"/>
      <c r="AZ665" s="72"/>
      <c r="BA665" s="83"/>
      <c r="BB665" s="83"/>
      <c r="BC665" s="83"/>
      <c r="BD665" s="83"/>
      <c r="BE665" s="83"/>
      <c r="BF665" s="83"/>
      <c r="BG665" s="83"/>
      <c r="BH665" s="83"/>
      <c r="BI665" s="83"/>
      <c r="BJ665" s="83"/>
      <c r="BK665" s="83"/>
      <c r="BL665" s="83"/>
      <c r="BM665" s="83"/>
      <c r="BN665" s="83"/>
      <c r="BO665" s="83"/>
      <c r="BP665" s="83"/>
      <c r="BQ665" s="83"/>
      <c r="BR665" s="83"/>
      <c r="BS665" s="83"/>
      <c r="BT665" s="83"/>
      <c r="BU665" s="83"/>
      <c r="BV665" s="54"/>
      <c r="BW665" s="54"/>
      <c r="BX665" s="54"/>
      <c r="BY665" s="54"/>
      <c r="BZ665" s="54"/>
      <c r="CA665" s="73"/>
      <c r="CB665" s="73"/>
      <c r="CC665" s="73"/>
      <c r="CD665" s="73"/>
      <c r="CE665" s="73"/>
      <c r="CF665" s="73"/>
      <c r="CG665" s="73"/>
      <c r="CH665" s="73"/>
      <c r="CI665" s="73"/>
      <c r="CJ665" s="73"/>
      <c r="CK665" s="73"/>
      <c r="CL665" s="73"/>
      <c r="CM665" s="73"/>
      <c r="CN665" s="73"/>
      <c r="CO665" s="73"/>
      <c r="CP665" s="73"/>
      <c r="CQ665" s="73"/>
      <c r="CR665" s="73"/>
      <c r="CS665" s="73"/>
      <c r="CT665" s="73"/>
      <c r="CU665" s="73"/>
      <c r="CV665" s="73"/>
      <c r="CW665" s="73"/>
      <c r="CX665" s="77"/>
    </row>
    <row r="666" spans="1:102" ht="13.5" customHeight="1" x14ac:dyDescent="0.2">
      <c r="A666" s="3"/>
      <c r="B666" s="77"/>
      <c r="C666" s="83"/>
      <c r="D666" s="83"/>
      <c r="E666" s="83"/>
      <c r="F666" s="83"/>
      <c r="G666" s="83"/>
      <c r="H666" s="83"/>
      <c r="I666" s="83"/>
      <c r="J666" s="83"/>
      <c r="K666" s="83"/>
      <c r="L666" s="83"/>
      <c r="M666" s="83"/>
      <c r="N666" s="83"/>
      <c r="O666" s="83"/>
      <c r="P666" s="83"/>
      <c r="Q666" s="83"/>
      <c r="R666" s="83"/>
      <c r="S666" s="83"/>
      <c r="T666" s="83"/>
      <c r="U666" s="83"/>
      <c r="V666" s="83"/>
      <c r="W666" s="83"/>
      <c r="X666" s="54"/>
      <c r="Y666" s="54"/>
      <c r="Z666" s="54"/>
      <c r="AA666" s="54"/>
      <c r="AB666" s="54"/>
      <c r="AC666" s="73"/>
      <c r="AD666" s="73"/>
      <c r="AE666" s="73"/>
      <c r="AF666" s="73"/>
      <c r="AG666" s="73"/>
      <c r="AH666" s="73"/>
      <c r="AI666" s="73"/>
      <c r="AJ666" s="73"/>
      <c r="AK666" s="73"/>
      <c r="AL666" s="73"/>
      <c r="AM666" s="73"/>
      <c r="AN666" s="73"/>
      <c r="AO666" s="73"/>
      <c r="AP666" s="73"/>
      <c r="AQ666" s="73"/>
      <c r="AR666" s="73"/>
      <c r="AS666" s="73"/>
      <c r="AT666" s="73"/>
      <c r="AU666" s="73"/>
      <c r="AV666" s="73"/>
      <c r="AW666" s="73"/>
      <c r="AX666" s="73"/>
      <c r="AY666" s="73"/>
      <c r="AZ666" s="77"/>
      <c r="BA666" s="83"/>
      <c r="BB666" s="83"/>
      <c r="BC666" s="83"/>
      <c r="BD666" s="83"/>
      <c r="BE666" s="83"/>
      <c r="BF666" s="83"/>
      <c r="BG666" s="83"/>
      <c r="BH666" s="83"/>
      <c r="BI666" s="83"/>
      <c r="BJ666" s="83"/>
      <c r="BK666" s="83"/>
      <c r="BL666" s="83"/>
      <c r="BM666" s="83"/>
      <c r="BN666" s="83"/>
      <c r="BO666" s="83"/>
      <c r="BP666" s="83"/>
      <c r="BQ666" s="83"/>
      <c r="BR666" s="83"/>
      <c r="BS666" s="83"/>
      <c r="BT666" s="83"/>
      <c r="BU666" s="83"/>
      <c r="BV666" s="54"/>
      <c r="BW666" s="54"/>
      <c r="BX666" s="54"/>
      <c r="BY666" s="54"/>
      <c r="BZ666" s="54"/>
      <c r="CA666" s="73"/>
      <c r="CB666" s="73"/>
      <c r="CC666" s="73"/>
      <c r="CD666" s="73"/>
      <c r="CE666" s="73"/>
      <c r="CF666" s="73"/>
      <c r="CG666" s="73"/>
      <c r="CH666" s="73"/>
      <c r="CI666" s="73"/>
      <c r="CJ666" s="73"/>
      <c r="CK666" s="73"/>
      <c r="CL666" s="73"/>
      <c r="CM666" s="73"/>
      <c r="CN666" s="73"/>
      <c r="CO666" s="73"/>
      <c r="CP666" s="73"/>
      <c r="CQ666" s="73"/>
      <c r="CR666" s="73"/>
      <c r="CS666" s="73"/>
      <c r="CT666" s="73"/>
      <c r="CU666" s="73"/>
      <c r="CV666" s="73"/>
      <c r="CW666" s="73"/>
      <c r="CX666" s="77"/>
    </row>
    <row r="667" spans="1:102" ht="13.5" customHeight="1" x14ac:dyDescent="0.25">
      <c r="A667" s="3"/>
      <c r="B667" s="77"/>
      <c r="C667" s="84"/>
      <c r="D667" s="75"/>
      <c r="E667" s="75"/>
      <c r="F667" s="75"/>
      <c r="G667" s="75"/>
      <c r="H667" s="75"/>
      <c r="I667" s="75"/>
      <c r="J667" s="75"/>
      <c r="K667" s="75"/>
      <c r="L667" s="75"/>
      <c r="M667" s="74"/>
      <c r="N667" s="74"/>
      <c r="O667" s="74"/>
      <c r="P667" s="74"/>
      <c r="Q667" s="74"/>
      <c r="R667" s="85"/>
      <c r="S667" s="85"/>
      <c r="T667" s="85"/>
      <c r="U667" s="86"/>
      <c r="V667" s="86"/>
      <c r="W667" s="86"/>
      <c r="X667" s="74"/>
      <c r="Y667" s="74"/>
      <c r="Z667" s="74"/>
      <c r="AA667" s="74"/>
      <c r="AB667" s="74"/>
      <c r="AC667" s="73"/>
      <c r="AD667" s="73"/>
      <c r="AE667" s="73"/>
      <c r="AF667" s="73"/>
      <c r="AG667" s="73"/>
      <c r="AH667" s="73"/>
      <c r="AI667" s="73"/>
      <c r="AJ667" s="73"/>
      <c r="AK667" s="73"/>
      <c r="AL667" s="73"/>
      <c r="AM667" s="73"/>
      <c r="AN667" s="73"/>
      <c r="AO667" s="73"/>
      <c r="AP667" s="73"/>
      <c r="AQ667" s="73"/>
      <c r="AR667" s="73"/>
      <c r="AS667" s="73"/>
      <c r="AT667" s="73"/>
      <c r="AU667" s="73"/>
      <c r="AV667" s="73"/>
      <c r="AW667" s="73"/>
      <c r="AX667" s="73"/>
      <c r="AY667" s="73"/>
      <c r="AZ667" s="77"/>
      <c r="BA667" s="84"/>
      <c r="BB667" s="76"/>
      <c r="BC667" s="76"/>
      <c r="BD667" s="76"/>
      <c r="BE667" s="76"/>
      <c r="BF667" s="76"/>
      <c r="BG667" s="76"/>
      <c r="BH667" s="76"/>
      <c r="BI667" s="76"/>
      <c r="BJ667" s="76"/>
      <c r="BK667" s="74"/>
      <c r="BL667" s="74"/>
      <c r="BM667" s="74"/>
      <c r="BN667" s="74"/>
      <c r="BO667" s="74"/>
      <c r="BP667" s="85"/>
      <c r="BQ667" s="85"/>
      <c r="BR667" s="85"/>
      <c r="BS667" s="86"/>
      <c r="BT667" s="86"/>
      <c r="BU667" s="86"/>
      <c r="BV667" s="74"/>
      <c r="BW667" s="74"/>
      <c r="BX667" s="74"/>
      <c r="BY667" s="74"/>
      <c r="BZ667" s="74"/>
      <c r="CA667" s="73"/>
      <c r="CB667" s="73"/>
      <c r="CC667" s="73"/>
      <c r="CD667" s="73"/>
      <c r="CE667" s="73"/>
      <c r="CF667" s="73"/>
      <c r="CG667" s="73"/>
      <c r="CH667" s="73"/>
      <c r="CI667" s="73"/>
      <c r="CJ667" s="73"/>
      <c r="CK667" s="73"/>
      <c r="CL667" s="73"/>
      <c r="CM667" s="73"/>
      <c r="CN667" s="73"/>
      <c r="CO667" s="73"/>
      <c r="CP667" s="73"/>
      <c r="CQ667" s="73"/>
      <c r="CR667" s="73"/>
      <c r="CS667" s="73"/>
      <c r="CT667" s="73"/>
      <c r="CU667" s="73"/>
      <c r="CV667" s="73"/>
      <c r="CW667" s="73"/>
      <c r="CX667" s="77"/>
    </row>
    <row r="668" spans="1:102" ht="13.5" customHeight="1" x14ac:dyDescent="0.25">
      <c r="A668" s="3"/>
      <c r="B668" s="77"/>
      <c r="C668" s="84"/>
      <c r="D668" s="75"/>
      <c r="E668" s="75"/>
      <c r="F668" s="75"/>
      <c r="G668" s="75"/>
      <c r="H668" s="75"/>
      <c r="I668" s="75"/>
      <c r="J668" s="75"/>
      <c r="K668" s="75"/>
      <c r="L668" s="75"/>
      <c r="M668" s="74"/>
      <c r="N668" s="74"/>
      <c r="O668" s="74"/>
      <c r="P668" s="74"/>
      <c r="Q668" s="74"/>
      <c r="R668" s="85"/>
      <c r="S668" s="85"/>
      <c r="T668" s="85"/>
      <c r="U668" s="86"/>
      <c r="V668" s="86"/>
      <c r="W668" s="86"/>
      <c r="X668" s="74"/>
      <c r="Y668" s="74"/>
      <c r="Z668" s="74"/>
      <c r="AA668" s="74"/>
      <c r="AB668" s="74"/>
      <c r="AC668" s="73"/>
      <c r="AD668" s="73"/>
      <c r="AE668" s="73"/>
      <c r="AF668" s="73"/>
      <c r="AG668" s="73"/>
      <c r="AH668" s="73"/>
      <c r="AI668" s="73"/>
      <c r="AJ668" s="73"/>
      <c r="AK668" s="73"/>
      <c r="AL668" s="73"/>
      <c r="AM668" s="73"/>
      <c r="AN668" s="73"/>
      <c r="AO668" s="73"/>
      <c r="AP668" s="73"/>
      <c r="AQ668" s="73"/>
      <c r="AR668" s="73"/>
      <c r="AS668" s="73"/>
      <c r="AT668" s="73"/>
      <c r="AU668" s="73"/>
      <c r="AV668" s="73"/>
      <c r="AW668" s="73"/>
      <c r="AX668" s="73"/>
      <c r="AY668" s="73"/>
      <c r="AZ668" s="77"/>
      <c r="BA668" s="84"/>
      <c r="BB668" s="76"/>
      <c r="BC668" s="76"/>
      <c r="BD668" s="76"/>
      <c r="BE668" s="76"/>
      <c r="BF668" s="76"/>
      <c r="BG668" s="76"/>
      <c r="BH668" s="76"/>
      <c r="BI668" s="76"/>
      <c r="BJ668" s="76"/>
      <c r="BK668" s="74"/>
      <c r="BL668" s="74"/>
      <c r="BM668" s="74"/>
      <c r="BN668" s="74"/>
      <c r="BO668" s="74"/>
      <c r="BP668" s="85"/>
      <c r="BQ668" s="85"/>
      <c r="BR668" s="85"/>
      <c r="BS668" s="86"/>
      <c r="BT668" s="86"/>
      <c r="BU668" s="86"/>
      <c r="BV668" s="74"/>
      <c r="BW668" s="74"/>
      <c r="BX668" s="74"/>
      <c r="BY668" s="74"/>
      <c r="BZ668" s="74"/>
      <c r="CA668" s="73"/>
      <c r="CB668" s="73"/>
      <c r="CC668" s="73"/>
      <c r="CD668" s="73"/>
      <c r="CE668" s="73"/>
      <c r="CF668" s="73"/>
      <c r="CG668" s="73"/>
      <c r="CH668" s="73"/>
      <c r="CI668" s="73"/>
      <c r="CJ668" s="73"/>
      <c r="CK668" s="73"/>
      <c r="CL668" s="73"/>
      <c r="CM668" s="73"/>
      <c r="CN668" s="73"/>
      <c r="CO668" s="73"/>
      <c r="CP668" s="73"/>
      <c r="CQ668" s="73"/>
      <c r="CR668" s="73"/>
      <c r="CS668" s="73"/>
      <c r="CT668" s="73"/>
      <c r="CU668" s="73"/>
      <c r="CV668" s="73"/>
      <c r="CW668" s="73"/>
      <c r="CX668" s="77"/>
    </row>
    <row r="669" spans="1:102" ht="13.5" customHeight="1" x14ac:dyDescent="0.25">
      <c r="A669" s="3"/>
      <c r="B669" s="77"/>
      <c r="C669" s="84"/>
      <c r="D669" s="75"/>
      <c r="E669" s="75"/>
      <c r="F669" s="75"/>
      <c r="G669" s="75"/>
      <c r="H669" s="75"/>
      <c r="I669" s="75"/>
      <c r="J669" s="75"/>
      <c r="K669" s="75"/>
      <c r="L669" s="75"/>
      <c r="M669" s="74"/>
      <c r="N669" s="74"/>
      <c r="O669" s="74"/>
      <c r="P669" s="74"/>
      <c r="Q669" s="74"/>
      <c r="R669" s="85"/>
      <c r="S669" s="85"/>
      <c r="T669" s="85"/>
      <c r="U669" s="86"/>
      <c r="V669" s="86"/>
      <c r="W669" s="86"/>
      <c r="X669" s="74"/>
      <c r="Y669" s="74"/>
      <c r="Z669" s="74"/>
      <c r="AA669" s="74"/>
      <c r="AB669" s="74"/>
      <c r="AC669" s="73"/>
      <c r="AD669" s="73"/>
      <c r="AE669" s="73"/>
      <c r="AF669" s="73"/>
      <c r="AG669" s="73"/>
      <c r="AH669" s="73"/>
      <c r="AI669" s="73"/>
      <c r="AJ669" s="73"/>
      <c r="AK669" s="73"/>
      <c r="AL669" s="73"/>
      <c r="AM669" s="73"/>
      <c r="AN669" s="73"/>
      <c r="AO669" s="73"/>
      <c r="AP669" s="73"/>
      <c r="AQ669" s="73"/>
      <c r="AR669" s="73"/>
      <c r="AS669" s="73"/>
      <c r="AT669" s="73"/>
      <c r="AU669" s="73"/>
      <c r="AV669" s="73"/>
      <c r="AW669" s="73"/>
      <c r="AX669" s="73"/>
      <c r="AY669" s="73"/>
      <c r="AZ669" s="77"/>
      <c r="BA669" s="84"/>
      <c r="BB669" s="76"/>
      <c r="BC669" s="76"/>
      <c r="BD669" s="76"/>
      <c r="BE669" s="76"/>
      <c r="BF669" s="76"/>
      <c r="BG669" s="76"/>
      <c r="BH669" s="76"/>
      <c r="BI669" s="76"/>
      <c r="BJ669" s="76"/>
      <c r="BK669" s="74"/>
      <c r="BL669" s="74"/>
      <c r="BM669" s="74"/>
      <c r="BN669" s="74"/>
      <c r="BO669" s="74"/>
      <c r="BP669" s="85"/>
      <c r="BQ669" s="85"/>
      <c r="BR669" s="85"/>
      <c r="BS669" s="86"/>
      <c r="BT669" s="86"/>
      <c r="BU669" s="86"/>
      <c r="BV669" s="74"/>
      <c r="BW669" s="74"/>
      <c r="BX669" s="74"/>
      <c r="BY669" s="74"/>
      <c r="BZ669" s="74"/>
      <c r="CA669" s="73"/>
      <c r="CB669" s="73"/>
      <c r="CC669" s="73"/>
      <c r="CD669" s="73"/>
      <c r="CE669" s="73"/>
      <c r="CF669" s="73"/>
      <c r="CG669" s="73"/>
      <c r="CH669" s="73"/>
      <c r="CI669" s="73"/>
      <c r="CJ669" s="73"/>
      <c r="CK669" s="73"/>
      <c r="CL669" s="73"/>
      <c r="CM669" s="73"/>
      <c r="CN669" s="73"/>
      <c r="CO669" s="73"/>
      <c r="CP669" s="73"/>
      <c r="CQ669" s="73"/>
      <c r="CR669" s="73"/>
      <c r="CS669" s="73"/>
      <c r="CT669" s="73"/>
      <c r="CU669" s="73"/>
      <c r="CV669" s="73"/>
      <c r="CW669" s="73"/>
      <c r="CX669" s="77"/>
    </row>
    <row r="670" spans="1:102" ht="13.5" customHeight="1" x14ac:dyDescent="0.25">
      <c r="A670" s="3"/>
      <c r="B670" s="77"/>
      <c r="C670" s="84"/>
      <c r="D670" s="75"/>
      <c r="E670" s="75"/>
      <c r="F670" s="75"/>
      <c r="G670" s="75"/>
      <c r="H670" s="75"/>
      <c r="I670" s="75"/>
      <c r="J670" s="75"/>
      <c r="K670" s="75"/>
      <c r="L670" s="75"/>
      <c r="M670" s="74"/>
      <c r="N670" s="74"/>
      <c r="O670" s="74"/>
      <c r="P670" s="74"/>
      <c r="Q670" s="74"/>
      <c r="R670" s="85"/>
      <c r="S670" s="85"/>
      <c r="T670" s="85"/>
      <c r="U670" s="86"/>
      <c r="V670" s="86"/>
      <c r="W670" s="86"/>
      <c r="X670" s="74"/>
      <c r="Y670" s="74"/>
      <c r="Z670" s="74"/>
      <c r="AA670" s="74"/>
      <c r="AB670" s="74"/>
      <c r="AC670" s="73"/>
      <c r="AD670" s="73"/>
      <c r="AE670" s="73"/>
      <c r="AF670" s="73"/>
      <c r="AG670" s="73"/>
      <c r="AH670" s="73"/>
      <c r="AI670" s="73"/>
      <c r="AJ670" s="73"/>
      <c r="AK670" s="73"/>
      <c r="AL670" s="73"/>
      <c r="AM670" s="73"/>
      <c r="AN670" s="73"/>
      <c r="AO670" s="73"/>
      <c r="AP670" s="73"/>
      <c r="AQ670" s="73"/>
      <c r="AR670" s="73"/>
      <c r="AS670" s="73"/>
      <c r="AT670" s="73"/>
      <c r="AU670" s="73"/>
      <c r="AV670" s="73"/>
      <c r="AW670" s="73"/>
      <c r="AX670" s="73"/>
      <c r="AY670" s="73"/>
      <c r="AZ670" s="77"/>
      <c r="BA670" s="84"/>
      <c r="BB670" s="76"/>
      <c r="BC670" s="76"/>
      <c r="BD670" s="76"/>
      <c r="BE670" s="76"/>
      <c r="BF670" s="76"/>
      <c r="BG670" s="76"/>
      <c r="BH670" s="76"/>
      <c r="BI670" s="76"/>
      <c r="BJ670" s="76"/>
      <c r="BK670" s="74"/>
      <c r="BL670" s="74"/>
      <c r="BM670" s="74"/>
      <c r="BN670" s="74"/>
      <c r="BO670" s="74"/>
      <c r="BP670" s="85"/>
      <c r="BQ670" s="85"/>
      <c r="BR670" s="85"/>
      <c r="BS670" s="86"/>
      <c r="BT670" s="86"/>
      <c r="BU670" s="86"/>
      <c r="BV670" s="74"/>
      <c r="BW670" s="74"/>
      <c r="BX670" s="74"/>
      <c r="BY670" s="74"/>
      <c r="BZ670" s="74"/>
      <c r="CA670" s="73"/>
      <c r="CB670" s="73"/>
      <c r="CC670" s="73"/>
      <c r="CD670" s="73"/>
      <c r="CE670" s="73"/>
      <c r="CF670" s="73"/>
      <c r="CG670" s="73"/>
      <c r="CH670" s="73"/>
      <c r="CI670" s="73"/>
      <c r="CJ670" s="73"/>
      <c r="CK670" s="73"/>
      <c r="CL670" s="73"/>
      <c r="CM670" s="73"/>
      <c r="CN670" s="73"/>
      <c r="CO670" s="73"/>
      <c r="CP670" s="73"/>
      <c r="CQ670" s="73"/>
      <c r="CR670" s="73"/>
      <c r="CS670" s="73"/>
      <c r="CT670" s="73"/>
      <c r="CU670" s="73"/>
      <c r="CV670" s="73"/>
      <c r="CW670" s="73"/>
      <c r="CX670" s="77"/>
    </row>
    <row r="671" spans="1:102" ht="13.5" customHeight="1" x14ac:dyDescent="0.2">
      <c r="A671" s="3"/>
      <c r="B671" s="77"/>
      <c r="C671" s="83"/>
      <c r="D671" s="83"/>
      <c r="E671" s="83"/>
      <c r="F671" s="83"/>
      <c r="G671" s="83"/>
      <c r="H671" s="83"/>
      <c r="I671" s="83"/>
      <c r="J671" s="83"/>
      <c r="K671" s="83"/>
      <c r="L671" s="83"/>
      <c r="M671" s="83"/>
      <c r="N671" s="83"/>
      <c r="O671" s="83"/>
      <c r="P671" s="83"/>
      <c r="Q671" s="83"/>
      <c r="R671" s="83"/>
      <c r="S671" s="83"/>
      <c r="T671" s="83"/>
      <c r="U671" s="83"/>
      <c r="V671" s="83"/>
      <c r="W671" s="83"/>
      <c r="X671" s="54"/>
      <c r="Y671" s="54"/>
      <c r="Z671" s="54"/>
      <c r="AA671" s="54"/>
      <c r="AB671" s="54"/>
      <c r="AC671" s="73"/>
      <c r="AD671" s="73"/>
      <c r="AE671" s="73"/>
      <c r="AF671" s="73"/>
      <c r="AG671" s="73"/>
      <c r="AH671" s="73"/>
      <c r="AI671" s="73"/>
      <c r="AJ671" s="73"/>
      <c r="AK671" s="73"/>
      <c r="AL671" s="73"/>
      <c r="AM671" s="73"/>
      <c r="AN671" s="73"/>
      <c r="AO671" s="73"/>
      <c r="AP671" s="73"/>
      <c r="AQ671" s="73"/>
      <c r="AR671" s="73"/>
      <c r="AS671" s="73"/>
      <c r="AT671" s="73"/>
      <c r="AU671" s="73"/>
      <c r="AV671" s="73"/>
      <c r="AW671" s="73"/>
      <c r="AX671" s="73"/>
      <c r="AY671" s="73"/>
      <c r="AZ671" s="77"/>
      <c r="BA671" s="83"/>
      <c r="BB671" s="83"/>
      <c r="BC671" s="83"/>
      <c r="BD671" s="83"/>
      <c r="BE671" s="83"/>
      <c r="BF671" s="83"/>
      <c r="BG671" s="83"/>
      <c r="BH671" s="83"/>
      <c r="BI671" s="83"/>
      <c r="BJ671" s="83"/>
      <c r="BK671" s="83"/>
      <c r="BL671" s="83"/>
      <c r="BM671" s="83"/>
      <c r="BN671" s="83"/>
      <c r="BO671" s="83"/>
      <c r="BP671" s="83"/>
      <c r="BQ671" s="83"/>
      <c r="BR671" s="83"/>
      <c r="BS671" s="83"/>
      <c r="BT671" s="83"/>
      <c r="BU671" s="83"/>
      <c r="BV671" s="54"/>
      <c r="BW671" s="54"/>
      <c r="BX671" s="54"/>
      <c r="BY671" s="54"/>
      <c r="BZ671" s="54"/>
      <c r="CA671" s="73"/>
      <c r="CB671" s="73"/>
      <c r="CC671" s="73"/>
      <c r="CD671" s="73"/>
      <c r="CE671" s="73"/>
      <c r="CF671" s="73"/>
      <c r="CG671" s="73"/>
      <c r="CH671" s="73"/>
      <c r="CI671" s="73"/>
      <c r="CJ671" s="73"/>
      <c r="CK671" s="73"/>
      <c r="CL671" s="73"/>
      <c r="CM671" s="73"/>
      <c r="CN671" s="73"/>
      <c r="CO671" s="73"/>
      <c r="CP671" s="73"/>
      <c r="CQ671" s="73"/>
      <c r="CR671" s="73"/>
      <c r="CS671" s="73"/>
      <c r="CT671" s="73"/>
      <c r="CU671" s="73"/>
      <c r="CV671" s="73"/>
      <c r="CW671" s="73"/>
      <c r="CX671" s="77"/>
    </row>
    <row r="672" spans="1:102" ht="13.5" customHeight="1" x14ac:dyDescent="0.2">
      <c r="A672" s="3"/>
      <c r="B672" s="77"/>
      <c r="C672" s="83"/>
      <c r="D672" s="83"/>
      <c r="E672" s="83"/>
      <c r="F672" s="83"/>
      <c r="G672" s="83"/>
      <c r="H672" s="83"/>
      <c r="I672" s="83"/>
      <c r="J672" s="83"/>
      <c r="K672" s="83"/>
      <c r="L672" s="83"/>
      <c r="M672" s="83"/>
      <c r="N672" s="83"/>
      <c r="O672" s="83"/>
      <c r="P672" s="83"/>
      <c r="Q672" s="83"/>
      <c r="R672" s="83"/>
      <c r="S672" s="83"/>
      <c r="T672" s="83"/>
      <c r="U672" s="83"/>
      <c r="V672" s="83"/>
      <c r="W672" s="83"/>
      <c r="X672" s="54"/>
      <c r="Y672" s="54"/>
      <c r="Z672" s="54"/>
      <c r="AA672" s="54"/>
      <c r="AB672" s="54"/>
      <c r="AC672" s="73"/>
      <c r="AD672" s="73"/>
      <c r="AE672" s="73"/>
      <c r="AF672" s="73"/>
      <c r="AG672" s="73"/>
      <c r="AH672" s="73"/>
      <c r="AI672" s="73"/>
      <c r="AJ672" s="73"/>
      <c r="AK672" s="73"/>
      <c r="AL672" s="73"/>
      <c r="AM672" s="73"/>
      <c r="AN672" s="73"/>
      <c r="AO672" s="73"/>
      <c r="AP672" s="73"/>
      <c r="AQ672" s="73"/>
      <c r="AR672" s="73"/>
      <c r="AS672" s="73"/>
      <c r="AT672" s="73"/>
      <c r="AU672" s="73"/>
      <c r="AV672" s="73"/>
      <c r="AW672" s="73"/>
      <c r="AX672" s="73"/>
      <c r="AY672" s="73"/>
      <c r="AZ672" s="77"/>
      <c r="BA672" s="83"/>
      <c r="BB672" s="83"/>
      <c r="BC672" s="83"/>
      <c r="BD672" s="83"/>
      <c r="BE672" s="83"/>
      <c r="BF672" s="83"/>
      <c r="BG672" s="83"/>
      <c r="BH672" s="83"/>
      <c r="BI672" s="83"/>
      <c r="BJ672" s="83"/>
      <c r="BK672" s="83"/>
      <c r="BL672" s="83"/>
      <c r="BM672" s="83"/>
      <c r="BN672" s="83"/>
      <c r="BO672" s="83"/>
      <c r="BP672" s="83"/>
      <c r="BQ672" s="83"/>
      <c r="BR672" s="83"/>
      <c r="BS672" s="83"/>
      <c r="BT672" s="83"/>
      <c r="BU672" s="83"/>
      <c r="BV672" s="54"/>
      <c r="BW672" s="54"/>
      <c r="BX672" s="54"/>
      <c r="BY672" s="54"/>
      <c r="BZ672" s="54"/>
      <c r="CA672" s="83"/>
      <c r="CB672" s="83"/>
      <c r="CC672" s="83"/>
      <c r="CD672" s="83"/>
      <c r="CE672" s="83"/>
      <c r="CF672" s="83"/>
      <c r="CG672" s="83"/>
      <c r="CH672" s="83"/>
      <c r="CI672" s="83"/>
      <c r="CJ672" s="83"/>
      <c r="CK672" s="83"/>
      <c r="CL672" s="83"/>
      <c r="CM672" s="83"/>
      <c r="CN672" s="83"/>
      <c r="CO672" s="83"/>
      <c r="CP672" s="83"/>
      <c r="CQ672" s="83"/>
      <c r="CR672" s="83"/>
      <c r="CS672" s="83"/>
      <c r="CT672" s="83"/>
      <c r="CU672" s="83"/>
      <c r="CV672" s="83"/>
      <c r="CW672" s="83"/>
      <c r="CX672" s="77"/>
    </row>
    <row r="673" spans="1:102" ht="13.5" customHeight="1" x14ac:dyDescent="0.25">
      <c r="A673" s="3"/>
      <c r="B673" s="77"/>
      <c r="C673" s="84"/>
      <c r="D673" s="75"/>
      <c r="E673" s="75"/>
      <c r="F673" s="75"/>
      <c r="G673" s="75"/>
      <c r="H673" s="75"/>
      <c r="I673" s="75"/>
      <c r="J673" s="75"/>
      <c r="K673" s="75"/>
      <c r="L673" s="75"/>
      <c r="M673" s="74"/>
      <c r="N673" s="74"/>
      <c r="O673" s="74"/>
      <c r="P673" s="74"/>
      <c r="Q673" s="74"/>
      <c r="R673" s="85"/>
      <c r="S673" s="85"/>
      <c r="T673" s="85"/>
      <c r="U673" s="86"/>
      <c r="V673" s="86"/>
      <c r="W673" s="86"/>
      <c r="X673" s="74"/>
      <c r="Y673" s="74"/>
      <c r="Z673" s="74"/>
      <c r="AA673" s="74"/>
      <c r="AB673" s="74"/>
      <c r="AC673" s="73"/>
      <c r="AD673" s="73"/>
      <c r="AE673" s="73"/>
      <c r="AF673" s="73"/>
      <c r="AG673" s="73"/>
      <c r="AH673" s="73"/>
      <c r="AI673" s="73"/>
      <c r="AJ673" s="73"/>
      <c r="AK673" s="73"/>
      <c r="AL673" s="73"/>
      <c r="AM673" s="73"/>
      <c r="AN673" s="73"/>
      <c r="AO673" s="73"/>
      <c r="AP673" s="73"/>
      <c r="AQ673" s="73"/>
      <c r="AR673" s="73"/>
      <c r="AS673" s="73"/>
      <c r="AT673" s="73"/>
      <c r="AU673" s="73"/>
      <c r="AV673" s="73"/>
      <c r="AW673" s="73"/>
      <c r="AX673" s="73"/>
      <c r="AY673" s="73"/>
      <c r="AZ673" s="77"/>
      <c r="BA673" s="51"/>
      <c r="BB673" s="51"/>
      <c r="BC673" s="51"/>
      <c r="BD673" s="51"/>
      <c r="BE673" s="51"/>
      <c r="BF673" s="51"/>
      <c r="BG673" s="51"/>
      <c r="BH673" s="51"/>
      <c r="BI673" s="51"/>
      <c r="BJ673" s="51"/>
      <c r="BK673" s="51"/>
      <c r="BL673" s="51"/>
      <c r="BM673" s="51"/>
      <c r="BN673" s="51"/>
      <c r="BO673" s="51"/>
      <c r="BP673" s="51"/>
      <c r="BQ673" s="51"/>
      <c r="BR673" s="51"/>
      <c r="BS673" s="51"/>
      <c r="BT673" s="51"/>
      <c r="BU673" s="51"/>
      <c r="BV673" s="54"/>
      <c r="BW673" s="54"/>
      <c r="BX673" s="54"/>
      <c r="BY673" s="54"/>
      <c r="BZ673" s="54"/>
      <c r="CA673" s="87"/>
      <c r="CB673" s="52"/>
      <c r="CC673" s="52"/>
      <c r="CD673" s="52"/>
      <c r="CE673" s="52"/>
      <c r="CF673" s="52"/>
      <c r="CG673" s="52"/>
      <c r="CH673" s="52"/>
      <c r="CI673" s="52"/>
      <c r="CJ673" s="52"/>
      <c r="CK673" s="52"/>
      <c r="CL673" s="52"/>
      <c r="CM673" s="52"/>
      <c r="CN673" s="52"/>
      <c r="CO673" s="52"/>
      <c r="CP673" s="88"/>
      <c r="CQ673" s="88"/>
      <c r="CR673" s="88"/>
      <c r="CS673" s="89"/>
      <c r="CT673" s="80"/>
      <c r="CU673" s="80"/>
      <c r="CV673" s="80"/>
      <c r="CW673" s="80"/>
      <c r="CX673" s="77"/>
    </row>
    <row r="674" spans="1:102" ht="13.5" customHeight="1" x14ac:dyDescent="0.25">
      <c r="A674" s="3"/>
      <c r="B674" s="77"/>
      <c r="C674" s="84"/>
      <c r="D674" s="75"/>
      <c r="E674" s="75"/>
      <c r="F674" s="75"/>
      <c r="G674" s="75"/>
      <c r="H674" s="75"/>
      <c r="I674" s="75"/>
      <c r="J674" s="75"/>
      <c r="K674" s="75"/>
      <c r="L674" s="75"/>
      <c r="M674" s="74"/>
      <c r="N674" s="74"/>
      <c r="O674" s="74"/>
      <c r="P674" s="74"/>
      <c r="Q674" s="74"/>
      <c r="R674" s="85"/>
      <c r="S674" s="85"/>
      <c r="T674" s="85"/>
      <c r="U674" s="86"/>
      <c r="V674" s="86"/>
      <c r="W674" s="86"/>
      <c r="X674" s="74"/>
      <c r="Y674" s="74"/>
      <c r="Z674" s="74"/>
      <c r="AA674" s="74"/>
      <c r="AB674" s="74"/>
      <c r="AC674" s="73"/>
      <c r="AD674" s="73"/>
      <c r="AE674" s="73"/>
      <c r="AF674" s="73"/>
      <c r="AG674" s="73"/>
      <c r="AH674" s="73"/>
      <c r="AI674" s="73"/>
      <c r="AJ674" s="73"/>
      <c r="AK674" s="73"/>
      <c r="AL674" s="73"/>
      <c r="AM674" s="73"/>
      <c r="AN674" s="73"/>
      <c r="AO674" s="73"/>
      <c r="AP674" s="73"/>
      <c r="AQ674" s="73"/>
      <c r="AR674" s="73"/>
      <c r="AS674" s="73"/>
      <c r="AT674" s="73"/>
      <c r="AU674" s="73"/>
      <c r="AV674" s="73"/>
      <c r="AW674" s="73"/>
      <c r="AX674" s="73"/>
      <c r="AY674" s="73"/>
      <c r="AZ674" s="77"/>
      <c r="BA674" s="51"/>
      <c r="BB674" s="51"/>
      <c r="BC674" s="51"/>
      <c r="BD674" s="51"/>
      <c r="BE674" s="51"/>
      <c r="BF674" s="51"/>
      <c r="BG674" s="51"/>
      <c r="BH674" s="51"/>
      <c r="BI674" s="51"/>
      <c r="BJ674" s="51"/>
      <c r="BK674" s="51"/>
      <c r="BL674" s="51"/>
      <c r="BM674" s="51"/>
      <c r="BN674" s="51"/>
      <c r="BO674" s="51"/>
      <c r="BP674" s="51"/>
      <c r="BQ674" s="51"/>
      <c r="BR674" s="51"/>
      <c r="BS674" s="90"/>
      <c r="BT674" s="90"/>
      <c r="BU674" s="90"/>
      <c r="BV674" s="54"/>
      <c r="BW674" s="54"/>
      <c r="BX674" s="54"/>
      <c r="BY674" s="54"/>
      <c r="BZ674" s="54"/>
      <c r="CA674" s="87"/>
      <c r="CB674" s="52"/>
      <c r="CC674" s="52"/>
      <c r="CD674" s="52"/>
      <c r="CE674" s="52"/>
      <c r="CF674" s="52"/>
      <c r="CG674" s="52"/>
      <c r="CH674" s="52"/>
      <c r="CI674" s="52"/>
      <c r="CJ674" s="52"/>
      <c r="CK674" s="52"/>
      <c r="CL674" s="52"/>
      <c r="CM674" s="52"/>
      <c r="CN674" s="52"/>
      <c r="CO674" s="52"/>
      <c r="CP674" s="91"/>
      <c r="CQ674" s="91"/>
      <c r="CR674" s="91"/>
      <c r="CS674" s="79"/>
      <c r="CT674" s="80"/>
      <c r="CU674" s="80"/>
      <c r="CV674" s="80"/>
      <c r="CW674" s="80"/>
      <c r="CX674" s="77"/>
    </row>
    <row r="675" spans="1:102" ht="13.5" customHeight="1" x14ac:dyDescent="0.25">
      <c r="A675" s="3"/>
      <c r="B675" s="77"/>
      <c r="C675" s="84"/>
      <c r="D675" s="75"/>
      <c r="E675" s="75"/>
      <c r="F675" s="75"/>
      <c r="G675" s="75"/>
      <c r="H675" s="75"/>
      <c r="I675" s="75"/>
      <c r="J675" s="75"/>
      <c r="K675" s="75"/>
      <c r="L675" s="75"/>
      <c r="M675" s="74"/>
      <c r="N675" s="74"/>
      <c r="O675" s="74"/>
      <c r="P675" s="74"/>
      <c r="Q675" s="74"/>
      <c r="R675" s="85"/>
      <c r="S675" s="85"/>
      <c r="T675" s="85"/>
      <c r="U675" s="86"/>
      <c r="V675" s="86"/>
      <c r="W675" s="86"/>
      <c r="X675" s="74"/>
      <c r="Y675" s="74"/>
      <c r="Z675" s="74"/>
      <c r="AA675" s="74"/>
      <c r="AB675" s="74"/>
      <c r="AC675" s="73"/>
      <c r="AD675" s="73"/>
      <c r="AE675" s="73"/>
      <c r="AF675" s="73"/>
      <c r="AG675" s="73"/>
      <c r="AH675" s="73"/>
      <c r="AI675" s="73"/>
      <c r="AJ675" s="73"/>
      <c r="AK675" s="73"/>
      <c r="AL675" s="73"/>
      <c r="AM675" s="73"/>
      <c r="AN675" s="73"/>
      <c r="AO675" s="73"/>
      <c r="AP675" s="73"/>
      <c r="AQ675" s="73"/>
      <c r="AR675" s="73"/>
      <c r="AS675" s="73"/>
      <c r="AT675" s="73"/>
      <c r="AU675" s="73"/>
      <c r="AV675" s="73"/>
      <c r="AW675" s="73"/>
      <c r="AX675" s="73"/>
      <c r="AY675" s="73"/>
      <c r="AZ675" s="77"/>
      <c r="BA675" s="53"/>
      <c r="BB675" s="53"/>
      <c r="BC675" s="53"/>
      <c r="BD675" s="53"/>
      <c r="BE675" s="53"/>
      <c r="BF675" s="53"/>
      <c r="BG675" s="53"/>
      <c r="BH675" s="53"/>
      <c r="BI675" s="53"/>
      <c r="BJ675" s="53"/>
      <c r="BK675" s="53"/>
      <c r="BL675" s="53"/>
      <c r="BM675" s="53"/>
      <c r="BN675" s="53"/>
      <c r="BO675" s="53"/>
      <c r="BP675" s="53"/>
      <c r="BQ675" s="53"/>
      <c r="BR675" s="53"/>
      <c r="BS675" s="90"/>
      <c r="BT675" s="90"/>
      <c r="BU675" s="90"/>
      <c r="BV675" s="54"/>
      <c r="BW675" s="54"/>
      <c r="BX675" s="54"/>
      <c r="BY675" s="54"/>
      <c r="BZ675" s="54"/>
      <c r="CA675" s="87"/>
      <c r="CB675" s="52"/>
      <c r="CC675" s="52"/>
      <c r="CD675" s="52"/>
      <c r="CE675" s="52"/>
      <c r="CF675" s="52"/>
      <c r="CG675" s="52"/>
      <c r="CH675" s="52"/>
      <c r="CI675" s="52"/>
      <c r="CJ675" s="52"/>
      <c r="CK675" s="52"/>
      <c r="CL675" s="52"/>
      <c r="CM675" s="52"/>
      <c r="CN675" s="52"/>
      <c r="CO675" s="52"/>
      <c r="CP675" s="88"/>
      <c r="CQ675" s="88"/>
      <c r="CR675" s="88"/>
      <c r="CS675" s="89"/>
      <c r="CT675" s="80"/>
      <c r="CU675" s="80"/>
      <c r="CV675" s="80"/>
      <c r="CW675" s="80"/>
      <c r="CX675" s="77"/>
    </row>
    <row r="676" spans="1:102" ht="13.5" customHeight="1" x14ac:dyDescent="0.25">
      <c r="A676" s="3"/>
      <c r="B676" s="77"/>
      <c r="C676" s="84"/>
      <c r="D676" s="75"/>
      <c r="E676" s="75"/>
      <c r="F676" s="75"/>
      <c r="G676" s="75"/>
      <c r="H676" s="75"/>
      <c r="I676" s="75"/>
      <c r="J676" s="75"/>
      <c r="K676" s="75"/>
      <c r="L676" s="75"/>
      <c r="M676" s="74"/>
      <c r="N676" s="74"/>
      <c r="O676" s="74"/>
      <c r="P676" s="74"/>
      <c r="Q676" s="74"/>
      <c r="R676" s="85"/>
      <c r="S676" s="85"/>
      <c r="T676" s="85"/>
      <c r="U676" s="86"/>
      <c r="V676" s="86"/>
      <c r="W676" s="86"/>
      <c r="X676" s="74"/>
      <c r="Y676" s="74"/>
      <c r="Z676" s="74"/>
      <c r="AA676" s="74"/>
      <c r="AB676" s="74"/>
      <c r="AC676" s="73"/>
      <c r="AD676" s="73"/>
      <c r="AE676" s="73"/>
      <c r="AF676" s="73"/>
      <c r="AG676" s="73"/>
      <c r="AH676" s="73"/>
      <c r="AI676" s="73"/>
      <c r="AJ676" s="73"/>
      <c r="AK676" s="73"/>
      <c r="AL676" s="73"/>
      <c r="AM676" s="73"/>
      <c r="AN676" s="73"/>
      <c r="AO676" s="73"/>
      <c r="AP676" s="73"/>
      <c r="AQ676" s="73"/>
      <c r="AR676" s="73"/>
      <c r="AS676" s="73"/>
      <c r="AT676" s="73"/>
      <c r="AU676" s="73"/>
      <c r="AV676" s="73"/>
      <c r="AW676" s="73"/>
      <c r="AX676" s="73"/>
      <c r="AY676" s="73"/>
      <c r="AZ676" s="77"/>
      <c r="BA676" s="51"/>
      <c r="BB676" s="51"/>
      <c r="BC676" s="51"/>
      <c r="BD676" s="51"/>
      <c r="BE676" s="51"/>
      <c r="BF676" s="51"/>
      <c r="BG676" s="51"/>
      <c r="BH676" s="51"/>
      <c r="BI676" s="51"/>
      <c r="BJ676" s="51"/>
      <c r="BK676" s="51"/>
      <c r="BL676" s="51"/>
      <c r="BM676" s="51"/>
      <c r="BN676" s="51"/>
      <c r="BO676" s="51"/>
      <c r="BP676" s="51"/>
      <c r="BQ676" s="51"/>
      <c r="BR676" s="51"/>
      <c r="BS676" s="51"/>
      <c r="BT676" s="51"/>
      <c r="BU676" s="51"/>
      <c r="BV676" s="51"/>
      <c r="BW676" s="51"/>
      <c r="BX676" s="51"/>
      <c r="BY676" s="51"/>
      <c r="BZ676" s="51"/>
      <c r="CA676" s="83"/>
      <c r="CB676" s="83"/>
      <c r="CC676" s="83"/>
      <c r="CD676" s="83"/>
      <c r="CE676" s="83"/>
      <c r="CF676" s="83"/>
      <c r="CG676" s="83"/>
      <c r="CH676" s="83"/>
      <c r="CI676" s="83"/>
      <c r="CJ676" s="83"/>
      <c r="CK676" s="83"/>
      <c r="CL676" s="83"/>
      <c r="CM676" s="83"/>
      <c r="CN676" s="83"/>
      <c r="CO676" s="83"/>
      <c r="CP676" s="83"/>
      <c r="CQ676" s="83"/>
      <c r="CR676" s="83"/>
      <c r="CS676" s="92"/>
      <c r="CT676" s="83"/>
      <c r="CU676" s="83"/>
      <c r="CV676" s="83"/>
      <c r="CW676" s="83"/>
      <c r="CX676" s="77"/>
    </row>
    <row r="677" spans="1:102" ht="13.5" customHeight="1" x14ac:dyDescent="0.2">
      <c r="A677" s="3"/>
      <c r="B677" s="77"/>
      <c r="C677" s="83"/>
      <c r="D677" s="83"/>
      <c r="E677" s="83"/>
      <c r="F677" s="83"/>
      <c r="G677" s="83"/>
      <c r="H677" s="83"/>
      <c r="I677" s="83"/>
      <c r="J677" s="83"/>
      <c r="K677" s="83"/>
      <c r="L677" s="83"/>
      <c r="M677" s="83"/>
      <c r="N677" s="83"/>
      <c r="O677" s="83"/>
      <c r="P677" s="83"/>
      <c r="Q677" s="83"/>
      <c r="R677" s="83"/>
      <c r="S677" s="83"/>
      <c r="T677" s="83"/>
      <c r="U677" s="83"/>
      <c r="V677" s="83"/>
      <c r="W677" s="83"/>
      <c r="X677" s="54"/>
      <c r="Y677" s="54"/>
      <c r="Z677" s="54"/>
      <c r="AA677" s="54"/>
      <c r="AB677" s="54"/>
      <c r="AC677" s="73"/>
      <c r="AD677" s="73"/>
      <c r="AE677" s="73"/>
      <c r="AF677" s="73"/>
      <c r="AG677" s="73"/>
      <c r="AH677" s="73"/>
      <c r="AI677" s="73"/>
      <c r="AJ677" s="73"/>
      <c r="AK677" s="73"/>
      <c r="AL677" s="73"/>
      <c r="AM677" s="73"/>
      <c r="AN677" s="73"/>
      <c r="AO677" s="73"/>
      <c r="AP677" s="73"/>
      <c r="AQ677" s="73"/>
      <c r="AR677" s="73"/>
      <c r="AS677" s="73"/>
      <c r="AT677" s="73"/>
      <c r="AU677" s="73"/>
      <c r="AV677" s="73"/>
      <c r="AW677" s="73"/>
      <c r="AX677" s="73"/>
      <c r="AY677" s="73"/>
      <c r="AZ677" s="77"/>
      <c r="BA677" s="52"/>
      <c r="BB677" s="62"/>
      <c r="BC677" s="62"/>
      <c r="BD677" s="62"/>
      <c r="BE677" s="62"/>
      <c r="BF677" s="62"/>
      <c r="BG677" s="62"/>
      <c r="BH677" s="62"/>
      <c r="BI677" s="62"/>
      <c r="BJ677" s="62"/>
      <c r="BK677" s="62"/>
      <c r="BL677" s="62"/>
      <c r="BM677" s="62"/>
      <c r="BN677" s="62"/>
      <c r="BO677" s="62"/>
      <c r="BP677" s="62"/>
      <c r="BQ677" s="62"/>
      <c r="BR677" s="62"/>
      <c r="BS677" s="62"/>
      <c r="BT677" s="62"/>
      <c r="BU677" s="62"/>
      <c r="BV677" s="62"/>
      <c r="BW677" s="62"/>
      <c r="BX677" s="62"/>
      <c r="BY677" s="62"/>
      <c r="BZ677" s="52"/>
      <c r="CA677" s="83"/>
      <c r="CB677" s="83"/>
      <c r="CC677" s="83"/>
      <c r="CD677" s="83"/>
      <c r="CE677" s="83"/>
      <c r="CF677" s="83"/>
      <c r="CG677" s="83"/>
      <c r="CH677" s="83"/>
      <c r="CI677" s="83"/>
      <c r="CJ677" s="83"/>
      <c r="CK677" s="83"/>
      <c r="CL677" s="83"/>
      <c r="CM677" s="83"/>
      <c r="CN677" s="83"/>
      <c r="CO677" s="83"/>
      <c r="CP677" s="83"/>
      <c r="CQ677" s="83"/>
      <c r="CR677" s="83"/>
      <c r="CS677" s="92"/>
      <c r="CT677" s="83"/>
      <c r="CU677" s="83"/>
      <c r="CV677" s="83"/>
      <c r="CW677" s="83"/>
      <c r="CX677" s="77"/>
    </row>
    <row r="678" spans="1:102" ht="13.5" customHeight="1" x14ac:dyDescent="0.2">
      <c r="A678" s="3"/>
      <c r="B678" s="77"/>
      <c r="C678" s="83"/>
      <c r="D678" s="83"/>
      <c r="E678" s="83"/>
      <c r="F678" s="83"/>
      <c r="G678" s="83"/>
      <c r="H678" s="83"/>
      <c r="I678" s="83"/>
      <c r="J678" s="83"/>
      <c r="K678" s="83"/>
      <c r="L678" s="83"/>
      <c r="M678" s="83"/>
      <c r="N678" s="83"/>
      <c r="O678" s="83"/>
      <c r="P678" s="83"/>
      <c r="Q678" s="83"/>
      <c r="R678" s="83"/>
      <c r="S678" s="83"/>
      <c r="T678" s="83"/>
      <c r="U678" s="83"/>
      <c r="V678" s="83"/>
      <c r="W678" s="83"/>
      <c r="X678" s="54"/>
      <c r="Y678" s="54"/>
      <c r="Z678" s="54"/>
      <c r="AA678" s="54"/>
      <c r="AB678" s="54"/>
      <c r="AC678" s="73"/>
      <c r="AD678" s="73"/>
      <c r="AE678" s="73"/>
      <c r="AF678" s="73"/>
      <c r="AG678" s="73"/>
      <c r="AH678" s="73"/>
      <c r="AI678" s="73"/>
      <c r="AJ678" s="73"/>
      <c r="AK678" s="73"/>
      <c r="AL678" s="73"/>
      <c r="AM678" s="73"/>
      <c r="AN678" s="73"/>
      <c r="AO678" s="73"/>
      <c r="AP678" s="73"/>
      <c r="AQ678" s="73"/>
      <c r="AR678" s="73"/>
      <c r="AS678" s="73"/>
      <c r="AT678" s="73"/>
      <c r="AU678" s="73"/>
      <c r="AV678" s="73"/>
      <c r="AW678" s="73"/>
      <c r="AX678" s="73"/>
      <c r="AY678" s="73"/>
      <c r="AZ678" s="77"/>
      <c r="BA678" s="52"/>
      <c r="BB678" s="62"/>
      <c r="BC678" s="62"/>
      <c r="BD678" s="62"/>
      <c r="BE678" s="62"/>
      <c r="BF678" s="62"/>
      <c r="BG678" s="62"/>
      <c r="BH678" s="62"/>
      <c r="BI678" s="62"/>
      <c r="BJ678" s="62"/>
      <c r="BK678" s="62"/>
      <c r="BL678" s="62"/>
      <c r="BM678" s="62"/>
      <c r="BN678" s="62"/>
      <c r="BO678" s="62"/>
      <c r="BP678" s="62"/>
      <c r="BQ678" s="62"/>
      <c r="BR678" s="62"/>
      <c r="BS678" s="62"/>
      <c r="BT678" s="62"/>
      <c r="BU678" s="62"/>
      <c r="BV678" s="62"/>
      <c r="BW678" s="62"/>
      <c r="BX678" s="62"/>
      <c r="BY678" s="62"/>
      <c r="BZ678" s="52"/>
      <c r="CA678" s="87"/>
      <c r="CB678" s="52"/>
      <c r="CC678" s="52"/>
      <c r="CD678" s="52"/>
      <c r="CE678" s="52"/>
      <c r="CF678" s="52"/>
      <c r="CG678" s="52"/>
      <c r="CH678" s="52"/>
      <c r="CI678" s="52"/>
      <c r="CJ678" s="52"/>
      <c r="CK678" s="52"/>
      <c r="CL678" s="52"/>
      <c r="CM678" s="52"/>
      <c r="CN678" s="52"/>
      <c r="CO678" s="52"/>
      <c r="CP678" s="91"/>
      <c r="CQ678" s="91"/>
      <c r="CR678" s="91"/>
      <c r="CS678" s="92"/>
      <c r="CT678" s="83"/>
      <c r="CU678" s="83"/>
      <c r="CV678" s="83"/>
      <c r="CW678" s="83"/>
      <c r="CX678" s="77"/>
    </row>
    <row r="679" spans="1:102" ht="13.5" customHeight="1" x14ac:dyDescent="0.25">
      <c r="A679" s="3"/>
      <c r="B679" s="77"/>
      <c r="C679" s="84"/>
      <c r="D679" s="75"/>
      <c r="E679" s="75"/>
      <c r="F679" s="75"/>
      <c r="G679" s="75"/>
      <c r="H679" s="75"/>
      <c r="I679" s="75"/>
      <c r="J679" s="75"/>
      <c r="K679" s="75"/>
      <c r="L679" s="75"/>
      <c r="M679" s="74"/>
      <c r="N679" s="74"/>
      <c r="O679" s="74"/>
      <c r="P679" s="74"/>
      <c r="Q679" s="74"/>
      <c r="R679" s="85"/>
      <c r="S679" s="85"/>
      <c r="T679" s="85"/>
      <c r="U679" s="86"/>
      <c r="V679" s="86"/>
      <c r="W679" s="86"/>
      <c r="X679" s="74"/>
      <c r="Y679" s="74"/>
      <c r="Z679" s="74"/>
      <c r="AA679" s="74"/>
      <c r="AB679" s="74"/>
      <c r="AC679" s="73"/>
      <c r="AD679" s="73"/>
      <c r="AE679" s="73"/>
      <c r="AF679" s="73"/>
      <c r="AG679" s="73"/>
      <c r="AH679" s="73"/>
      <c r="AI679" s="73"/>
      <c r="AJ679" s="73"/>
      <c r="AK679" s="73"/>
      <c r="AL679" s="73"/>
      <c r="AM679" s="73"/>
      <c r="AN679" s="73"/>
      <c r="AO679" s="73"/>
      <c r="AP679" s="73"/>
      <c r="AQ679" s="73"/>
      <c r="AR679" s="73"/>
      <c r="AS679" s="73"/>
      <c r="AT679" s="73"/>
      <c r="AU679" s="73"/>
      <c r="AV679" s="73"/>
      <c r="AW679" s="73"/>
      <c r="AX679" s="73"/>
      <c r="AY679" s="73"/>
      <c r="AZ679" s="77"/>
      <c r="BA679" s="52"/>
      <c r="BB679" s="62"/>
      <c r="BC679" s="62"/>
      <c r="BD679" s="62"/>
      <c r="BE679" s="62"/>
      <c r="BF679" s="62"/>
      <c r="BG679" s="62"/>
      <c r="BH679" s="62"/>
      <c r="BI679" s="62"/>
      <c r="BJ679" s="62"/>
      <c r="BK679" s="62"/>
      <c r="BL679" s="62"/>
      <c r="BM679" s="62"/>
      <c r="BN679" s="62"/>
      <c r="BO679" s="62"/>
      <c r="BP679" s="62"/>
      <c r="BQ679" s="62"/>
      <c r="BR679" s="62"/>
      <c r="BS679" s="62"/>
      <c r="BT679" s="62"/>
      <c r="BU679" s="62"/>
      <c r="BV679" s="62"/>
      <c r="BW679" s="62"/>
      <c r="BX679" s="62"/>
      <c r="BY679" s="62"/>
      <c r="BZ679" s="52"/>
      <c r="CA679" s="83"/>
      <c r="CB679" s="83"/>
      <c r="CC679" s="83"/>
      <c r="CD679" s="83"/>
      <c r="CE679" s="83"/>
      <c r="CF679" s="83"/>
      <c r="CG679" s="83"/>
      <c r="CH679" s="83"/>
      <c r="CI679" s="83"/>
      <c r="CJ679" s="83"/>
      <c r="CK679" s="83"/>
      <c r="CL679" s="83"/>
      <c r="CM679" s="83"/>
      <c r="CN679" s="83"/>
      <c r="CO679" s="83"/>
      <c r="CP679" s="83"/>
      <c r="CQ679" s="83"/>
      <c r="CR679" s="83"/>
      <c r="CS679" s="92"/>
      <c r="CT679" s="83"/>
      <c r="CU679" s="83"/>
      <c r="CV679" s="83"/>
      <c r="CW679" s="83"/>
      <c r="CX679" s="77"/>
    </row>
    <row r="680" spans="1:102" ht="13.5" customHeight="1" x14ac:dyDescent="0.25">
      <c r="A680" s="3"/>
      <c r="B680" s="77"/>
      <c r="C680" s="84"/>
      <c r="D680" s="75"/>
      <c r="E680" s="75"/>
      <c r="F680" s="75"/>
      <c r="G680" s="75"/>
      <c r="H680" s="75"/>
      <c r="I680" s="75"/>
      <c r="J680" s="75"/>
      <c r="K680" s="75"/>
      <c r="L680" s="75"/>
      <c r="M680" s="74"/>
      <c r="N680" s="74"/>
      <c r="O680" s="74"/>
      <c r="P680" s="74"/>
      <c r="Q680" s="74"/>
      <c r="R680" s="85"/>
      <c r="S680" s="85"/>
      <c r="T680" s="85"/>
      <c r="U680" s="86"/>
      <c r="V680" s="86"/>
      <c r="W680" s="86"/>
      <c r="X680" s="74"/>
      <c r="Y680" s="74"/>
      <c r="Z680" s="74"/>
      <c r="AA680" s="74"/>
      <c r="AB680" s="74"/>
      <c r="AC680" s="73"/>
      <c r="AD680" s="73"/>
      <c r="AE680" s="73"/>
      <c r="AF680" s="73"/>
      <c r="AG680" s="73"/>
      <c r="AH680" s="73"/>
      <c r="AI680" s="73"/>
      <c r="AJ680" s="73"/>
      <c r="AK680" s="73"/>
      <c r="AL680" s="73"/>
      <c r="AM680" s="73"/>
      <c r="AN680" s="73"/>
      <c r="AO680" s="73"/>
      <c r="AP680" s="73"/>
      <c r="AQ680" s="73"/>
      <c r="AR680" s="73"/>
      <c r="AS680" s="73"/>
      <c r="AT680" s="73"/>
      <c r="AU680" s="73"/>
      <c r="AV680" s="73"/>
      <c r="AW680" s="73"/>
      <c r="AX680" s="73"/>
      <c r="AY680" s="73"/>
      <c r="AZ680" s="77"/>
      <c r="BA680" s="53"/>
      <c r="BB680" s="62"/>
      <c r="BC680" s="62"/>
      <c r="BD680" s="62"/>
      <c r="BE680" s="62"/>
      <c r="BF680" s="62"/>
      <c r="BG680" s="62"/>
      <c r="BH680" s="62"/>
      <c r="BI680" s="62"/>
      <c r="BJ680" s="62"/>
      <c r="BK680" s="62"/>
      <c r="BL680" s="62"/>
      <c r="BM680" s="62"/>
      <c r="BN680" s="62"/>
      <c r="BO680" s="62"/>
      <c r="BP680" s="62"/>
      <c r="BQ680" s="62"/>
      <c r="BR680" s="62"/>
      <c r="BS680" s="62"/>
      <c r="BT680" s="62"/>
      <c r="BU680" s="62"/>
      <c r="BV680" s="62"/>
      <c r="BW680" s="62"/>
      <c r="BX680" s="62"/>
      <c r="BY680" s="62"/>
      <c r="BZ680" s="54"/>
      <c r="CA680" s="83"/>
      <c r="CB680" s="83"/>
      <c r="CC680" s="83"/>
      <c r="CD680" s="83"/>
      <c r="CE680" s="83"/>
      <c r="CF680" s="83"/>
      <c r="CG680" s="83"/>
      <c r="CH680" s="83"/>
      <c r="CI680" s="83"/>
      <c r="CJ680" s="83"/>
      <c r="CK680" s="83"/>
      <c r="CL680" s="83"/>
      <c r="CM680" s="83"/>
      <c r="CN680" s="83"/>
      <c r="CO680" s="83"/>
      <c r="CP680" s="83"/>
      <c r="CQ680" s="83"/>
      <c r="CR680" s="83"/>
      <c r="CS680" s="92"/>
      <c r="CT680" s="83"/>
      <c r="CU680" s="83"/>
      <c r="CV680" s="83"/>
      <c r="CW680" s="83"/>
      <c r="CX680" s="77"/>
    </row>
    <row r="681" spans="1:102" ht="13.5" customHeight="1" x14ac:dyDescent="0.25">
      <c r="A681" s="3"/>
      <c r="B681" s="77"/>
      <c r="C681" s="84"/>
      <c r="D681" s="75"/>
      <c r="E681" s="75"/>
      <c r="F681" s="75"/>
      <c r="G681" s="75"/>
      <c r="H681" s="75"/>
      <c r="I681" s="75"/>
      <c r="J681" s="75"/>
      <c r="K681" s="75"/>
      <c r="L681" s="75"/>
      <c r="M681" s="74"/>
      <c r="N681" s="74"/>
      <c r="O681" s="74"/>
      <c r="P681" s="74"/>
      <c r="Q681" s="74"/>
      <c r="R681" s="85"/>
      <c r="S681" s="85"/>
      <c r="T681" s="85"/>
      <c r="U681" s="86"/>
      <c r="V681" s="86"/>
      <c r="W681" s="86"/>
      <c r="X681" s="74"/>
      <c r="Y681" s="74"/>
      <c r="Z681" s="74"/>
      <c r="AA681" s="74"/>
      <c r="AB681" s="74"/>
      <c r="AC681" s="73"/>
      <c r="AD681" s="73"/>
      <c r="AE681" s="73"/>
      <c r="AF681" s="73"/>
      <c r="AG681" s="73"/>
      <c r="AH681" s="73"/>
      <c r="AI681" s="73"/>
      <c r="AJ681" s="73"/>
      <c r="AK681" s="73"/>
      <c r="AL681" s="73"/>
      <c r="AM681" s="73"/>
      <c r="AN681" s="73"/>
      <c r="AO681" s="73"/>
      <c r="AP681" s="73"/>
      <c r="AQ681" s="73"/>
      <c r="AR681" s="73"/>
      <c r="AS681" s="73"/>
      <c r="AT681" s="73"/>
      <c r="AU681" s="73"/>
      <c r="AV681" s="73"/>
      <c r="AW681" s="73"/>
      <c r="AX681" s="73"/>
      <c r="AY681" s="73"/>
      <c r="AZ681" s="77"/>
      <c r="BA681" s="52"/>
      <c r="BB681" s="62"/>
      <c r="BC681" s="62"/>
      <c r="BD681" s="62"/>
      <c r="BE681" s="62"/>
      <c r="BF681" s="62"/>
      <c r="BG681" s="62"/>
      <c r="BH681" s="62"/>
      <c r="BI681" s="62"/>
      <c r="BJ681" s="62"/>
      <c r="BK681" s="62"/>
      <c r="BL681" s="62"/>
      <c r="BM681" s="62"/>
      <c r="BN681" s="62"/>
      <c r="BO681" s="62"/>
      <c r="BP681" s="62"/>
      <c r="BQ681" s="62"/>
      <c r="BR681" s="62"/>
      <c r="BS681" s="62"/>
      <c r="BT681" s="62"/>
      <c r="BU681" s="62"/>
      <c r="BV681" s="62"/>
      <c r="BW681" s="62"/>
      <c r="BX681" s="62"/>
      <c r="BY681" s="62"/>
      <c r="BZ681" s="52"/>
      <c r="CA681" s="77"/>
      <c r="CB681" s="77"/>
      <c r="CC681" s="77"/>
      <c r="CD681" s="77"/>
      <c r="CE681" s="77"/>
      <c r="CF681" s="77"/>
      <c r="CG681" s="77"/>
      <c r="CH681" s="77"/>
      <c r="CI681" s="77"/>
      <c r="CJ681" s="77"/>
      <c r="CK681" s="77"/>
      <c r="CL681" s="77"/>
      <c r="CM681" s="77"/>
      <c r="CN681" s="77"/>
      <c r="CO681" s="77"/>
      <c r="CP681" s="77"/>
      <c r="CQ681" s="77"/>
      <c r="CR681" s="77"/>
      <c r="CS681" s="77"/>
      <c r="CT681" s="77"/>
      <c r="CU681" s="77"/>
      <c r="CV681" s="77"/>
      <c r="CW681" s="77"/>
      <c r="CX681" s="77"/>
    </row>
    <row r="682" spans="1:102" ht="13.5" customHeight="1" x14ac:dyDescent="0.25">
      <c r="A682" s="3"/>
      <c r="B682" s="77"/>
      <c r="C682" s="84"/>
      <c r="D682" s="75"/>
      <c r="E682" s="75"/>
      <c r="F682" s="75"/>
      <c r="G682" s="75"/>
      <c r="H682" s="75"/>
      <c r="I682" s="75"/>
      <c r="J682" s="75"/>
      <c r="K682" s="75"/>
      <c r="L682" s="75"/>
      <c r="M682" s="74"/>
      <c r="N682" s="74"/>
      <c r="O682" s="74"/>
      <c r="P682" s="74"/>
      <c r="Q682" s="74"/>
      <c r="R682" s="85"/>
      <c r="S682" s="85"/>
      <c r="T682" s="85"/>
      <c r="U682" s="86"/>
      <c r="V682" s="86"/>
      <c r="W682" s="86"/>
      <c r="X682" s="74"/>
      <c r="Y682" s="74"/>
      <c r="Z682" s="74"/>
      <c r="AA682" s="74"/>
      <c r="AB682" s="74"/>
      <c r="AC682" s="73"/>
      <c r="AD682" s="73"/>
      <c r="AE682" s="73"/>
      <c r="AF682" s="73"/>
      <c r="AG682" s="73"/>
      <c r="AH682" s="73"/>
      <c r="AI682" s="73"/>
      <c r="AJ682" s="73"/>
      <c r="AK682" s="73"/>
      <c r="AL682" s="73"/>
      <c r="AM682" s="73"/>
      <c r="AN682" s="73"/>
      <c r="AO682" s="73"/>
      <c r="AP682" s="73"/>
      <c r="AQ682" s="73"/>
      <c r="AR682" s="73"/>
      <c r="AS682" s="73"/>
      <c r="AT682" s="73"/>
      <c r="AU682" s="73"/>
      <c r="AV682" s="73"/>
      <c r="AW682" s="73"/>
      <c r="AX682" s="73"/>
      <c r="AY682" s="73"/>
      <c r="AZ682" s="77"/>
      <c r="BA682" s="53"/>
      <c r="BB682" s="62"/>
      <c r="BC682" s="62"/>
      <c r="BD682" s="62"/>
      <c r="BE682" s="62"/>
      <c r="BF682" s="62"/>
      <c r="BG682" s="62"/>
      <c r="BH682" s="62"/>
      <c r="BI682" s="62"/>
      <c r="BJ682" s="62"/>
      <c r="BK682" s="62"/>
      <c r="BL682" s="62"/>
      <c r="BM682" s="62"/>
      <c r="BN682" s="62"/>
      <c r="BO682" s="62"/>
      <c r="BP682" s="62"/>
      <c r="BQ682" s="62"/>
      <c r="BR682" s="62"/>
      <c r="BS682" s="62"/>
      <c r="BT682" s="62"/>
      <c r="BU682" s="62"/>
      <c r="BV682" s="62"/>
      <c r="BW682" s="62"/>
      <c r="BX682" s="62"/>
      <c r="BY682" s="62"/>
      <c r="BZ682" s="54"/>
      <c r="CA682" s="77"/>
      <c r="CB682" s="77"/>
      <c r="CC682" s="77"/>
      <c r="CD682" s="81"/>
      <c r="CE682" s="81"/>
      <c r="CF682" s="81"/>
      <c r="CG682" s="81"/>
      <c r="CH682" s="81"/>
      <c r="CI682" s="81"/>
      <c r="CJ682" s="81"/>
      <c r="CK682" s="81"/>
      <c r="CL682" s="81"/>
      <c r="CM682" s="81"/>
      <c r="CN682" s="81"/>
      <c r="CO682" s="81"/>
      <c r="CP682" s="81"/>
      <c r="CQ682" s="81"/>
      <c r="CR682" s="81"/>
      <c r="CS682" s="81"/>
      <c r="CT682" s="81"/>
      <c r="CU682" s="77"/>
      <c r="CV682" s="77"/>
      <c r="CW682" s="77"/>
      <c r="CX682" s="77"/>
    </row>
    <row r="683" spans="1:102" ht="13.5" customHeight="1" x14ac:dyDescent="0.2">
      <c r="A683" s="3"/>
      <c r="B683" s="77"/>
      <c r="C683" s="83"/>
      <c r="D683" s="83"/>
      <c r="E683" s="83"/>
      <c r="F683" s="83"/>
      <c r="G683" s="83"/>
      <c r="H683" s="83"/>
      <c r="I683" s="83"/>
      <c r="J683" s="83"/>
      <c r="K683" s="83"/>
      <c r="L683" s="83"/>
      <c r="M683" s="83"/>
      <c r="N683" s="83"/>
      <c r="O683" s="83"/>
      <c r="P683" s="83"/>
      <c r="Q683" s="83"/>
      <c r="R683" s="83"/>
      <c r="S683" s="83"/>
      <c r="T683" s="83"/>
      <c r="U683" s="83"/>
      <c r="V683" s="83"/>
      <c r="W683" s="83"/>
      <c r="X683" s="54"/>
      <c r="Y683" s="54"/>
      <c r="Z683" s="54"/>
      <c r="AA683" s="54"/>
      <c r="AB683" s="54"/>
      <c r="AC683" s="73"/>
      <c r="AD683" s="73"/>
      <c r="AE683" s="73"/>
      <c r="AF683" s="73"/>
      <c r="AG683" s="73"/>
      <c r="AH683" s="73"/>
      <c r="AI683" s="73"/>
      <c r="AJ683" s="73"/>
      <c r="AK683" s="73"/>
      <c r="AL683" s="73"/>
      <c r="AM683" s="73"/>
      <c r="AN683" s="73"/>
      <c r="AO683" s="73"/>
      <c r="AP683" s="73"/>
      <c r="AQ683" s="73"/>
      <c r="AR683" s="73"/>
      <c r="AS683" s="73"/>
      <c r="AT683" s="73"/>
      <c r="AU683" s="73"/>
      <c r="AV683" s="73"/>
      <c r="AW683" s="73"/>
      <c r="AX683" s="73"/>
      <c r="AY683" s="73"/>
      <c r="AZ683" s="77"/>
      <c r="BA683" s="53"/>
      <c r="BB683" s="62"/>
      <c r="BC683" s="62"/>
      <c r="BD683" s="62"/>
      <c r="BE683" s="62"/>
      <c r="BF683" s="62"/>
      <c r="BG683" s="62"/>
      <c r="BH683" s="62"/>
      <c r="BI683" s="62"/>
      <c r="BJ683" s="62"/>
      <c r="BK683" s="62"/>
      <c r="BL683" s="62"/>
      <c r="BM683" s="62"/>
      <c r="BN683" s="62"/>
      <c r="BO683" s="62"/>
      <c r="BP683" s="62"/>
      <c r="BQ683" s="62"/>
      <c r="BR683" s="62"/>
      <c r="BS683" s="62"/>
      <c r="BT683" s="62"/>
      <c r="BU683" s="62"/>
      <c r="BV683" s="62"/>
      <c r="BW683" s="62"/>
      <c r="BX683" s="62"/>
      <c r="BY683" s="62"/>
      <c r="BZ683" s="54"/>
      <c r="CA683" s="77"/>
      <c r="CB683" s="77"/>
      <c r="CC683" s="77"/>
      <c r="CD683" s="81"/>
      <c r="CE683" s="81"/>
      <c r="CF683" s="81"/>
      <c r="CG683" s="81"/>
      <c r="CH683" s="81"/>
      <c r="CI683" s="81"/>
      <c r="CJ683" s="81"/>
      <c r="CK683" s="81"/>
      <c r="CL683" s="81"/>
      <c r="CM683" s="81"/>
      <c r="CN683" s="81"/>
      <c r="CO683" s="81"/>
      <c r="CP683" s="81"/>
      <c r="CQ683" s="81"/>
      <c r="CR683" s="81"/>
      <c r="CS683" s="81"/>
      <c r="CT683" s="81"/>
      <c r="CU683" s="77"/>
      <c r="CV683" s="77"/>
      <c r="CW683" s="77"/>
      <c r="CX683" s="77"/>
    </row>
    <row r="684" spans="1:102" ht="13.5" customHeight="1" x14ac:dyDescent="0.2">
      <c r="A684" s="3"/>
      <c r="B684" s="77"/>
      <c r="C684" s="83"/>
      <c r="D684" s="83"/>
      <c r="E684" s="83"/>
      <c r="F684" s="83"/>
      <c r="G684" s="83"/>
      <c r="H684" s="83"/>
      <c r="I684" s="83"/>
      <c r="J684" s="83"/>
      <c r="K684" s="83"/>
      <c r="L684" s="83"/>
      <c r="M684" s="83"/>
      <c r="N684" s="83"/>
      <c r="O684" s="83"/>
      <c r="P684" s="83"/>
      <c r="Q684" s="83"/>
      <c r="R684" s="83"/>
      <c r="S684" s="83"/>
      <c r="T684" s="83"/>
      <c r="U684" s="83"/>
      <c r="V684" s="83"/>
      <c r="W684" s="83"/>
      <c r="X684" s="54"/>
      <c r="Y684" s="54"/>
      <c r="Z684" s="54"/>
      <c r="AA684" s="54"/>
      <c r="AB684" s="54"/>
      <c r="AC684" s="73"/>
      <c r="AD684" s="73"/>
      <c r="AE684" s="73"/>
      <c r="AF684" s="73"/>
      <c r="AG684" s="73"/>
      <c r="AH684" s="73"/>
      <c r="AI684" s="73"/>
      <c r="AJ684" s="73"/>
      <c r="AK684" s="73"/>
      <c r="AL684" s="73"/>
      <c r="AM684" s="73"/>
      <c r="AN684" s="73"/>
      <c r="AO684" s="73"/>
      <c r="AP684" s="73"/>
      <c r="AQ684" s="73"/>
      <c r="AR684" s="73"/>
      <c r="AS684" s="73"/>
      <c r="AT684" s="73"/>
      <c r="AU684" s="73"/>
      <c r="AV684" s="73"/>
      <c r="AW684" s="73"/>
      <c r="AX684" s="73"/>
      <c r="AY684" s="73"/>
      <c r="AZ684" s="77"/>
      <c r="BA684" s="77"/>
      <c r="BB684" s="62"/>
      <c r="BC684" s="62"/>
      <c r="BD684" s="62"/>
      <c r="BE684" s="62"/>
      <c r="BF684" s="62"/>
      <c r="BG684" s="62"/>
      <c r="BH684" s="62"/>
      <c r="BI684" s="62"/>
      <c r="BJ684" s="62"/>
      <c r="BK684" s="62"/>
      <c r="BL684" s="62"/>
      <c r="BM684" s="62"/>
      <c r="BN684" s="62"/>
      <c r="BO684" s="62"/>
      <c r="BP684" s="62"/>
      <c r="BQ684" s="62"/>
      <c r="BR684" s="62"/>
      <c r="BS684" s="62"/>
      <c r="BT684" s="62"/>
      <c r="BU684" s="62"/>
      <c r="BV684" s="62"/>
      <c r="BW684" s="62"/>
      <c r="BX684" s="62"/>
      <c r="BY684" s="62"/>
      <c r="BZ684" s="77"/>
      <c r="CA684" s="77"/>
      <c r="CB684" s="77"/>
      <c r="CC684" s="77"/>
      <c r="CD684" s="81"/>
      <c r="CE684" s="81"/>
      <c r="CF684" s="81"/>
      <c r="CG684" s="81"/>
      <c r="CH684" s="81"/>
      <c r="CI684" s="81"/>
      <c r="CJ684" s="81"/>
      <c r="CK684" s="81"/>
      <c r="CL684" s="81"/>
      <c r="CM684" s="81"/>
      <c r="CN684" s="81"/>
      <c r="CO684" s="81"/>
      <c r="CP684" s="81"/>
      <c r="CQ684" s="81"/>
      <c r="CR684" s="81"/>
      <c r="CS684" s="81"/>
      <c r="CT684" s="81"/>
      <c r="CU684" s="77"/>
      <c r="CV684" s="77"/>
      <c r="CW684" s="77"/>
      <c r="CX684" s="77"/>
    </row>
    <row r="685" spans="1:102" ht="13.5" customHeight="1" x14ac:dyDescent="0.25">
      <c r="A685" s="3"/>
      <c r="B685" s="77"/>
      <c r="C685" s="84"/>
      <c r="D685" s="75"/>
      <c r="E685" s="75"/>
      <c r="F685" s="75"/>
      <c r="G685" s="75"/>
      <c r="H685" s="75"/>
      <c r="I685" s="75"/>
      <c r="J685" s="75"/>
      <c r="K685" s="75"/>
      <c r="L685" s="75"/>
      <c r="M685" s="74"/>
      <c r="N685" s="74"/>
      <c r="O685" s="74"/>
      <c r="P685" s="74"/>
      <c r="Q685" s="74"/>
      <c r="R685" s="85"/>
      <c r="S685" s="85"/>
      <c r="T685" s="85"/>
      <c r="U685" s="86"/>
      <c r="V685" s="86"/>
      <c r="W685" s="86"/>
      <c r="X685" s="74"/>
      <c r="Y685" s="74"/>
      <c r="Z685" s="74"/>
      <c r="AA685" s="74"/>
      <c r="AB685" s="74"/>
      <c r="AC685" s="73"/>
      <c r="AD685" s="73"/>
      <c r="AE685" s="73"/>
      <c r="AF685" s="73"/>
      <c r="AG685" s="73"/>
      <c r="AH685" s="73"/>
      <c r="AI685" s="73"/>
      <c r="AJ685" s="73"/>
      <c r="AK685" s="73"/>
      <c r="AL685" s="73"/>
      <c r="AM685" s="73"/>
      <c r="AN685" s="73"/>
      <c r="AO685" s="73"/>
      <c r="AP685" s="73"/>
      <c r="AQ685" s="73"/>
      <c r="AR685" s="73"/>
      <c r="AS685" s="73"/>
      <c r="AT685" s="73"/>
      <c r="AU685" s="73"/>
      <c r="AV685" s="73"/>
      <c r="AW685" s="73"/>
      <c r="AX685" s="73"/>
      <c r="AY685" s="73"/>
      <c r="AZ685" s="77"/>
      <c r="BA685" s="77"/>
      <c r="BB685" s="62"/>
      <c r="BC685" s="62"/>
      <c r="BD685" s="62"/>
      <c r="BE685" s="62"/>
      <c r="BF685" s="62"/>
      <c r="BG685" s="62"/>
      <c r="BH685" s="62"/>
      <c r="BI685" s="62"/>
      <c r="BJ685" s="62"/>
      <c r="BK685" s="62"/>
      <c r="BL685" s="62"/>
      <c r="BM685" s="62"/>
      <c r="BN685" s="62"/>
      <c r="BO685" s="62"/>
      <c r="BP685" s="62"/>
      <c r="BQ685" s="62"/>
      <c r="BR685" s="62"/>
      <c r="BS685" s="62"/>
      <c r="BT685" s="62"/>
      <c r="BU685" s="62"/>
      <c r="BV685" s="62"/>
      <c r="BW685" s="62"/>
      <c r="BX685" s="62"/>
      <c r="BY685" s="62"/>
      <c r="BZ685" s="77"/>
      <c r="CA685" s="77"/>
      <c r="CB685" s="77"/>
      <c r="CC685" s="77"/>
      <c r="CD685" s="81"/>
      <c r="CE685" s="81"/>
      <c r="CF685" s="81"/>
      <c r="CG685" s="81"/>
      <c r="CH685" s="81"/>
      <c r="CI685" s="81"/>
      <c r="CJ685" s="81"/>
      <c r="CK685" s="81"/>
      <c r="CL685" s="81"/>
      <c r="CM685" s="81"/>
      <c r="CN685" s="81"/>
      <c r="CO685" s="81"/>
      <c r="CP685" s="81"/>
      <c r="CQ685" s="81"/>
      <c r="CR685" s="81"/>
      <c r="CS685" s="81"/>
      <c r="CT685" s="81"/>
      <c r="CU685" s="77"/>
      <c r="CV685" s="77"/>
      <c r="CW685" s="77"/>
      <c r="CX685" s="77"/>
    </row>
    <row r="686" spans="1:102" ht="13.5" customHeight="1" x14ac:dyDescent="0.25">
      <c r="A686" s="3"/>
      <c r="B686" s="77"/>
      <c r="C686" s="84"/>
      <c r="D686" s="75"/>
      <c r="E686" s="75"/>
      <c r="F686" s="75"/>
      <c r="G686" s="75"/>
      <c r="H686" s="75"/>
      <c r="I686" s="75"/>
      <c r="J686" s="75"/>
      <c r="K686" s="75"/>
      <c r="L686" s="75"/>
      <c r="M686" s="74"/>
      <c r="N686" s="74"/>
      <c r="O686" s="74"/>
      <c r="P686" s="74"/>
      <c r="Q686" s="74"/>
      <c r="R686" s="85"/>
      <c r="S686" s="85"/>
      <c r="T686" s="85"/>
      <c r="U686" s="86"/>
      <c r="V686" s="86"/>
      <c r="W686" s="86"/>
      <c r="X686" s="74"/>
      <c r="Y686" s="74"/>
      <c r="Z686" s="74"/>
      <c r="AA686" s="74"/>
      <c r="AB686" s="74"/>
      <c r="AC686" s="73"/>
      <c r="AD686" s="73"/>
      <c r="AE686" s="73"/>
      <c r="AF686" s="73"/>
      <c r="AG686" s="73"/>
      <c r="AH686" s="73"/>
      <c r="AI686" s="73"/>
      <c r="AJ686" s="73"/>
      <c r="AK686" s="73"/>
      <c r="AL686" s="73"/>
      <c r="AM686" s="73"/>
      <c r="AN686" s="73"/>
      <c r="AO686" s="73"/>
      <c r="AP686" s="73"/>
      <c r="AQ686" s="73"/>
      <c r="AR686" s="73"/>
      <c r="AS686" s="73"/>
      <c r="AT686" s="73"/>
      <c r="AU686" s="73"/>
      <c r="AV686" s="73"/>
      <c r="AW686" s="73"/>
      <c r="AX686" s="73"/>
      <c r="AY686" s="73"/>
      <c r="AZ686" s="77"/>
      <c r="BA686" s="77"/>
      <c r="BB686" s="62"/>
      <c r="BC686" s="62"/>
      <c r="BD686" s="62"/>
      <c r="BE686" s="62"/>
      <c r="BF686" s="62"/>
      <c r="BG686" s="62"/>
      <c r="BH686" s="62"/>
      <c r="BI686" s="62"/>
      <c r="BJ686" s="62"/>
      <c r="BK686" s="62"/>
      <c r="BL686" s="62"/>
      <c r="BM686" s="62"/>
      <c r="BN686" s="62"/>
      <c r="BO686" s="62"/>
      <c r="BP686" s="62"/>
      <c r="BQ686" s="62"/>
      <c r="BR686" s="62"/>
      <c r="BS686" s="62"/>
      <c r="BT686" s="62"/>
      <c r="BU686" s="62"/>
      <c r="BV686" s="62"/>
      <c r="BW686" s="62"/>
      <c r="BX686" s="62"/>
      <c r="BY686" s="62"/>
      <c r="BZ686" s="77"/>
      <c r="CA686" s="77"/>
      <c r="CB686" s="77"/>
      <c r="CC686" s="77"/>
      <c r="CD686" s="81"/>
      <c r="CE686" s="81"/>
      <c r="CF686" s="81"/>
      <c r="CG686" s="81"/>
      <c r="CH686" s="81"/>
      <c r="CI686" s="81"/>
      <c r="CJ686" s="81"/>
      <c r="CK686" s="81"/>
      <c r="CL686" s="81"/>
      <c r="CM686" s="81"/>
      <c r="CN686" s="81"/>
      <c r="CO686" s="81"/>
      <c r="CP686" s="81"/>
      <c r="CQ686" s="81"/>
      <c r="CR686" s="81"/>
      <c r="CS686" s="81"/>
      <c r="CT686" s="81"/>
      <c r="CU686" s="77"/>
      <c r="CV686" s="77"/>
      <c r="CW686" s="77"/>
      <c r="CX686" s="77"/>
    </row>
    <row r="687" spans="1:102" ht="13.5" customHeight="1" x14ac:dyDescent="0.25">
      <c r="A687" s="3"/>
      <c r="B687" s="77"/>
      <c r="C687" s="84"/>
      <c r="D687" s="75"/>
      <c r="E687" s="75"/>
      <c r="F687" s="75"/>
      <c r="G687" s="75"/>
      <c r="H687" s="75"/>
      <c r="I687" s="75"/>
      <c r="J687" s="75"/>
      <c r="K687" s="75"/>
      <c r="L687" s="75"/>
      <c r="M687" s="74"/>
      <c r="N687" s="74"/>
      <c r="O687" s="74"/>
      <c r="P687" s="74"/>
      <c r="Q687" s="74"/>
      <c r="R687" s="85"/>
      <c r="S687" s="85"/>
      <c r="T687" s="85"/>
      <c r="U687" s="86"/>
      <c r="V687" s="86"/>
      <c r="W687" s="86"/>
      <c r="X687" s="74"/>
      <c r="Y687" s="74"/>
      <c r="Z687" s="74"/>
      <c r="AA687" s="74"/>
      <c r="AB687" s="74"/>
      <c r="AC687" s="73"/>
      <c r="AD687" s="73"/>
      <c r="AE687" s="73"/>
      <c r="AF687" s="73"/>
      <c r="AG687" s="73"/>
      <c r="AH687" s="73"/>
      <c r="AI687" s="73"/>
      <c r="AJ687" s="73"/>
      <c r="AK687" s="73"/>
      <c r="AL687" s="73"/>
      <c r="AM687" s="73"/>
      <c r="AN687" s="73"/>
      <c r="AO687" s="73"/>
      <c r="AP687" s="73"/>
      <c r="AQ687" s="73"/>
      <c r="AR687" s="73"/>
      <c r="AS687" s="73"/>
      <c r="AT687" s="73"/>
      <c r="AU687" s="73"/>
      <c r="AV687" s="73"/>
      <c r="AW687" s="73"/>
      <c r="AX687" s="73"/>
      <c r="AY687" s="73"/>
      <c r="AZ687" s="77"/>
      <c r="BA687" s="77"/>
      <c r="BB687" s="62"/>
      <c r="BC687" s="62"/>
      <c r="BD687" s="62"/>
      <c r="BE687" s="62"/>
      <c r="BF687" s="62"/>
      <c r="BG687" s="62"/>
      <c r="BH687" s="62"/>
      <c r="BI687" s="62"/>
      <c r="BJ687" s="62"/>
      <c r="BK687" s="62"/>
      <c r="BL687" s="62"/>
      <c r="BM687" s="62"/>
      <c r="BN687" s="62"/>
      <c r="BO687" s="62"/>
      <c r="BP687" s="62"/>
      <c r="BQ687" s="62"/>
      <c r="BR687" s="62"/>
      <c r="BS687" s="62"/>
      <c r="BT687" s="62"/>
      <c r="BU687" s="62"/>
      <c r="BV687" s="62"/>
      <c r="BW687" s="62"/>
      <c r="BX687" s="62"/>
      <c r="BY687" s="62"/>
      <c r="BZ687" s="77"/>
      <c r="CA687" s="77"/>
      <c r="CB687" s="77"/>
      <c r="CC687" s="77"/>
      <c r="CD687" s="81"/>
      <c r="CE687" s="81"/>
      <c r="CF687" s="81"/>
      <c r="CG687" s="81"/>
      <c r="CH687" s="81"/>
      <c r="CI687" s="81"/>
      <c r="CJ687" s="81"/>
      <c r="CK687" s="81"/>
      <c r="CL687" s="81"/>
      <c r="CM687" s="81"/>
      <c r="CN687" s="81"/>
      <c r="CO687" s="81"/>
      <c r="CP687" s="81"/>
      <c r="CQ687" s="81"/>
      <c r="CR687" s="81"/>
      <c r="CS687" s="81"/>
      <c r="CT687" s="81"/>
      <c r="CU687" s="77"/>
      <c r="CV687" s="77"/>
      <c r="CW687" s="77"/>
      <c r="CX687" s="77"/>
    </row>
    <row r="688" spans="1:102" ht="13.5" customHeight="1" x14ac:dyDescent="0.25">
      <c r="A688" s="3"/>
      <c r="B688" s="77"/>
      <c r="C688" s="84"/>
      <c r="D688" s="75"/>
      <c r="E688" s="75"/>
      <c r="F688" s="75"/>
      <c r="G688" s="75"/>
      <c r="H688" s="75"/>
      <c r="I688" s="75"/>
      <c r="J688" s="75"/>
      <c r="K688" s="75"/>
      <c r="L688" s="75"/>
      <c r="M688" s="74"/>
      <c r="N688" s="74"/>
      <c r="O688" s="74"/>
      <c r="P688" s="74"/>
      <c r="Q688" s="74"/>
      <c r="R688" s="85"/>
      <c r="S688" s="85"/>
      <c r="T688" s="85"/>
      <c r="U688" s="86"/>
      <c r="V688" s="86"/>
      <c r="W688" s="86"/>
      <c r="X688" s="74"/>
      <c r="Y688" s="74"/>
      <c r="Z688" s="74"/>
      <c r="AA688" s="74"/>
      <c r="AB688" s="74"/>
      <c r="AC688" s="73"/>
      <c r="AD688" s="73"/>
      <c r="AE688" s="73"/>
      <c r="AF688" s="73"/>
      <c r="AG688" s="73"/>
      <c r="AH688" s="73"/>
      <c r="AI688" s="73"/>
      <c r="AJ688" s="73"/>
      <c r="AK688" s="73"/>
      <c r="AL688" s="73"/>
      <c r="AM688" s="73"/>
      <c r="AN688" s="73"/>
      <c r="AO688" s="73"/>
      <c r="AP688" s="73"/>
      <c r="AQ688" s="73"/>
      <c r="AR688" s="73"/>
      <c r="AS688" s="73"/>
      <c r="AT688" s="73"/>
      <c r="AU688" s="73"/>
      <c r="AV688" s="73"/>
      <c r="AW688" s="73"/>
      <c r="AX688" s="73"/>
      <c r="AY688" s="73"/>
      <c r="AZ688" s="77"/>
      <c r="BA688" s="77"/>
      <c r="BB688" s="62"/>
      <c r="BC688" s="62"/>
      <c r="BD688" s="62"/>
      <c r="BE688" s="62"/>
      <c r="BF688" s="62"/>
      <c r="BG688" s="62"/>
      <c r="BH688" s="62"/>
      <c r="BI688" s="62"/>
      <c r="BJ688" s="62"/>
      <c r="BK688" s="62"/>
      <c r="BL688" s="62"/>
      <c r="BM688" s="62"/>
      <c r="BN688" s="62"/>
      <c r="BO688" s="62"/>
      <c r="BP688" s="62"/>
      <c r="BQ688" s="62"/>
      <c r="BR688" s="62"/>
      <c r="BS688" s="62"/>
      <c r="BT688" s="62"/>
      <c r="BU688" s="62"/>
      <c r="BV688" s="62"/>
      <c r="BW688" s="62"/>
      <c r="BX688" s="62"/>
      <c r="BY688" s="62"/>
      <c r="BZ688" s="77"/>
      <c r="CA688" s="77"/>
      <c r="CB688" s="77"/>
      <c r="CC688" s="77"/>
      <c r="CD688" s="81"/>
      <c r="CE688" s="81"/>
      <c r="CF688" s="81"/>
      <c r="CG688" s="81"/>
      <c r="CH688" s="81"/>
      <c r="CI688" s="81"/>
      <c r="CJ688" s="81"/>
      <c r="CK688" s="81"/>
      <c r="CL688" s="81"/>
      <c r="CM688" s="81"/>
      <c r="CN688" s="81"/>
      <c r="CO688" s="81"/>
      <c r="CP688" s="81"/>
      <c r="CQ688" s="81"/>
      <c r="CR688" s="81"/>
      <c r="CS688" s="81"/>
      <c r="CT688" s="81"/>
      <c r="CU688" s="77"/>
      <c r="CV688" s="77"/>
      <c r="CW688" s="77"/>
      <c r="CX688" s="77"/>
    </row>
    <row r="689" spans="1:102" ht="13.5" customHeight="1" x14ac:dyDescent="0.2">
      <c r="A689" s="3"/>
      <c r="B689" s="77"/>
      <c r="C689" s="83"/>
      <c r="D689" s="83"/>
      <c r="E689" s="83"/>
      <c r="F689" s="83"/>
      <c r="G689" s="83"/>
      <c r="H689" s="83"/>
      <c r="I689" s="83"/>
      <c r="J689" s="83"/>
      <c r="K689" s="83"/>
      <c r="L689" s="83"/>
      <c r="M689" s="83"/>
      <c r="N689" s="83"/>
      <c r="O689" s="83"/>
      <c r="P689" s="83"/>
      <c r="Q689" s="83"/>
      <c r="R689" s="83"/>
      <c r="S689" s="83"/>
      <c r="T689" s="83"/>
      <c r="U689" s="83"/>
      <c r="V689" s="83"/>
      <c r="W689" s="83"/>
      <c r="X689" s="54"/>
      <c r="Y689" s="54"/>
      <c r="Z689" s="54"/>
      <c r="AA689" s="54"/>
      <c r="AB689" s="54"/>
      <c r="AC689" s="73"/>
      <c r="AD689" s="73"/>
      <c r="AE689" s="73"/>
      <c r="AF689" s="73"/>
      <c r="AG689" s="73"/>
      <c r="AH689" s="73"/>
      <c r="AI689" s="73"/>
      <c r="AJ689" s="73"/>
      <c r="AK689" s="73"/>
      <c r="AL689" s="73"/>
      <c r="AM689" s="73"/>
      <c r="AN689" s="73"/>
      <c r="AO689" s="73"/>
      <c r="AP689" s="73"/>
      <c r="AQ689" s="73"/>
      <c r="AR689" s="73"/>
      <c r="AS689" s="73"/>
      <c r="AT689" s="73"/>
      <c r="AU689" s="73"/>
      <c r="AV689" s="73"/>
      <c r="AW689" s="73"/>
      <c r="AX689" s="73"/>
      <c r="AY689" s="73"/>
      <c r="AZ689" s="77"/>
      <c r="BA689" s="77"/>
      <c r="BB689" s="62"/>
      <c r="BC689" s="62"/>
      <c r="BD689" s="62"/>
      <c r="BE689" s="62"/>
      <c r="BF689" s="62"/>
      <c r="BG689" s="62"/>
      <c r="BH689" s="62"/>
      <c r="BI689" s="62"/>
      <c r="BJ689" s="62"/>
      <c r="BK689" s="62"/>
      <c r="BL689" s="62"/>
      <c r="BM689" s="62"/>
      <c r="BN689" s="62"/>
      <c r="BO689" s="62"/>
      <c r="BP689" s="62"/>
      <c r="BQ689" s="62"/>
      <c r="BR689" s="62"/>
      <c r="BS689" s="62"/>
      <c r="BT689" s="62"/>
      <c r="BU689" s="62"/>
      <c r="BV689" s="62"/>
      <c r="BW689" s="62"/>
      <c r="BX689" s="62"/>
      <c r="BY689" s="62"/>
      <c r="BZ689" s="77"/>
      <c r="CA689" s="77"/>
      <c r="CB689" s="77"/>
      <c r="CC689" s="77"/>
      <c r="CD689" s="81"/>
      <c r="CE689" s="81"/>
      <c r="CF689" s="81"/>
      <c r="CG689" s="81"/>
      <c r="CH689" s="81"/>
      <c r="CI689" s="81"/>
      <c r="CJ689" s="81"/>
      <c r="CK689" s="81"/>
      <c r="CL689" s="81"/>
      <c r="CM689" s="81"/>
      <c r="CN689" s="81"/>
      <c r="CO689" s="81"/>
      <c r="CP689" s="81"/>
      <c r="CQ689" s="81"/>
      <c r="CR689" s="81"/>
      <c r="CS689" s="81"/>
      <c r="CT689" s="81"/>
      <c r="CU689" s="77"/>
      <c r="CV689" s="77"/>
      <c r="CW689" s="77"/>
      <c r="CX689" s="77"/>
    </row>
    <row r="690" spans="1:102" ht="13.5" customHeight="1" x14ac:dyDescent="0.2">
      <c r="A690" s="3"/>
      <c r="B690" s="77"/>
      <c r="C690" s="83"/>
      <c r="D690" s="83"/>
      <c r="E690" s="83"/>
      <c r="F690" s="83"/>
      <c r="G690" s="83"/>
      <c r="H690" s="83"/>
      <c r="I690" s="83"/>
      <c r="J690" s="83"/>
      <c r="K690" s="83"/>
      <c r="L690" s="83"/>
      <c r="M690" s="83"/>
      <c r="N690" s="83"/>
      <c r="O690" s="83"/>
      <c r="P690" s="83"/>
      <c r="Q690" s="83"/>
      <c r="R690" s="83"/>
      <c r="S690" s="83"/>
      <c r="T690" s="83"/>
      <c r="U690" s="83"/>
      <c r="V690" s="83"/>
      <c r="W690" s="83"/>
      <c r="X690" s="54"/>
      <c r="Y690" s="54"/>
      <c r="Z690" s="54"/>
      <c r="AA690" s="54"/>
      <c r="AB690" s="54"/>
      <c r="AC690" s="73"/>
      <c r="AD690" s="73"/>
      <c r="AE690" s="73"/>
      <c r="AF690" s="73"/>
      <c r="AG690" s="73"/>
      <c r="AH690" s="73"/>
      <c r="AI690" s="73"/>
      <c r="AJ690" s="73"/>
      <c r="AK690" s="73"/>
      <c r="AL690" s="73"/>
      <c r="AM690" s="73"/>
      <c r="AN690" s="73"/>
      <c r="AO690" s="73"/>
      <c r="AP690" s="73"/>
      <c r="AQ690" s="73"/>
      <c r="AR690" s="73"/>
      <c r="AS690" s="73"/>
      <c r="AT690" s="73"/>
      <c r="AU690" s="73"/>
      <c r="AV690" s="73"/>
      <c r="AW690" s="73"/>
      <c r="AX690" s="73"/>
      <c r="AY690" s="73"/>
      <c r="AZ690" s="77"/>
      <c r="BA690" s="77"/>
      <c r="BB690" s="62"/>
      <c r="BC690" s="62"/>
      <c r="BD690" s="62"/>
      <c r="BE690" s="62"/>
      <c r="BF690" s="62"/>
      <c r="BG690" s="62"/>
      <c r="BH690" s="62"/>
      <c r="BI690" s="62"/>
      <c r="BJ690" s="62"/>
      <c r="BK690" s="62"/>
      <c r="BL690" s="62"/>
      <c r="BM690" s="62"/>
      <c r="BN690" s="62"/>
      <c r="BO690" s="62"/>
      <c r="BP690" s="62"/>
      <c r="BQ690" s="62"/>
      <c r="BR690" s="62"/>
      <c r="BS690" s="62"/>
      <c r="BT690" s="62"/>
      <c r="BU690" s="62"/>
      <c r="BV690" s="62"/>
      <c r="BW690" s="62"/>
      <c r="BX690" s="62"/>
      <c r="BY690" s="62"/>
      <c r="BZ690" s="77"/>
      <c r="CA690" s="77"/>
      <c r="CB690" s="77"/>
      <c r="CC690" s="77"/>
      <c r="CD690" s="81"/>
      <c r="CE690" s="81"/>
      <c r="CF690" s="81"/>
      <c r="CG690" s="81"/>
      <c r="CH690" s="81"/>
      <c r="CI690" s="81"/>
      <c r="CJ690" s="81"/>
      <c r="CK690" s="81"/>
      <c r="CL690" s="81"/>
      <c r="CM690" s="81"/>
      <c r="CN690" s="81"/>
      <c r="CO690" s="81"/>
      <c r="CP690" s="81"/>
      <c r="CQ690" s="81"/>
      <c r="CR690" s="81"/>
      <c r="CS690" s="81"/>
      <c r="CT690" s="81"/>
      <c r="CU690" s="77"/>
      <c r="CV690" s="77"/>
      <c r="CW690" s="77"/>
      <c r="CX690" s="77"/>
    </row>
    <row r="691" spans="1:102" ht="13.5" customHeight="1" x14ac:dyDescent="0.25">
      <c r="A691" s="3"/>
      <c r="B691" s="77"/>
      <c r="C691" s="84"/>
      <c r="D691" s="75"/>
      <c r="E691" s="75"/>
      <c r="F691" s="75"/>
      <c r="G691" s="75"/>
      <c r="H691" s="75"/>
      <c r="I691" s="75"/>
      <c r="J691" s="75"/>
      <c r="K691" s="75"/>
      <c r="L691" s="75"/>
      <c r="M691" s="74"/>
      <c r="N691" s="74"/>
      <c r="O691" s="74"/>
      <c r="P691" s="74"/>
      <c r="Q691" s="74"/>
      <c r="R691" s="85"/>
      <c r="S691" s="85"/>
      <c r="T691" s="85"/>
      <c r="U691" s="86"/>
      <c r="V691" s="86"/>
      <c r="W691" s="86"/>
      <c r="X691" s="74"/>
      <c r="Y691" s="74"/>
      <c r="Z691" s="74"/>
      <c r="AA691" s="74"/>
      <c r="AB691" s="74"/>
      <c r="AC691" s="73"/>
      <c r="AD691" s="73"/>
      <c r="AE691" s="73"/>
      <c r="AF691" s="73"/>
      <c r="AG691" s="73"/>
      <c r="AH691" s="73"/>
      <c r="AI691" s="73"/>
      <c r="AJ691" s="73"/>
      <c r="AK691" s="73"/>
      <c r="AL691" s="73"/>
      <c r="AM691" s="73"/>
      <c r="AN691" s="73"/>
      <c r="AO691" s="73"/>
      <c r="AP691" s="73"/>
      <c r="AQ691" s="73"/>
      <c r="AR691" s="73"/>
      <c r="AS691" s="73"/>
      <c r="AT691" s="73"/>
      <c r="AU691" s="73"/>
      <c r="AV691" s="73"/>
      <c r="AW691" s="73"/>
      <c r="AX691" s="73"/>
      <c r="AY691" s="73"/>
      <c r="AZ691" s="77"/>
      <c r="BA691" s="77"/>
      <c r="BB691" s="62"/>
      <c r="BC691" s="62"/>
      <c r="BD691" s="62"/>
      <c r="BE691" s="62"/>
      <c r="BF691" s="62"/>
      <c r="BG691" s="62"/>
      <c r="BH691" s="62"/>
      <c r="BI691" s="62"/>
      <c r="BJ691" s="62"/>
      <c r="BK691" s="62"/>
      <c r="BL691" s="62"/>
      <c r="BM691" s="62"/>
      <c r="BN691" s="62"/>
      <c r="BO691" s="62"/>
      <c r="BP691" s="62"/>
      <c r="BQ691" s="62"/>
      <c r="BR691" s="62"/>
      <c r="BS691" s="62"/>
      <c r="BT691" s="62"/>
      <c r="BU691" s="62"/>
      <c r="BV691" s="62"/>
      <c r="BW691" s="62"/>
      <c r="BX691" s="62"/>
      <c r="BY691" s="62"/>
      <c r="BZ691" s="77"/>
      <c r="CA691" s="77"/>
      <c r="CB691" s="77"/>
      <c r="CC691" s="77"/>
      <c r="CD691" s="81"/>
      <c r="CE691" s="81"/>
      <c r="CF691" s="81"/>
      <c r="CG691" s="81"/>
      <c r="CH691" s="81"/>
      <c r="CI691" s="81"/>
      <c r="CJ691" s="81"/>
      <c r="CK691" s="81"/>
      <c r="CL691" s="81"/>
      <c r="CM691" s="81"/>
      <c r="CN691" s="81"/>
      <c r="CO691" s="81"/>
      <c r="CP691" s="81"/>
      <c r="CQ691" s="81"/>
      <c r="CR691" s="81"/>
      <c r="CS691" s="81"/>
      <c r="CT691" s="81"/>
      <c r="CU691" s="77"/>
      <c r="CV691" s="77"/>
      <c r="CW691" s="77"/>
      <c r="CX691" s="77"/>
    </row>
    <row r="692" spans="1:102" ht="13.5" customHeight="1" x14ac:dyDescent="0.25">
      <c r="A692" s="3"/>
      <c r="B692" s="77"/>
      <c r="C692" s="84"/>
      <c r="D692" s="75"/>
      <c r="E692" s="75"/>
      <c r="F692" s="75"/>
      <c r="G692" s="75"/>
      <c r="H692" s="75"/>
      <c r="I692" s="75"/>
      <c r="J692" s="75"/>
      <c r="K692" s="75"/>
      <c r="L692" s="75"/>
      <c r="M692" s="74"/>
      <c r="N692" s="74"/>
      <c r="O692" s="74"/>
      <c r="P692" s="74"/>
      <c r="Q692" s="74"/>
      <c r="R692" s="85"/>
      <c r="S692" s="85"/>
      <c r="T692" s="85"/>
      <c r="U692" s="86"/>
      <c r="V692" s="86"/>
      <c r="W692" s="86"/>
      <c r="X692" s="74"/>
      <c r="Y692" s="74"/>
      <c r="Z692" s="74"/>
      <c r="AA692" s="74"/>
      <c r="AB692" s="74"/>
      <c r="AC692" s="73"/>
      <c r="AD692" s="73"/>
      <c r="AE692" s="73"/>
      <c r="AF692" s="73"/>
      <c r="AG692" s="73"/>
      <c r="AH692" s="73"/>
      <c r="AI692" s="73"/>
      <c r="AJ692" s="73"/>
      <c r="AK692" s="73"/>
      <c r="AL692" s="73"/>
      <c r="AM692" s="73"/>
      <c r="AN692" s="73"/>
      <c r="AO692" s="73"/>
      <c r="AP692" s="73"/>
      <c r="AQ692" s="73"/>
      <c r="AR692" s="73"/>
      <c r="AS692" s="73"/>
      <c r="AT692" s="73"/>
      <c r="AU692" s="73"/>
      <c r="AV692" s="73"/>
      <c r="AW692" s="73"/>
      <c r="AX692" s="73"/>
      <c r="AY692" s="73"/>
      <c r="AZ692" s="77"/>
      <c r="BA692" s="77"/>
      <c r="BB692" s="62"/>
      <c r="BC692" s="62"/>
      <c r="BD692" s="62"/>
      <c r="BE692" s="62"/>
      <c r="BF692" s="62"/>
      <c r="BG692" s="62"/>
      <c r="BH692" s="62"/>
      <c r="BI692" s="62"/>
      <c r="BJ692" s="62"/>
      <c r="BK692" s="62"/>
      <c r="BL692" s="62"/>
      <c r="BM692" s="62"/>
      <c r="BN692" s="62"/>
      <c r="BO692" s="62"/>
      <c r="BP692" s="62"/>
      <c r="BQ692" s="62"/>
      <c r="BR692" s="62"/>
      <c r="BS692" s="62"/>
      <c r="BT692" s="62"/>
      <c r="BU692" s="62"/>
      <c r="BV692" s="62"/>
      <c r="BW692" s="62"/>
      <c r="BX692" s="62"/>
      <c r="BY692" s="62"/>
      <c r="BZ692" s="77"/>
      <c r="CA692" s="77"/>
      <c r="CB692" s="77"/>
      <c r="CC692" s="77"/>
      <c r="CD692" s="81"/>
      <c r="CE692" s="81"/>
      <c r="CF692" s="81"/>
      <c r="CG692" s="81"/>
      <c r="CH692" s="81"/>
      <c r="CI692" s="81"/>
      <c r="CJ692" s="81"/>
      <c r="CK692" s="81"/>
      <c r="CL692" s="81"/>
      <c r="CM692" s="81"/>
      <c r="CN692" s="81"/>
      <c r="CO692" s="81"/>
      <c r="CP692" s="81"/>
      <c r="CQ692" s="81"/>
      <c r="CR692" s="81"/>
      <c r="CS692" s="81"/>
      <c r="CT692" s="81"/>
      <c r="CU692" s="77"/>
      <c r="CV692" s="77"/>
      <c r="CW692" s="77"/>
      <c r="CX692" s="77"/>
    </row>
    <row r="693" spans="1:102" ht="13.5" customHeight="1" x14ac:dyDescent="0.25">
      <c r="A693" s="3"/>
      <c r="B693" s="77"/>
      <c r="C693" s="84"/>
      <c r="D693" s="75"/>
      <c r="E693" s="75"/>
      <c r="F693" s="75"/>
      <c r="G693" s="75"/>
      <c r="H693" s="75"/>
      <c r="I693" s="75"/>
      <c r="J693" s="75"/>
      <c r="K693" s="75"/>
      <c r="L693" s="75"/>
      <c r="M693" s="74"/>
      <c r="N693" s="74"/>
      <c r="O693" s="74"/>
      <c r="P693" s="74"/>
      <c r="Q693" s="74"/>
      <c r="R693" s="85"/>
      <c r="S693" s="85"/>
      <c r="T693" s="85"/>
      <c r="U693" s="86"/>
      <c r="V693" s="86"/>
      <c r="W693" s="86"/>
      <c r="X693" s="74"/>
      <c r="Y693" s="74"/>
      <c r="Z693" s="74"/>
      <c r="AA693" s="74"/>
      <c r="AB693" s="74"/>
      <c r="AC693" s="73"/>
      <c r="AD693" s="73"/>
      <c r="AE693" s="73"/>
      <c r="AF693" s="73"/>
      <c r="AG693" s="73"/>
      <c r="AH693" s="73"/>
      <c r="AI693" s="73"/>
      <c r="AJ693" s="73"/>
      <c r="AK693" s="73"/>
      <c r="AL693" s="73"/>
      <c r="AM693" s="73"/>
      <c r="AN693" s="73"/>
      <c r="AO693" s="73"/>
      <c r="AP693" s="73"/>
      <c r="AQ693" s="73"/>
      <c r="AR693" s="73"/>
      <c r="AS693" s="73"/>
      <c r="AT693" s="73"/>
      <c r="AU693" s="73"/>
      <c r="AV693" s="73"/>
      <c r="AW693" s="73"/>
      <c r="AX693" s="73"/>
      <c r="AY693" s="73"/>
      <c r="AZ693" s="77"/>
      <c r="BA693" s="77"/>
      <c r="BB693" s="62"/>
      <c r="BC693" s="62"/>
      <c r="BD693" s="62"/>
      <c r="BE693" s="62"/>
      <c r="BF693" s="62"/>
      <c r="BG693" s="62"/>
      <c r="BH693" s="62"/>
      <c r="BI693" s="62"/>
      <c r="BJ693" s="62"/>
      <c r="BK693" s="62"/>
      <c r="BL693" s="62"/>
      <c r="BM693" s="62"/>
      <c r="BN693" s="62"/>
      <c r="BO693" s="62"/>
      <c r="BP693" s="62"/>
      <c r="BQ693" s="62"/>
      <c r="BR693" s="62"/>
      <c r="BS693" s="62"/>
      <c r="BT693" s="62"/>
      <c r="BU693" s="62"/>
      <c r="BV693" s="62"/>
      <c r="BW693" s="62"/>
      <c r="BX693" s="62"/>
      <c r="BY693" s="62"/>
      <c r="BZ693" s="77"/>
      <c r="CA693" s="77"/>
      <c r="CB693" s="77"/>
      <c r="CC693" s="77"/>
      <c r="CD693" s="81"/>
      <c r="CE693" s="81"/>
      <c r="CF693" s="81"/>
      <c r="CG693" s="81"/>
      <c r="CH693" s="81"/>
      <c r="CI693" s="81"/>
      <c r="CJ693" s="81"/>
      <c r="CK693" s="81"/>
      <c r="CL693" s="81"/>
      <c r="CM693" s="81"/>
      <c r="CN693" s="81"/>
      <c r="CO693" s="81"/>
      <c r="CP693" s="81"/>
      <c r="CQ693" s="81"/>
      <c r="CR693" s="81"/>
      <c r="CS693" s="81"/>
      <c r="CT693" s="81"/>
      <c r="CU693" s="77"/>
      <c r="CV693" s="77"/>
      <c r="CW693" s="77"/>
      <c r="CX693" s="77"/>
    </row>
    <row r="694" spans="1:102" ht="13.5" customHeight="1" x14ac:dyDescent="0.25">
      <c r="A694" s="3"/>
      <c r="B694" s="77"/>
      <c r="C694" s="84"/>
      <c r="D694" s="75"/>
      <c r="E694" s="75"/>
      <c r="F694" s="75"/>
      <c r="G694" s="75"/>
      <c r="H694" s="75"/>
      <c r="I694" s="75"/>
      <c r="J694" s="75"/>
      <c r="K694" s="75"/>
      <c r="L694" s="75"/>
      <c r="M694" s="74"/>
      <c r="N694" s="74"/>
      <c r="O694" s="74"/>
      <c r="P694" s="74"/>
      <c r="Q694" s="74"/>
      <c r="R694" s="85"/>
      <c r="S694" s="85"/>
      <c r="T694" s="85"/>
      <c r="U694" s="86"/>
      <c r="V694" s="86"/>
      <c r="W694" s="86"/>
      <c r="X694" s="74"/>
      <c r="Y694" s="74"/>
      <c r="Z694" s="74"/>
      <c r="AA694" s="74"/>
      <c r="AB694" s="74"/>
      <c r="AC694" s="73"/>
      <c r="AD694" s="73"/>
      <c r="AE694" s="73"/>
      <c r="AF694" s="73"/>
      <c r="AG694" s="73"/>
      <c r="AH694" s="73"/>
      <c r="AI694" s="73"/>
      <c r="AJ694" s="73"/>
      <c r="AK694" s="73"/>
      <c r="AL694" s="73"/>
      <c r="AM694" s="73"/>
      <c r="AN694" s="73"/>
      <c r="AO694" s="73"/>
      <c r="AP694" s="73"/>
      <c r="AQ694" s="73"/>
      <c r="AR694" s="73"/>
      <c r="AS694" s="73"/>
      <c r="AT694" s="73"/>
      <c r="AU694" s="73"/>
      <c r="AV694" s="73"/>
      <c r="AW694" s="73"/>
      <c r="AX694" s="73"/>
      <c r="AY694" s="73"/>
      <c r="AZ694" s="77"/>
      <c r="BA694" s="77"/>
      <c r="BB694" s="62"/>
      <c r="BC694" s="62"/>
      <c r="BD694" s="62"/>
      <c r="BE694" s="62"/>
      <c r="BF694" s="62"/>
      <c r="BG694" s="62"/>
      <c r="BH694" s="62"/>
      <c r="BI694" s="62"/>
      <c r="BJ694" s="62"/>
      <c r="BK694" s="62"/>
      <c r="BL694" s="62"/>
      <c r="BM694" s="62"/>
      <c r="BN694" s="62"/>
      <c r="BO694" s="62"/>
      <c r="BP694" s="62"/>
      <c r="BQ694" s="62"/>
      <c r="BR694" s="62"/>
      <c r="BS694" s="62"/>
      <c r="BT694" s="62"/>
      <c r="BU694" s="62"/>
      <c r="BV694" s="62"/>
      <c r="BW694" s="62"/>
      <c r="BX694" s="62"/>
      <c r="BY694" s="62"/>
      <c r="BZ694" s="77"/>
      <c r="CA694" s="77"/>
      <c r="CB694" s="77"/>
      <c r="CC694" s="77"/>
      <c r="CD694" s="81"/>
      <c r="CE694" s="81"/>
      <c r="CF694" s="81"/>
      <c r="CG694" s="81"/>
      <c r="CH694" s="81"/>
      <c r="CI694" s="81"/>
      <c r="CJ694" s="81"/>
      <c r="CK694" s="81"/>
      <c r="CL694" s="81"/>
      <c r="CM694" s="81"/>
      <c r="CN694" s="81"/>
      <c r="CO694" s="81"/>
      <c r="CP694" s="81"/>
      <c r="CQ694" s="81"/>
      <c r="CR694" s="81"/>
      <c r="CS694" s="81"/>
      <c r="CT694" s="81"/>
      <c r="CU694" s="77"/>
      <c r="CV694" s="77"/>
      <c r="CW694" s="77"/>
      <c r="CX694" s="77"/>
    </row>
    <row r="695" spans="1:102" ht="13.5" customHeight="1" x14ac:dyDescent="0.2">
      <c r="A695" s="3"/>
      <c r="B695" s="3"/>
      <c r="C695" s="83"/>
      <c r="D695" s="83"/>
      <c r="E695" s="83"/>
      <c r="F695" s="83"/>
      <c r="G695" s="83"/>
      <c r="H695" s="83"/>
      <c r="I695" s="83"/>
      <c r="J695" s="83"/>
      <c r="K695" s="83"/>
      <c r="L695" s="83"/>
      <c r="M695" s="83"/>
      <c r="N695" s="83"/>
      <c r="O695" s="83"/>
      <c r="P695" s="83"/>
      <c r="Q695" s="83"/>
      <c r="R695" s="83"/>
      <c r="S695" s="83"/>
      <c r="T695" s="83"/>
      <c r="U695" s="83"/>
      <c r="V695" s="83"/>
      <c r="W695" s="83"/>
      <c r="X695" s="54"/>
      <c r="Y695" s="54"/>
      <c r="Z695" s="54"/>
      <c r="AA695" s="54"/>
      <c r="AB695" s="54"/>
      <c r="AC695" s="73"/>
      <c r="AD695" s="73"/>
      <c r="AE695" s="73"/>
      <c r="AF695" s="73"/>
      <c r="AG695" s="73"/>
      <c r="AH695" s="73"/>
      <c r="AI695" s="73"/>
      <c r="AJ695" s="73"/>
      <c r="AK695" s="73"/>
      <c r="AL695" s="73"/>
      <c r="AM695" s="73"/>
      <c r="AN695" s="73"/>
      <c r="AO695" s="73"/>
      <c r="AP695" s="73"/>
      <c r="AQ695" s="73"/>
      <c r="AR695" s="73"/>
      <c r="AS695" s="73"/>
      <c r="AT695" s="73"/>
      <c r="AU695" s="73"/>
      <c r="AV695" s="73"/>
      <c r="AW695" s="73"/>
      <c r="AX695" s="73"/>
      <c r="AY695" s="73"/>
      <c r="AZ695" s="77"/>
      <c r="BA695" s="77"/>
      <c r="BB695" s="77"/>
      <c r="BC695" s="77"/>
      <c r="BD695" s="77"/>
      <c r="BE695" s="77"/>
      <c r="BF695" s="77"/>
      <c r="BG695" s="77"/>
      <c r="BH695" s="77"/>
      <c r="BI695" s="77"/>
      <c r="BJ695" s="77"/>
      <c r="BK695" s="77"/>
      <c r="BL695" s="77"/>
      <c r="BM695" s="77"/>
      <c r="BN695" s="77"/>
      <c r="BO695" s="77"/>
      <c r="BP695" s="77"/>
      <c r="BQ695" s="77"/>
      <c r="BR695" s="77"/>
      <c r="BS695" s="77"/>
      <c r="BT695" s="77"/>
      <c r="BU695" s="77"/>
      <c r="BV695" s="77"/>
      <c r="BW695" s="77"/>
      <c r="BX695" s="77"/>
      <c r="BY695" s="77"/>
      <c r="BZ695" s="77"/>
      <c r="CA695" s="77"/>
      <c r="CB695" s="77"/>
      <c r="CC695" s="77"/>
      <c r="CD695" s="77"/>
      <c r="CE695" s="77"/>
      <c r="CF695" s="77"/>
      <c r="CG695" s="77"/>
      <c r="CH695" s="77"/>
      <c r="CI695" s="77"/>
      <c r="CJ695" s="77"/>
      <c r="CK695" s="77"/>
      <c r="CL695" s="77"/>
      <c r="CM695" s="77"/>
      <c r="CN695" s="77"/>
      <c r="CO695" s="77"/>
      <c r="CP695" s="77"/>
      <c r="CQ695" s="77"/>
      <c r="CR695" s="77"/>
      <c r="CS695" s="77"/>
      <c r="CT695" s="77"/>
      <c r="CU695" s="77"/>
      <c r="CV695" s="77"/>
      <c r="CW695" s="77"/>
      <c r="CX695" s="77"/>
    </row>
    <row r="696" spans="1:102" ht="13.5" customHeight="1" x14ac:dyDescent="0.2">
      <c r="A696" s="3"/>
      <c r="B696" s="64"/>
      <c r="C696" s="3"/>
      <c r="D696" s="3"/>
      <c r="E696" s="3"/>
      <c r="F696" s="3"/>
      <c r="G696" s="3"/>
      <c r="H696" s="3"/>
      <c r="I696" s="3"/>
      <c r="J696" s="3"/>
      <c r="K696" s="3"/>
      <c r="L696" s="3"/>
    </row>
    <row r="697" spans="1:102" ht="13.5" customHeight="1" x14ac:dyDescent="0.2">
      <c r="A697" s="3"/>
      <c r="B697" s="64"/>
      <c r="C697" s="64"/>
      <c r="D697" s="64"/>
      <c r="E697" s="64"/>
      <c r="F697" s="64"/>
      <c r="G697" s="64"/>
      <c r="H697" s="64"/>
      <c r="I697" s="64"/>
      <c r="J697" s="64"/>
      <c r="K697" s="64"/>
      <c r="L697" s="64"/>
      <c r="M697" s="64"/>
      <c r="N697" s="65"/>
      <c r="O697" s="64"/>
      <c r="P697" s="64"/>
      <c r="Q697" s="64"/>
      <c r="R697" s="64"/>
      <c r="S697" s="64"/>
      <c r="T697" s="64"/>
      <c r="U697" s="64"/>
      <c r="V697" s="64"/>
      <c r="W697" s="64"/>
      <c r="X697" s="64"/>
      <c r="Y697" s="64"/>
      <c r="Z697" s="64"/>
      <c r="AA697" s="64"/>
      <c r="AB697" s="64"/>
      <c r="AC697" s="64"/>
      <c r="AD697" s="64"/>
      <c r="AE697" s="64"/>
      <c r="AF697" s="64"/>
      <c r="AG697" s="64"/>
      <c r="AH697" s="64"/>
      <c r="AI697" s="64"/>
      <c r="AJ697" s="64"/>
      <c r="AK697" s="64"/>
      <c r="AL697" s="64"/>
      <c r="AM697" s="64"/>
      <c r="AN697" s="64"/>
      <c r="AO697" s="64"/>
      <c r="AP697" s="64"/>
      <c r="AQ697" s="64"/>
      <c r="AR697" s="64"/>
      <c r="AS697" s="64"/>
      <c r="AT697" s="64"/>
      <c r="AU697" s="64"/>
      <c r="AV697" s="64"/>
      <c r="AW697" s="64"/>
      <c r="AX697" s="64"/>
      <c r="AY697" s="64"/>
      <c r="AZ697" s="64"/>
      <c r="BA697" s="64"/>
      <c r="BB697" s="64"/>
      <c r="BC697" s="64"/>
      <c r="BD697" s="64"/>
      <c r="BE697" s="64"/>
      <c r="BF697" s="64"/>
      <c r="BG697" s="64"/>
      <c r="BH697" s="64"/>
      <c r="BI697" s="64"/>
      <c r="BJ697" s="64"/>
      <c r="BK697" s="64"/>
      <c r="BL697" s="64"/>
      <c r="BM697" s="64"/>
      <c r="BN697" s="64"/>
      <c r="BO697" s="64"/>
      <c r="BP697" s="64"/>
      <c r="BQ697" s="64"/>
      <c r="BR697" s="64"/>
      <c r="BS697" s="64"/>
      <c r="BT697" s="64"/>
      <c r="BU697" s="64"/>
      <c r="BV697" s="64"/>
      <c r="BW697" s="64"/>
      <c r="BX697" s="64"/>
      <c r="BY697" s="64"/>
      <c r="BZ697" s="64"/>
      <c r="CA697" s="64"/>
      <c r="CB697" s="64"/>
      <c r="CC697" s="64"/>
      <c r="CD697" s="64"/>
      <c r="CE697" s="64"/>
      <c r="CF697" s="64"/>
      <c r="CG697" s="64"/>
      <c r="CH697" s="64"/>
      <c r="CI697" s="64"/>
      <c r="CJ697" s="64"/>
      <c r="CK697" s="64"/>
      <c r="CL697" s="64"/>
      <c r="CM697" s="64"/>
      <c r="CN697" s="64"/>
      <c r="CO697" s="64"/>
      <c r="CP697" s="64"/>
      <c r="CQ697" s="64"/>
      <c r="CR697" s="64"/>
      <c r="CS697" s="64"/>
      <c r="CT697" s="64"/>
      <c r="CU697" s="64"/>
      <c r="CV697" s="64"/>
      <c r="CW697" s="64"/>
      <c r="CX697" s="64"/>
    </row>
    <row r="698" spans="1:102" ht="13.5" customHeight="1" x14ac:dyDescent="0.2">
      <c r="A698" s="3"/>
      <c r="B698" s="64"/>
      <c r="C698" s="68"/>
      <c r="D698" s="68"/>
      <c r="E698" s="68"/>
      <c r="F698" s="68"/>
      <c r="G698" s="64"/>
      <c r="H698" s="64"/>
      <c r="I698" s="64"/>
      <c r="J698" s="64"/>
      <c r="K698" s="64"/>
      <c r="L698" s="65"/>
      <c r="M698" s="64"/>
      <c r="N698" s="65"/>
      <c r="O698" s="64"/>
      <c r="P698" s="64"/>
      <c r="Q698" s="64"/>
      <c r="R698" s="64"/>
      <c r="S698" s="64"/>
      <c r="T698" s="64"/>
      <c r="U698" s="64"/>
      <c r="V698" s="64"/>
      <c r="W698" s="64"/>
      <c r="X698" s="64"/>
      <c r="Y698" s="64"/>
      <c r="Z698" s="64"/>
      <c r="AA698" s="64"/>
      <c r="AB698" s="64"/>
      <c r="AC698" s="64"/>
      <c r="AD698" s="64"/>
      <c r="AE698" s="64"/>
      <c r="AF698" s="66"/>
      <c r="AG698" s="66"/>
      <c r="AH698" s="66"/>
      <c r="AI698" s="66"/>
      <c r="AJ698" s="66"/>
      <c r="AK698" s="66"/>
      <c r="AL698" s="66"/>
      <c r="AM698" s="66"/>
      <c r="AN698" s="66"/>
      <c r="AO698" s="66"/>
      <c r="AP698" s="66"/>
      <c r="AQ698" s="66"/>
      <c r="AR698" s="66"/>
      <c r="AS698" s="66"/>
      <c r="AT698" s="66"/>
      <c r="AU698" s="66"/>
      <c r="AV698" s="66"/>
      <c r="AW698" s="66"/>
      <c r="AX698" s="66"/>
      <c r="AY698" s="66"/>
      <c r="AZ698" s="66"/>
      <c r="BA698" s="66"/>
      <c r="BB698" s="66"/>
      <c r="BC698" s="66"/>
      <c r="BD698" s="66"/>
      <c r="BE698" s="66"/>
      <c r="BF698" s="66"/>
      <c r="BG698" s="66"/>
      <c r="BH698" s="66"/>
      <c r="BI698" s="66"/>
      <c r="BJ698" s="66"/>
      <c r="BK698" s="66"/>
      <c r="BL698" s="66"/>
      <c r="BM698" s="66"/>
      <c r="BN698" s="66"/>
      <c r="BO698" s="66"/>
      <c r="BP698" s="66"/>
      <c r="BQ698" s="66"/>
      <c r="BR698" s="66"/>
      <c r="BS698" s="66"/>
      <c r="BT698" s="66"/>
      <c r="BU698" s="64"/>
      <c r="BV698" s="64"/>
      <c r="BW698" s="64"/>
      <c r="BX698" s="64"/>
      <c r="BY698" s="64"/>
      <c r="BZ698" s="64"/>
      <c r="CA698" s="64"/>
      <c r="CB698" s="64"/>
      <c r="CC698" s="64"/>
      <c r="CD698" s="64"/>
      <c r="CE698" s="64"/>
      <c r="CF698" s="64"/>
      <c r="CG698" s="64"/>
      <c r="CH698" s="64"/>
      <c r="CI698" s="64"/>
      <c r="CJ698" s="64"/>
      <c r="CK698" s="64"/>
      <c r="CL698" s="64"/>
      <c r="CM698" s="64"/>
      <c r="CN698" s="64"/>
      <c r="CO698" s="64"/>
      <c r="CP698" s="64"/>
      <c r="CQ698" s="64"/>
      <c r="CR698" s="64"/>
      <c r="CS698" s="64"/>
      <c r="CT698" s="64"/>
      <c r="CU698" s="64"/>
      <c r="CV698" s="64"/>
      <c r="CW698" s="64"/>
      <c r="CX698" s="64"/>
    </row>
    <row r="699" spans="1:102" ht="13.5" customHeight="1" x14ac:dyDescent="0.2">
      <c r="A699" s="3"/>
      <c r="B699" s="64"/>
      <c r="C699" s="68"/>
      <c r="D699" s="68"/>
      <c r="E699" s="68"/>
      <c r="F699" s="68"/>
      <c r="G699" s="64"/>
      <c r="H699" s="64"/>
      <c r="I699" s="64"/>
      <c r="J699" s="64"/>
      <c r="K699" s="64"/>
      <c r="L699" s="64"/>
      <c r="M699" s="64"/>
      <c r="N699" s="65"/>
      <c r="O699" s="56"/>
      <c r="P699" s="56"/>
      <c r="Q699" s="56"/>
      <c r="R699" s="56"/>
      <c r="S699" s="56"/>
      <c r="T699" s="56"/>
      <c r="U699" s="56"/>
      <c r="V699" s="56"/>
      <c r="W699" s="56"/>
      <c r="X699" s="56"/>
      <c r="Y699" s="56"/>
      <c r="Z699" s="56"/>
      <c r="AA699" s="56"/>
      <c r="AB699" s="56"/>
      <c r="AC699" s="56"/>
      <c r="AD699" s="56"/>
      <c r="AE699" s="64"/>
      <c r="AF699" s="64"/>
      <c r="AG699" s="64"/>
      <c r="AH699" s="64"/>
      <c r="AI699" s="64"/>
      <c r="AJ699" s="64"/>
      <c r="AK699" s="64"/>
      <c r="AL699" s="64"/>
      <c r="AM699" s="64"/>
      <c r="AN699" s="64"/>
      <c r="AO699" s="64"/>
      <c r="AP699" s="64"/>
      <c r="AQ699" s="69"/>
      <c r="AR699" s="69"/>
      <c r="AS699" s="69"/>
      <c r="AT699" s="69"/>
      <c r="AU699" s="70"/>
      <c r="AV699" s="64"/>
      <c r="AW699" s="64"/>
      <c r="AX699" s="64"/>
      <c r="AY699" s="64"/>
      <c r="AZ699" s="64"/>
      <c r="BA699" s="70"/>
      <c r="BB699" s="64"/>
      <c r="BC699" s="64"/>
      <c r="BD699" s="64"/>
      <c r="BE699" s="64"/>
      <c r="BF699" s="64"/>
      <c r="BG699" s="64"/>
      <c r="BH699" s="70"/>
      <c r="BI699" s="64"/>
      <c r="BJ699" s="64"/>
      <c r="BK699" s="64"/>
      <c r="BL699" s="64"/>
      <c r="BM699" s="64"/>
      <c r="BN699" s="70"/>
      <c r="BO699" s="64"/>
      <c r="BP699" s="64"/>
      <c r="BQ699" s="64"/>
      <c r="BR699" s="64"/>
      <c r="BS699" s="64"/>
      <c r="BT699" s="64"/>
      <c r="BU699" s="64"/>
      <c r="BV699" s="64"/>
      <c r="BW699" s="64"/>
      <c r="BX699" s="64"/>
      <c r="BY699" s="64"/>
      <c r="BZ699" s="64"/>
      <c r="CA699" s="64"/>
      <c r="CB699" s="64"/>
      <c r="CC699" s="64"/>
      <c r="CD699" s="64"/>
      <c r="CE699" s="64"/>
      <c r="CF699" s="64"/>
      <c r="CG699" s="64"/>
      <c r="CH699" s="64"/>
      <c r="CI699" s="64"/>
      <c r="CJ699" s="64"/>
      <c r="CK699" s="64"/>
      <c r="CL699" s="64"/>
      <c r="CM699" s="64"/>
      <c r="CN699" s="64"/>
      <c r="CO699" s="64"/>
      <c r="CP699" s="64"/>
      <c r="CQ699" s="64"/>
      <c r="CR699" s="64"/>
      <c r="CS699" s="64"/>
      <c r="CT699" s="64"/>
      <c r="CU699" s="64"/>
      <c r="CV699" s="64"/>
      <c r="CW699" s="64"/>
      <c r="CX699" s="64"/>
    </row>
    <row r="700" spans="1:102" ht="13.5" customHeight="1" x14ac:dyDescent="0.2">
      <c r="A700" s="3"/>
      <c r="B700" s="64"/>
      <c r="C700" s="68"/>
      <c r="D700" s="68"/>
      <c r="E700" s="68"/>
      <c r="F700" s="68"/>
      <c r="G700" s="64"/>
      <c r="H700" s="64"/>
      <c r="I700" s="64"/>
      <c r="J700" s="64"/>
      <c r="K700" s="64"/>
      <c r="L700" s="64"/>
      <c r="M700" s="64"/>
      <c r="N700" s="65"/>
      <c r="O700" s="56"/>
      <c r="P700" s="56"/>
      <c r="Q700" s="56"/>
      <c r="R700" s="56"/>
      <c r="S700" s="56"/>
      <c r="T700" s="56"/>
      <c r="U700" s="56"/>
      <c r="V700" s="56"/>
      <c r="W700" s="56"/>
      <c r="X700" s="56"/>
      <c r="Y700" s="56"/>
      <c r="Z700" s="56"/>
      <c r="AA700" s="56"/>
      <c r="AB700" s="56"/>
      <c r="AC700" s="56"/>
      <c r="AD700" s="56"/>
      <c r="AE700" s="64"/>
      <c r="AF700" s="64"/>
      <c r="AG700" s="64"/>
      <c r="AH700" s="64"/>
      <c r="AI700" s="64"/>
      <c r="AJ700" s="64"/>
      <c r="AK700" s="64"/>
      <c r="AL700" s="64"/>
      <c r="AM700" s="64"/>
      <c r="AN700" s="64"/>
      <c r="AO700" s="64"/>
      <c r="AP700" s="64"/>
      <c r="AQ700" s="64"/>
      <c r="AR700" s="64"/>
      <c r="AS700" s="64"/>
      <c r="AT700" s="64"/>
      <c r="AU700" s="64"/>
      <c r="AV700" s="64"/>
      <c r="AW700" s="64"/>
      <c r="AX700" s="64"/>
      <c r="AY700" s="64"/>
      <c r="AZ700" s="64"/>
      <c r="BA700" s="64"/>
      <c r="BB700" s="64"/>
      <c r="BC700" s="64"/>
      <c r="BD700" s="64"/>
      <c r="BE700" s="64"/>
      <c r="BF700" s="64"/>
      <c r="BG700" s="64"/>
      <c r="BH700" s="64"/>
      <c r="BI700" s="64"/>
      <c r="BJ700" s="64"/>
      <c r="BK700" s="64"/>
      <c r="BL700" s="64"/>
      <c r="BM700" s="64"/>
      <c r="BN700" s="64"/>
      <c r="BO700" s="64"/>
      <c r="BP700" s="64"/>
      <c r="BQ700" s="64"/>
      <c r="BR700" s="64"/>
      <c r="BS700" s="64"/>
      <c r="BT700" s="64"/>
      <c r="BU700" s="64"/>
      <c r="BV700" s="64"/>
      <c r="BW700" s="64"/>
      <c r="BX700" s="64"/>
      <c r="BY700" s="64"/>
      <c r="BZ700" s="64"/>
      <c r="CA700" s="64"/>
      <c r="CB700" s="64"/>
      <c r="CC700" s="64"/>
      <c r="CD700" s="64"/>
      <c r="CE700" s="64"/>
      <c r="CF700" s="64"/>
      <c r="CG700" s="64"/>
      <c r="CH700" s="64"/>
      <c r="CI700" s="64"/>
      <c r="CJ700" s="64"/>
      <c r="CK700" s="64"/>
      <c r="CL700" s="64"/>
      <c r="CM700" s="64"/>
      <c r="CN700" s="64"/>
      <c r="CO700" s="64"/>
      <c r="CP700" s="64"/>
      <c r="CQ700" s="64"/>
      <c r="CR700" s="64"/>
      <c r="CS700" s="64"/>
      <c r="CT700" s="64"/>
      <c r="CU700" s="64"/>
      <c r="CV700" s="64"/>
      <c r="CW700" s="64"/>
      <c r="CX700" s="64"/>
    </row>
    <row r="701" spans="1:102" ht="13.5" customHeight="1" x14ac:dyDescent="0.2">
      <c r="A701" s="3"/>
      <c r="B701" s="77"/>
      <c r="C701" s="64"/>
      <c r="D701" s="64"/>
      <c r="E701" s="64"/>
      <c r="F701" s="64"/>
      <c r="G701" s="64"/>
      <c r="H701" s="64"/>
      <c r="I701" s="64"/>
      <c r="J701" s="64"/>
      <c r="K701" s="64"/>
      <c r="L701" s="64"/>
      <c r="M701" s="64"/>
      <c r="N701" s="65"/>
      <c r="O701" s="64"/>
      <c r="P701" s="64"/>
      <c r="Q701" s="64"/>
      <c r="R701" s="64"/>
      <c r="S701" s="64"/>
      <c r="T701" s="64"/>
      <c r="U701" s="64"/>
      <c r="V701" s="64"/>
      <c r="W701" s="64"/>
      <c r="X701" s="64"/>
      <c r="Y701" s="64"/>
      <c r="Z701" s="64"/>
      <c r="AA701" s="64"/>
      <c r="AB701" s="64"/>
      <c r="AC701" s="56"/>
      <c r="AD701" s="56"/>
      <c r="AE701" s="56"/>
      <c r="AF701" s="56"/>
      <c r="AG701" s="56"/>
      <c r="AH701" s="56"/>
      <c r="AI701" s="64"/>
      <c r="AJ701" s="64"/>
      <c r="AK701" s="64"/>
      <c r="AL701" s="64"/>
      <c r="AM701" s="64"/>
      <c r="AN701" s="64"/>
      <c r="AO701" s="64"/>
      <c r="AP701" s="64"/>
      <c r="AQ701" s="64"/>
      <c r="AR701" s="64"/>
      <c r="AS701" s="64"/>
      <c r="AT701" s="64"/>
      <c r="AU701" s="64"/>
      <c r="AV701" s="64"/>
      <c r="AW701" s="64"/>
      <c r="AX701" s="64"/>
      <c r="AY701" s="64"/>
      <c r="AZ701" s="64"/>
      <c r="BA701" s="64"/>
      <c r="BB701" s="64"/>
      <c r="BC701" s="64"/>
      <c r="BD701" s="64"/>
      <c r="BE701" s="64"/>
      <c r="BF701" s="64"/>
      <c r="BG701" s="64"/>
      <c r="BH701" s="64"/>
      <c r="BI701" s="64"/>
      <c r="BJ701" s="64"/>
      <c r="BK701" s="64"/>
      <c r="BL701" s="64"/>
      <c r="BM701" s="64"/>
      <c r="BN701" s="64"/>
      <c r="BO701" s="64"/>
      <c r="BP701" s="64"/>
      <c r="BQ701" s="64"/>
      <c r="BR701" s="64"/>
      <c r="BS701" s="64"/>
      <c r="BT701" s="64"/>
      <c r="BU701" s="64"/>
      <c r="BV701" s="64"/>
      <c r="BW701" s="64"/>
      <c r="BX701" s="64"/>
      <c r="BY701" s="64"/>
      <c r="BZ701" s="64"/>
      <c r="CA701" s="64"/>
      <c r="CB701" s="64"/>
      <c r="CC701" s="64"/>
      <c r="CD701" s="64"/>
      <c r="CE701" s="64"/>
      <c r="CF701" s="64"/>
      <c r="CG701" s="64"/>
      <c r="CH701" s="64"/>
      <c r="CI701" s="64"/>
      <c r="CJ701" s="64"/>
      <c r="CK701" s="64"/>
      <c r="CL701" s="64"/>
      <c r="CM701" s="64"/>
      <c r="CN701" s="64"/>
      <c r="CO701" s="64"/>
      <c r="CP701" s="64"/>
      <c r="CQ701" s="64"/>
      <c r="CR701" s="64"/>
      <c r="CS701" s="64"/>
      <c r="CT701" s="64"/>
      <c r="CU701" s="64"/>
      <c r="CV701" s="64"/>
      <c r="CW701" s="64"/>
      <c r="CX701" s="64"/>
    </row>
    <row r="702" spans="1:102" ht="13.5" customHeight="1" x14ac:dyDescent="0.2">
      <c r="A702" s="3"/>
      <c r="B702" s="77"/>
      <c r="C702" s="83"/>
      <c r="D702" s="83"/>
      <c r="E702" s="83"/>
      <c r="F702" s="83"/>
      <c r="G702" s="83"/>
      <c r="H702" s="83"/>
      <c r="I702" s="83"/>
      <c r="J702" s="83"/>
      <c r="K702" s="83"/>
      <c r="L702" s="83"/>
      <c r="M702" s="83"/>
      <c r="N702" s="83"/>
      <c r="O702" s="83"/>
      <c r="P702" s="83"/>
      <c r="Q702" s="83"/>
      <c r="R702" s="54"/>
      <c r="S702" s="54"/>
      <c r="T702" s="54"/>
      <c r="U702" s="83"/>
      <c r="V702" s="83"/>
      <c r="W702" s="83"/>
      <c r="X702" s="83"/>
      <c r="Y702" s="83"/>
      <c r="Z702" s="83"/>
      <c r="AA702" s="83"/>
      <c r="AB702" s="83"/>
      <c r="AC702" s="83"/>
      <c r="AD702" s="83"/>
      <c r="AE702" s="83"/>
      <c r="AF702" s="83"/>
      <c r="AG702" s="83"/>
      <c r="AH702" s="83"/>
      <c r="AI702" s="83"/>
      <c r="AJ702" s="83"/>
      <c r="AK702" s="83"/>
      <c r="AL702" s="83"/>
      <c r="AM702" s="83"/>
      <c r="AN702" s="83"/>
      <c r="AO702" s="83"/>
      <c r="AP702" s="83"/>
      <c r="AQ702" s="83"/>
      <c r="AR702" s="83"/>
      <c r="AS702" s="83"/>
      <c r="AT702" s="83"/>
      <c r="AU702" s="83"/>
      <c r="AV702" s="83"/>
      <c r="AW702" s="83"/>
      <c r="AX702" s="83"/>
      <c r="AY702" s="83"/>
      <c r="AZ702" s="71"/>
      <c r="BA702" s="83"/>
      <c r="BB702" s="83"/>
      <c r="BC702" s="83"/>
      <c r="BD702" s="83"/>
      <c r="BE702" s="83"/>
      <c r="BF702" s="83"/>
      <c r="BG702" s="83"/>
      <c r="BH702" s="83"/>
      <c r="BI702" s="83"/>
      <c r="BJ702" s="83"/>
      <c r="BK702" s="83"/>
      <c r="BL702" s="83"/>
      <c r="BM702" s="83"/>
      <c r="BN702" s="83"/>
      <c r="BO702" s="83"/>
      <c r="BP702" s="54"/>
      <c r="BQ702" s="54"/>
      <c r="BR702" s="54"/>
      <c r="BS702" s="83"/>
      <c r="BT702" s="83"/>
      <c r="BU702" s="83"/>
      <c r="BV702" s="83"/>
      <c r="BW702" s="83"/>
      <c r="BX702" s="83"/>
      <c r="BY702" s="83"/>
      <c r="BZ702" s="83"/>
      <c r="CA702" s="83"/>
      <c r="CB702" s="83"/>
      <c r="CC702" s="83"/>
      <c r="CD702" s="83"/>
      <c r="CE702" s="83"/>
      <c r="CF702" s="83"/>
      <c r="CG702" s="83"/>
      <c r="CH702" s="83"/>
      <c r="CI702" s="83"/>
      <c r="CJ702" s="83"/>
      <c r="CK702" s="83"/>
      <c r="CL702" s="83"/>
      <c r="CM702" s="83"/>
      <c r="CN702" s="83"/>
      <c r="CO702" s="83"/>
      <c r="CP702" s="83"/>
      <c r="CQ702" s="83"/>
      <c r="CR702" s="83"/>
      <c r="CS702" s="83"/>
      <c r="CT702" s="83"/>
      <c r="CU702" s="83"/>
      <c r="CV702" s="83"/>
      <c r="CW702" s="83"/>
      <c r="CX702" s="77"/>
    </row>
    <row r="703" spans="1:102" ht="13.5" customHeight="1" x14ac:dyDescent="0.2">
      <c r="A703" s="3"/>
      <c r="B703" s="77"/>
      <c r="C703" s="83"/>
      <c r="D703" s="83"/>
      <c r="E703" s="83"/>
      <c r="F703" s="83"/>
      <c r="G703" s="83"/>
      <c r="H703" s="83"/>
      <c r="I703" s="83"/>
      <c r="J703" s="83"/>
      <c r="K703" s="83"/>
      <c r="L703" s="83"/>
      <c r="M703" s="83"/>
      <c r="N703" s="83"/>
      <c r="O703" s="83"/>
      <c r="P703" s="83"/>
      <c r="Q703" s="83"/>
      <c r="R703" s="83"/>
      <c r="S703" s="83"/>
      <c r="T703" s="83"/>
      <c r="U703" s="83"/>
      <c r="V703" s="83"/>
      <c r="W703" s="83"/>
      <c r="X703" s="54"/>
      <c r="Y703" s="54"/>
      <c r="Z703" s="54"/>
      <c r="AA703" s="54"/>
      <c r="AB703" s="54"/>
      <c r="AC703" s="73"/>
      <c r="AD703" s="73"/>
      <c r="AE703" s="73"/>
      <c r="AF703" s="73"/>
      <c r="AG703" s="73"/>
      <c r="AH703" s="73"/>
      <c r="AI703" s="73"/>
      <c r="AJ703" s="73"/>
      <c r="AK703" s="73"/>
      <c r="AL703" s="73"/>
      <c r="AM703" s="73"/>
      <c r="AN703" s="73"/>
      <c r="AO703" s="73"/>
      <c r="AP703" s="73"/>
      <c r="AQ703" s="73"/>
      <c r="AR703" s="73"/>
      <c r="AS703" s="73"/>
      <c r="AT703" s="73"/>
      <c r="AU703" s="73"/>
      <c r="AV703" s="73"/>
      <c r="AW703" s="73"/>
      <c r="AX703" s="73"/>
      <c r="AY703" s="73"/>
      <c r="AZ703" s="72"/>
      <c r="BA703" s="83"/>
      <c r="BB703" s="83"/>
      <c r="BC703" s="83"/>
      <c r="BD703" s="83"/>
      <c r="BE703" s="83"/>
      <c r="BF703" s="83"/>
      <c r="BG703" s="83"/>
      <c r="BH703" s="83"/>
      <c r="BI703" s="83"/>
      <c r="BJ703" s="83"/>
      <c r="BK703" s="83"/>
      <c r="BL703" s="83"/>
      <c r="BM703" s="83"/>
      <c r="BN703" s="83"/>
      <c r="BO703" s="83"/>
      <c r="BP703" s="83"/>
      <c r="BQ703" s="83"/>
      <c r="BR703" s="83"/>
      <c r="BS703" s="83"/>
      <c r="BT703" s="83"/>
      <c r="BU703" s="83"/>
      <c r="BV703" s="54"/>
      <c r="BW703" s="54"/>
      <c r="BX703" s="54"/>
      <c r="BY703" s="54"/>
      <c r="BZ703" s="54"/>
      <c r="CA703" s="73"/>
      <c r="CB703" s="73"/>
      <c r="CC703" s="73"/>
      <c r="CD703" s="73"/>
      <c r="CE703" s="73"/>
      <c r="CF703" s="73"/>
      <c r="CG703" s="73"/>
      <c r="CH703" s="73"/>
      <c r="CI703" s="73"/>
      <c r="CJ703" s="73"/>
      <c r="CK703" s="73"/>
      <c r="CL703" s="73"/>
      <c r="CM703" s="73"/>
      <c r="CN703" s="73"/>
      <c r="CO703" s="73"/>
      <c r="CP703" s="73"/>
      <c r="CQ703" s="73"/>
      <c r="CR703" s="73"/>
      <c r="CS703" s="73"/>
      <c r="CT703" s="73"/>
      <c r="CU703" s="73"/>
      <c r="CV703" s="73"/>
      <c r="CW703" s="73"/>
      <c r="CX703" s="77"/>
    </row>
    <row r="704" spans="1:102" ht="13.5" customHeight="1" x14ac:dyDescent="0.25">
      <c r="A704" s="3"/>
      <c r="B704" s="77"/>
      <c r="C704" s="84"/>
      <c r="D704" s="75"/>
      <c r="E704" s="75"/>
      <c r="F704" s="75"/>
      <c r="G704" s="75"/>
      <c r="H704" s="75"/>
      <c r="I704" s="75"/>
      <c r="J704" s="75"/>
      <c r="K704" s="75"/>
      <c r="L704" s="75"/>
      <c r="M704" s="74"/>
      <c r="N704" s="74"/>
      <c r="O704" s="74"/>
      <c r="P704" s="74"/>
      <c r="Q704" s="74"/>
      <c r="R704" s="85"/>
      <c r="S704" s="85"/>
      <c r="T704" s="85"/>
      <c r="U704" s="86"/>
      <c r="V704" s="86"/>
      <c r="W704" s="86"/>
      <c r="X704" s="74"/>
      <c r="Y704" s="74"/>
      <c r="Z704" s="74"/>
      <c r="AA704" s="74"/>
      <c r="AB704" s="74"/>
      <c r="AC704" s="73"/>
      <c r="AD704" s="73"/>
      <c r="AE704" s="73"/>
      <c r="AF704" s="73"/>
      <c r="AG704" s="73"/>
      <c r="AH704" s="73"/>
      <c r="AI704" s="73"/>
      <c r="AJ704" s="73"/>
      <c r="AK704" s="73"/>
      <c r="AL704" s="73"/>
      <c r="AM704" s="73"/>
      <c r="AN704" s="73"/>
      <c r="AO704" s="73"/>
      <c r="AP704" s="73"/>
      <c r="AQ704" s="73"/>
      <c r="AR704" s="73"/>
      <c r="AS704" s="73"/>
      <c r="AT704" s="73"/>
      <c r="AU704" s="73"/>
      <c r="AV704" s="73"/>
      <c r="AW704" s="73"/>
      <c r="AX704" s="73"/>
      <c r="AY704" s="73"/>
      <c r="AZ704" s="72"/>
      <c r="BA704" s="84"/>
      <c r="BB704" s="76"/>
      <c r="BC704" s="76"/>
      <c r="BD704" s="76"/>
      <c r="BE704" s="76"/>
      <c r="BF704" s="76"/>
      <c r="BG704" s="76"/>
      <c r="BH704" s="76"/>
      <c r="BI704" s="76"/>
      <c r="BJ704" s="76"/>
      <c r="BK704" s="74"/>
      <c r="BL704" s="74"/>
      <c r="BM704" s="74"/>
      <c r="BN704" s="74"/>
      <c r="BO704" s="74"/>
      <c r="BP704" s="85"/>
      <c r="BQ704" s="85"/>
      <c r="BR704" s="85"/>
      <c r="BS704" s="86"/>
      <c r="BT704" s="86"/>
      <c r="BU704" s="86"/>
      <c r="BV704" s="74"/>
      <c r="BW704" s="74"/>
      <c r="BX704" s="74"/>
      <c r="BY704" s="74"/>
      <c r="BZ704" s="74"/>
      <c r="CA704" s="73"/>
      <c r="CB704" s="73"/>
      <c r="CC704" s="73"/>
      <c r="CD704" s="73"/>
      <c r="CE704" s="73"/>
      <c r="CF704" s="73"/>
      <c r="CG704" s="73"/>
      <c r="CH704" s="73"/>
      <c r="CI704" s="73"/>
      <c r="CJ704" s="73"/>
      <c r="CK704" s="73"/>
      <c r="CL704" s="73"/>
      <c r="CM704" s="73"/>
      <c r="CN704" s="73"/>
      <c r="CO704" s="73"/>
      <c r="CP704" s="73"/>
      <c r="CQ704" s="73"/>
      <c r="CR704" s="73"/>
      <c r="CS704" s="73"/>
      <c r="CT704" s="73"/>
      <c r="CU704" s="73"/>
      <c r="CV704" s="73"/>
      <c r="CW704" s="73"/>
      <c r="CX704" s="77"/>
    </row>
    <row r="705" spans="1:102" ht="13.5" customHeight="1" x14ac:dyDescent="0.25">
      <c r="A705" s="3"/>
      <c r="B705" s="77"/>
      <c r="C705" s="84"/>
      <c r="D705" s="75"/>
      <c r="E705" s="75"/>
      <c r="F705" s="75"/>
      <c r="G705" s="75"/>
      <c r="H705" s="75"/>
      <c r="I705" s="75"/>
      <c r="J705" s="75"/>
      <c r="K705" s="75"/>
      <c r="L705" s="75"/>
      <c r="M705" s="74"/>
      <c r="N705" s="74"/>
      <c r="O705" s="74"/>
      <c r="P705" s="74"/>
      <c r="Q705" s="74"/>
      <c r="R705" s="85"/>
      <c r="S705" s="85"/>
      <c r="T705" s="85"/>
      <c r="U705" s="86"/>
      <c r="V705" s="86"/>
      <c r="W705" s="86"/>
      <c r="X705" s="74"/>
      <c r="Y705" s="74"/>
      <c r="Z705" s="74"/>
      <c r="AA705" s="74"/>
      <c r="AB705" s="74"/>
      <c r="AC705" s="73"/>
      <c r="AD705" s="73"/>
      <c r="AE705" s="73"/>
      <c r="AF705" s="73"/>
      <c r="AG705" s="73"/>
      <c r="AH705" s="73"/>
      <c r="AI705" s="73"/>
      <c r="AJ705" s="73"/>
      <c r="AK705" s="73"/>
      <c r="AL705" s="73"/>
      <c r="AM705" s="73"/>
      <c r="AN705" s="73"/>
      <c r="AO705" s="73"/>
      <c r="AP705" s="73"/>
      <c r="AQ705" s="73"/>
      <c r="AR705" s="73"/>
      <c r="AS705" s="73"/>
      <c r="AT705" s="73"/>
      <c r="AU705" s="73"/>
      <c r="AV705" s="73"/>
      <c r="AW705" s="73"/>
      <c r="AX705" s="73"/>
      <c r="AY705" s="73"/>
      <c r="AZ705" s="72"/>
      <c r="BA705" s="84"/>
      <c r="BB705" s="76"/>
      <c r="BC705" s="76"/>
      <c r="BD705" s="76"/>
      <c r="BE705" s="76"/>
      <c r="BF705" s="76"/>
      <c r="BG705" s="76"/>
      <c r="BH705" s="76"/>
      <c r="BI705" s="76"/>
      <c r="BJ705" s="76"/>
      <c r="BK705" s="74"/>
      <c r="BL705" s="74"/>
      <c r="BM705" s="74"/>
      <c r="BN705" s="74"/>
      <c r="BO705" s="74"/>
      <c r="BP705" s="85"/>
      <c r="BQ705" s="85"/>
      <c r="BR705" s="85"/>
      <c r="BS705" s="86"/>
      <c r="BT705" s="86"/>
      <c r="BU705" s="86"/>
      <c r="BV705" s="74"/>
      <c r="BW705" s="74"/>
      <c r="BX705" s="74"/>
      <c r="BY705" s="74"/>
      <c r="BZ705" s="74"/>
      <c r="CA705" s="73"/>
      <c r="CB705" s="73"/>
      <c r="CC705" s="73"/>
      <c r="CD705" s="73"/>
      <c r="CE705" s="73"/>
      <c r="CF705" s="73"/>
      <c r="CG705" s="73"/>
      <c r="CH705" s="73"/>
      <c r="CI705" s="73"/>
      <c r="CJ705" s="73"/>
      <c r="CK705" s="73"/>
      <c r="CL705" s="73"/>
      <c r="CM705" s="73"/>
      <c r="CN705" s="73"/>
      <c r="CO705" s="73"/>
      <c r="CP705" s="73"/>
      <c r="CQ705" s="73"/>
      <c r="CR705" s="73"/>
      <c r="CS705" s="73"/>
      <c r="CT705" s="73"/>
      <c r="CU705" s="73"/>
      <c r="CV705" s="73"/>
      <c r="CW705" s="73"/>
      <c r="CX705" s="77"/>
    </row>
    <row r="706" spans="1:102" ht="13.5" customHeight="1" x14ac:dyDescent="0.25">
      <c r="A706" s="3"/>
      <c r="B706" s="77"/>
      <c r="C706" s="84"/>
      <c r="D706" s="75"/>
      <c r="E706" s="75"/>
      <c r="F706" s="75"/>
      <c r="G706" s="75"/>
      <c r="H706" s="75"/>
      <c r="I706" s="75"/>
      <c r="J706" s="75"/>
      <c r="K706" s="75"/>
      <c r="L706" s="75"/>
      <c r="M706" s="74"/>
      <c r="N706" s="74"/>
      <c r="O706" s="74"/>
      <c r="P706" s="74"/>
      <c r="Q706" s="74"/>
      <c r="R706" s="85"/>
      <c r="S706" s="85"/>
      <c r="T706" s="85"/>
      <c r="U706" s="86"/>
      <c r="V706" s="86"/>
      <c r="W706" s="86"/>
      <c r="X706" s="74"/>
      <c r="Y706" s="74"/>
      <c r="Z706" s="74"/>
      <c r="AA706" s="74"/>
      <c r="AB706" s="74"/>
      <c r="AC706" s="73"/>
      <c r="AD706" s="73"/>
      <c r="AE706" s="73"/>
      <c r="AF706" s="73"/>
      <c r="AG706" s="73"/>
      <c r="AH706" s="73"/>
      <c r="AI706" s="73"/>
      <c r="AJ706" s="73"/>
      <c r="AK706" s="73"/>
      <c r="AL706" s="73"/>
      <c r="AM706" s="73"/>
      <c r="AN706" s="73"/>
      <c r="AO706" s="73"/>
      <c r="AP706" s="73"/>
      <c r="AQ706" s="73"/>
      <c r="AR706" s="73"/>
      <c r="AS706" s="73"/>
      <c r="AT706" s="73"/>
      <c r="AU706" s="73"/>
      <c r="AV706" s="73"/>
      <c r="AW706" s="73"/>
      <c r="AX706" s="73"/>
      <c r="AY706" s="73"/>
      <c r="AZ706" s="72"/>
      <c r="BA706" s="84"/>
      <c r="BB706" s="76"/>
      <c r="BC706" s="76"/>
      <c r="BD706" s="76"/>
      <c r="BE706" s="76"/>
      <c r="BF706" s="76"/>
      <c r="BG706" s="76"/>
      <c r="BH706" s="76"/>
      <c r="BI706" s="76"/>
      <c r="BJ706" s="76"/>
      <c r="BK706" s="74"/>
      <c r="BL706" s="74"/>
      <c r="BM706" s="74"/>
      <c r="BN706" s="74"/>
      <c r="BO706" s="74"/>
      <c r="BP706" s="85"/>
      <c r="BQ706" s="85"/>
      <c r="BR706" s="85"/>
      <c r="BS706" s="86"/>
      <c r="BT706" s="86"/>
      <c r="BU706" s="86"/>
      <c r="BV706" s="74"/>
      <c r="BW706" s="74"/>
      <c r="BX706" s="74"/>
      <c r="BY706" s="74"/>
      <c r="BZ706" s="74"/>
      <c r="CA706" s="73"/>
      <c r="CB706" s="73"/>
      <c r="CC706" s="73"/>
      <c r="CD706" s="73"/>
      <c r="CE706" s="73"/>
      <c r="CF706" s="73"/>
      <c r="CG706" s="73"/>
      <c r="CH706" s="73"/>
      <c r="CI706" s="73"/>
      <c r="CJ706" s="73"/>
      <c r="CK706" s="73"/>
      <c r="CL706" s="73"/>
      <c r="CM706" s="73"/>
      <c r="CN706" s="73"/>
      <c r="CO706" s="73"/>
      <c r="CP706" s="73"/>
      <c r="CQ706" s="73"/>
      <c r="CR706" s="73"/>
      <c r="CS706" s="73"/>
      <c r="CT706" s="73"/>
      <c r="CU706" s="73"/>
      <c r="CV706" s="73"/>
      <c r="CW706" s="73"/>
      <c r="CX706" s="77"/>
    </row>
    <row r="707" spans="1:102" ht="13.5" customHeight="1" x14ac:dyDescent="0.25">
      <c r="A707" s="3"/>
      <c r="B707" s="77"/>
      <c r="C707" s="84"/>
      <c r="D707" s="75"/>
      <c r="E707" s="75"/>
      <c r="F707" s="75"/>
      <c r="G707" s="75"/>
      <c r="H707" s="75"/>
      <c r="I707" s="75"/>
      <c r="J707" s="75"/>
      <c r="K707" s="75"/>
      <c r="L707" s="75"/>
      <c r="M707" s="74"/>
      <c r="N707" s="74"/>
      <c r="O707" s="74"/>
      <c r="P707" s="74"/>
      <c r="Q707" s="74"/>
      <c r="R707" s="85"/>
      <c r="S707" s="85"/>
      <c r="T707" s="85"/>
      <c r="U707" s="86"/>
      <c r="V707" s="86"/>
      <c r="W707" s="86"/>
      <c r="X707" s="74"/>
      <c r="Y707" s="74"/>
      <c r="Z707" s="74"/>
      <c r="AA707" s="74"/>
      <c r="AB707" s="74"/>
      <c r="AC707" s="73"/>
      <c r="AD707" s="73"/>
      <c r="AE707" s="73"/>
      <c r="AF707" s="73"/>
      <c r="AG707" s="73"/>
      <c r="AH707" s="73"/>
      <c r="AI707" s="73"/>
      <c r="AJ707" s="73"/>
      <c r="AK707" s="73"/>
      <c r="AL707" s="73"/>
      <c r="AM707" s="73"/>
      <c r="AN707" s="73"/>
      <c r="AO707" s="73"/>
      <c r="AP707" s="73"/>
      <c r="AQ707" s="73"/>
      <c r="AR707" s="73"/>
      <c r="AS707" s="73"/>
      <c r="AT707" s="73"/>
      <c r="AU707" s="73"/>
      <c r="AV707" s="73"/>
      <c r="AW707" s="73"/>
      <c r="AX707" s="73"/>
      <c r="AY707" s="73"/>
      <c r="AZ707" s="72"/>
      <c r="BA707" s="84"/>
      <c r="BB707" s="76"/>
      <c r="BC707" s="76"/>
      <c r="BD707" s="76"/>
      <c r="BE707" s="76"/>
      <c r="BF707" s="76"/>
      <c r="BG707" s="76"/>
      <c r="BH707" s="76"/>
      <c r="BI707" s="76"/>
      <c r="BJ707" s="76"/>
      <c r="BK707" s="74"/>
      <c r="BL707" s="74"/>
      <c r="BM707" s="74"/>
      <c r="BN707" s="74"/>
      <c r="BO707" s="74"/>
      <c r="BP707" s="85"/>
      <c r="BQ707" s="85"/>
      <c r="BR707" s="85"/>
      <c r="BS707" s="86"/>
      <c r="BT707" s="86"/>
      <c r="BU707" s="86"/>
      <c r="BV707" s="74"/>
      <c r="BW707" s="74"/>
      <c r="BX707" s="74"/>
      <c r="BY707" s="74"/>
      <c r="BZ707" s="74"/>
      <c r="CA707" s="73"/>
      <c r="CB707" s="73"/>
      <c r="CC707" s="73"/>
      <c r="CD707" s="73"/>
      <c r="CE707" s="73"/>
      <c r="CF707" s="73"/>
      <c r="CG707" s="73"/>
      <c r="CH707" s="73"/>
      <c r="CI707" s="73"/>
      <c r="CJ707" s="73"/>
      <c r="CK707" s="73"/>
      <c r="CL707" s="73"/>
      <c r="CM707" s="73"/>
      <c r="CN707" s="73"/>
      <c r="CO707" s="73"/>
      <c r="CP707" s="73"/>
      <c r="CQ707" s="73"/>
      <c r="CR707" s="73"/>
      <c r="CS707" s="73"/>
      <c r="CT707" s="73"/>
      <c r="CU707" s="73"/>
      <c r="CV707" s="73"/>
      <c r="CW707" s="73"/>
      <c r="CX707" s="77"/>
    </row>
    <row r="708" spans="1:102" ht="13.5" customHeight="1" x14ac:dyDescent="0.2">
      <c r="A708" s="3"/>
      <c r="B708" s="77"/>
      <c r="C708" s="83"/>
      <c r="D708" s="83"/>
      <c r="E708" s="83"/>
      <c r="F708" s="83"/>
      <c r="G708" s="83"/>
      <c r="H708" s="83"/>
      <c r="I708" s="83"/>
      <c r="J708" s="83"/>
      <c r="K708" s="83"/>
      <c r="L708" s="83"/>
      <c r="M708" s="83"/>
      <c r="N708" s="83"/>
      <c r="O708" s="83"/>
      <c r="P708" s="83"/>
      <c r="Q708" s="83"/>
      <c r="R708" s="83"/>
      <c r="S708" s="83"/>
      <c r="T708" s="83"/>
      <c r="U708" s="83"/>
      <c r="V708" s="83"/>
      <c r="W708" s="83"/>
      <c r="X708" s="54"/>
      <c r="Y708" s="54"/>
      <c r="Z708" s="54"/>
      <c r="AA708" s="54"/>
      <c r="AB708" s="54"/>
      <c r="AC708" s="73"/>
      <c r="AD708" s="73"/>
      <c r="AE708" s="73"/>
      <c r="AF708" s="73"/>
      <c r="AG708" s="73"/>
      <c r="AH708" s="73"/>
      <c r="AI708" s="73"/>
      <c r="AJ708" s="73"/>
      <c r="AK708" s="73"/>
      <c r="AL708" s="73"/>
      <c r="AM708" s="73"/>
      <c r="AN708" s="73"/>
      <c r="AO708" s="73"/>
      <c r="AP708" s="73"/>
      <c r="AQ708" s="73"/>
      <c r="AR708" s="73"/>
      <c r="AS708" s="73"/>
      <c r="AT708" s="73"/>
      <c r="AU708" s="73"/>
      <c r="AV708" s="73"/>
      <c r="AW708" s="73"/>
      <c r="AX708" s="73"/>
      <c r="AY708" s="73"/>
      <c r="AZ708" s="72"/>
      <c r="BA708" s="83"/>
      <c r="BB708" s="83"/>
      <c r="BC708" s="83"/>
      <c r="BD708" s="83"/>
      <c r="BE708" s="83"/>
      <c r="BF708" s="83"/>
      <c r="BG708" s="83"/>
      <c r="BH708" s="83"/>
      <c r="BI708" s="83"/>
      <c r="BJ708" s="83"/>
      <c r="BK708" s="83"/>
      <c r="BL708" s="83"/>
      <c r="BM708" s="83"/>
      <c r="BN708" s="83"/>
      <c r="BO708" s="83"/>
      <c r="BP708" s="83"/>
      <c r="BQ708" s="83"/>
      <c r="BR708" s="83"/>
      <c r="BS708" s="83"/>
      <c r="BT708" s="83"/>
      <c r="BU708" s="83"/>
      <c r="BV708" s="54"/>
      <c r="BW708" s="54"/>
      <c r="BX708" s="54"/>
      <c r="BY708" s="54"/>
      <c r="BZ708" s="54"/>
      <c r="CA708" s="73"/>
      <c r="CB708" s="73"/>
      <c r="CC708" s="73"/>
      <c r="CD708" s="73"/>
      <c r="CE708" s="73"/>
      <c r="CF708" s="73"/>
      <c r="CG708" s="73"/>
      <c r="CH708" s="73"/>
      <c r="CI708" s="73"/>
      <c r="CJ708" s="73"/>
      <c r="CK708" s="73"/>
      <c r="CL708" s="73"/>
      <c r="CM708" s="73"/>
      <c r="CN708" s="73"/>
      <c r="CO708" s="73"/>
      <c r="CP708" s="73"/>
      <c r="CQ708" s="73"/>
      <c r="CR708" s="73"/>
      <c r="CS708" s="73"/>
      <c r="CT708" s="73"/>
      <c r="CU708" s="73"/>
      <c r="CV708" s="73"/>
      <c r="CW708" s="73"/>
      <c r="CX708" s="77"/>
    </row>
    <row r="709" spans="1:102" ht="13.5" customHeight="1" x14ac:dyDescent="0.2">
      <c r="A709" s="3"/>
      <c r="B709" s="77"/>
      <c r="C709" s="83"/>
      <c r="D709" s="83"/>
      <c r="E709" s="83"/>
      <c r="F709" s="83"/>
      <c r="G709" s="83"/>
      <c r="H709" s="83"/>
      <c r="I709" s="83"/>
      <c r="J709" s="83"/>
      <c r="K709" s="83"/>
      <c r="L709" s="83"/>
      <c r="M709" s="83"/>
      <c r="N709" s="83"/>
      <c r="O709" s="83"/>
      <c r="P709" s="83"/>
      <c r="Q709" s="83"/>
      <c r="R709" s="83"/>
      <c r="S709" s="83"/>
      <c r="T709" s="83"/>
      <c r="U709" s="83"/>
      <c r="V709" s="83"/>
      <c r="W709" s="83"/>
      <c r="X709" s="54"/>
      <c r="Y709" s="54"/>
      <c r="Z709" s="54"/>
      <c r="AA709" s="54"/>
      <c r="AB709" s="54"/>
      <c r="AC709" s="73"/>
      <c r="AD709" s="73"/>
      <c r="AE709" s="73"/>
      <c r="AF709" s="73"/>
      <c r="AG709" s="73"/>
      <c r="AH709" s="73"/>
      <c r="AI709" s="73"/>
      <c r="AJ709" s="73"/>
      <c r="AK709" s="73"/>
      <c r="AL709" s="73"/>
      <c r="AM709" s="73"/>
      <c r="AN709" s="73"/>
      <c r="AO709" s="73"/>
      <c r="AP709" s="73"/>
      <c r="AQ709" s="73"/>
      <c r="AR709" s="73"/>
      <c r="AS709" s="73"/>
      <c r="AT709" s="73"/>
      <c r="AU709" s="73"/>
      <c r="AV709" s="73"/>
      <c r="AW709" s="73"/>
      <c r="AX709" s="73"/>
      <c r="AY709" s="73"/>
      <c r="AZ709" s="77"/>
      <c r="BA709" s="83"/>
      <c r="BB709" s="83"/>
      <c r="BC709" s="83"/>
      <c r="BD709" s="83"/>
      <c r="BE709" s="83"/>
      <c r="BF709" s="83"/>
      <c r="BG709" s="83"/>
      <c r="BH709" s="83"/>
      <c r="BI709" s="83"/>
      <c r="BJ709" s="83"/>
      <c r="BK709" s="83"/>
      <c r="BL709" s="83"/>
      <c r="BM709" s="83"/>
      <c r="BN709" s="83"/>
      <c r="BO709" s="83"/>
      <c r="BP709" s="83"/>
      <c r="BQ709" s="83"/>
      <c r="BR709" s="83"/>
      <c r="BS709" s="83"/>
      <c r="BT709" s="83"/>
      <c r="BU709" s="83"/>
      <c r="BV709" s="54"/>
      <c r="BW709" s="54"/>
      <c r="BX709" s="54"/>
      <c r="BY709" s="54"/>
      <c r="BZ709" s="54"/>
      <c r="CA709" s="73"/>
      <c r="CB709" s="73"/>
      <c r="CC709" s="73"/>
      <c r="CD709" s="73"/>
      <c r="CE709" s="73"/>
      <c r="CF709" s="73"/>
      <c r="CG709" s="73"/>
      <c r="CH709" s="73"/>
      <c r="CI709" s="73"/>
      <c r="CJ709" s="73"/>
      <c r="CK709" s="73"/>
      <c r="CL709" s="73"/>
      <c r="CM709" s="73"/>
      <c r="CN709" s="73"/>
      <c r="CO709" s="73"/>
      <c r="CP709" s="73"/>
      <c r="CQ709" s="73"/>
      <c r="CR709" s="73"/>
      <c r="CS709" s="73"/>
      <c r="CT709" s="73"/>
      <c r="CU709" s="73"/>
      <c r="CV709" s="73"/>
      <c r="CW709" s="73"/>
      <c r="CX709" s="77"/>
    </row>
    <row r="710" spans="1:102" ht="13.5" customHeight="1" x14ac:dyDescent="0.25">
      <c r="A710" s="3"/>
      <c r="B710" s="77"/>
      <c r="C710" s="84"/>
      <c r="D710" s="75"/>
      <c r="E710" s="75"/>
      <c r="F710" s="75"/>
      <c r="G710" s="75"/>
      <c r="H710" s="75"/>
      <c r="I710" s="75"/>
      <c r="J710" s="75"/>
      <c r="K710" s="75"/>
      <c r="L710" s="75"/>
      <c r="M710" s="74"/>
      <c r="N710" s="74"/>
      <c r="O710" s="74"/>
      <c r="P710" s="74"/>
      <c r="Q710" s="74"/>
      <c r="R710" s="85"/>
      <c r="S710" s="85"/>
      <c r="T710" s="85"/>
      <c r="U710" s="86"/>
      <c r="V710" s="86"/>
      <c r="W710" s="86"/>
      <c r="X710" s="74"/>
      <c r="Y710" s="74"/>
      <c r="Z710" s="74"/>
      <c r="AA710" s="74"/>
      <c r="AB710" s="74"/>
      <c r="AC710" s="73"/>
      <c r="AD710" s="73"/>
      <c r="AE710" s="73"/>
      <c r="AF710" s="73"/>
      <c r="AG710" s="73"/>
      <c r="AH710" s="73"/>
      <c r="AI710" s="73"/>
      <c r="AJ710" s="73"/>
      <c r="AK710" s="73"/>
      <c r="AL710" s="73"/>
      <c r="AM710" s="73"/>
      <c r="AN710" s="73"/>
      <c r="AO710" s="73"/>
      <c r="AP710" s="73"/>
      <c r="AQ710" s="73"/>
      <c r="AR710" s="73"/>
      <c r="AS710" s="73"/>
      <c r="AT710" s="73"/>
      <c r="AU710" s="73"/>
      <c r="AV710" s="73"/>
      <c r="AW710" s="73"/>
      <c r="AX710" s="73"/>
      <c r="AY710" s="73"/>
      <c r="AZ710" s="77"/>
      <c r="BA710" s="84"/>
      <c r="BB710" s="76"/>
      <c r="BC710" s="76"/>
      <c r="BD710" s="76"/>
      <c r="BE710" s="76"/>
      <c r="BF710" s="76"/>
      <c r="BG710" s="76"/>
      <c r="BH710" s="76"/>
      <c r="BI710" s="76"/>
      <c r="BJ710" s="76"/>
      <c r="BK710" s="74"/>
      <c r="BL710" s="74"/>
      <c r="BM710" s="74"/>
      <c r="BN710" s="74"/>
      <c r="BO710" s="74"/>
      <c r="BP710" s="85"/>
      <c r="BQ710" s="85"/>
      <c r="BR710" s="85"/>
      <c r="BS710" s="86"/>
      <c r="BT710" s="86"/>
      <c r="BU710" s="86"/>
      <c r="BV710" s="74"/>
      <c r="BW710" s="74"/>
      <c r="BX710" s="74"/>
      <c r="BY710" s="74"/>
      <c r="BZ710" s="74"/>
      <c r="CA710" s="73"/>
      <c r="CB710" s="73"/>
      <c r="CC710" s="73"/>
      <c r="CD710" s="73"/>
      <c r="CE710" s="73"/>
      <c r="CF710" s="73"/>
      <c r="CG710" s="73"/>
      <c r="CH710" s="73"/>
      <c r="CI710" s="73"/>
      <c r="CJ710" s="73"/>
      <c r="CK710" s="73"/>
      <c r="CL710" s="73"/>
      <c r="CM710" s="73"/>
      <c r="CN710" s="73"/>
      <c r="CO710" s="73"/>
      <c r="CP710" s="73"/>
      <c r="CQ710" s="73"/>
      <c r="CR710" s="73"/>
      <c r="CS710" s="73"/>
      <c r="CT710" s="73"/>
      <c r="CU710" s="73"/>
      <c r="CV710" s="73"/>
      <c r="CW710" s="73"/>
      <c r="CX710" s="77"/>
    </row>
    <row r="711" spans="1:102" ht="13.5" customHeight="1" x14ac:dyDescent="0.25">
      <c r="A711" s="3"/>
      <c r="B711" s="77"/>
      <c r="C711" s="84"/>
      <c r="D711" s="75"/>
      <c r="E711" s="75"/>
      <c r="F711" s="75"/>
      <c r="G711" s="75"/>
      <c r="H711" s="75"/>
      <c r="I711" s="75"/>
      <c r="J711" s="75"/>
      <c r="K711" s="75"/>
      <c r="L711" s="75"/>
      <c r="M711" s="74"/>
      <c r="N711" s="74"/>
      <c r="O711" s="74"/>
      <c r="P711" s="74"/>
      <c r="Q711" s="74"/>
      <c r="R711" s="85"/>
      <c r="S711" s="85"/>
      <c r="T711" s="85"/>
      <c r="U711" s="86"/>
      <c r="V711" s="86"/>
      <c r="W711" s="86"/>
      <c r="X711" s="74"/>
      <c r="Y711" s="74"/>
      <c r="Z711" s="74"/>
      <c r="AA711" s="74"/>
      <c r="AB711" s="74"/>
      <c r="AC711" s="73"/>
      <c r="AD711" s="73"/>
      <c r="AE711" s="73"/>
      <c r="AF711" s="73"/>
      <c r="AG711" s="73"/>
      <c r="AH711" s="73"/>
      <c r="AI711" s="73"/>
      <c r="AJ711" s="73"/>
      <c r="AK711" s="73"/>
      <c r="AL711" s="73"/>
      <c r="AM711" s="73"/>
      <c r="AN711" s="73"/>
      <c r="AO711" s="73"/>
      <c r="AP711" s="73"/>
      <c r="AQ711" s="73"/>
      <c r="AR711" s="73"/>
      <c r="AS711" s="73"/>
      <c r="AT711" s="73"/>
      <c r="AU711" s="73"/>
      <c r="AV711" s="73"/>
      <c r="AW711" s="73"/>
      <c r="AX711" s="73"/>
      <c r="AY711" s="73"/>
      <c r="AZ711" s="77"/>
      <c r="BA711" s="84"/>
      <c r="BB711" s="76"/>
      <c r="BC711" s="76"/>
      <c r="BD711" s="76"/>
      <c r="BE711" s="76"/>
      <c r="BF711" s="76"/>
      <c r="BG711" s="76"/>
      <c r="BH711" s="76"/>
      <c r="BI711" s="76"/>
      <c r="BJ711" s="76"/>
      <c r="BK711" s="74"/>
      <c r="BL711" s="74"/>
      <c r="BM711" s="74"/>
      <c r="BN711" s="74"/>
      <c r="BO711" s="74"/>
      <c r="BP711" s="85"/>
      <c r="BQ711" s="85"/>
      <c r="BR711" s="85"/>
      <c r="BS711" s="86"/>
      <c r="BT711" s="86"/>
      <c r="BU711" s="86"/>
      <c r="BV711" s="74"/>
      <c r="BW711" s="74"/>
      <c r="BX711" s="74"/>
      <c r="BY711" s="74"/>
      <c r="BZ711" s="74"/>
      <c r="CA711" s="73"/>
      <c r="CB711" s="73"/>
      <c r="CC711" s="73"/>
      <c r="CD711" s="73"/>
      <c r="CE711" s="73"/>
      <c r="CF711" s="73"/>
      <c r="CG711" s="73"/>
      <c r="CH711" s="73"/>
      <c r="CI711" s="73"/>
      <c r="CJ711" s="73"/>
      <c r="CK711" s="73"/>
      <c r="CL711" s="73"/>
      <c r="CM711" s="73"/>
      <c r="CN711" s="73"/>
      <c r="CO711" s="73"/>
      <c r="CP711" s="73"/>
      <c r="CQ711" s="73"/>
      <c r="CR711" s="73"/>
      <c r="CS711" s="73"/>
      <c r="CT711" s="73"/>
      <c r="CU711" s="73"/>
      <c r="CV711" s="73"/>
      <c r="CW711" s="73"/>
      <c r="CX711" s="77"/>
    </row>
    <row r="712" spans="1:102" ht="13.5" customHeight="1" x14ac:dyDescent="0.25">
      <c r="A712" s="3"/>
      <c r="B712" s="77"/>
      <c r="C712" s="84"/>
      <c r="D712" s="75"/>
      <c r="E712" s="75"/>
      <c r="F712" s="75"/>
      <c r="G712" s="75"/>
      <c r="H712" s="75"/>
      <c r="I712" s="75"/>
      <c r="J712" s="75"/>
      <c r="K712" s="75"/>
      <c r="L712" s="75"/>
      <c r="M712" s="74"/>
      <c r="N712" s="74"/>
      <c r="O712" s="74"/>
      <c r="P712" s="74"/>
      <c r="Q712" s="74"/>
      <c r="R712" s="85"/>
      <c r="S712" s="85"/>
      <c r="T712" s="85"/>
      <c r="U712" s="86"/>
      <c r="V712" s="86"/>
      <c r="W712" s="86"/>
      <c r="X712" s="74"/>
      <c r="Y712" s="74"/>
      <c r="Z712" s="74"/>
      <c r="AA712" s="74"/>
      <c r="AB712" s="74"/>
      <c r="AC712" s="73"/>
      <c r="AD712" s="73"/>
      <c r="AE712" s="73"/>
      <c r="AF712" s="73"/>
      <c r="AG712" s="73"/>
      <c r="AH712" s="73"/>
      <c r="AI712" s="73"/>
      <c r="AJ712" s="73"/>
      <c r="AK712" s="73"/>
      <c r="AL712" s="73"/>
      <c r="AM712" s="73"/>
      <c r="AN712" s="73"/>
      <c r="AO712" s="73"/>
      <c r="AP712" s="73"/>
      <c r="AQ712" s="73"/>
      <c r="AR712" s="73"/>
      <c r="AS712" s="73"/>
      <c r="AT712" s="73"/>
      <c r="AU712" s="73"/>
      <c r="AV712" s="73"/>
      <c r="AW712" s="73"/>
      <c r="AX712" s="73"/>
      <c r="AY712" s="73"/>
      <c r="AZ712" s="77"/>
      <c r="BA712" s="84"/>
      <c r="BB712" s="76"/>
      <c r="BC712" s="76"/>
      <c r="BD712" s="76"/>
      <c r="BE712" s="76"/>
      <c r="BF712" s="76"/>
      <c r="BG712" s="76"/>
      <c r="BH712" s="76"/>
      <c r="BI712" s="76"/>
      <c r="BJ712" s="76"/>
      <c r="BK712" s="74"/>
      <c r="BL712" s="74"/>
      <c r="BM712" s="74"/>
      <c r="BN712" s="74"/>
      <c r="BO712" s="74"/>
      <c r="BP712" s="85"/>
      <c r="BQ712" s="85"/>
      <c r="BR712" s="85"/>
      <c r="BS712" s="86"/>
      <c r="BT712" s="86"/>
      <c r="BU712" s="86"/>
      <c r="BV712" s="74"/>
      <c r="BW712" s="74"/>
      <c r="BX712" s="74"/>
      <c r="BY712" s="74"/>
      <c r="BZ712" s="74"/>
      <c r="CA712" s="73"/>
      <c r="CB712" s="73"/>
      <c r="CC712" s="73"/>
      <c r="CD712" s="73"/>
      <c r="CE712" s="73"/>
      <c r="CF712" s="73"/>
      <c r="CG712" s="73"/>
      <c r="CH712" s="73"/>
      <c r="CI712" s="73"/>
      <c r="CJ712" s="73"/>
      <c r="CK712" s="73"/>
      <c r="CL712" s="73"/>
      <c r="CM712" s="73"/>
      <c r="CN712" s="73"/>
      <c r="CO712" s="73"/>
      <c r="CP712" s="73"/>
      <c r="CQ712" s="73"/>
      <c r="CR712" s="73"/>
      <c r="CS712" s="73"/>
      <c r="CT712" s="73"/>
      <c r="CU712" s="73"/>
      <c r="CV712" s="73"/>
      <c r="CW712" s="73"/>
      <c r="CX712" s="77"/>
    </row>
    <row r="713" spans="1:102" ht="13.5" customHeight="1" x14ac:dyDescent="0.25">
      <c r="A713" s="3"/>
      <c r="B713" s="77"/>
      <c r="C713" s="84"/>
      <c r="D713" s="75"/>
      <c r="E713" s="75"/>
      <c r="F713" s="75"/>
      <c r="G713" s="75"/>
      <c r="H713" s="75"/>
      <c r="I713" s="75"/>
      <c r="J713" s="75"/>
      <c r="K713" s="75"/>
      <c r="L713" s="75"/>
      <c r="M713" s="74"/>
      <c r="N713" s="74"/>
      <c r="O713" s="74"/>
      <c r="P713" s="74"/>
      <c r="Q713" s="74"/>
      <c r="R713" s="85"/>
      <c r="S713" s="85"/>
      <c r="T713" s="85"/>
      <c r="U713" s="86"/>
      <c r="V713" s="86"/>
      <c r="W713" s="86"/>
      <c r="X713" s="74"/>
      <c r="Y713" s="74"/>
      <c r="Z713" s="74"/>
      <c r="AA713" s="74"/>
      <c r="AB713" s="74"/>
      <c r="AC713" s="73"/>
      <c r="AD713" s="73"/>
      <c r="AE713" s="73"/>
      <c r="AF713" s="73"/>
      <c r="AG713" s="73"/>
      <c r="AH713" s="73"/>
      <c r="AI713" s="73"/>
      <c r="AJ713" s="73"/>
      <c r="AK713" s="73"/>
      <c r="AL713" s="73"/>
      <c r="AM713" s="73"/>
      <c r="AN713" s="73"/>
      <c r="AO713" s="73"/>
      <c r="AP713" s="73"/>
      <c r="AQ713" s="73"/>
      <c r="AR713" s="73"/>
      <c r="AS713" s="73"/>
      <c r="AT713" s="73"/>
      <c r="AU713" s="73"/>
      <c r="AV713" s="73"/>
      <c r="AW713" s="73"/>
      <c r="AX713" s="73"/>
      <c r="AY713" s="73"/>
      <c r="AZ713" s="77"/>
      <c r="BA713" s="84"/>
      <c r="BB713" s="76"/>
      <c r="BC713" s="76"/>
      <c r="BD713" s="76"/>
      <c r="BE713" s="76"/>
      <c r="BF713" s="76"/>
      <c r="BG713" s="76"/>
      <c r="BH713" s="76"/>
      <c r="BI713" s="76"/>
      <c r="BJ713" s="76"/>
      <c r="BK713" s="74"/>
      <c r="BL713" s="74"/>
      <c r="BM713" s="74"/>
      <c r="BN713" s="74"/>
      <c r="BO713" s="74"/>
      <c r="BP713" s="85"/>
      <c r="BQ713" s="85"/>
      <c r="BR713" s="85"/>
      <c r="BS713" s="86"/>
      <c r="BT713" s="86"/>
      <c r="BU713" s="86"/>
      <c r="BV713" s="74"/>
      <c r="BW713" s="74"/>
      <c r="BX713" s="74"/>
      <c r="BY713" s="74"/>
      <c r="BZ713" s="74"/>
      <c r="CA713" s="73"/>
      <c r="CB713" s="73"/>
      <c r="CC713" s="73"/>
      <c r="CD713" s="73"/>
      <c r="CE713" s="73"/>
      <c r="CF713" s="73"/>
      <c r="CG713" s="73"/>
      <c r="CH713" s="73"/>
      <c r="CI713" s="73"/>
      <c r="CJ713" s="73"/>
      <c r="CK713" s="73"/>
      <c r="CL713" s="73"/>
      <c r="CM713" s="73"/>
      <c r="CN713" s="73"/>
      <c r="CO713" s="73"/>
      <c r="CP713" s="73"/>
      <c r="CQ713" s="73"/>
      <c r="CR713" s="73"/>
      <c r="CS713" s="73"/>
      <c r="CT713" s="73"/>
      <c r="CU713" s="73"/>
      <c r="CV713" s="73"/>
      <c r="CW713" s="73"/>
      <c r="CX713" s="77"/>
    </row>
    <row r="714" spans="1:102" ht="13.5" customHeight="1" x14ac:dyDescent="0.2">
      <c r="A714" s="3"/>
      <c r="B714" s="77"/>
      <c r="C714" s="83"/>
      <c r="D714" s="83"/>
      <c r="E714" s="83"/>
      <c r="F714" s="83"/>
      <c r="G714" s="83"/>
      <c r="H714" s="83"/>
      <c r="I714" s="83"/>
      <c r="J714" s="83"/>
      <c r="K714" s="83"/>
      <c r="L714" s="83"/>
      <c r="M714" s="83"/>
      <c r="N714" s="83"/>
      <c r="O714" s="83"/>
      <c r="P714" s="83"/>
      <c r="Q714" s="83"/>
      <c r="R714" s="83"/>
      <c r="S714" s="83"/>
      <c r="T714" s="83"/>
      <c r="U714" s="83"/>
      <c r="V714" s="83"/>
      <c r="W714" s="83"/>
      <c r="X714" s="54"/>
      <c r="Y714" s="54"/>
      <c r="Z714" s="54"/>
      <c r="AA714" s="54"/>
      <c r="AB714" s="54"/>
      <c r="AC714" s="73"/>
      <c r="AD714" s="73"/>
      <c r="AE714" s="73"/>
      <c r="AF714" s="73"/>
      <c r="AG714" s="73"/>
      <c r="AH714" s="73"/>
      <c r="AI714" s="73"/>
      <c r="AJ714" s="73"/>
      <c r="AK714" s="73"/>
      <c r="AL714" s="73"/>
      <c r="AM714" s="73"/>
      <c r="AN714" s="73"/>
      <c r="AO714" s="73"/>
      <c r="AP714" s="73"/>
      <c r="AQ714" s="73"/>
      <c r="AR714" s="73"/>
      <c r="AS714" s="73"/>
      <c r="AT714" s="73"/>
      <c r="AU714" s="73"/>
      <c r="AV714" s="73"/>
      <c r="AW714" s="73"/>
      <c r="AX714" s="73"/>
      <c r="AY714" s="73"/>
      <c r="AZ714" s="77"/>
      <c r="BA714" s="83"/>
      <c r="BB714" s="83"/>
      <c r="BC714" s="83"/>
      <c r="BD714" s="83"/>
      <c r="BE714" s="83"/>
      <c r="BF714" s="83"/>
      <c r="BG714" s="83"/>
      <c r="BH714" s="83"/>
      <c r="BI714" s="83"/>
      <c r="BJ714" s="83"/>
      <c r="BK714" s="83"/>
      <c r="BL714" s="83"/>
      <c r="BM714" s="83"/>
      <c r="BN714" s="83"/>
      <c r="BO714" s="83"/>
      <c r="BP714" s="83"/>
      <c r="BQ714" s="83"/>
      <c r="BR714" s="83"/>
      <c r="BS714" s="83"/>
      <c r="BT714" s="83"/>
      <c r="BU714" s="83"/>
      <c r="BV714" s="54"/>
      <c r="BW714" s="54"/>
      <c r="BX714" s="54"/>
      <c r="BY714" s="54"/>
      <c r="BZ714" s="54"/>
      <c r="CA714" s="73"/>
      <c r="CB714" s="73"/>
      <c r="CC714" s="73"/>
      <c r="CD714" s="73"/>
      <c r="CE714" s="73"/>
      <c r="CF714" s="73"/>
      <c r="CG714" s="73"/>
      <c r="CH714" s="73"/>
      <c r="CI714" s="73"/>
      <c r="CJ714" s="73"/>
      <c r="CK714" s="73"/>
      <c r="CL714" s="73"/>
      <c r="CM714" s="73"/>
      <c r="CN714" s="73"/>
      <c r="CO714" s="73"/>
      <c r="CP714" s="73"/>
      <c r="CQ714" s="73"/>
      <c r="CR714" s="73"/>
      <c r="CS714" s="73"/>
      <c r="CT714" s="73"/>
      <c r="CU714" s="73"/>
      <c r="CV714" s="73"/>
      <c r="CW714" s="73"/>
      <c r="CX714" s="77"/>
    </row>
    <row r="715" spans="1:102" ht="13.5" customHeight="1" x14ac:dyDescent="0.2">
      <c r="A715" s="3"/>
      <c r="B715" s="77"/>
      <c r="C715" s="83"/>
      <c r="D715" s="83"/>
      <c r="E715" s="83"/>
      <c r="F715" s="83"/>
      <c r="G715" s="83"/>
      <c r="H715" s="83"/>
      <c r="I715" s="83"/>
      <c r="J715" s="83"/>
      <c r="K715" s="83"/>
      <c r="L715" s="83"/>
      <c r="M715" s="83"/>
      <c r="N715" s="83"/>
      <c r="O715" s="83"/>
      <c r="P715" s="83"/>
      <c r="Q715" s="83"/>
      <c r="R715" s="83"/>
      <c r="S715" s="83"/>
      <c r="T715" s="83"/>
      <c r="U715" s="83"/>
      <c r="V715" s="83"/>
      <c r="W715" s="83"/>
      <c r="X715" s="54"/>
      <c r="Y715" s="54"/>
      <c r="Z715" s="54"/>
      <c r="AA715" s="54"/>
      <c r="AB715" s="54"/>
      <c r="AC715" s="73"/>
      <c r="AD715" s="73"/>
      <c r="AE715" s="73"/>
      <c r="AF715" s="73"/>
      <c r="AG715" s="73"/>
      <c r="AH715" s="73"/>
      <c r="AI715" s="73"/>
      <c r="AJ715" s="73"/>
      <c r="AK715" s="73"/>
      <c r="AL715" s="73"/>
      <c r="AM715" s="73"/>
      <c r="AN715" s="73"/>
      <c r="AO715" s="73"/>
      <c r="AP715" s="73"/>
      <c r="AQ715" s="73"/>
      <c r="AR715" s="73"/>
      <c r="AS715" s="73"/>
      <c r="AT715" s="73"/>
      <c r="AU715" s="73"/>
      <c r="AV715" s="73"/>
      <c r="AW715" s="73"/>
      <c r="AX715" s="73"/>
      <c r="AY715" s="73"/>
      <c r="AZ715" s="77"/>
      <c r="BA715" s="83"/>
      <c r="BB715" s="83"/>
      <c r="BC715" s="83"/>
      <c r="BD715" s="83"/>
      <c r="BE715" s="83"/>
      <c r="BF715" s="83"/>
      <c r="BG715" s="83"/>
      <c r="BH715" s="83"/>
      <c r="BI715" s="83"/>
      <c r="BJ715" s="83"/>
      <c r="BK715" s="83"/>
      <c r="BL715" s="83"/>
      <c r="BM715" s="83"/>
      <c r="BN715" s="83"/>
      <c r="BO715" s="83"/>
      <c r="BP715" s="83"/>
      <c r="BQ715" s="83"/>
      <c r="BR715" s="83"/>
      <c r="BS715" s="83"/>
      <c r="BT715" s="83"/>
      <c r="BU715" s="83"/>
      <c r="BV715" s="54"/>
      <c r="BW715" s="54"/>
      <c r="BX715" s="54"/>
      <c r="BY715" s="54"/>
      <c r="BZ715" s="54"/>
      <c r="CA715" s="83"/>
      <c r="CB715" s="83"/>
      <c r="CC715" s="83"/>
      <c r="CD715" s="83"/>
      <c r="CE715" s="83"/>
      <c r="CF715" s="83"/>
      <c r="CG715" s="83"/>
      <c r="CH715" s="83"/>
      <c r="CI715" s="83"/>
      <c r="CJ715" s="83"/>
      <c r="CK715" s="83"/>
      <c r="CL715" s="83"/>
      <c r="CM715" s="83"/>
      <c r="CN715" s="83"/>
      <c r="CO715" s="83"/>
      <c r="CP715" s="83"/>
      <c r="CQ715" s="83"/>
      <c r="CR715" s="83"/>
      <c r="CS715" s="83"/>
      <c r="CT715" s="83"/>
      <c r="CU715" s="83"/>
      <c r="CV715" s="83"/>
      <c r="CW715" s="83"/>
      <c r="CX715" s="77"/>
    </row>
    <row r="716" spans="1:102" ht="13.5" customHeight="1" x14ac:dyDescent="0.25">
      <c r="A716" s="3"/>
      <c r="B716" s="77"/>
      <c r="C716" s="84"/>
      <c r="D716" s="75"/>
      <c r="E716" s="75"/>
      <c r="F716" s="75"/>
      <c r="G716" s="75"/>
      <c r="H716" s="75"/>
      <c r="I716" s="75"/>
      <c r="J716" s="75"/>
      <c r="K716" s="75"/>
      <c r="L716" s="75"/>
      <c r="M716" s="74"/>
      <c r="N716" s="74"/>
      <c r="O716" s="74"/>
      <c r="P716" s="74"/>
      <c r="Q716" s="74"/>
      <c r="R716" s="85"/>
      <c r="S716" s="85"/>
      <c r="T716" s="85"/>
      <c r="U716" s="86"/>
      <c r="V716" s="86"/>
      <c r="W716" s="86"/>
      <c r="X716" s="74"/>
      <c r="Y716" s="74"/>
      <c r="Z716" s="74"/>
      <c r="AA716" s="74"/>
      <c r="AB716" s="74"/>
      <c r="AC716" s="73"/>
      <c r="AD716" s="73"/>
      <c r="AE716" s="73"/>
      <c r="AF716" s="73"/>
      <c r="AG716" s="73"/>
      <c r="AH716" s="73"/>
      <c r="AI716" s="73"/>
      <c r="AJ716" s="73"/>
      <c r="AK716" s="73"/>
      <c r="AL716" s="73"/>
      <c r="AM716" s="73"/>
      <c r="AN716" s="73"/>
      <c r="AO716" s="73"/>
      <c r="AP716" s="73"/>
      <c r="AQ716" s="73"/>
      <c r="AR716" s="73"/>
      <c r="AS716" s="73"/>
      <c r="AT716" s="73"/>
      <c r="AU716" s="73"/>
      <c r="AV716" s="73"/>
      <c r="AW716" s="73"/>
      <c r="AX716" s="73"/>
      <c r="AY716" s="73"/>
      <c r="AZ716" s="77"/>
      <c r="BA716" s="51"/>
      <c r="BB716" s="51"/>
      <c r="BC716" s="51"/>
      <c r="BD716" s="51"/>
      <c r="BE716" s="51"/>
      <c r="BF716" s="51"/>
      <c r="BG716" s="51"/>
      <c r="BH716" s="51"/>
      <c r="BI716" s="51"/>
      <c r="BJ716" s="51"/>
      <c r="BK716" s="51"/>
      <c r="BL716" s="51"/>
      <c r="BM716" s="51"/>
      <c r="BN716" s="51"/>
      <c r="BO716" s="51"/>
      <c r="BP716" s="51"/>
      <c r="BQ716" s="51"/>
      <c r="BR716" s="51"/>
      <c r="BS716" s="51"/>
      <c r="BT716" s="51"/>
      <c r="BU716" s="51"/>
      <c r="BV716" s="54"/>
      <c r="BW716" s="54"/>
      <c r="BX716" s="54"/>
      <c r="BY716" s="54"/>
      <c r="BZ716" s="54"/>
      <c r="CA716" s="87"/>
      <c r="CB716" s="52"/>
      <c r="CC716" s="52"/>
      <c r="CD716" s="52"/>
      <c r="CE716" s="52"/>
      <c r="CF716" s="52"/>
      <c r="CG716" s="52"/>
      <c r="CH716" s="52"/>
      <c r="CI716" s="52"/>
      <c r="CJ716" s="52"/>
      <c r="CK716" s="52"/>
      <c r="CL716" s="52"/>
      <c r="CM716" s="52"/>
      <c r="CN716" s="52"/>
      <c r="CO716" s="52"/>
      <c r="CP716" s="88"/>
      <c r="CQ716" s="88"/>
      <c r="CR716" s="88"/>
      <c r="CS716" s="89"/>
      <c r="CT716" s="80"/>
      <c r="CU716" s="80"/>
      <c r="CV716" s="80"/>
      <c r="CW716" s="80"/>
      <c r="CX716" s="77"/>
    </row>
    <row r="717" spans="1:102" ht="13.5" customHeight="1" x14ac:dyDescent="0.25">
      <c r="A717" s="3"/>
      <c r="B717" s="77"/>
      <c r="C717" s="84"/>
      <c r="D717" s="75"/>
      <c r="E717" s="75"/>
      <c r="F717" s="75"/>
      <c r="G717" s="75"/>
      <c r="H717" s="75"/>
      <c r="I717" s="75"/>
      <c r="J717" s="75"/>
      <c r="K717" s="75"/>
      <c r="L717" s="75"/>
      <c r="M717" s="74"/>
      <c r="N717" s="74"/>
      <c r="O717" s="74"/>
      <c r="P717" s="74"/>
      <c r="Q717" s="74"/>
      <c r="R717" s="85"/>
      <c r="S717" s="85"/>
      <c r="T717" s="85"/>
      <c r="U717" s="86"/>
      <c r="V717" s="86"/>
      <c r="W717" s="86"/>
      <c r="X717" s="74"/>
      <c r="Y717" s="74"/>
      <c r="Z717" s="74"/>
      <c r="AA717" s="74"/>
      <c r="AB717" s="74"/>
      <c r="AC717" s="73"/>
      <c r="AD717" s="73"/>
      <c r="AE717" s="73"/>
      <c r="AF717" s="73"/>
      <c r="AG717" s="73"/>
      <c r="AH717" s="73"/>
      <c r="AI717" s="73"/>
      <c r="AJ717" s="73"/>
      <c r="AK717" s="73"/>
      <c r="AL717" s="73"/>
      <c r="AM717" s="73"/>
      <c r="AN717" s="73"/>
      <c r="AO717" s="73"/>
      <c r="AP717" s="73"/>
      <c r="AQ717" s="73"/>
      <c r="AR717" s="73"/>
      <c r="AS717" s="73"/>
      <c r="AT717" s="73"/>
      <c r="AU717" s="73"/>
      <c r="AV717" s="73"/>
      <c r="AW717" s="73"/>
      <c r="AX717" s="73"/>
      <c r="AY717" s="73"/>
      <c r="AZ717" s="77"/>
      <c r="BA717" s="51"/>
      <c r="BB717" s="51"/>
      <c r="BC717" s="51"/>
      <c r="BD717" s="51"/>
      <c r="BE717" s="51"/>
      <c r="BF717" s="51"/>
      <c r="BG717" s="51"/>
      <c r="BH717" s="51"/>
      <c r="BI717" s="51"/>
      <c r="BJ717" s="51"/>
      <c r="BK717" s="51"/>
      <c r="BL717" s="51"/>
      <c r="BM717" s="51"/>
      <c r="BN717" s="51"/>
      <c r="BO717" s="51"/>
      <c r="BP717" s="51"/>
      <c r="BQ717" s="51"/>
      <c r="BR717" s="51"/>
      <c r="BS717" s="90"/>
      <c r="BT717" s="90"/>
      <c r="BU717" s="90"/>
      <c r="BV717" s="54"/>
      <c r="BW717" s="54"/>
      <c r="BX717" s="54"/>
      <c r="BY717" s="54"/>
      <c r="BZ717" s="54"/>
      <c r="CA717" s="87"/>
      <c r="CB717" s="52"/>
      <c r="CC717" s="52"/>
      <c r="CD717" s="52"/>
      <c r="CE717" s="52"/>
      <c r="CF717" s="52"/>
      <c r="CG717" s="52"/>
      <c r="CH717" s="52"/>
      <c r="CI717" s="52"/>
      <c r="CJ717" s="52"/>
      <c r="CK717" s="52"/>
      <c r="CL717" s="52"/>
      <c r="CM717" s="52"/>
      <c r="CN717" s="52"/>
      <c r="CO717" s="52"/>
      <c r="CP717" s="91"/>
      <c r="CQ717" s="91"/>
      <c r="CR717" s="91"/>
      <c r="CS717" s="79"/>
      <c r="CT717" s="80"/>
      <c r="CU717" s="80"/>
      <c r="CV717" s="80"/>
      <c r="CW717" s="80"/>
      <c r="CX717" s="77"/>
    </row>
    <row r="718" spans="1:102" ht="13.5" customHeight="1" x14ac:dyDescent="0.25">
      <c r="A718" s="3"/>
      <c r="B718" s="77"/>
      <c r="C718" s="84"/>
      <c r="D718" s="75"/>
      <c r="E718" s="75"/>
      <c r="F718" s="75"/>
      <c r="G718" s="75"/>
      <c r="H718" s="75"/>
      <c r="I718" s="75"/>
      <c r="J718" s="75"/>
      <c r="K718" s="75"/>
      <c r="L718" s="75"/>
      <c r="M718" s="74"/>
      <c r="N718" s="74"/>
      <c r="O718" s="74"/>
      <c r="P718" s="74"/>
      <c r="Q718" s="74"/>
      <c r="R718" s="85"/>
      <c r="S718" s="85"/>
      <c r="T718" s="85"/>
      <c r="U718" s="86"/>
      <c r="V718" s="86"/>
      <c r="W718" s="86"/>
      <c r="X718" s="74"/>
      <c r="Y718" s="74"/>
      <c r="Z718" s="74"/>
      <c r="AA718" s="74"/>
      <c r="AB718" s="74"/>
      <c r="AC718" s="73"/>
      <c r="AD718" s="73"/>
      <c r="AE718" s="73"/>
      <c r="AF718" s="73"/>
      <c r="AG718" s="73"/>
      <c r="AH718" s="73"/>
      <c r="AI718" s="73"/>
      <c r="AJ718" s="73"/>
      <c r="AK718" s="73"/>
      <c r="AL718" s="73"/>
      <c r="AM718" s="73"/>
      <c r="AN718" s="73"/>
      <c r="AO718" s="73"/>
      <c r="AP718" s="73"/>
      <c r="AQ718" s="73"/>
      <c r="AR718" s="73"/>
      <c r="AS718" s="73"/>
      <c r="AT718" s="73"/>
      <c r="AU718" s="73"/>
      <c r="AV718" s="73"/>
      <c r="AW718" s="73"/>
      <c r="AX718" s="73"/>
      <c r="AY718" s="73"/>
      <c r="AZ718" s="77"/>
      <c r="BA718" s="53"/>
      <c r="BB718" s="53"/>
      <c r="BC718" s="53"/>
      <c r="BD718" s="53"/>
      <c r="BE718" s="53"/>
      <c r="BF718" s="53"/>
      <c r="BG718" s="53"/>
      <c r="BH718" s="53"/>
      <c r="BI718" s="53"/>
      <c r="BJ718" s="53"/>
      <c r="BK718" s="53"/>
      <c r="BL718" s="53"/>
      <c r="BM718" s="53"/>
      <c r="BN718" s="53"/>
      <c r="BO718" s="53"/>
      <c r="BP718" s="53"/>
      <c r="BQ718" s="53"/>
      <c r="BR718" s="53"/>
      <c r="BS718" s="90"/>
      <c r="BT718" s="90"/>
      <c r="BU718" s="90"/>
      <c r="BV718" s="54"/>
      <c r="BW718" s="54"/>
      <c r="BX718" s="54"/>
      <c r="BY718" s="54"/>
      <c r="BZ718" s="54"/>
      <c r="CA718" s="87"/>
      <c r="CB718" s="52"/>
      <c r="CC718" s="52"/>
      <c r="CD718" s="52"/>
      <c r="CE718" s="52"/>
      <c r="CF718" s="52"/>
      <c r="CG718" s="52"/>
      <c r="CH718" s="52"/>
      <c r="CI718" s="52"/>
      <c r="CJ718" s="52"/>
      <c r="CK718" s="52"/>
      <c r="CL718" s="52"/>
      <c r="CM718" s="52"/>
      <c r="CN718" s="52"/>
      <c r="CO718" s="52"/>
      <c r="CP718" s="88"/>
      <c r="CQ718" s="88"/>
      <c r="CR718" s="88"/>
      <c r="CS718" s="89"/>
      <c r="CT718" s="80"/>
      <c r="CU718" s="80"/>
      <c r="CV718" s="80"/>
      <c r="CW718" s="80"/>
      <c r="CX718" s="77"/>
    </row>
    <row r="719" spans="1:102" ht="13.5" customHeight="1" x14ac:dyDescent="0.25">
      <c r="A719" s="3"/>
      <c r="B719" s="77"/>
      <c r="C719" s="84"/>
      <c r="D719" s="75"/>
      <c r="E719" s="75"/>
      <c r="F719" s="75"/>
      <c r="G719" s="75"/>
      <c r="H719" s="75"/>
      <c r="I719" s="75"/>
      <c r="J719" s="75"/>
      <c r="K719" s="75"/>
      <c r="L719" s="75"/>
      <c r="M719" s="74"/>
      <c r="N719" s="74"/>
      <c r="O719" s="74"/>
      <c r="P719" s="74"/>
      <c r="Q719" s="74"/>
      <c r="R719" s="85"/>
      <c r="S719" s="85"/>
      <c r="T719" s="85"/>
      <c r="U719" s="86"/>
      <c r="V719" s="86"/>
      <c r="W719" s="86"/>
      <c r="X719" s="74"/>
      <c r="Y719" s="74"/>
      <c r="Z719" s="74"/>
      <c r="AA719" s="74"/>
      <c r="AB719" s="74"/>
      <c r="AC719" s="73"/>
      <c r="AD719" s="73"/>
      <c r="AE719" s="73"/>
      <c r="AF719" s="73"/>
      <c r="AG719" s="73"/>
      <c r="AH719" s="73"/>
      <c r="AI719" s="73"/>
      <c r="AJ719" s="73"/>
      <c r="AK719" s="73"/>
      <c r="AL719" s="73"/>
      <c r="AM719" s="73"/>
      <c r="AN719" s="73"/>
      <c r="AO719" s="73"/>
      <c r="AP719" s="73"/>
      <c r="AQ719" s="73"/>
      <c r="AR719" s="73"/>
      <c r="AS719" s="73"/>
      <c r="AT719" s="73"/>
      <c r="AU719" s="73"/>
      <c r="AV719" s="73"/>
      <c r="AW719" s="73"/>
      <c r="AX719" s="73"/>
      <c r="AY719" s="73"/>
      <c r="AZ719" s="77"/>
      <c r="BA719" s="51"/>
      <c r="BB719" s="51"/>
      <c r="BC719" s="51"/>
      <c r="BD719" s="51"/>
      <c r="BE719" s="51"/>
      <c r="BF719" s="51"/>
      <c r="BG719" s="51"/>
      <c r="BH719" s="51"/>
      <c r="BI719" s="51"/>
      <c r="BJ719" s="51"/>
      <c r="BK719" s="51"/>
      <c r="BL719" s="51"/>
      <c r="BM719" s="51"/>
      <c r="BN719" s="51"/>
      <c r="BO719" s="51"/>
      <c r="BP719" s="51"/>
      <c r="BQ719" s="51"/>
      <c r="BR719" s="51"/>
      <c r="BS719" s="51"/>
      <c r="BT719" s="51"/>
      <c r="BU719" s="51"/>
      <c r="BV719" s="51"/>
      <c r="BW719" s="51"/>
      <c r="BX719" s="51"/>
      <c r="BY719" s="51"/>
      <c r="BZ719" s="51"/>
      <c r="CA719" s="83"/>
      <c r="CB719" s="83"/>
      <c r="CC719" s="83"/>
      <c r="CD719" s="83"/>
      <c r="CE719" s="83"/>
      <c r="CF719" s="83"/>
      <c r="CG719" s="83"/>
      <c r="CH719" s="83"/>
      <c r="CI719" s="83"/>
      <c r="CJ719" s="83"/>
      <c r="CK719" s="83"/>
      <c r="CL719" s="83"/>
      <c r="CM719" s="83"/>
      <c r="CN719" s="83"/>
      <c r="CO719" s="83"/>
      <c r="CP719" s="83"/>
      <c r="CQ719" s="83"/>
      <c r="CR719" s="83"/>
      <c r="CS719" s="92"/>
      <c r="CT719" s="83"/>
      <c r="CU719" s="83"/>
      <c r="CV719" s="83"/>
      <c r="CW719" s="83"/>
      <c r="CX719" s="77"/>
    </row>
    <row r="720" spans="1:102" ht="13.5" customHeight="1" x14ac:dyDescent="0.2">
      <c r="A720" s="3"/>
      <c r="B720" s="77"/>
      <c r="C720" s="83"/>
      <c r="D720" s="83"/>
      <c r="E720" s="83"/>
      <c r="F720" s="83"/>
      <c r="G720" s="83"/>
      <c r="H720" s="83"/>
      <c r="I720" s="83"/>
      <c r="J720" s="83"/>
      <c r="K720" s="83"/>
      <c r="L720" s="83"/>
      <c r="M720" s="83"/>
      <c r="N720" s="83"/>
      <c r="O720" s="83"/>
      <c r="P720" s="83"/>
      <c r="Q720" s="83"/>
      <c r="R720" s="83"/>
      <c r="S720" s="83"/>
      <c r="T720" s="83"/>
      <c r="U720" s="83"/>
      <c r="V720" s="83"/>
      <c r="W720" s="83"/>
      <c r="X720" s="54"/>
      <c r="Y720" s="54"/>
      <c r="Z720" s="54"/>
      <c r="AA720" s="54"/>
      <c r="AB720" s="54"/>
      <c r="AC720" s="73"/>
      <c r="AD720" s="73"/>
      <c r="AE720" s="73"/>
      <c r="AF720" s="73"/>
      <c r="AG720" s="73"/>
      <c r="AH720" s="73"/>
      <c r="AI720" s="73"/>
      <c r="AJ720" s="73"/>
      <c r="AK720" s="73"/>
      <c r="AL720" s="73"/>
      <c r="AM720" s="73"/>
      <c r="AN720" s="73"/>
      <c r="AO720" s="73"/>
      <c r="AP720" s="73"/>
      <c r="AQ720" s="73"/>
      <c r="AR720" s="73"/>
      <c r="AS720" s="73"/>
      <c r="AT720" s="73"/>
      <c r="AU720" s="73"/>
      <c r="AV720" s="73"/>
      <c r="AW720" s="73"/>
      <c r="AX720" s="73"/>
      <c r="AY720" s="73"/>
      <c r="AZ720" s="77"/>
      <c r="BA720" s="52"/>
      <c r="BB720" s="62"/>
      <c r="BC720" s="62"/>
      <c r="BD720" s="62"/>
      <c r="BE720" s="62"/>
      <c r="BF720" s="62"/>
      <c r="BG720" s="62"/>
      <c r="BH720" s="62"/>
      <c r="BI720" s="62"/>
      <c r="BJ720" s="62"/>
      <c r="BK720" s="62"/>
      <c r="BL720" s="62"/>
      <c r="BM720" s="62"/>
      <c r="BN720" s="62"/>
      <c r="BO720" s="62"/>
      <c r="BP720" s="62"/>
      <c r="BQ720" s="62"/>
      <c r="BR720" s="62"/>
      <c r="BS720" s="62"/>
      <c r="BT720" s="62"/>
      <c r="BU720" s="62"/>
      <c r="BV720" s="62"/>
      <c r="BW720" s="62"/>
      <c r="BX720" s="62"/>
      <c r="BY720" s="62"/>
      <c r="BZ720" s="52"/>
      <c r="CA720" s="83"/>
      <c r="CB720" s="83"/>
      <c r="CC720" s="83"/>
      <c r="CD720" s="83"/>
      <c r="CE720" s="83"/>
      <c r="CF720" s="83"/>
      <c r="CG720" s="83"/>
      <c r="CH720" s="83"/>
      <c r="CI720" s="83"/>
      <c r="CJ720" s="83"/>
      <c r="CK720" s="83"/>
      <c r="CL720" s="83"/>
      <c r="CM720" s="83"/>
      <c r="CN720" s="83"/>
      <c r="CO720" s="83"/>
      <c r="CP720" s="83"/>
      <c r="CQ720" s="83"/>
      <c r="CR720" s="83"/>
      <c r="CS720" s="92"/>
      <c r="CT720" s="83"/>
      <c r="CU720" s="83"/>
      <c r="CV720" s="83"/>
      <c r="CW720" s="83"/>
      <c r="CX720" s="77"/>
    </row>
    <row r="721" spans="1:102" ht="13.5" customHeight="1" x14ac:dyDescent="0.2">
      <c r="A721" s="3"/>
      <c r="B721" s="77"/>
      <c r="C721" s="83"/>
      <c r="D721" s="83"/>
      <c r="E721" s="83"/>
      <c r="F721" s="83"/>
      <c r="G721" s="83"/>
      <c r="H721" s="83"/>
      <c r="I721" s="83"/>
      <c r="J721" s="83"/>
      <c r="K721" s="83"/>
      <c r="L721" s="83"/>
      <c r="M721" s="83"/>
      <c r="N721" s="83"/>
      <c r="O721" s="83"/>
      <c r="P721" s="83"/>
      <c r="Q721" s="83"/>
      <c r="R721" s="83"/>
      <c r="S721" s="83"/>
      <c r="T721" s="83"/>
      <c r="U721" s="83"/>
      <c r="V721" s="83"/>
      <c r="W721" s="83"/>
      <c r="X721" s="54"/>
      <c r="Y721" s="54"/>
      <c r="Z721" s="54"/>
      <c r="AA721" s="54"/>
      <c r="AB721" s="54"/>
      <c r="AC721" s="73"/>
      <c r="AD721" s="73"/>
      <c r="AE721" s="73"/>
      <c r="AF721" s="73"/>
      <c r="AG721" s="73"/>
      <c r="AH721" s="73"/>
      <c r="AI721" s="73"/>
      <c r="AJ721" s="73"/>
      <c r="AK721" s="73"/>
      <c r="AL721" s="73"/>
      <c r="AM721" s="73"/>
      <c r="AN721" s="73"/>
      <c r="AO721" s="73"/>
      <c r="AP721" s="73"/>
      <c r="AQ721" s="73"/>
      <c r="AR721" s="73"/>
      <c r="AS721" s="73"/>
      <c r="AT721" s="73"/>
      <c r="AU721" s="73"/>
      <c r="AV721" s="73"/>
      <c r="AW721" s="73"/>
      <c r="AX721" s="73"/>
      <c r="AY721" s="73"/>
      <c r="AZ721" s="77"/>
      <c r="BA721" s="52"/>
      <c r="BB721" s="62"/>
      <c r="BC721" s="62"/>
      <c r="BD721" s="62"/>
      <c r="BE721" s="62"/>
      <c r="BF721" s="62"/>
      <c r="BG721" s="62"/>
      <c r="BH721" s="62"/>
      <c r="BI721" s="62"/>
      <c r="BJ721" s="62"/>
      <c r="BK721" s="62"/>
      <c r="BL721" s="62"/>
      <c r="BM721" s="62"/>
      <c r="BN721" s="62"/>
      <c r="BO721" s="62"/>
      <c r="BP721" s="62"/>
      <c r="BQ721" s="62"/>
      <c r="BR721" s="62"/>
      <c r="BS721" s="62"/>
      <c r="BT721" s="62"/>
      <c r="BU721" s="62"/>
      <c r="BV721" s="62"/>
      <c r="BW721" s="62"/>
      <c r="BX721" s="62"/>
      <c r="BY721" s="62"/>
      <c r="BZ721" s="52"/>
      <c r="CA721" s="87"/>
      <c r="CB721" s="52"/>
      <c r="CC721" s="52"/>
      <c r="CD721" s="52"/>
      <c r="CE721" s="52"/>
      <c r="CF721" s="52"/>
      <c r="CG721" s="52"/>
      <c r="CH721" s="52"/>
      <c r="CI721" s="52"/>
      <c r="CJ721" s="52"/>
      <c r="CK721" s="52"/>
      <c r="CL721" s="52"/>
      <c r="CM721" s="52"/>
      <c r="CN721" s="52"/>
      <c r="CO721" s="52"/>
      <c r="CP721" s="91"/>
      <c r="CQ721" s="91"/>
      <c r="CR721" s="91"/>
      <c r="CS721" s="92"/>
      <c r="CT721" s="83"/>
      <c r="CU721" s="83"/>
      <c r="CV721" s="83"/>
      <c r="CW721" s="83"/>
      <c r="CX721" s="77"/>
    </row>
    <row r="722" spans="1:102" ht="13.5" customHeight="1" x14ac:dyDescent="0.25">
      <c r="A722" s="3"/>
      <c r="B722" s="77"/>
      <c r="C722" s="84"/>
      <c r="D722" s="75"/>
      <c r="E722" s="75"/>
      <c r="F722" s="75"/>
      <c r="G722" s="75"/>
      <c r="H722" s="75"/>
      <c r="I722" s="75"/>
      <c r="J722" s="75"/>
      <c r="K722" s="75"/>
      <c r="L722" s="75"/>
      <c r="M722" s="74"/>
      <c r="N722" s="74"/>
      <c r="O722" s="74"/>
      <c r="P722" s="74"/>
      <c r="Q722" s="74"/>
      <c r="R722" s="85"/>
      <c r="S722" s="85"/>
      <c r="T722" s="85"/>
      <c r="U722" s="86"/>
      <c r="V722" s="86"/>
      <c r="W722" s="86"/>
      <c r="X722" s="74"/>
      <c r="Y722" s="74"/>
      <c r="Z722" s="74"/>
      <c r="AA722" s="74"/>
      <c r="AB722" s="74"/>
      <c r="AC722" s="73"/>
      <c r="AD722" s="73"/>
      <c r="AE722" s="73"/>
      <c r="AF722" s="73"/>
      <c r="AG722" s="73"/>
      <c r="AH722" s="73"/>
      <c r="AI722" s="73"/>
      <c r="AJ722" s="73"/>
      <c r="AK722" s="73"/>
      <c r="AL722" s="73"/>
      <c r="AM722" s="73"/>
      <c r="AN722" s="73"/>
      <c r="AO722" s="73"/>
      <c r="AP722" s="73"/>
      <c r="AQ722" s="73"/>
      <c r="AR722" s="73"/>
      <c r="AS722" s="73"/>
      <c r="AT722" s="73"/>
      <c r="AU722" s="73"/>
      <c r="AV722" s="73"/>
      <c r="AW722" s="73"/>
      <c r="AX722" s="73"/>
      <c r="AY722" s="73"/>
      <c r="AZ722" s="77"/>
      <c r="BA722" s="52"/>
      <c r="BB722" s="62"/>
      <c r="BC722" s="62"/>
      <c r="BD722" s="62"/>
      <c r="BE722" s="62"/>
      <c r="BF722" s="62"/>
      <c r="BG722" s="62"/>
      <c r="BH722" s="62"/>
      <c r="BI722" s="62"/>
      <c r="BJ722" s="62"/>
      <c r="BK722" s="62"/>
      <c r="BL722" s="62"/>
      <c r="BM722" s="62"/>
      <c r="BN722" s="62"/>
      <c r="BO722" s="62"/>
      <c r="BP722" s="62"/>
      <c r="BQ722" s="62"/>
      <c r="BR722" s="62"/>
      <c r="BS722" s="62"/>
      <c r="BT722" s="62"/>
      <c r="BU722" s="62"/>
      <c r="BV722" s="62"/>
      <c r="BW722" s="62"/>
      <c r="BX722" s="62"/>
      <c r="BY722" s="62"/>
      <c r="BZ722" s="52"/>
      <c r="CA722" s="83"/>
      <c r="CB722" s="83"/>
      <c r="CC722" s="83"/>
      <c r="CD722" s="83"/>
      <c r="CE722" s="83"/>
      <c r="CF722" s="83"/>
      <c r="CG722" s="83"/>
      <c r="CH722" s="83"/>
      <c r="CI722" s="83"/>
      <c r="CJ722" s="83"/>
      <c r="CK722" s="83"/>
      <c r="CL722" s="83"/>
      <c r="CM722" s="83"/>
      <c r="CN722" s="83"/>
      <c r="CO722" s="83"/>
      <c r="CP722" s="83"/>
      <c r="CQ722" s="83"/>
      <c r="CR722" s="83"/>
      <c r="CS722" s="92"/>
      <c r="CT722" s="83"/>
      <c r="CU722" s="83"/>
      <c r="CV722" s="83"/>
      <c r="CW722" s="83"/>
      <c r="CX722" s="77"/>
    </row>
    <row r="723" spans="1:102" ht="13.5" customHeight="1" x14ac:dyDescent="0.25">
      <c r="A723" s="3"/>
      <c r="B723" s="77"/>
      <c r="C723" s="84"/>
      <c r="D723" s="75"/>
      <c r="E723" s="75"/>
      <c r="F723" s="75"/>
      <c r="G723" s="75"/>
      <c r="H723" s="75"/>
      <c r="I723" s="75"/>
      <c r="J723" s="75"/>
      <c r="K723" s="75"/>
      <c r="L723" s="75"/>
      <c r="M723" s="74"/>
      <c r="N723" s="74"/>
      <c r="O723" s="74"/>
      <c r="P723" s="74"/>
      <c r="Q723" s="74"/>
      <c r="R723" s="85"/>
      <c r="S723" s="85"/>
      <c r="T723" s="85"/>
      <c r="U723" s="86"/>
      <c r="V723" s="86"/>
      <c r="W723" s="86"/>
      <c r="X723" s="74"/>
      <c r="Y723" s="74"/>
      <c r="Z723" s="74"/>
      <c r="AA723" s="74"/>
      <c r="AB723" s="74"/>
      <c r="AC723" s="73"/>
      <c r="AD723" s="73"/>
      <c r="AE723" s="73"/>
      <c r="AF723" s="73"/>
      <c r="AG723" s="73"/>
      <c r="AH723" s="73"/>
      <c r="AI723" s="73"/>
      <c r="AJ723" s="73"/>
      <c r="AK723" s="73"/>
      <c r="AL723" s="73"/>
      <c r="AM723" s="73"/>
      <c r="AN723" s="73"/>
      <c r="AO723" s="73"/>
      <c r="AP723" s="73"/>
      <c r="AQ723" s="73"/>
      <c r="AR723" s="73"/>
      <c r="AS723" s="73"/>
      <c r="AT723" s="73"/>
      <c r="AU723" s="73"/>
      <c r="AV723" s="73"/>
      <c r="AW723" s="73"/>
      <c r="AX723" s="73"/>
      <c r="AY723" s="73"/>
      <c r="AZ723" s="77"/>
      <c r="BA723" s="53"/>
      <c r="BB723" s="62"/>
      <c r="BC723" s="62"/>
      <c r="BD723" s="62"/>
      <c r="BE723" s="62"/>
      <c r="BF723" s="62"/>
      <c r="BG723" s="62"/>
      <c r="BH723" s="62"/>
      <c r="BI723" s="62"/>
      <c r="BJ723" s="62"/>
      <c r="BK723" s="62"/>
      <c r="BL723" s="62"/>
      <c r="BM723" s="62"/>
      <c r="BN723" s="62"/>
      <c r="BO723" s="62"/>
      <c r="BP723" s="62"/>
      <c r="BQ723" s="62"/>
      <c r="BR723" s="62"/>
      <c r="BS723" s="62"/>
      <c r="BT723" s="62"/>
      <c r="BU723" s="62"/>
      <c r="BV723" s="62"/>
      <c r="BW723" s="62"/>
      <c r="BX723" s="62"/>
      <c r="BY723" s="62"/>
      <c r="BZ723" s="54"/>
      <c r="CA723" s="83"/>
      <c r="CB723" s="83"/>
      <c r="CC723" s="83"/>
      <c r="CD723" s="83"/>
      <c r="CE723" s="83"/>
      <c r="CF723" s="83"/>
      <c r="CG723" s="83"/>
      <c r="CH723" s="83"/>
      <c r="CI723" s="83"/>
      <c r="CJ723" s="83"/>
      <c r="CK723" s="83"/>
      <c r="CL723" s="83"/>
      <c r="CM723" s="83"/>
      <c r="CN723" s="83"/>
      <c r="CO723" s="83"/>
      <c r="CP723" s="83"/>
      <c r="CQ723" s="83"/>
      <c r="CR723" s="83"/>
      <c r="CS723" s="92"/>
      <c r="CT723" s="83"/>
      <c r="CU723" s="83"/>
      <c r="CV723" s="83"/>
      <c r="CW723" s="83"/>
      <c r="CX723" s="77"/>
    </row>
    <row r="724" spans="1:102" ht="13.5" customHeight="1" x14ac:dyDescent="0.25">
      <c r="A724" s="3"/>
      <c r="B724" s="77"/>
      <c r="C724" s="84"/>
      <c r="D724" s="75"/>
      <c r="E724" s="75"/>
      <c r="F724" s="75"/>
      <c r="G724" s="75"/>
      <c r="H724" s="75"/>
      <c r="I724" s="75"/>
      <c r="J724" s="75"/>
      <c r="K724" s="75"/>
      <c r="L724" s="75"/>
      <c r="M724" s="74"/>
      <c r="N724" s="74"/>
      <c r="O724" s="74"/>
      <c r="P724" s="74"/>
      <c r="Q724" s="74"/>
      <c r="R724" s="85"/>
      <c r="S724" s="85"/>
      <c r="T724" s="85"/>
      <c r="U724" s="86"/>
      <c r="V724" s="86"/>
      <c r="W724" s="86"/>
      <c r="X724" s="74"/>
      <c r="Y724" s="74"/>
      <c r="Z724" s="74"/>
      <c r="AA724" s="74"/>
      <c r="AB724" s="74"/>
      <c r="AC724" s="73"/>
      <c r="AD724" s="73"/>
      <c r="AE724" s="73"/>
      <c r="AF724" s="73"/>
      <c r="AG724" s="73"/>
      <c r="AH724" s="73"/>
      <c r="AI724" s="73"/>
      <c r="AJ724" s="73"/>
      <c r="AK724" s="73"/>
      <c r="AL724" s="73"/>
      <c r="AM724" s="73"/>
      <c r="AN724" s="73"/>
      <c r="AO724" s="73"/>
      <c r="AP724" s="73"/>
      <c r="AQ724" s="73"/>
      <c r="AR724" s="73"/>
      <c r="AS724" s="73"/>
      <c r="AT724" s="73"/>
      <c r="AU724" s="73"/>
      <c r="AV724" s="73"/>
      <c r="AW724" s="73"/>
      <c r="AX724" s="73"/>
      <c r="AY724" s="73"/>
      <c r="AZ724" s="77"/>
      <c r="BA724" s="52"/>
      <c r="BB724" s="62"/>
      <c r="BC724" s="62"/>
      <c r="BD724" s="62"/>
      <c r="BE724" s="62"/>
      <c r="BF724" s="62"/>
      <c r="BG724" s="62"/>
      <c r="BH724" s="62"/>
      <c r="BI724" s="62"/>
      <c r="BJ724" s="62"/>
      <c r="BK724" s="62"/>
      <c r="BL724" s="62"/>
      <c r="BM724" s="62"/>
      <c r="BN724" s="62"/>
      <c r="BO724" s="62"/>
      <c r="BP724" s="62"/>
      <c r="BQ724" s="62"/>
      <c r="BR724" s="62"/>
      <c r="BS724" s="62"/>
      <c r="BT724" s="62"/>
      <c r="BU724" s="62"/>
      <c r="BV724" s="62"/>
      <c r="BW724" s="62"/>
      <c r="BX724" s="62"/>
      <c r="BY724" s="62"/>
      <c r="BZ724" s="52"/>
      <c r="CA724" s="77"/>
      <c r="CB724" s="77"/>
      <c r="CC724" s="77"/>
      <c r="CD724" s="77"/>
      <c r="CE724" s="77"/>
      <c r="CF724" s="77"/>
      <c r="CG724" s="77"/>
      <c r="CH724" s="77"/>
      <c r="CI724" s="77"/>
      <c r="CJ724" s="77"/>
      <c r="CK724" s="77"/>
      <c r="CL724" s="77"/>
      <c r="CM724" s="77"/>
      <c r="CN724" s="77"/>
      <c r="CO724" s="77"/>
      <c r="CP724" s="77"/>
      <c r="CQ724" s="77"/>
      <c r="CR724" s="77"/>
      <c r="CS724" s="77"/>
      <c r="CT724" s="77"/>
      <c r="CU724" s="77"/>
      <c r="CV724" s="77"/>
      <c r="CW724" s="77"/>
      <c r="CX724" s="77"/>
    </row>
    <row r="725" spans="1:102" ht="13.5" customHeight="1" x14ac:dyDescent="0.25">
      <c r="A725" s="3"/>
      <c r="B725" s="77"/>
      <c r="C725" s="84"/>
      <c r="D725" s="75"/>
      <c r="E725" s="75"/>
      <c r="F725" s="75"/>
      <c r="G725" s="75"/>
      <c r="H725" s="75"/>
      <c r="I725" s="75"/>
      <c r="J725" s="75"/>
      <c r="K725" s="75"/>
      <c r="L725" s="75"/>
      <c r="M725" s="74"/>
      <c r="N725" s="74"/>
      <c r="O725" s="74"/>
      <c r="P725" s="74"/>
      <c r="Q725" s="74"/>
      <c r="R725" s="85"/>
      <c r="S725" s="85"/>
      <c r="T725" s="85"/>
      <c r="U725" s="86"/>
      <c r="V725" s="86"/>
      <c r="W725" s="86"/>
      <c r="X725" s="74"/>
      <c r="Y725" s="74"/>
      <c r="Z725" s="74"/>
      <c r="AA725" s="74"/>
      <c r="AB725" s="74"/>
      <c r="AC725" s="73"/>
      <c r="AD725" s="73"/>
      <c r="AE725" s="73"/>
      <c r="AF725" s="73"/>
      <c r="AG725" s="73"/>
      <c r="AH725" s="73"/>
      <c r="AI725" s="73"/>
      <c r="AJ725" s="73"/>
      <c r="AK725" s="73"/>
      <c r="AL725" s="73"/>
      <c r="AM725" s="73"/>
      <c r="AN725" s="73"/>
      <c r="AO725" s="73"/>
      <c r="AP725" s="73"/>
      <c r="AQ725" s="73"/>
      <c r="AR725" s="73"/>
      <c r="AS725" s="73"/>
      <c r="AT725" s="73"/>
      <c r="AU725" s="73"/>
      <c r="AV725" s="73"/>
      <c r="AW725" s="73"/>
      <c r="AX725" s="73"/>
      <c r="AY725" s="73"/>
      <c r="AZ725" s="77"/>
      <c r="BA725" s="53"/>
      <c r="BB725" s="62"/>
      <c r="BC725" s="62"/>
      <c r="BD725" s="62"/>
      <c r="BE725" s="62"/>
      <c r="BF725" s="62"/>
      <c r="BG725" s="62"/>
      <c r="BH725" s="62"/>
      <c r="BI725" s="62"/>
      <c r="BJ725" s="62"/>
      <c r="BK725" s="62"/>
      <c r="BL725" s="62"/>
      <c r="BM725" s="62"/>
      <c r="BN725" s="62"/>
      <c r="BO725" s="62"/>
      <c r="BP725" s="62"/>
      <c r="BQ725" s="62"/>
      <c r="BR725" s="62"/>
      <c r="BS725" s="62"/>
      <c r="BT725" s="62"/>
      <c r="BU725" s="62"/>
      <c r="BV725" s="62"/>
      <c r="BW725" s="62"/>
      <c r="BX725" s="62"/>
      <c r="BY725" s="62"/>
      <c r="BZ725" s="54"/>
      <c r="CA725" s="77"/>
      <c r="CB725" s="77"/>
      <c r="CC725" s="77"/>
      <c r="CD725" s="81"/>
      <c r="CE725" s="81"/>
      <c r="CF725" s="81"/>
      <c r="CG725" s="81"/>
      <c r="CH725" s="81"/>
      <c r="CI725" s="81"/>
      <c r="CJ725" s="81"/>
      <c r="CK725" s="81"/>
      <c r="CL725" s="81"/>
      <c r="CM725" s="81"/>
      <c r="CN725" s="81"/>
      <c r="CO725" s="81"/>
      <c r="CP725" s="81"/>
      <c r="CQ725" s="81"/>
      <c r="CR725" s="81"/>
      <c r="CS725" s="81"/>
      <c r="CT725" s="81"/>
      <c r="CU725" s="77"/>
      <c r="CV725" s="77"/>
      <c r="CW725" s="77"/>
      <c r="CX725" s="77"/>
    </row>
    <row r="726" spans="1:102" ht="13.5" customHeight="1" x14ac:dyDescent="0.2">
      <c r="A726" s="3"/>
      <c r="B726" s="77"/>
      <c r="C726" s="83"/>
      <c r="D726" s="83"/>
      <c r="E726" s="83"/>
      <c r="F726" s="83"/>
      <c r="G726" s="83"/>
      <c r="H726" s="83"/>
      <c r="I726" s="83"/>
      <c r="J726" s="83"/>
      <c r="K726" s="83"/>
      <c r="L726" s="83"/>
      <c r="M726" s="83"/>
      <c r="N726" s="83"/>
      <c r="O726" s="83"/>
      <c r="P726" s="83"/>
      <c r="Q726" s="83"/>
      <c r="R726" s="83"/>
      <c r="S726" s="83"/>
      <c r="T726" s="83"/>
      <c r="U726" s="83"/>
      <c r="V726" s="83"/>
      <c r="W726" s="83"/>
      <c r="X726" s="54"/>
      <c r="Y726" s="54"/>
      <c r="Z726" s="54"/>
      <c r="AA726" s="54"/>
      <c r="AB726" s="54"/>
      <c r="AC726" s="73"/>
      <c r="AD726" s="73"/>
      <c r="AE726" s="73"/>
      <c r="AF726" s="73"/>
      <c r="AG726" s="73"/>
      <c r="AH726" s="73"/>
      <c r="AI726" s="73"/>
      <c r="AJ726" s="73"/>
      <c r="AK726" s="73"/>
      <c r="AL726" s="73"/>
      <c r="AM726" s="73"/>
      <c r="AN726" s="73"/>
      <c r="AO726" s="73"/>
      <c r="AP726" s="73"/>
      <c r="AQ726" s="73"/>
      <c r="AR726" s="73"/>
      <c r="AS726" s="73"/>
      <c r="AT726" s="73"/>
      <c r="AU726" s="73"/>
      <c r="AV726" s="73"/>
      <c r="AW726" s="73"/>
      <c r="AX726" s="73"/>
      <c r="AY726" s="73"/>
      <c r="AZ726" s="77"/>
      <c r="BA726" s="53"/>
      <c r="BB726" s="62"/>
      <c r="BC726" s="62"/>
      <c r="BD726" s="62"/>
      <c r="BE726" s="62"/>
      <c r="BF726" s="62"/>
      <c r="BG726" s="62"/>
      <c r="BH726" s="62"/>
      <c r="BI726" s="62"/>
      <c r="BJ726" s="62"/>
      <c r="BK726" s="62"/>
      <c r="BL726" s="62"/>
      <c r="BM726" s="62"/>
      <c r="BN726" s="62"/>
      <c r="BO726" s="62"/>
      <c r="BP726" s="62"/>
      <c r="BQ726" s="62"/>
      <c r="BR726" s="62"/>
      <c r="BS726" s="62"/>
      <c r="BT726" s="62"/>
      <c r="BU726" s="62"/>
      <c r="BV726" s="62"/>
      <c r="BW726" s="62"/>
      <c r="BX726" s="62"/>
      <c r="BY726" s="62"/>
      <c r="BZ726" s="54"/>
      <c r="CA726" s="77"/>
      <c r="CB726" s="77"/>
      <c r="CC726" s="77"/>
      <c r="CD726" s="81"/>
      <c r="CE726" s="81"/>
      <c r="CF726" s="81"/>
      <c r="CG726" s="81"/>
      <c r="CH726" s="81"/>
      <c r="CI726" s="81"/>
      <c r="CJ726" s="81"/>
      <c r="CK726" s="81"/>
      <c r="CL726" s="81"/>
      <c r="CM726" s="81"/>
      <c r="CN726" s="81"/>
      <c r="CO726" s="81"/>
      <c r="CP726" s="81"/>
      <c r="CQ726" s="81"/>
      <c r="CR726" s="81"/>
      <c r="CS726" s="81"/>
      <c r="CT726" s="81"/>
      <c r="CU726" s="77"/>
      <c r="CV726" s="77"/>
      <c r="CW726" s="77"/>
      <c r="CX726" s="77"/>
    </row>
    <row r="727" spans="1:102" ht="13.5" customHeight="1" x14ac:dyDescent="0.2">
      <c r="A727" s="3"/>
      <c r="B727" s="77"/>
      <c r="C727" s="83"/>
      <c r="D727" s="83"/>
      <c r="E727" s="83"/>
      <c r="F727" s="83"/>
      <c r="G727" s="83"/>
      <c r="H727" s="83"/>
      <c r="I727" s="83"/>
      <c r="J727" s="83"/>
      <c r="K727" s="83"/>
      <c r="L727" s="83"/>
      <c r="M727" s="83"/>
      <c r="N727" s="83"/>
      <c r="O727" s="83"/>
      <c r="P727" s="83"/>
      <c r="Q727" s="83"/>
      <c r="R727" s="83"/>
      <c r="S727" s="83"/>
      <c r="T727" s="83"/>
      <c r="U727" s="83"/>
      <c r="V727" s="83"/>
      <c r="W727" s="83"/>
      <c r="X727" s="54"/>
      <c r="Y727" s="54"/>
      <c r="Z727" s="54"/>
      <c r="AA727" s="54"/>
      <c r="AB727" s="54"/>
      <c r="AC727" s="73"/>
      <c r="AD727" s="73"/>
      <c r="AE727" s="73"/>
      <c r="AF727" s="73"/>
      <c r="AG727" s="73"/>
      <c r="AH727" s="73"/>
      <c r="AI727" s="73"/>
      <c r="AJ727" s="73"/>
      <c r="AK727" s="73"/>
      <c r="AL727" s="73"/>
      <c r="AM727" s="73"/>
      <c r="AN727" s="73"/>
      <c r="AO727" s="73"/>
      <c r="AP727" s="73"/>
      <c r="AQ727" s="73"/>
      <c r="AR727" s="73"/>
      <c r="AS727" s="73"/>
      <c r="AT727" s="73"/>
      <c r="AU727" s="73"/>
      <c r="AV727" s="73"/>
      <c r="AW727" s="73"/>
      <c r="AX727" s="73"/>
      <c r="AY727" s="73"/>
      <c r="AZ727" s="77"/>
      <c r="BA727" s="77"/>
      <c r="BB727" s="62"/>
      <c r="BC727" s="62"/>
      <c r="BD727" s="62"/>
      <c r="BE727" s="62"/>
      <c r="BF727" s="62"/>
      <c r="BG727" s="62"/>
      <c r="BH727" s="62"/>
      <c r="BI727" s="62"/>
      <c r="BJ727" s="62"/>
      <c r="BK727" s="62"/>
      <c r="BL727" s="62"/>
      <c r="BM727" s="62"/>
      <c r="BN727" s="62"/>
      <c r="BO727" s="62"/>
      <c r="BP727" s="62"/>
      <c r="BQ727" s="62"/>
      <c r="BR727" s="62"/>
      <c r="BS727" s="62"/>
      <c r="BT727" s="62"/>
      <c r="BU727" s="62"/>
      <c r="BV727" s="62"/>
      <c r="BW727" s="62"/>
      <c r="BX727" s="62"/>
      <c r="BY727" s="62"/>
      <c r="BZ727" s="77"/>
      <c r="CA727" s="77"/>
      <c r="CB727" s="77"/>
      <c r="CC727" s="77"/>
      <c r="CD727" s="81"/>
      <c r="CE727" s="81"/>
      <c r="CF727" s="81"/>
      <c r="CG727" s="81"/>
      <c r="CH727" s="81"/>
      <c r="CI727" s="81"/>
      <c r="CJ727" s="81"/>
      <c r="CK727" s="81"/>
      <c r="CL727" s="81"/>
      <c r="CM727" s="81"/>
      <c r="CN727" s="81"/>
      <c r="CO727" s="81"/>
      <c r="CP727" s="81"/>
      <c r="CQ727" s="81"/>
      <c r="CR727" s="81"/>
      <c r="CS727" s="81"/>
      <c r="CT727" s="81"/>
      <c r="CU727" s="77"/>
      <c r="CV727" s="77"/>
      <c r="CW727" s="77"/>
      <c r="CX727" s="77"/>
    </row>
    <row r="728" spans="1:102" ht="13.5" customHeight="1" x14ac:dyDescent="0.25">
      <c r="A728" s="3"/>
      <c r="B728" s="77"/>
      <c r="C728" s="84"/>
      <c r="D728" s="75"/>
      <c r="E728" s="75"/>
      <c r="F728" s="75"/>
      <c r="G728" s="75"/>
      <c r="H728" s="75"/>
      <c r="I728" s="75"/>
      <c r="J728" s="75"/>
      <c r="K728" s="75"/>
      <c r="L728" s="75"/>
      <c r="M728" s="74"/>
      <c r="N728" s="74"/>
      <c r="O728" s="74"/>
      <c r="P728" s="74"/>
      <c r="Q728" s="74"/>
      <c r="R728" s="85"/>
      <c r="S728" s="85"/>
      <c r="T728" s="85"/>
      <c r="U728" s="86"/>
      <c r="V728" s="86"/>
      <c r="W728" s="86"/>
      <c r="X728" s="74"/>
      <c r="Y728" s="74"/>
      <c r="Z728" s="74"/>
      <c r="AA728" s="74"/>
      <c r="AB728" s="74"/>
      <c r="AC728" s="73"/>
      <c r="AD728" s="73"/>
      <c r="AE728" s="73"/>
      <c r="AF728" s="73"/>
      <c r="AG728" s="73"/>
      <c r="AH728" s="73"/>
      <c r="AI728" s="73"/>
      <c r="AJ728" s="73"/>
      <c r="AK728" s="73"/>
      <c r="AL728" s="73"/>
      <c r="AM728" s="73"/>
      <c r="AN728" s="73"/>
      <c r="AO728" s="73"/>
      <c r="AP728" s="73"/>
      <c r="AQ728" s="73"/>
      <c r="AR728" s="73"/>
      <c r="AS728" s="73"/>
      <c r="AT728" s="73"/>
      <c r="AU728" s="73"/>
      <c r="AV728" s="73"/>
      <c r="AW728" s="73"/>
      <c r="AX728" s="73"/>
      <c r="AY728" s="73"/>
      <c r="AZ728" s="77"/>
      <c r="BA728" s="77"/>
      <c r="BB728" s="62"/>
      <c r="BC728" s="62"/>
      <c r="BD728" s="62"/>
      <c r="BE728" s="62"/>
      <c r="BF728" s="62"/>
      <c r="BG728" s="62"/>
      <c r="BH728" s="62"/>
      <c r="BI728" s="62"/>
      <c r="BJ728" s="62"/>
      <c r="BK728" s="62"/>
      <c r="BL728" s="62"/>
      <c r="BM728" s="62"/>
      <c r="BN728" s="62"/>
      <c r="BO728" s="62"/>
      <c r="BP728" s="62"/>
      <c r="BQ728" s="62"/>
      <c r="BR728" s="62"/>
      <c r="BS728" s="62"/>
      <c r="BT728" s="62"/>
      <c r="BU728" s="62"/>
      <c r="BV728" s="62"/>
      <c r="BW728" s="62"/>
      <c r="BX728" s="62"/>
      <c r="BY728" s="62"/>
      <c r="BZ728" s="77"/>
      <c r="CA728" s="77"/>
      <c r="CB728" s="77"/>
      <c r="CC728" s="77"/>
      <c r="CD728" s="81"/>
      <c r="CE728" s="81"/>
      <c r="CF728" s="81"/>
      <c r="CG728" s="81"/>
      <c r="CH728" s="81"/>
      <c r="CI728" s="81"/>
      <c r="CJ728" s="81"/>
      <c r="CK728" s="81"/>
      <c r="CL728" s="81"/>
      <c r="CM728" s="81"/>
      <c r="CN728" s="81"/>
      <c r="CO728" s="81"/>
      <c r="CP728" s="81"/>
      <c r="CQ728" s="81"/>
      <c r="CR728" s="81"/>
      <c r="CS728" s="81"/>
      <c r="CT728" s="81"/>
      <c r="CU728" s="77"/>
      <c r="CV728" s="77"/>
      <c r="CW728" s="77"/>
      <c r="CX728" s="77"/>
    </row>
    <row r="729" spans="1:102" ht="13.5" customHeight="1" x14ac:dyDescent="0.25">
      <c r="A729" s="3"/>
      <c r="B729" s="77"/>
      <c r="C729" s="84"/>
      <c r="D729" s="75"/>
      <c r="E729" s="75"/>
      <c r="F729" s="75"/>
      <c r="G729" s="75"/>
      <c r="H729" s="75"/>
      <c r="I729" s="75"/>
      <c r="J729" s="75"/>
      <c r="K729" s="75"/>
      <c r="L729" s="75"/>
      <c r="M729" s="74"/>
      <c r="N729" s="74"/>
      <c r="O729" s="74"/>
      <c r="P729" s="74"/>
      <c r="Q729" s="74"/>
      <c r="R729" s="85"/>
      <c r="S729" s="85"/>
      <c r="T729" s="85"/>
      <c r="U729" s="86"/>
      <c r="V729" s="86"/>
      <c r="W729" s="86"/>
      <c r="X729" s="74"/>
      <c r="Y729" s="74"/>
      <c r="Z729" s="74"/>
      <c r="AA729" s="74"/>
      <c r="AB729" s="74"/>
      <c r="AC729" s="73"/>
      <c r="AD729" s="73"/>
      <c r="AE729" s="73"/>
      <c r="AF729" s="73"/>
      <c r="AG729" s="73"/>
      <c r="AH729" s="73"/>
      <c r="AI729" s="73"/>
      <c r="AJ729" s="73"/>
      <c r="AK729" s="73"/>
      <c r="AL729" s="73"/>
      <c r="AM729" s="73"/>
      <c r="AN729" s="73"/>
      <c r="AO729" s="73"/>
      <c r="AP729" s="73"/>
      <c r="AQ729" s="73"/>
      <c r="AR729" s="73"/>
      <c r="AS729" s="73"/>
      <c r="AT729" s="73"/>
      <c r="AU729" s="73"/>
      <c r="AV729" s="73"/>
      <c r="AW729" s="73"/>
      <c r="AX729" s="73"/>
      <c r="AY729" s="73"/>
      <c r="AZ729" s="77"/>
      <c r="BA729" s="77"/>
      <c r="BB729" s="62"/>
      <c r="BC729" s="62"/>
      <c r="BD729" s="62"/>
      <c r="BE729" s="62"/>
      <c r="BF729" s="62"/>
      <c r="BG729" s="62"/>
      <c r="BH729" s="62"/>
      <c r="BI729" s="62"/>
      <c r="BJ729" s="62"/>
      <c r="BK729" s="62"/>
      <c r="BL729" s="62"/>
      <c r="BM729" s="62"/>
      <c r="BN729" s="62"/>
      <c r="BO729" s="62"/>
      <c r="BP729" s="62"/>
      <c r="BQ729" s="62"/>
      <c r="BR729" s="62"/>
      <c r="BS729" s="62"/>
      <c r="BT729" s="62"/>
      <c r="BU729" s="62"/>
      <c r="BV729" s="62"/>
      <c r="BW729" s="62"/>
      <c r="BX729" s="62"/>
      <c r="BY729" s="62"/>
      <c r="BZ729" s="77"/>
      <c r="CA729" s="77"/>
      <c r="CB729" s="77"/>
      <c r="CC729" s="77"/>
      <c r="CD729" s="81"/>
      <c r="CE729" s="81"/>
      <c r="CF729" s="81"/>
      <c r="CG729" s="81"/>
      <c r="CH729" s="81"/>
      <c r="CI729" s="81"/>
      <c r="CJ729" s="81"/>
      <c r="CK729" s="81"/>
      <c r="CL729" s="81"/>
      <c r="CM729" s="81"/>
      <c r="CN729" s="81"/>
      <c r="CO729" s="81"/>
      <c r="CP729" s="81"/>
      <c r="CQ729" s="81"/>
      <c r="CR729" s="81"/>
      <c r="CS729" s="81"/>
      <c r="CT729" s="81"/>
      <c r="CU729" s="77"/>
      <c r="CV729" s="77"/>
      <c r="CW729" s="77"/>
      <c r="CX729" s="77"/>
    </row>
    <row r="730" spans="1:102" ht="13.5" customHeight="1" x14ac:dyDescent="0.25">
      <c r="A730" s="3"/>
      <c r="B730" s="77"/>
      <c r="C730" s="84"/>
      <c r="D730" s="75"/>
      <c r="E730" s="75"/>
      <c r="F730" s="75"/>
      <c r="G730" s="75"/>
      <c r="H730" s="75"/>
      <c r="I730" s="75"/>
      <c r="J730" s="75"/>
      <c r="K730" s="75"/>
      <c r="L730" s="75"/>
      <c r="M730" s="74"/>
      <c r="N730" s="74"/>
      <c r="O730" s="74"/>
      <c r="P730" s="74"/>
      <c r="Q730" s="74"/>
      <c r="R730" s="85"/>
      <c r="S730" s="85"/>
      <c r="T730" s="85"/>
      <c r="U730" s="86"/>
      <c r="V730" s="86"/>
      <c r="W730" s="86"/>
      <c r="X730" s="74"/>
      <c r="Y730" s="74"/>
      <c r="Z730" s="74"/>
      <c r="AA730" s="74"/>
      <c r="AB730" s="74"/>
      <c r="AC730" s="73"/>
      <c r="AD730" s="73"/>
      <c r="AE730" s="73"/>
      <c r="AF730" s="73"/>
      <c r="AG730" s="73"/>
      <c r="AH730" s="73"/>
      <c r="AI730" s="73"/>
      <c r="AJ730" s="73"/>
      <c r="AK730" s="73"/>
      <c r="AL730" s="73"/>
      <c r="AM730" s="73"/>
      <c r="AN730" s="73"/>
      <c r="AO730" s="73"/>
      <c r="AP730" s="73"/>
      <c r="AQ730" s="73"/>
      <c r="AR730" s="73"/>
      <c r="AS730" s="73"/>
      <c r="AT730" s="73"/>
      <c r="AU730" s="73"/>
      <c r="AV730" s="73"/>
      <c r="AW730" s="73"/>
      <c r="AX730" s="73"/>
      <c r="AY730" s="73"/>
      <c r="AZ730" s="77"/>
      <c r="BA730" s="77"/>
      <c r="BB730" s="62"/>
      <c r="BC730" s="62"/>
      <c r="BD730" s="62"/>
      <c r="BE730" s="62"/>
      <c r="BF730" s="62"/>
      <c r="BG730" s="62"/>
      <c r="BH730" s="62"/>
      <c r="BI730" s="62"/>
      <c r="BJ730" s="62"/>
      <c r="BK730" s="62"/>
      <c r="BL730" s="62"/>
      <c r="BM730" s="62"/>
      <c r="BN730" s="62"/>
      <c r="BO730" s="62"/>
      <c r="BP730" s="62"/>
      <c r="BQ730" s="62"/>
      <c r="BR730" s="62"/>
      <c r="BS730" s="62"/>
      <c r="BT730" s="62"/>
      <c r="BU730" s="62"/>
      <c r="BV730" s="62"/>
      <c r="BW730" s="62"/>
      <c r="BX730" s="62"/>
      <c r="BY730" s="62"/>
      <c r="BZ730" s="77"/>
      <c r="CA730" s="77"/>
      <c r="CB730" s="77"/>
      <c r="CC730" s="77"/>
      <c r="CD730" s="81"/>
      <c r="CE730" s="81"/>
      <c r="CF730" s="81"/>
      <c r="CG730" s="81"/>
      <c r="CH730" s="81"/>
      <c r="CI730" s="81"/>
      <c r="CJ730" s="81"/>
      <c r="CK730" s="81"/>
      <c r="CL730" s="81"/>
      <c r="CM730" s="81"/>
      <c r="CN730" s="81"/>
      <c r="CO730" s="81"/>
      <c r="CP730" s="81"/>
      <c r="CQ730" s="81"/>
      <c r="CR730" s="81"/>
      <c r="CS730" s="81"/>
      <c r="CT730" s="81"/>
      <c r="CU730" s="77"/>
      <c r="CV730" s="77"/>
      <c r="CW730" s="77"/>
      <c r="CX730" s="77"/>
    </row>
    <row r="731" spans="1:102" ht="13.5" customHeight="1" x14ac:dyDescent="0.25">
      <c r="A731" s="3"/>
      <c r="B731" s="77"/>
      <c r="C731" s="84"/>
      <c r="D731" s="75"/>
      <c r="E731" s="75"/>
      <c r="F731" s="75"/>
      <c r="G731" s="75"/>
      <c r="H731" s="75"/>
      <c r="I731" s="75"/>
      <c r="J731" s="75"/>
      <c r="K731" s="75"/>
      <c r="L731" s="75"/>
      <c r="M731" s="74"/>
      <c r="N731" s="74"/>
      <c r="O731" s="74"/>
      <c r="P731" s="74"/>
      <c r="Q731" s="74"/>
      <c r="R731" s="85"/>
      <c r="S731" s="85"/>
      <c r="T731" s="85"/>
      <c r="U731" s="86"/>
      <c r="V731" s="86"/>
      <c r="W731" s="86"/>
      <c r="X731" s="74"/>
      <c r="Y731" s="74"/>
      <c r="Z731" s="74"/>
      <c r="AA731" s="74"/>
      <c r="AB731" s="74"/>
      <c r="AC731" s="73"/>
      <c r="AD731" s="73"/>
      <c r="AE731" s="73"/>
      <c r="AF731" s="73"/>
      <c r="AG731" s="73"/>
      <c r="AH731" s="73"/>
      <c r="AI731" s="73"/>
      <c r="AJ731" s="73"/>
      <c r="AK731" s="73"/>
      <c r="AL731" s="73"/>
      <c r="AM731" s="73"/>
      <c r="AN731" s="73"/>
      <c r="AO731" s="73"/>
      <c r="AP731" s="73"/>
      <c r="AQ731" s="73"/>
      <c r="AR731" s="73"/>
      <c r="AS731" s="73"/>
      <c r="AT731" s="73"/>
      <c r="AU731" s="73"/>
      <c r="AV731" s="73"/>
      <c r="AW731" s="73"/>
      <c r="AX731" s="73"/>
      <c r="AY731" s="73"/>
      <c r="AZ731" s="77"/>
      <c r="BA731" s="77"/>
      <c r="BB731" s="62"/>
      <c r="BC731" s="62"/>
      <c r="BD731" s="62"/>
      <c r="BE731" s="62"/>
      <c r="BF731" s="62"/>
      <c r="BG731" s="62"/>
      <c r="BH731" s="62"/>
      <c r="BI731" s="62"/>
      <c r="BJ731" s="62"/>
      <c r="BK731" s="62"/>
      <c r="BL731" s="62"/>
      <c r="BM731" s="62"/>
      <c r="BN731" s="62"/>
      <c r="BO731" s="62"/>
      <c r="BP731" s="62"/>
      <c r="BQ731" s="62"/>
      <c r="BR731" s="62"/>
      <c r="BS731" s="62"/>
      <c r="BT731" s="62"/>
      <c r="BU731" s="62"/>
      <c r="BV731" s="62"/>
      <c r="BW731" s="62"/>
      <c r="BX731" s="62"/>
      <c r="BY731" s="62"/>
      <c r="BZ731" s="77"/>
      <c r="CA731" s="77"/>
      <c r="CB731" s="77"/>
      <c r="CC731" s="77"/>
      <c r="CD731" s="81"/>
      <c r="CE731" s="81"/>
      <c r="CF731" s="81"/>
      <c r="CG731" s="81"/>
      <c r="CH731" s="81"/>
      <c r="CI731" s="81"/>
      <c r="CJ731" s="81"/>
      <c r="CK731" s="81"/>
      <c r="CL731" s="81"/>
      <c r="CM731" s="81"/>
      <c r="CN731" s="81"/>
      <c r="CO731" s="81"/>
      <c r="CP731" s="81"/>
      <c r="CQ731" s="81"/>
      <c r="CR731" s="81"/>
      <c r="CS731" s="81"/>
      <c r="CT731" s="81"/>
      <c r="CU731" s="77"/>
      <c r="CV731" s="77"/>
      <c r="CW731" s="77"/>
      <c r="CX731" s="77"/>
    </row>
    <row r="732" spans="1:102" ht="13.5" customHeight="1" x14ac:dyDescent="0.2">
      <c r="A732" s="3"/>
      <c r="B732" s="77"/>
      <c r="C732" s="83"/>
      <c r="D732" s="83"/>
      <c r="E732" s="83"/>
      <c r="F732" s="83"/>
      <c r="G732" s="83"/>
      <c r="H732" s="83"/>
      <c r="I732" s="83"/>
      <c r="J732" s="83"/>
      <c r="K732" s="83"/>
      <c r="L732" s="83"/>
      <c r="M732" s="83"/>
      <c r="N732" s="83"/>
      <c r="O732" s="83"/>
      <c r="P732" s="83"/>
      <c r="Q732" s="83"/>
      <c r="R732" s="83"/>
      <c r="S732" s="83"/>
      <c r="T732" s="83"/>
      <c r="U732" s="83"/>
      <c r="V732" s="83"/>
      <c r="W732" s="83"/>
      <c r="X732" s="54"/>
      <c r="Y732" s="54"/>
      <c r="Z732" s="54"/>
      <c r="AA732" s="54"/>
      <c r="AB732" s="54"/>
      <c r="AC732" s="73"/>
      <c r="AD732" s="73"/>
      <c r="AE732" s="73"/>
      <c r="AF732" s="73"/>
      <c r="AG732" s="73"/>
      <c r="AH732" s="73"/>
      <c r="AI732" s="73"/>
      <c r="AJ732" s="73"/>
      <c r="AK732" s="73"/>
      <c r="AL732" s="73"/>
      <c r="AM732" s="73"/>
      <c r="AN732" s="73"/>
      <c r="AO732" s="73"/>
      <c r="AP732" s="73"/>
      <c r="AQ732" s="73"/>
      <c r="AR732" s="73"/>
      <c r="AS732" s="73"/>
      <c r="AT732" s="73"/>
      <c r="AU732" s="73"/>
      <c r="AV732" s="73"/>
      <c r="AW732" s="73"/>
      <c r="AX732" s="73"/>
      <c r="AY732" s="73"/>
      <c r="AZ732" s="77"/>
      <c r="BA732" s="77"/>
      <c r="BB732" s="62"/>
      <c r="BC732" s="62"/>
      <c r="BD732" s="62"/>
      <c r="BE732" s="62"/>
      <c r="BF732" s="62"/>
      <c r="BG732" s="62"/>
      <c r="BH732" s="62"/>
      <c r="BI732" s="62"/>
      <c r="BJ732" s="62"/>
      <c r="BK732" s="62"/>
      <c r="BL732" s="62"/>
      <c r="BM732" s="62"/>
      <c r="BN732" s="62"/>
      <c r="BO732" s="62"/>
      <c r="BP732" s="62"/>
      <c r="BQ732" s="62"/>
      <c r="BR732" s="62"/>
      <c r="BS732" s="62"/>
      <c r="BT732" s="62"/>
      <c r="BU732" s="62"/>
      <c r="BV732" s="62"/>
      <c r="BW732" s="62"/>
      <c r="BX732" s="62"/>
      <c r="BY732" s="62"/>
      <c r="BZ732" s="77"/>
      <c r="CA732" s="77"/>
      <c r="CB732" s="77"/>
      <c r="CC732" s="77"/>
      <c r="CD732" s="81"/>
      <c r="CE732" s="81"/>
      <c r="CF732" s="81"/>
      <c r="CG732" s="81"/>
      <c r="CH732" s="81"/>
      <c r="CI732" s="81"/>
      <c r="CJ732" s="81"/>
      <c r="CK732" s="81"/>
      <c r="CL732" s="81"/>
      <c r="CM732" s="81"/>
      <c r="CN732" s="81"/>
      <c r="CO732" s="81"/>
      <c r="CP732" s="81"/>
      <c r="CQ732" s="81"/>
      <c r="CR732" s="81"/>
      <c r="CS732" s="81"/>
      <c r="CT732" s="81"/>
      <c r="CU732" s="77"/>
      <c r="CV732" s="77"/>
      <c r="CW732" s="77"/>
      <c r="CX732" s="77"/>
    </row>
    <row r="733" spans="1:102" ht="13.5" customHeight="1" x14ac:dyDescent="0.2">
      <c r="A733" s="3"/>
      <c r="B733" s="77"/>
      <c r="C733" s="83"/>
      <c r="D733" s="83"/>
      <c r="E733" s="83"/>
      <c r="F733" s="83"/>
      <c r="G733" s="83"/>
      <c r="H733" s="83"/>
      <c r="I733" s="83"/>
      <c r="J733" s="83"/>
      <c r="K733" s="83"/>
      <c r="L733" s="83"/>
      <c r="M733" s="83"/>
      <c r="N733" s="83"/>
      <c r="O733" s="83"/>
      <c r="P733" s="83"/>
      <c r="Q733" s="83"/>
      <c r="R733" s="83"/>
      <c r="S733" s="83"/>
      <c r="T733" s="83"/>
      <c r="U733" s="83"/>
      <c r="V733" s="83"/>
      <c r="W733" s="83"/>
      <c r="X733" s="54"/>
      <c r="Y733" s="54"/>
      <c r="Z733" s="54"/>
      <c r="AA733" s="54"/>
      <c r="AB733" s="54"/>
      <c r="AC733" s="73"/>
      <c r="AD733" s="73"/>
      <c r="AE733" s="73"/>
      <c r="AF733" s="73"/>
      <c r="AG733" s="73"/>
      <c r="AH733" s="73"/>
      <c r="AI733" s="73"/>
      <c r="AJ733" s="73"/>
      <c r="AK733" s="73"/>
      <c r="AL733" s="73"/>
      <c r="AM733" s="73"/>
      <c r="AN733" s="73"/>
      <c r="AO733" s="73"/>
      <c r="AP733" s="73"/>
      <c r="AQ733" s="73"/>
      <c r="AR733" s="73"/>
      <c r="AS733" s="73"/>
      <c r="AT733" s="73"/>
      <c r="AU733" s="73"/>
      <c r="AV733" s="73"/>
      <c r="AW733" s="73"/>
      <c r="AX733" s="73"/>
      <c r="AY733" s="73"/>
      <c r="AZ733" s="77"/>
      <c r="BA733" s="77"/>
      <c r="BB733" s="62"/>
      <c r="BC733" s="62"/>
      <c r="BD733" s="62"/>
      <c r="BE733" s="62"/>
      <c r="BF733" s="62"/>
      <c r="BG733" s="62"/>
      <c r="BH733" s="62"/>
      <c r="BI733" s="62"/>
      <c r="BJ733" s="62"/>
      <c r="BK733" s="62"/>
      <c r="BL733" s="62"/>
      <c r="BM733" s="62"/>
      <c r="BN733" s="62"/>
      <c r="BO733" s="62"/>
      <c r="BP733" s="62"/>
      <c r="BQ733" s="62"/>
      <c r="BR733" s="62"/>
      <c r="BS733" s="62"/>
      <c r="BT733" s="62"/>
      <c r="BU733" s="62"/>
      <c r="BV733" s="62"/>
      <c r="BW733" s="62"/>
      <c r="BX733" s="62"/>
      <c r="BY733" s="62"/>
      <c r="BZ733" s="77"/>
      <c r="CA733" s="77"/>
      <c r="CB733" s="77"/>
      <c r="CC733" s="77"/>
      <c r="CD733" s="81"/>
      <c r="CE733" s="81"/>
      <c r="CF733" s="81"/>
      <c r="CG733" s="81"/>
      <c r="CH733" s="81"/>
      <c r="CI733" s="81"/>
      <c r="CJ733" s="81"/>
      <c r="CK733" s="81"/>
      <c r="CL733" s="81"/>
      <c r="CM733" s="81"/>
      <c r="CN733" s="81"/>
      <c r="CO733" s="81"/>
      <c r="CP733" s="81"/>
      <c r="CQ733" s="81"/>
      <c r="CR733" s="81"/>
      <c r="CS733" s="81"/>
      <c r="CT733" s="81"/>
      <c r="CU733" s="77"/>
      <c r="CV733" s="77"/>
      <c r="CW733" s="77"/>
      <c r="CX733" s="77"/>
    </row>
    <row r="734" spans="1:102" ht="13.5" customHeight="1" x14ac:dyDescent="0.25">
      <c r="A734" s="3"/>
      <c r="B734" s="77"/>
      <c r="C734" s="84"/>
      <c r="D734" s="75"/>
      <c r="E734" s="75"/>
      <c r="F734" s="75"/>
      <c r="G734" s="75"/>
      <c r="H734" s="75"/>
      <c r="I734" s="75"/>
      <c r="J734" s="75"/>
      <c r="K734" s="75"/>
      <c r="L734" s="75"/>
      <c r="M734" s="74"/>
      <c r="N734" s="74"/>
      <c r="O734" s="74"/>
      <c r="P734" s="74"/>
      <c r="Q734" s="74"/>
      <c r="R734" s="85"/>
      <c r="S734" s="85"/>
      <c r="T734" s="85"/>
      <c r="U734" s="86"/>
      <c r="V734" s="86"/>
      <c r="W734" s="86"/>
      <c r="X734" s="74"/>
      <c r="Y734" s="74"/>
      <c r="Z734" s="74"/>
      <c r="AA734" s="74"/>
      <c r="AB734" s="74"/>
      <c r="AC734" s="73"/>
      <c r="AD734" s="73"/>
      <c r="AE734" s="73"/>
      <c r="AF734" s="73"/>
      <c r="AG734" s="73"/>
      <c r="AH734" s="73"/>
      <c r="AI734" s="73"/>
      <c r="AJ734" s="73"/>
      <c r="AK734" s="73"/>
      <c r="AL734" s="73"/>
      <c r="AM734" s="73"/>
      <c r="AN734" s="73"/>
      <c r="AO734" s="73"/>
      <c r="AP734" s="73"/>
      <c r="AQ734" s="73"/>
      <c r="AR734" s="73"/>
      <c r="AS734" s="73"/>
      <c r="AT734" s="73"/>
      <c r="AU734" s="73"/>
      <c r="AV734" s="73"/>
      <c r="AW734" s="73"/>
      <c r="AX734" s="73"/>
      <c r="AY734" s="73"/>
      <c r="AZ734" s="77"/>
      <c r="BA734" s="77"/>
      <c r="BB734" s="62"/>
      <c r="BC734" s="62"/>
      <c r="BD734" s="62"/>
      <c r="BE734" s="62"/>
      <c r="BF734" s="62"/>
      <c r="BG734" s="62"/>
      <c r="BH734" s="62"/>
      <c r="BI734" s="62"/>
      <c r="BJ734" s="62"/>
      <c r="BK734" s="62"/>
      <c r="BL734" s="62"/>
      <c r="BM734" s="62"/>
      <c r="BN734" s="62"/>
      <c r="BO734" s="62"/>
      <c r="BP734" s="62"/>
      <c r="BQ734" s="62"/>
      <c r="BR734" s="62"/>
      <c r="BS734" s="62"/>
      <c r="BT734" s="62"/>
      <c r="BU734" s="62"/>
      <c r="BV734" s="62"/>
      <c r="BW734" s="62"/>
      <c r="BX734" s="62"/>
      <c r="BY734" s="62"/>
      <c r="BZ734" s="77"/>
      <c r="CA734" s="77"/>
      <c r="CB734" s="77"/>
      <c r="CC734" s="77"/>
      <c r="CD734" s="81"/>
      <c r="CE734" s="81"/>
      <c r="CF734" s="81"/>
      <c r="CG734" s="81"/>
      <c r="CH734" s="81"/>
      <c r="CI734" s="81"/>
      <c r="CJ734" s="81"/>
      <c r="CK734" s="81"/>
      <c r="CL734" s="81"/>
      <c r="CM734" s="81"/>
      <c r="CN734" s="81"/>
      <c r="CO734" s="81"/>
      <c r="CP734" s="81"/>
      <c r="CQ734" s="81"/>
      <c r="CR734" s="81"/>
      <c r="CS734" s="81"/>
      <c r="CT734" s="81"/>
      <c r="CU734" s="77"/>
      <c r="CV734" s="77"/>
      <c r="CW734" s="77"/>
      <c r="CX734" s="77"/>
    </row>
    <row r="735" spans="1:102" ht="13.5" customHeight="1" x14ac:dyDescent="0.25">
      <c r="A735" s="3"/>
      <c r="B735" s="77"/>
      <c r="C735" s="84"/>
      <c r="D735" s="75"/>
      <c r="E735" s="75"/>
      <c r="F735" s="75"/>
      <c r="G735" s="75"/>
      <c r="H735" s="75"/>
      <c r="I735" s="75"/>
      <c r="J735" s="75"/>
      <c r="K735" s="75"/>
      <c r="L735" s="75"/>
      <c r="M735" s="74"/>
      <c r="N735" s="74"/>
      <c r="O735" s="74"/>
      <c r="P735" s="74"/>
      <c r="Q735" s="74"/>
      <c r="R735" s="85"/>
      <c r="S735" s="85"/>
      <c r="T735" s="85"/>
      <c r="U735" s="86"/>
      <c r="V735" s="86"/>
      <c r="W735" s="86"/>
      <c r="X735" s="74"/>
      <c r="Y735" s="74"/>
      <c r="Z735" s="74"/>
      <c r="AA735" s="74"/>
      <c r="AB735" s="74"/>
      <c r="AC735" s="73"/>
      <c r="AD735" s="73"/>
      <c r="AE735" s="73"/>
      <c r="AF735" s="73"/>
      <c r="AG735" s="73"/>
      <c r="AH735" s="73"/>
      <c r="AI735" s="73"/>
      <c r="AJ735" s="73"/>
      <c r="AK735" s="73"/>
      <c r="AL735" s="73"/>
      <c r="AM735" s="73"/>
      <c r="AN735" s="73"/>
      <c r="AO735" s="73"/>
      <c r="AP735" s="73"/>
      <c r="AQ735" s="73"/>
      <c r="AR735" s="73"/>
      <c r="AS735" s="73"/>
      <c r="AT735" s="73"/>
      <c r="AU735" s="73"/>
      <c r="AV735" s="73"/>
      <c r="AW735" s="73"/>
      <c r="AX735" s="73"/>
      <c r="AY735" s="73"/>
      <c r="AZ735" s="77"/>
      <c r="BA735" s="77"/>
      <c r="BB735" s="62"/>
      <c r="BC735" s="62"/>
      <c r="BD735" s="62"/>
      <c r="BE735" s="62"/>
      <c r="BF735" s="62"/>
      <c r="BG735" s="62"/>
      <c r="BH735" s="62"/>
      <c r="BI735" s="62"/>
      <c r="BJ735" s="62"/>
      <c r="BK735" s="62"/>
      <c r="BL735" s="62"/>
      <c r="BM735" s="62"/>
      <c r="BN735" s="62"/>
      <c r="BO735" s="62"/>
      <c r="BP735" s="62"/>
      <c r="BQ735" s="62"/>
      <c r="BR735" s="62"/>
      <c r="BS735" s="62"/>
      <c r="BT735" s="62"/>
      <c r="BU735" s="62"/>
      <c r="BV735" s="62"/>
      <c r="BW735" s="62"/>
      <c r="BX735" s="62"/>
      <c r="BY735" s="62"/>
      <c r="BZ735" s="77"/>
      <c r="CA735" s="77"/>
      <c r="CB735" s="77"/>
      <c r="CC735" s="77"/>
      <c r="CD735" s="81"/>
      <c r="CE735" s="81"/>
      <c r="CF735" s="81"/>
      <c r="CG735" s="81"/>
      <c r="CH735" s="81"/>
      <c r="CI735" s="81"/>
      <c r="CJ735" s="81"/>
      <c r="CK735" s="81"/>
      <c r="CL735" s="81"/>
      <c r="CM735" s="81"/>
      <c r="CN735" s="81"/>
      <c r="CO735" s="81"/>
      <c r="CP735" s="81"/>
      <c r="CQ735" s="81"/>
      <c r="CR735" s="81"/>
      <c r="CS735" s="81"/>
      <c r="CT735" s="81"/>
      <c r="CU735" s="77"/>
      <c r="CV735" s="77"/>
      <c r="CW735" s="77"/>
      <c r="CX735" s="77"/>
    </row>
    <row r="736" spans="1:102" ht="13.5" customHeight="1" x14ac:dyDescent="0.25">
      <c r="A736" s="3"/>
      <c r="B736" s="77"/>
      <c r="C736" s="84"/>
      <c r="D736" s="75"/>
      <c r="E736" s="75"/>
      <c r="F736" s="75"/>
      <c r="G736" s="75"/>
      <c r="H736" s="75"/>
      <c r="I736" s="75"/>
      <c r="J736" s="75"/>
      <c r="K736" s="75"/>
      <c r="L736" s="75"/>
      <c r="M736" s="74"/>
      <c r="N736" s="74"/>
      <c r="O736" s="74"/>
      <c r="P736" s="74"/>
      <c r="Q736" s="74"/>
      <c r="R736" s="85"/>
      <c r="S736" s="85"/>
      <c r="T736" s="85"/>
      <c r="U736" s="86"/>
      <c r="V736" s="86"/>
      <c r="W736" s="86"/>
      <c r="X736" s="74"/>
      <c r="Y736" s="74"/>
      <c r="Z736" s="74"/>
      <c r="AA736" s="74"/>
      <c r="AB736" s="74"/>
      <c r="AC736" s="73"/>
      <c r="AD736" s="73"/>
      <c r="AE736" s="73"/>
      <c r="AF736" s="73"/>
      <c r="AG736" s="73"/>
      <c r="AH736" s="73"/>
      <c r="AI736" s="73"/>
      <c r="AJ736" s="73"/>
      <c r="AK736" s="73"/>
      <c r="AL736" s="73"/>
      <c r="AM736" s="73"/>
      <c r="AN736" s="73"/>
      <c r="AO736" s="73"/>
      <c r="AP736" s="73"/>
      <c r="AQ736" s="73"/>
      <c r="AR736" s="73"/>
      <c r="AS736" s="73"/>
      <c r="AT736" s="73"/>
      <c r="AU736" s="73"/>
      <c r="AV736" s="73"/>
      <c r="AW736" s="73"/>
      <c r="AX736" s="73"/>
      <c r="AY736" s="73"/>
      <c r="AZ736" s="77"/>
      <c r="BA736" s="77"/>
      <c r="BB736" s="62"/>
      <c r="BC736" s="62"/>
      <c r="BD736" s="62"/>
      <c r="BE736" s="62"/>
      <c r="BF736" s="62"/>
      <c r="BG736" s="62"/>
      <c r="BH736" s="62"/>
      <c r="BI736" s="62"/>
      <c r="BJ736" s="62"/>
      <c r="BK736" s="62"/>
      <c r="BL736" s="62"/>
      <c r="BM736" s="62"/>
      <c r="BN736" s="62"/>
      <c r="BO736" s="62"/>
      <c r="BP736" s="62"/>
      <c r="BQ736" s="62"/>
      <c r="BR736" s="62"/>
      <c r="BS736" s="62"/>
      <c r="BT736" s="62"/>
      <c r="BU736" s="62"/>
      <c r="BV736" s="62"/>
      <c r="BW736" s="62"/>
      <c r="BX736" s="62"/>
      <c r="BY736" s="62"/>
      <c r="BZ736" s="77"/>
      <c r="CA736" s="77"/>
      <c r="CB736" s="77"/>
      <c r="CC736" s="77"/>
      <c r="CD736" s="81"/>
      <c r="CE736" s="81"/>
      <c r="CF736" s="81"/>
      <c r="CG736" s="81"/>
      <c r="CH736" s="81"/>
      <c r="CI736" s="81"/>
      <c r="CJ736" s="81"/>
      <c r="CK736" s="81"/>
      <c r="CL736" s="81"/>
      <c r="CM736" s="81"/>
      <c r="CN736" s="81"/>
      <c r="CO736" s="81"/>
      <c r="CP736" s="81"/>
      <c r="CQ736" s="81"/>
      <c r="CR736" s="81"/>
      <c r="CS736" s="81"/>
      <c r="CT736" s="81"/>
      <c r="CU736" s="77"/>
      <c r="CV736" s="77"/>
      <c r="CW736" s="77"/>
      <c r="CX736" s="77"/>
    </row>
    <row r="737" spans="1:102" ht="13.5" customHeight="1" x14ac:dyDescent="0.25">
      <c r="A737" s="3"/>
      <c r="B737" s="77"/>
      <c r="C737" s="84"/>
      <c r="D737" s="75"/>
      <c r="E737" s="75"/>
      <c r="F737" s="75"/>
      <c r="G737" s="75"/>
      <c r="H737" s="75"/>
      <c r="I737" s="75"/>
      <c r="J737" s="75"/>
      <c r="K737" s="75"/>
      <c r="L737" s="75"/>
      <c r="M737" s="74"/>
      <c r="N737" s="74"/>
      <c r="O737" s="74"/>
      <c r="P737" s="74"/>
      <c r="Q737" s="74"/>
      <c r="R737" s="85"/>
      <c r="S737" s="85"/>
      <c r="T737" s="85"/>
      <c r="U737" s="86"/>
      <c r="V737" s="86"/>
      <c r="W737" s="86"/>
      <c r="X737" s="74"/>
      <c r="Y737" s="74"/>
      <c r="Z737" s="74"/>
      <c r="AA737" s="74"/>
      <c r="AB737" s="74"/>
      <c r="AC737" s="73"/>
      <c r="AD737" s="73"/>
      <c r="AE737" s="73"/>
      <c r="AF737" s="73"/>
      <c r="AG737" s="73"/>
      <c r="AH737" s="73"/>
      <c r="AI737" s="73"/>
      <c r="AJ737" s="73"/>
      <c r="AK737" s="73"/>
      <c r="AL737" s="73"/>
      <c r="AM737" s="73"/>
      <c r="AN737" s="73"/>
      <c r="AO737" s="73"/>
      <c r="AP737" s="73"/>
      <c r="AQ737" s="73"/>
      <c r="AR737" s="73"/>
      <c r="AS737" s="73"/>
      <c r="AT737" s="73"/>
      <c r="AU737" s="73"/>
      <c r="AV737" s="73"/>
      <c r="AW737" s="73"/>
      <c r="AX737" s="73"/>
      <c r="AY737" s="73"/>
      <c r="AZ737" s="77"/>
      <c r="BA737" s="77"/>
      <c r="BB737" s="62"/>
      <c r="BC737" s="62"/>
      <c r="BD737" s="62"/>
      <c r="BE737" s="62"/>
      <c r="BF737" s="62"/>
      <c r="BG737" s="62"/>
      <c r="BH737" s="62"/>
      <c r="BI737" s="62"/>
      <c r="BJ737" s="62"/>
      <c r="BK737" s="62"/>
      <c r="BL737" s="62"/>
      <c r="BM737" s="62"/>
      <c r="BN737" s="62"/>
      <c r="BO737" s="62"/>
      <c r="BP737" s="62"/>
      <c r="BQ737" s="62"/>
      <c r="BR737" s="62"/>
      <c r="BS737" s="62"/>
      <c r="BT737" s="62"/>
      <c r="BU737" s="62"/>
      <c r="BV737" s="62"/>
      <c r="BW737" s="62"/>
      <c r="BX737" s="62"/>
      <c r="BY737" s="62"/>
      <c r="BZ737" s="77"/>
      <c r="CA737" s="77"/>
      <c r="CB737" s="77"/>
      <c r="CC737" s="77"/>
      <c r="CD737" s="81"/>
      <c r="CE737" s="81"/>
      <c r="CF737" s="81"/>
      <c r="CG737" s="81"/>
      <c r="CH737" s="81"/>
      <c r="CI737" s="81"/>
      <c r="CJ737" s="81"/>
      <c r="CK737" s="81"/>
      <c r="CL737" s="81"/>
      <c r="CM737" s="81"/>
      <c r="CN737" s="81"/>
      <c r="CO737" s="81"/>
      <c r="CP737" s="81"/>
      <c r="CQ737" s="81"/>
      <c r="CR737" s="81"/>
      <c r="CS737" s="81"/>
      <c r="CT737" s="81"/>
      <c r="CU737" s="77"/>
      <c r="CV737" s="77"/>
      <c r="CW737" s="77"/>
      <c r="CX737" s="77"/>
    </row>
    <row r="738" spans="1:102" ht="13.5" customHeight="1" x14ac:dyDescent="0.2">
      <c r="A738" s="3"/>
      <c r="B738" s="3"/>
      <c r="C738" s="83"/>
      <c r="D738" s="83"/>
      <c r="E738" s="83"/>
      <c r="F738" s="83"/>
      <c r="G738" s="83"/>
      <c r="H738" s="83"/>
      <c r="I738" s="83"/>
      <c r="J738" s="83"/>
      <c r="K738" s="83"/>
      <c r="L738" s="83"/>
      <c r="M738" s="83"/>
      <c r="N738" s="83"/>
      <c r="O738" s="83"/>
      <c r="P738" s="83"/>
      <c r="Q738" s="83"/>
      <c r="R738" s="83"/>
      <c r="S738" s="83"/>
      <c r="T738" s="83"/>
      <c r="U738" s="83"/>
      <c r="V738" s="83"/>
      <c r="W738" s="83"/>
      <c r="X738" s="54"/>
      <c r="Y738" s="54"/>
      <c r="Z738" s="54"/>
      <c r="AA738" s="54"/>
      <c r="AB738" s="54"/>
      <c r="AC738" s="73"/>
      <c r="AD738" s="73"/>
      <c r="AE738" s="73"/>
      <c r="AF738" s="73"/>
      <c r="AG738" s="73"/>
      <c r="AH738" s="73"/>
      <c r="AI738" s="73"/>
      <c r="AJ738" s="73"/>
      <c r="AK738" s="73"/>
      <c r="AL738" s="73"/>
      <c r="AM738" s="73"/>
      <c r="AN738" s="73"/>
      <c r="AO738" s="73"/>
      <c r="AP738" s="73"/>
      <c r="AQ738" s="73"/>
      <c r="AR738" s="73"/>
      <c r="AS738" s="73"/>
      <c r="AT738" s="73"/>
      <c r="AU738" s="73"/>
      <c r="AV738" s="73"/>
      <c r="AW738" s="73"/>
      <c r="AX738" s="73"/>
      <c r="AY738" s="73"/>
      <c r="AZ738" s="77"/>
      <c r="BA738" s="77"/>
      <c r="BB738" s="77"/>
      <c r="BC738" s="77"/>
      <c r="BD738" s="77"/>
      <c r="BE738" s="77"/>
      <c r="BF738" s="77"/>
      <c r="BG738" s="77"/>
      <c r="BH738" s="77"/>
      <c r="BI738" s="77"/>
      <c r="BJ738" s="77"/>
      <c r="BK738" s="77"/>
      <c r="BL738" s="77"/>
      <c r="BM738" s="77"/>
      <c r="BN738" s="77"/>
      <c r="BO738" s="77"/>
      <c r="BP738" s="77"/>
      <c r="BQ738" s="77"/>
      <c r="BR738" s="77"/>
      <c r="BS738" s="77"/>
      <c r="BT738" s="77"/>
      <c r="BU738" s="77"/>
      <c r="BV738" s="77"/>
      <c r="BW738" s="77"/>
      <c r="BX738" s="77"/>
      <c r="BY738" s="77"/>
      <c r="BZ738" s="77"/>
      <c r="CA738" s="77"/>
      <c r="CB738" s="77"/>
      <c r="CC738" s="77"/>
      <c r="CD738" s="77"/>
      <c r="CE738" s="77"/>
      <c r="CF738" s="77"/>
      <c r="CG738" s="77"/>
      <c r="CH738" s="77"/>
      <c r="CI738" s="77"/>
      <c r="CJ738" s="77"/>
      <c r="CK738" s="77"/>
      <c r="CL738" s="77"/>
      <c r="CM738" s="77"/>
      <c r="CN738" s="77"/>
      <c r="CO738" s="77"/>
      <c r="CP738" s="77"/>
      <c r="CQ738" s="77"/>
      <c r="CR738" s="77"/>
      <c r="CS738" s="77"/>
      <c r="CT738" s="77"/>
      <c r="CU738" s="77"/>
      <c r="CV738" s="77"/>
      <c r="CW738" s="77"/>
      <c r="CX738" s="77"/>
    </row>
    <row r="739" spans="1:102" ht="13.5" customHeight="1" x14ac:dyDescent="0.2">
      <c r="A739" s="3"/>
      <c r="B739" s="64"/>
      <c r="C739" s="3"/>
      <c r="D739" s="3"/>
      <c r="E739" s="3"/>
      <c r="F739" s="3"/>
      <c r="G739" s="3"/>
      <c r="H739" s="3"/>
      <c r="I739" s="3"/>
      <c r="J739" s="3"/>
      <c r="K739" s="3"/>
      <c r="L739" s="3"/>
    </row>
    <row r="740" spans="1:102" ht="13.5" customHeight="1" x14ac:dyDescent="0.2">
      <c r="A740" s="3"/>
      <c r="B740" s="64"/>
      <c r="C740" s="64"/>
      <c r="D740" s="64"/>
      <c r="E740" s="64"/>
      <c r="F740" s="64"/>
      <c r="G740" s="64"/>
      <c r="H740" s="64"/>
      <c r="I740" s="64"/>
      <c r="J740" s="64"/>
      <c r="K740" s="64"/>
      <c r="L740" s="64"/>
      <c r="M740" s="64"/>
      <c r="N740" s="65"/>
      <c r="O740" s="64"/>
      <c r="P740" s="64"/>
      <c r="Q740" s="64"/>
      <c r="R740" s="64"/>
      <c r="S740" s="64"/>
      <c r="T740" s="64"/>
      <c r="U740" s="64"/>
      <c r="V740" s="64"/>
      <c r="W740" s="64"/>
      <c r="X740" s="64"/>
      <c r="Y740" s="64"/>
      <c r="Z740" s="64"/>
      <c r="AA740" s="64"/>
      <c r="AB740" s="64"/>
      <c r="AC740" s="64"/>
      <c r="AD740" s="64"/>
      <c r="AE740" s="64"/>
      <c r="AF740" s="64"/>
      <c r="AG740" s="64"/>
      <c r="AH740" s="64"/>
      <c r="AI740" s="64"/>
      <c r="AJ740" s="64"/>
      <c r="AK740" s="64"/>
      <c r="AL740" s="64"/>
      <c r="AM740" s="64"/>
      <c r="AN740" s="64"/>
      <c r="AO740" s="64"/>
      <c r="AP740" s="64"/>
      <c r="AQ740" s="64"/>
      <c r="AR740" s="64"/>
      <c r="AS740" s="64"/>
      <c r="AT740" s="64"/>
      <c r="AU740" s="64"/>
      <c r="AV740" s="64"/>
      <c r="AW740" s="64"/>
      <c r="AX740" s="64"/>
      <c r="AY740" s="64"/>
      <c r="AZ740" s="64"/>
      <c r="BA740" s="64"/>
      <c r="BB740" s="64"/>
      <c r="BC740" s="64"/>
      <c r="BD740" s="64"/>
      <c r="BE740" s="64"/>
      <c r="BF740" s="64"/>
      <c r="BG740" s="64"/>
      <c r="BH740" s="64"/>
      <c r="BI740" s="64"/>
      <c r="BJ740" s="64"/>
      <c r="BK740" s="64"/>
      <c r="BL740" s="64"/>
      <c r="BM740" s="64"/>
      <c r="BN740" s="64"/>
      <c r="BO740" s="64"/>
      <c r="BP740" s="64"/>
      <c r="BQ740" s="64"/>
      <c r="BR740" s="64"/>
      <c r="BS740" s="64"/>
      <c r="BT740" s="64"/>
      <c r="BU740" s="64"/>
      <c r="BV740" s="64"/>
      <c r="BW740" s="64"/>
      <c r="BX740" s="64"/>
      <c r="BY740" s="64"/>
      <c r="BZ740" s="64"/>
      <c r="CA740" s="64"/>
      <c r="CB740" s="64"/>
      <c r="CC740" s="64"/>
      <c r="CD740" s="64"/>
      <c r="CE740" s="64"/>
      <c r="CF740" s="64"/>
      <c r="CG740" s="64"/>
      <c r="CH740" s="64"/>
      <c r="CI740" s="64"/>
      <c r="CJ740" s="64"/>
      <c r="CK740" s="64"/>
      <c r="CL740" s="64"/>
      <c r="CM740" s="64"/>
      <c r="CN740" s="64"/>
      <c r="CO740" s="64"/>
      <c r="CP740" s="64"/>
      <c r="CQ740" s="64"/>
      <c r="CR740" s="64"/>
      <c r="CS740" s="64"/>
      <c r="CT740" s="64"/>
      <c r="CU740" s="64"/>
      <c r="CV740" s="64"/>
      <c r="CW740" s="64"/>
      <c r="CX740" s="64"/>
    </row>
    <row r="741" spans="1:102" ht="13.5" customHeight="1" x14ac:dyDescent="0.2">
      <c r="A741" s="3"/>
      <c r="B741" s="64"/>
      <c r="C741" s="68"/>
      <c r="D741" s="68"/>
      <c r="E741" s="68"/>
      <c r="F741" s="68"/>
      <c r="G741" s="64"/>
      <c r="H741" s="64"/>
      <c r="I741" s="64"/>
      <c r="J741" s="64"/>
      <c r="K741" s="64"/>
      <c r="L741" s="65"/>
      <c r="M741" s="64"/>
      <c r="N741" s="65"/>
      <c r="O741" s="64"/>
      <c r="P741" s="64"/>
      <c r="Q741" s="64"/>
      <c r="R741" s="64"/>
      <c r="S741" s="64"/>
      <c r="T741" s="64"/>
      <c r="U741" s="64"/>
      <c r="V741" s="64"/>
      <c r="W741" s="64"/>
      <c r="X741" s="64"/>
      <c r="Y741" s="64"/>
      <c r="Z741" s="64"/>
      <c r="AA741" s="64"/>
      <c r="AB741" s="64"/>
      <c r="AC741" s="64"/>
      <c r="AD741" s="64"/>
      <c r="AE741" s="64"/>
      <c r="AF741" s="66"/>
      <c r="AG741" s="66"/>
      <c r="AH741" s="66"/>
      <c r="AI741" s="66"/>
      <c r="AJ741" s="66"/>
      <c r="AK741" s="66"/>
      <c r="AL741" s="66"/>
      <c r="AM741" s="66"/>
      <c r="AN741" s="66"/>
      <c r="AO741" s="66"/>
      <c r="AP741" s="66"/>
      <c r="AQ741" s="66"/>
      <c r="AR741" s="66"/>
      <c r="AS741" s="66"/>
      <c r="AT741" s="66"/>
      <c r="AU741" s="66"/>
      <c r="AV741" s="66"/>
      <c r="AW741" s="66"/>
      <c r="AX741" s="66"/>
      <c r="AY741" s="66"/>
      <c r="AZ741" s="66"/>
      <c r="BA741" s="66"/>
      <c r="BB741" s="66"/>
      <c r="BC741" s="66"/>
      <c r="BD741" s="66"/>
      <c r="BE741" s="66"/>
      <c r="BF741" s="66"/>
      <c r="BG741" s="66"/>
      <c r="BH741" s="66"/>
      <c r="BI741" s="66"/>
      <c r="BJ741" s="66"/>
      <c r="BK741" s="66"/>
      <c r="BL741" s="66"/>
      <c r="BM741" s="66"/>
      <c r="BN741" s="66"/>
      <c r="BO741" s="66"/>
      <c r="BP741" s="66"/>
      <c r="BQ741" s="66"/>
      <c r="BR741" s="66"/>
      <c r="BS741" s="66"/>
      <c r="BT741" s="66"/>
      <c r="BU741" s="64"/>
      <c r="BV741" s="64"/>
      <c r="BW741" s="64"/>
      <c r="BX741" s="64"/>
      <c r="BY741" s="64"/>
      <c r="BZ741" s="64"/>
      <c r="CA741" s="64"/>
      <c r="CB741" s="64"/>
      <c r="CC741" s="64"/>
      <c r="CD741" s="64"/>
      <c r="CE741" s="64"/>
      <c r="CF741" s="64"/>
      <c r="CG741" s="64"/>
      <c r="CH741" s="64"/>
      <c r="CI741" s="64"/>
      <c r="CJ741" s="64"/>
      <c r="CK741" s="64"/>
      <c r="CL741" s="64"/>
      <c r="CM741" s="64"/>
      <c r="CN741" s="64"/>
      <c r="CO741" s="64"/>
      <c r="CP741" s="64"/>
      <c r="CQ741" s="64"/>
      <c r="CR741" s="64"/>
      <c r="CS741" s="64"/>
      <c r="CT741" s="64"/>
      <c r="CU741" s="64"/>
      <c r="CV741" s="64"/>
      <c r="CW741" s="64"/>
      <c r="CX741" s="64"/>
    </row>
    <row r="742" spans="1:102" ht="13.5" customHeight="1" x14ac:dyDescent="0.2">
      <c r="A742" s="3"/>
      <c r="B742" s="64"/>
      <c r="C742" s="68"/>
      <c r="D742" s="68"/>
      <c r="E742" s="68"/>
      <c r="F742" s="68"/>
      <c r="G742" s="64"/>
      <c r="H742" s="64"/>
      <c r="I742" s="64"/>
      <c r="J742" s="64"/>
      <c r="K742" s="64"/>
      <c r="L742" s="64"/>
      <c r="M742" s="64"/>
      <c r="N742" s="65"/>
      <c r="O742" s="56"/>
      <c r="P742" s="56"/>
      <c r="Q742" s="56"/>
      <c r="R742" s="56"/>
      <c r="S742" s="56"/>
      <c r="T742" s="56"/>
      <c r="U742" s="56"/>
      <c r="V742" s="56"/>
      <c r="W742" s="56"/>
      <c r="X742" s="56"/>
      <c r="Y742" s="56"/>
      <c r="Z742" s="56"/>
      <c r="AA742" s="56"/>
      <c r="AB742" s="56"/>
      <c r="AC742" s="56"/>
      <c r="AD742" s="56"/>
      <c r="AE742" s="64"/>
      <c r="AF742" s="64"/>
      <c r="AG742" s="64"/>
      <c r="AH742" s="64"/>
      <c r="AI742" s="64"/>
      <c r="AJ742" s="64"/>
      <c r="AK742" s="64"/>
      <c r="AL742" s="64"/>
      <c r="AM742" s="64"/>
      <c r="AN742" s="64"/>
      <c r="AO742" s="64"/>
      <c r="AP742" s="64"/>
      <c r="AQ742" s="69"/>
      <c r="AR742" s="69"/>
      <c r="AS742" s="69"/>
      <c r="AT742" s="69"/>
      <c r="AU742" s="70"/>
      <c r="AV742" s="64"/>
      <c r="AW742" s="64"/>
      <c r="AX742" s="64"/>
      <c r="AY742" s="64"/>
      <c r="AZ742" s="64"/>
      <c r="BA742" s="70"/>
      <c r="BB742" s="64"/>
      <c r="BC742" s="64"/>
      <c r="BD742" s="64"/>
      <c r="BE742" s="64"/>
      <c r="BF742" s="64"/>
      <c r="BG742" s="64"/>
      <c r="BH742" s="70"/>
      <c r="BI742" s="64"/>
      <c r="BJ742" s="64"/>
      <c r="BK742" s="64"/>
      <c r="BL742" s="64"/>
      <c r="BM742" s="64"/>
      <c r="BN742" s="70"/>
      <c r="BO742" s="64"/>
      <c r="BP742" s="64"/>
      <c r="BQ742" s="64"/>
      <c r="BR742" s="64"/>
      <c r="BS742" s="64"/>
      <c r="BT742" s="64"/>
      <c r="BU742" s="64"/>
      <c r="BV742" s="64"/>
      <c r="BW742" s="64"/>
      <c r="BX742" s="64"/>
      <c r="BY742" s="64"/>
      <c r="BZ742" s="64"/>
      <c r="CA742" s="64"/>
      <c r="CB742" s="64"/>
      <c r="CC742" s="64"/>
      <c r="CD742" s="64"/>
      <c r="CE742" s="64"/>
      <c r="CF742" s="64"/>
      <c r="CG742" s="64"/>
      <c r="CH742" s="64"/>
      <c r="CI742" s="64"/>
      <c r="CJ742" s="64"/>
      <c r="CK742" s="64"/>
      <c r="CL742" s="64"/>
      <c r="CM742" s="64"/>
      <c r="CN742" s="64"/>
      <c r="CO742" s="64"/>
      <c r="CP742" s="64"/>
      <c r="CQ742" s="64"/>
      <c r="CR742" s="64"/>
      <c r="CS742" s="64"/>
      <c r="CT742" s="64"/>
      <c r="CU742" s="64"/>
      <c r="CV742" s="64"/>
      <c r="CW742" s="64"/>
      <c r="CX742" s="64"/>
    </row>
    <row r="743" spans="1:102" ht="13.5" customHeight="1" x14ac:dyDescent="0.2">
      <c r="A743" s="3"/>
      <c r="B743" s="64"/>
      <c r="C743" s="68"/>
      <c r="D743" s="68"/>
      <c r="E743" s="68"/>
      <c r="F743" s="68"/>
      <c r="G743" s="64"/>
      <c r="H743" s="64"/>
      <c r="I743" s="64"/>
      <c r="J743" s="64"/>
      <c r="K743" s="64"/>
      <c r="L743" s="64"/>
      <c r="M743" s="64"/>
      <c r="N743" s="65"/>
      <c r="O743" s="56"/>
      <c r="P743" s="56"/>
      <c r="Q743" s="56"/>
      <c r="R743" s="56"/>
      <c r="S743" s="56"/>
      <c r="T743" s="56"/>
      <c r="U743" s="56"/>
      <c r="V743" s="56"/>
      <c r="W743" s="56"/>
      <c r="X743" s="56"/>
      <c r="Y743" s="56"/>
      <c r="Z743" s="56"/>
      <c r="AA743" s="56"/>
      <c r="AB743" s="56"/>
      <c r="AC743" s="56"/>
      <c r="AD743" s="56"/>
      <c r="AE743" s="64"/>
      <c r="AF743" s="64"/>
      <c r="AG743" s="64"/>
      <c r="AH743" s="64"/>
      <c r="AI743" s="64"/>
      <c r="AJ743" s="64"/>
      <c r="AK743" s="64"/>
      <c r="AL743" s="64"/>
      <c r="AM743" s="64"/>
      <c r="AN743" s="64"/>
      <c r="AO743" s="64"/>
      <c r="AP743" s="64"/>
      <c r="AQ743" s="64"/>
      <c r="AR743" s="64"/>
      <c r="AS743" s="64"/>
      <c r="AT743" s="64"/>
      <c r="AU743" s="64"/>
      <c r="AV743" s="64"/>
      <c r="AW743" s="64"/>
      <c r="AX743" s="64"/>
      <c r="AY743" s="64"/>
      <c r="AZ743" s="64"/>
      <c r="BA743" s="64"/>
      <c r="BB743" s="64"/>
      <c r="BC743" s="64"/>
      <c r="BD743" s="64"/>
      <c r="BE743" s="64"/>
      <c r="BF743" s="64"/>
      <c r="BG743" s="64"/>
      <c r="BH743" s="64"/>
      <c r="BI743" s="64"/>
      <c r="BJ743" s="64"/>
      <c r="BK743" s="64"/>
      <c r="BL743" s="64"/>
      <c r="BM743" s="64"/>
      <c r="BN743" s="64"/>
      <c r="BO743" s="64"/>
      <c r="BP743" s="64"/>
      <c r="BQ743" s="64"/>
      <c r="BR743" s="64"/>
      <c r="BS743" s="64"/>
      <c r="BT743" s="64"/>
      <c r="BU743" s="64"/>
      <c r="BV743" s="64"/>
      <c r="BW743" s="64"/>
      <c r="BX743" s="64"/>
      <c r="BY743" s="64"/>
      <c r="BZ743" s="64"/>
      <c r="CA743" s="64"/>
      <c r="CB743" s="64"/>
      <c r="CC743" s="64"/>
      <c r="CD743" s="64"/>
      <c r="CE743" s="64"/>
      <c r="CF743" s="64"/>
      <c r="CG743" s="64"/>
      <c r="CH743" s="64"/>
      <c r="CI743" s="64"/>
      <c r="CJ743" s="64"/>
      <c r="CK743" s="64"/>
      <c r="CL743" s="64"/>
      <c r="CM743" s="64"/>
      <c r="CN743" s="64"/>
      <c r="CO743" s="64"/>
      <c r="CP743" s="64"/>
      <c r="CQ743" s="64"/>
      <c r="CR743" s="64"/>
      <c r="CS743" s="64"/>
      <c r="CT743" s="64"/>
      <c r="CU743" s="64"/>
      <c r="CV743" s="64"/>
      <c r="CW743" s="64"/>
      <c r="CX743" s="64"/>
    </row>
    <row r="744" spans="1:102" ht="13.5" customHeight="1" x14ac:dyDescent="0.2">
      <c r="A744" s="3"/>
      <c r="B744" s="77"/>
      <c r="C744" s="64"/>
      <c r="D744" s="64"/>
      <c r="E744" s="64"/>
      <c r="F744" s="64"/>
      <c r="G744" s="64"/>
      <c r="H744" s="64"/>
      <c r="I744" s="64"/>
      <c r="J744" s="64"/>
      <c r="K744" s="64"/>
      <c r="L744" s="64"/>
      <c r="M744" s="64"/>
      <c r="N744" s="65"/>
      <c r="O744" s="64"/>
      <c r="P744" s="64"/>
      <c r="Q744" s="64"/>
      <c r="R744" s="64"/>
      <c r="S744" s="64"/>
      <c r="T744" s="64"/>
      <c r="U744" s="64"/>
      <c r="V744" s="64"/>
      <c r="W744" s="64"/>
      <c r="X744" s="64"/>
      <c r="Y744" s="64"/>
      <c r="Z744" s="64"/>
      <c r="AA744" s="64"/>
      <c r="AB744" s="64"/>
      <c r="AC744" s="56"/>
      <c r="AD744" s="56"/>
      <c r="AE744" s="56"/>
      <c r="AF744" s="56"/>
      <c r="AG744" s="56"/>
      <c r="AH744" s="56"/>
      <c r="AI744" s="64"/>
      <c r="AJ744" s="64"/>
      <c r="AK744" s="64"/>
      <c r="AL744" s="64"/>
      <c r="AM744" s="64"/>
      <c r="AN744" s="64"/>
      <c r="AO744" s="64"/>
      <c r="AP744" s="64"/>
      <c r="AQ744" s="64"/>
      <c r="AR744" s="64"/>
      <c r="AS744" s="64"/>
      <c r="AT744" s="64"/>
      <c r="AU744" s="64"/>
      <c r="AV744" s="64"/>
      <c r="AW744" s="64"/>
      <c r="AX744" s="64"/>
      <c r="AY744" s="64"/>
      <c r="AZ744" s="64"/>
      <c r="BA744" s="64"/>
      <c r="BB744" s="64"/>
      <c r="BC744" s="64"/>
      <c r="BD744" s="64"/>
      <c r="BE744" s="64"/>
      <c r="BF744" s="64"/>
      <c r="BG744" s="64"/>
      <c r="BH744" s="64"/>
      <c r="BI744" s="64"/>
      <c r="BJ744" s="64"/>
      <c r="BK744" s="64"/>
      <c r="BL744" s="64"/>
      <c r="BM744" s="64"/>
      <c r="BN744" s="64"/>
      <c r="BO744" s="64"/>
      <c r="BP744" s="64"/>
      <c r="BQ744" s="64"/>
      <c r="BR744" s="64"/>
      <c r="BS744" s="64"/>
      <c r="BT744" s="64"/>
      <c r="BU744" s="64"/>
      <c r="BV744" s="64"/>
      <c r="BW744" s="64"/>
      <c r="BX744" s="64"/>
      <c r="BY744" s="64"/>
      <c r="BZ744" s="64"/>
      <c r="CA744" s="64"/>
      <c r="CB744" s="64"/>
      <c r="CC744" s="64"/>
      <c r="CD744" s="64"/>
      <c r="CE744" s="64"/>
      <c r="CF744" s="64"/>
      <c r="CG744" s="64"/>
      <c r="CH744" s="64"/>
      <c r="CI744" s="64"/>
      <c r="CJ744" s="64"/>
      <c r="CK744" s="64"/>
      <c r="CL744" s="64"/>
      <c r="CM744" s="64"/>
      <c r="CN744" s="64"/>
      <c r="CO744" s="64"/>
      <c r="CP744" s="64"/>
      <c r="CQ744" s="64"/>
      <c r="CR744" s="64"/>
      <c r="CS744" s="64"/>
      <c r="CT744" s="64"/>
      <c r="CU744" s="64"/>
      <c r="CV744" s="64"/>
      <c r="CW744" s="64"/>
      <c r="CX744" s="64"/>
    </row>
    <row r="745" spans="1:102" ht="13.5" customHeight="1" x14ac:dyDescent="0.2">
      <c r="A745" s="3"/>
      <c r="B745" s="77"/>
      <c r="C745" s="83"/>
      <c r="D745" s="83"/>
      <c r="E745" s="83"/>
      <c r="F745" s="83"/>
      <c r="G745" s="83"/>
      <c r="H745" s="83"/>
      <c r="I745" s="83"/>
      <c r="J745" s="83"/>
      <c r="K745" s="83"/>
      <c r="L745" s="83"/>
      <c r="M745" s="83"/>
      <c r="N745" s="83"/>
      <c r="O745" s="83"/>
      <c r="P745" s="83"/>
      <c r="Q745" s="83"/>
      <c r="R745" s="54"/>
      <c r="S745" s="54"/>
      <c r="T745" s="54"/>
      <c r="U745" s="83"/>
      <c r="V745" s="83"/>
      <c r="W745" s="83"/>
      <c r="X745" s="83"/>
      <c r="Y745" s="83"/>
      <c r="Z745" s="83"/>
      <c r="AA745" s="83"/>
      <c r="AB745" s="83"/>
      <c r="AC745" s="83"/>
      <c r="AD745" s="83"/>
      <c r="AE745" s="83"/>
      <c r="AF745" s="83"/>
      <c r="AG745" s="83"/>
      <c r="AH745" s="83"/>
      <c r="AI745" s="83"/>
      <c r="AJ745" s="83"/>
      <c r="AK745" s="83"/>
      <c r="AL745" s="83"/>
      <c r="AM745" s="83"/>
      <c r="AN745" s="83"/>
      <c r="AO745" s="83"/>
      <c r="AP745" s="83"/>
      <c r="AQ745" s="83"/>
      <c r="AR745" s="83"/>
      <c r="AS745" s="83"/>
      <c r="AT745" s="83"/>
      <c r="AU745" s="83"/>
      <c r="AV745" s="83"/>
      <c r="AW745" s="83"/>
      <c r="AX745" s="83"/>
      <c r="AY745" s="83"/>
      <c r="AZ745" s="71"/>
      <c r="BA745" s="83"/>
      <c r="BB745" s="83"/>
      <c r="BC745" s="83"/>
      <c r="BD745" s="83"/>
      <c r="BE745" s="83"/>
      <c r="BF745" s="83"/>
      <c r="BG745" s="83"/>
      <c r="BH745" s="83"/>
      <c r="BI745" s="83"/>
      <c r="BJ745" s="83"/>
      <c r="BK745" s="83"/>
      <c r="BL745" s="83"/>
      <c r="BM745" s="83"/>
      <c r="BN745" s="83"/>
      <c r="BO745" s="83"/>
      <c r="BP745" s="54"/>
      <c r="BQ745" s="54"/>
      <c r="BR745" s="54"/>
      <c r="BS745" s="83"/>
      <c r="BT745" s="83"/>
      <c r="BU745" s="83"/>
      <c r="BV745" s="83"/>
      <c r="BW745" s="83"/>
      <c r="BX745" s="83"/>
      <c r="BY745" s="83"/>
      <c r="BZ745" s="83"/>
      <c r="CA745" s="83"/>
      <c r="CB745" s="83"/>
      <c r="CC745" s="83"/>
      <c r="CD745" s="83"/>
      <c r="CE745" s="83"/>
      <c r="CF745" s="83"/>
      <c r="CG745" s="83"/>
      <c r="CH745" s="83"/>
      <c r="CI745" s="83"/>
      <c r="CJ745" s="83"/>
      <c r="CK745" s="83"/>
      <c r="CL745" s="83"/>
      <c r="CM745" s="83"/>
      <c r="CN745" s="83"/>
      <c r="CO745" s="83"/>
      <c r="CP745" s="83"/>
      <c r="CQ745" s="83"/>
      <c r="CR745" s="83"/>
      <c r="CS745" s="83"/>
      <c r="CT745" s="83"/>
      <c r="CU745" s="83"/>
      <c r="CV745" s="83"/>
      <c r="CW745" s="83"/>
      <c r="CX745" s="77"/>
    </row>
    <row r="746" spans="1:102" ht="13.5" customHeight="1" x14ac:dyDescent="0.2">
      <c r="A746" s="3"/>
      <c r="B746" s="77"/>
      <c r="C746" s="83"/>
      <c r="D746" s="83"/>
      <c r="E746" s="83"/>
      <c r="F746" s="83"/>
      <c r="G746" s="83"/>
      <c r="H746" s="83"/>
      <c r="I746" s="83"/>
      <c r="J746" s="83"/>
      <c r="K746" s="83"/>
      <c r="L746" s="83"/>
      <c r="M746" s="83"/>
      <c r="N746" s="83"/>
      <c r="O746" s="83"/>
      <c r="P746" s="83"/>
      <c r="Q746" s="83"/>
      <c r="R746" s="83"/>
      <c r="S746" s="83"/>
      <c r="T746" s="83"/>
      <c r="U746" s="83"/>
      <c r="V746" s="83"/>
      <c r="W746" s="83"/>
      <c r="X746" s="54"/>
      <c r="Y746" s="54"/>
      <c r="Z746" s="54"/>
      <c r="AA746" s="54"/>
      <c r="AB746" s="54"/>
      <c r="AC746" s="73"/>
      <c r="AD746" s="73"/>
      <c r="AE746" s="73"/>
      <c r="AF746" s="73"/>
      <c r="AG746" s="73"/>
      <c r="AH746" s="73"/>
      <c r="AI746" s="73"/>
      <c r="AJ746" s="73"/>
      <c r="AK746" s="73"/>
      <c r="AL746" s="73"/>
      <c r="AM746" s="73"/>
      <c r="AN746" s="73"/>
      <c r="AO746" s="73"/>
      <c r="AP746" s="73"/>
      <c r="AQ746" s="73"/>
      <c r="AR746" s="73"/>
      <c r="AS746" s="73"/>
      <c r="AT746" s="73"/>
      <c r="AU746" s="73"/>
      <c r="AV746" s="73"/>
      <c r="AW746" s="73"/>
      <c r="AX746" s="73"/>
      <c r="AY746" s="73"/>
      <c r="AZ746" s="72"/>
      <c r="BA746" s="83"/>
      <c r="BB746" s="83"/>
      <c r="BC746" s="83"/>
      <c r="BD746" s="83"/>
      <c r="BE746" s="83"/>
      <c r="BF746" s="83"/>
      <c r="BG746" s="83"/>
      <c r="BH746" s="83"/>
      <c r="BI746" s="83"/>
      <c r="BJ746" s="83"/>
      <c r="BK746" s="83"/>
      <c r="BL746" s="83"/>
      <c r="BM746" s="83"/>
      <c r="BN746" s="83"/>
      <c r="BO746" s="83"/>
      <c r="BP746" s="83"/>
      <c r="BQ746" s="83"/>
      <c r="BR746" s="83"/>
      <c r="BS746" s="83"/>
      <c r="BT746" s="83"/>
      <c r="BU746" s="83"/>
      <c r="BV746" s="54"/>
      <c r="BW746" s="54"/>
      <c r="BX746" s="54"/>
      <c r="BY746" s="54"/>
      <c r="BZ746" s="54"/>
      <c r="CA746" s="73"/>
      <c r="CB746" s="73"/>
      <c r="CC746" s="73"/>
      <c r="CD746" s="73"/>
      <c r="CE746" s="73"/>
      <c r="CF746" s="73"/>
      <c r="CG746" s="73"/>
      <c r="CH746" s="73"/>
      <c r="CI746" s="73"/>
      <c r="CJ746" s="73"/>
      <c r="CK746" s="73"/>
      <c r="CL746" s="73"/>
      <c r="CM746" s="73"/>
      <c r="CN746" s="73"/>
      <c r="CO746" s="73"/>
      <c r="CP746" s="73"/>
      <c r="CQ746" s="73"/>
      <c r="CR746" s="73"/>
      <c r="CS746" s="73"/>
      <c r="CT746" s="73"/>
      <c r="CU746" s="73"/>
      <c r="CV746" s="73"/>
      <c r="CW746" s="73"/>
      <c r="CX746" s="77"/>
    </row>
    <row r="747" spans="1:102" ht="13.5" customHeight="1" x14ac:dyDescent="0.25">
      <c r="A747" s="3"/>
      <c r="B747" s="77"/>
      <c r="C747" s="84"/>
      <c r="D747" s="75"/>
      <c r="E747" s="75"/>
      <c r="F747" s="75"/>
      <c r="G747" s="75"/>
      <c r="H747" s="75"/>
      <c r="I747" s="75"/>
      <c r="J747" s="75"/>
      <c r="K747" s="75"/>
      <c r="L747" s="75"/>
      <c r="M747" s="74"/>
      <c r="N747" s="74"/>
      <c r="O747" s="74"/>
      <c r="P747" s="74"/>
      <c r="Q747" s="74"/>
      <c r="R747" s="85"/>
      <c r="S747" s="85"/>
      <c r="T747" s="85"/>
      <c r="U747" s="86"/>
      <c r="V747" s="86"/>
      <c r="W747" s="86"/>
      <c r="X747" s="74"/>
      <c r="Y747" s="74"/>
      <c r="Z747" s="74"/>
      <c r="AA747" s="74"/>
      <c r="AB747" s="74"/>
      <c r="AC747" s="73"/>
      <c r="AD747" s="73"/>
      <c r="AE747" s="73"/>
      <c r="AF747" s="73"/>
      <c r="AG747" s="73"/>
      <c r="AH747" s="73"/>
      <c r="AI747" s="73"/>
      <c r="AJ747" s="73"/>
      <c r="AK747" s="73"/>
      <c r="AL747" s="73"/>
      <c r="AM747" s="73"/>
      <c r="AN747" s="73"/>
      <c r="AO747" s="73"/>
      <c r="AP747" s="73"/>
      <c r="AQ747" s="73"/>
      <c r="AR747" s="73"/>
      <c r="AS747" s="73"/>
      <c r="AT747" s="73"/>
      <c r="AU747" s="73"/>
      <c r="AV747" s="73"/>
      <c r="AW747" s="73"/>
      <c r="AX747" s="73"/>
      <c r="AY747" s="73"/>
      <c r="AZ747" s="72"/>
      <c r="BA747" s="84"/>
      <c r="BB747" s="76"/>
      <c r="BC747" s="76"/>
      <c r="BD747" s="76"/>
      <c r="BE747" s="76"/>
      <c r="BF747" s="76"/>
      <c r="BG747" s="76"/>
      <c r="BH747" s="76"/>
      <c r="BI747" s="76"/>
      <c r="BJ747" s="76"/>
      <c r="BK747" s="74"/>
      <c r="BL747" s="74"/>
      <c r="BM747" s="74"/>
      <c r="BN747" s="74"/>
      <c r="BO747" s="74"/>
      <c r="BP747" s="85"/>
      <c r="BQ747" s="85"/>
      <c r="BR747" s="85"/>
      <c r="BS747" s="86"/>
      <c r="BT747" s="86"/>
      <c r="BU747" s="86"/>
      <c r="BV747" s="74"/>
      <c r="BW747" s="74"/>
      <c r="BX747" s="74"/>
      <c r="BY747" s="74"/>
      <c r="BZ747" s="74"/>
      <c r="CA747" s="73"/>
      <c r="CB747" s="73"/>
      <c r="CC747" s="73"/>
      <c r="CD747" s="73"/>
      <c r="CE747" s="73"/>
      <c r="CF747" s="73"/>
      <c r="CG747" s="73"/>
      <c r="CH747" s="73"/>
      <c r="CI747" s="73"/>
      <c r="CJ747" s="73"/>
      <c r="CK747" s="73"/>
      <c r="CL747" s="73"/>
      <c r="CM747" s="73"/>
      <c r="CN747" s="73"/>
      <c r="CO747" s="73"/>
      <c r="CP747" s="73"/>
      <c r="CQ747" s="73"/>
      <c r="CR747" s="73"/>
      <c r="CS747" s="73"/>
      <c r="CT747" s="73"/>
      <c r="CU747" s="73"/>
      <c r="CV747" s="73"/>
      <c r="CW747" s="73"/>
      <c r="CX747" s="77"/>
    </row>
    <row r="748" spans="1:102" ht="13.5" customHeight="1" x14ac:dyDescent="0.25">
      <c r="A748" s="3"/>
      <c r="B748" s="77"/>
      <c r="C748" s="84"/>
      <c r="D748" s="75"/>
      <c r="E748" s="75"/>
      <c r="F748" s="75"/>
      <c r="G748" s="75"/>
      <c r="H748" s="75"/>
      <c r="I748" s="75"/>
      <c r="J748" s="75"/>
      <c r="K748" s="75"/>
      <c r="L748" s="75"/>
      <c r="M748" s="74"/>
      <c r="N748" s="74"/>
      <c r="O748" s="74"/>
      <c r="P748" s="74"/>
      <c r="Q748" s="74"/>
      <c r="R748" s="85"/>
      <c r="S748" s="85"/>
      <c r="T748" s="85"/>
      <c r="U748" s="86"/>
      <c r="V748" s="86"/>
      <c r="W748" s="86"/>
      <c r="X748" s="74"/>
      <c r="Y748" s="74"/>
      <c r="Z748" s="74"/>
      <c r="AA748" s="74"/>
      <c r="AB748" s="74"/>
      <c r="AC748" s="73"/>
      <c r="AD748" s="73"/>
      <c r="AE748" s="73"/>
      <c r="AF748" s="73"/>
      <c r="AG748" s="73"/>
      <c r="AH748" s="73"/>
      <c r="AI748" s="73"/>
      <c r="AJ748" s="73"/>
      <c r="AK748" s="73"/>
      <c r="AL748" s="73"/>
      <c r="AM748" s="73"/>
      <c r="AN748" s="73"/>
      <c r="AO748" s="73"/>
      <c r="AP748" s="73"/>
      <c r="AQ748" s="73"/>
      <c r="AR748" s="73"/>
      <c r="AS748" s="73"/>
      <c r="AT748" s="73"/>
      <c r="AU748" s="73"/>
      <c r="AV748" s="73"/>
      <c r="AW748" s="73"/>
      <c r="AX748" s="73"/>
      <c r="AY748" s="73"/>
      <c r="AZ748" s="72"/>
      <c r="BA748" s="84"/>
      <c r="BB748" s="76"/>
      <c r="BC748" s="76"/>
      <c r="BD748" s="76"/>
      <c r="BE748" s="76"/>
      <c r="BF748" s="76"/>
      <c r="BG748" s="76"/>
      <c r="BH748" s="76"/>
      <c r="BI748" s="76"/>
      <c r="BJ748" s="76"/>
      <c r="BK748" s="74"/>
      <c r="BL748" s="74"/>
      <c r="BM748" s="74"/>
      <c r="BN748" s="74"/>
      <c r="BO748" s="74"/>
      <c r="BP748" s="85"/>
      <c r="BQ748" s="85"/>
      <c r="BR748" s="85"/>
      <c r="BS748" s="86"/>
      <c r="BT748" s="86"/>
      <c r="BU748" s="86"/>
      <c r="BV748" s="74"/>
      <c r="BW748" s="74"/>
      <c r="BX748" s="74"/>
      <c r="BY748" s="74"/>
      <c r="BZ748" s="74"/>
      <c r="CA748" s="73"/>
      <c r="CB748" s="73"/>
      <c r="CC748" s="73"/>
      <c r="CD748" s="73"/>
      <c r="CE748" s="73"/>
      <c r="CF748" s="73"/>
      <c r="CG748" s="73"/>
      <c r="CH748" s="73"/>
      <c r="CI748" s="73"/>
      <c r="CJ748" s="73"/>
      <c r="CK748" s="73"/>
      <c r="CL748" s="73"/>
      <c r="CM748" s="73"/>
      <c r="CN748" s="73"/>
      <c r="CO748" s="73"/>
      <c r="CP748" s="73"/>
      <c r="CQ748" s="73"/>
      <c r="CR748" s="73"/>
      <c r="CS748" s="73"/>
      <c r="CT748" s="73"/>
      <c r="CU748" s="73"/>
      <c r="CV748" s="73"/>
      <c r="CW748" s="73"/>
      <c r="CX748" s="77"/>
    </row>
    <row r="749" spans="1:102" ht="13.5" customHeight="1" x14ac:dyDescent="0.25">
      <c r="A749" s="3"/>
      <c r="B749" s="77"/>
      <c r="C749" s="84"/>
      <c r="D749" s="75"/>
      <c r="E749" s="75"/>
      <c r="F749" s="75"/>
      <c r="G749" s="75"/>
      <c r="H749" s="75"/>
      <c r="I749" s="75"/>
      <c r="J749" s="75"/>
      <c r="K749" s="75"/>
      <c r="L749" s="75"/>
      <c r="M749" s="74"/>
      <c r="N749" s="74"/>
      <c r="O749" s="74"/>
      <c r="P749" s="74"/>
      <c r="Q749" s="74"/>
      <c r="R749" s="85"/>
      <c r="S749" s="85"/>
      <c r="T749" s="85"/>
      <c r="U749" s="86"/>
      <c r="V749" s="86"/>
      <c r="W749" s="86"/>
      <c r="X749" s="74"/>
      <c r="Y749" s="74"/>
      <c r="Z749" s="74"/>
      <c r="AA749" s="74"/>
      <c r="AB749" s="74"/>
      <c r="AC749" s="73"/>
      <c r="AD749" s="73"/>
      <c r="AE749" s="73"/>
      <c r="AF749" s="73"/>
      <c r="AG749" s="73"/>
      <c r="AH749" s="73"/>
      <c r="AI749" s="73"/>
      <c r="AJ749" s="73"/>
      <c r="AK749" s="73"/>
      <c r="AL749" s="73"/>
      <c r="AM749" s="73"/>
      <c r="AN749" s="73"/>
      <c r="AO749" s="73"/>
      <c r="AP749" s="73"/>
      <c r="AQ749" s="73"/>
      <c r="AR749" s="73"/>
      <c r="AS749" s="73"/>
      <c r="AT749" s="73"/>
      <c r="AU749" s="73"/>
      <c r="AV749" s="73"/>
      <c r="AW749" s="73"/>
      <c r="AX749" s="73"/>
      <c r="AY749" s="73"/>
      <c r="AZ749" s="72"/>
      <c r="BA749" s="84"/>
      <c r="BB749" s="76"/>
      <c r="BC749" s="76"/>
      <c r="BD749" s="76"/>
      <c r="BE749" s="76"/>
      <c r="BF749" s="76"/>
      <c r="BG749" s="76"/>
      <c r="BH749" s="76"/>
      <c r="BI749" s="76"/>
      <c r="BJ749" s="76"/>
      <c r="BK749" s="74"/>
      <c r="BL749" s="74"/>
      <c r="BM749" s="74"/>
      <c r="BN749" s="74"/>
      <c r="BO749" s="74"/>
      <c r="BP749" s="85"/>
      <c r="BQ749" s="85"/>
      <c r="BR749" s="85"/>
      <c r="BS749" s="86"/>
      <c r="BT749" s="86"/>
      <c r="BU749" s="86"/>
      <c r="BV749" s="74"/>
      <c r="BW749" s="74"/>
      <c r="BX749" s="74"/>
      <c r="BY749" s="74"/>
      <c r="BZ749" s="74"/>
      <c r="CA749" s="73"/>
      <c r="CB749" s="73"/>
      <c r="CC749" s="73"/>
      <c r="CD749" s="73"/>
      <c r="CE749" s="73"/>
      <c r="CF749" s="73"/>
      <c r="CG749" s="73"/>
      <c r="CH749" s="73"/>
      <c r="CI749" s="73"/>
      <c r="CJ749" s="73"/>
      <c r="CK749" s="73"/>
      <c r="CL749" s="73"/>
      <c r="CM749" s="73"/>
      <c r="CN749" s="73"/>
      <c r="CO749" s="73"/>
      <c r="CP749" s="73"/>
      <c r="CQ749" s="73"/>
      <c r="CR749" s="73"/>
      <c r="CS749" s="73"/>
      <c r="CT749" s="73"/>
      <c r="CU749" s="73"/>
      <c r="CV749" s="73"/>
      <c r="CW749" s="73"/>
      <c r="CX749" s="77"/>
    </row>
    <row r="750" spans="1:102" ht="13.5" customHeight="1" x14ac:dyDescent="0.25">
      <c r="A750" s="3"/>
      <c r="B750" s="77"/>
      <c r="C750" s="84"/>
      <c r="D750" s="75"/>
      <c r="E750" s="75"/>
      <c r="F750" s="75"/>
      <c r="G750" s="75"/>
      <c r="H750" s="75"/>
      <c r="I750" s="75"/>
      <c r="J750" s="75"/>
      <c r="K750" s="75"/>
      <c r="L750" s="75"/>
      <c r="M750" s="74"/>
      <c r="N750" s="74"/>
      <c r="O750" s="74"/>
      <c r="P750" s="74"/>
      <c r="Q750" s="74"/>
      <c r="R750" s="85"/>
      <c r="S750" s="85"/>
      <c r="T750" s="85"/>
      <c r="U750" s="86"/>
      <c r="V750" s="86"/>
      <c r="W750" s="86"/>
      <c r="X750" s="74"/>
      <c r="Y750" s="74"/>
      <c r="Z750" s="74"/>
      <c r="AA750" s="74"/>
      <c r="AB750" s="74"/>
      <c r="AC750" s="73"/>
      <c r="AD750" s="73"/>
      <c r="AE750" s="73"/>
      <c r="AF750" s="73"/>
      <c r="AG750" s="73"/>
      <c r="AH750" s="73"/>
      <c r="AI750" s="73"/>
      <c r="AJ750" s="73"/>
      <c r="AK750" s="73"/>
      <c r="AL750" s="73"/>
      <c r="AM750" s="73"/>
      <c r="AN750" s="73"/>
      <c r="AO750" s="73"/>
      <c r="AP750" s="73"/>
      <c r="AQ750" s="73"/>
      <c r="AR750" s="73"/>
      <c r="AS750" s="73"/>
      <c r="AT750" s="73"/>
      <c r="AU750" s="73"/>
      <c r="AV750" s="73"/>
      <c r="AW750" s="73"/>
      <c r="AX750" s="73"/>
      <c r="AY750" s="73"/>
      <c r="AZ750" s="72"/>
      <c r="BA750" s="84"/>
      <c r="BB750" s="76"/>
      <c r="BC750" s="76"/>
      <c r="BD750" s="76"/>
      <c r="BE750" s="76"/>
      <c r="BF750" s="76"/>
      <c r="BG750" s="76"/>
      <c r="BH750" s="76"/>
      <c r="BI750" s="76"/>
      <c r="BJ750" s="76"/>
      <c r="BK750" s="74"/>
      <c r="BL750" s="74"/>
      <c r="BM750" s="74"/>
      <c r="BN750" s="74"/>
      <c r="BO750" s="74"/>
      <c r="BP750" s="85"/>
      <c r="BQ750" s="85"/>
      <c r="BR750" s="85"/>
      <c r="BS750" s="86"/>
      <c r="BT750" s="86"/>
      <c r="BU750" s="86"/>
      <c r="BV750" s="74"/>
      <c r="BW750" s="74"/>
      <c r="BX750" s="74"/>
      <c r="BY750" s="74"/>
      <c r="BZ750" s="74"/>
      <c r="CA750" s="73"/>
      <c r="CB750" s="73"/>
      <c r="CC750" s="73"/>
      <c r="CD750" s="73"/>
      <c r="CE750" s="73"/>
      <c r="CF750" s="73"/>
      <c r="CG750" s="73"/>
      <c r="CH750" s="73"/>
      <c r="CI750" s="73"/>
      <c r="CJ750" s="73"/>
      <c r="CK750" s="73"/>
      <c r="CL750" s="73"/>
      <c r="CM750" s="73"/>
      <c r="CN750" s="73"/>
      <c r="CO750" s="73"/>
      <c r="CP750" s="73"/>
      <c r="CQ750" s="73"/>
      <c r="CR750" s="73"/>
      <c r="CS750" s="73"/>
      <c r="CT750" s="73"/>
      <c r="CU750" s="73"/>
      <c r="CV750" s="73"/>
      <c r="CW750" s="73"/>
      <c r="CX750" s="77"/>
    </row>
    <row r="751" spans="1:102" ht="13.5" customHeight="1" x14ac:dyDescent="0.2">
      <c r="A751" s="3"/>
      <c r="B751" s="77"/>
      <c r="C751" s="83"/>
      <c r="D751" s="83"/>
      <c r="E751" s="83"/>
      <c r="F751" s="83"/>
      <c r="G751" s="83"/>
      <c r="H751" s="83"/>
      <c r="I751" s="83"/>
      <c r="J751" s="83"/>
      <c r="K751" s="83"/>
      <c r="L751" s="83"/>
      <c r="M751" s="83"/>
      <c r="N751" s="83"/>
      <c r="O751" s="83"/>
      <c r="P751" s="83"/>
      <c r="Q751" s="83"/>
      <c r="R751" s="83"/>
      <c r="S751" s="83"/>
      <c r="T751" s="83"/>
      <c r="U751" s="83"/>
      <c r="V751" s="83"/>
      <c r="W751" s="83"/>
      <c r="X751" s="54"/>
      <c r="Y751" s="54"/>
      <c r="Z751" s="54"/>
      <c r="AA751" s="54"/>
      <c r="AB751" s="54"/>
      <c r="AC751" s="73"/>
      <c r="AD751" s="73"/>
      <c r="AE751" s="73"/>
      <c r="AF751" s="73"/>
      <c r="AG751" s="73"/>
      <c r="AH751" s="73"/>
      <c r="AI751" s="73"/>
      <c r="AJ751" s="73"/>
      <c r="AK751" s="73"/>
      <c r="AL751" s="73"/>
      <c r="AM751" s="73"/>
      <c r="AN751" s="73"/>
      <c r="AO751" s="73"/>
      <c r="AP751" s="73"/>
      <c r="AQ751" s="73"/>
      <c r="AR751" s="73"/>
      <c r="AS751" s="73"/>
      <c r="AT751" s="73"/>
      <c r="AU751" s="73"/>
      <c r="AV751" s="73"/>
      <c r="AW751" s="73"/>
      <c r="AX751" s="73"/>
      <c r="AY751" s="73"/>
      <c r="AZ751" s="72"/>
      <c r="BA751" s="83"/>
      <c r="BB751" s="83"/>
      <c r="BC751" s="83"/>
      <c r="BD751" s="83"/>
      <c r="BE751" s="83"/>
      <c r="BF751" s="83"/>
      <c r="BG751" s="83"/>
      <c r="BH751" s="83"/>
      <c r="BI751" s="83"/>
      <c r="BJ751" s="83"/>
      <c r="BK751" s="83"/>
      <c r="BL751" s="83"/>
      <c r="BM751" s="83"/>
      <c r="BN751" s="83"/>
      <c r="BO751" s="83"/>
      <c r="BP751" s="83"/>
      <c r="BQ751" s="83"/>
      <c r="BR751" s="83"/>
      <c r="BS751" s="83"/>
      <c r="BT751" s="83"/>
      <c r="BU751" s="83"/>
      <c r="BV751" s="54"/>
      <c r="BW751" s="54"/>
      <c r="BX751" s="54"/>
      <c r="BY751" s="54"/>
      <c r="BZ751" s="54"/>
      <c r="CA751" s="73"/>
      <c r="CB751" s="73"/>
      <c r="CC751" s="73"/>
      <c r="CD751" s="73"/>
      <c r="CE751" s="73"/>
      <c r="CF751" s="73"/>
      <c r="CG751" s="73"/>
      <c r="CH751" s="73"/>
      <c r="CI751" s="73"/>
      <c r="CJ751" s="73"/>
      <c r="CK751" s="73"/>
      <c r="CL751" s="73"/>
      <c r="CM751" s="73"/>
      <c r="CN751" s="73"/>
      <c r="CO751" s="73"/>
      <c r="CP751" s="73"/>
      <c r="CQ751" s="73"/>
      <c r="CR751" s="73"/>
      <c r="CS751" s="73"/>
      <c r="CT751" s="73"/>
      <c r="CU751" s="73"/>
      <c r="CV751" s="73"/>
      <c r="CW751" s="73"/>
      <c r="CX751" s="77"/>
    </row>
    <row r="752" spans="1:102" ht="13.5" customHeight="1" x14ac:dyDescent="0.2">
      <c r="A752" s="3"/>
      <c r="B752" s="77"/>
      <c r="C752" s="83"/>
      <c r="D752" s="83"/>
      <c r="E752" s="83"/>
      <c r="F752" s="83"/>
      <c r="G752" s="83"/>
      <c r="H752" s="83"/>
      <c r="I752" s="83"/>
      <c r="J752" s="83"/>
      <c r="K752" s="83"/>
      <c r="L752" s="83"/>
      <c r="M752" s="83"/>
      <c r="N752" s="83"/>
      <c r="O752" s="83"/>
      <c r="P752" s="83"/>
      <c r="Q752" s="83"/>
      <c r="R752" s="83"/>
      <c r="S752" s="83"/>
      <c r="T752" s="83"/>
      <c r="U752" s="83"/>
      <c r="V752" s="83"/>
      <c r="W752" s="83"/>
      <c r="X752" s="54"/>
      <c r="Y752" s="54"/>
      <c r="Z752" s="54"/>
      <c r="AA752" s="54"/>
      <c r="AB752" s="54"/>
      <c r="AC752" s="73"/>
      <c r="AD752" s="73"/>
      <c r="AE752" s="73"/>
      <c r="AF752" s="73"/>
      <c r="AG752" s="73"/>
      <c r="AH752" s="73"/>
      <c r="AI752" s="73"/>
      <c r="AJ752" s="73"/>
      <c r="AK752" s="73"/>
      <c r="AL752" s="73"/>
      <c r="AM752" s="73"/>
      <c r="AN752" s="73"/>
      <c r="AO752" s="73"/>
      <c r="AP752" s="73"/>
      <c r="AQ752" s="73"/>
      <c r="AR752" s="73"/>
      <c r="AS752" s="73"/>
      <c r="AT752" s="73"/>
      <c r="AU752" s="73"/>
      <c r="AV752" s="73"/>
      <c r="AW752" s="73"/>
      <c r="AX752" s="73"/>
      <c r="AY752" s="73"/>
      <c r="AZ752" s="77"/>
      <c r="BA752" s="83"/>
      <c r="BB752" s="83"/>
      <c r="BC752" s="83"/>
      <c r="BD752" s="83"/>
      <c r="BE752" s="83"/>
      <c r="BF752" s="83"/>
      <c r="BG752" s="83"/>
      <c r="BH752" s="83"/>
      <c r="BI752" s="83"/>
      <c r="BJ752" s="83"/>
      <c r="BK752" s="83"/>
      <c r="BL752" s="83"/>
      <c r="BM752" s="83"/>
      <c r="BN752" s="83"/>
      <c r="BO752" s="83"/>
      <c r="BP752" s="83"/>
      <c r="BQ752" s="83"/>
      <c r="BR752" s="83"/>
      <c r="BS752" s="83"/>
      <c r="BT752" s="83"/>
      <c r="BU752" s="83"/>
      <c r="BV752" s="54"/>
      <c r="BW752" s="54"/>
      <c r="BX752" s="54"/>
      <c r="BY752" s="54"/>
      <c r="BZ752" s="54"/>
      <c r="CA752" s="73"/>
      <c r="CB752" s="73"/>
      <c r="CC752" s="73"/>
      <c r="CD752" s="73"/>
      <c r="CE752" s="73"/>
      <c r="CF752" s="73"/>
      <c r="CG752" s="73"/>
      <c r="CH752" s="73"/>
      <c r="CI752" s="73"/>
      <c r="CJ752" s="73"/>
      <c r="CK752" s="73"/>
      <c r="CL752" s="73"/>
      <c r="CM752" s="73"/>
      <c r="CN752" s="73"/>
      <c r="CO752" s="73"/>
      <c r="CP752" s="73"/>
      <c r="CQ752" s="73"/>
      <c r="CR752" s="73"/>
      <c r="CS752" s="73"/>
      <c r="CT752" s="73"/>
      <c r="CU752" s="73"/>
      <c r="CV752" s="73"/>
      <c r="CW752" s="73"/>
      <c r="CX752" s="77"/>
    </row>
    <row r="753" spans="1:102" ht="13.5" customHeight="1" x14ac:dyDescent="0.25">
      <c r="A753" s="3"/>
      <c r="B753" s="77"/>
      <c r="C753" s="84"/>
      <c r="D753" s="75"/>
      <c r="E753" s="75"/>
      <c r="F753" s="75"/>
      <c r="G753" s="75"/>
      <c r="H753" s="75"/>
      <c r="I753" s="75"/>
      <c r="J753" s="75"/>
      <c r="K753" s="75"/>
      <c r="L753" s="75"/>
      <c r="M753" s="74"/>
      <c r="N753" s="74"/>
      <c r="O753" s="74"/>
      <c r="P753" s="74"/>
      <c r="Q753" s="74"/>
      <c r="R753" s="85"/>
      <c r="S753" s="85"/>
      <c r="T753" s="85"/>
      <c r="U753" s="86"/>
      <c r="V753" s="86"/>
      <c r="W753" s="86"/>
      <c r="X753" s="74"/>
      <c r="Y753" s="74"/>
      <c r="Z753" s="74"/>
      <c r="AA753" s="74"/>
      <c r="AB753" s="74"/>
      <c r="AC753" s="73"/>
      <c r="AD753" s="73"/>
      <c r="AE753" s="73"/>
      <c r="AF753" s="73"/>
      <c r="AG753" s="73"/>
      <c r="AH753" s="73"/>
      <c r="AI753" s="73"/>
      <c r="AJ753" s="73"/>
      <c r="AK753" s="73"/>
      <c r="AL753" s="73"/>
      <c r="AM753" s="73"/>
      <c r="AN753" s="73"/>
      <c r="AO753" s="73"/>
      <c r="AP753" s="73"/>
      <c r="AQ753" s="73"/>
      <c r="AR753" s="73"/>
      <c r="AS753" s="73"/>
      <c r="AT753" s="73"/>
      <c r="AU753" s="73"/>
      <c r="AV753" s="73"/>
      <c r="AW753" s="73"/>
      <c r="AX753" s="73"/>
      <c r="AY753" s="73"/>
      <c r="AZ753" s="77"/>
      <c r="BA753" s="84"/>
      <c r="BB753" s="76"/>
      <c r="BC753" s="76"/>
      <c r="BD753" s="76"/>
      <c r="BE753" s="76"/>
      <c r="BF753" s="76"/>
      <c r="BG753" s="76"/>
      <c r="BH753" s="76"/>
      <c r="BI753" s="76"/>
      <c r="BJ753" s="76"/>
      <c r="BK753" s="74"/>
      <c r="BL753" s="74"/>
      <c r="BM753" s="74"/>
      <c r="BN753" s="74"/>
      <c r="BO753" s="74"/>
      <c r="BP753" s="85"/>
      <c r="BQ753" s="85"/>
      <c r="BR753" s="85"/>
      <c r="BS753" s="86"/>
      <c r="BT753" s="86"/>
      <c r="BU753" s="86"/>
      <c r="BV753" s="74"/>
      <c r="BW753" s="74"/>
      <c r="BX753" s="74"/>
      <c r="BY753" s="74"/>
      <c r="BZ753" s="74"/>
      <c r="CA753" s="73"/>
      <c r="CB753" s="73"/>
      <c r="CC753" s="73"/>
      <c r="CD753" s="73"/>
      <c r="CE753" s="73"/>
      <c r="CF753" s="73"/>
      <c r="CG753" s="73"/>
      <c r="CH753" s="73"/>
      <c r="CI753" s="73"/>
      <c r="CJ753" s="73"/>
      <c r="CK753" s="73"/>
      <c r="CL753" s="73"/>
      <c r="CM753" s="73"/>
      <c r="CN753" s="73"/>
      <c r="CO753" s="73"/>
      <c r="CP753" s="73"/>
      <c r="CQ753" s="73"/>
      <c r="CR753" s="73"/>
      <c r="CS753" s="73"/>
      <c r="CT753" s="73"/>
      <c r="CU753" s="73"/>
      <c r="CV753" s="73"/>
      <c r="CW753" s="73"/>
      <c r="CX753" s="77"/>
    </row>
    <row r="754" spans="1:102" ht="13.5" customHeight="1" x14ac:dyDescent="0.25">
      <c r="A754" s="3"/>
      <c r="B754" s="77"/>
      <c r="C754" s="84"/>
      <c r="D754" s="75"/>
      <c r="E754" s="75"/>
      <c r="F754" s="75"/>
      <c r="G754" s="75"/>
      <c r="H754" s="75"/>
      <c r="I754" s="75"/>
      <c r="J754" s="75"/>
      <c r="K754" s="75"/>
      <c r="L754" s="75"/>
      <c r="M754" s="74"/>
      <c r="N754" s="74"/>
      <c r="O754" s="74"/>
      <c r="P754" s="74"/>
      <c r="Q754" s="74"/>
      <c r="R754" s="85"/>
      <c r="S754" s="85"/>
      <c r="T754" s="85"/>
      <c r="U754" s="86"/>
      <c r="V754" s="86"/>
      <c r="W754" s="86"/>
      <c r="X754" s="74"/>
      <c r="Y754" s="74"/>
      <c r="Z754" s="74"/>
      <c r="AA754" s="74"/>
      <c r="AB754" s="74"/>
      <c r="AC754" s="73"/>
      <c r="AD754" s="73"/>
      <c r="AE754" s="73"/>
      <c r="AF754" s="73"/>
      <c r="AG754" s="73"/>
      <c r="AH754" s="73"/>
      <c r="AI754" s="73"/>
      <c r="AJ754" s="73"/>
      <c r="AK754" s="73"/>
      <c r="AL754" s="73"/>
      <c r="AM754" s="73"/>
      <c r="AN754" s="73"/>
      <c r="AO754" s="73"/>
      <c r="AP754" s="73"/>
      <c r="AQ754" s="73"/>
      <c r="AR754" s="73"/>
      <c r="AS754" s="73"/>
      <c r="AT754" s="73"/>
      <c r="AU754" s="73"/>
      <c r="AV754" s="73"/>
      <c r="AW754" s="73"/>
      <c r="AX754" s="73"/>
      <c r="AY754" s="73"/>
      <c r="AZ754" s="77"/>
      <c r="BA754" s="84"/>
      <c r="BB754" s="76"/>
      <c r="BC754" s="76"/>
      <c r="BD754" s="76"/>
      <c r="BE754" s="76"/>
      <c r="BF754" s="76"/>
      <c r="BG754" s="76"/>
      <c r="BH754" s="76"/>
      <c r="BI754" s="76"/>
      <c r="BJ754" s="76"/>
      <c r="BK754" s="74"/>
      <c r="BL754" s="74"/>
      <c r="BM754" s="74"/>
      <c r="BN754" s="74"/>
      <c r="BO754" s="74"/>
      <c r="BP754" s="85"/>
      <c r="BQ754" s="85"/>
      <c r="BR754" s="85"/>
      <c r="BS754" s="86"/>
      <c r="BT754" s="86"/>
      <c r="BU754" s="86"/>
      <c r="BV754" s="74"/>
      <c r="BW754" s="74"/>
      <c r="BX754" s="74"/>
      <c r="BY754" s="74"/>
      <c r="BZ754" s="74"/>
      <c r="CA754" s="73"/>
      <c r="CB754" s="73"/>
      <c r="CC754" s="73"/>
      <c r="CD754" s="73"/>
      <c r="CE754" s="73"/>
      <c r="CF754" s="73"/>
      <c r="CG754" s="73"/>
      <c r="CH754" s="73"/>
      <c r="CI754" s="73"/>
      <c r="CJ754" s="73"/>
      <c r="CK754" s="73"/>
      <c r="CL754" s="73"/>
      <c r="CM754" s="73"/>
      <c r="CN754" s="73"/>
      <c r="CO754" s="73"/>
      <c r="CP754" s="73"/>
      <c r="CQ754" s="73"/>
      <c r="CR754" s="73"/>
      <c r="CS754" s="73"/>
      <c r="CT754" s="73"/>
      <c r="CU754" s="73"/>
      <c r="CV754" s="73"/>
      <c r="CW754" s="73"/>
      <c r="CX754" s="77"/>
    </row>
    <row r="755" spans="1:102" ht="13.5" customHeight="1" x14ac:dyDescent="0.25">
      <c r="A755" s="3"/>
      <c r="B755" s="77"/>
      <c r="C755" s="84"/>
      <c r="D755" s="75"/>
      <c r="E755" s="75"/>
      <c r="F755" s="75"/>
      <c r="G755" s="75"/>
      <c r="H755" s="75"/>
      <c r="I755" s="75"/>
      <c r="J755" s="75"/>
      <c r="K755" s="75"/>
      <c r="L755" s="75"/>
      <c r="M755" s="74"/>
      <c r="N755" s="74"/>
      <c r="O755" s="74"/>
      <c r="P755" s="74"/>
      <c r="Q755" s="74"/>
      <c r="R755" s="85"/>
      <c r="S755" s="85"/>
      <c r="T755" s="85"/>
      <c r="U755" s="86"/>
      <c r="V755" s="86"/>
      <c r="W755" s="86"/>
      <c r="X755" s="74"/>
      <c r="Y755" s="74"/>
      <c r="Z755" s="74"/>
      <c r="AA755" s="74"/>
      <c r="AB755" s="74"/>
      <c r="AC755" s="73"/>
      <c r="AD755" s="73"/>
      <c r="AE755" s="73"/>
      <c r="AF755" s="73"/>
      <c r="AG755" s="73"/>
      <c r="AH755" s="73"/>
      <c r="AI755" s="73"/>
      <c r="AJ755" s="73"/>
      <c r="AK755" s="73"/>
      <c r="AL755" s="73"/>
      <c r="AM755" s="73"/>
      <c r="AN755" s="73"/>
      <c r="AO755" s="73"/>
      <c r="AP755" s="73"/>
      <c r="AQ755" s="73"/>
      <c r="AR755" s="73"/>
      <c r="AS755" s="73"/>
      <c r="AT755" s="73"/>
      <c r="AU755" s="73"/>
      <c r="AV755" s="73"/>
      <c r="AW755" s="73"/>
      <c r="AX755" s="73"/>
      <c r="AY755" s="73"/>
      <c r="AZ755" s="77"/>
      <c r="BA755" s="84"/>
      <c r="BB755" s="76"/>
      <c r="BC755" s="76"/>
      <c r="BD755" s="76"/>
      <c r="BE755" s="76"/>
      <c r="BF755" s="76"/>
      <c r="BG755" s="76"/>
      <c r="BH755" s="76"/>
      <c r="BI755" s="76"/>
      <c r="BJ755" s="76"/>
      <c r="BK755" s="74"/>
      <c r="BL755" s="74"/>
      <c r="BM755" s="74"/>
      <c r="BN755" s="74"/>
      <c r="BO755" s="74"/>
      <c r="BP755" s="85"/>
      <c r="BQ755" s="85"/>
      <c r="BR755" s="85"/>
      <c r="BS755" s="86"/>
      <c r="BT755" s="86"/>
      <c r="BU755" s="86"/>
      <c r="BV755" s="74"/>
      <c r="BW755" s="74"/>
      <c r="BX755" s="74"/>
      <c r="BY755" s="74"/>
      <c r="BZ755" s="74"/>
      <c r="CA755" s="73"/>
      <c r="CB755" s="73"/>
      <c r="CC755" s="73"/>
      <c r="CD755" s="73"/>
      <c r="CE755" s="73"/>
      <c r="CF755" s="73"/>
      <c r="CG755" s="73"/>
      <c r="CH755" s="73"/>
      <c r="CI755" s="73"/>
      <c r="CJ755" s="73"/>
      <c r="CK755" s="73"/>
      <c r="CL755" s="73"/>
      <c r="CM755" s="73"/>
      <c r="CN755" s="73"/>
      <c r="CO755" s="73"/>
      <c r="CP755" s="73"/>
      <c r="CQ755" s="73"/>
      <c r="CR755" s="73"/>
      <c r="CS755" s="73"/>
      <c r="CT755" s="73"/>
      <c r="CU755" s="73"/>
      <c r="CV755" s="73"/>
      <c r="CW755" s="73"/>
      <c r="CX755" s="77"/>
    </row>
    <row r="756" spans="1:102" ht="13.5" customHeight="1" x14ac:dyDescent="0.25">
      <c r="A756" s="3"/>
      <c r="B756" s="77"/>
      <c r="C756" s="84"/>
      <c r="D756" s="75"/>
      <c r="E756" s="75"/>
      <c r="F756" s="75"/>
      <c r="G756" s="75"/>
      <c r="H756" s="75"/>
      <c r="I756" s="75"/>
      <c r="J756" s="75"/>
      <c r="K756" s="75"/>
      <c r="L756" s="75"/>
      <c r="M756" s="74"/>
      <c r="N756" s="74"/>
      <c r="O756" s="74"/>
      <c r="P756" s="74"/>
      <c r="Q756" s="74"/>
      <c r="R756" s="85"/>
      <c r="S756" s="85"/>
      <c r="T756" s="85"/>
      <c r="U756" s="86"/>
      <c r="V756" s="86"/>
      <c r="W756" s="86"/>
      <c r="X756" s="74"/>
      <c r="Y756" s="74"/>
      <c r="Z756" s="74"/>
      <c r="AA756" s="74"/>
      <c r="AB756" s="74"/>
      <c r="AC756" s="73"/>
      <c r="AD756" s="73"/>
      <c r="AE756" s="73"/>
      <c r="AF756" s="73"/>
      <c r="AG756" s="73"/>
      <c r="AH756" s="73"/>
      <c r="AI756" s="73"/>
      <c r="AJ756" s="73"/>
      <c r="AK756" s="73"/>
      <c r="AL756" s="73"/>
      <c r="AM756" s="73"/>
      <c r="AN756" s="73"/>
      <c r="AO756" s="73"/>
      <c r="AP756" s="73"/>
      <c r="AQ756" s="73"/>
      <c r="AR756" s="73"/>
      <c r="AS756" s="73"/>
      <c r="AT756" s="73"/>
      <c r="AU756" s="73"/>
      <c r="AV756" s="73"/>
      <c r="AW756" s="73"/>
      <c r="AX756" s="73"/>
      <c r="AY756" s="73"/>
      <c r="AZ756" s="77"/>
      <c r="BA756" s="84"/>
      <c r="BB756" s="76"/>
      <c r="BC756" s="76"/>
      <c r="BD756" s="76"/>
      <c r="BE756" s="76"/>
      <c r="BF756" s="76"/>
      <c r="BG756" s="76"/>
      <c r="BH756" s="76"/>
      <c r="BI756" s="76"/>
      <c r="BJ756" s="76"/>
      <c r="BK756" s="74"/>
      <c r="BL756" s="74"/>
      <c r="BM756" s="74"/>
      <c r="BN756" s="74"/>
      <c r="BO756" s="74"/>
      <c r="BP756" s="85"/>
      <c r="BQ756" s="85"/>
      <c r="BR756" s="85"/>
      <c r="BS756" s="86"/>
      <c r="BT756" s="86"/>
      <c r="BU756" s="86"/>
      <c r="BV756" s="74"/>
      <c r="BW756" s="74"/>
      <c r="BX756" s="74"/>
      <c r="BY756" s="74"/>
      <c r="BZ756" s="74"/>
      <c r="CA756" s="73"/>
      <c r="CB756" s="73"/>
      <c r="CC756" s="73"/>
      <c r="CD756" s="73"/>
      <c r="CE756" s="73"/>
      <c r="CF756" s="73"/>
      <c r="CG756" s="73"/>
      <c r="CH756" s="73"/>
      <c r="CI756" s="73"/>
      <c r="CJ756" s="73"/>
      <c r="CK756" s="73"/>
      <c r="CL756" s="73"/>
      <c r="CM756" s="73"/>
      <c r="CN756" s="73"/>
      <c r="CO756" s="73"/>
      <c r="CP756" s="73"/>
      <c r="CQ756" s="73"/>
      <c r="CR756" s="73"/>
      <c r="CS756" s="73"/>
      <c r="CT756" s="73"/>
      <c r="CU756" s="73"/>
      <c r="CV756" s="73"/>
      <c r="CW756" s="73"/>
      <c r="CX756" s="77"/>
    </row>
    <row r="757" spans="1:102" ht="13.5" customHeight="1" x14ac:dyDescent="0.2">
      <c r="A757" s="3"/>
      <c r="B757" s="77"/>
      <c r="C757" s="83"/>
      <c r="D757" s="83"/>
      <c r="E757" s="83"/>
      <c r="F757" s="83"/>
      <c r="G757" s="83"/>
      <c r="H757" s="83"/>
      <c r="I757" s="83"/>
      <c r="J757" s="83"/>
      <c r="K757" s="83"/>
      <c r="L757" s="83"/>
      <c r="M757" s="83"/>
      <c r="N757" s="83"/>
      <c r="O757" s="83"/>
      <c r="P757" s="83"/>
      <c r="Q757" s="83"/>
      <c r="R757" s="83"/>
      <c r="S757" s="83"/>
      <c r="T757" s="83"/>
      <c r="U757" s="83"/>
      <c r="V757" s="83"/>
      <c r="W757" s="83"/>
      <c r="X757" s="54"/>
      <c r="Y757" s="54"/>
      <c r="Z757" s="54"/>
      <c r="AA757" s="54"/>
      <c r="AB757" s="54"/>
      <c r="AC757" s="73"/>
      <c r="AD757" s="73"/>
      <c r="AE757" s="73"/>
      <c r="AF757" s="73"/>
      <c r="AG757" s="73"/>
      <c r="AH757" s="73"/>
      <c r="AI757" s="73"/>
      <c r="AJ757" s="73"/>
      <c r="AK757" s="73"/>
      <c r="AL757" s="73"/>
      <c r="AM757" s="73"/>
      <c r="AN757" s="73"/>
      <c r="AO757" s="73"/>
      <c r="AP757" s="73"/>
      <c r="AQ757" s="73"/>
      <c r="AR757" s="73"/>
      <c r="AS757" s="73"/>
      <c r="AT757" s="73"/>
      <c r="AU757" s="73"/>
      <c r="AV757" s="73"/>
      <c r="AW757" s="73"/>
      <c r="AX757" s="73"/>
      <c r="AY757" s="73"/>
      <c r="AZ757" s="77"/>
      <c r="BA757" s="83"/>
      <c r="BB757" s="83"/>
      <c r="BC757" s="83"/>
      <c r="BD757" s="83"/>
      <c r="BE757" s="83"/>
      <c r="BF757" s="83"/>
      <c r="BG757" s="83"/>
      <c r="BH757" s="83"/>
      <c r="BI757" s="83"/>
      <c r="BJ757" s="83"/>
      <c r="BK757" s="83"/>
      <c r="BL757" s="83"/>
      <c r="BM757" s="83"/>
      <c r="BN757" s="83"/>
      <c r="BO757" s="83"/>
      <c r="BP757" s="83"/>
      <c r="BQ757" s="83"/>
      <c r="BR757" s="83"/>
      <c r="BS757" s="83"/>
      <c r="BT757" s="83"/>
      <c r="BU757" s="83"/>
      <c r="BV757" s="54"/>
      <c r="BW757" s="54"/>
      <c r="BX757" s="54"/>
      <c r="BY757" s="54"/>
      <c r="BZ757" s="54"/>
      <c r="CA757" s="73"/>
      <c r="CB757" s="73"/>
      <c r="CC757" s="73"/>
      <c r="CD757" s="73"/>
      <c r="CE757" s="73"/>
      <c r="CF757" s="73"/>
      <c r="CG757" s="73"/>
      <c r="CH757" s="73"/>
      <c r="CI757" s="73"/>
      <c r="CJ757" s="73"/>
      <c r="CK757" s="73"/>
      <c r="CL757" s="73"/>
      <c r="CM757" s="73"/>
      <c r="CN757" s="73"/>
      <c r="CO757" s="73"/>
      <c r="CP757" s="73"/>
      <c r="CQ757" s="73"/>
      <c r="CR757" s="73"/>
      <c r="CS757" s="73"/>
      <c r="CT757" s="73"/>
      <c r="CU757" s="73"/>
      <c r="CV757" s="73"/>
      <c r="CW757" s="73"/>
      <c r="CX757" s="77"/>
    </row>
    <row r="758" spans="1:102" ht="13.5" customHeight="1" x14ac:dyDescent="0.2">
      <c r="A758" s="3"/>
      <c r="B758" s="77"/>
      <c r="C758" s="83"/>
      <c r="D758" s="83"/>
      <c r="E758" s="83"/>
      <c r="F758" s="83"/>
      <c r="G758" s="83"/>
      <c r="H758" s="83"/>
      <c r="I758" s="83"/>
      <c r="J758" s="83"/>
      <c r="K758" s="83"/>
      <c r="L758" s="83"/>
      <c r="M758" s="83"/>
      <c r="N758" s="83"/>
      <c r="O758" s="83"/>
      <c r="P758" s="83"/>
      <c r="Q758" s="83"/>
      <c r="R758" s="83"/>
      <c r="S758" s="83"/>
      <c r="T758" s="83"/>
      <c r="U758" s="83"/>
      <c r="V758" s="83"/>
      <c r="W758" s="83"/>
      <c r="X758" s="54"/>
      <c r="Y758" s="54"/>
      <c r="Z758" s="54"/>
      <c r="AA758" s="54"/>
      <c r="AB758" s="54"/>
      <c r="AC758" s="73"/>
      <c r="AD758" s="73"/>
      <c r="AE758" s="73"/>
      <c r="AF758" s="73"/>
      <c r="AG758" s="73"/>
      <c r="AH758" s="73"/>
      <c r="AI758" s="73"/>
      <c r="AJ758" s="73"/>
      <c r="AK758" s="73"/>
      <c r="AL758" s="73"/>
      <c r="AM758" s="73"/>
      <c r="AN758" s="73"/>
      <c r="AO758" s="73"/>
      <c r="AP758" s="73"/>
      <c r="AQ758" s="73"/>
      <c r="AR758" s="73"/>
      <c r="AS758" s="73"/>
      <c r="AT758" s="73"/>
      <c r="AU758" s="73"/>
      <c r="AV758" s="73"/>
      <c r="AW758" s="73"/>
      <c r="AX758" s="73"/>
      <c r="AY758" s="73"/>
      <c r="AZ758" s="77"/>
      <c r="BA758" s="83"/>
      <c r="BB758" s="83"/>
      <c r="BC758" s="83"/>
      <c r="BD758" s="83"/>
      <c r="BE758" s="83"/>
      <c r="BF758" s="83"/>
      <c r="BG758" s="83"/>
      <c r="BH758" s="83"/>
      <c r="BI758" s="83"/>
      <c r="BJ758" s="83"/>
      <c r="BK758" s="83"/>
      <c r="BL758" s="83"/>
      <c r="BM758" s="83"/>
      <c r="BN758" s="83"/>
      <c r="BO758" s="83"/>
      <c r="BP758" s="83"/>
      <c r="BQ758" s="83"/>
      <c r="BR758" s="83"/>
      <c r="BS758" s="83"/>
      <c r="BT758" s="83"/>
      <c r="BU758" s="83"/>
      <c r="BV758" s="54"/>
      <c r="BW758" s="54"/>
      <c r="BX758" s="54"/>
      <c r="BY758" s="54"/>
      <c r="BZ758" s="54"/>
      <c r="CA758" s="83"/>
      <c r="CB758" s="83"/>
      <c r="CC758" s="83"/>
      <c r="CD758" s="83"/>
      <c r="CE758" s="83"/>
      <c r="CF758" s="83"/>
      <c r="CG758" s="83"/>
      <c r="CH758" s="83"/>
      <c r="CI758" s="83"/>
      <c r="CJ758" s="83"/>
      <c r="CK758" s="83"/>
      <c r="CL758" s="83"/>
      <c r="CM758" s="83"/>
      <c r="CN758" s="83"/>
      <c r="CO758" s="83"/>
      <c r="CP758" s="83"/>
      <c r="CQ758" s="83"/>
      <c r="CR758" s="83"/>
      <c r="CS758" s="83"/>
      <c r="CT758" s="83"/>
      <c r="CU758" s="83"/>
      <c r="CV758" s="83"/>
      <c r="CW758" s="83"/>
      <c r="CX758" s="77"/>
    </row>
    <row r="759" spans="1:102" ht="13.5" customHeight="1" x14ac:dyDescent="0.25">
      <c r="A759" s="3"/>
      <c r="B759" s="77"/>
      <c r="C759" s="84"/>
      <c r="D759" s="75"/>
      <c r="E759" s="75"/>
      <c r="F759" s="75"/>
      <c r="G759" s="75"/>
      <c r="H759" s="75"/>
      <c r="I759" s="75"/>
      <c r="J759" s="75"/>
      <c r="K759" s="75"/>
      <c r="L759" s="75"/>
      <c r="M759" s="74"/>
      <c r="N759" s="74"/>
      <c r="O759" s="74"/>
      <c r="P759" s="74"/>
      <c r="Q759" s="74"/>
      <c r="R759" s="85"/>
      <c r="S759" s="85"/>
      <c r="T759" s="85"/>
      <c r="U759" s="86"/>
      <c r="V759" s="86"/>
      <c r="W759" s="86"/>
      <c r="X759" s="74"/>
      <c r="Y759" s="74"/>
      <c r="Z759" s="74"/>
      <c r="AA759" s="74"/>
      <c r="AB759" s="74"/>
      <c r="AC759" s="73"/>
      <c r="AD759" s="73"/>
      <c r="AE759" s="73"/>
      <c r="AF759" s="73"/>
      <c r="AG759" s="73"/>
      <c r="AH759" s="73"/>
      <c r="AI759" s="73"/>
      <c r="AJ759" s="73"/>
      <c r="AK759" s="73"/>
      <c r="AL759" s="73"/>
      <c r="AM759" s="73"/>
      <c r="AN759" s="73"/>
      <c r="AO759" s="73"/>
      <c r="AP759" s="73"/>
      <c r="AQ759" s="73"/>
      <c r="AR759" s="73"/>
      <c r="AS759" s="73"/>
      <c r="AT759" s="73"/>
      <c r="AU759" s="73"/>
      <c r="AV759" s="73"/>
      <c r="AW759" s="73"/>
      <c r="AX759" s="73"/>
      <c r="AY759" s="73"/>
      <c r="AZ759" s="77"/>
      <c r="BA759" s="51"/>
      <c r="BB759" s="51"/>
      <c r="BC759" s="51"/>
      <c r="BD759" s="51"/>
      <c r="BE759" s="51"/>
      <c r="BF759" s="51"/>
      <c r="BG759" s="51"/>
      <c r="BH759" s="51"/>
      <c r="BI759" s="51"/>
      <c r="BJ759" s="51"/>
      <c r="BK759" s="51"/>
      <c r="BL759" s="51"/>
      <c r="BM759" s="51"/>
      <c r="BN759" s="51"/>
      <c r="BO759" s="51"/>
      <c r="BP759" s="51"/>
      <c r="BQ759" s="51"/>
      <c r="BR759" s="51"/>
      <c r="BS759" s="51"/>
      <c r="BT759" s="51"/>
      <c r="BU759" s="51"/>
      <c r="BV759" s="54"/>
      <c r="BW759" s="54"/>
      <c r="BX759" s="54"/>
      <c r="BY759" s="54"/>
      <c r="BZ759" s="54"/>
      <c r="CA759" s="87"/>
      <c r="CB759" s="52"/>
      <c r="CC759" s="52"/>
      <c r="CD759" s="52"/>
      <c r="CE759" s="52"/>
      <c r="CF759" s="52"/>
      <c r="CG759" s="52"/>
      <c r="CH759" s="52"/>
      <c r="CI759" s="52"/>
      <c r="CJ759" s="52"/>
      <c r="CK759" s="52"/>
      <c r="CL759" s="52"/>
      <c r="CM759" s="52"/>
      <c r="CN759" s="52"/>
      <c r="CO759" s="52"/>
      <c r="CP759" s="88"/>
      <c r="CQ759" s="88"/>
      <c r="CR759" s="88"/>
      <c r="CS759" s="89"/>
      <c r="CT759" s="80"/>
      <c r="CU759" s="80"/>
      <c r="CV759" s="80"/>
      <c r="CW759" s="80"/>
      <c r="CX759" s="77"/>
    </row>
    <row r="760" spans="1:102" ht="13.5" customHeight="1" x14ac:dyDescent="0.25">
      <c r="A760" s="3"/>
      <c r="B760" s="77"/>
      <c r="C760" s="84"/>
      <c r="D760" s="75"/>
      <c r="E760" s="75"/>
      <c r="F760" s="75"/>
      <c r="G760" s="75"/>
      <c r="H760" s="75"/>
      <c r="I760" s="75"/>
      <c r="J760" s="75"/>
      <c r="K760" s="75"/>
      <c r="L760" s="75"/>
      <c r="M760" s="74"/>
      <c r="N760" s="74"/>
      <c r="O760" s="74"/>
      <c r="P760" s="74"/>
      <c r="Q760" s="74"/>
      <c r="R760" s="85"/>
      <c r="S760" s="85"/>
      <c r="T760" s="85"/>
      <c r="U760" s="86"/>
      <c r="V760" s="86"/>
      <c r="W760" s="86"/>
      <c r="X760" s="74"/>
      <c r="Y760" s="74"/>
      <c r="Z760" s="74"/>
      <c r="AA760" s="74"/>
      <c r="AB760" s="74"/>
      <c r="AC760" s="73"/>
      <c r="AD760" s="73"/>
      <c r="AE760" s="73"/>
      <c r="AF760" s="73"/>
      <c r="AG760" s="73"/>
      <c r="AH760" s="73"/>
      <c r="AI760" s="73"/>
      <c r="AJ760" s="73"/>
      <c r="AK760" s="73"/>
      <c r="AL760" s="73"/>
      <c r="AM760" s="73"/>
      <c r="AN760" s="73"/>
      <c r="AO760" s="73"/>
      <c r="AP760" s="73"/>
      <c r="AQ760" s="73"/>
      <c r="AR760" s="73"/>
      <c r="AS760" s="73"/>
      <c r="AT760" s="73"/>
      <c r="AU760" s="73"/>
      <c r="AV760" s="73"/>
      <c r="AW760" s="73"/>
      <c r="AX760" s="73"/>
      <c r="AY760" s="73"/>
      <c r="AZ760" s="77"/>
      <c r="BA760" s="51"/>
      <c r="BB760" s="51"/>
      <c r="BC760" s="51"/>
      <c r="BD760" s="51"/>
      <c r="BE760" s="51"/>
      <c r="BF760" s="51"/>
      <c r="BG760" s="51"/>
      <c r="BH760" s="51"/>
      <c r="BI760" s="51"/>
      <c r="BJ760" s="51"/>
      <c r="BK760" s="51"/>
      <c r="BL760" s="51"/>
      <c r="BM760" s="51"/>
      <c r="BN760" s="51"/>
      <c r="BO760" s="51"/>
      <c r="BP760" s="51"/>
      <c r="BQ760" s="51"/>
      <c r="BR760" s="51"/>
      <c r="BS760" s="90"/>
      <c r="BT760" s="90"/>
      <c r="BU760" s="90"/>
      <c r="BV760" s="54"/>
      <c r="BW760" s="54"/>
      <c r="BX760" s="54"/>
      <c r="BY760" s="54"/>
      <c r="BZ760" s="54"/>
      <c r="CA760" s="87"/>
      <c r="CB760" s="52"/>
      <c r="CC760" s="52"/>
      <c r="CD760" s="52"/>
      <c r="CE760" s="52"/>
      <c r="CF760" s="52"/>
      <c r="CG760" s="52"/>
      <c r="CH760" s="52"/>
      <c r="CI760" s="52"/>
      <c r="CJ760" s="52"/>
      <c r="CK760" s="52"/>
      <c r="CL760" s="52"/>
      <c r="CM760" s="52"/>
      <c r="CN760" s="52"/>
      <c r="CO760" s="52"/>
      <c r="CP760" s="91"/>
      <c r="CQ760" s="91"/>
      <c r="CR760" s="91"/>
      <c r="CS760" s="79"/>
      <c r="CT760" s="80"/>
      <c r="CU760" s="80"/>
      <c r="CV760" s="80"/>
      <c r="CW760" s="80"/>
      <c r="CX760" s="77"/>
    </row>
    <row r="761" spans="1:102" ht="13.5" customHeight="1" x14ac:dyDescent="0.25">
      <c r="A761" s="3"/>
      <c r="B761" s="77"/>
      <c r="C761" s="84"/>
      <c r="D761" s="75"/>
      <c r="E761" s="75"/>
      <c r="F761" s="75"/>
      <c r="G761" s="75"/>
      <c r="H761" s="75"/>
      <c r="I761" s="75"/>
      <c r="J761" s="75"/>
      <c r="K761" s="75"/>
      <c r="L761" s="75"/>
      <c r="M761" s="74"/>
      <c r="N761" s="74"/>
      <c r="O761" s="74"/>
      <c r="P761" s="74"/>
      <c r="Q761" s="74"/>
      <c r="R761" s="85"/>
      <c r="S761" s="85"/>
      <c r="T761" s="85"/>
      <c r="U761" s="86"/>
      <c r="V761" s="86"/>
      <c r="W761" s="86"/>
      <c r="X761" s="74"/>
      <c r="Y761" s="74"/>
      <c r="Z761" s="74"/>
      <c r="AA761" s="74"/>
      <c r="AB761" s="74"/>
      <c r="AC761" s="73"/>
      <c r="AD761" s="73"/>
      <c r="AE761" s="73"/>
      <c r="AF761" s="73"/>
      <c r="AG761" s="73"/>
      <c r="AH761" s="73"/>
      <c r="AI761" s="73"/>
      <c r="AJ761" s="73"/>
      <c r="AK761" s="73"/>
      <c r="AL761" s="73"/>
      <c r="AM761" s="73"/>
      <c r="AN761" s="73"/>
      <c r="AO761" s="73"/>
      <c r="AP761" s="73"/>
      <c r="AQ761" s="73"/>
      <c r="AR761" s="73"/>
      <c r="AS761" s="73"/>
      <c r="AT761" s="73"/>
      <c r="AU761" s="73"/>
      <c r="AV761" s="73"/>
      <c r="AW761" s="73"/>
      <c r="AX761" s="73"/>
      <c r="AY761" s="73"/>
      <c r="AZ761" s="77"/>
      <c r="BA761" s="53"/>
      <c r="BB761" s="53"/>
      <c r="BC761" s="53"/>
      <c r="BD761" s="53"/>
      <c r="BE761" s="53"/>
      <c r="BF761" s="53"/>
      <c r="BG761" s="53"/>
      <c r="BH761" s="53"/>
      <c r="BI761" s="53"/>
      <c r="BJ761" s="53"/>
      <c r="BK761" s="53"/>
      <c r="BL761" s="53"/>
      <c r="BM761" s="53"/>
      <c r="BN761" s="53"/>
      <c r="BO761" s="53"/>
      <c r="BP761" s="53"/>
      <c r="BQ761" s="53"/>
      <c r="BR761" s="53"/>
      <c r="BS761" s="90"/>
      <c r="BT761" s="90"/>
      <c r="BU761" s="90"/>
      <c r="BV761" s="54"/>
      <c r="BW761" s="54"/>
      <c r="BX761" s="54"/>
      <c r="BY761" s="54"/>
      <c r="BZ761" s="54"/>
      <c r="CA761" s="87"/>
      <c r="CB761" s="52"/>
      <c r="CC761" s="52"/>
      <c r="CD761" s="52"/>
      <c r="CE761" s="52"/>
      <c r="CF761" s="52"/>
      <c r="CG761" s="52"/>
      <c r="CH761" s="52"/>
      <c r="CI761" s="52"/>
      <c r="CJ761" s="52"/>
      <c r="CK761" s="52"/>
      <c r="CL761" s="52"/>
      <c r="CM761" s="52"/>
      <c r="CN761" s="52"/>
      <c r="CO761" s="52"/>
      <c r="CP761" s="88"/>
      <c r="CQ761" s="88"/>
      <c r="CR761" s="88"/>
      <c r="CS761" s="89"/>
      <c r="CT761" s="80"/>
      <c r="CU761" s="80"/>
      <c r="CV761" s="80"/>
      <c r="CW761" s="80"/>
      <c r="CX761" s="77"/>
    </row>
    <row r="762" spans="1:102" ht="13.5" customHeight="1" x14ac:dyDescent="0.25">
      <c r="A762" s="3"/>
      <c r="B762" s="77"/>
      <c r="C762" s="84"/>
      <c r="D762" s="75"/>
      <c r="E762" s="75"/>
      <c r="F762" s="75"/>
      <c r="G762" s="75"/>
      <c r="H762" s="75"/>
      <c r="I762" s="75"/>
      <c r="J762" s="75"/>
      <c r="K762" s="75"/>
      <c r="L762" s="75"/>
      <c r="M762" s="74"/>
      <c r="N762" s="74"/>
      <c r="O762" s="74"/>
      <c r="P762" s="74"/>
      <c r="Q762" s="74"/>
      <c r="R762" s="85"/>
      <c r="S762" s="85"/>
      <c r="T762" s="85"/>
      <c r="U762" s="86"/>
      <c r="V762" s="86"/>
      <c r="W762" s="86"/>
      <c r="X762" s="74"/>
      <c r="Y762" s="74"/>
      <c r="Z762" s="74"/>
      <c r="AA762" s="74"/>
      <c r="AB762" s="74"/>
      <c r="AC762" s="73"/>
      <c r="AD762" s="73"/>
      <c r="AE762" s="73"/>
      <c r="AF762" s="73"/>
      <c r="AG762" s="73"/>
      <c r="AH762" s="73"/>
      <c r="AI762" s="73"/>
      <c r="AJ762" s="73"/>
      <c r="AK762" s="73"/>
      <c r="AL762" s="73"/>
      <c r="AM762" s="73"/>
      <c r="AN762" s="73"/>
      <c r="AO762" s="73"/>
      <c r="AP762" s="73"/>
      <c r="AQ762" s="73"/>
      <c r="AR762" s="73"/>
      <c r="AS762" s="73"/>
      <c r="AT762" s="73"/>
      <c r="AU762" s="73"/>
      <c r="AV762" s="73"/>
      <c r="AW762" s="73"/>
      <c r="AX762" s="73"/>
      <c r="AY762" s="73"/>
      <c r="AZ762" s="77"/>
      <c r="BA762" s="51"/>
      <c r="BB762" s="51"/>
      <c r="BC762" s="51"/>
      <c r="BD762" s="51"/>
      <c r="BE762" s="51"/>
      <c r="BF762" s="51"/>
      <c r="BG762" s="51"/>
      <c r="BH762" s="51"/>
      <c r="BI762" s="51"/>
      <c r="BJ762" s="51"/>
      <c r="BK762" s="51"/>
      <c r="BL762" s="51"/>
      <c r="BM762" s="51"/>
      <c r="BN762" s="51"/>
      <c r="BO762" s="51"/>
      <c r="BP762" s="51"/>
      <c r="BQ762" s="51"/>
      <c r="BR762" s="51"/>
      <c r="BS762" s="51"/>
      <c r="BT762" s="51"/>
      <c r="BU762" s="51"/>
      <c r="BV762" s="51"/>
      <c r="BW762" s="51"/>
      <c r="BX762" s="51"/>
      <c r="BY762" s="51"/>
      <c r="BZ762" s="51"/>
      <c r="CA762" s="83"/>
      <c r="CB762" s="83"/>
      <c r="CC762" s="83"/>
      <c r="CD762" s="83"/>
      <c r="CE762" s="83"/>
      <c r="CF762" s="83"/>
      <c r="CG762" s="83"/>
      <c r="CH762" s="83"/>
      <c r="CI762" s="83"/>
      <c r="CJ762" s="83"/>
      <c r="CK762" s="83"/>
      <c r="CL762" s="83"/>
      <c r="CM762" s="83"/>
      <c r="CN762" s="83"/>
      <c r="CO762" s="83"/>
      <c r="CP762" s="83"/>
      <c r="CQ762" s="83"/>
      <c r="CR762" s="83"/>
      <c r="CS762" s="92"/>
      <c r="CT762" s="83"/>
      <c r="CU762" s="83"/>
      <c r="CV762" s="83"/>
      <c r="CW762" s="83"/>
      <c r="CX762" s="77"/>
    </row>
    <row r="763" spans="1:102" ht="13.5" customHeight="1" x14ac:dyDescent="0.2">
      <c r="A763" s="3"/>
      <c r="B763" s="77"/>
      <c r="C763" s="83"/>
      <c r="D763" s="83"/>
      <c r="E763" s="83"/>
      <c r="F763" s="83"/>
      <c r="G763" s="83"/>
      <c r="H763" s="83"/>
      <c r="I763" s="83"/>
      <c r="J763" s="83"/>
      <c r="K763" s="83"/>
      <c r="L763" s="83"/>
      <c r="M763" s="83"/>
      <c r="N763" s="83"/>
      <c r="O763" s="83"/>
      <c r="P763" s="83"/>
      <c r="Q763" s="83"/>
      <c r="R763" s="83"/>
      <c r="S763" s="83"/>
      <c r="T763" s="83"/>
      <c r="U763" s="83"/>
      <c r="V763" s="83"/>
      <c r="W763" s="83"/>
      <c r="X763" s="54"/>
      <c r="Y763" s="54"/>
      <c r="Z763" s="54"/>
      <c r="AA763" s="54"/>
      <c r="AB763" s="54"/>
      <c r="AC763" s="73"/>
      <c r="AD763" s="73"/>
      <c r="AE763" s="73"/>
      <c r="AF763" s="73"/>
      <c r="AG763" s="73"/>
      <c r="AH763" s="73"/>
      <c r="AI763" s="73"/>
      <c r="AJ763" s="73"/>
      <c r="AK763" s="73"/>
      <c r="AL763" s="73"/>
      <c r="AM763" s="73"/>
      <c r="AN763" s="73"/>
      <c r="AO763" s="73"/>
      <c r="AP763" s="73"/>
      <c r="AQ763" s="73"/>
      <c r="AR763" s="73"/>
      <c r="AS763" s="73"/>
      <c r="AT763" s="73"/>
      <c r="AU763" s="73"/>
      <c r="AV763" s="73"/>
      <c r="AW763" s="73"/>
      <c r="AX763" s="73"/>
      <c r="AY763" s="73"/>
      <c r="AZ763" s="77"/>
      <c r="BA763" s="52"/>
      <c r="BB763" s="62"/>
      <c r="BC763" s="62"/>
      <c r="BD763" s="62"/>
      <c r="BE763" s="62"/>
      <c r="BF763" s="62"/>
      <c r="BG763" s="62"/>
      <c r="BH763" s="62"/>
      <c r="BI763" s="62"/>
      <c r="BJ763" s="62"/>
      <c r="BK763" s="62"/>
      <c r="BL763" s="62"/>
      <c r="BM763" s="62"/>
      <c r="BN763" s="62"/>
      <c r="BO763" s="62"/>
      <c r="BP763" s="62"/>
      <c r="BQ763" s="62"/>
      <c r="BR763" s="62"/>
      <c r="BS763" s="62"/>
      <c r="BT763" s="62"/>
      <c r="BU763" s="62"/>
      <c r="BV763" s="62"/>
      <c r="BW763" s="62"/>
      <c r="BX763" s="62"/>
      <c r="BY763" s="62"/>
      <c r="BZ763" s="52"/>
      <c r="CA763" s="83"/>
      <c r="CB763" s="83"/>
      <c r="CC763" s="83"/>
      <c r="CD763" s="83"/>
      <c r="CE763" s="83"/>
      <c r="CF763" s="83"/>
      <c r="CG763" s="83"/>
      <c r="CH763" s="83"/>
      <c r="CI763" s="83"/>
      <c r="CJ763" s="83"/>
      <c r="CK763" s="83"/>
      <c r="CL763" s="83"/>
      <c r="CM763" s="83"/>
      <c r="CN763" s="83"/>
      <c r="CO763" s="83"/>
      <c r="CP763" s="83"/>
      <c r="CQ763" s="83"/>
      <c r="CR763" s="83"/>
      <c r="CS763" s="92"/>
      <c r="CT763" s="83"/>
      <c r="CU763" s="83"/>
      <c r="CV763" s="83"/>
      <c r="CW763" s="83"/>
      <c r="CX763" s="77"/>
    </row>
    <row r="764" spans="1:102" ht="13.5" customHeight="1" x14ac:dyDescent="0.2">
      <c r="A764" s="3"/>
      <c r="B764" s="77"/>
      <c r="C764" s="83"/>
      <c r="D764" s="83"/>
      <c r="E764" s="83"/>
      <c r="F764" s="83"/>
      <c r="G764" s="83"/>
      <c r="H764" s="83"/>
      <c r="I764" s="83"/>
      <c r="J764" s="83"/>
      <c r="K764" s="83"/>
      <c r="L764" s="83"/>
      <c r="M764" s="83"/>
      <c r="N764" s="83"/>
      <c r="O764" s="83"/>
      <c r="P764" s="83"/>
      <c r="Q764" s="83"/>
      <c r="R764" s="83"/>
      <c r="S764" s="83"/>
      <c r="T764" s="83"/>
      <c r="U764" s="83"/>
      <c r="V764" s="83"/>
      <c r="W764" s="83"/>
      <c r="X764" s="54"/>
      <c r="Y764" s="54"/>
      <c r="Z764" s="54"/>
      <c r="AA764" s="54"/>
      <c r="AB764" s="54"/>
      <c r="AC764" s="73"/>
      <c r="AD764" s="73"/>
      <c r="AE764" s="73"/>
      <c r="AF764" s="73"/>
      <c r="AG764" s="73"/>
      <c r="AH764" s="73"/>
      <c r="AI764" s="73"/>
      <c r="AJ764" s="73"/>
      <c r="AK764" s="73"/>
      <c r="AL764" s="73"/>
      <c r="AM764" s="73"/>
      <c r="AN764" s="73"/>
      <c r="AO764" s="73"/>
      <c r="AP764" s="73"/>
      <c r="AQ764" s="73"/>
      <c r="AR764" s="73"/>
      <c r="AS764" s="73"/>
      <c r="AT764" s="73"/>
      <c r="AU764" s="73"/>
      <c r="AV764" s="73"/>
      <c r="AW764" s="73"/>
      <c r="AX764" s="73"/>
      <c r="AY764" s="73"/>
      <c r="AZ764" s="77"/>
      <c r="BA764" s="52"/>
      <c r="BB764" s="62"/>
      <c r="BC764" s="62"/>
      <c r="BD764" s="62"/>
      <c r="BE764" s="62"/>
      <c r="BF764" s="62"/>
      <c r="BG764" s="62"/>
      <c r="BH764" s="62"/>
      <c r="BI764" s="62"/>
      <c r="BJ764" s="62"/>
      <c r="BK764" s="62"/>
      <c r="BL764" s="62"/>
      <c r="BM764" s="62"/>
      <c r="BN764" s="62"/>
      <c r="BO764" s="62"/>
      <c r="BP764" s="62"/>
      <c r="BQ764" s="62"/>
      <c r="BR764" s="62"/>
      <c r="BS764" s="62"/>
      <c r="BT764" s="62"/>
      <c r="BU764" s="62"/>
      <c r="BV764" s="62"/>
      <c r="BW764" s="62"/>
      <c r="BX764" s="62"/>
      <c r="BY764" s="62"/>
      <c r="BZ764" s="52"/>
      <c r="CA764" s="87"/>
      <c r="CB764" s="52"/>
      <c r="CC764" s="52"/>
      <c r="CD764" s="52"/>
      <c r="CE764" s="52"/>
      <c r="CF764" s="52"/>
      <c r="CG764" s="52"/>
      <c r="CH764" s="52"/>
      <c r="CI764" s="52"/>
      <c r="CJ764" s="52"/>
      <c r="CK764" s="52"/>
      <c r="CL764" s="52"/>
      <c r="CM764" s="52"/>
      <c r="CN764" s="52"/>
      <c r="CO764" s="52"/>
      <c r="CP764" s="91"/>
      <c r="CQ764" s="91"/>
      <c r="CR764" s="91"/>
      <c r="CS764" s="92"/>
      <c r="CT764" s="83"/>
      <c r="CU764" s="83"/>
      <c r="CV764" s="83"/>
      <c r="CW764" s="83"/>
      <c r="CX764" s="77"/>
    </row>
    <row r="765" spans="1:102" ht="13.5" customHeight="1" x14ac:dyDescent="0.25">
      <c r="A765" s="3"/>
      <c r="B765" s="77"/>
      <c r="C765" s="84"/>
      <c r="D765" s="75"/>
      <c r="E765" s="75"/>
      <c r="F765" s="75"/>
      <c r="G765" s="75"/>
      <c r="H765" s="75"/>
      <c r="I765" s="75"/>
      <c r="J765" s="75"/>
      <c r="K765" s="75"/>
      <c r="L765" s="75"/>
      <c r="M765" s="74"/>
      <c r="N765" s="74"/>
      <c r="O765" s="74"/>
      <c r="P765" s="74"/>
      <c r="Q765" s="74"/>
      <c r="R765" s="85"/>
      <c r="S765" s="85"/>
      <c r="T765" s="85"/>
      <c r="U765" s="86"/>
      <c r="V765" s="86"/>
      <c r="W765" s="86"/>
      <c r="X765" s="74"/>
      <c r="Y765" s="74"/>
      <c r="Z765" s="74"/>
      <c r="AA765" s="74"/>
      <c r="AB765" s="74"/>
      <c r="AC765" s="73"/>
      <c r="AD765" s="73"/>
      <c r="AE765" s="73"/>
      <c r="AF765" s="73"/>
      <c r="AG765" s="73"/>
      <c r="AH765" s="73"/>
      <c r="AI765" s="73"/>
      <c r="AJ765" s="73"/>
      <c r="AK765" s="73"/>
      <c r="AL765" s="73"/>
      <c r="AM765" s="73"/>
      <c r="AN765" s="73"/>
      <c r="AO765" s="73"/>
      <c r="AP765" s="73"/>
      <c r="AQ765" s="73"/>
      <c r="AR765" s="73"/>
      <c r="AS765" s="73"/>
      <c r="AT765" s="73"/>
      <c r="AU765" s="73"/>
      <c r="AV765" s="73"/>
      <c r="AW765" s="73"/>
      <c r="AX765" s="73"/>
      <c r="AY765" s="73"/>
      <c r="AZ765" s="77"/>
      <c r="BA765" s="52"/>
      <c r="BB765" s="62"/>
      <c r="BC765" s="62"/>
      <c r="BD765" s="62"/>
      <c r="BE765" s="62"/>
      <c r="BF765" s="62"/>
      <c r="BG765" s="62"/>
      <c r="BH765" s="62"/>
      <c r="BI765" s="62"/>
      <c r="BJ765" s="62"/>
      <c r="BK765" s="62"/>
      <c r="BL765" s="62"/>
      <c r="BM765" s="62"/>
      <c r="BN765" s="62"/>
      <c r="BO765" s="62"/>
      <c r="BP765" s="62"/>
      <c r="BQ765" s="62"/>
      <c r="BR765" s="62"/>
      <c r="BS765" s="62"/>
      <c r="BT765" s="62"/>
      <c r="BU765" s="62"/>
      <c r="BV765" s="62"/>
      <c r="BW765" s="62"/>
      <c r="BX765" s="62"/>
      <c r="BY765" s="62"/>
      <c r="BZ765" s="52"/>
      <c r="CA765" s="83"/>
      <c r="CB765" s="83"/>
      <c r="CC765" s="83"/>
      <c r="CD765" s="83"/>
      <c r="CE765" s="83"/>
      <c r="CF765" s="83"/>
      <c r="CG765" s="83"/>
      <c r="CH765" s="83"/>
      <c r="CI765" s="83"/>
      <c r="CJ765" s="83"/>
      <c r="CK765" s="83"/>
      <c r="CL765" s="83"/>
      <c r="CM765" s="83"/>
      <c r="CN765" s="83"/>
      <c r="CO765" s="83"/>
      <c r="CP765" s="83"/>
      <c r="CQ765" s="83"/>
      <c r="CR765" s="83"/>
      <c r="CS765" s="92"/>
      <c r="CT765" s="83"/>
      <c r="CU765" s="83"/>
      <c r="CV765" s="83"/>
      <c r="CW765" s="83"/>
      <c r="CX765" s="77"/>
    </row>
    <row r="766" spans="1:102" ht="13.5" customHeight="1" x14ac:dyDescent="0.25">
      <c r="A766" s="3"/>
      <c r="B766" s="77"/>
      <c r="C766" s="84"/>
      <c r="D766" s="75"/>
      <c r="E766" s="75"/>
      <c r="F766" s="75"/>
      <c r="G766" s="75"/>
      <c r="H766" s="75"/>
      <c r="I766" s="75"/>
      <c r="J766" s="75"/>
      <c r="K766" s="75"/>
      <c r="L766" s="75"/>
      <c r="M766" s="74"/>
      <c r="N766" s="74"/>
      <c r="O766" s="74"/>
      <c r="P766" s="74"/>
      <c r="Q766" s="74"/>
      <c r="R766" s="85"/>
      <c r="S766" s="85"/>
      <c r="T766" s="85"/>
      <c r="U766" s="86"/>
      <c r="V766" s="86"/>
      <c r="W766" s="86"/>
      <c r="X766" s="74"/>
      <c r="Y766" s="74"/>
      <c r="Z766" s="74"/>
      <c r="AA766" s="74"/>
      <c r="AB766" s="74"/>
      <c r="AC766" s="73"/>
      <c r="AD766" s="73"/>
      <c r="AE766" s="73"/>
      <c r="AF766" s="73"/>
      <c r="AG766" s="73"/>
      <c r="AH766" s="73"/>
      <c r="AI766" s="73"/>
      <c r="AJ766" s="73"/>
      <c r="AK766" s="73"/>
      <c r="AL766" s="73"/>
      <c r="AM766" s="73"/>
      <c r="AN766" s="73"/>
      <c r="AO766" s="73"/>
      <c r="AP766" s="73"/>
      <c r="AQ766" s="73"/>
      <c r="AR766" s="73"/>
      <c r="AS766" s="73"/>
      <c r="AT766" s="73"/>
      <c r="AU766" s="73"/>
      <c r="AV766" s="73"/>
      <c r="AW766" s="73"/>
      <c r="AX766" s="73"/>
      <c r="AY766" s="73"/>
      <c r="AZ766" s="77"/>
      <c r="BA766" s="53"/>
      <c r="BB766" s="62"/>
      <c r="BC766" s="62"/>
      <c r="BD766" s="62"/>
      <c r="BE766" s="62"/>
      <c r="BF766" s="62"/>
      <c r="BG766" s="62"/>
      <c r="BH766" s="62"/>
      <c r="BI766" s="62"/>
      <c r="BJ766" s="62"/>
      <c r="BK766" s="62"/>
      <c r="BL766" s="62"/>
      <c r="BM766" s="62"/>
      <c r="BN766" s="62"/>
      <c r="BO766" s="62"/>
      <c r="BP766" s="62"/>
      <c r="BQ766" s="62"/>
      <c r="BR766" s="62"/>
      <c r="BS766" s="62"/>
      <c r="BT766" s="62"/>
      <c r="BU766" s="62"/>
      <c r="BV766" s="62"/>
      <c r="BW766" s="62"/>
      <c r="BX766" s="62"/>
      <c r="BY766" s="62"/>
      <c r="BZ766" s="54"/>
      <c r="CA766" s="83"/>
      <c r="CB766" s="83"/>
      <c r="CC766" s="83"/>
      <c r="CD766" s="83"/>
      <c r="CE766" s="83"/>
      <c r="CF766" s="83"/>
      <c r="CG766" s="83"/>
      <c r="CH766" s="83"/>
      <c r="CI766" s="83"/>
      <c r="CJ766" s="83"/>
      <c r="CK766" s="83"/>
      <c r="CL766" s="83"/>
      <c r="CM766" s="83"/>
      <c r="CN766" s="83"/>
      <c r="CO766" s="83"/>
      <c r="CP766" s="83"/>
      <c r="CQ766" s="83"/>
      <c r="CR766" s="83"/>
      <c r="CS766" s="92"/>
      <c r="CT766" s="83"/>
      <c r="CU766" s="83"/>
      <c r="CV766" s="83"/>
      <c r="CW766" s="83"/>
      <c r="CX766" s="77"/>
    </row>
    <row r="767" spans="1:102" ht="13.5" customHeight="1" x14ac:dyDescent="0.25">
      <c r="A767" s="3"/>
      <c r="B767" s="77"/>
      <c r="C767" s="84"/>
      <c r="D767" s="75"/>
      <c r="E767" s="75"/>
      <c r="F767" s="75"/>
      <c r="G767" s="75"/>
      <c r="H767" s="75"/>
      <c r="I767" s="75"/>
      <c r="J767" s="75"/>
      <c r="K767" s="75"/>
      <c r="L767" s="75"/>
      <c r="M767" s="74"/>
      <c r="N767" s="74"/>
      <c r="O767" s="74"/>
      <c r="P767" s="74"/>
      <c r="Q767" s="74"/>
      <c r="R767" s="85"/>
      <c r="S767" s="85"/>
      <c r="T767" s="85"/>
      <c r="U767" s="86"/>
      <c r="V767" s="86"/>
      <c r="W767" s="86"/>
      <c r="X767" s="74"/>
      <c r="Y767" s="74"/>
      <c r="Z767" s="74"/>
      <c r="AA767" s="74"/>
      <c r="AB767" s="74"/>
      <c r="AC767" s="73"/>
      <c r="AD767" s="73"/>
      <c r="AE767" s="73"/>
      <c r="AF767" s="73"/>
      <c r="AG767" s="73"/>
      <c r="AH767" s="73"/>
      <c r="AI767" s="73"/>
      <c r="AJ767" s="73"/>
      <c r="AK767" s="73"/>
      <c r="AL767" s="73"/>
      <c r="AM767" s="73"/>
      <c r="AN767" s="73"/>
      <c r="AO767" s="73"/>
      <c r="AP767" s="73"/>
      <c r="AQ767" s="73"/>
      <c r="AR767" s="73"/>
      <c r="AS767" s="73"/>
      <c r="AT767" s="73"/>
      <c r="AU767" s="73"/>
      <c r="AV767" s="73"/>
      <c r="AW767" s="73"/>
      <c r="AX767" s="73"/>
      <c r="AY767" s="73"/>
      <c r="AZ767" s="77"/>
      <c r="BA767" s="52"/>
      <c r="BB767" s="62"/>
      <c r="BC767" s="62"/>
      <c r="BD767" s="62"/>
      <c r="BE767" s="62"/>
      <c r="BF767" s="62"/>
      <c r="BG767" s="62"/>
      <c r="BH767" s="62"/>
      <c r="BI767" s="62"/>
      <c r="BJ767" s="62"/>
      <c r="BK767" s="62"/>
      <c r="BL767" s="62"/>
      <c r="BM767" s="62"/>
      <c r="BN767" s="62"/>
      <c r="BO767" s="62"/>
      <c r="BP767" s="62"/>
      <c r="BQ767" s="62"/>
      <c r="BR767" s="62"/>
      <c r="BS767" s="62"/>
      <c r="BT767" s="62"/>
      <c r="BU767" s="62"/>
      <c r="BV767" s="62"/>
      <c r="BW767" s="62"/>
      <c r="BX767" s="62"/>
      <c r="BY767" s="62"/>
      <c r="BZ767" s="52"/>
      <c r="CA767" s="77"/>
      <c r="CB767" s="77"/>
      <c r="CC767" s="77"/>
      <c r="CD767" s="77"/>
      <c r="CE767" s="77"/>
      <c r="CF767" s="77"/>
      <c r="CG767" s="77"/>
      <c r="CH767" s="77"/>
      <c r="CI767" s="77"/>
      <c r="CJ767" s="77"/>
      <c r="CK767" s="77"/>
      <c r="CL767" s="77"/>
      <c r="CM767" s="77"/>
      <c r="CN767" s="77"/>
      <c r="CO767" s="77"/>
      <c r="CP767" s="77"/>
      <c r="CQ767" s="77"/>
      <c r="CR767" s="77"/>
      <c r="CS767" s="77"/>
      <c r="CT767" s="77"/>
      <c r="CU767" s="77"/>
      <c r="CV767" s="77"/>
      <c r="CW767" s="77"/>
      <c r="CX767" s="77"/>
    </row>
    <row r="768" spans="1:102" ht="13.5" customHeight="1" x14ac:dyDescent="0.25">
      <c r="A768" s="3"/>
      <c r="B768" s="77"/>
      <c r="C768" s="84"/>
      <c r="D768" s="75"/>
      <c r="E768" s="75"/>
      <c r="F768" s="75"/>
      <c r="G768" s="75"/>
      <c r="H768" s="75"/>
      <c r="I768" s="75"/>
      <c r="J768" s="75"/>
      <c r="K768" s="75"/>
      <c r="L768" s="75"/>
      <c r="M768" s="74"/>
      <c r="N768" s="74"/>
      <c r="O768" s="74"/>
      <c r="P768" s="74"/>
      <c r="Q768" s="74"/>
      <c r="R768" s="85"/>
      <c r="S768" s="85"/>
      <c r="T768" s="85"/>
      <c r="U768" s="86"/>
      <c r="V768" s="86"/>
      <c r="W768" s="86"/>
      <c r="X768" s="74"/>
      <c r="Y768" s="74"/>
      <c r="Z768" s="74"/>
      <c r="AA768" s="74"/>
      <c r="AB768" s="74"/>
      <c r="AC768" s="73"/>
      <c r="AD768" s="73"/>
      <c r="AE768" s="73"/>
      <c r="AF768" s="73"/>
      <c r="AG768" s="73"/>
      <c r="AH768" s="73"/>
      <c r="AI768" s="73"/>
      <c r="AJ768" s="73"/>
      <c r="AK768" s="73"/>
      <c r="AL768" s="73"/>
      <c r="AM768" s="73"/>
      <c r="AN768" s="73"/>
      <c r="AO768" s="73"/>
      <c r="AP768" s="73"/>
      <c r="AQ768" s="73"/>
      <c r="AR768" s="73"/>
      <c r="AS768" s="73"/>
      <c r="AT768" s="73"/>
      <c r="AU768" s="73"/>
      <c r="AV768" s="73"/>
      <c r="AW768" s="73"/>
      <c r="AX768" s="73"/>
      <c r="AY768" s="73"/>
      <c r="AZ768" s="77"/>
      <c r="BA768" s="53"/>
      <c r="BB768" s="62"/>
      <c r="BC768" s="62"/>
      <c r="BD768" s="62"/>
      <c r="BE768" s="62"/>
      <c r="BF768" s="62"/>
      <c r="BG768" s="62"/>
      <c r="BH768" s="62"/>
      <c r="BI768" s="62"/>
      <c r="BJ768" s="62"/>
      <c r="BK768" s="62"/>
      <c r="BL768" s="62"/>
      <c r="BM768" s="62"/>
      <c r="BN768" s="62"/>
      <c r="BO768" s="62"/>
      <c r="BP768" s="62"/>
      <c r="BQ768" s="62"/>
      <c r="BR768" s="62"/>
      <c r="BS768" s="62"/>
      <c r="BT768" s="62"/>
      <c r="BU768" s="62"/>
      <c r="BV768" s="62"/>
      <c r="BW768" s="62"/>
      <c r="BX768" s="62"/>
      <c r="BY768" s="62"/>
      <c r="BZ768" s="54"/>
      <c r="CA768" s="77"/>
      <c r="CB768" s="77"/>
      <c r="CC768" s="77"/>
      <c r="CD768" s="81"/>
      <c r="CE768" s="81"/>
      <c r="CF768" s="81"/>
      <c r="CG768" s="81"/>
      <c r="CH768" s="81"/>
      <c r="CI768" s="81"/>
      <c r="CJ768" s="81"/>
      <c r="CK768" s="81"/>
      <c r="CL768" s="81"/>
      <c r="CM768" s="81"/>
      <c r="CN768" s="81"/>
      <c r="CO768" s="81"/>
      <c r="CP768" s="81"/>
      <c r="CQ768" s="81"/>
      <c r="CR768" s="81"/>
      <c r="CS768" s="81"/>
      <c r="CT768" s="81"/>
      <c r="CU768" s="77"/>
      <c r="CV768" s="77"/>
      <c r="CW768" s="77"/>
      <c r="CX768" s="77"/>
    </row>
    <row r="769" spans="1:102" ht="13.5" customHeight="1" x14ac:dyDescent="0.2">
      <c r="A769" s="3"/>
      <c r="B769" s="77"/>
      <c r="C769" s="83"/>
      <c r="D769" s="83"/>
      <c r="E769" s="83"/>
      <c r="F769" s="83"/>
      <c r="G769" s="83"/>
      <c r="H769" s="83"/>
      <c r="I769" s="83"/>
      <c r="J769" s="83"/>
      <c r="K769" s="83"/>
      <c r="L769" s="83"/>
      <c r="M769" s="83"/>
      <c r="N769" s="83"/>
      <c r="O769" s="83"/>
      <c r="P769" s="83"/>
      <c r="Q769" s="83"/>
      <c r="R769" s="83"/>
      <c r="S769" s="83"/>
      <c r="T769" s="83"/>
      <c r="U769" s="83"/>
      <c r="V769" s="83"/>
      <c r="W769" s="83"/>
      <c r="X769" s="54"/>
      <c r="Y769" s="54"/>
      <c r="Z769" s="54"/>
      <c r="AA769" s="54"/>
      <c r="AB769" s="54"/>
      <c r="AC769" s="73"/>
      <c r="AD769" s="73"/>
      <c r="AE769" s="73"/>
      <c r="AF769" s="73"/>
      <c r="AG769" s="73"/>
      <c r="AH769" s="73"/>
      <c r="AI769" s="73"/>
      <c r="AJ769" s="73"/>
      <c r="AK769" s="73"/>
      <c r="AL769" s="73"/>
      <c r="AM769" s="73"/>
      <c r="AN769" s="73"/>
      <c r="AO769" s="73"/>
      <c r="AP769" s="73"/>
      <c r="AQ769" s="73"/>
      <c r="AR769" s="73"/>
      <c r="AS769" s="73"/>
      <c r="AT769" s="73"/>
      <c r="AU769" s="73"/>
      <c r="AV769" s="73"/>
      <c r="AW769" s="73"/>
      <c r="AX769" s="73"/>
      <c r="AY769" s="73"/>
      <c r="AZ769" s="77"/>
      <c r="BA769" s="53"/>
      <c r="BB769" s="62"/>
      <c r="BC769" s="62"/>
      <c r="BD769" s="62"/>
      <c r="BE769" s="62"/>
      <c r="BF769" s="62"/>
      <c r="BG769" s="62"/>
      <c r="BH769" s="62"/>
      <c r="BI769" s="62"/>
      <c r="BJ769" s="62"/>
      <c r="BK769" s="62"/>
      <c r="BL769" s="62"/>
      <c r="BM769" s="62"/>
      <c r="BN769" s="62"/>
      <c r="BO769" s="62"/>
      <c r="BP769" s="62"/>
      <c r="BQ769" s="62"/>
      <c r="BR769" s="62"/>
      <c r="BS769" s="62"/>
      <c r="BT769" s="62"/>
      <c r="BU769" s="62"/>
      <c r="BV769" s="62"/>
      <c r="BW769" s="62"/>
      <c r="BX769" s="62"/>
      <c r="BY769" s="62"/>
      <c r="BZ769" s="54"/>
      <c r="CA769" s="77"/>
      <c r="CB769" s="77"/>
      <c r="CC769" s="77"/>
      <c r="CD769" s="81"/>
      <c r="CE769" s="81"/>
      <c r="CF769" s="81"/>
      <c r="CG769" s="81"/>
      <c r="CH769" s="81"/>
      <c r="CI769" s="81"/>
      <c r="CJ769" s="81"/>
      <c r="CK769" s="81"/>
      <c r="CL769" s="81"/>
      <c r="CM769" s="81"/>
      <c r="CN769" s="81"/>
      <c r="CO769" s="81"/>
      <c r="CP769" s="81"/>
      <c r="CQ769" s="81"/>
      <c r="CR769" s="81"/>
      <c r="CS769" s="81"/>
      <c r="CT769" s="81"/>
      <c r="CU769" s="77"/>
      <c r="CV769" s="77"/>
      <c r="CW769" s="77"/>
      <c r="CX769" s="77"/>
    </row>
    <row r="770" spans="1:102" ht="13.5" customHeight="1" x14ac:dyDescent="0.2">
      <c r="A770" s="3"/>
      <c r="B770" s="77"/>
      <c r="C770" s="83"/>
      <c r="D770" s="83"/>
      <c r="E770" s="83"/>
      <c r="F770" s="83"/>
      <c r="G770" s="83"/>
      <c r="H770" s="83"/>
      <c r="I770" s="83"/>
      <c r="J770" s="83"/>
      <c r="K770" s="83"/>
      <c r="L770" s="83"/>
      <c r="M770" s="83"/>
      <c r="N770" s="83"/>
      <c r="O770" s="83"/>
      <c r="P770" s="83"/>
      <c r="Q770" s="83"/>
      <c r="R770" s="83"/>
      <c r="S770" s="83"/>
      <c r="T770" s="83"/>
      <c r="U770" s="83"/>
      <c r="V770" s="83"/>
      <c r="W770" s="83"/>
      <c r="X770" s="54"/>
      <c r="Y770" s="54"/>
      <c r="Z770" s="54"/>
      <c r="AA770" s="54"/>
      <c r="AB770" s="54"/>
      <c r="AC770" s="73"/>
      <c r="AD770" s="73"/>
      <c r="AE770" s="73"/>
      <c r="AF770" s="73"/>
      <c r="AG770" s="73"/>
      <c r="AH770" s="73"/>
      <c r="AI770" s="73"/>
      <c r="AJ770" s="73"/>
      <c r="AK770" s="73"/>
      <c r="AL770" s="73"/>
      <c r="AM770" s="73"/>
      <c r="AN770" s="73"/>
      <c r="AO770" s="73"/>
      <c r="AP770" s="73"/>
      <c r="AQ770" s="73"/>
      <c r="AR770" s="73"/>
      <c r="AS770" s="73"/>
      <c r="AT770" s="73"/>
      <c r="AU770" s="73"/>
      <c r="AV770" s="73"/>
      <c r="AW770" s="73"/>
      <c r="AX770" s="73"/>
      <c r="AY770" s="73"/>
      <c r="AZ770" s="77"/>
      <c r="BA770" s="77"/>
      <c r="BB770" s="62"/>
      <c r="BC770" s="62"/>
      <c r="BD770" s="62"/>
      <c r="BE770" s="62"/>
      <c r="BF770" s="62"/>
      <c r="BG770" s="62"/>
      <c r="BH770" s="62"/>
      <c r="BI770" s="62"/>
      <c r="BJ770" s="62"/>
      <c r="BK770" s="62"/>
      <c r="BL770" s="62"/>
      <c r="BM770" s="62"/>
      <c r="BN770" s="62"/>
      <c r="BO770" s="62"/>
      <c r="BP770" s="62"/>
      <c r="BQ770" s="62"/>
      <c r="BR770" s="62"/>
      <c r="BS770" s="62"/>
      <c r="BT770" s="62"/>
      <c r="BU770" s="62"/>
      <c r="BV770" s="62"/>
      <c r="BW770" s="62"/>
      <c r="BX770" s="62"/>
      <c r="BY770" s="62"/>
      <c r="BZ770" s="77"/>
      <c r="CA770" s="77"/>
      <c r="CB770" s="77"/>
      <c r="CC770" s="77"/>
      <c r="CD770" s="81"/>
      <c r="CE770" s="81"/>
      <c r="CF770" s="81"/>
      <c r="CG770" s="81"/>
      <c r="CH770" s="81"/>
      <c r="CI770" s="81"/>
      <c r="CJ770" s="81"/>
      <c r="CK770" s="81"/>
      <c r="CL770" s="81"/>
      <c r="CM770" s="81"/>
      <c r="CN770" s="81"/>
      <c r="CO770" s="81"/>
      <c r="CP770" s="81"/>
      <c r="CQ770" s="81"/>
      <c r="CR770" s="81"/>
      <c r="CS770" s="81"/>
      <c r="CT770" s="81"/>
      <c r="CU770" s="77"/>
      <c r="CV770" s="77"/>
      <c r="CW770" s="77"/>
      <c r="CX770" s="77"/>
    </row>
    <row r="771" spans="1:102" ht="13.5" customHeight="1" x14ac:dyDescent="0.25">
      <c r="A771" s="3"/>
      <c r="B771" s="77"/>
      <c r="C771" s="84"/>
      <c r="D771" s="75"/>
      <c r="E771" s="75"/>
      <c r="F771" s="75"/>
      <c r="G771" s="75"/>
      <c r="H771" s="75"/>
      <c r="I771" s="75"/>
      <c r="J771" s="75"/>
      <c r="K771" s="75"/>
      <c r="L771" s="75"/>
      <c r="M771" s="74"/>
      <c r="N771" s="74"/>
      <c r="O771" s="74"/>
      <c r="P771" s="74"/>
      <c r="Q771" s="74"/>
      <c r="R771" s="85"/>
      <c r="S771" s="85"/>
      <c r="T771" s="85"/>
      <c r="U771" s="86"/>
      <c r="V771" s="86"/>
      <c r="W771" s="86"/>
      <c r="X771" s="74"/>
      <c r="Y771" s="74"/>
      <c r="Z771" s="74"/>
      <c r="AA771" s="74"/>
      <c r="AB771" s="74"/>
      <c r="AC771" s="73"/>
      <c r="AD771" s="73"/>
      <c r="AE771" s="73"/>
      <c r="AF771" s="73"/>
      <c r="AG771" s="73"/>
      <c r="AH771" s="73"/>
      <c r="AI771" s="73"/>
      <c r="AJ771" s="73"/>
      <c r="AK771" s="73"/>
      <c r="AL771" s="73"/>
      <c r="AM771" s="73"/>
      <c r="AN771" s="73"/>
      <c r="AO771" s="73"/>
      <c r="AP771" s="73"/>
      <c r="AQ771" s="73"/>
      <c r="AR771" s="73"/>
      <c r="AS771" s="73"/>
      <c r="AT771" s="73"/>
      <c r="AU771" s="73"/>
      <c r="AV771" s="73"/>
      <c r="AW771" s="73"/>
      <c r="AX771" s="73"/>
      <c r="AY771" s="73"/>
      <c r="AZ771" s="77"/>
      <c r="BA771" s="77"/>
      <c r="BB771" s="62"/>
      <c r="BC771" s="62"/>
      <c r="BD771" s="62"/>
      <c r="BE771" s="62"/>
      <c r="BF771" s="62"/>
      <c r="BG771" s="62"/>
      <c r="BH771" s="62"/>
      <c r="BI771" s="62"/>
      <c r="BJ771" s="62"/>
      <c r="BK771" s="62"/>
      <c r="BL771" s="62"/>
      <c r="BM771" s="62"/>
      <c r="BN771" s="62"/>
      <c r="BO771" s="62"/>
      <c r="BP771" s="62"/>
      <c r="BQ771" s="62"/>
      <c r="BR771" s="62"/>
      <c r="BS771" s="62"/>
      <c r="BT771" s="62"/>
      <c r="BU771" s="62"/>
      <c r="BV771" s="62"/>
      <c r="BW771" s="62"/>
      <c r="BX771" s="62"/>
      <c r="BY771" s="62"/>
      <c r="BZ771" s="77"/>
      <c r="CA771" s="77"/>
      <c r="CB771" s="77"/>
      <c r="CC771" s="77"/>
      <c r="CD771" s="81"/>
      <c r="CE771" s="81"/>
      <c r="CF771" s="81"/>
      <c r="CG771" s="81"/>
      <c r="CH771" s="81"/>
      <c r="CI771" s="81"/>
      <c r="CJ771" s="81"/>
      <c r="CK771" s="81"/>
      <c r="CL771" s="81"/>
      <c r="CM771" s="81"/>
      <c r="CN771" s="81"/>
      <c r="CO771" s="81"/>
      <c r="CP771" s="81"/>
      <c r="CQ771" s="81"/>
      <c r="CR771" s="81"/>
      <c r="CS771" s="81"/>
      <c r="CT771" s="81"/>
      <c r="CU771" s="77"/>
      <c r="CV771" s="77"/>
      <c r="CW771" s="77"/>
      <c r="CX771" s="77"/>
    </row>
    <row r="772" spans="1:102" ht="13.5" customHeight="1" x14ac:dyDescent="0.25">
      <c r="A772" s="3"/>
      <c r="B772" s="77"/>
      <c r="C772" s="84"/>
      <c r="D772" s="75"/>
      <c r="E772" s="75"/>
      <c r="F772" s="75"/>
      <c r="G772" s="75"/>
      <c r="H772" s="75"/>
      <c r="I772" s="75"/>
      <c r="J772" s="75"/>
      <c r="K772" s="75"/>
      <c r="L772" s="75"/>
      <c r="M772" s="74"/>
      <c r="N772" s="74"/>
      <c r="O772" s="74"/>
      <c r="P772" s="74"/>
      <c r="Q772" s="74"/>
      <c r="R772" s="85"/>
      <c r="S772" s="85"/>
      <c r="T772" s="85"/>
      <c r="U772" s="86"/>
      <c r="V772" s="86"/>
      <c r="W772" s="86"/>
      <c r="X772" s="74"/>
      <c r="Y772" s="74"/>
      <c r="Z772" s="74"/>
      <c r="AA772" s="74"/>
      <c r="AB772" s="74"/>
      <c r="AC772" s="73"/>
      <c r="AD772" s="73"/>
      <c r="AE772" s="73"/>
      <c r="AF772" s="73"/>
      <c r="AG772" s="73"/>
      <c r="AH772" s="73"/>
      <c r="AI772" s="73"/>
      <c r="AJ772" s="73"/>
      <c r="AK772" s="73"/>
      <c r="AL772" s="73"/>
      <c r="AM772" s="73"/>
      <c r="AN772" s="73"/>
      <c r="AO772" s="73"/>
      <c r="AP772" s="73"/>
      <c r="AQ772" s="73"/>
      <c r="AR772" s="73"/>
      <c r="AS772" s="73"/>
      <c r="AT772" s="73"/>
      <c r="AU772" s="73"/>
      <c r="AV772" s="73"/>
      <c r="AW772" s="73"/>
      <c r="AX772" s="73"/>
      <c r="AY772" s="73"/>
      <c r="AZ772" s="77"/>
      <c r="BA772" s="77"/>
      <c r="BB772" s="62"/>
      <c r="BC772" s="62"/>
      <c r="BD772" s="62"/>
      <c r="BE772" s="62"/>
      <c r="BF772" s="62"/>
      <c r="BG772" s="62"/>
      <c r="BH772" s="62"/>
      <c r="BI772" s="62"/>
      <c r="BJ772" s="62"/>
      <c r="BK772" s="62"/>
      <c r="BL772" s="62"/>
      <c r="BM772" s="62"/>
      <c r="BN772" s="62"/>
      <c r="BO772" s="62"/>
      <c r="BP772" s="62"/>
      <c r="BQ772" s="62"/>
      <c r="BR772" s="62"/>
      <c r="BS772" s="62"/>
      <c r="BT772" s="62"/>
      <c r="BU772" s="62"/>
      <c r="BV772" s="62"/>
      <c r="BW772" s="62"/>
      <c r="BX772" s="62"/>
      <c r="BY772" s="62"/>
      <c r="BZ772" s="77"/>
      <c r="CA772" s="77"/>
      <c r="CB772" s="77"/>
      <c r="CC772" s="77"/>
      <c r="CD772" s="81"/>
      <c r="CE772" s="81"/>
      <c r="CF772" s="81"/>
      <c r="CG772" s="81"/>
      <c r="CH772" s="81"/>
      <c r="CI772" s="81"/>
      <c r="CJ772" s="81"/>
      <c r="CK772" s="81"/>
      <c r="CL772" s="81"/>
      <c r="CM772" s="81"/>
      <c r="CN772" s="81"/>
      <c r="CO772" s="81"/>
      <c r="CP772" s="81"/>
      <c r="CQ772" s="81"/>
      <c r="CR772" s="81"/>
      <c r="CS772" s="81"/>
      <c r="CT772" s="81"/>
      <c r="CU772" s="77"/>
      <c r="CV772" s="77"/>
      <c r="CW772" s="77"/>
      <c r="CX772" s="77"/>
    </row>
    <row r="773" spans="1:102" ht="13.5" customHeight="1" x14ac:dyDescent="0.25">
      <c r="A773" s="3"/>
      <c r="B773" s="77"/>
      <c r="C773" s="84"/>
      <c r="D773" s="75"/>
      <c r="E773" s="75"/>
      <c r="F773" s="75"/>
      <c r="G773" s="75"/>
      <c r="H773" s="75"/>
      <c r="I773" s="75"/>
      <c r="J773" s="75"/>
      <c r="K773" s="75"/>
      <c r="L773" s="75"/>
      <c r="M773" s="74"/>
      <c r="N773" s="74"/>
      <c r="O773" s="74"/>
      <c r="P773" s="74"/>
      <c r="Q773" s="74"/>
      <c r="R773" s="85"/>
      <c r="S773" s="85"/>
      <c r="T773" s="85"/>
      <c r="U773" s="86"/>
      <c r="V773" s="86"/>
      <c r="W773" s="86"/>
      <c r="X773" s="74"/>
      <c r="Y773" s="74"/>
      <c r="Z773" s="74"/>
      <c r="AA773" s="74"/>
      <c r="AB773" s="74"/>
      <c r="AC773" s="73"/>
      <c r="AD773" s="73"/>
      <c r="AE773" s="73"/>
      <c r="AF773" s="73"/>
      <c r="AG773" s="73"/>
      <c r="AH773" s="73"/>
      <c r="AI773" s="73"/>
      <c r="AJ773" s="73"/>
      <c r="AK773" s="73"/>
      <c r="AL773" s="73"/>
      <c r="AM773" s="73"/>
      <c r="AN773" s="73"/>
      <c r="AO773" s="73"/>
      <c r="AP773" s="73"/>
      <c r="AQ773" s="73"/>
      <c r="AR773" s="73"/>
      <c r="AS773" s="73"/>
      <c r="AT773" s="73"/>
      <c r="AU773" s="73"/>
      <c r="AV773" s="73"/>
      <c r="AW773" s="73"/>
      <c r="AX773" s="73"/>
      <c r="AY773" s="73"/>
      <c r="AZ773" s="77"/>
      <c r="BA773" s="77"/>
      <c r="BB773" s="62"/>
      <c r="BC773" s="62"/>
      <c r="BD773" s="62"/>
      <c r="BE773" s="62"/>
      <c r="BF773" s="62"/>
      <c r="BG773" s="62"/>
      <c r="BH773" s="62"/>
      <c r="BI773" s="62"/>
      <c r="BJ773" s="62"/>
      <c r="BK773" s="62"/>
      <c r="BL773" s="62"/>
      <c r="BM773" s="62"/>
      <c r="BN773" s="62"/>
      <c r="BO773" s="62"/>
      <c r="BP773" s="62"/>
      <c r="BQ773" s="62"/>
      <c r="BR773" s="62"/>
      <c r="BS773" s="62"/>
      <c r="BT773" s="62"/>
      <c r="BU773" s="62"/>
      <c r="BV773" s="62"/>
      <c r="BW773" s="62"/>
      <c r="BX773" s="62"/>
      <c r="BY773" s="62"/>
      <c r="BZ773" s="77"/>
      <c r="CA773" s="77"/>
      <c r="CB773" s="77"/>
      <c r="CC773" s="77"/>
      <c r="CD773" s="81"/>
      <c r="CE773" s="81"/>
      <c r="CF773" s="81"/>
      <c r="CG773" s="81"/>
      <c r="CH773" s="81"/>
      <c r="CI773" s="81"/>
      <c r="CJ773" s="81"/>
      <c r="CK773" s="81"/>
      <c r="CL773" s="81"/>
      <c r="CM773" s="81"/>
      <c r="CN773" s="81"/>
      <c r="CO773" s="81"/>
      <c r="CP773" s="81"/>
      <c r="CQ773" s="81"/>
      <c r="CR773" s="81"/>
      <c r="CS773" s="81"/>
      <c r="CT773" s="81"/>
      <c r="CU773" s="77"/>
      <c r="CV773" s="77"/>
      <c r="CW773" s="77"/>
      <c r="CX773" s="77"/>
    </row>
    <row r="774" spans="1:102" ht="13.5" customHeight="1" x14ac:dyDescent="0.25">
      <c r="A774" s="3"/>
      <c r="B774" s="77"/>
      <c r="C774" s="84"/>
      <c r="D774" s="75"/>
      <c r="E774" s="75"/>
      <c r="F774" s="75"/>
      <c r="G774" s="75"/>
      <c r="H774" s="75"/>
      <c r="I774" s="75"/>
      <c r="J774" s="75"/>
      <c r="K774" s="75"/>
      <c r="L774" s="75"/>
      <c r="M774" s="74"/>
      <c r="N774" s="74"/>
      <c r="O774" s="74"/>
      <c r="P774" s="74"/>
      <c r="Q774" s="74"/>
      <c r="R774" s="85"/>
      <c r="S774" s="85"/>
      <c r="T774" s="85"/>
      <c r="U774" s="86"/>
      <c r="V774" s="86"/>
      <c r="W774" s="86"/>
      <c r="X774" s="74"/>
      <c r="Y774" s="74"/>
      <c r="Z774" s="74"/>
      <c r="AA774" s="74"/>
      <c r="AB774" s="74"/>
      <c r="AC774" s="73"/>
      <c r="AD774" s="73"/>
      <c r="AE774" s="73"/>
      <c r="AF774" s="73"/>
      <c r="AG774" s="73"/>
      <c r="AH774" s="73"/>
      <c r="AI774" s="73"/>
      <c r="AJ774" s="73"/>
      <c r="AK774" s="73"/>
      <c r="AL774" s="73"/>
      <c r="AM774" s="73"/>
      <c r="AN774" s="73"/>
      <c r="AO774" s="73"/>
      <c r="AP774" s="73"/>
      <c r="AQ774" s="73"/>
      <c r="AR774" s="73"/>
      <c r="AS774" s="73"/>
      <c r="AT774" s="73"/>
      <c r="AU774" s="73"/>
      <c r="AV774" s="73"/>
      <c r="AW774" s="73"/>
      <c r="AX774" s="73"/>
      <c r="AY774" s="73"/>
      <c r="AZ774" s="77"/>
      <c r="BA774" s="77"/>
      <c r="BB774" s="62"/>
      <c r="BC774" s="62"/>
      <c r="BD774" s="62"/>
      <c r="BE774" s="62"/>
      <c r="BF774" s="62"/>
      <c r="BG774" s="62"/>
      <c r="BH774" s="62"/>
      <c r="BI774" s="62"/>
      <c r="BJ774" s="62"/>
      <c r="BK774" s="62"/>
      <c r="BL774" s="62"/>
      <c r="BM774" s="62"/>
      <c r="BN774" s="62"/>
      <c r="BO774" s="62"/>
      <c r="BP774" s="62"/>
      <c r="BQ774" s="62"/>
      <c r="BR774" s="62"/>
      <c r="BS774" s="62"/>
      <c r="BT774" s="62"/>
      <c r="BU774" s="62"/>
      <c r="BV774" s="62"/>
      <c r="BW774" s="62"/>
      <c r="BX774" s="62"/>
      <c r="BY774" s="62"/>
      <c r="BZ774" s="77"/>
      <c r="CA774" s="77"/>
      <c r="CB774" s="77"/>
      <c r="CC774" s="77"/>
      <c r="CD774" s="81"/>
      <c r="CE774" s="81"/>
      <c r="CF774" s="81"/>
      <c r="CG774" s="81"/>
      <c r="CH774" s="81"/>
      <c r="CI774" s="81"/>
      <c r="CJ774" s="81"/>
      <c r="CK774" s="81"/>
      <c r="CL774" s="81"/>
      <c r="CM774" s="81"/>
      <c r="CN774" s="81"/>
      <c r="CO774" s="81"/>
      <c r="CP774" s="81"/>
      <c r="CQ774" s="81"/>
      <c r="CR774" s="81"/>
      <c r="CS774" s="81"/>
      <c r="CT774" s="81"/>
      <c r="CU774" s="77"/>
      <c r="CV774" s="77"/>
      <c r="CW774" s="77"/>
      <c r="CX774" s="77"/>
    </row>
    <row r="775" spans="1:102" ht="13.5" customHeight="1" x14ac:dyDescent="0.2">
      <c r="A775" s="3"/>
      <c r="B775" s="77"/>
      <c r="C775" s="83"/>
      <c r="D775" s="83"/>
      <c r="E775" s="83"/>
      <c r="F775" s="83"/>
      <c r="G775" s="83"/>
      <c r="H775" s="83"/>
      <c r="I775" s="83"/>
      <c r="J775" s="83"/>
      <c r="K775" s="83"/>
      <c r="L775" s="83"/>
      <c r="M775" s="83"/>
      <c r="N775" s="83"/>
      <c r="O775" s="83"/>
      <c r="P775" s="83"/>
      <c r="Q775" s="83"/>
      <c r="R775" s="83"/>
      <c r="S775" s="83"/>
      <c r="T775" s="83"/>
      <c r="U775" s="83"/>
      <c r="V775" s="83"/>
      <c r="W775" s="83"/>
      <c r="X775" s="54"/>
      <c r="Y775" s="54"/>
      <c r="Z775" s="54"/>
      <c r="AA775" s="54"/>
      <c r="AB775" s="54"/>
      <c r="AC775" s="73"/>
      <c r="AD775" s="73"/>
      <c r="AE775" s="73"/>
      <c r="AF775" s="73"/>
      <c r="AG775" s="73"/>
      <c r="AH775" s="73"/>
      <c r="AI775" s="73"/>
      <c r="AJ775" s="73"/>
      <c r="AK775" s="73"/>
      <c r="AL775" s="73"/>
      <c r="AM775" s="73"/>
      <c r="AN775" s="73"/>
      <c r="AO775" s="73"/>
      <c r="AP775" s="73"/>
      <c r="AQ775" s="73"/>
      <c r="AR775" s="73"/>
      <c r="AS775" s="73"/>
      <c r="AT775" s="73"/>
      <c r="AU775" s="73"/>
      <c r="AV775" s="73"/>
      <c r="AW775" s="73"/>
      <c r="AX775" s="73"/>
      <c r="AY775" s="73"/>
      <c r="AZ775" s="77"/>
      <c r="BA775" s="77"/>
      <c r="BB775" s="62"/>
      <c r="BC775" s="62"/>
      <c r="BD775" s="62"/>
      <c r="BE775" s="62"/>
      <c r="BF775" s="62"/>
      <c r="BG775" s="62"/>
      <c r="BH775" s="62"/>
      <c r="BI775" s="62"/>
      <c r="BJ775" s="62"/>
      <c r="BK775" s="62"/>
      <c r="BL775" s="62"/>
      <c r="BM775" s="62"/>
      <c r="BN775" s="62"/>
      <c r="BO775" s="62"/>
      <c r="BP775" s="62"/>
      <c r="BQ775" s="62"/>
      <c r="BR775" s="62"/>
      <c r="BS775" s="62"/>
      <c r="BT775" s="62"/>
      <c r="BU775" s="62"/>
      <c r="BV775" s="62"/>
      <c r="BW775" s="62"/>
      <c r="BX775" s="62"/>
      <c r="BY775" s="62"/>
      <c r="BZ775" s="77"/>
      <c r="CA775" s="77"/>
      <c r="CB775" s="77"/>
      <c r="CC775" s="77"/>
      <c r="CD775" s="81"/>
      <c r="CE775" s="81"/>
      <c r="CF775" s="81"/>
      <c r="CG775" s="81"/>
      <c r="CH775" s="81"/>
      <c r="CI775" s="81"/>
      <c r="CJ775" s="81"/>
      <c r="CK775" s="81"/>
      <c r="CL775" s="81"/>
      <c r="CM775" s="81"/>
      <c r="CN775" s="81"/>
      <c r="CO775" s="81"/>
      <c r="CP775" s="81"/>
      <c r="CQ775" s="81"/>
      <c r="CR775" s="81"/>
      <c r="CS775" s="81"/>
      <c r="CT775" s="81"/>
      <c r="CU775" s="77"/>
      <c r="CV775" s="77"/>
      <c r="CW775" s="77"/>
      <c r="CX775" s="77"/>
    </row>
    <row r="776" spans="1:102" ht="13.5" customHeight="1" x14ac:dyDescent="0.2">
      <c r="A776" s="3"/>
      <c r="B776" s="77"/>
      <c r="C776" s="83"/>
      <c r="D776" s="83"/>
      <c r="E776" s="83"/>
      <c r="F776" s="83"/>
      <c r="G776" s="83"/>
      <c r="H776" s="83"/>
      <c r="I776" s="83"/>
      <c r="J776" s="83"/>
      <c r="K776" s="83"/>
      <c r="L776" s="83"/>
      <c r="M776" s="83"/>
      <c r="N776" s="83"/>
      <c r="O776" s="83"/>
      <c r="P776" s="83"/>
      <c r="Q776" s="83"/>
      <c r="R776" s="83"/>
      <c r="S776" s="83"/>
      <c r="T776" s="83"/>
      <c r="U776" s="83"/>
      <c r="V776" s="83"/>
      <c r="W776" s="83"/>
      <c r="X776" s="54"/>
      <c r="Y776" s="54"/>
      <c r="Z776" s="54"/>
      <c r="AA776" s="54"/>
      <c r="AB776" s="54"/>
      <c r="AC776" s="73"/>
      <c r="AD776" s="73"/>
      <c r="AE776" s="73"/>
      <c r="AF776" s="73"/>
      <c r="AG776" s="73"/>
      <c r="AH776" s="73"/>
      <c r="AI776" s="73"/>
      <c r="AJ776" s="73"/>
      <c r="AK776" s="73"/>
      <c r="AL776" s="73"/>
      <c r="AM776" s="73"/>
      <c r="AN776" s="73"/>
      <c r="AO776" s="73"/>
      <c r="AP776" s="73"/>
      <c r="AQ776" s="73"/>
      <c r="AR776" s="73"/>
      <c r="AS776" s="73"/>
      <c r="AT776" s="73"/>
      <c r="AU776" s="73"/>
      <c r="AV776" s="73"/>
      <c r="AW776" s="73"/>
      <c r="AX776" s="73"/>
      <c r="AY776" s="73"/>
      <c r="AZ776" s="77"/>
      <c r="BA776" s="77"/>
      <c r="BB776" s="62"/>
      <c r="BC776" s="62"/>
      <c r="BD776" s="62"/>
      <c r="BE776" s="62"/>
      <c r="BF776" s="62"/>
      <c r="BG776" s="62"/>
      <c r="BH776" s="62"/>
      <c r="BI776" s="62"/>
      <c r="BJ776" s="62"/>
      <c r="BK776" s="62"/>
      <c r="BL776" s="62"/>
      <c r="BM776" s="62"/>
      <c r="BN776" s="62"/>
      <c r="BO776" s="62"/>
      <c r="BP776" s="62"/>
      <c r="BQ776" s="62"/>
      <c r="BR776" s="62"/>
      <c r="BS776" s="62"/>
      <c r="BT776" s="62"/>
      <c r="BU776" s="62"/>
      <c r="BV776" s="62"/>
      <c r="BW776" s="62"/>
      <c r="BX776" s="62"/>
      <c r="BY776" s="62"/>
      <c r="BZ776" s="77"/>
      <c r="CA776" s="77"/>
      <c r="CB776" s="77"/>
      <c r="CC776" s="77"/>
      <c r="CD776" s="81"/>
      <c r="CE776" s="81"/>
      <c r="CF776" s="81"/>
      <c r="CG776" s="81"/>
      <c r="CH776" s="81"/>
      <c r="CI776" s="81"/>
      <c r="CJ776" s="81"/>
      <c r="CK776" s="81"/>
      <c r="CL776" s="81"/>
      <c r="CM776" s="81"/>
      <c r="CN776" s="81"/>
      <c r="CO776" s="81"/>
      <c r="CP776" s="81"/>
      <c r="CQ776" s="81"/>
      <c r="CR776" s="81"/>
      <c r="CS776" s="81"/>
      <c r="CT776" s="81"/>
      <c r="CU776" s="77"/>
      <c r="CV776" s="77"/>
      <c r="CW776" s="77"/>
      <c r="CX776" s="77"/>
    </row>
    <row r="777" spans="1:102" ht="13.5" customHeight="1" x14ac:dyDescent="0.25">
      <c r="A777" s="3"/>
      <c r="B777" s="77"/>
      <c r="C777" s="84"/>
      <c r="D777" s="75"/>
      <c r="E777" s="75"/>
      <c r="F777" s="75"/>
      <c r="G777" s="75"/>
      <c r="H777" s="75"/>
      <c r="I777" s="75"/>
      <c r="J777" s="75"/>
      <c r="K777" s="75"/>
      <c r="L777" s="75"/>
      <c r="M777" s="74"/>
      <c r="N777" s="74"/>
      <c r="O777" s="74"/>
      <c r="P777" s="74"/>
      <c r="Q777" s="74"/>
      <c r="R777" s="85"/>
      <c r="S777" s="85"/>
      <c r="T777" s="85"/>
      <c r="U777" s="86"/>
      <c r="V777" s="86"/>
      <c r="W777" s="86"/>
      <c r="X777" s="74"/>
      <c r="Y777" s="74"/>
      <c r="Z777" s="74"/>
      <c r="AA777" s="74"/>
      <c r="AB777" s="74"/>
      <c r="AC777" s="73"/>
      <c r="AD777" s="73"/>
      <c r="AE777" s="73"/>
      <c r="AF777" s="73"/>
      <c r="AG777" s="73"/>
      <c r="AH777" s="73"/>
      <c r="AI777" s="73"/>
      <c r="AJ777" s="73"/>
      <c r="AK777" s="73"/>
      <c r="AL777" s="73"/>
      <c r="AM777" s="73"/>
      <c r="AN777" s="73"/>
      <c r="AO777" s="73"/>
      <c r="AP777" s="73"/>
      <c r="AQ777" s="73"/>
      <c r="AR777" s="73"/>
      <c r="AS777" s="73"/>
      <c r="AT777" s="73"/>
      <c r="AU777" s="73"/>
      <c r="AV777" s="73"/>
      <c r="AW777" s="73"/>
      <c r="AX777" s="73"/>
      <c r="AY777" s="73"/>
      <c r="AZ777" s="77"/>
      <c r="BA777" s="77"/>
      <c r="BB777" s="62"/>
      <c r="BC777" s="62"/>
      <c r="BD777" s="62"/>
      <c r="BE777" s="62"/>
      <c r="BF777" s="62"/>
      <c r="BG777" s="62"/>
      <c r="BH777" s="62"/>
      <c r="BI777" s="62"/>
      <c r="BJ777" s="62"/>
      <c r="BK777" s="62"/>
      <c r="BL777" s="62"/>
      <c r="BM777" s="62"/>
      <c r="BN777" s="62"/>
      <c r="BO777" s="62"/>
      <c r="BP777" s="62"/>
      <c r="BQ777" s="62"/>
      <c r="BR777" s="62"/>
      <c r="BS777" s="62"/>
      <c r="BT777" s="62"/>
      <c r="BU777" s="62"/>
      <c r="BV777" s="62"/>
      <c r="BW777" s="62"/>
      <c r="BX777" s="62"/>
      <c r="BY777" s="62"/>
      <c r="BZ777" s="77"/>
      <c r="CA777" s="77"/>
      <c r="CB777" s="77"/>
      <c r="CC777" s="77"/>
      <c r="CD777" s="81"/>
      <c r="CE777" s="81"/>
      <c r="CF777" s="81"/>
      <c r="CG777" s="81"/>
      <c r="CH777" s="81"/>
      <c r="CI777" s="81"/>
      <c r="CJ777" s="81"/>
      <c r="CK777" s="81"/>
      <c r="CL777" s="81"/>
      <c r="CM777" s="81"/>
      <c r="CN777" s="81"/>
      <c r="CO777" s="81"/>
      <c r="CP777" s="81"/>
      <c r="CQ777" s="81"/>
      <c r="CR777" s="81"/>
      <c r="CS777" s="81"/>
      <c r="CT777" s="81"/>
      <c r="CU777" s="77"/>
      <c r="CV777" s="77"/>
      <c r="CW777" s="77"/>
      <c r="CX777" s="77"/>
    </row>
    <row r="778" spans="1:102" ht="13.5" customHeight="1" x14ac:dyDescent="0.25">
      <c r="A778" s="3"/>
      <c r="B778" s="77"/>
      <c r="C778" s="84"/>
      <c r="D778" s="75"/>
      <c r="E778" s="75"/>
      <c r="F778" s="75"/>
      <c r="G778" s="75"/>
      <c r="H778" s="75"/>
      <c r="I778" s="75"/>
      <c r="J778" s="75"/>
      <c r="K778" s="75"/>
      <c r="L778" s="75"/>
      <c r="M778" s="74"/>
      <c r="N778" s="74"/>
      <c r="O778" s="74"/>
      <c r="P778" s="74"/>
      <c r="Q778" s="74"/>
      <c r="R778" s="85"/>
      <c r="S778" s="85"/>
      <c r="T778" s="85"/>
      <c r="U778" s="86"/>
      <c r="V778" s="86"/>
      <c r="W778" s="86"/>
      <c r="X778" s="74"/>
      <c r="Y778" s="74"/>
      <c r="Z778" s="74"/>
      <c r="AA778" s="74"/>
      <c r="AB778" s="74"/>
      <c r="AC778" s="73"/>
      <c r="AD778" s="73"/>
      <c r="AE778" s="73"/>
      <c r="AF778" s="73"/>
      <c r="AG778" s="73"/>
      <c r="AH778" s="73"/>
      <c r="AI778" s="73"/>
      <c r="AJ778" s="73"/>
      <c r="AK778" s="73"/>
      <c r="AL778" s="73"/>
      <c r="AM778" s="73"/>
      <c r="AN778" s="73"/>
      <c r="AO778" s="73"/>
      <c r="AP778" s="73"/>
      <c r="AQ778" s="73"/>
      <c r="AR778" s="73"/>
      <c r="AS778" s="73"/>
      <c r="AT778" s="73"/>
      <c r="AU778" s="73"/>
      <c r="AV778" s="73"/>
      <c r="AW778" s="73"/>
      <c r="AX778" s="73"/>
      <c r="AY778" s="73"/>
      <c r="AZ778" s="77"/>
      <c r="BA778" s="77"/>
      <c r="BB778" s="62"/>
      <c r="BC778" s="62"/>
      <c r="BD778" s="62"/>
      <c r="BE778" s="62"/>
      <c r="BF778" s="62"/>
      <c r="BG778" s="62"/>
      <c r="BH778" s="62"/>
      <c r="BI778" s="62"/>
      <c r="BJ778" s="62"/>
      <c r="BK778" s="62"/>
      <c r="BL778" s="62"/>
      <c r="BM778" s="62"/>
      <c r="BN778" s="62"/>
      <c r="BO778" s="62"/>
      <c r="BP778" s="62"/>
      <c r="BQ778" s="62"/>
      <c r="BR778" s="62"/>
      <c r="BS778" s="62"/>
      <c r="BT778" s="62"/>
      <c r="BU778" s="62"/>
      <c r="BV778" s="62"/>
      <c r="BW778" s="62"/>
      <c r="BX778" s="62"/>
      <c r="BY778" s="62"/>
      <c r="BZ778" s="77"/>
      <c r="CA778" s="77"/>
      <c r="CB778" s="77"/>
      <c r="CC778" s="77"/>
      <c r="CD778" s="81"/>
      <c r="CE778" s="81"/>
      <c r="CF778" s="81"/>
      <c r="CG778" s="81"/>
      <c r="CH778" s="81"/>
      <c r="CI778" s="81"/>
      <c r="CJ778" s="81"/>
      <c r="CK778" s="81"/>
      <c r="CL778" s="81"/>
      <c r="CM778" s="81"/>
      <c r="CN778" s="81"/>
      <c r="CO778" s="81"/>
      <c r="CP778" s="81"/>
      <c r="CQ778" s="81"/>
      <c r="CR778" s="81"/>
      <c r="CS778" s="81"/>
      <c r="CT778" s="81"/>
      <c r="CU778" s="77"/>
      <c r="CV778" s="77"/>
      <c r="CW778" s="77"/>
      <c r="CX778" s="77"/>
    </row>
    <row r="779" spans="1:102" ht="13.5" customHeight="1" x14ac:dyDescent="0.25">
      <c r="A779" s="3"/>
      <c r="B779" s="77"/>
      <c r="C779" s="84"/>
      <c r="D779" s="75"/>
      <c r="E779" s="75"/>
      <c r="F779" s="75"/>
      <c r="G779" s="75"/>
      <c r="H779" s="75"/>
      <c r="I779" s="75"/>
      <c r="J779" s="75"/>
      <c r="K779" s="75"/>
      <c r="L779" s="75"/>
      <c r="M779" s="74"/>
      <c r="N779" s="74"/>
      <c r="O779" s="74"/>
      <c r="P779" s="74"/>
      <c r="Q779" s="74"/>
      <c r="R779" s="85"/>
      <c r="S779" s="85"/>
      <c r="T779" s="85"/>
      <c r="U779" s="86"/>
      <c r="V779" s="86"/>
      <c r="W779" s="86"/>
      <c r="X779" s="74"/>
      <c r="Y779" s="74"/>
      <c r="Z779" s="74"/>
      <c r="AA779" s="74"/>
      <c r="AB779" s="74"/>
      <c r="AC779" s="73"/>
      <c r="AD779" s="73"/>
      <c r="AE779" s="73"/>
      <c r="AF779" s="73"/>
      <c r="AG779" s="73"/>
      <c r="AH779" s="73"/>
      <c r="AI779" s="73"/>
      <c r="AJ779" s="73"/>
      <c r="AK779" s="73"/>
      <c r="AL779" s="73"/>
      <c r="AM779" s="73"/>
      <c r="AN779" s="73"/>
      <c r="AO779" s="73"/>
      <c r="AP779" s="73"/>
      <c r="AQ779" s="73"/>
      <c r="AR779" s="73"/>
      <c r="AS779" s="73"/>
      <c r="AT779" s="73"/>
      <c r="AU779" s="73"/>
      <c r="AV779" s="73"/>
      <c r="AW779" s="73"/>
      <c r="AX779" s="73"/>
      <c r="AY779" s="73"/>
      <c r="AZ779" s="77"/>
      <c r="BA779" s="77"/>
      <c r="BB779" s="62"/>
      <c r="BC779" s="62"/>
      <c r="BD779" s="62"/>
      <c r="BE779" s="62"/>
      <c r="BF779" s="62"/>
      <c r="BG779" s="62"/>
      <c r="BH779" s="62"/>
      <c r="BI779" s="62"/>
      <c r="BJ779" s="62"/>
      <c r="BK779" s="62"/>
      <c r="BL779" s="62"/>
      <c r="BM779" s="62"/>
      <c r="BN779" s="62"/>
      <c r="BO779" s="62"/>
      <c r="BP779" s="62"/>
      <c r="BQ779" s="62"/>
      <c r="BR779" s="62"/>
      <c r="BS779" s="62"/>
      <c r="BT779" s="62"/>
      <c r="BU779" s="62"/>
      <c r="BV779" s="62"/>
      <c r="BW779" s="62"/>
      <c r="BX779" s="62"/>
      <c r="BY779" s="62"/>
      <c r="BZ779" s="77"/>
      <c r="CA779" s="77"/>
      <c r="CB779" s="77"/>
      <c r="CC779" s="77"/>
      <c r="CD779" s="81"/>
      <c r="CE779" s="81"/>
      <c r="CF779" s="81"/>
      <c r="CG779" s="81"/>
      <c r="CH779" s="81"/>
      <c r="CI779" s="81"/>
      <c r="CJ779" s="81"/>
      <c r="CK779" s="81"/>
      <c r="CL779" s="81"/>
      <c r="CM779" s="81"/>
      <c r="CN779" s="81"/>
      <c r="CO779" s="81"/>
      <c r="CP779" s="81"/>
      <c r="CQ779" s="81"/>
      <c r="CR779" s="81"/>
      <c r="CS779" s="81"/>
      <c r="CT779" s="81"/>
      <c r="CU779" s="77"/>
      <c r="CV779" s="77"/>
      <c r="CW779" s="77"/>
      <c r="CX779" s="77"/>
    </row>
    <row r="780" spans="1:102" ht="13.5" customHeight="1" x14ac:dyDescent="0.25">
      <c r="A780" s="3"/>
      <c r="B780" s="77"/>
      <c r="C780" s="84"/>
      <c r="D780" s="75"/>
      <c r="E780" s="75"/>
      <c r="F780" s="75"/>
      <c r="G780" s="75"/>
      <c r="H780" s="75"/>
      <c r="I780" s="75"/>
      <c r="J780" s="75"/>
      <c r="K780" s="75"/>
      <c r="L780" s="75"/>
      <c r="M780" s="74"/>
      <c r="N780" s="74"/>
      <c r="O780" s="74"/>
      <c r="P780" s="74"/>
      <c r="Q780" s="74"/>
      <c r="R780" s="85"/>
      <c r="S780" s="85"/>
      <c r="T780" s="85"/>
      <c r="U780" s="86"/>
      <c r="V780" s="86"/>
      <c r="W780" s="86"/>
      <c r="X780" s="74"/>
      <c r="Y780" s="74"/>
      <c r="Z780" s="74"/>
      <c r="AA780" s="74"/>
      <c r="AB780" s="74"/>
      <c r="AC780" s="73"/>
      <c r="AD780" s="73"/>
      <c r="AE780" s="73"/>
      <c r="AF780" s="73"/>
      <c r="AG780" s="73"/>
      <c r="AH780" s="73"/>
      <c r="AI780" s="73"/>
      <c r="AJ780" s="73"/>
      <c r="AK780" s="73"/>
      <c r="AL780" s="73"/>
      <c r="AM780" s="73"/>
      <c r="AN780" s="73"/>
      <c r="AO780" s="73"/>
      <c r="AP780" s="73"/>
      <c r="AQ780" s="73"/>
      <c r="AR780" s="73"/>
      <c r="AS780" s="73"/>
      <c r="AT780" s="73"/>
      <c r="AU780" s="73"/>
      <c r="AV780" s="73"/>
      <c r="AW780" s="73"/>
      <c r="AX780" s="73"/>
      <c r="AY780" s="73"/>
      <c r="AZ780" s="77"/>
      <c r="BA780" s="77"/>
      <c r="BB780" s="62"/>
      <c r="BC780" s="62"/>
      <c r="BD780" s="62"/>
      <c r="BE780" s="62"/>
      <c r="BF780" s="62"/>
      <c r="BG780" s="62"/>
      <c r="BH780" s="62"/>
      <c r="BI780" s="62"/>
      <c r="BJ780" s="62"/>
      <c r="BK780" s="62"/>
      <c r="BL780" s="62"/>
      <c r="BM780" s="62"/>
      <c r="BN780" s="62"/>
      <c r="BO780" s="62"/>
      <c r="BP780" s="62"/>
      <c r="BQ780" s="62"/>
      <c r="BR780" s="62"/>
      <c r="BS780" s="62"/>
      <c r="BT780" s="62"/>
      <c r="BU780" s="62"/>
      <c r="BV780" s="62"/>
      <c r="BW780" s="62"/>
      <c r="BX780" s="62"/>
      <c r="BY780" s="62"/>
      <c r="BZ780" s="77"/>
      <c r="CA780" s="77"/>
      <c r="CB780" s="77"/>
      <c r="CC780" s="77"/>
      <c r="CD780" s="81"/>
      <c r="CE780" s="81"/>
      <c r="CF780" s="81"/>
      <c r="CG780" s="81"/>
      <c r="CH780" s="81"/>
      <c r="CI780" s="81"/>
      <c r="CJ780" s="81"/>
      <c r="CK780" s="81"/>
      <c r="CL780" s="81"/>
      <c r="CM780" s="81"/>
      <c r="CN780" s="81"/>
      <c r="CO780" s="81"/>
      <c r="CP780" s="81"/>
      <c r="CQ780" s="81"/>
      <c r="CR780" s="81"/>
      <c r="CS780" s="81"/>
      <c r="CT780" s="81"/>
      <c r="CU780" s="77"/>
      <c r="CV780" s="77"/>
      <c r="CW780" s="77"/>
      <c r="CX780" s="77"/>
    </row>
    <row r="781" spans="1:102" ht="13.5" customHeight="1" x14ac:dyDescent="0.2">
      <c r="A781" s="3"/>
      <c r="B781" s="3"/>
      <c r="C781" s="83"/>
      <c r="D781" s="83"/>
      <c r="E781" s="83"/>
      <c r="F781" s="83"/>
      <c r="G781" s="83"/>
      <c r="H781" s="83"/>
      <c r="I781" s="83"/>
      <c r="J781" s="83"/>
      <c r="K781" s="83"/>
      <c r="L781" s="83"/>
      <c r="M781" s="83"/>
      <c r="N781" s="83"/>
      <c r="O781" s="83"/>
      <c r="P781" s="83"/>
      <c r="Q781" s="83"/>
      <c r="R781" s="83"/>
      <c r="S781" s="83"/>
      <c r="T781" s="83"/>
      <c r="U781" s="83"/>
      <c r="V781" s="83"/>
      <c r="W781" s="83"/>
      <c r="X781" s="54"/>
      <c r="Y781" s="54"/>
      <c r="Z781" s="54"/>
      <c r="AA781" s="54"/>
      <c r="AB781" s="54"/>
      <c r="AC781" s="73"/>
      <c r="AD781" s="73"/>
      <c r="AE781" s="73"/>
      <c r="AF781" s="73"/>
      <c r="AG781" s="73"/>
      <c r="AH781" s="73"/>
      <c r="AI781" s="73"/>
      <c r="AJ781" s="73"/>
      <c r="AK781" s="73"/>
      <c r="AL781" s="73"/>
      <c r="AM781" s="73"/>
      <c r="AN781" s="73"/>
      <c r="AO781" s="73"/>
      <c r="AP781" s="73"/>
      <c r="AQ781" s="73"/>
      <c r="AR781" s="73"/>
      <c r="AS781" s="73"/>
      <c r="AT781" s="73"/>
      <c r="AU781" s="73"/>
      <c r="AV781" s="73"/>
      <c r="AW781" s="73"/>
      <c r="AX781" s="73"/>
      <c r="AY781" s="73"/>
      <c r="AZ781" s="77"/>
      <c r="BA781" s="77"/>
      <c r="BB781" s="77"/>
      <c r="BC781" s="77"/>
      <c r="BD781" s="77"/>
      <c r="BE781" s="77"/>
      <c r="BF781" s="77"/>
      <c r="BG781" s="77"/>
      <c r="BH781" s="77"/>
      <c r="BI781" s="77"/>
      <c r="BJ781" s="77"/>
      <c r="BK781" s="77"/>
      <c r="BL781" s="77"/>
      <c r="BM781" s="77"/>
      <c r="BN781" s="77"/>
      <c r="BO781" s="77"/>
      <c r="BP781" s="77"/>
      <c r="BQ781" s="77"/>
      <c r="BR781" s="77"/>
      <c r="BS781" s="77"/>
      <c r="BT781" s="77"/>
      <c r="BU781" s="77"/>
      <c r="BV781" s="77"/>
      <c r="BW781" s="77"/>
      <c r="BX781" s="77"/>
      <c r="BY781" s="77"/>
      <c r="BZ781" s="77"/>
      <c r="CA781" s="77"/>
      <c r="CB781" s="77"/>
      <c r="CC781" s="77"/>
      <c r="CD781" s="77"/>
      <c r="CE781" s="77"/>
      <c r="CF781" s="77"/>
      <c r="CG781" s="77"/>
      <c r="CH781" s="77"/>
      <c r="CI781" s="77"/>
      <c r="CJ781" s="77"/>
      <c r="CK781" s="77"/>
      <c r="CL781" s="77"/>
      <c r="CM781" s="77"/>
      <c r="CN781" s="77"/>
      <c r="CO781" s="77"/>
      <c r="CP781" s="77"/>
      <c r="CQ781" s="77"/>
      <c r="CR781" s="77"/>
      <c r="CS781" s="77"/>
      <c r="CT781" s="77"/>
      <c r="CU781" s="77"/>
      <c r="CV781" s="77"/>
      <c r="CW781" s="77"/>
      <c r="CX781" s="77"/>
    </row>
    <row r="782" spans="1:102" ht="13.5" customHeight="1" x14ac:dyDescent="0.2">
      <c r="A782" s="3"/>
      <c r="B782" s="64"/>
      <c r="C782" s="3"/>
      <c r="D782" s="3"/>
      <c r="E782" s="3"/>
      <c r="F782" s="3"/>
      <c r="G782" s="3"/>
      <c r="H782" s="3"/>
      <c r="I782" s="3"/>
      <c r="J782" s="3"/>
      <c r="K782" s="3"/>
      <c r="L782" s="3"/>
    </row>
    <row r="783" spans="1:102" ht="13.5" customHeight="1" x14ac:dyDescent="0.2">
      <c r="A783" s="3"/>
      <c r="B783" s="64"/>
      <c r="C783" s="64"/>
      <c r="D783" s="64"/>
      <c r="E783" s="64"/>
      <c r="F783" s="64"/>
      <c r="G783" s="64"/>
      <c r="H783" s="64"/>
      <c r="I783" s="64"/>
      <c r="J783" s="64"/>
      <c r="K783" s="64"/>
      <c r="L783" s="64"/>
      <c r="M783" s="64"/>
      <c r="N783" s="65"/>
      <c r="O783" s="64"/>
      <c r="P783" s="64"/>
      <c r="Q783" s="64"/>
      <c r="R783" s="64"/>
      <c r="S783" s="64"/>
      <c r="T783" s="64"/>
      <c r="U783" s="64"/>
      <c r="V783" s="64"/>
      <c r="W783" s="64"/>
      <c r="X783" s="64"/>
      <c r="Y783" s="64"/>
      <c r="Z783" s="64"/>
      <c r="AA783" s="64"/>
      <c r="AB783" s="64"/>
      <c r="AC783" s="64"/>
      <c r="AD783" s="64"/>
      <c r="AE783" s="64"/>
      <c r="AF783" s="64"/>
      <c r="AG783" s="64"/>
      <c r="AH783" s="64"/>
      <c r="AI783" s="64"/>
      <c r="AJ783" s="64"/>
      <c r="AK783" s="64"/>
      <c r="AL783" s="64"/>
      <c r="AM783" s="64"/>
      <c r="AN783" s="64"/>
      <c r="AO783" s="64"/>
      <c r="AP783" s="64"/>
      <c r="AQ783" s="64"/>
      <c r="AR783" s="64"/>
      <c r="AS783" s="64"/>
      <c r="AT783" s="64"/>
      <c r="AU783" s="64"/>
      <c r="AV783" s="64"/>
      <c r="AW783" s="64"/>
      <c r="AX783" s="64"/>
      <c r="AY783" s="64"/>
      <c r="AZ783" s="64"/>
      <c r="BA783" s="64"/>
      <c r="BB783" s="64"/>
      <c r="BC783" s="64"/>
      <c r="BD783" s="64"/>
      <c r="BE783" s="64"/>
      <c r="BF783" s="64"/>
      <c r="BG783" s="64"/>
      <c r="BH783" s="64"/>
      <c r="BI783" s="64"/>
      <c r="BJ783" s="64"/>
      <c r="BK783" s="64"/>
      <c r="BL783" s="64"/>
      <c r="BM783" s="64"/>
      <c r="BN783" s="64"/>
      <c r="BO783" s="64"/>
      <c r="BP783" s="64"/>
      <c r="BQ783" s="64"/>
      <c r="BR783" s="64"/>
      <c r="BS783" s="64"/>
      <c r="BT783" s="64"/>
      <c r="BU783" s="64"/>
      <c r="BV783" s="64"/>
      <c r="BW783" s="64"/>
      <c r="BX783" s="64"/>
      <c r="BY783" s="64"/>
      <c r="BZ783" s="64"/>
      <c r="CA783" s="64"/>
      <c r="CB783" s="64"/>
      <c r="CC783" s="64"/>
      <c r="CD783" s="64"/>
      <c r="CE783" s="64"/>
      <c r="CF783" s="64"/>
      <c r="CG783" s="64"/>
      <c r="CH783" s="64"/>
      <c r="CI783" s="64"/>
      <c r="CJ783" s="64"/>
      <c r="CK783" s="64"/>
      <c r="CL783" s="64"/>
      <c r="CM783" s="64"/>
      <c r="CN783" s="64"/>
      <c r="CO783" s="64"/>
      <c r="CP783" s="64"/>
      <c r="CQ783" s="64"/>
      <c r="CR783" s="64"/>
      <c r="CS783" s="64"/>
      <c r="CT783" s="64"/>
      <c r="CU783" s="64"/>
      <c r="CV783" s="64"/>
      <c r="CW783" s="64"/>
      <c r="CX783" s="64"/>
    </row>
    <row r="784" spans="1:102" ht="13.5" customHeight="1" x14ac:dyDescent="0.2">
      <c r="A784" s="3"/>
      <c r="B784" s="64"/>
      <c r="C784" s="68"/>
      <c r="D784" s="68"/>
      <c r="E784" s="68"/>
      <c r="F784" s="68"/>
      <c r="G784" s="64"/>
      <c r="H784" s="64"/>
      <c r="I784" s="64"/>
      <c r="J784" s="64"/>
      <c r="K784" s="64"/>
      <c r="L784" s="65"/>
      <c r="M784" s="64"/>
      <c r="N784" s="65"/>
      <c r="O784" s="64"/>
      <c r="P784" s="64"/>
      <c r="Q784" s="64"/>
      <c r="R784" s="64"/>
      <c r="S784" s="64"/>
      <c r="T784" s="64"/>
      <c r="U784" s="64"/>
      <c r="V784" s="64"/>
      <c r="W784" s="64"/>
      <c r="X784" s="64"/>
      <c r="Y784" s="64"/>
      <c r="Z784" s="64"/>
      <c r="AA784" s="64"/>
      <c r="AB784" s="64"/>
      <c r="AC784" s="64"/>
      <c r="AD784" s="64"/>
      <c r="AE784" s="64"/>
      <c r="AF784" s="66"/>
      <c r="AG784" s="66"/>
      <c r="AH784" s="66"/>
      <c r="AI784" s="66"/>
      <c r="AJ784" s="66"/>
      <c r="AK784" s="66"/>
      <c r="AL784" s="66"/>
      <c r="AM784" s="66"/>
      <c r="AN784" s="66"/>
      <c r="AO784" s="66"/>
      <c r="AP784" s="66"/>
      <c r="AQ784" s="66"/>
      <c r="AR784" s="66"/>
      <c r="AS784" s="66"/>
      <c r="AT784" s="66"/>
      <c r="AU784" s="66"/>
      <c r="AV784" s="66"/>
      <c r="AW784" s="66"/>
      <c r="AX784" s="66"/>
      <c r="AY784" s="66"/>
      <c r="AZ784" s="66"/>
      <c r="BA784" s="66"/>
      <c r="BB784" s="66"/>
      <c r="BC784" s="66"/>
      <c r="BD784" s="66"/>
      <c r="BE784" s="66"/>
      <c r="BF784" s="66"/>
      <c r="BG784" s="66"/>
      <c r="BH784" s="66"/>
      <c r="BI784" s="66"/>
      <c r="BJ784" s="66"/>
      <c r="BK784" s="66"/>
      <c r="BL784" s="66"/>
      <c r="BM784" s="66"/>
      <c r="BN784" s="66"/>
      <c r="BO784" s="66"/>
      <c r="BP784" s="66"/>
      <c r="BQ784" s="66"/>
      <c r="BR784" s="66"/>
      <c r="BS784" s="66"/>
      <c r="BT784" s="66"/>
      <c r="BU784" s="64"/>
      <c r="BV784" s="64"/>
      <c r="BW784" s="64"/>
      <c r="BX784" s="64"/>
      <c r="BY784" s="64"/>
      <c r="BZ784" s="64"/>
      <c r="CA784" s="64"/>
      <c r="CB784" s="64"/>
      <c r="CC784" s="64"/>
      <c r="CD784" s="64"/>
      <c r="CE784" s="64"/>
      <c r="CF784" s="64"/>
      <c r="CG784" s="64"/>
      <c r="CH784" s="64"/>
      <c r="CI784" s="64"/>
      <c r="CJ784" s="64"/>
      <c r="CK784" s="64"/>
      <c r="CL784" s="64"/>
      <c r="CM784" s="64"/>
      <c r="CN784" s="64"/>
      <c r="CO784" s="64"/>
      <c r="CP784" s="64"/>
      <c r="CQ784" s="64"/>
      <c r="CR784" s="64"/>
      <c r="CS784" s="64"/>
      <c r="CT784" s="64"/>
      <c r="CU784" s="64"/>
      <c r="CV784" s="64"/>
      <c r="CW784" s="64"/>
      <c r="CX784" s="64"/>
    </row>
    <row r="785" spans="1:102" ht="13.5" customHeight="1" x14ac:dyDescent="0.2">
      <c r="A785" s="3"/>
      <c r="B785" s="64"/>
      <c r="C785" s="68"/>
      <c r="D785" s="68"/>
      <c r="E785" s="68"/>
      <c r="F785" s="68"/>
      <c r="G785" s="64"/>
      <c r="H785" s="64"/>
      <c r="I785" s="64"/>
      <c r="J785" s="64"/>
      <c r="K785" s="64"/>
      <c r="L785" s="64"/>
      <c r="M785" s="64"/>
      <c r="N785" s="65"/>
      <c r="O785" s="56"/>
      <c r="P785" s="56"/>
      <c r="Q785" s="56"/>
      <c r="R785" s="56"/>
      <c r="S785" s="56"/>
      <c r="T785" s="56"/>
      <c r="U785" s="56"/>
      <c r="V785" s="56"/>
      <c r="W785" s="56"/>
      <c r="X785" s="56"/>
      <c r="Y785" s="56"/>
      <c r="Z785" s="56"/>
      <c r="AA785" s="56"/>
      <c r="AB785" s="56"/>
      <c r="AC785" s="56"/>
      <c r="AD785" s="56"/>
      <c r="AE785" s="64"/>
      <c r="AF785" s="64"/>
      <c r="AG785" s="64"/>
      <c r="AH785" s="64"/>
      <c r="AI785" s="64"/>
      <c r="AJ785" s="64"/>
      <c r="AK785" s="64"/>
      <c r="AL785" s="64"/>
      <c r="AM785" s="64"/>
      <c r="AN785" s="64"/>
      <c r="AO785" s="64"/>
      <c r="AP785" s="64"/>
      <c r="AQ785" s="69"/>
      <c r="AR785" s="69"/>
      <c r="AS785" s="69"/>
      <c r="AT785" s="69"/>
      <c r="AU785" s="70"/>
      <c r="AV785" s="64"/>
      <c r="AW785" s="64"/>
      <c r="AX785" s="64"/>
      <c r="AY785" s="64"/>
      <c r="AZ785" s="64"/>
      <c r="BA785" s="70"/>
      <c r="BB785" s="64"/>
      <c r="BC785" s="64"/>
      <c r="BD785" s="64"/>
      <c r="BE785" s="64"/>
      <c r="BF785" s="64"/>
      <c r="BG785" s="64"/>
      <c r="BH785" s="70"/>
      <c r="BI785" s="64"/>
      <c r="BJ785" s="64"/>
      <c r="BK785" s="64"/>
      <c r="BL785" s="64"/>
      <c r="BM785" s="64"/>
      <c r="BN785" s="70"/>
      <c r="BO785" s="64"/>
      <c r="BP785" s="64"/>
      <c r="BQ785" s="64"/>
      <c r="BR785" s="64"/>
      <c r="BS785" s="64"/>
      <c r="BT785" s="64"/>
      <c r="BU785" s="64"/>
      <c r="BV785" s="64"/>
      <c r="BW785" s="64"/>
      <c r="BX785" s="64"/>
      <c r="BY785" s="64"/>
      <c r="BZ785" s="64"/>
      <c r="CA785" s="64"/>
      <c r="CB785" s="64"/>
      <c r="CC785" s="64"/>
      <c r="CD785" s="64"/>
      <c r="CE785" s="64"/>
      <c r="CF785" s="64"/>
      <c r="CG785" s="64"/>
      <c r="CH785" s="64"/>
      <c r="CI785" s="64"/>
      <c r="CJ785" s="64"/>
      <c r="CK785" s="64"/>
      <c r="CL785" s="64"/>
      <c r="CM785" s="64"/>
      <c r="CN785" s="64"/>
      <c r="CO785" s="64"/>
      <c r="CP785" s="64"/>
      <c r="CQ785" s="64"/>
      <c r="CR785" s="64"/>
      <c r="CS785" s="64"/>
      <c r="CT785" s="64"/>
      <c r="CU785" s="64"/>
      <c r="CV785" s="64"/>
      <c r="CW785" s="64"/>
      <c r="CX785" s="64"/>
    </row>
    <row r="786" spans="1:102" ht="13.5" customHeight="1" x14ac:dyDescent="0.2">
      <c r="B786" s="64"/>
      <c r="C786" s="68"/>
      <c r="D786" s="68"/>
      <c r="E786" s="68"/>
      <c r="F786" s="68"/>
      <c r="G786" s="64"/>
      <c r="H786" s="64"/>
      <c r="I786" s="64"/>
      <c r="J786" s="64"/>
      <c r="K786" s="64"/>
      <c r="L786" s="64"/>
      <c r="M786" s="64"/>
      <c r="N786" s="65"/>
      <c r="O786" s="56"/>
      <c r="P786" s="56"/>
      <c r="Q786" s="56"/>
      <c r="R786" s="56"/>
      <c r="S786" s="56"/>
      <c r="T786" s="56"/>
      <c r="U786" s="56"/>
      <c r="V786" s="56"/>
      <c r="W786" s="56"/>
      <c r="X786" s="56"/>
      <c r="Y786" s="56"/>
      <c r="Z786" s="56"/>
      <c r="AA786" s="56"/>
      <c r="AB786" s="56"/>
      <c r="AC786" s="56"/>
      <c r="AD786" s="56"/>
      <c r="AE786" s="64"/>
      <c r="AF786" s="64"/>
      <c r="AG786" s="64"/>
      <c r="AH786" s="64"/>
      <c r="AI786" s="64"/>
      <c r="AJ786" s="64"/>
      <c r="AK786" s="64"/>
      <c r="AL786" s="64"/>
      <c r="AM786" s="64"/>
      <c r="AN786" s="64"/>
      <c r="AO786" s="64"/>
      <c r="AP786" s="64"/>
      <c r="AQ786" s="64"/>
      <c r="AR786" s="64"/>
      <c r="AS786" s="64"/>
      <c r="AT786" s="64"/>
      <c r="AU786" s="64"/>
      <c r="AV786" s="64"/>
      <c r="AW786" s="64"/>
      <c r="AX786" s="64"/>
      <c r="AY786" s="64"/>
      <c r="AZ786" s="64"/>
      <c r="BA786" s="64"/>
      <c r="BB786" s="64"/>
      <c r="BC786" s="64"/>
      <c r="BD786" s="64"/>
      <c r="BE786" s="64"/>
      <c r="BF786" s="64"/>
      <c r="BG786" s="64"/>
      <c r="BH786" s="64"/>
      <c r="BI786" s="64"/>
      <c r="BJ786" s="64"/>
      <c r="BK786" s="64"/>
      <c r="BL786" s="64"/>
      <c r="BM786" s="64"/>
      <c r="BN786" s="64"/>
      <c r="BO786" s="64"/>
      <c r="BP786" s="64"/>
      <c r="BQ786" s="64"/>
      <c r="BR786" s="64"/>
      <c r="BS786" s="64"/>
      <c r="BT786" s="64"/>
      <c r="BU786" s="64"/>
      <c r="BV786" s="64"/>
      <c r="BW786" s="64"/>
      <c r="BX786" s="64"/>
      <c r="BY786" s="64"/>
      <c r="BZ786" s="64"/>
      <c r="CA786" s="64"/>
      <c r="CB786" s="64"/>
      <c r="CC786" s="64"/>
      <c r="CD786" s="64"/>
      <c r="CE786" s="64"/>
      <c r="CF786" s="64"/>
      <c r="CG786" s="64"/>
      <c r="CH786" s="64"/>
      <c r="CI786" s="64"/>
      <c r="CJ786" s="64"/>
      <c r="CK786" s="64"/>
      <c r="CL786" s="64"/>
      <c r="CM786" s="64"/>
      <c r="CN786" s="64"/>
      <c r="CO786" s="64"/>
      <c r="CP786" s="64"/>
      <c r="CQ786" s="64"/>
      <c r="CR786" s="64"/>
      <c r="CS786" s="64"/>
      <c r="CT786" s="64"/>
      <c r="CU786" s="64"/>
      <c r="CV786" s="64"/>
      <c r="CW786" s="64"/>
      <c r="CX786" s="64"/>
    </row>
    <row r="787" spans="1:102" ht="13.5" customHeight="1" x14ac:dyDescent="0.2">
      <c r="B787" s="77"/>
      <c r="C787" s="64"/>
      <c r="D787" s="64"/>
      <c r="E787" s="64"/>
      <c r="F787" s="64"/>
      <c r="G787" s="64"/>
      <c r="H787" s="64"/>
      <c r="I787" s="64"/>
      <c r="J787" s="64"/>
      <c r="K787" s="64"/>
      <c r="L787" s="64"/>
      <c r="M787" s="64"/>
      <c r="N787" s="65"/>
      <c r="O787" s="64"/>
      <c r="P787" s="64"/>
      <c r="Q787" s="64"/>
      <c r="R787" s="64"/>
      <c r="S787" s="64"/>
      <c r="T787" s="64"/>
      <c r="U787" s="64"/>
      <c r="V787" s="64"/>
      <c r="W787" s="64"/>
      <c r="X787" s="64"/>
      <c r="Y787" s="64"/>
      <c r="Z787" s="64"/>
      <c r="AA787" s="64"/>
      <c r="AB787" s="64"/>
      <c r="AC787" s="56"/>
      <c r="AD787" s="56"/>
      <c r="AE787" s="56"/>
      <c r="AF787" s="56"/>
      <c r="AG787" s="56"/>
      <c r="AH787" s="56"/>
      <c r="AI787" s="64"/>
      <c r="AJ787" s="64"/>
      <c r="AK787" s="64"/>
      <c r="AL787" s="64"/>
      <c r="AM787" s="64"/>
      <c r="AN787" s="64"/>
      <c r="AO787" s="64"/>
      <c r="AP787" s="64"/>
      <c r="AQ787" s="64"/>
      <c r="AR787" s="64"/>
      <c r="AS787" s="64"/>
      <c r="AT787" s="64"/>
      <c r="AU787" s="64"/>
      <c r="AV787" s="64"/>
      <c r="AW787" s="64"/>
      <c r="AX787" s="64"/>
      <c r="AY787" s="64"/>
      <c r="AZ787" s="64"/>
      <c r="BA787" s="64"/>
      <c r="BB787" s="64"/>
      <c r="BC787" s="64"/>
      <c r="BD787" s="64"/>
      <c r="BE787" s="64"/>
      <c r="BF787" s="64"/>
      <c r="BG787" s="64"/>
      <c r="BH787" s="64"/>
      <c r="BI787" s="64"/>
      <c r="BJ787" s="64"/>
      <c r="BK787" s="64"/>
      <c r="BL787" s="64"/>
      <c r="BM787" s="64"/>
      <c r="BN787" s="64"/>
      <c r="BO787" s="64"/>
      <c r="BP787" s="64"/>
      <c r="BQ787" s="64"/>
      <c r="BR787" s="64"/>
      <c r="BS787" s="64"/>
      <c r="BT787" s="64"/>
      <c r="BU787" s="64"/>
      <c r="BV787" s="64"/>
      <c r="BW787" s="64"/>
      <c r="BX787" s="64"/>
      <c r="BY787" s="64"/>
      <c r="BZ787" s="64"/>
      <c r="CA787" s="64"/>
      <c r="CB787" s="64"/>
      <c r="CC787" s="64"/>
      <c r="CD787" s="64"/>
      <c r="CE787" s="64"/>
      <c r="CF787" s="64"/>
      <c r="CG787" s="64"/>
      <c r="CH787" s="64"/>
      <c r="CI787" s="64"/>
      <c r="CJ787" s="64"/>
      <c r="CK787" s="64"/>
      <c r="CL787" s="64"/>
      <c r="CM787" s="64"/>
      <c r="CN787" s="64"/>
      <c r="CO787" s="64"/>
      <c r="CP787" s="64"/>
      <c r="CQ787" s="64"/>
      <c r="CR787" s="64"/>
      <c r="CS787" s="64"/>
      <c r="CT787" s="64"/>
      <c r="CU787" s="64"/>
      <c r="CV787" s="64"/>
      <c r="CW787" s="64"/>
      <c r="CX787" s="64"/>
    </row>
    <row r="788" spans="1:102" ht="13.5" customHeight="1" x14ac:dyDescent="0.2">
      <c r="B788" s="77"/>
      <c r="C788" s="83"/>
      <c r="D788" s="83"/>
      <c r="E788" s="83"/>
      <c r="F788" s="83"/>
      <c r="G788" s="83"/>
      <c r="H788" s="83"/>
      <c r="I788" s="83"/>
      <c r="J788" s="83"/>
      <c r="K788" s="83"/>
      <c r="L788" s="83"/>
      <c r="M788" s="83"/>
      <c r="N788" s="83"/>
      <c r="O788" s="83"/>
      <c r="P788" s="83"/>
      <c r="Q788" s="83"/>
      <c r="R788" s="54"/>
      <c r="S788" s="54"/>
      <c r="T788" s="54"/>
      <c r="U788" s="83"/>
      <c r="V788" s="83"/>
      <c r="W788" s="83"/>
      <c r="X788" s="83"/>
      <c r="Y788" s="83"/>
      <c r="Z788" s="83"/>
      <c r="AA788" s="83"/>
      <c r="AB788" s="83"/>
      <c r="AC788" s="83"/>
      <c r="AD788" s="83"/>
      <c r="AE788" s="83"/>
      <c r="AF788" s="83"/>
      <c r="AG788" s="83"/>
      <c r="AH788" s="83"/>
      <c r="AI788" s="83"/>
      <c r="AJ788" s="83"/>
      <c r="AK788" s="83"/>
      <c r="AL788" s="83"/>
      <c r="AM788" s="83"/>
      <c r="AN788" s="83"/>
      <c r="AO788" s="83"/>
      <c r="AP788" s="83"/>
      <c r="AQ788" s="83"/>
      <c r="AR788" s="83"/>
      <c r="AS788" s="83"/>
      <c r="AT788" s="83"/>
      <c r="AU788" s="83"/>
      <c r="AV788" s="83"/>
      <c r="AW788" s="83"/>
      <c r="AX788" s="83"/>
      <c r="AY788" s="83"/>
      <c r="AZ788" s="71"/>
      <c r="BA788" s="83"/>
      <c r="BB788" s="83"/>
      <c r="BC788" s="83"/>
      <c r="BD788" s="83"/>
      <c r="BE788" s="83"/>
      <c r="BF788" s="83"/>
      <c r="BG788" s="83"/>
      <c r="BH788" s="83"/>
      <c r="BI788" s="83"/>
      <c r="BJ788" s="83"/>
      <c r="BK788" s="83"/>
      <c r="BL788" s="83"/>
      <c r="BM788" s="83"/>
      <c r="BN788" s="83"/>
      <c r="BO788" s="83"/>
      <c r="BP788" s="54"/>
      <c r="BQ788" s="54"/>
      <c r="BR788" s="54"/>
      <c r="BS788" s="83"/>
      <c r="BT788" s="83"/>
      <c r="BU788" s="83"/>
      <c r="BV788" s="83"/>
      <c r="BW788" s="83"/>
      <c r="BX788" s="83"/>
      <c r="BY788" s="83"/>
      <c r="BZ788" s="83"/>
      <c r="CA788" s="83"/>
      <c r="CB788" s="83"/>
      <c r="CC788" s="83"/>
      <c r="CD788" s="83"/>
      <c r="CE788" s="83"/>
      <c r="CF788" s="83"/>
      <c r="CG788" s="83"/>
      <c r="CH788" s="83"/>
      <c r="CI788" s="83"/>
      <c r="CJ788" s="83"/>
      <c r="CK788" s="83"/>
      <c r="CL788" s="83"/>
      <c r="CM788" s="83"/>
      <c r="CN788" s="83"/>
      <c r="CO788" s="83"/>
      <c r="CP788" s="83"/>
      <c r="CQ788" s="83"/>
      <c r="CR788" s="83"/>
      <c r="CS788" s="83"/>
      <c r="CT788" s="83"/>
      <c r="CU788" s="83"/>
      <c r="CV788" s="83"/>
      <c r="CW788" s="83"/>
      <c r="CX788" s="77"/>
    </row>
    <row r="789" spans="1:102" ht="13.5" customHeight="1" x14ac:dyDescent="0.2">
      <c r="B789" s="77"/>
      <c r="C789" s="83"/>
      <c r="D789" s="83"/>
      <c r="E789" s="83"/>
      <c r="F789" s="83"/>
      <c r="G789" s="83"/>
      <c r="H789" s="83"/>
      <c r="I789" s="83"/>
      <c r="J789" s="83"/>
      <c r="K789" s="83"/>
      <c r="L789" s="83"/>
      <c r="M789" s="83"/>
      <c r="N789" s="83"/>
      <c r="O789" s="83"/>
      <c r="P789" s="83"/>
      <c r="Q789" s="83"/>
      <c r="R789" s="83"/>
      <c r="S789" s="83"/>
      <c r="T789" s="83"/>
      <c r="U789" s="83"/>
      <c r="V789" s="83"/>
      <c r="W789" s="83"/>
      <c r="X789" s="54"/>
      <c r="Y789" s="54"/>
      <c r="Z789" s="54"/>
      <c r="AA789" s="54"/>
      <c r="AB789" s="54"/>
      <c r="AC789" s="73"/>
      <c r="AD789" s="73"/>
      <c r="AE789" s="73"/>
      <c r="AF789" s="73"/>
      <c r="AG789" s="73"/>
      <c r="AH789" s="73"/>
      <c r="AI789" s="73"/>
      <c r="AJ789" s="73"/>
      <c r="AK789" s="73"/>
      <c r="AL789" s="73"/>
      <c r="AM789" s="73"/>
      <c r="AN789" s="73"/>
      <c r="AO789" s="73"/>
      <c r="AP789" s="73"/>
      <c r="AQ789" s="73"/>
      <c r="AR789" s="73"/>
      <c r="AS789" s="73"/>
      <c r="AT789" s="73"/>
      <c r="AU789" s="73"/>
      <c r="AV789" s="73"/>
      <c r="AW789" s="73"/>
      <c r="AX789" s="73"/>
      <c r="AY789" s="73"/>
      <c r="AZ789" s="72"/>
      <c r="BA789" s="83"/>
      <c r="BB789" s="83"/>
      <c r="BC789" s="83"/>
      <c r="BD789" s="83"/>
      <c r="BE789" s="83"/>
      <c r="BF789" s="83"/>
      <c r="BG789" s="83"/>
      <c r="BH789" s="83"/>
      <c r="BI789" s="83"/>
      <c r="BJ789" s="83"/>
      <c r="BK789" s="83"/>
      <c r="BL789" s="83"/>
      <c r="BM789" s="83"/>
      <c r="BN789" s="83"/>
      <c r="BO789" s="83"/>
      <c r="BP789" s="83"/>
      <c r="BQ789" s="83"/>
      <c r="BR789" s="83"/>
      <c r="BS789" s="83"/>
      <c r="BT789" s="83"/>
      <c r="BU789" s="83"/>
      <c r="BV789" s="54"/>
      <c r="BW789" s="54"/>
      <c r="BX789" s="54"/>
      <c r="BY789" s="54"/>
      <c r="BZ789" s="54"/>
      <c r="CA789" s="73"/>
      <c r="CB789" s="73"/>
      <c r="CC789" s="73"/>
      <c r="CD789" s="73"/>
      <c r="CE789" s="73"/>
      <c r="CF789" s="73"/>
      <c r="CG789" s="73"/>
      <c r="CH789" s="73"/>
      <c r="CI789" s="73"/>
      <c r="CJ789" s="73"/>
      <c r="CK789" s="73"/>
      <c r="CL789" s="73"/>
      <c r="CM789" s="73"/>
      <c r="CN789" s="73"/>
      <c r="CO789" s="73"/>
      <c r="CP789" s="73"/>
      <c r="CQ789" s="73"/>
      <c r="CR789" s="73"/>
      <c r="CS789" s="73"/>
      <c r="CT789" s="73"/>
      <c r="CU789" s="73"/>
      <c r="CV789" s="73"/>
      <c r="CW789" s="73"/>
      <c r="CX789" s="77"/>
    </row>
    <row r="790" spans="1:102" ht="13.5" customHeight="1" x14ac:dyDescent="0.25">
      <c r="B790" s="77"/>
      <c r="C790" s="84"/>
      <c r="D790" s="75"/>
      <c r="E790" s="75"/>
      <c r="F790" s="75"/>
      <c r="G790" s="75"/>
      <c r="H790" s="75"/>
      <c r="I790" s="75"/>
      <c r="J790" s="75"/>
      <c r="K790" s="75"/>
      <c r="L790" s="75"/>
      <c r="M790" s="74"/>
      <c r="N790" s="74"/>
      <c r="O790" s="74"/>
      <c r="P790" s="74"/>
      <c r="Q790" s="74"/>
      <c r="R790" s="85"/>
      <c r="S790" s="85"/>
      <c r="T790" s="85"/>
      <c r="U790" s="86"/>
      <c r="V790" s="86"/>
      <c r="W790" s="86"/>
      <c r="X790" s="74"/>
      <c r="Y790" s="74"/>
      <c r="Z790" s="74"/>
      <c r="AA790" s="74"/>
      <c r="AB790" s="74"/>
      <c r="AC790" s="73"/>
      <c r="AD790" s="73"/>
      <c r="AE790" s="73"/>
      <c r="AF790" s="73"/>
      <c r="AG790" s="73"/>
      <c r="AH790" s="73"/>
      <c r="AI790" s="73"/>
      <c r="AJ790" s="73"/>
      <c r="AK790" s="73"/>
      <c r="AL790" s="73"/>
      <c r="AM790" s="73"/>
      <c r="AN790" s="73"/>
      <c r="AO790" s="73"/>
      <c r="AP790" s="73"/>
      <c r="AQ790" s="73"/>
      <c r="AR790" s="73"/>
      <c r="AS790" s="73"/>
      <c r="AT790" s="73"/>
      <c r="AU790" s="73"/>
      <c r="AV790" s="73"/>
      <c r="AW790" s="73"/>
      <c r="AX790" s="73"/>
      <c r="AY790" s="73"/>
      <c r="AZ790" s="72"/>
      <c r="BA790" s="84"/>
      <c r="BB790" s="76"/>
      <c r="BC790" s="76"/>
      <c r="BD790" s="76"/>
      <c r="BE790" s="76"/>
      <c r="BF790" s="76"/>
      <c r="BG790" s="76"/>
      <c r="BH790" s="76"/>
      <c r="BI790" s="76"/>
      <c r="BJ790" s="76"/>
      <c r="BK790" s="74"/>
      <c r="BL790" s="74"/>
      <c r="BM790" s="74"/>
      <c r="BN790" s="74"/>
      <c r="BO790" s="74"/>
      <c r="BP790" s="85"/>
      <c r="BQ790" s="85"/>
      <c r="BR790" s="85"/>
      <c r="BS790" s="86"/>
      <c r="BT790" s="86"/>
      <c r="BU790" s="86"/>
      <c r="BV790" s="74"/>
      <c r="BW790" s="74"/>
      <c r="BX790" s="74"/>
      <c r="BY790" s="74"/>
      <c r="BZ790" s="74"/>
      <c r="CA790" s="73"/>
      <c r="CB790" s="73"/>
      <c r="CC790" s="73"/>
      <c r="CD790" s="73"/>
      <c r="CE790" s="73"/>
      <c r="CF790" s="73"/>
      <c r="CG790" s="73"/>
      <c r="CH790" s="73"/>
      <c r="CI790" s="73"/>
      <c r="CJ790" s="73"/>
      <c r="CK790" s="73"/>
      <c r="CL790" s="73"/>
      <c r="CM790" s="73"/>
      <c r="CN790" s="73"/>
      <c r="CO790" s="73"/>
      <c r="CP790" s="73"/>
      <c r="CQ790" s="73"/>
      <c r="CR790" s="73"/>
      <c r="CS790" s="73"/>
      <c r="CT790" s="73"/>
      <c r="CU790" s="73"/>
      <c r="CV790" s="73"/>
      <c r="CW790" s="73"/>
      <c r="CX790" s="77"/>
    </row>
    <row r="791" spans="1:102" ht="13.5" customHeight="1" x14ac:dyDescent="0.25">
      <c r="B791" s="77"/>
      <c r="C791" s="84"/>
      <c r="D791" s="75"/>
      <c r="E791" s="75"/>
      <c r="F791" s="75"/>
      <c r="G791" s="75"/>
      <c r="H791" s="75"/>
      <c r="I791" s="75"/>
      <c r="J791" s="75"/>
      <c r="K791" s="75"/>
      <c r="L791" s="75"/>
      <c r="M791" s="74"/>
      <c r="N791" s="74"/>
      <c r="O791" s="74"/>
      <c r="P791" s="74"/>
      <c r="Q791" s="74"/>
      <c r="R791" s="85"/>
      <c r="S791" s="85"/>
      <c r="T791" s="85"/>
      <c r="U791" s="86"/>
      <c r="V791" s="86"/>
      <c r="W791" s="86"/>
      <c r="X791" s="74"/>
      <c r="Y791" s="74"/>
      <c r="Z791" s="74"/>
      <c r="AA791" s="74"/>
      <c r="AB791" s="74"/>
      <c r="AC791" s="73"/>
      <c r="AD791" s="73"/>
      <c r="AE791" s="73"/>
      <c r="AF791" s="73"/>
      <c r="AG791" s="73"/>
      <c r="AH791" s="73"/>
      <c r="AI791" s="73"/>
      <c r="AJ791" s="73"/>
      <c r="AK791" s="73"/>
      <c r="AL791" s="73"/>
      <c r="AM791" s="73"/>
      <c r="AN791" s="73"/>
      <c r="AO791" s="73"/>
      <c r="AP791" s="73"/>
      <c r="AQ791" s="73"/>
      <c r="AR791" s="73"/>
      <c r="AS791" s="73"/>
      <c r="AT791" s="73"/>
      <c r="AU791" s="73"/>
      <c r="AV791" s="73"/>
      <c r="AW791" s="73"/>
      <c r="AX791" s="73"/>
      <c r="AY791" s="73"/>
      <c r="AZ791" s="72"/>
      <c r="BA791" s="84"/>
      <c r="BB791" s="76"/>
      <c r="BC791" s="76"/>
      <c r="BD791" s="76"/>
      <c r="BE791" s="76"/>
      <c r="BF791" s="76"/>
      <c r="BG791" s="76"/>
      <c r="BH791" s="76"/>
      <c r="BI791" s="76"/>
      <c r="BJ791" s="76"/>
      <c r="BK791" s="74"/>
      <c r="BL791" s="74"/>
      <c r="BM791" s="74"/>
      <c r="BN791" s="74"/>
      <c r="BO791" s="74"/>
      <c r="BP791" s="85"/>
      <c r="BQ791" s="85"/>
      <c r="BR791" s="85"/>
      <c r="BS791" s="86"/>
      <c r="BT791" s="86"/>
      <c r="BU791" s="86"/>
      <c r="BV791" s="74"/>
      <c r="BW791" s="74"/>
      <c r="BX791" s="74"/>
      <c r="BY791" s="74"/>
      <c r="BZ791" s="74"/>
      <c r="CA791" s="73"/>
      <c r="CB791" s="73"/>
      <c r="CC791" s="73"/>
      <c r="CD791" s="73"/>
      <c r="CE791" s="73"/>
      <c r="CF791" s="73"/>
      <c r="CG791" s="73"/>
      <c r="CH791" s="73"/>
      <c r="CI791" s="73"/>
      <c r="CJ791" s="73"/>
      <c r="CK791" s="73"/>
      <c r="CL791" s="73"/>
      <c r="CM791" s="73"/>
      <c r="CN791" s="73"/>
      <c r="CO791" s="73"/>
      <c r="CP791" s="73"/>
      <c r="CQ791" s="73"/>
      <c r="CR791" s="73"/>
      <c r="CS791" s="73"/>
      <c r="CT791" s="73"/>
      <c r="CU791" s="73"/>
      <c r="CV791" s="73"/>
      <c r="CW791" s="73"/>
      <c r="CX791" s="77"/>
    </row>
    <row r="792" spans="1:102" ht="13.5" customHeight="1" x14ac:dyDescent="0.25">
      <c r="B792" s="77"/>
      <c r="C792" s="84"/>
      <c r="D792" s="75"/>
      <c r="E792" s="75"/>
      <c r="F792" s="75"/>
      <c r="G792" s="75"/>
      <c r="H792" s="75"/>
      <c r="I792" s="75"/>
      <c r="J792" s="75"/>
      <c r="K792" s="75"/>
      <c r="L792" s="75"/>
      <c r="M792" s="74"/>
      <c r="N792" s="74"/>
      <c r="O792" s="74"/>
      <c r="P792" s="74"/>
      <c r="Q792" s="74"/>
      <c r="R792" s="85"/>
      <c r="S792" s="85"/>
      <c r="T792" s="85"/>
      <c r="U792" s="86"/>
      <c r="V792" s="86"/>
      <c r="W792" s="86"/>
      <c r="X792" s="74"/>
      <c r="Y792" s="74"/>
      <c r="Z792" s="74"/>
      <c r="AA792" s="74"/>
      <c r="AB792" s="74"/>
      <c r="AC792" s="73"/>
      <c r="AD792" s="73"/>
      <c r="AE792" s="73"/>
      <c r="AF792" s="73"/>
      <c r="AG792" s="73"/>
      <c r="AH792" s="73"/>
      <c r="AI792" s="73"/>
      <c r="AJ792" s="73"/>
      <c r="AK792" s="73"/>
      <c r="AL792" s="73"/>
      <c r="AM792" s="73"/>
      <c r="AN792" s="73"/>
      <c r="AO792" s="73"/>
      <c r="AP792" s="73"/>
      <c r="AQ792" s="73"/>
      <c r="AR792" s="73"/>
      <c r="AS792" s="73"/>
      <c r="AT792" s="73"/>
      <c r="AU792" s="73"/>
      <c r="AV792" s="73"/>
      <c r="AW792" s="73"/>
      <c r="AX792" s="73"/>
      <c r="AY792" s="73"/>
      <c r="AZ792" s="72"/>
      <c r="BA792" s="84"/>
      <c r="BB792" s="76"/>
      <c r="BC792" s="76"/>
      <c r="BD792" s="76"/>
      <c r="BE792" s="76"/>
      <c r="BF792" s="76"/>
      <c r="BG792" s="76"/>
      <c r="BH792" s="76"/>
      <c r="BI792" s="76"/>
      <c r="BJ792" s="76"/>
      <c r="BK792" s="74"/>
      <c r="BL792" s="74"/>
      <c r="BM792" s="74"/>
      <c r="BN792" s="74"/>
      <c r="BO792" s="74"/>
      <c r="BP792" s="85"/>
      <c r="BQ792" s="85"/>
      <c r="BR792" s="85"/>
      <c r="BS792" s="86"/>
      <c r="BT792" s="86"/>
      <c r="BU792" s="86"/>
      <c r="BV792" s="74"/>
      <c r="BW792" s="74"/>
      <c r="BX792" s="74"/>
      <c r="BY792" s="74"/>
      <c r="BZ792" s="74"/>
      <c r="CA792" s="73"/>
      <c r="CB792" s="73"/>
      <c r="CC792" s="73"/>
      <c r="CD792" s="73"/>
      <c r="CE792" s="73"/>
      <c r="CF792" s="73"/>
      <c r="CG792" s="73"/>
      <c r="CH792" s="73"/>
      <c r="CI792" s="73"/>
      <c r="CJ792" s="73"/>
      <c r="CK792" s="73"/>
      <c r="CL792" s="73"/>
      <c r="CM792" s="73"/>
      <c r="CN792" s="73"/>
      <c r="CO792" s="73"/>
      <c r="CP792" s="73"/>
      <c r="CQ792" s="73"/>
      <c r="CR792" s="73"/>
      <c r="CS792" s="73"/>
      <c r="CT792" s="73"/>
      <c r="CU792" s="73"/>
      <c r="CV792" s="73"/>
      <c r="CW792" s="73"/>
      <c r="CX792" s="77"/>
    </row>
    <row r="793" spans="1:102" ht="13.5" customHeight="1" x14ac:dyDescent="0.25">
      <c r="B793" s="77"/>
      <c r="C793" s="84"/>
      <c r="D793" s="75"/>
      <c r="E793" s="75"/>
      <c r="F793" s="75"/>
      <c r="G793" s="75"/>
      <c r="H793" s="75"/>
      <c r="I793" s="75"/>
      <c r="J793" s="75"/>
      <c r="K793" s="75"/>
      <c r="L793" s="75"/>
      <c r="M793" s="74"/>
      <c r="N793" s="74"/>
      <c r="O793" s="74"/>
      <c r="P793" s="74"/>
      <c r="Q793" s="74"/>
      <c r="R793" s="85"/>
      <c r="S793" s="85"/>
      <c r="T793" s="85"/>
      <c r="U793" s="86"/>
      <c r="V793" s="86"/>
      <c r="W793" s="86"/>
      <c r="X793" s="74"/>
      <c r="Y793" s="74"/>
      <c r="Z793" s="74"/>
      <c r="AA793" s="74"/>
      <c r="AB793" s="74"/>
      <c r="AC793" s="73"/>
      <c r="AD793" s="73"/>
      <c r="AE793" s="73"/>
      <c r="AF793" s="73"/>
      <c r="AG793" s="73"/>
      <c r="AH793" s="73"/>
      <c r="AI793" s="73"/>
      <c r="AJ793" s="73"/>
      <c r="AK793" s="73"/>
      <c r="AL793" s="73"/>
      <c r="AM793" s="73"/>
      <c r="AN793" s="73"/>
      <c r="AO793" s="73"/>
      <c r="AP793" s="73"/>
      <c r="AQ793" s="73"/>
      <c r="AR793" s="73"/>
      <c r="AS793" s="73"/>
      <c r="AT793" s="73"/>
      <c r="AU793" s="73"/>
      <c r="AV793" s="73"/>
      <c r="AW793" s="73"/>
      <c r="AX793" s="73"/>
      <c r="AY793" s="73"/>
      <c r="AZ793" s="72"/>
      <c r="BA793" s="84"/>
      <c r="BB793" s="76"/>
      <c r="BC793" s="76"/>
      <c r="BD793" s="76"/>
      <c r="BE793" s="76"/>
      <c r="BF793" s="76"/>
      <c r="BG793" s="76"/>
      <c r="BH793" s="76"/>
      <c r="BI793" s="76"/>
      <c r="BJ793" s="76"/>
      <c r="BK793" s="74"/>
      <c r="BL793" s="74"/>
      <c r="BM793" s="74"/>
      <c r="BN793" s="74"/>
      <c r="BO793" s="74"/>
      <c r="BP793" s="85"/>
      <c r="BQ793" s="85"/>
      <c r="BR793" s="85"/>
      <c r="BS793" s="86"/>
      <c r="BT793" s="86"/>
      <c r="BU793" s="86"/>
      <c r="BV793" s="74"/>
      <c r="BW793" s="74"/>
      <c r="BX793" s="74"/>
      <c r="BY793" s="74"/>
      <c r="BZ793" s="74"/>
      <c r="CA793" s="73"/>
      <c r="CB793" s="73"/>
      <c r="CC793" s="73"/>
      <c r="CD793" s="73"/>
      <c r="CE793" s="73"/>
      <c r="CF793" s="73"/>
      <c r="CG793" s="73"/>
      <c r="CH793" s="73"/>
      <c r="CI793" s="73"/>
      <c r="CJ793" s="73"/>
      <c r="CK793" s="73"/>
      <c r="CL793" s="73"/>
      <c r="CM793" s="73"/>
      <c r="CN793" s="73"/>
      <c r="CO793" s="73"/>
      <c r="CP793" s="73"/>
      <c r="CQ793" s="73"/>
      <c r="CR793" s="73"/>
      <c r="CS793" s="73"/>
      <c r="CT793" s="73"/>
      <c r="CU793" s="73"/>
      <c r="CV793" s="73"/>
      <c r="CW793" s="73"/>
      <c r="CX793" s="77"/>
    </row>
    <row r="794" spans="1:102" ht="13.5" customHeight="1" x14ac:dyDescent="0.2">
      <c r="B794" s="77"/>
      <c r="C794" s="83"/>
      <c r="D794" s="83"/>
      <c r="E794" s="83"/>
      <c r="F794" s="83"/>
      <c r="G794" s="83"/>
      <c r="H794" s="83"/>
      <c r="I794" s="83"/>
      <c r="J794" s="83"/>
      <c r="K794" s="83"/>
      <c r="L794" s="83"/>
      <c r="M794" s="83"/>
      <c r="N794" s="83"/>
      <c r="O794" s="83"/>
      <c r="P794" s="83"/>
      <c r="Q794" s="83"/>
      <c r="R794" s="83"/>
      <c r="S794" s="83"/>
      <c r="T794" s="83"/>
      <c r="U794" s="83"/>
      <c r="V794" s="83"/>
      <c r="W794" s="83"/>
      <c r="X794" s="54"/>
      <c r="Y794" s="54"/>
      <c r="Z794" s="54"/>
      <c r="AA794" s="54"/>
      <c r="AB794" s="54"/>
      <c r="AC794" s="73"/>
      <c r="AD794" s="73"/>
      <c r="AE794" s="73"/>
      <c r="AF794" s="73"/>
      <c r="AG794" s="73"/>
      <c r="AH794" s="73"/>
      <c r="AI794" s="73"/>
      <c r="AJ794" s="73"/>
      <c r="AK794" s="73"/>
      <c r="AL794" s="73"/>
      <c r="AM794" s="73"/>
      <c r="AN794" s="73"/>
      <c r="AO794" s="73"/>
      <c r="AP794" s="73"/>
      <c r="AQ794" s="73"/>
      <c r="AR794" s="73"/>
      <c r="AS794" s="73"/>
      <c r="AT794" s="73"/>
      <c r="AU794" s="73"/>
      <c r="AV794" s="73"/>
      <c r="AW794" s="73"/>
      <c r="AX794" s="73"/>
      <c r="AY794" s="73"/>
      <c r="AZ794" s="72"/>
      <c r="BA794" s="83"/>
      <c r="BB794" s="83"/>
      <c r="BC794" s="83"/>
      <c r="BD794" s="83"/>
      <c r="BE794" s="83"/>
      <c r="BF794" s="83"/>
      <c r="BG794" s="83"/>
      <c r="BH794" s="83"/>
      <c r="BI794" s="83"/>
      <c r="BJ794" s="83"/>
      <c r="BK794" s="83"/>
      <c r="BL794" s="83"/>
      <c r="BM794" s="83"/>
      <c r="BN794" s="83"/>
      <c r="BO794" s="83"/>
      <c r="BP794" s="83"/>
      <c r="BQ794" s="83"/>
      <c r="BR794" s="83"/>
      <c r="BS794" s="83"/>
      <c r="BT794" s="83"/>
      <c r="BU794" s="83"/>
      <c r="BV794" s="54"/>
      <c r="BW794" s="54"/>
      <c r="BX794" s="54"/>
      <c r="BY794" s="54"/>
      <c r="BZ794" s="54"/>
      <c r="CA794" s="73"/>
      <c r="CB794" s="73"/>
      <c r="CC794" s="73"/>
      <c r="CD794" s="73"/>
      <c r="CE794" s="73"/>
      <c r="CF794" s="73"/>
      <c r="CG794" s="73"/>
      <c r="CH794" s="73"/>
      <c r="CI794" s="73"/>
      <c r="CJ794" s="73"/>
      <c r="CK794" s="73"/>
      <c r="CL794" s="73"/>
      <c r="CM794" s="73"/>
      <c r="CN794" s="73"/>
      <c r="CO794" s="73"/>
      <c r="CP794" s="73"/>
      <c r="CQ794" s="73"/>
      <c r="CR794" s="73"/>
      <c r="CS794" s="73"/>
      <c r="CT794" s="73"/>
      <c r="CU794" s="73"/>
      <c r="CV794" s="73"/>
      <c r="CW794" s="73"/>
      <c r="CX794" s="77"/>
    </row>
    <row r="795" spans="1:102" ht="13.5" customHeight="1" x14ac:dyDescent="0.2">
      <c r="B795" s="77"/>
      <c r="C795" s="83"/>
      <c r="D795" s="83"/>
      <c r="E795" s="83"/>
      <c r="F795" s="83"/>
      <c r="G795" s="83"/>
      <c r="H795" s="83"/>
      <c r="I795" s="83"/>
      <c r="J795" s="83"/>
      <c r="K795" s="83"/>
      <c r="L795" s="83"/>
      <c r="M795" s="83"/>
      <c r="N795" s="83"/>
      <c r="O795" s="83"/>
      <c r="P795" s="83"/>
      <c r="Q795" s="83"/>
      <c r="R795" s="83"/>
      <c r="S795" s="83"/>
      <c r="T795" s="83"/>
      <c r="U795" s="83"/>
      <c r="V795" s="83"/>
      <c r="W795" s="83"/>
      <c r="X795" s="54"/>
      <c r="Y795" s="54"/>
      <c r="Z795" s="54"/>
      <c r="AA795" s="54"/>
      <c r="AB795" s="54"/>
      <c r="AC795" s="73"/>
      <c r="AD795" s="73"/>
      <c r="AE795" s="73"/>
      <c r="AF795" s="73"/>
      <c r="AG795" s="73"/>
      <c r="AH795" s="73"/>
      <c r="AI795" s="73"/>
      <c r="AJ795" s="73"/>
      <c r="AK795" s="73"/>
      <c r="AL795" s="73"/>
      <c r="AM795" s="73"/>
      <c r="AN795" s="73"/>
      <c r="AO795" s="73"/>
      <c r="AP795" s="73"/>
      <c r="AQ795" s="73"/>
      <c r="AR795" s="73"/>
      <c r="AS795" s="73"/>
      <c r="AT795" s="73"/>
      <c r="AU795" s="73"/>
      <c r="AV795" s="73"/>
      <c r="AW795" s="73"/>
      <c r="AX795" s="73"/>
      <c r="AY795" s="73"/>
      <c r="AZ795" s="77"/>
      <c r="BA795" s="83"/>
      <c r="BB795" s="83"/>
      <c r="BC795" s="83"/>
      <c r="BD795" s="83"/>
      <c r="BE795" s="83"/>
      <c r="BF795" s="83"/>
      <c r="BG795" s="83"/>
      <c r="BH795" s="83"/>
      <c r="BI795" s="83"/>
      <c r="BJ795" s="83"/>
      <c r="BK795" s="83"/>
      <c r="BL795" s="83"/>
      <c r="BM795" s="83"/>
      <c r="BN795" s="83"/>
      <c r="BO795" s="83"/>
      <c r="BP795" s="83"/>
      <c r="BQ795" s="83"/>
      <c r="BR795" s="83"/>
      <c r="BS795" s="83"/>
      <c r="BT795" s="83"/>
      <c r="BU795" s="83"/>
      <c r="BV795" s="54"/>
      <c r="BW795" s="54"/>
      <c r="BX795" s="54"/>
      <c r="BY795" s="54"/>
      <c r="BZ795" s="54"/>
      <c r="CA795" s="73"/>
      <c r="CB795" s="73"/>
      <c r="CC795" s="73"/>
      <c r="CD795" s="73"/>
      <c r="CE795" s="73"/>
      <c r="CF795" s="73"/>
      <c r="CG795" s="73"/>
      <c r="CH795" s="73"/>
      <c r="CI795" s="73"/>
      <c r="CJ795" s="73"/>
      <c r="CK795" s="73"/>
      <c r="CL795" s="73"/>
      <c r="CM795" s="73"/>
      <c r="CN795" s="73"/>
      <c r="CO795" s="73"/>
      <c r="CP795" s="73"/>
      <c r="CQ795" s="73"/>
      <c r="CR795" s="73"/>
      <c r="CS795" s="73"/>
      <c r="CT795" s="73"/>
      <c r="CU795" s="73"/>
      <c r="CV795" s="73"/>
      <c r="CW795" s="73"/>
      <c r="CX795" s="77"/>
    </row>
    <row r="796" spans="1:102" ht="13.5" customHeight="1" x14ac:dyDescent="0.25">
      <c r="B796" s="77"/>
      <c r="C796" s="84"/>
      <c r="D796" s="75"/>
      <c r="E796" s="75"/>
      <c r="F796" s="75"/>
      <c r="G796" s="75"/>
      <c r="H796" s="75"/>
      <c r="I796" s="75"/>
      <c r="J796" s="75"/>
      <c r="K796" s="75"/>
      <c r="L796" s="75"/>
      <c r="M796" s="74"/>
      <c r="N796" s="74"/>
      <c r="O796" s="74"/>
      <c r="P796" s="74"/>
      <c r="Q796" s="74"/>
      <c r="R796" s="85"/>
      <c r="S796" s="85"/>
      <c r="T796" s="85"/>
      <c r="U796" s="86"/>
      <c r="V796" s="86"/>
      <c r="W796" s="86"/>
      <c r="X796" s="74"/>
      <c r="Y796" s="74"/>
      <c r="Z796" s="74"/>
      <c r="AA796" s="74"/>
      <c r="AB796" s="74"/>
      <c r="AC796" s="73"/>
      <c r="AD796" s="73"/>
      <c r="AE796" s="73"/>
      <c r="AF796" s="73"/>
      <c r="AG796" s="73"/>
      <c r="AH796" s="73"/>
      <c r="AI796" s="73"/>
      <c r="AJ796" s="73"/>
      <c r="AK796" s="73"/>
      <c r="AL796" s="73"/>
      <c r="AM796" s="73"/>
      <c r="AN796" s="73"/>
      <c r="AO796" s="73"/>
      <c r="AP796" s="73"/>
      <c r="AQ796" s="73"/>
      <c r="AR796" s="73"/>
      <c r="AS796" s="73"/>
      <c r="AT796" s="73"/>
      <c r="AU796" s="73"/>
      <c r="AV796" s="73"/>
      <c r="AW796" s="73"/>
      <c r="AX796" s="73"/>
      <c r="AY796" s="73"/>
      <c r="AZ796" s="77"/>
      <c r="BA796" s="84"/>
      <c r="BB796" s="76"/>
      <c r="BC796" s="76"/>
      <c r="BD796" s="76"/>
      <c r="BE796" s="76"/>
      <c r="BF796" s="76"/>
      <c r="BG796" s="76"/>
      <c r="BH796" s="76"/>
      <c r="BI796" s="76"/>
      <c r="BJ796" s="76"/>
      <c r="BK796" s="74"/>
      <c r="BL796" s="74"/>
      <c r="BM796" s="74"/>
      <c r="BN796" s="74"/>
      <c r="BO796" s="74"/>
      <c r="BP796" s="85"/>
      <c r="BQ796" s="85"/>
      <c r="BR796" s="85"/>
      <c r="BS796" s="86"/>
      <c r="BT796" s="86"/>
      <c r="BU796" s="86"/>
      <c r="BV796" s="74"/>
      <c r="BW796" s="74"/>
      <c r="BX796" s="74"/>
      <c r="BY796" s="74"/>
      <c r="BZ796" s="74"/>
      <c r="CA796" s="73"/>
      <c r="CB796" s="73"/>
      <c r="CC796" s="73"/>
      <c r="CD796" s="73"/>
      <c r="CE796" s="73"/>
      <c r="CF796" s="73"/>
      <c r="CG796" s="73"/>
      <c r="CH796" s="73"/>
      <c r="CI796" s="73"/>
      <c r="CJ796" s="73"/>
      <c r="CK796" s="73"/>
      <c r="CL796" s="73"/>
      <c r="CM796" s="73"/>
      <c r="CN796" s="73"/>
      <c r="CO796" s="73"/>
      <c r="CP796" s="73"/>
      <c r="CQ796" s="73"/>
      <c r="CR796" s="73"/>
      <c r="CS796" s="73"/>
      <c r="CT796" s="73"/>
      <c r="CU796" s="73"/>
      <c r="CV796" s="73"/>
      <c r="CW796" s="73"/>
      <c r="CX796" s="77"/>
    </row>
    <row r="797" spans="1:102" ht="13.5" customHeight="1" x14ac:dyDescent="0.25">
      <c r="B797" s="77"/>
      <c r="C797" s="84"/>
      <c r="D797" s="75"/>
      <c r="E797" s="75"/>
      <c r="F797" s="75"/>
      <c r="G797" s="75"/>
      <c r="H797" s="75"/>
      <c r="I797" s="75"/>
      <c r="J797" s="75"/>
      <c r="K797" s="75"/>
      <c r="L797" s="75"/>
      <c r="M797" s="74"/>
      <c r="N797" s="74"/>
      <c r="O797" s="74"/>
      <c r="P797" s="74"/>
      <c r="Q797" s="74"/>
      <c r="R797" s="85"/>
      <c r="S797" s="85"/>
      <c r="T797" s="85"/>
      <c r="U797" s="86"/>
      <c r="V797" s="86"/>
      <c r="W797" s="86"/>
      <c r="X797" s="74"/>
      <c r="Y797" s="74"/>
      <c r="Z797" s="74"/>
      <c r="AA797" s="74"/>
      <c r="AB797" s="74"/>
      <c r="AC797" s="73"/>
      <c r="AD797" s="73"/>
      <c r="AE797" s="73"/>
      <c r="AF797" s="73"/>
      <c r="AG797" s="73"/>
      <c r="AH797" s="73"/>
      <c r="AI797" s="73"/>
      <c r="AJ797" s="73"/>
      <c r="AK797" s="73"/>
      <c r="AL797" s="73"/>
      <c r="AM797" s="73"/>
      <c r="AN797" s="73"/>
      <c r="AO797" s="73"/>
      <c r="AP797" s="73"/>
      <c r="AQ797" s="73"/>
      <c r="AR797" s="73"/>
      <c r="AS797" s="73"/>
      <c r="AT797" s="73"/>
      <c r="AU797" s="73"/>
      <c r="AV797" s="73"/>
      <c r="AW797" s="73"/>
      <c r="AX797" s="73"/>
      <c r="AY797" s="73"/>
      <c r="AZ797" s="77"/>
      <c r="BA797" s="84"/>
      <c r="BB797" s="76"/>
      <c r="BC797" s="76"/>
      <c r="BD797" s="76"/>
      <c r="BE797" s="76"/>
      <c r="BF797" s="76"/>
      <c r="BG797" s="76"/>
      <c r="BH797" s="76"/>
      <c r="BI797" s="76"/>
      <c r="BJ797" s="76"/>
      <c r="BK797" s="74"/>
      <c r="BL797" s="74"/>
      <c r="BM797" s="74"/>
      <c r="BN797" s="74"/>
      <c r="BO797" s="74"/>
      <c r="BP797" s="85"/>
      <c r="BQ797" s="85"/>
      <c r="BR797" s="85"/>
      <c r="BS797" s="86"/>
      <c r="BT797" s="86"/>
      <c r="BU797" s="86"/>
      <c r="BV797" s="74"/>
      <c r="BW797" s="74"/>
      <c r="BX797" s="74"/>
      <c r="BY797" s="74"/>
      <c r="BZ797" s="74"/>
      <c r="CA797" s="73"/>
      <c r="CB797" s="73"/>
      <c r="CC797" s="73"/>
      <c r="CD797" s="73"/>
      <c r="CE797" s="73"/>
      <c r="CF797" s="73"/>
      <c r="CG797" s="73"/>
      <c r="CH797" s="73"/>
      <c r="CI797" s="73"/>
      <c r="CJ797" s="73"/>
      <c r="CK797" s="73"/>
      <c r="CL797" s="73"/>
      <c r="CM797" s="73"/>
      <c r="CN797" s="73"/>
      <c r="CO797" s="73"/>
      <c r="CP797" s="73"/>
      <c r="CQ797" s="73"/>
      <c r="CR797" s="73"/>
      <c r="CS797" s="73"/>
      <c r="CT797" s="73"/>
      <c r="CU797" s="73"/>
      <c r="CV797" s="73"/>
      <c r="CW797" s="73"/>
      <c r="CX797" s="77"/>
    </row>
    <row r="798" spans="1:102" ht="13.5" customHeight="1" x14ac:dyDescent="0.25">
      <c r="B798" s="77"/>
      <c r="C798" s="84"/>
      <c r="D798" s="75"/>
      <c r="E798" s="75"/>
      <c r="F798" s="75"/>
      <c r="G798" s="75"/>
      <c r="H798" s="75"/>
      <c r="I798" s="75"/>
      <c r="J798" s="75"/>
      <c r="K798" s="75"/>
      <c r="L798" s="75"/>
      <c r="M798" s="74"/>
      <c r="N798" s="74"/>
      <c r="O798" s="74"/>
      <c r="P798" s="74"/>
      <c r="Q798" s="74"/>
      <c r="R798" s="85"/>
      <c r="S798" s="85"/>
      <c r="T798" s="85"/>
      <c r="U798" s="86"/>
      <c r="V798" s="86"/>
      <c r="W798" s="86"/>
      <c r="X798" s="74"/>
      <c r="Y798" s="74"/>
      <c r="Z798" s="74"/>
      <c r="AA798" s="74"/>
      <c r="AB798" s="74"/>
      <c r="AC798" s="73"/>
      <c r="AD798" s="73"/>
      <c r="AE798" s="73"/>
      <c r="AF798" s="73"/>
      <c r="AG798" s="73"/>
      <c r="AH798" s="73"/>
      <c r="AI798" s="73"/>
      <c r="AJ798" s="73"/>
      <c r="AK798" s="73"/>
      <c r="AL798" s="73"/>
      <c r="AM798" s="73"/>
      <c r="AN798" s="73"/>
      <c r="AO798" s="73"/>
      <c r="AP798" s="73"/>
      <c r="AQ798" s="73"/>
      <c r="AR798" s="73"/>
      <c r="AS798" s="73"/>
      <c r="AT798" s="73"/>
      <c r="AU798" s="73"/>
      <c r="AV798" s="73"/>
      <c r="AW798" s="73"/>
      <c r="AX798" s="73"/>
      <c r="AY798" s="73"/>
      <c r="AZ798" s="77"/>
      <c r="BA798" s="84"/>
      <c r="BB798" s="76"/>
      <c r="BC798" s="76"/>
      <c r="BD798" s="76"/>
      <c r="BE798" s="76"/>
      <c r="BF798" s="76"/>
      <c r="BG798" s="76"/>
      <c r="BH798" s="76"/>
      <c r="BI798" s="76"/>
      <c r="BJ798" s="76"/>
      <c r="BK798" s="74"/>
      <c r="BL798" s="74"/>
      <c r="BM798" s="74"/>
      <c r="BN798" s="74"/>
      <c r="BO798" s="74"/>
      <c r="BP798" s="85"/>
      <c r="BQ798" s="85"/>
      <c r="BR798" s="85"/>
      <c r="BS798" s="86"/>
      <c r="BT798" s="86"/>
      <c r="BU798" s="86"/>
      <c r="BV798" s="74"/>
      <c r="BW798" s="74"/>
      <c r="BX798" s="74"/>
      <c r="BY798" s="74"/>
      <c r="BZ798" s="74"/>
      <c r="CA798" s="73"/>
      <c r="CB798" s="73"/>
      <c r="CC798" s="73"/>
      <c r="CD798" s="73"/>
      <c r="CE798" s="73"/>
      <c r="CF798" s="73"/>
      <c r="CG798" s="73"/>
      <c r="CH798" s="73"/>
      <c r="CI798" s="73"/>
      <c r="CJ798" s="73"/>
      <c r="CK798" s="73"/>
      <c r="CL798" s="73"/>
      <c r="CM798" s="73"/>
      <c r="CN798" s="73"/>
      <c r="CO798" s="73"/>
      <c r="CP798" s="73"/>
      <c r="CQ798" s="73"/>
      <c r="CR798" s="73"/>
      <c r="CS798" s="73"/>
      <c r="CT798" s="73"/>
      <c r="CU798" s="73"/>
      <c r="CV798" s="73"/>
      <c r="CW798" s="73"/>
      <c r="CX798" s="77"/>
    </row>
    <row r="799" spans="1:102" ht="13.5" customHeight="1" x14ac:dyDescent="0.25">
      <c r="B799" s="77"/>
      <c r="C799" s="84"/>
      <c r="D799" s="75"/>
      <c r="E799" s="75"/>
      <c r="F799" s="75"/>
      <c r="G799" s="75"/>
      <c r="H799" s="75"/>
      <c r="I799" s="75"/>
      <c r="J799" s="75"/>
      <c r="K799" s="75"/>
      <c r="L799" s="75"/>
      <c r="M799" s="74"/>
      <c r="N799" s="74"/>
      <c r="O799" s="74"/>
      <c r="P799" s="74"/>
      <c r="Q799" s="74"/>
      <c r="R799" s="85"/>
      <c r="S799" s="85"/>
      <c r="T799" s="85"/>
      <c r="U799" s="86"/>
      <c r="V799" s="86"/>
      <c r="W799" s="86"/>
      <c r="X799" s="74"/>
      <c r="Y799" s="74"/>
      <c r="Z799" s="74"/>
      <c r="AA799" s="74"/>
      <c r="AB799" s="74"/>
      <c r="AC799" s="73"/>
      <c r="AD799" s="73"/>
      <c r="AE799" s="73"/>
      <c r="AF799" s="73"/>
      <c r="AG799" s="73"/>
      <c r="AH799" s="73"/>
      <c r="AI799" s="73"/>
      <c r="AJ799" s="73"/>
      <c r="AK799" s="73"/>
      <c r="AL799" s="73"/>
      <c r="AM799" s="73"/>
      <c r="AN799" s="73"/>
      <c r="AO799" s="73"/>
      <c r="AP799" s="73"/>
      <c r="AQ799" s="73"/>
      <c r="AR799" s="73"/>
      <c r="AS799" s="73"/>
      <c r="AT799" s="73"/>
      <c r="AU799" s="73"/>
      <c r="AV799" s="73"/>
      <c r="AW799" s="73"/>
      <c r="AX799" s="73"/>
      <c r="AY799" s="73"/>
      <c r="AZ799" s="77"/>
      <c r="BA799" s="84"/>
      <c r="BB799" s="76"/>
      <c r="BC799" s="76"/>
      <c r="BD799" s="76"/>
      <c r="BE799" s="76"/>
      <c r="BF799" s="76"/>
      <c r="BG799" s="76"/>
      <c r="BH799" s="76"/>
      <c r="BI799" s="76"/>
      <c r="BJ799" s="76"/>
      <c r="BK799" s="74"/>
      <c r="BL799" s="74"/>
      <c r="BM799" s="74"/>
      <c r="BN799" s="74"/>
      <c r="BO799" s="74"/>
      <c r="BP799" s="85"/>
      <c r="BQ799" s="85"/>
      <c r="BR799" s="85"/>
      <c r="BS799" s="86"/>
      <c r="BT799" s="86"/>
      <c r="BU799" s="86"/>
      <c r="BV799" s="74"/>
      <c r="BW799" s="74"/>
      <c r="BX799" s="74"/>
      <c r="BY799" s="74"/>
      <c r="BZ799" s="74"/>
      <c r="CA799" s="73"/>
      <c r="CB799" s="73"/>
      <c r="CC799" s="73"/>
      <c r="CD799" s="73"/>
      <c r="CE799" s="73"/>
      <c r="CF799" s="73"/>
      <c r="CG799" s="73"/>
      <c r="CH799" s="73"/>
      <c r="CI799" s="73"/>
      <c r="CJ799" s="73"/>
      <c r="CK799" s="73"/>
      <c r="CL799" s="73"/>
      <c r="CM799" s="73"/>
      <c r="CN799" s="73"/>
      <c r="CO799" s="73"/>
      <c r="CP799" s="73"/>
      <c r="CQ799" s="73"/>
      <c r="CR799" s="73"/>
      <c r="CS799" s="73"/>
      <c r="CT799" s="73"/>
      <c r="CU799" s="73"/>
      <c r="CV799" s="73"/>
      <c r="CW799" s="73"/>
      <c r="CX799" s="77"/>
    </row>
    <row r="800" spans="1:102" ht="13.5" customHeight="1" x14ac:dyDescent="0.2">
      <c r="B800" s="77"/>
      <c r="C800" s="83"/>
      <c r="D800" s="83"/>
      <c r="E800" s="83"/>
      <c r="F800" s="83"/>
      <c r="G800" s="83"/>
      <c r="H800" s="83"/>
      <c r="I800" s="83"/>
      <c r="J800" s="83"/>
      <c r="K800" s="83"/>
      <c r="L800" s="83"/>
      <c r="M800" s="83"/>
      <c r="N800" s="83"/>
      <c r="O800" s="83"/>
      <c r="P800" s="83"/>
      <c r="Q800" s="83"/>
      <c r="R800" s="83"/>
      <c r="S800" s="83"/>
      <c r="T800" s="83"/>
      <c r="U800" s="83"/>
      <c r="V800" s="83"/>
      <c r="W800" s="83"/>
      <c r="X800" s="54"/>
      <c r="Y800" s="54"/>
      <c r="Z800" s="54"/>
      <c r="AA800" s="54"/>
      <c r="AB800" s="54"/>
      <c r="AC800" s="73"/>
      <c r="AD800" s="73"/>
      <c r="AE800" s="73"/>
      <c r="AF800" s="73"/>
      <c r="AG800" s="73"/>
      <c r="AH800" s="73"/>
      <c r="AI800" s="73"/>
      <c r="AJ800" s="73"/>
      <c r="AK800" s="73"/>
      <c r="AL800" s="73"/>
      <c r="AM800" s="73"/>
      <c r="AN800" s="73"/>
      <c r="AO800" s="73"/>
      <c r="AP800" s="73"/>
      <c r="AQ800" s="73"/>
      <c r="AR800" s="73"/>
      <c r="AS800" s="73"/>
      <c r="AT800" s="73"/>
      <c r="AU800" s="73"/>
      <c r="AV800" s="73"/>
      <c r="AW800" s="73"/>
      <c r="AX800" s="73"/>
      <c r="AY800" s="73"/>
      <c r="AZ800" s="77"/>
      <c r="BA800" s="83"/>
      <c r="BB800" s="83"/>
      <c r="BC800" s="83"/>
      <c r="BD800" s="83"/>
      <c r="BE800" s="83"/>
      <c r="BF800" s="83"/>
      <c r="BG800" s="83"/>
      <c r="BH800" s="83"/>
      <c r="BI800" s="83"/>
      <c r="BJ800" s="83"/>
      <c r="BK800" s="83"/>
      <c r="BL800" s="83"/>
      <c r="BM800" s="83"/>
      <c r="BN800" s="83"/>
      <c r="BO800" s="83"/>
      <c r="BP800" s="83"/>
      <c r="BQ800" s="83"/>
      <c r="BR800" s="83"/>
      <c r="BS800" s="83"/>
      <c r="BT800" s="83"/>
      <c r="BU800" s="83"/>
      <c r="BV800" s="54"/>
      <c r="BW800" s="54"/>
      <c r="BX800" s="54"/>
      <c r="BY800" s="54"/>
      <c r="BZ800" s="54"/>
      <c r="CA800" s="73"/>
      <c r="CB800" s="73"/>
      <c r="CC800" s="73"/>
      <c r="CD800" s="73"/>
      <c r="CE800" s="73"/>
      <c r="CF800" s="73"/>
      <c r="CG800" s="73"/>
      <c r="CH800" s="73"/>
      <c r="CI800" s="73"/>
      <c r="CJ800" s="73"/>
      <c r="CK800" s="73"/>
      <c r="CL800" s="73"/>
      <c r="CM800" s="73"/>
      <c r="CN800" s="73"/>
      <c r="CO800" s="73"/>
      <c r="CP800" s="73"/>
      <c r="CQ800" s="73"/>
      <c r="CR800" s="73"/>
      <c r="CS800" s="73"/>
      <c r="CT800" s="73"/>
      <c r="CU800" s="73"/>
      <c r="CV800" s="73"/>
      <c r="CW800" s="73"/>
      <c r="CX800" s="77"/>
    </row>
    <row r="801" spans="2:102" ht="13.5" customHeight="1" x14ac:dyDescent="0.2">
      <c r="B801" s="77"/>
      <c r="C801" s="83"/>
      <c r="D801" s="83"/>
      <c r="E801" s="83"/>
      <c r="F801" s="83"/>
      <c r="G801" s="83"/>
      <c r="H801" s="83"/>
      <c r="I801" s="83"/>
      <c r="J801" s="83"/>
      <c r="K801" s="83"/>
      <c r="L801" s="83"/>
      <c r="M801" s="83"/>
      <c r="N801" s="83"/>
      <c r="O801" s="83"/>
      <c r="P801" s="83"/>
      <c r="Q801" s="83"/>
      <c r="R801" s="83"/>
      <c r="S801" s="83"/>
      <c r="T801" s="83"/>
      <c r="U801" s="83"/>
      <c r="V801" s="83"/>
      <c r="W801" s="83"/>
      <c r="X801" s="54"/>
      <c r="Y801" s="54"/>
      <c r="Z801" s="54"/>
      <c r="AA801" s="54"/>
      <c r="AB801" s="54"/>
      <c r="AC801" s="73"/>
      <c r="AD801" s="73"/>
      <c r="AE801" s="73"/>
      <c r="AF801" s="73"/>
      <c r="AG801" s="73"/>
      <c r="AH801" s="73"/>
      <c r="AI801" s="73"/>
      <c r="AJ801" s="73"/>
      <c r="AK801" s="73"/>
      <c r="AL801" s="73"/>
      <c r="AM801" s="73"/>
      <c r="AN801" s="73"/>
      <c r="AO801" s="73"/>
      <c r="AP801" s="73"/>
      <c r="AQ801" s="73"/>
      <c r="AR801" s="73"/>
      <c r="AS801" s="73"/>
      <c r="AT801" s="73"/>
      <c r="AU801" s="73"/>
      <c r="AV801" s="73"/>
      <c r="AW801" s="73"/>
      <c r="AX801" s="73"/>
      <c r="AY801" s="73"/>
      <c r="AZ801" s="77"/>
      <c r="BA801" s="83"/>
      <c r="BB801" s="83"/>
      <c r="BC801" s="83"/>
      <c r="BD801" s="83"/>
      <c r="BE801" s="83"/>
      <c r="BF801" s="83"/>
      <c r="BG801" s="83"/>
      <c r="BH801" s="83"/>
      <c r="BI801" s="83"/>
      <c r="BJ801" s="83"/>
      <c r="BK801" s="83"/>
      <c r="BL801" s="83"/>
      <c r="BM801" s="83"/>
      <c r="BN801" s="83"/>
      <c r="BO801" s="83"/>
      <c r="BP801" s="83"/>
      <c r="BQ801" s="83"/>
      <c r="BR801" s="83"/>
      <c r="BS801" s="83"/>
      <c r="BT801" s="83"/>
      <c r="BU801" s="83"/>
      <c r="BV801" s="54"/>
      <c r="BW801" s="54"/>
      <c r="BX801" s="54"/>
      <c r="BY801" s="54"/>
      <c r="BZ801" s="54"/>
      <c r="CA801" s="83"/>
      <c r="CB801" s="83"/>
      <c r="CC801" s="83"/>
      <c r="CD801" s="83"/>
      <c r="CE801" s="83"/>
      <c r="CF801" s="83"/>
      <c r="CG801" s="83"/>
      <c r="CH801" s="83"/>
      <c r="CI801" s="83"/>
      <c r="CJ801" s="83"/>
      <c r="CK801" s="83"/>
      <c r="CL801" s="83"/>
      <c r="CM801" s="83"/>
      <c r="CN801" s="83"/>
      <c r="CO801" s="83"/>
      <c r="CP801" s="83"/>
      <c r="CQ801" s="83"/>
      <c r="CR801" s="83"/>
      <c r="CS801" s="83"/>
      <c r="CT801" s="83"/>
      <c r="CU801" s="83"/>
      <c r="CV801" s="83"/>
      <c r="CW801" s="83"/>
      <c r="CX801" s="77"/>
    </row>
    <row r="802" spans="2:102" ht="13.5" customHeight="1" x14ac:dyDescent="0.25">
      <c r="B802" s="77"/>
      <c r="C802" s="84"/>
      <c r="D802" s="75"/>
      <c r="E802" s="75"/>
      <c r="F802" s="75"/>
      <c r="G802" s="75"/>
      <c r="H802" s="75"/>
      <c r="I802" s="75"/>
      <c r="J802" s="75"/>
      <c r="K802" s="75"/>
      <c r="L802" s="75"/>
      <c r="M802" s="74"/>
      <c r="N802" s="74"/>
      <c r="O802" s="74"/>
      <c r="P802" s="74"/>
      <c r="Q802" s="74"/>
      <c r="R802" s="85"/>
      <c r="S802" s="85"/>
      <c r="T802" s="85"/>
      <c r="U802" s="86"/>
      <c r="V802" s="86"/>
      <c r="W802" s="86"/>
      <c r="X802" s="74"/>
      <c r="Y802" s="74"/>
      <c r="Z802" s="74"/>
      <c r="AA802" s="74"/>
      <c r="AB802" s="74"/>
      <c r="AC802" s="73"/>
      <c r="AD802" s="73"/>
      <c r="AE802" s="73"/>
      <c r="AF802" s="73"/>
      <c r="AG802" s="73"/>
      <c r="AH802" s="73"/>
      <c r="AI802" s="73"/>
      <c r="AJ802" s="73"/>
      <c r="AK802" s="73"/>
      <c r="AL802" s="73"/>
      <c r="AM802" s="73"/>
      <c r="AN802" s="73"/>
      <c r="AO802" s="73"/>
      <c r="AP802" s="73"/>
      <c r="AQ802" s="73"/>
      <c r="AR802" s="73"/>
      <c r="AS802" s="73"/>
      <c r="AT802" s="73"/>
      <c r="AU802" s="73"/>
      <c r="AV802" s="73"/>
      <c r="AW802" s="73"/>
      <c r="AX802" s="73"/>
      <c r="AY802" s="73"/>
      <c r="AZ802" s="77"/>
      <c r="BA802" s="51"/>
      <c r="BB802" s="51"/>
      <c r="BC802" s="51"/>
      <c r="BD802" s="51"/>
      <c r="BE802" s="51"/>
      <c r="BF802" s="51"/>
      <c r="BG802" s="51"/>
      <c r="BH802" s="51"/>
      <c r="BI802" s="51"/>
      <c r="BJ802" s="51"/>
      <c r="BK802" s="51"/>
      <c r="BL802" s="51"/>
      <c r="BM802" s="51"/>
      <c r="BN802" s="51"/>
      <c r="BO802" s="51"/>
      <c r="BP802" s="51"/>
      <c r="BQ802" s="51"/>
      <c r="BR802" s="51"/>
      <c r="BS802" s="51"/>
      <c r="BT802" s="51"/>
      <c r="BU802" s="51"/>
      <c r="BV802" s="54"/>
      <c r="BW802" s="54"/>
      <c r="BX802" s="54"/>
      <c r="BY802" s="54"/>
      <c r="BZ802" s="54"/>
      <c r="CA802" s="87"/>
      <c r="CB802" s="52"/>
      <c r="CC802" s="52"/>
      <c r="CD802" s="52"/>
      <c r="CE802" s="52"/>
      <c r="CF802" s="52"/>
      <c r="CG802" s="52"/>
      <c r="CH802" s="52"/>
      <c r="CI802" s="52"/>
      <c r="CJ802" s="52"/>
      <c r="CK802" s="52"/>
      <c r="CL802" s="52"/>
      <c r="CM802" s="52"/>
      <c r="CN802" s="52"/>
      <c r="CO802" s="52"/>
      <c r="CP802" s="88"/>
      <c r="CQ802" s="88"/>
      <c r="CR802" s="88"/>
      <c r="CS802" s="89"/>
      <c r="CT802" s="80"/>
      <c r="CU802" s="80"/>
      <c r="CV802" s="80"/>
      <c r="CW802" s="80"/>
      <c r="CX802" s="77"/>
    </row>
    <row r="803" spans="2:102" ht="13.5" customHeight="1" x14ac:dyDescent="0.25">
      <c r="B803" s="77"/>
      <c r="C803" s="84"/>
      <c r="D803" s="75"/>
      <c r="E803" s="75"/>
      <c r="F803" s="75"/>
      <c r="G803" s="75"/>
      <c r="H803" s="75"/>
      <c r="I803" s="75"/>
      <c r="J803" s="75"/>
      <c r="K803" s="75"/>
      <c r="L803" s="75"/>
      <c r="M803" s="74"/>
      <c r="N803" s="74"/>
      <c r="O803" s="74"/>
      <c r="P803" s="74"/>
      <c r="Q803" s="74"/>
      <c r="R803" s="85"/>
      <c r="S803" s="85"/>
      <c r="T803" s="85"/>
      <c r="U803" s="86"/>
      <c r="V803" s="86"/>
      <c r="W803" s="86"/>
      <c r="X803" s="74"/>
      <c r="Y803" s="74"/>
      <c r="Z803" s="74"/>
      <c r="AA803" s="74"/>
      <c r="AB803" s="74"/>
      <c r="AC803" s="73"/>
      <c r="AD803" s="73"/>
      <c r="AE803" s="73"/>
      <c r="AF803" s="73"/>
      <c r="AG803" s="73"/>
      <c r="AH803" s="73"/>
      <c r="AI803" s="73"/>
      <c r="AJ803" s="73"/>
      <c r="AK803" s="73"/>
      <c r="AL803" s="73"/>
      <c r="AM803" s="73"/>
      <c r="AN803" s="73"/>
      <c r="AO803" s="73"/>
      <c r="AP803" s="73"/>
      <c r="AQ803" s="73"/>
      <c r="AR803" s="73"/>
      <c r="AS803" s="73"/>
      <c r="AT803" s="73"/>
      <c r="AU803" s="73"/>
      <c r="AV803" s="73"/>
      <c r="AW803" s="73"/>
      <c r="AX803" s="73"/>
      <c r="AY803" s="73"/>
      <c r="AZ803" s="77"/>
      <c r="BA803" s="51"/>
      <c r="BB803" s="51"/>
      <c r="BC803" s="51"/>
      <c r="BD803" s="51"/>
      <c r="BE803" s="51"/>
      <c r="BF803" s="51"/>
      <c r="BG803" s="51"/>
      <c r="BH803" s="51"/>
      <c r="BI803" s="51"/>
      <c r="BJ803" s="51"/>
      <c r="BK803" s="51"/>
      <c r="BL803" s="51"/>
      <c r="BM803" s="51"/>
      <c r="BN803" s="51"/>
      <c r="BO803" s="51"/>
      <c r="BP803" s="51"/>
      <c r="BQ803" s="51"/>
      <c r="BR803" s="51"/>
      <c r="BS803" s="90"/>
      <c r="BT803" s="90"/>
      <c r="BU803" s="90"/>
      <c r="BV803" s="54"/>
      <c r="BW803" s="54"/>
      <c r="BX803" s="54"/>
      <c r="BY803" s="54"/>
      <c r="BZ803" s="54"/>
      <c r="CA803" s="87"/>
      <c r="CB803" s="52"/>
      <c r="CC803" s="52"/>
      <c r="CD803" s="52"/>
      <c r="CE803" s="52"/>
      <c r="CF803" s="52"/>
      <c r="CG803" s="52"/>
      <c r="CH803" s="52"/>
      <c r="CI803" s="52"/>
      <c r="CJ803" s="52"/>
      <c r="CK803" s="52"/>
      <c r="CL803" s="52"/>
      <c r="CM803" s="52"/>
      <c r="CN803" s="52"/>
      <c r="CO803" s="52"/>
      <c r="CP803" s="91"/>
      <c r="CQ803" s="91"/>
      <c r="CR803" s="91"/>
      <c r="CS803" s="79"/>
      <c r="CT803" s="80"/>
      <c r="CU803" s="80"/>
      <c r="CV803" s="80"/>
      <c r="CW803" s="80"/>
      <c r="CX803" s="77"/>
    </row>
    <row r="804" spans="2:102" ht="13.5" customHeight="1" x14ac:dyDescent="0.25">
      <c r="B804" s="77"/>
      <c r="C804" s="84"/>
      <c r="D804" s="75"/>
      <c r="E804" s="75"/>
      <c r="F804" s="75"/>
      <c r="G804" s="75"/>
      <c r="H804" s="75"/>
      <c r="I804" s="75"/>
      <c r="J804" s="75"/>
      <c r="K804" s="75"/>
      <c r="L804" s="75"/>
      <c r="M804" s="74"/>
      <c r="N804" s="74"/>
      <c r="O804" s="74"/>
      <c r="P804" s="74"/>
      <c r="Q804" s="74"/>
      <c r="R804" s="85"/>
      <c r="S804" s="85"/>
      <c r="T804" s="85"/>
      <c r="U804" s="86"/>
      <c r="V804" s="86"/>
      <c r="W804" s="86"/>
      <c r="X804" s="74"/>
      <c r="Y804" s="74"/>
      <c r="Z804" s="74"/>
      <c r="AA804" s="74"/>
      <c r="AB804" s="74"/>
      <c r="AC804" s="73"/>
      <c r="AD804" s="73"/>
      <c r="AE804" s="73"/>
      <c r="AF804" s="73"/>
      <c r="AG804" s="73"/>
      <c r="AH804" s="73"/>
      <c r="AI804" s="73"/>
      <c r="AJ804" s="73"/>
      <c r="AK804" s="73"/>
      <c r="AL804" s="73"/>
      <c r="AM804" s="73"/>
      <c r="AN804" s="73"/>
      <c r="AO804" s="73"/>
      <c r="AP804" s="73"/>
      <c r="AQ804" s="73"/>
      <c r="AR804" s="73"/>
      <c r="AS804" s="73"/>
      <c r="AT804" s="73"/>
      <c r="AU804" s="73"/>
      <c r="AV804" s="73"/>
      <c r="AW804" s="73"/>
      <c r="AX804" s="73"/>
      <c r="AY804" s="73"/>
      <c r="AZ804" s="77"/>
      <c r="BA804" s="53"/>
      <c r="BB804" s="53"/>
      <c r="BC804" s="53"/>
      <c r="BD804" s="53"/>
      <c r="BE804" s="53"/>
      <c r="BF804" s="53"/>
      <c r="BG804" s="53"/>
      <c r="BH804" s="53"/>
      <c r="BI804" s="53"/>
      <c r="BJ804" s="53"/>
      <c r="BK804" s="53"/>
      <c r="BL804" s="53"/>
      <c r="BM804" s="53"/>
      <c r="BN804" s="53"/>
      <c r="BO804" s="53"/>
      <c r="BP804" s="53"/>
      <c r="BQ804" s="53"/>
      <c r="BR804" s="53"/>
      <c r="BS804" s="90"/>
      <c r="BT804" s="90"/>
      <c r="BU804" s="90"/>
      <c r="BV804" s="54"/>
      <c r="BW804" s="54"/>
      <c r="BX804" s="54"/>
      <c r="BY804" s="54"/>
      <c r="BZ804" s="54"/>
      <c r="CA804" s="87"/>
      <c r="CB804" s="52"/>
      <c r="CC804" s="52"/>
      <c r="CD804" s="52"/>
      <c r="CE804" s="52"/>
      <c r="CF804" s="52"/>
      <c r="CG804" s="52"/>
      <c r="CH804" s="52"/>
      <c r="CI804" s="52"/>
      <c r="CJ804" s="52"/>
      <c r="CK804" s="52"/>
      <c r="CL804" s="52"/>
      <c r="CM804" s="52"/>
      <c r="CN804" s="52"/>
      <c r="CO804" s="52"/>
      <c r="CP804" s="88"/>
      <c r="CQ804" s="88"/>
      <c r="CR804" s="88"/>
      <c r="CS804" s="89"/>
      <c r="CT804" s="80"/>
      <c r="CU804" s="80"/>
      <c r="CV804" s="80"/>
      <c r="CW804" s="80"/>
      <c r="CX804" s="77"/>
    </row>
    <row r="805" spans="2:102" ht="13.5" customHeight="1" x14ac:dyDescent="0.25">
      <c r="B805" s="77"/>
      <c r="C805" s="84"/>
      <c r="D805" s="75"/>
      <c r="E805" s="75"/>
      <c r="F805" s="75"/>
      <c r="G805" s="75"/>
      <c r="H805" s="75"/>
      <c r="I805" s="75"/>
      <c r="J805" s="75"/>
      <c r="K805" s="75"/>
      <c r="L805" s="75"/>
      <c r="M805" s="74"/>
      <c r="N805" s="74"/>
      <c r="O805" s="74"/>
      <c r="P805" s="74"/>
      <c r="Q805" s="74"/>
      <c r="R805" s="85"/>
      <c r="S805" s="85"/>
      <c r="T805" s="85"/>
      <c r="U805" s="86"/>
      <c r="V805" s="86"/>
      <c r="W805" s="86"/>
      <c r="X805" s="74"/>
      <c r="Y805" s="74"/>
      <c r="Z805" s="74"/>
      <c r="AA805" s="74"/>
      <c r="AB805" s="74"/>
      <c r="AC805" s="73"/>
      <c r="AD805" s="73"/>
      <c r="AE805" s="73"/>
      <c r="AF805" s="73"/>
      <c r="AG805" s="73"/>
      <c r="AH805" s="73"/>
      <c r="AI805" s="73"/>
      <c r="AJ805" s="73"/>
      <c r="AK805" s="73"/>
      <c r="AL805" s="73"/>
      <c r="AM805" s="73"/>
      <c r="AN805" s="73"/>
      <c r="AO805" s="73"/>
      <c r="AP805" s="73"/>
      <c r="AQ805" s="73"/>
      <c r="AR805" s="73"/>
      <c r="AS805" s="73"/>
      <c r="AT805" s="73"/>
      <c r="AU805" s="73"/>
      <c r="AV805" s="73"/>
      <c r="AW805" s="73"/>
      <c r="AX805" s="73"/>
      <c r="AY805" s="73"/>
      <c r="AZ805" s="77"/>
      <c r="BA805" s="51"/>
      <c r="BB805" s="51"/>
      <c r="BC805" s="51"/>
      <c r="BD805" s="51"/>
      <c r="BE805" s="51"/>
      <c r="BF805" s="51"/>
      <c r="BG805" s="51"/>
      <c r="BH805" s="51"/>
      <c r="BI805" s="51"/>
      <c r="BJ805" s="51"/>
      <c r="BK805" s="51"/>
      <c r="BL805" s="51"/>
      <c r="BM805" s="51"/>
      <c r="BN805" s="51"/>
      <c r="BO805" s="51"/>
      <c r="BP805" s="51"/>
      <c r="BQ805" s="51"/>
      <c r="BR805" s="51"/>
      <c r="BS805" s="51"/>
      <c r="BT805" s="51"/>
      <c r="BU805" s="51"/>
      <c r="BV805" s="51"/>
      <c r="BW805" s="51"/>
      <c r="BX805" s="51"/>
      <c r="BY805" s="51"/>
      <c r="BZ805" s="51"/>
      <c r="CA805" s="83"/>
      <c r="CB805" s="83"/>
      <c r="CC805" s="83"/>
      <c r="CD805" s="83"/>
      <c r="CE805" s="83"/>
      <c r="CF805" s="83"/>
      <c r="CG805" s="83"/>
      <c r="CH805" s="83"/>
      <c r="CI805" s="83"/>
      <c r="CJ805" s="83"/>
      <c r="CK805" s="83"/>
      <c r="CL805" s="83"/>
      <c r="CM805" s="83"/>
      <c r="CN805" s="83"/>
      <c r="CO805" s="83"/>
      <c r="CP805" s="83"/>
      <c r="CQ805" s="83"/>
      <c r="CR805" s="83"/>
      <c r="CS805" s="92"/>
      <c r="CT805" s="83"/>
      <c r="CU805" s="83"/>
      <c r="CV805" s="83"/>
      <c r="CW805" s="83"/>
      <c r="CX805" s="77"/>
    </row>
    <row r="806" spans="2:102" ht="13.5" customHeight="1" x14ac:dyDescent="0.2">
      <c r="B806" s="77"/>
      <c r="C806" s="83"/>
      <c r="D806" s="83"/>
      <c r="E806" s="83"/>
      <c r="F806" s="83"/>
      <c r="G806" s="83"/>
      <c r="H806" s="83"/>
      <c r="I806" s="83"/>
      <c r="J806" s="83"/>
      <c r="K806" s="83"/>
      <c r="L806" s="83"/>
      <c r="M806" s="83"/>
      <c r="N806" s="83"/>
      <c r="O806" s="83"/>
      <c r="P806" s="83"/>
      <c r="Q806" s="83"/>
      <c r="R806" s="83"/>
      <c r="S806" s="83"/>
      <c r="T806" s="83"/>
      <c r="U806" s="83"/>
      <c r="V806" s="83"/>
      <c r="W806" s="83"/>
      <c r="X806" s="54"/>
      <c r="Y806" s="54"/>
      <c r="Z806" s="54"/>
      <c r="AA806" s="54"/>
      <c r="AB806" s="54"/>
      <c r="AC806" s="73"/>
      <c r="AD806" s="73"/>
      <c r="AE806" s="73"/>
      <c r="AF806" s="73"/>
      <c r="AG806" s="73"/>
      <c r="AH806" s="73"/>
      <c r="AI806" s="73"/>
      <c r="AJ806" s="73"/>
      <c r="AK806" s="73"/>
      <c r="AL806" s="73"/>
      <c r="AM806" s="73"/>
      <c r="AN806" s="73"/>
      <c r="AO806" s="73"/>
      <c r="AP806" s="73"/>
      <c r="AQ806" s="73"/>
      <c r="AR806" s="73"/>
      <c r="AS806" s="73"/>
      <c r="AT806" s="73"/>
      <c r="AU806" s="73"/>
      <c r="AV806" s="73"/>
      <c r="AW806" s="73"/>
      <c r="AX806" s="73"/>
      <c r="AY806" s="73"/>
      <c r="AZ806" s="77"/>
      <c r="BA806" s="52"/>
      <c r="BB806" s="62"/>
      <c r="BC806" s="62"/>
      <c r="BD806" s="62"/>
      <c r="BE806" s="62"/>
      <c r="BF806" s="62"/>
      <c r="BG806" s="62"/>
      <c r="BH806" s="62"/>
      <c r="BI806" s="62"/>
      <c r="BJ806" s="62"/>
      <c r="BK806" s="62"/>
      <c r="BL806" s="62"/>
      <c r="BM806" s="62"/>
      <c r="BN806" s="62"/>
      <c r="BO806" s="62"/>
      <c r="BP806" s="62"/>
      <c r="BQ806" s="62"/>
      <c r="BR806" s="62"/>
      <c r="BS806" s="62"/>
      <c r="BT806" s="62"/>
      <c r="BU806" s="62"/>
      <c r="BV806" s="62"/>
      <c r="BW806" s="62"/>
      <c r="BX806" s="62"/>
      <c r="BY806" s="62"/>
      <c r="BZ806" s="52"/>
      <c r="CA806" s="83"/>
      <c r="CB806" s="83"/>
      <c r="CC806" s="83"/>
      <c r="CD806" s="83"/>
      <c r="CE806" s="83"/>
      <c r="CF806" s="83"/>
      <c r="CG806" s="83"/>
      <c r="CH806" s="83"/>
      <c r="CI806" s="83"/>
      <c r="CJ806" s="83"/>
      <c r="CK806" s="83"/>
      <c r="CL806" s="83"/>
      <c r="CM806" s="83"/>
      <c r="CN806" s="83"/>
      <c r="CO806" s="83"/>
      <c r="CP806" s="83"/>
      <c r="CQ806" s="83"/>
      <c r="CR806" s="83"/>
      <c r="CS806" s="92"/>
      <c r="CT806" s="83"/>
      <c r="CU806" s="83"/>
      <c r="CV806" s="83"/>
      <c r="CW806" s="83"/>
      <c r="CX806" s="77"/>
    </row>
    <row r="807" spans="2:102" ht="13.5" customHeight="1" x14ac:dyDescent="0.2">
      <c r="B807" s="77"/>
      <c r="C807" s="83"/>
      <c r="D807" s="83"/>
      <c r="E807" s="83"/>
      <c r="F807" s="83"/>
      <c r="G807" s="83"/>
      <c r="H807" s="83"/>
      <c r="I807" s="83"/>
      <c r="J807" s="83"/>
      <c r="K807" s="83"/>
      <c r="L807" s="83"/>
      <c r="M807" s="83"/>
      <c r="N807" s="83"/>
      <c r="O807" s="83"/>
      <c r="P807" s="83"/>
      <c r="Q807" s="83"/>
      <c r="R807" s="83"/>
      <c r="S807" s="83"/>
      <c r="T807" s="83"/>
      <c r="U807" s="83"/>
      <c r="V807" s="83"/>
      <c r="W807" s="83"/>
      <c r="X807" s="54"/>
      <c r="Y807" s="54"/>
      <c r="Z807" s="54"/>
      <c r="AA807" s="54"/>
      <c r="AB807" s="54"/>
      <c r="AC807" s="73"/>
      <c r="AD807" s="73"/>
      <c r="AE807" s="73"/>
      <c r="AF807" s="73"/>
      <c r="AG807" s="73"/>
      <c r="AH807" s="73"/>
      <c r="AI807" s="73"/>
      <c r="AJ807" s="73"/>
      <c r="AK807" s="73"/>
      <c r="AL807" s="73"/>
      <c r="AM807" s="73"/>
      <c r="AN807" s="73"/>
      <c r="AO807" s="73"/>
      <c r="AP807" s="73"/>
      <c r="AQ807" s="73"/>
      <c r="AR807" s="73"/>
      <c r="AS807" s="73"/>
      <c r="AT807" s="73"/>
      <c r="AU807" s="73"/>
      <c r="AV807" s="73"/>
      <c r="AW807" s="73"/>
      <c r="AX807" s="73"/>
      <c r="AY807" s="73"/>
      <c r="AZ807" s="77"/>
      <c r="BA807" s="52"/>
      <c r="BB807" s="62"/>
      <c r="BC807" s="62"/>
      <c r="BD807" s="62"/>
      <c r="BE807" s="62"/>
      <c r="BF807" s="62"/>
      <c r="BG807" s="62"/>
      <c r="BH807" s="62"/>
      <c r="BI807" s="62"/>
      <c r="BJ807" s="62"/>
      <c r="BK807" s="62"/>
      <c r="BL807" s="62"/>
      <c r="BM807" s="62"/>
      <c r="BN807" s="62"/>
      <c r="BO807" s="62"/>
      <c r="BP807" s="62"/>
      <c r="BQ807" s="62"/>
      <c r="BR807" s="62"/>
      <c r="BS807" s="62"/>
      <c r="BT807" s="62"/>
      <c r="BU807" s="62"/>
      <c r="BV807" s="62"/>
      <c r="BW807" s="62"/>
      <c r="BX807" s="62"/>
      <c r="BY807" s="62"/>
      <c r="BZ807" s="52"/>
      <c r="CA807" s="87"/>
      <c r="CB807" s="52"/>
      <c r="CC807" s="52"/>
      <c r="CD807" s="52"/>
      <c r="CE807" s="52"/>
      <c r="CF807" s="52"/>
      <c r="CG807" s="52"/>
      <c r="CH807" s="52"/>
      <c r="CI807" s="52"/>
      <c r="CJ807" s="52"/>
      <c r="CK807" s="52"/>
      <c r="CL807" s="52"/>
      <c r="CM807" s="52"/>
      <c r="CN807" s="52"/>
      <c r="CO807" s="52"/>
      <c r="CP807" s="91"/>
      <c r="CQ807" s="91"/>
      <c r="CR807" s="91"/>
      <c r="CS807" s="92"/>
      <c r="CT807" s="83"/>
      <c r="CU807" s="83"/>
      <c r="CV807" s="83"/>
      <c r="CW807" s="83"/>
      <c r="CX807" s="77"/>
    </row>
    <row r="808" spans="2:102" ht="13.5" customHeight="1" x14ac:dyDescent="0.25">
      <c r="B808" s="77"/>
      <c r="C808" s="84"/>
      <c r="D808" s="75"/>
      <c r="E808" s="75"/>
      <c r="F808" s="75"/>
      <c r="G808" s="75"/>
      <c r="H808" s="75"/>
      <c r="I808" s="75"/>
      <c r="J808" s="75"/>
      <c r="K808" s="75"/>
      <c r="L808" s="75"/>
      <c r="M808" s="74"/>
      <c r="N808" s="74"/>
      <c r="O808" s="74"/>
      <c r="P808" s="74"/>
      <c r="Q808" s="74"/>
      <c r="R808" s="85"/>
      <c r="S808" s="85"/>
      <c r="T808" s="85"/>
      <c r="U808" s="86"/>
      <c r="V808" s="86"/>
      <c r="W808" s="86"/>
      <c r="X808" s="74"/>
      <c r="Y808" s="74"/>
      <c r="Z808" s="74"/>
      <c r="AA808" s="74"/>
      <c r="AB808" s="74"/>
      <c r="AC808" s="73"/>
      <c r="AD808" s="73"/>
      <c r="AE808" s="73"/>
      <c r="AF808" s="73"/>
      <c r="AG808" s="73"/>
      <c r="AH808" s="73"/>
      <c r="AI808" s="73"/>
      <c r="AJ808" s="73"/>
      <c r="AK808" s="73"/>
      <c r="AL808" s="73"/>
      <c r="AM808" s="73"/>
      <c r="AN808" s="73"/>
      <c r="AO808" s="73"/>
      <c r="AP808" s="73"/>
      <c r="AQ808" s="73"/>
      <c r="AR808" s="73"/>
      <c r="AS808" s="73"/>
      <c r="AT808" s="73"/>
      <c r="AU808" s="73"/>
      <c r="AV808" s="73"/>
      <c r="AW808" s="73"/>
      <c r="AX808" s="73"/>
      <c r="AY808" s="73"/>
      <c r="AZ808" s="77"/>
      <c r="BA808" s="52"/>
      <c r="BB808" s="62"/>
      <c r="BC808" s="62"/>
      <c r="BD808" s="62"/>
      <c r="BE808" s="62"/>
      <c r="BF808" s="62"/>
      <c r="BG808" s="62"/>
      <c r="BH808" s="62"/>
      <c r="BI808" s="62"/>
      <c r="BJ808" s="62"/>
      <c r="BK808" s="62"/>
      <c r="BL808" s="62"/>
      <c r="BM808" s="62"/>
      <c r="BN808" s="62"/>
      <c r="BO808" s="62"/>
      <c r="BP808" s="62"/>
      <c r="BQ808" s="62"/>
      <c r="BR808" s="62"/>
      <c r="BS808" s="62"/>
      <c r="BT808" s="62"/>
      <c r="BU808" s="62"/>
      <c r="BV808" s="62"/>
      <c r="BW808" s="62"/>
      <c r="BX808" s="62"/>
      <c r="BY808" s="62"/>
      <c r="BZ808" s="52"/>
      <c r="CA808" s="83"/>
      <c r="CB808" s="83"/>
      <c r="CC808" s="83"/>
      <c r="CD808" s="83"/>
      <c r="CE808" s="83"/>
      <c r="CF808" s="83"/>
      <c r="CG808" s="83"/>
      <c r="CH808" s="83"/>
      <c r="CI808" s="83"/>
      <c r="CJ808" s="83"/>
      <c r="CK808" s="83"/>
      <c r="CL808" s="83"/>
      <c r="CM808" s="83"/>
      <c r="CN808" s="83"/>
      <c r="CO808" s="83"/>
      <c r="CP808" s="83"/>
      <c r="CQ808" s="83"/>
      <c r="CR808" s="83"/>
      <c r="CS808" s="92"/>
      <c r="CT808" s="83"/>
      <c r="CU808" s="83"/>
      <c r="CV808" s="83"/>
      <c r="CW808" s="83"/>
      <c r="CX808" s="77"/>
    </row>
    <row r="809" spans="2:102" ht="13.5" customHeight="1" x14ac:dyDescent="0.25">
      <c r="B809" s="77"/>
      <c r="C809" s="84"/>
      <c r="D809" s="75"/>
      <c r="E809" s="75"/>
      <c r="F809" s="75"/>
      <c r="G809" s="75"/>
      <c r="H809" s="75"/>
      <c r="I809" s="75"/>
      <c r="J809" s="75"/>
      <c r="K809" s="75"/>
      <c r="L809" s="75"/>
      <c r="M809" s="74"/>
      <c r="N809" s="74"/>
      <c r="O809" s="74"/>
      <c r="P809" s="74"/>
      <c r="Q809" s="74"/>
      <c r="R809" s="85"/>
      <c r="S809" s="85"/>
      <c r="T809" s="85"/>
      <c r="U809" s="86"/>
      <c r="V809" s="86"/>
      <c r="W809" s="86"/>
      <c r="X809" s="74"/>
      <c r="Y809" s="74"/>
      <c r="Z809" s="74"/>
      <c r="AA809" s="74"/>
      <c r="AB809" s="74"/>
      <c r="AC809" s="73"/>
      <c r="AD809" s="73"/>
      <c r="AE809" s="73"/>
      <c r="AF809" s="73"/>
      <c r="AG809" s="73"/>
      <c r="AH809" s="73"/>
      <c r="AI809" s="73"/>
      <c r="AJ809" s="73"/>
      <c r="AK809" s="73"/>
      <c r="AL809" s="73"/>
      <c r="AM809" s="73"/>
      <c r="AN809" s="73"/>
      <c r="AO809" s="73"/>
      <c r="AP809" s="73"/>
      <c r="AQ809" s="73"/>
      <c r="AR809" s="73"/>
      <c r="AS809" s="73"/>
      <c r="AT809" s="73"/>
      <c r="AU809" s="73"/>
      <c r="AV809" s="73"/>
      <c r="AW809" s="73"/>
      <c r="AX809" s="73"/>
      <c r="AY809" s="73"/>
      <c r="AZ809" s="77"/>
      <c r="BA809" s="53"/>
      <c r="BB809" s="62"/>
      <c r="BC809" s="62"/>
      <c r="BD809" s="62"/>
      <c r="BE809" s="62"/>
      <c r="BF809" s="62"/>
      <c r="BG809" s="62"/>
      <c r="BH809" s="62"/>
      <c r="BI809" s="62"/>
      <c r="BJ809" s="62"/>
      <c r="BK809" s="62"/>
      <c r="BL809" s="62"/>
      <c r="BM809" s="62"/>
      <c r="BN809" s="62"/>
      <c r="BO809" s="62"/>
      <c r="BP809" s="62"/>
      <c r="BQ809" s="62"/>
      <c r="BR809" s="62"/>
      <c r="BS809" s="62"/>
      <c r="BT809" s="62"/>
      <c r="BU809" s="62"/>
      <c r="BV809" s="62"/>
      <c r="BW809" s="62"/>
      <c r="BX809" s="62"/>
      <c r="BY809" s="62"/>
      <c r="BZ809" s="54"/>
      <c r="CA809" s="83"/>
      <c r="CB809" s="83"/>
      <c r="CC809" s="83"/>
      <c r="CD809" s="83"/>
      <c r="CE809" s="83"/>
      <c r="CF809" s="83"/>
      <c r="CG809" s="83"/>
      <c r="CH809" s="83"/>
      <c r="CI809" s="83"/>
      <c r="CJ809" s="83"/>
      <c r="CK809" s="83"/>
      <c r="CL809" s="83"/>
      <c r="CM809" s="83"/>
      <c r="CN809" s="83"/>
      <c r="CO809" s="83"/>
      <c r="CP809" s="83"/>
      <c r="CQ809" s="83"/>
      <c r="CR809" s="83"/>
      <c r="CS809" s="92"/>
      <c r="CT809" s="83"/>
      <c r="CU809" s="83"/>
      <c r="CV809" s="83"/>
      <c r="CW809" s="83"/>
      <c r="CX809" s="77"/>
    </row>
    <row r="810" spans="2:102" ht="13.5" customHeight="1" x14ac:dyDescent="0.25">
      <c r="B810" s="77"/>
      <c r="C810" s="84"/>
      <c r="D810" s="75"/>
      <c r="E810" s="75"/>
      <c r="F810" s="75"/>
      <c r="G810" s="75"/>
      <c r="H810" s="75"/>
      <c r="I810" s="75"/>
      <c r="J810" s="75"/>
      <c r="K810" s="75"/>
      <c r="L810" s="75"/>
      <c r="M810" s="74"/>
      <c r="N810" s="74"/>
      <c r="O810" s="74"/>
      <c r="P810" s="74"/>
      <c r="Q810" s="74"/>
      <c r="R810" s="85"/>
      <c r="S810" s="85"/>
      <c r="T810" s="85"/>
      <c r="U810" s="86"/>
      <c r="V810" s="86"/>
      <c r="W810" s="86"/>
      <c r="X810" s="74"/>
      <c r="Y810" s="74"/>
      <c r="Z810" s="74"/>
      <c r="AA810" s="74"/>
      <c r="AB810" s="74"/>
      <c r="AC810" s="73"/>
      <c r="AD810" s="73"/>
      <c r="AE810" s="73"/>
      <c r="AF810" s="73"/>
      <c r="AG810" s="73"/>
      <c r="AH810" s="73"/>
      <c r="AI810" s="73"/>
      <c r="AJ810" s="73"/>
      <c r="AK810" s="73"/>
      <c r="AL810" s="73"/>
      <c r="AM810" s="73"/>
      <c r="AN810" s="73"/>
      <c r="AO810" s="73"/>
      <c r="AP810" s="73"/>
      <c r="AQ810" s="73"/>
      <c r="AR810" s="73"/>
      <c r="AS810" s="73"/>
      <c r="AT810" s="73"/>
      <c r="AU810" s="73"/>
      <c r="AV810" s="73"/>
      <c r="AW810" s="73"/>
      <c r="AX810" s="73"/>
      <c r="AY810" s="73"/>
      <c r="AZ810" s="77"/>
      <c r="BA810" s="52"/>
      <c r="BB810" s="62"/>
      <c r="BC810" s="62"/>
      <c r="BD810" s="62"/>
      <c r="BE810" s="62"/>
      <c r="BF810" s="62"/>
      <c r="BG810" s="62"/>
      <c r="BH810" s="62"/>
      <c r="BI810" s="62"/>
      <c r="BJ810" s="62"/>
      <c r="BK810" s="62"/>
      <c r="BL810" s="62"/>
      <c r="BM810" s="62"/>
      <c r="BN810" s="62"/>
      <c r="BO810" s="62"/>
      <c r="BP810" s="62"/>
      <c r="BQ810" s="62"/>
      <c r="BR810" s="62"/>
      <c r="BS810" s="62"/>
      <c r="BT810" s="62"/>
      <c r="BU810" s="62"/>
      <c r="BV810" s="62"/>
      <c r="BW810" s="62"/>
      <c r="BX810" s="62"/>
      <c r="BY810" s="62"/>
      <c r="BZ810" s="52"/>
      <c r="CA810" s="77"/>
      <c r="CB810" s="77"/>
      <c r="CC810" s="77"/>
      <c r="CD810" s="77"/>
      <c r="CE810" s="77"/>
      <c r="CF810" s="77"/>
      <c r="CG810" s="77"/>
      <c r="CH810" s="77"/>
      <c r="CI810" s="77"/>
      <c r="CJ810" s="77"/>
      <c r="CK810" s="77"/>
      <c r="CL810" s="77"/>
      <c r="CM810" s="77"/>
      <c r="CN810" s="77"/>
      <c r="CO810" s="77"/>
      <c r="CP810" s="77"/>
      <c r="CQ810" s="77"/>
      <c r="CR810" s="77"/>
      <c r="CS810" s="77"/>
      <c r="CT810" s="77"/>
      <c r="CU810" s="77"/>
      <c r="CV810" s="77"/>
      <c r="CW810" s="77"/>
      <c r="CX810" s="77"/>
    </row>
    <row r="811" spans="2:102" ht="13.5" customHeight="1" x14ac:dyDescent="0.25">
      <c r="B811" s="77"/>
      <c r="C811" s="84"/>
      <c r="D811" s="75"/>
      <c r="E811" s="75"/>
      <c r="F811" s="75"/>
      <c r="G811" s="75"/>
      <c r="H811" s="75"/>
      <c r="I811" s="75"/>
      <c r="J811" s="75"/>
      <c r="K811" s="75"/>
      <c r="L811" s="75"/>
      <c r="M811" s="74"/>
      <c r="N811" s="74"/>
      <c r="O811" s="74"/>
      <c r="P811" s="74"/>
      <c r="Q811" s="74"/>
      <c r="R811" s="85"/>
      <c r="S811" s="85"/>
      <c r="T811" s="85"/>
      <c r="U811" s="86"/>
      <c r="V811" s="86"/>
      <c r="W811" s="86"/>
      <c r="X811" s="74"/>
      <c r="Y811" s="74"/>
      <c r="Z811" s="74"/>
      <c r="AA811" s="74"/>
      <c r="AB811" s="74"/>
      <c r="AC811" s="73"/>
      <c r="AD811" s="73"/>
      <c r="AE811" s="73"/>
      <c r="AF811" s="73"/>
      <c r="AG811" s="73"/>
      <c r="AH811" s="73"/>
      <c r="AI811" s="73"/>
      <c r="AJ811" s="73"/>
      <c r="AK811" s="73"/>
      <c r="AL811" s="73"/>
      <c r="AM811" s="73"/>
      <c r="AN811" s="73"/>
      <c r="AO811" s="73"/>
      <c r="AP811" s="73"/>
      <c r="AQ811" s="73"/>
      <c r="AR811" s="73"/>
      <c r="AS811" s="73"/>
      <c r="AT811" s="73"/>
      <c r="AU811" s="73"/>
      <c r="AV811" s="73"/>
      <c r="AW811" s="73"/>
      <c r="AX811" s="73"/>
      <c r="AY811" s="73"/>
      <c r="AZ811" s="77"/>
      <c r="BA811" s="53"/>
      <c r="BB811" s="62"/>
      <c r="BC811" s="62"/>
      <c r="BD811" s="62"/>
      <c r="BE811" s="62"/>
      <c r="BF811" s="62"/>
      <c r="BG811" s="62"/>
      <c r="BH811" s="62"/>
      <c r="BI811" s="62"/>
      <c r="BJ811" s="62"/>
      <c r="BK811" s="62"/>
      <c r="BL811" s="62"/>
      <c r="BM811" s="62"/>
      <c r="BN811" s="62"/>
      <c r="BO811" s="62"/>
      <c r="BP811" s="62"/>
      <c r="BQ811" s="62"/>
      <c r="BR811" s="62"/>
      <c r="BS811" s="62"/>
      <c r="BT811" s="62"/>
      <c r="BU811" s="62"/>
      <c r="BV811" s="62"/>
      <c r="BW811" s="62"/>
      <c r="BX811" s="62"/>
      <c r="BY811" s="62"/>
      <c r="BZ811" s="54"/>
      <c r="CA811" s="77"/>
      <c r="CB811" s="77"/>
      <c r="CC811" s="77"/>
      <c r="CD811" s="81"/>
      <c r="CE811" s="81"/>
      <c r="CF811" s="81"/>
      <c r="CG811" s="81"/>
      <c r="CH811" s="81"/>
      <c r="CI811" s="81"/>
      <c r="CJ811" s="81"/>
      <c r="CK811" s="81"/>
      <c r="CL811" s="81"/>
      <c r="CM811" s="81"/>
      <c r="CN811" s="81"/>
      <c r="CO811" s="81"/>
      <c r="CP811" s="81"/>
      <c r="CQ811" s="81"/>
      <c r="CR811" s="81"/>
      <c r="CS811" s="81"/>
      <c r="CT811" s="81"/>
      <c r="CU811" s="77"/>
      <c r="CV811" s="77"/>
      <c r="CW811" s="77"/>
      <c r="CX811" s="77"/>
    </row>
    <row r="812" spans="2:102" ht="13.5" customHeight="1" x14ac:dyDescent="0.2">
      <c r="B812" s="77"/>
      <c r="C812" s="83"/>
      <c r="D812" s="83"/>
      <c r="E812" s="83"/>
      <c r="F812" s="83"/>
      <c r="G812" s="83"/>
      <c r="H812" s="83"/>
      <c r="I812" s="83"/>
      <c r="J812" s="83"/>
      <c r="K812" s="83"/>
      <c r="L812" s="83"/>
      <c r="M812" s="83"/>
      <c r="N812" s="83"/>
      <c r="O812" s="83"/>
      <c r="P812" s="83"/>
      <c r="Q812" s="83"/>
      <c r="R812" s="83"/>
      <c r="S812" s="83"/>
      <c r="T812" s="83"/>
      <c r="U812" s="83"/>
      <c r="V812" s="83"/>
      <c r="W812" s="83"/>
      <c r="X812" s="54"/>
      <c r="Y812" s="54"/>
      <c r="Z812" s="54"/>
      <c r="AA812" s="54"/>
      <c r="AB812" s="54"/>
      <c r="AC812" s="73"/>
      <c r="AD812" s="73"/>
      <c r="AE812" s="73"/>
      <c r="AF812" s="73"/>
      <c r="AG812" s="73"/>
      <c r="AH812" s="73"/>
      <c r="AI812" s="73"/>
      <c r="AJ812" s="73"/>
      <c r="AK812" s="73"/>
      <c r="AL812" s="73"/>
      <c r="AM812" s="73"/>
      <c r="AN812" s="73"/>
      <c r="AO812" s="73"/>
      <c r="AP812" s="73"/>
      <c r="AQ812" s="73"/>
      <c r="AR812" s="73"/>
      <c r="AS812" s="73"/>
      <c r="AT812" s="73"/>
      <c r="AU812" s="73"/>
      <c r="AV812" s="73"/>
      <c r="AW812" s="73"/>
      <c r="AX812" s="73"/>
      <c r="AY812" s="73"/>
      <c r="AZ812" s="77"/>
      <c r="BA812" s="53"/>
      <c r="BB812" s="62"/>
      <c r="BC812" s="62"/>
      <c r="BD812" s="62"/>
      <c r="BE812" s="62"/>
      <c r="BF812" s="62"/>
      <c r="BG812" s="62"/>
      <c r="BH812" s="62"/>
      <c r="BI812" s="62"/>
      <c r="BJ812" s="62"/>
      <c r="BK812" s="62"/>
      <c r="BL812" s="62"/>
      <c r="BM812" s="62"/>
      <c r="BN812" s="62"/>
      <c r="BO812" s="62"/>
      <c r="BP812" s="62"/>
      <c r="BQ812" s="62"/>
      <c r="BR812" s="62"/>
      <c r="BS812" s="62"/>
      <c r="BT812" s="62"/>
      <c r="BU812" s="62"/>
      <c r="BV812" s="62"/>
      <c r="BW812" s="62"/>
      <c r="BX812" s="62"/>
      <c r="BY812" s="62"/>
      <c r="BZ812" s="54"/>
      <c r="CA812" s="77"/>
      <c r="CB812" s="77"/>
      <c r="CC812" s="77"/>
      <c r="CD812" s="81"/>
      <c r="CE812" s="81"/>
      <c r="CF812" s="81"/>
      <c r="CG812" s="81"/>
      <c r="CH812" s="81"/>
      <c r="CI812" s="81"/>
      <c r="CJ812" s="81"/>
      <c r="CK812" s="81"/>
      <c r="CL812" s="81"/>
      <c r="CM812" s="81"/>
      <c r="CN812" s="81"/>
      <c r="CO812" s="81"/>
      <c r="CP812" s="81"/>
      <c r="CQ812" s="81"/>
      <c r="CR812" s="81"/>
      <c r="CS812" s="81"/>
      <c r="CT812" s="81"/>
      <c r="CU812" s="77"/>
      <c r="CV812" s="77"/>
      <c r="CW812" s="77"/>
      <c r="CX812" s="77"/>
    </row>
    <row r="813" spans="2:102" ht="13.5" customHeight="1" x14ac:dyDescent="0.2">
      <c r="B813" s="77"/>
      <c r="C813" s="83"/>
      <c r="D813" s="83"/>
      <c r="E813" s="83"/>
      <c r="F813" s="83"/>
      <c r="G813" s="83"/>
      <c r="H813" s="83"/>
      <c r="I813" s="83"/>
      <c r="J813" s="83"/>
      <c r="K813" s="83"/>
      <c r="L813" s="83"/>
      <c r="M813" s="83"/>
      <c r="N813" s="83"/>
      <c r="O813" s="83"/>
      <c r="P813" s="83"/>
      <c r="Q813" s="83"/>
      <c r="R813" s="83"/>
      <c r="S813" s="83"/>
      <c r="T813" s="83"/>
      <c r="U813" s="83"/>
      <c r="V813" s="83"/>
      <c r="W813" s="83"/>
      <c r="X813" s="54"/>
      <c r="Y813" s="54"/>
      <c r="Z813" s="54"/>
      <c r="AA813" s="54"/>
      <c r="AB813" s="54"/>
      <c r="AC813" s="73"/>
      <c r="AD813" s="73"/>
      <c r="AE813" s="73"/>
      <c r="AF813" s="73"/>
      <c r="AG813" s="73"/>
      <c r="AH813" s="73"/>
      <c r="AI813" s="73"/>
      <c r="AJ813" s="73"/>
      <c r="AK813" s="73"/>
      <c r="AL813" s="73"/>
      <c r="AM813" s="73"/>
      <c r="AN813" s="73"/>
      <c r="AO813" s="73"/>
      <c r="AP813" s="73"/>
      <c r="AQ813" s="73"/>
      <c r="AR813" s="73"/>
      <c r="AS813" s="73"/>
      <c r="AT813" s="73"/>
      <c r="AU813" s="73"/>
      <c r="AV813" s="73"/>
      <c r="AW813" s="73"/>
      <c r="AX813" s="73"/>
      <c r="AY813" s="73"/>
      <c r="AZ813" s="77"/>
      <c r="BA813" s="77"/>
      <c r="BB813" s="62"/>
      <c r="BC813" s="62"/>
      <c r="BD813" s="62"/>
      <c r="BE813" s="62"/>
      <c r="BF813" s="62"/>
      <c r="BG813" s="62"/>
      <c r="BH813" s="62"/>
      <c r="BI813" s="62"/>
      <c r="BJ813" s="62"/>
      <c r="BK813" s="62"/>
      <c r="BL813" s="62"/>
      <c r="BM813" s="62"/>
      <c r="BN813" s="62"/>
      <c r="BO813" s="62"/>
      <c r="BP813" s="62"/>
      <c r="BQ813" s="62"/>
      <c r="BR813" s="62"/>
      <c r="BS813" s="62"/>
      <c r="BT813" s="62"/>
      <c r="BU813" s="62"/>
      <c r="BV813" s="62"/>
      <c r="BW813" s="62"/>
      <c r="BX813" s="62"/>
      <c r="BY813" s="62"/>
      <c r="BZ813" s="77"/>
      <c r="CA813" s="77"/>
      <c r="CB813" s="77"/>
      <c r="CC813" s="77"/>
      <c r="CD813" s="81"/>
      <c r="CE813" s="81"/>
      <c r="CF813" s="81"/>
      <c r="CG813" s="81"/>
      <c r="CH813" s="81"/>
      <c r="CI813" s="81"/>
      <c r="CJ813" s="81"/>
      <c r="CK813" s="81"/>
      <c r="CL813" s="81"/>
      <c r="CM813" s="81"/>
      <c r="CN813" s="81"/>
      <c r="CO813" s="81"/>
      <c r="CP813" s="81"/>
      <c r="CQ813" s="81"/>
      <c r="CR813" s="81"/>
      <c r="CS813" s="81"/>
      <c r="CT813" s="81"/>
      <c r="CU813" s="77"/>
      <c r="CV813" s="77"/>
      <c r="CW813" s="77"/>
      <c r="CX813" s="77"/>
    </row>
    <row r="814" spans="2:102" ht="13.5" customHeight="1" x14ac:dyDescent="0.25">
      <c r="B814" s="77"/>
      <c r="C814" s="84"/>
      <c r="D814" s="75"/>
      <c r="E814" s="75"/>
      <c r="F814" s="75"/>
      <c r="G814" s="75"/>
      <c r="H814" s="75"/>
      <c r="I814" s="75"/>
      <c r="J814" s="75"/>
      <c r="K814" s="75"/>
      <c r="L814" s="75"/>
      <c r="M814" s="74"/>
      <c r="N814" s="74"/>
      <c r="O814" s="74"/>
      <c r="P814" s="74"/>
      <c r="Q814" s="74"/>
      <c r="R814" s="85"/>
      <c r="S814" s="85"/>
      <c r="T814" s="85"/>
      <c r="U814" s="86"/>
      <c r="V814" s="86"/>
      <c r="W814" s="86"/>
      <c r="X814" s="74"/>
      <c r="Y814" s="74"/>
      <c r="Z814" s="74"/>
      <c r="AA814" s="74"/>
      <c r="AB814" s="74"/>
      <c r="AC814" s="73"/>
      <c r="AD814" s="73"/>
      <c r="AE814" s="73"/>
      <c r="AF814" s="73"/>
      <c r="AG814" s="73"/>
      <c r="AH814" s="73"/>
      <c r="AI814" s="73"/>
      <c r="AJ814" s="73"/>
      <c r="AK814" s="73"/>
      <c r="AL814" s="73"/>
      <c r="AM814" s="73"/>
      <c r="AN814" s="73"/>
      <c r="AO814" s="73"/>
      <c r="AP814" s="73"/>
      <c r="AQ814" s="73"/>
      <c r="AR814" s="73"/>
      <c r="AS814" s="73"/>
      <c r="AT814" s="73"/>
      <c r="AU814" s="73"/>
      <c r="AV814" s="73"/>
      <c r="AW814" s="73"/>
      <c r="AX814" s="73"/>
      <c r="AY814" s="73"/>
      <c r="AZ814" s="77"/>
      <c r="BA814" s="77"/>
      <c r="BB814" s="62"/>
      <c r="BC814" s="62"/>
      <c r="BD814" s="62"/>
      <c r="BE814" s="62"/>
      <c r="BF814" s="62"/>
      <c r="BG814" s="62"/>
      <c r="BH814" s="62"/>
      <c r="BI814" s="62"/>
      <c r="BJ814" s="62"/>
      <c r="BK814" s="62"/>
      <c r="BL814" s="62"/>
      <c r="BM814" s="62"/>
      <c r="BN814" s="62"/>
      <c r="BO814" s="62"/>
      <c r="BP814" s="62"/>
      <c r="BQ814" s="62"/>
      <c r="BR814" s="62"/>
      <c r="BS814" s="62"/>
      <c r="BT814" s="62"/>
      <c r="BU814" s="62"/>
      <c r="BV814" s="62"/>
      <c r="BW814" s="62"/>
      <c r="BX814" s="62"/>
      <c r="BY814" s="62"/>
      <c r="BZ814" s="77"/>
      <c r="CA814" s="77"/>
      <c r="CB814" s="77"/>
      <c r="CC814" s="77"/>
      <c r="CD814" s="81"/>
      <c r="CE814" s="81"/>
      <c r="CF814" s="81"/>
      <c r="CG814" s="81"/>
      <c r="CH814" s="81"/>
      <c r="CI814" s="81"/>
      <c r="CJ814" s="81"/>
      <c r="CK814" s="81"/>
      <c r="CL814" s="81"/>
      <c r="CM814" s="81"/>
      <c r="CN814" s="81"/>
      <c r="CO814" s="81"/>
      <c r="CP814" s="81"/>
      <c r="CQ814" s="81"/>
      <c r="CR814" s="81"/>
      <c r="CS814" s="81"/>
      <c r="CT814" s="81"/>
      <c r="CU814" s="77"/>
      <c r="CV814" s="77"/>
      <c r="CW814" s="77"/>
      <c r="CX814" s="77"/>
    </row>
    <row r="815" spans="2:102" ht="13.5" customHeight="1" x14ac:dyDescent="0.25">
      <c r="B815" s="77"/>
      <c r="C815" s="84"/>
      <c r="D815" s="75"/>
      <c r="E815" s="75"/>
      <c r="F815" s="75"/>
      <c r="G815" s="75"/>
      <c r="H815" s="75"/>
      <c r="I815" s="75"/>
      <c r="J815" s="75"/>
      <c r="K815" s="75"/>
      <c r="L815" s="75"/>
      <c r="M815" s="74"/>
      <c r="N815" s="74"/>
      <c r="O815" s="74"/>
      <c r="P815" s="74"/>
      <c r="Q815" s="74"/>
      <c r="R815" s="85"/>
      <c r="S815" s="85"/>
      <c r="T815" s="85"/>
      <c r="U815" s="86"/>
      <c r="V815" s="86"/>
      <c r="W815" s="86"/>
      <c r="X815" s="74"/>
      <c r="Y815" s="74"/>
      <c r="Z815" s="74"/>
      <c r="AA815" s="74"/>
      <c r="AB815" s="74"/>
      <c r="AC815" s="73"/>
      <c r="AD815" s="73"/>
      <c r="AE815" s="73"/>
      <c r="AF815" s="73"/>
      <c r="AG815" s="73"/>
      <c r="AH815" s="73"/>
      <c r="AI815" s="73"/>
      <c r="AJ815" s="73"/>
      <c r="AK815" s="73"/>
      <c r="AL815" s="73"/>
      <c r="AM815" s="73"/>
      <c r="AN815" s="73"/>
      <c r="AO815" s="73"/>
      <c r="AP815" s="73"/>
      <c r="AQ815" s="73"/>
      <c r="AR815" s="73"/>
      <c r="AS815" s="73"/>
      <c r="AT815" s="73"/>
      <c r="AU815" s="73"/>
      <c r="AV815" s="73"/>
      <c r="AW815" s="73"/>
      <c r="AX815" s="73"/>
      <c r="AY815" s="73"/>
      <c r="AZ815" s="77"/>
      <c r="BA815" s="77"/>
      <c r="BB815" s="62"/>
      <c r="BC815" s="62"/>
      <c r="BD815" s="62"/>
      <c r="BE815" s="62"/>
      <c r="BF815" s="62"/>
      <c r="BG815" s="62"/>
      <c r="BH815" s="62"/>
      <c r="BI815" s="62"/>
      <c r="BJ815" s="62"/>
      <c r="BK815" s="62"/>
      <c r="BL815" s="62"/>
      <c r="BM815" s="62"/>
      <c r="BN815" s="62"/>
      <c r="BO815" s="62"/>
      <c r="BP815" s="62"/>
      <c r="BQ815" s="62"/>
      <c r="BR815" s="62"/>
      <c r="BS815" s="62"/>
      <c r="BT815" s="62"/>
      <c r="BU815" s="62"/>
      <c r="BV815" s="62"/>
      <c r="BW815" s="62"/>
      <c r="BX815" s="62"/>
      <c r="BY815" s="62"/>
      <c r="BZ815" s="77"/>
      <c r="CA815" s="77"/>
      <c r="CB815" s="77"/>
      <c r="CC815" s="77"/>
      <c r="CD815" s="81"/>
      <c r="CE815" s="81"/>
      <c r="CF815" s="81"/>
      <c r="CG815" s="81"/>
      <c r="CH815" s="81"/>
      <c r="CI815" s="81"/>
      <c r="CJ815" s="81"/>
      <c r="CK815" s="81"/>
      <c r="CL815" s="81"/>
      <c r="CM815" s="81"/>
      <c r="CN815" s="81"/>
      <c r="CO815" s="81"/>
      <c r="CP815" s="81"/>
      <c r="CQ815" s="81"/>
      <c r="CR815" s="81"/>
      <c r="CS815" s="81"/>
      <c r="CT815" s="81"/>
      <c r="CU815" s="77"/>
      <c r="CV815" s="77"/>
      <c r="CW815" s="77"/>
      <c r="CX815" s="77"/>
    </row>
    <row r="816" spans="2:102" ht="13.5" customHeight="1" x14ac:dyDescent="0.25">
      <c r="B816" s="77"/>
      <c r="C816" s="84"/>
      <c r="D816" s="75"/>
      <c r="E816" s="75"/>
      <c r="F816" s="75"/>
      <c r="G816" s="75"/>
      <c r="H816" s="75"/>
      <c r="I816" s="75"/>
      <c r="J816" s="75"/>
      <c r="K816" s="75"/>
      <c r="L816" s="75"/>
      <c r="M816" s="74"/>
      <c r="N816" s="74"/>
      <c r="O816" s="74"/>
      <c r="P816" s="74"/>
      <c r="Q816" s="74"/>
      <c r="R816" s="85"/>
      <c r="S816" s="85"/>
      <c r="T816" s="85"/>
      <c r="U816" s="86"/>
      <c r="V816" s="86"/>
      <c r="W816" s="86"/>
      <c r="X816" s="74"/>
      <c r="Y816" s="74"/>
      <c r="Z816" s="74"/>
      <c r="AA816" s="74"/>
      <c r="AB816" s="74"/>
      <c r="AC816" s="73"/>
      <c r="AD816" s="73"/>
      <c r="AE816" s="73"/>
      <c r="AF816" s="73"/>
      <c r="AG816" s="73"/>
      <c r="AH816" s="73"/>
      <c r="AI816" s="73"/>
      <c r="AJ816" s="73"/>
      <c r="AK816" s="73"/>
      <c r="AL816" s="73"/>
      <c r="AM816" s="73"/>
      <c r="AN816" s="73"/>
      <c r="AO816" s="73"/>
      <c r="AP816" s="73"/>
      <c r="AQ816" s="73"/>
      <c r="AR816" s="73"/>
      <c r="AS816" s="73"/>
      <c r="AT816" s="73"/>
      <c r="AU816" s="73"/>
      <c r="AV816" s="73"/>
      <c r="AW816" s="73"/>
      <c r="AX816" s="73"/>
      <c r="AY816" s="73"/>
      <c r="AZ816" s="77"/>
      <c r="BA816" s="77"/>
      <c r="BB816" s="62"/>
      <c r="BC816" s="62"/>
      <c r="BD816" s="62"/>
      <c r="BE816" s="62"/>
      <c r="BF816" s="62"/>
      <c r="BG816" s="62"/>
      <c r="BH816" s="62"/>
      <c r="BI816" s="62"/>
      <c r="BJ816" s="62"/>
      <c r="BK816" s="62"/>
      <c r="BL816" s="62"/>
      <c r="BM816" s="62"/>
      <c r="BN816" s="62"/>
      <c r="BO816" s="62"/>
      <c r="BP816" s="62"/>
      <c r="BQ816" s="62"/>
      <c r="BR816" s="62"/>
      <c r="BS816" s="62"/>
      <c r="BT816" s="62"/>
      <c r="BU816" s="62"/>
      <c r="BV816" s="62"/>
      <c r="BW816" s="62"/>
      <c r="BX816" s="62"/>
      <c r="BY816" s="62"/>
      <c r="BZ816" s="77"/>
      <c r="CA816" s="77"/>
      <c r="CB816" s="77"/>
      <c r="CC816" s="77"/>
      <c r="CD816" s="81"/>
      <c r="CE816" s="81"/>
      <c r="CF816" s="81"/>
      <c r="CG816" s="81"/>
      <c r="CH816" s="81"/>
      <c r="CI816" s="81"/>
      <c r="CJ816" s="81"/>
      <c r="CK816" s="81"/>
      <c r="CL816" s="81"/>
      <c r="CM816" s="81"/>
      <c r="CN816" s="81"/>
      <c r="CO816" s="81"/>
      <c r="CP816" s="81"/>
      <c r="CQ816" s="81"/>
      <c r="CR816" s="81"/>
      <c r="CS816" s="81"/>
      <c r="CT816" s="81"/>
      <c r="CU816" s="77"/>
      <c r="CV816" s="77"/>
      <c r="CW816" s="77"/>
      <c r="CX816" s="77"/>
    </row>
    <row r="817" spans="2:102" ht="13.5" customHeight="1" x14ac:dyDescent="0.25">
      <c r="B817" s="77"/>
      <c r="C817" s="84"/>
      <c r="D817" s="75"/>
      <c r="E817" s="75"/>
      <c r="F817" s="75"/>
      <c r="G817" s="75"/>
      <c r="H817" s="75"/>
      <c r="I817" s="75"/>
      <c r="J817" s="75"/>
      <c r="K817" s="75"/>
      <c r="L817" s="75"/>
      <c r="M817" s="74"/>
      <c r="N817" s="74"/>
      <c r="O817" s="74"/>
      <c r="P817" s="74"/>
      <c r="Q817" s="74"/>
      <c r="R817" s="85"/>
      <c r="S817" s="85"/>
      <c r="T817" s="85"/>
      <c r="U817" s="86"/>
      <c r="V817" s="86"/>
      <c r="W817" s="86"/>
      <c r="X817" s="74"/>
      <c r="Y817" s="74"/>
      <c r="Z817" s="74"/>
      <c r="AA817" s="74"/>
      <c r="AB817" s="74"/>
      <c r="AC817" s="73"/>
      <c r="AD817" s="73"/>
      <c r="AE817" s="73"/>
      <c r="AF817" s="73"/>
      <c r="AG817" s="73"/>
      <c r="AH817" s="73"/>
      <c r="AI817" s="73"/>
      <c r="AJ817" s="73"/>
      <c r="AK817" s="73"/>
      <c r="AL817" s="73"/>
      <c r="AM817" s="73"/>
      <c r="AN817" s="73"/>
      <c r="AO817" s="73"/>
      <c r="AP817" s="73"/>
      <c r="AQ817" s="73"/>
      <c r="AR817" s="73"/>
      <c r="AS817" s="73"/>
      <c r="AT817" s="73"/>
      <c r="AU817" s="73"/>
      <c r="AV817" s="73"/>
      <c r="AW817" s="73"/>
      <c r="AX817" s="73"/>
      <c r="AY817" s="73"/>
      <c r="AZ817" s="77"/>
      <c r="BA817" s="77"/>
      <c r="BB817" s="62"/>
      <c r="BC817" s="62"/>
      <c r="BD817" s="62"/>
      <c r="BE817" s="62"/>
      <c r="BF817" s="62"/>
      <c r="BG817" s="62"/>
      <c r="BH817" s="62"/>
      <c r="BI817" s="62"/>
      <c r="BJ817" s="62"/>
      <c r="BK817" s="62"/>
      <c r="BL817" s="62"/>
      <c r="BM817" s="62"/>
      <c r="BN817" s="62"/>
      <c r="BO817" s="62"/>
      <c r="BP817" s="62"/>
      <c r="BQ817" s="62"/>
      <c r="BR817" s="62"/>
      <c r="BS817" s="62"/>
      <c r="BT817" s="62"/>
      <c r="BU817" s="62"/>
      <c r="BV817" s="62"/>
      <c r="BW817" s="62"/>
      <c r="BX817" s="62"/>
      <c r="BY817" s="62"/>
      <c r="BZ817" s="77"/>
      <c r="CA817" s="77"/>
      <c r="CB817" s="77"/>
      <c r="CC817" s="77"/>
      <c r="CD817" s="81"/>
      <c r="CE817" s="81"/>
      <c r="CF817" s="81"/>
      <c r="CG817" s="81"/>
      <c r="CH817" s="81"/>
      <c r="CI817" s="81"/>
      <c r="CJ817" s="81"/>
      <c r="CK817" s="81"/>
      <c r="CL817" s="81"/>
      <c r="CM817" s="81"/>
      <c r="CN817" s="81"/>
      <c r="CO817" s="81"/>
      <c r="CP817" s="81"/>
      <c r="CQ817" s="81"/>
      <c r="CR817" s="81"/>
      <c r="CS817" s="81"/>
      <c r="CT817" s="81"/>
      <c r="CU817" s="77"/>
      <c r="CV817" s="77"/>
      <c r="CW817" s="77"/>
      <c r="CX817" s="77"/>
    </row>
    <row r="818" spans="2:102" ht="13.5" customHeight="1" x14ac:dyDescent="0.2">
      <c r="B818" s="77"/>
      <c r="C818" s="83"/>
      <c r="D818" s="83"/>
      <c r="E818" s="83"/>
      <c r="F818" s="83"/>
      <c r="G818" s="83"/>
      <c r="H818" s="83"/>
      <c r="I818" s="83"/>
      <c r="J818" s="83"/>
      <c r="K818" s="83"/>
      <c r="L818" s="83"/>
      <c r="M818" s="83"/>
      <c r="N818" s="83"/>
      <c r="O818" s="83"/>
      <c r="P818" s="83"/>
      <c r="Q818" s="83"/>
      <c r="R818" s="83"/>
      <c r="S818" s="83"/>
      <c r="T818" s="83"/>
      <c r="U818" s="83"/>
      <c r="V818" s="83"/>
      <c r="W818" s="83"/>
      <c r="X818" s="54"/>
      <c r="Y818" s="54"/>
      <c r="Z818" s="54"/>
      <c r="AA818" s="54"/>
      <c r="AB818" s="54"/>
      <c r="AC818" s="73"/>
      <c r="AD818" s="73"/>
      <c r="AE818" s="73"/>
      <c r="AF818" s="73"/>
      <c r="AG818" s="73"/>
      <c r="AH818" s="73"/>
      <c r="AI818" s="73"/>
      <c r="AJ818" s="73"/>
      <c r="AK818" s="73"/>
      <c r="AL818" s="73"/>
      <c r="AM818" s="73"/>
      <c r="AN818" s="73"/>
      <c r="AO818" s="73"/>
      <c r="AP818" s="73"/>
      <c r="AQ818" s="73"/>
      <c r="AR818" s="73"/>
      <c r="AS818" s="73"/>
      <c r="AT818" s="73"/>
      <c r="AU818" s="73"/>
      <c r="AV818" s="73"/>
      <c r="AW818" s="73"/>
      <c r="AX818" s="73"/>
      <c r="AY818" s="73"/>
      <c r="AZ818" s="77"/>
      <c r="BA818" s="77"/>
      <c r="BB818" s="62"/>
      <c r="BC818" s="62"/>
      <c r="BD818" s="62"/>
      <c r="BE818" s="62"/>
      <c r="BF818" s="62"/>
      <c r="BG818" s="62"/>
      <c r="BH818" s="62"/>
      <c r="BI818" s="62"/>
      <c r="BJ818" s="62"/>
      <c r="BK818" s="62"/>
      <c r="BL818" s="62"/>
      <c r="BM818" s="62"/>
      <c r="BN818" s="62"/>
      <c r="BO818" s="62"/>
      <c r="BP818" s="62"/>
      <c r="BQ818" s="62"/>
      <c r="BR818" s="62"/>
      <c r="BS818" s="62"/>
      <c r="BT818" s="62"/>
      <c r="BU818" s="62"/>
      <c r="BV818" s="62"/>
      <c r="BW818" s="62"/>
      <c r="BX818" s="62"/>
      <c r="BY818" s="62"/>
      <c r="BZ818" s="77"/>
      <c r="CA818" s="77"/>
      <c r="CB818" s="77"/>
      <c r="CC818" s="77"/>
      <c r="CD818" s="81"/>
      <c r="CE818" s="81"/>
      <c r="CF818" s="81"/>
      <c r="CG818" s="81"/>
      <c r="CH818" s="81"/>
      <c r="CI818" s="81"/>
      <c r="CJ818" s="81"/>
      <c r="CK818" s="81"/>
      <c r="CL818" s="81"/>
      <c r="CM818" s="81"/>
      <c r="CN818" s="81"/>
      <c r="CO818" s="81"/>
      <c r="CP818" s="81"/>
      <c r="CQ818" s="81"/>
      <c r="CR818" s="81"/>
      <c r="CS818" s="81"/>
      <c r="CT818" s="81"/>
      <c r="CU818" s="77"/>
      <c r="CV818" s="77"/>
      <c r="CW818" s="77"/>
      <c r="CX818" s="77"/>
    </row>
    <row r="819" spans="2:102" ht="13.5" customHeight="1" x14ac:dyDescent="0.2">
      <c r="B819" s="77"/>
      <c r="C819" s="83"/>
      <c r="D819" s="83"/>
      <c r="E819" s="83"/>
      <c r="F819" s="83"/>
      <c r="G819" s="83"/>
      <c r="H819" s="83"/>
      <c r="I819" s="83"/>
      <c r="J819" s="83"/>
      <c r="K819" s="83"/>
      <c r="L819" s="83"/>
      <c r="M819" s="83"/>
      <c r="N819" s="83"/>
      <c r="O819" s="83"/>
      <c r="P819" s="83"/>
      <c r="Q819" s="83"/>
      <c r="R819" s="83"/>
      <c r="S819" s="83"/>
      <c r="T819" s="83"/>
      <c r="U819" s="83"/>
      <c r="V819" s="83"/>
      <c r="W819" s="83"/>
      <c r="X819" s="54"/>
      <c r="Y819" s="54"/>
      <c r="Z819" s="54"/>
      <c r="AA819" s="54"/>
      <c r="AB819" s="54"/>
      <c r="AC819" s="73"/>
      <c r="AD819" s="73"/>
      <c r="AE819" s="73"/>
      <c r="AF819" s="73"/>
      <c r="AG819" s="73"/>
      <c r="AH819" s="73"/>
      <c r="AI819" s="73"/>
      <c r="AJ819" s="73"/>
      <c r="AK819" s="73"/>
      <c r="AL819" s="73"/>
      <c r="AM819" s="73"/>
      <c r="AN819" s="73"/>
      <c r="AO819" s="73"/>
      <c r="AP819" s="73"/>
      <c r="AQ819" s="73"/>
      <c r="AR819" s="73"/>
      <c r="AS819" s="73"/>
      <c r="AT819" s="73"/>
      <c r="AU819" s="73"/>
      <c r="AV819" s="73"/>
      <c r="AW819" s="73"/>
      <c r="AX819" s="73"/>
      <c r="AY819" s="73"/>
      <c r="AZ819" s="77"/>
      <c r="BA819" s="77"/>
      <c r="BB819" s="62"/>
      <c r="BC819" s="62"/>
      <c r="BD819" s="62"/>
      <c r="BE819" s="62"/>
      <c r="BF819" s="62"/>
      <c r="BG819" s="62"/>
      <c r="BH819" s="62"/>
      <c r="BI819" s="62"/>
      <c r="BJ819" s="62"/>
      <c r="BK819" s="62"/>
      <c r="BL819" s="62"/>
      <c r="BM819" s="62"/>
      <c r="BN819" s="62"/>
      <c r="BO819" s="62"/>
      <c r="BP819" s="62"/>
      <c r="BQ819" s="62"/>
      <c r="BR819" s="62"/>
      <c r="BS819" s="62"/>
      <c r="BT819" s="62"/>
      <c r="BU819" s="62"/>
      <c r="BV819" s="62"/>
      <c r="BW819" s="62"/>
      <c r="BX819" s="62"/>
      <c r="BY819" s="62"/>
      <c r="BZ819" s="77"/>
      <c r="CA819" s="77"/>
      <c r="CB819" s="77"/>
      <c r="CC819" s="77"/>
      <c r="CD819" s="81"/>
      <c r="CE819" s="81"/>
      <c r="CF819" s="81"/>
      <c r="CG819" s="81"/>
      <c r="CH819" s="81"/>
      <c r="CI819" s="81"/>
      <c r="CJ819" s="81"/>
      <c r="CK819" s="81"/>
      <c r="CL819" s="81"/>
      <c r="CM819" s="81"/>
      <c r="CN819" s="81"/>
      <c r="CO819" s="81"/>
      <c r="CP819" s="81"/>
      <c r="CQ819" s="81"/>
      <c r="CR819" s="81"/>
      <c r="CS819" s="81"/>
      <c r="CT819" s="81"/>
      <c r="CU819" s="77"/>
      <c r="CV819" s="77"/>
      <c r="CW819" s="77"/>
      <c r="CX819" s="77"/>
    </row>
    <row r="820" spans="2:102" ht="13.5" customHeight="1" x14ac:dyDescent="0.25">
      <c r="B820" s="77"/>
      <c r="C820" s="84"/>
      <c r="D820" s="75"/>
      <c r="E820" s="75"/>
      <c r="F820" s="75"/>
      <c r="G820" s="75"/>
      <c r="H820" s="75"/>
      <c r="I820" s="75"/>
      <c r="J820" s="75"/>
      <c r="K820" s="75"/>
      <c r="L820" s="75"/>
      <c r="M820" s="74"/>
      <c r="N820" s="74"/>
      <c r="O820" s="74"/>
      <c r="P820" s="74"/>
      <c r="Q820" s="74"/>
      <c r="R820" s="85"/>
      <c r="S820" s="85"/>
      <c r="T820" s="85"/>
      <c r="U820" s="86"/>
      <c r="V820" s="86"/>
      <c r="W820" s="86"/>
      <c r="X820" s="74"/>
      <c r="Y820" s="74"/>
      <c r="Z820" s="74"/>
      <c r="AA820" s="74"/>
      <c r="AB820" s="74"/>
      <c r="AC820" s="73"/>
      <c r="AD820" s="73"/>
      <c r="AE820" s="73"/>
      <c r="AF820" s="73"/>
      <c r="AG820" s="73"/>
      <c r="AH820" s="73"/>
      <c r="AI820" s="73"/>
      <c r="AJ820" s="73"/>
      <c r="AK820" s="73"/>
      <c r="AL820" s="73"/>
      <c r="AM820" s="73"/>
      <c r="AN820" s="73"/>
      <c r="AO820" s="73"/>
      <c r="AP820" s="73"/>
      <c r="AQ820" s="73"/>
      <c r="AR820" s="73"/>
      <c r="AS820" s="73"/>
      <c r="AT820" s="73"/>
      <c r="AU820" s="73"/>
      <c r="AV820" s="73"/>
      <c r="AW820" s="73"/>
      <c r="AX820" s="73"/>
      <c r="AY820" s="73"/>
      <c r="AZ820" s="77"/>
      <c r="BA820" s="77"/>
      <c r="BB820" s="62"/>
      <c r="BC820" s="62"/>
      <c r="BD820" s="62"/>
      <c r="BE820" s="62"/>
      <c r="BF820" s="62"/>
      <c r="BG820" s="62"/>
      <c r="BH820" s="62"/>
      <c r="BI820" s="62"/>
      <c r="BJ820" s="62"/>
      <c r="BK820" s="62"/>
      <c r="BL820" s="62"/>
      <c r="BM820" s="62"/>
      <c r="BN820" s="62"/>
      <c r="BO820" s="62"/>
      <c r="BP820" s="62"/>
      <c r="BQ820" s="62"/>
      <c r="BR820" s="62"/>
      <c r="BS820" s="62"/>
      <c r="BT820" s="62"/>
      <c r="BU820" s="62"/>
      <c r="BV820" s="62"/>
      <c r="BW820" s="62"/>
      <c r="BX820" s="62"/>
      <c r="BY820" s="62"/>
      <c r="BZ820" s="77"/>
      <c r="CA820" s="77"/>
      <c r="CB820" s="77"/>
      <c r="CC820" s="77"/>
      <c r="CD820" s="81"/>
      <c r="CE820" s="81"/>
      <c r="CF820" s="81"/>
      <c r="CG820" s="81"/>
      <c r="CH820" s="81"/>
      <c r="CI820" s="81"/>
      <c r="CJ820" s="81"/>
      <c r="CK820" s="81"/>
      <c r="CL820" s="81"/>
      <c r="CM820" s="81"/>
      <c r="CN820" s="81"/>
      <c r="CO820" s="81"/>
      <c r="CP820" s="81"/>
      <c r="CQ820" s="81"/>
      <c r="CR820" s="81"/>
      <c r="CS820" s="81"/>
      <c r="CT820" s="81"/>
      <c r="CU820" s="77"/>
      <c r="CV820" s="77"/>
      <c r="CW820" s="77"/>
      <c r="CX820" s="77"/>
    </row>
    <row r="821" spans="2:102" ht="13.5" customHeight="1" x14ac:dyDescent="0.25">
      <c r="B821" s="77"/>
      <c r="C821" s="84"/>
      <c r="D821" s="75"/>
      <c r="E821" s="75"/>
      <c r="F821" s="75"/>
      <c r="G821" s="75"/>
      <c r="H821" s="75"/>
      <c r="I821" s="75"/>
      <c r="J821" s="75"/>
      <c r="K821" s="75"/>
      <c r="L821" s="75"/>
      <c r="M821" s="74"/>
      <c r="N821" s="74"/>
      <c r="O821" s="74"/>
      <c r="P821" s="74"/>
      <c r="Q821" s="74"/>
      <c r="R821" s="85"/>
      <c r="S821" s="85"/>
      <c r="T821" s="85"/>
      <c r="U821" s="86"/>
      <c r="V821" s="86"/>
      <c r="W821" s="86"/>
      <c r="X821" s="74"/>
      <c r="Y821" s="74"/>
      <c r="Z821" s="74"/>
      <c r="AA821" s="74"/>
      <c r="AB821" s="74"/>
      <c r="AC821" s="73"/>
      <c r="AD821" s="73"/>
      <c r="AE821" s="73"/>
      <c r="AF821" s="73"/>
      <c r="AG821" s="73"/>
      <c r="AH821" s="73"/>
      <c r="AI821" s="73"/>
      <c r="AJ821" s="73"/>
      <c r="AK821" s="73"/>
      <c r="AL821" s="73"/>
      <c r="AM821" s="73"/>
      <c r="AN821" s="73"/>
      <c r="AO821" s="73"/>
      <c r="AP821" s="73"/>
      <c r="AQ821" s="73"/>
      <c r="AR821" s="73"/>
      <c r="AS821" s="73"/>
      <c r="AT821" s="73"/>
      <c r="AU821" s="73"/>
      <c r="AV821" s="73"/>
      <c r="AW821" s="73"/>
      <c r="AX821" s="73"/>
      <c r="AY821" s="73"/>
      <c r="AZ821" s="77"/>
      <c r="BA821" s="77"/>
      <c r="BB821" s="62"/>
      <c r="BC821" s="62"/>
      <c r="BD821" s="62"/>
      <c r="BE821" s="62"/>
      <c r="BF821" s="62"/>
      <c r="BG821" s="62"/>
      <c r="BH821" s="62"/>
      <c r="BI821" s="62"/>
      <c r="BJ821" s="62"/>
      <c r="BK821" s="62"/>
      <c r="BL821" s="62"/>
      <c r="BM821" s="62"/>
      <c r="BN821" s="62"/>
      <c r="BO821" s="62"/>
      <c r="BP821" s="62"/>
      <c r="BQ821" s="62"/>
      <c r="BR821" s="62"/>
      <c r="BS821" s="62"/>
      <c r="BT821" s="62"/>
      <c r="BU821" s="62"/>
      <c r="BV821" s="62"/>
      <c r="BW821" s="62"/>
      <c r="BX821" s="62"/>
      <c r="BY821" s="62"/>
      <c r="BZ821" s="77"/>
      <c r="CA821" s="77"/>
      <c r="CB821" s="77"/>
      <c r="CC821" s="77"/>
      <c r="CD821" s="81"/>
      <c r="CE821" s="81"/>
      <c r="CF821" s="81"/>
      <c r="CG821" s="81"/>
      <c r="CH821" s="81"/>
      <c r="CI821" s="81"/>
      <c r="CJ821" s="81"/>
      <c r="CK821" s="81"/>
      <c r="CL821" s="81"/>
      <c r="CM821" s="81"/>
      <c r="CN821" s="81"/>
      <c r="CO821" s="81"/>
      <c r="CP821" s="81"/>
      <c r="CQ821" s="81"/>
      <c r="CR821" s="81"/>
      <c r="CS821" s="81"/>
      <c r="CT821" s="81"/>
      <c r="CU821" s="77"/>
      <c r="CV821" s="77"/>
      <c r="CW821" s="77"/>
      <c r="CX821" s="77"/>
    </row>
    <row r="822" spans="2:102" ht="13.5" customHeight="1" x14ac:dyDescent="0.25">
      <c r="B822" s="77"/>
      <c r="C822" s="84"/>
      <c r="D822" s="75"/>
      <c r="E822" s="75"/>
      <c r="F822" s="75"/>
      <c r="G822" s="75"/>
      <c r="H822" s="75"/>
      <c r="I822" s="75"/>
      <c r="J822" s="75"/>
      <c r="K822" s="75"/>
      <c r="L822" s="75"/>
      <c r="M822" s="74"/>
      <c r="N822" s="74"/>
      <c r="O822" s="74"/>
      <c r="P822" s="74"/>
      <c r="Q822" s="74"/>
      <c r="R822" s="85"/>
      <c r="S822" s="85"/>
      <c r="T822" s="85"/>
      <c r="U822" s="86"/>
      <c r="V822" s="86"/>
      <c r="W822" s="86"/>
      <c r="X822" s="74"/>
      <c r="Y822" s="74"/>
      <c r="Z822" s="74"/>
      <c r="AA822" s="74"/>
      <c r="AB822" s="74"/>
      <c r="AC822" s="73"/>
      <c r="AD822" s="73"/>
      <c r="AE822" s="73"/>
      <c r="AF822" s="73"/>
      <c r="AG822" s="73"/>
      <c r="AH822" s="73"/>
      <c r="AI822" s="73"/>
      <c r="AJ822" s="73"/>
      <c r="AK822" s="73"/>
      <c r="AL822" s="73"/>
      <c r="AM822" s="73"/>
      <c r="AN822" s="73"/>
      <c r="AO822" s="73"/>
      <c r="AP822" s="73"/>
      <c r="AQ822" s="73"/>
      <c r="AR822" s="73"/>
      <c r="AS822" s="73"/>
      <c r="AT822" s="73"/>
      <c r="AU822" s="73"/>
      <c r="AV822" s="73"/>
      <c r="AW822" s="73"/>
      <c r="AX822" s="73"/>
      <c r="AY822" s="73"/>
      <c r="AZ822" s="77"/>
      <c r="BA822" s="77"/>
      <c r="BB822" s="62"/>
      <c r="BC822" s="62"/>
      <c r="BD822" s="62"/>
      <c r="BE822" s="62"/>
      <c r="BF822" s="62"/>
      <c r="BG822" s="62"/>
      <c r="BH822" s="62"/>
      <c r="BI822" s="62"/>
      <c r="BJ822" s="62"/>
      <c r="BK822" s="62"/>
      <c r="BL822" s="62"/>
      <c r="BM822" s="62"/>
      <c r="BN822" s="62"/>
      <c r="BO822" s="62"/>
      <c r="BP822" s="62"/>
      <c r="BQ822" s="62"/>
      <c r="BR822" s="62"/>
      <c r="BS822" s="62"/>
      <c r="BT822" s="62"/>
      <c r="BU822" s="62"/>
      <c r="BV822" s="62"/>
      <c r="BW822" s="62"/>
      <c r="BX822" s="62"/>
      <c r="BY822" s="62"/>
      <c r="BZ822" s="77"/>
      <c r="CA822" s="77"/>
      <c r="CB822" s="77"/>
      <c r="CC822" s="77"/>
      <c r="CD822" s="81"/>
      <c r="CE822" s="81"/>
      <c r="CF822" s="81"/>
      <c r="CG822" s="81"/>
      <c r="CH822" s="81"/>
      <c r="CI822" s="81"/>
      <c r="CJ822" s="81"/>
      <c r="CK822" s="81"/>
      <c r="CL822" s="81"/>
      <c r="CM822" s="81"/>
      <c r="CN822" s="81"/>
      <c r="CO822" s="81"/>
      <c r="CP822" s="81"/>
      <c r="CQ822" s="81"/>
      <c r="CR822" s="81"/>
      <c r="CS822" s="81"/>
      <c r="CT822" s="81"/>
      <c r="CU822" s="77"/>
      <c r="CV822" s="77"/>
      <c r="CW822" s="77"/>
      <c r="CX822" s="77"/>
    </row>
    <row r="823" spans="2:102" ht="13.5" customHeight="1" x14ac:dyDescent="0.25">
      <c r="B823" s="77"/>
      <c r="C823" s="84"/>
      <c r="D823" s="75"/>
      <c r="E823" s="75"/>
      <c r="F823" s="75"/>
      <c r="G823" s="75"/>
      <c r="H823" s="75"/>
      <c r="I823" s="75"/>
      <c r="J823" s="75"/>
      <c r="K823" s="75"/>
      <c r="L823" s="75"/>
      <c r="M823" s="74"/>
      <c r="N823" s="74"/>
      <c r="O823" s="74"/>
      <c r="P823" s="74"/>
      <c r="Q823" s="74"/>
      <c r="R823" s="85"/>
      <c r="S823" s="85"/>
      <c r="T823" s="85"/>
      <c r="U823" s="86"/>
      <c r="V823" s="86"/>
      <c r="W823" s="86"/>
      <c r="X823" s="74"/>
      <c r="Y823" s="74"/>
      <c r="Z823" s="74"/>
      <c r="AA823" s="74"/>
      <c r="AB823" s="74"/>
      <c r="AC823" s="73"/>
      <c r="AD823" s="73"/>
      <c r="AE823" s="73"/>
      <c r="AF823" s="73"/>
      <c r="AG823" s="73"/>
      <c r="AH823" s="73"/>
      <c r="AI823" s="73"/>
      <c r="AJ823" s="73"/>
      <c r="AK823" s="73"/>
      <c r="AL823" s="73"/>
      <c r="AM823" s="73"/>
      <c r="AN823" s="73"/>
      <c r="AO823" s="73"/>
      <c r="AP823" s="73"/>
      <c r="AQ823" s="73"/>
      <c r="AR823" s="73"/>
      <c r="AS823" s="73"/>
      <c r="AT823" s="73"/>
      <c r="AU823" s="73"/>
      <c r="AV823" s="73"/>
      <c r="AW823" s="73"/>
      <c r="AX823" s="73"/>
      <c r="AY823" s="73"/>
      <c r="AZ823" s="77"/>
      <c r="BA823" s="77"/>
      <c r="BB823" s="62"/>
      <c r="BC823" s="62"/>
      <c r="BD823" s="62"/>
      <c r="BE823" s="62"/>
      <c r="BF823" s="62"/>
      <c r="BG823" s="62"/>
      <c r="BH823" s="62"/>
      <c r="BI823" s="62"/>
      <c r="BJ823" s="62"/>
      <c r="BK823" s="62"/>
      <c r="BL823" s="62"/>
      <c r="BM823" s="62"/>
      <c r="BN823" s="62"/>
      <c r="BO823" s="62"/>
      <c r="BP823" s="62"/>
      <c r="BQ823" s="62"/>
      <c r="BR823" s="62"/>
      <c r="BS823" s="62"/>
      <c r="BT823" s="62"/>
      <c r="BU823" s="62"/>
      <c r="BV823" s="62"/>
      <c r="BW823" s="62"/>
      <c r="BX823" s="62"/>
      <c r="BY823" s="62"/>
      <c r="BZ823" s="77"/>
      <c r="CA823" s="77"/>
      <c r="CB823" s="77"/>
      <c r="CC823" s="77"/>
      <c r="CD823" s="81"/>
      <c r="CE823" s="81"/>
      <c r="CF823" s="81"/>
      <c r="CG823" s="81"/>
      <c r="CH823" s="81"/>
      <c r="CI823" s="81"/>
      <c r="CJ823" s="81"/>
      <c r="CK823" s="81"/>
      <c r="CL823" s="81"/>
      <c r="CM823" s="81"/>
      <c r="CN823" s="81"/>
      <c r="CO823" s="81"/>
      <c r="CP823" s="81"/>
      <c r="CQ823" s="81"/>
      <c r="CR823" s="81"/>
      <c r="CS823" s="81"/>
      <c r="CT823" s="81"/>
      <c r="CU823" s="77"/>
      <c r="CV823" s="77"/>
      <c r="CW823" s="77"/>
      <c r="CX823" s="77"/>
    </row>
    <row r="824" spans="2:102" ht="13.5" customHeight="1" x14ac:dyDescent="0.2">
      <c r="C824" s="83"/>
      <c r="D824" s="83"/>
      <c r="E824" s="83"/>
      <c r="F824" s="83"/>
      <c r="G824" s="83"/>
      <c r="H824" s="83"/>
      <c r="I824" s="83"/>
      <c r="J824" s="83"/>
      <c r="K824" s="83"/>
      <c r="L824" s="83"/>
      <c r="M824" s="83"/>
      <c r="N824" s="83"/>
      <c r="O824" s="83"/>
      <c r="P824" s="83"/>
      <c r="Q824" s="83"/>
      <c r="R824" s="83"/>
      <c r="S824" s="83"/>
      <c r="T824" s="83"/>
      <c r="U824" s="83"/>
      <c r="V824" s="83"/>
      <c r="W824" s="83"/>
      <c r="X824" s="54"/>
      <c r="Y824" s="54"/>
      <c r="Z824" s="54"/>
      <c r="AA824" s="54"/>
      <c r="AB824" s="54"/>
      <c r="AC824" s="73"/>
      <c r="AD824" s="73"/>
      <c r="AE824" s="73"/>
      <c r="AF824" s="73"/>
      <c r="AG824" s="73"/>
      <c r="AH824" s="73"/>
      <c r="AI824" s="73"/>
      <c r="AJ824" s="73"/>
      <c r="AK824" s="73"/>
      <c r="AL824" s="73"/>
      <c r="AM824" s="73"/>
      <c r="AN824" s="73"/>
      <c r="AO824" s="73"/>
      <c r="AP824" s="73"/>
      <c r="AQ824" s="73"/>
      <c r="AR824" s="73"/>
      <c r="AS824" s="73"/>
      <c r="AT824" s="73"/>
      <c r="AU824" s="73"/>
      <c r="AV824" s="73"/>
      <c r="AW824" s="73"/>
      <c r="AX824" s="73"/>
      <c r="AY824" s="73"/>
      <c r="AZ824" s="77"/>
      <c r="BA824" s="77"/>
      <c r="BB824" s="77"/>
      <c r="BC824" s="77"/>
      <c r="BD824" s="77"/>
      <c r="BE824" s="77"/>
      <c r="BF824" s="77"/>
      <c r="BG824" s="77"/>
      <c r="BH824" s="77"/>
      <c r="BI824" s="77"/>
      <c r="BJ824" s="77"/>
      <c r="BK824" s="77"/>
      <c r="BL824" s="77"/>
      <c r="BM824" s="77"/>
      <c r="BN824" s="77"/>
      <c r="BO824" s="77"/>
      <c r="BP824" s="77"/>
      <c r="BQ824" s="77"/>
      <c r="BR824" s="77"/>
      <c r="BS824" s="77"/>
      <c r="BT824" s="77"/>
      <c r="BU824" s="77"/>
      <c r="BV824" s="77"/>
      <c r="BW824" s="77"/>
      <c r="BX824" s="77"/>
      <c r="BY824" s="77"/>
      <c r="BZ824" s="77"/>
      <c r="CA824" s="77"/>
      <c r="CB824" s="77"/>
      <c r="CC824" s="77"/>
      <c r="CD824" s="77"/>
      <c r="CE824" s="77"/>
      <c r="CF824" s="77"/>
      <c r="CG824" s="77"/>
      <c r="CH824" s="77"/>
      <c r="CI824" s="77"/>
      <c r="CJ824" s="77"/>
      <c r="CK824" s="77"/>
      <c r="CL824" s="77"/>
      <c r="CM824" s="77"/>
      <c r="CN824" s="77"/>
      <c r="CO824" s="77"/>
      <c r="CP824" s="77"/>
      <c r="CQ824" s="77"/>
      <c r="CR824" s="77"/>
      <c r="CS824" s="77"/>
      <c r="CT824" s="77"/>
      <c r="CU824" s="77"/>
      <c r="CV824" s="77"/>
      <c r="CW824" s="77"/>
      <c r="CX824" s="77"/>
    </row>
    <row r="825" spans="2:102" ht="13.5" customHeight="1" x14ac:dyDescent="0.2">
      <c r="B825" s="64"/>
    </row>
    <row r="826" spans="2:102" ht="13.5" customHeight="1" x14ac:dyDescent="0.2">
      <c r="B826" s="64"/>
      <c r="C826" s="64"/>
      <c r="D826" s="64"/>
      <c r="E826" s="64"/>
      <c r="F826" s="64"/>
      <c r="G826" s="64"/>
      <c r="H826" s="64"/>
      <c r="I826" s="64"/>
      <c r="J826" s="64"/>
      <c r="K826" s="64"/>
      <c r="L826" s="64"/>
      <c r="M826" s="64"/>
      <c r="N826" s="65"/>
      <c r="O826" s="64"/>
      <c r="P826" s="64"/>
      <c r="Q826" s="64"/>
      <c r="R826" s="64"/>
      <c r="S826" s="64"/>
      <c r="T826" s="64"/>
      <c r="U826" s="64"/>
      <c r="V826" s="64"/>
      <c r="W826" s="64"/>
      <c r="X826" s="64"/>
      <c r="Y826" s="64"/>
      <c r="Z826" s="64"/>
      <c r="AA826" s="64"/>
      <c r="AB826" s="64"/>
      <c r="AC826" s="64"/>
      <c r="AD826" s="64"/>
      <c r="AE826" s="64"/>
      <c r="AF826" s="64"/>
      <c r="AG826" s="64"/>
      <c r="AH826" s="64"/>
      <c r="AI826" s="64"/>
      <c r="AJ826" s="64"/>
      <c r="AK826" s="64"/>
      <c r="AL826" s="64"/>
      <c r="AM826" s="64"/>
      <c r="AN826" s="64"/>
      <c r="AO826" s="64"/>
      <c r="AP826" s="64"/>
      <c r="AQ826" s="64"/>
      <c r="AR826" s="64"/>
      <c r="AS826" s="64"/>
      <c r="AT826" s="64"/>
      <c r="AU826" s="64"/>
      <c r="AV826" s="64"/>
      <c r="AW826" s="64"/>
      <c r="AX826" s="64"/>
      <c r="AY826" s="64"/>
      <c r="AZ826" s="64"/>
      <c r="BA826" s="64"/>
      <c r="BB826" s="64"/>
      <c r="BC826" s="64"/>
      <c r="BD826" s="64"/>
      <c r="BE826" s="64"/>
      <c r="BF826" s="64"/>
      <c r="BG826" s="64"/>
      <c r="BH826" s="64"/>
      <c r="BI826" s="64"/>
      <c r="BJ826" s="64"/>
      <c r="BK826" s="64"/>
      <c r="BL826" s="64"/>
      <c r="BM826" s="64"/>
      <c r="BN826" s="64"/>
      <c r="BO826" s="64"/>
      <c r="BP826" s="64"/>
      <c r="BQ826" s="64"/>
      <c r="BR826" s="64"/>
      <c r="BS826" s="64"/>
      <c r="BT826" s="64"/>
      <c r="BU826" s="64"/>
      <c r="BV826" s="64"/>
      <c r="BW826" s="64"/>
      <c r="BX826" s="64"/>
      <c r="BY826" s="64"/>
      <c r="BZ826" s="64"/>
      <c r="CA826" s="64"/>
      <c r="CB826" s="64"/>
      <c r="CC826" s="64"/>
      <c r="CD826" s="64"/>
      <c r="CE826" s="64"/>
      <c r="CF826" s="64"/>
      <c r="CG826" s="64"/>
      <c r="CH826" s="64"/>
      <c r="CI826" s="64"/>
      <c r="CJ826" s="64"/>
      <c r="CK826" s="64"/>
      <c r="CL826" s="64"/>
      <c r="CM826" s="64"/>
      <c r="CN826" s="64"/>
      <c r="CO826" s="64"/>
      <c r="CP826" s="64"/>
      <c r="CQ826" s="64"/>
      <c r="CR826" s="64"/>
      <c r="CS826" s="64"/>
      <c r="CT826" s="64"/>
      <c r="CU826" s="64"/>
      <c r="CV826" s="64"/>
      <c r="CW826" s="64"/>
      <c r="CX826" s="64"/>
    </row>
    <row r="827" spans="2:102" ht="13.5" customHeight="1" x14ac:dyDescent="0.2">
      <c r="B827" s="64"/>
      <c r="C827" s="68"/>
      <c r="D827" s="68"/>
      <c r="E827" s="68"/>
      <c r="F827" s="68"/>
      <c r="G827" s="64"/>
      <c r="H827" s="64"/>
      <c r="I827" s="64"/>
      <c r="J827" s="64"/>
      <c r="K827" s="64"/>
      <c r="L827" s="65"/>
      <c r="M827" s="64"/>
      <c r="N827" s="65"/>
      <c r="O827" s="64"/>
      <c r="P827" s="64"/>
      <c r="Q827" s="64"/>
      <c r="R827" s="64"/>
      <c r="S827" s="64"/>
      <c r="T827" s="64"/>
      <c r="U827" s="64"/>
      <c r="V827" s="64"/>
      <c r="W827" s="64"/>
      <c r="X827" s="64"/>
      <c r="Y827" s="64"/>
      <c r="Z827" s="64"/>
      <c r="AA827" s="64"/>
      <c r="AB827" s="64"/>
      <c r="AC827" s="64"/>
      <c r="AD827" s="64"/>
      <c r="AE827" s="64"/>
      <c r="AF827" s="66"/>
      <c r="AG827" s="66"/>
      <c r="AH827" s="66"/>
      <c r="AI827" s="66"/>
      <c r="AJ827" s="66"/>
      <c r="AK827" s="66"/>
      <c r="AL827" s="66"/>
      <c r="AM827" s="66"/>
      <c r="AN827" s="66"/>
      <c r="AO827" s="66"/>
      <c r="AP827" s="66"/>
      <c r="AQ827" s="66"/>
      <c r="AR827" s="66"/>
      <c r="AS827" s="66"/>
      <c r="AT827" s="66"/>
      <c r="AU827" s="66"/>
      <c r="AV827" s="66"/>
      <c r="AW827" s="66"/>
      <c r="AX827" s="66"/>
      <c r="AY827" s="66"/>
      <c r="AZ827" s="66"/>
      <c r="BA827" s="66"/>
      <c r="BB827" s="66"/>
      <c r="BC827" s="66"/>
      <c r="BD827" s="66"/>
      <c r="BE827" s="66"/>
      <c r="BF827" s="66"/>
      <c r="BG827" s="66"/>
      <c r="BH827" s="66"/>
      <c r="BI827" s="66"/>
      <c r="BJ827" s="66"/>
      <c r="BK827" s="66"/>
      <c r="BL827" s="66"/>
      <c r="BM827" s="66"/>
      <c r="BN827" s="66"/>
      <c r="BO827" s="66"/>
      <c r="BP827" s="66"/>
      <c r="BQ827" s="66"/>
      <c r="BR827" s="66"/>
      <c r="BS827" s="66"/>
      <c r="BT827" s="66"/>
      <c r="BU827" s="64"/>
      <c r="BV827" s="64"/>
      <c r="BW827" s="64"/>
      <c r="BX827" s="64"/>
      <c r="BY827" s="64"/>
      <c r="BZ827" s="64"/>
      <c r="CA827" s="64"/>
      <c r="CB827" s="64"/>
      <c r="CC827" s="64"/>
      <c r="CD827" s="64"/>
      <c r="CE827" s="64"/>
      <c r="CF827" s="64"/>
      <c r="CG827" s="64"/>
      <c r="CH827" s="64"/>
      <c r="CI827" s="64"/>
      <c r="CJ827" s="64"/>
      <c r="CK827" s="64"/>
      <c r="CL827" s="64"/>
      <c r="CM827" s="64"/>
      <c r="CN827" s="64"/>
      <c r="CO827" s="64"/>
      <c r="CP827" s="64"/>
      <c r="CQ827" s="64"/>
      <c r="CR827" s="64"/>
      <c r="CS827" s="64"/>
      <c r="CT827" s="64"/>
      <c r="CU827" s="64"/>
      <c r="CV827" s="64"/>
      <c r="CW827" s="64"/>
      <c r="CX827" s="64"/>
    </row>
    <row r="828" spans="2:102" ht="13.5" customHeight="1" x14ac:dyDescent="0.2">
      <c r="B828" s="64"/>
      <c r="C828" s="68"/>
      <c r="D828" s="68"/>
      <c r="E828" s="68"/>
      <c r="F828" s="68"/>
      <c r="G828" s="64"/>
      <c r="H828" s="64"/>
      <c r="I828" s="64"/>
      <c r="J828" s="64"/>
      <c r="K828" s="64"/>
      <c r="L828" s="64"/>
      <c r="M828" s="64"/>
      <c r="N828" s="65"/>
      <c r="O828" s="56"/>
      <c r="P828" s="56"/>
      <c r="Q828" s="56"/>
      <c r="R828" s="56"/>
      <c r="S828" s="56"/>
      <c r="T828" s="56"/>
      <c r="U828" s="56"/>
      <c r="V828" s="56"/>
      <c r="W828" s="56"/>
      <c r="X828" s="56"/>
      <c r="Y828" s="56"/>
      <c r="Z828" s="56"/>
      <c r="AA828" s="56"/>
      <c r="AB828" s="56"/>
      <c r="AC828" s="56"/>
      <c r="AD828" s="56"/>
      <c r="AE828" s="64"/>
      <c r="AF828" s="64"/>
      <c r="AG828" s="64"/>
      <c r="AH828" s="64"/>
      <c r="AI828" s="64"/>
      <c r="AJ828" s="64"/>
      <c r="AK828" s="64"/>
      <c r="AL828" s="64"/>
      <c r="AM828" s="64"/>
      <c r="AN828" s="64"/>
      <c r="AO828" s="64"/>
      <c r="AP828" s="64"/>
      <c r="AQ828" s="69"/>
      <c r="AR828" s="69"/>
      <c r="AS828" s="69"/>
      <c r="AT828" s="69"/>
      <c r="AU828" s="70"/>
      <c r="AV828" s="64"/>
      <c r="AW828" s="64"/>
      <c r="AX828" s="64"/>
      <c r="AY828" s="64"/>
      <c r="AZ828" s="64"/>
      <c r="BA828" s="70"/>
      <c r="BB828" s="64"/>
      <c r="BC828" s="64"/>
      <c r="BD828" s="64"/>
      <c r="BE828" s="64"/>
      <c r="BF828" s="64"/>
      <c r="BG828" s="64"/>
      <c r="BH828" s="70"/>
      <c r="BI828" s="64"/>
      <c r="BJ828" s="64"/>
      <c r="BK828" s="64"/>
      <c r="BL828" s="64"/>
      <c r="BM828" s="64"/>
      <c r="BN828" s="70"/>
      <c r="BO828" s="64"/>
      <c r="BP828" s="64"/>
      <c r="BQ828" s="64"/>
      <c r="BR828" s="64"/>
      <c r="BS828" s="64"/>
      <c r="BT828" s="64"/>
      <c r="BU828" s="64"/>
      <c r="BV828" s="64"/>
      <c r="BW828" s="64"/>
      <c r="BX828" s="64"/>
      <c r="BY828" s="64"/>
      <c r="BZ828" s="64"/>
      <c r="CA828" s="64"/>
      <c r="CB828" s="64"/>
      <c r="CC828" s="64"/>
      <c r="CD828" s="64"/>
      <c r="CE828" s="64"/>
      <c r="CF828" s="64"/>
      <c r="CG828" s="64"/>
      <c r="CH828" s="64"/>
      <c r="CI828" s="64"/>
      <c r="CJ828" s="64"/>
      <c r="CK828" s="64"/>
      <c r="CL828" s="64"/>
      <c r="CM828" s="64"/>
      <c r="CN828" s="64"/>
      <c r="CO828" s="64"/>
      <c r="CP828" s="64"/>
      <c r="CQ828" s="64"/>
      <c r="CR828" s="64"/>
      <c r="CS828" s="64"/>
      <c r="CT828" s="64"/>
      <c r="CU828" s="64"/>
      <c r="CV828" s="64"/>
      <c r="CW828" s="64"/>
      <c r="CX828" s="64"/>
    </row>
    <row r="829" spans="2:102" ht="13.5" customHeight="1" x14ac:dyDescent="0.2">
      <c r="B829" s="64"/>
      <c r="C829" s="68"/>
      <c r="D829" s="68"/>
      <c r="E829" s="68"/>
      <c r="F829" s="68"/>
      <c r="G829" s="64"/>
      <c r="H829" s="64"/>
      <c r="I829" s="64"/>
      <c r="J829" s="64"/>
      <c r="K829" s="64"/>
      <c r="L829" s="64"/>
      <c r="M829" s="64"/>
      <c r="N829" s="65"/>
      <c r="O829" s="56"/>
      <c r="P829" s="56"/>
      <c r="Q829" s="56"/>
      <c r="R829" s="56"/>
      <c r="S829" s="56"/>
      <c r="T829" s="56"/>
      <c r="U829" s="56"/>
      <c r="V829" s="56"/>
      <c r="W829" s="56"/>
      <c r="X829" s="56"/>
      <c r="Y829" s="56"/>
      <c r="Z829" s="56"/>
      <c r="AA829" s="56"/>
      <c r="AB829" s="56"/>
      <c r="AC829" s="56"/>
      <c r="AD829" s="56"/>
      <c r="AE829" s="64"/>
      <c r="AF829" s="64"/>
      <c r="AG829" s="64"/>
      <c r="AH829" s="64"/>
      <c r="AI829" s="64"/>
      <c r="AJ829" s="64"/>
      <c r="AK829" s="64"/>
      <c r="AL829" s="64"/>
      <c r="AM829" s="64"/>
      <c r="AN829" s="64"/>
      <c r="AO829" s="64"/>
      <c r="AP829" s="64"/>
      <c r="AQ829" s="64"/>
      <c r="AR829" s="64"/>
      <c r="AS829" s="64"/>
      <c r="AT829" s="64"/>
      <c r="AU829" s="64"/>
      <c r="AV829" s="64"/>
      <c r="AW829" s="64"/>
      <c r="AX829" s="64"/>
      <c r="AY829" s="64"/>
      <c r="AZ829" s="64"/>
      <c r="BA829" s="64"/>
      <c r="BB829" s="64"/>
      <c r="BC829" s="64"/>
      <c r="BD829" s="64"/>
      <c r="BE829" s="64"/>
      <c r="BF829" s="64"/>
      <c r="BG829" s="64"/>
      <c r="BH829" s="64"/>
      <c r="BI829" s="64"/>
      <c r="BJ829" s="64"/>
      <c r="BK829" s="64"/>
      <c r="BL829" s="64"/>
      <c r="BM829" s="64"/>
      <c r="BN829" s="64"/>
      <c r="BO829" s="64"/>
      <c r="BP829" s="64"/>
      <c r="BQ829" s="64"/>
      <c r="BR829" s="64"/>
      <c r="BS829" s="64"/>
      <c r="BT829" s="64"/>
      <c r="BU829" s="64"/>
      <c r="BV829" s="64"/>
      <c r="BW829" s="64"/>
      <c r="BX829" s="64"/>
      <c r="BY829" s="64"/>
      <c r="BZ829" s="64"/>
      <c r="CA829" s="64"/>
      <c r="CB829" s="64"/>
      <c r="CC829" s="64"/>
      <c r="CD829" s="64"/>
      <c r="CE829" s="64"/>
      <c r="CF829" s="64"/>
      <c r="CG829" s="64"/>
      <c r="CH829" s="64"/>
      <c r="CI829" s="64"/>
      <c r="CJ829" s="64"/>
      <c r="CK829" s="64"/>
      <c r="CL829" s="64"/>
      <c r="CM829" s="64"/>
      <c r="CN829" s="64"/>
      <c r="CO829" s="64"/>
      <c r="CP829" s="64"/>
      <c r="CQ829" s="64"/>
      <c r="CR829" s="64"/>
      <c r="CS829" s="64"/>
      <c r="CT829" s="64"/>
      <c r="CU829" s="64"/>
      <c r="CV829" s="64"/>
      <c r="CW829" s="64"/>
      <c r="CX829" s="64"/>
    </row>
    <row r="830" spans="2:102" ht="13.5" customHeight="1" x14ac:dyDescent="0.2">
      <c r="B830" s="77"/>
      <c r="C830" s="64"/>
      <c r="D830" s="64"/>
      <c r="E830" s="64"/>
      <c r="F830" s="64"/>
      <c r="G830" s="64"/>
      <c r="H830" s="64"/>
      <c r="I830" s="64"/>
      <c r="J830" s="64"/>
      <c r="K830" s="64"/>
      <c r="L830" s="64"/>
      <c r="M830" s="64"/>
      <c r="N830" s="65"/>
      <c r="O830" s="64"/>
      <c r="P830" s="64"/>
      <c r="Q830" s="64"/>
      <c r="R830" s="64"/>
      <c r="S830" s="64"/>
      <c r="T830" s="64"/>
      <c r="U830" s="64"/>
      <c r="V830" s="64"/>
      <c r="W830" s="64"/>
      <c r="X830" s="64"/>
      <c r="Y830" s="64"/>
      <c r="Z830" s="64"/>
      <c r="AA830" s="64"/>
      <c r="AB830" s="64"/>
      <c r="AC830" s="56"/>
      <c r="AD830" s="56"/>
      <c r="AE830" s="56"/>
      <c r="AF830" s="56"/>
      <c r="AG830" s="56"/>
      <c r="AH830" s="56"/>
      <c r="AI830" s="64"/>
      <c r="AJ830" s="64"/>
      <c r="AK830" s="64"/>
      <c r="AL830" s="64"/>
      <c r="AM830" s="64"/>
      <c r="AN830" s="64"/>
      <c r="AO830" s="64"/>
      <c r="AP830" s="64"/>
      <c r="AQ830" s="64"/>
      <c r="AR830" s="64"/>
      <c r="AS830" s="64"/>
      <c r="AT830" s="64"/>
      <c r="AU830" s="64"/>
      <c r="AV830" s="64"/>
      <c r="AW830" s="64"/>
      <c r="AX830" s="64"/>
      <c r="AY830" s="64"/>
      <c r="AZ830" s="64"/>
      <c r="BA830" s="64"/>
      <c r="BB830" s="64"/>
      <c r="BC830" s="64"/>
      <c r="BD830" s="64"/>
      <c r="BE830" s="64"/>
      <c r="BF830" s="64"/>
      <c r="BG830" s="64"/>
      <c r="BH830" s="64"/>
      <c r="BI830" s="64"/>
      <c r="BJ830" s="64"/>
      <c r="BK830" s="64"/>
      <c r="BL830" s="64"/>
      <c r="BM830" s="64"/>
      <c r="BN830" s="64"/>
      <c r="BO830" s="64"/>
      <c r="BP830" s="64"/>
      <c r="BQ830" s="64"/>
      <c r="BR830" s="64"/>
      <c r="BS830" s="64"/>
      <c r="BT830" s="64"/>
      <c r="BU830" s="64"/>
      <c r="BV830" s="64"/>
      <c r="BW830" s="64"/>
      <c r="BX830" s="64"/>
      <c r="BY830" s="64"/>
      <c r="BZ830" s="64"/>
      <c r="CA830" s="64"/>
      <c r="CB830" s="64"/>
      <c r="CC830" s="64"/>
      <c r="CD830" s="64"/>
      <c r="CE830" s="64"/>
      <c r="CF830" s="64"/>
      <c r="CG830" s="64"/>
      <c r="CH830" s="64"/>
      <c r="CI830" s="64"/>
      <c r="CJ830" s="64"/>
      <c r="CK830" s="64"/>
      <c r="CL830" s="64"/>
      <c r="CM830" s="64"/>
      <c r="CN830" s="64"/>
      <c r="CO830" s="64"/>
      <c r="CP830" s="64"/>
      <c r="CQ830" s="64"/>
      <c r="CR830" s="64"/>
      <c r="CS830" s="64"/>
      <c r="CT830" s="64"/>
      <c r="CU830" s="64"/>
      <c r="CV830" s="64"/>
      <c r="CW830" s="64"/>
      <c r="CX830" s="64"/>
    </row>
    <row r="831" spans="2:102" ht="13.5" customHeight="1" x14ac:dyDescent="0.2">
      <c r="B831" s="77"/>
      <c r="C831" s="83"/>
      <c r="D831" s="83"/>
      <c r="E831" s="83"/>
      <c r="F831" s="83"/>
      <c r="G831" s="83"/>
      <c r="H831" s="83"/>
      <c r="I831" s="83"/>
      <c r="J831" s="83"/>
      <c r="K831" s="83"/>
      <c r="L831" s="83"/>
      <c r="M831" s="83"/>
      <c r="N831" s="83"/>
      <c r="O831" s="83"/>
      <c r="P831" s="83"/>
      <c r="Q831" s="83"/>
      <c r="R831" s="54"/>
      <c r="S831" s="54"/>
      <c r="T831" s="54"/>
      <c r="U831" s="83"/>
      <c r="V831" s="83"/>
      <c r="W831" s="83"/>
      <c r="X831" s="83"/>
      <c r="Y831" s="83"/>
      <c r="Z831" s="83"/>
      <c r="AA831" s="83"/>
      <c r="AB831" s="83"/>
      <c r="AC831" s="83"/>
      <c r="AD831" s="83"/>
      <c r="AE831" s="83"/>
      <c r="AF831" s="83"/>
      <c r="AG831" s="83"/>
      <c r="AH831" s="83"/>
      <c r="AI831" s="83"/>
      <c r="AJ831" s="83"/>
      <c r="AK831" s="83"/>
      <c r="AL831" s="83"/>
      <c r="AM831" s="83"/>
      <c r="AN831" s="83"/>
      <c r="AO831" s="83"/>
      <c r="AP831" s="83"/>
      <c r="AQ831" s="83"/>
      <c r="AR831" s="83"/>
      <c r="AS831" s="83"/>
      <c r="AT831" s="83"/>
      <c r="AU831" s="83"/>
      <c r="AV831" s="83"/>
      <c r="AW831" s="83"/>
      <c r="AX831" s="83"/>
      <c r="AY831" s="83"/>
      <c r="AZ831" s="71"/>
      <c r="BA831" s="83"/>
      <c r="BB831" s="83"/>
      <c r="BC831" s="83"/>
      <c r="BD831" s="83"/>
      <c r="BE831" s="83"/>
      <c r="BF831" s="83"/>
      <c r="BG831" s="83"/>
      <c r="BH831" s="83"/>
      <c r="BI831" s="83"/>
      <c r="BJ831" s="83"/>
      <c r="BK831" s="83"/>
      <c r="BL831" s="83"/>
      <c r="BM831" s="83"/>
      <c r="BN831" s="83"/>
      <c r="BO831" s="83"/>
      <c r="BP831" s="54"/>
      <c r="BQ831" s="54"/>
      <c r="BR831" s="54"/>
      <c r="BS831" s="83"/>
      <c r="BT831" s="83"/>
      <c r="BU831" s="83"/>
      <c r="BV831" s="83"/>
      <c r="BW831" s="83"/>
      <c r="BX831" s="83"/>
      <c r="BY831" s="83"/>
      <c r="BZ831" s="83"/>
      <c r="CA831" s="83"/>
      <c r="CB831" s="83"/>
      <c r="CC831" s="83"/>
      <c r="CD831" s="83"/>
      <c r="CE831" s="83"/>
      <c r="CF831" s="83"/>
      <c r="CG831" s="83"/>
      <c r="CH831" s="83"/>
      <c r="CI831" s="83"/>
      <c r="CJ831" s="83"/>
      <c r="CK831" s="83"/>
      <c r="CL831" s="83"/>
      <c r="CM831" s="83"/>
      <c r="CN831" s="83"/>
      <c r="CO831" s="83"/>
      <c r="CP831" s="83"/>
      <c r="CQ831" s="83"/>
      <c r="CR831" s="83"/>
      <c r="CS831" s="83"/>
      <c r="CT831" s="83"/>
      <c r="CU831" s="83"/>
      <c r="CV831" s="83"/>
      <c r="CW831" s="83"/>
      <c r="CX831" s="77"/>
    </row>
    <row r="832" spans="2:102" ht="13.5" customHeight="1" x14ac:dyDescent="0.2">
      <c r="B832" s="77"/>
      <c r="C832" s="83"/>
      <c r="D832" s="83"/>
      <c r="E832" s="83"/>
      <c r="F832" s="83"/>
      <c r="G832" s="83"/>
      <c r="H832" s="83"/>
      <c r="I832" s="83"/>
      <c r="J832" s="83"/>
      <c r="K832" s="83"/>
      <c r="L832" s="83"/>
      <c r="M832" s="83"/>
      <c r="N832" s="83"/>
      <c r="O832" s="83"/>
      <c r="P832" s="83"/>
      <c r="Q832" s="83"/>
      <c r="R832" s="83"/>
      <c r="S832" s="83"/>
      <c r="T832" s="83"/>
      <c r="U832" s="83"/>
      <c r="V832" s="83"/>
      <c r="W832" s="83"/>
      <c r="X832" s="54"/>
      <c r="Y832" s="54"/>
      <c r="Z832" s="54"/>
      <c r="AA832" s="54"/>
      <c r="AB832" s="54"/>
      <c r="AC832" s="73"/>
      <c r="AD832" s="73"/>
      <c r="AE832" s="73"/>
      <c r="AF832" s="73"/>
      <c r="AG832" s="73"/>
      <c r="AH832" s="73"/>
      <c r="AI832" s="73"/>
      <c r="AJ832" s="73"/>
      <c r="AK832" s="73"/>
      <c r="AL832" s="73"/>
      <c r="AM832" s="73"/>
      <c r="AN832" s="73"/>
      <c r="AO832" s="73"/>
      <c r="AP832" s="73"/>
      <c r="AQ832" s="73"/>
      <c r="AR832" s="73"/>
      <c r="AS832" s="73"/>
      <c r="AT832" s="73"/>
      <c r="AU832" s="73"/>
      <c r="AV832" s="73"/>
      <c r="AW832" s="73"/>
      <c r="AX832" s="73"/>
      <c r="AY832" s="73"/>
      <c r="AZ832" s="72"/>
      <c r="BA832" s="83"/>
      <c r="BB832" s="83"/>
      <c r="BC832" s="83"/>
      <c r="BD832" s="83"/>
      <c r="BE832" s="83"/>
      <c r="BF832" s="83"/>
      <c r="BG832" s="83"/>
      <c r="BH832" s="83"/>
      <c r="BI832" s="83"/>
      <c r="BJ832" s="83"/>
      <c r="BK832" s="83"/>
      <c r="BL832" s="83"/>
      <c r="BM832" s="83"/>
      <c r="BN832" s="83"/>
      <c r="BO832" s="83"/>
      <c r="BP832" s="83"/>
      <c r="BQ832" s="83"/>
      <c r="BR832" s="83"/>
      <c r="BS832" s="83"/>
      <c r="BT832" s="83"/>
      <c r="BU832" s="83"/>
      <c r="BV832" s="54"/>
      <c r="BW832" s="54"/>
      <c r="BX832" s="54"/>
      <c r="BY832" s="54"/>
      <c r="BZ832" s="54"/>
      <c r="CA832" s="73"/>
      <c r="CB832" s="73"/>
      <c r="CC832" s="73"/>
      <c r="CD832" s="73"/>
      <c r="CE832" s="73"/>
      <c r="CF832" s="73"/>
      <c r="CG832" s="73"/>
      <c r="CH832" s="73"/>
      <c r="CI832" s="73"/>
      <c r="CJ832" s="73"/>
      <c r="CK832" s="73"/>
      <c r="CL832" s="73"/>
      <c r="CM832" s="73"/>
      <c r="CN832" s="73"/>
      <c r="CO832" s="73"/>
      <c r="CP832" s="73"/>
      <c r="CQ832" s="73"/>
      <c r="CR832" s="73"/>
      <c r="CS832" s="73"/>
      <c r="CT832" s="73"/>
      <c r="CU832" s="73"/>
      <c r="CV832" s="73"/>
      <c r="CW832" s="73"/>
      <c r="CX832" s="77"/>
    </row>
    <row r="833" spans="2:102" ht="13.5" customHeight="1" x14ac:dyDescent="0.25">
      <c r="B833" s="77"/>
      <c r="C833" s="84"/>
      <c r="D833" s="75"/>
      <c r="E833" s="75"/>
      <c r="F833" s="75"/>
      <c r="G833" s="75"/>
      <c r="H833" s="75"/>
      <c r="I833" s="75"/>
      <c r="J833" s="75"/>
      <c r="K833" s="75"/>
      <c r="L833" s="75"/>
      <c r="M833" s="74"/>
      <c r="N833" s="74"/>
      <c r="O833" s="74"/>
      <c r="P833" s="74"/>
      <c r="Q833" s="74"/>
      <c r="R833" s="85"/>
      <c r="S833" s="85"/>
      <c r="T833" s="85"/>
      <c r="U833" s="86"/>
      <c r="V833" s="86"/>
      <c r="W833" s="86"/>
      <c r="X833" s="74"/>
      <c r="Y833" s="74"/>
      <c r="Z833" s="74"/>
      <c r="AA833" s="74"/>
      <c r="AB833" s="74"/>
      <c r="AC833" s="73"/>
      <c r="AD833" s="73"/>
      <c r="AE833" s="73"/>
      <c r="AF833" s="73"/>
      <c r="AG833" s="73"/>
      <c r="AH833" s="73"/>
      <c r="AI833" s="73"/>
      <c r="AJ833" s="73"/>
      <c r="AK833" s="73"/>
      <c r="AL833" s="73"/>
      <c r="AM833" s="73"/>
      <c r="AN833" s="73"/>
      <c r="AO833" s="73"/>
      <c r="AP833" s="73"/>
      <c r="AQ833" s="73"/>
      <c r="AR833" s="73"/>
      <c r="AS833" s="73"/>
      <c r="AT833" s="73"/>
      <c r="AU833" s="73"/>
      <c r="AV833" s="73"/>
      <c r="AW833" s="73"/>
      <c r="AX833" s="73"/>
      <c r="AY833" s="73"/>
      <c r="AZ833" s="72"/>
      <c r="BA833" s="84"/>
      <c r="BB833" s="76"/>
      <c r="BC833" s="76"/>
      <c r="BD833" s="76"/>
      <c r="BE833" s="76"/>
      <c r="BF833" s="76"/>
      <c r="BG833" s="76"/>
      <c r="BH833" s="76"/>
      <c r="BI833" s="76"/>
      <c r="BJ833" s="76"/>
      <c r="BK833" s="74"/>
      <c r="BL833" s="74"/>
      <c r="BM833" s="74"/>
      <c r="BN833" s="74"/>
      <c r="BO833" s="74"/>
      <c r="BP833" s="85"/>
      <c r="BQ833" s="85"/>
      <c r="BR833" s="85"/>
      <c r="BS833" s="86"/>
      <c r="BT833" s="86"/>
      <c r="BU833" s="86"/>
      <c r="BV833" s="74"/>
      <c r="BW833" s="74"/>
      <c r="BX833" s="74"/>
      <c r="BY833" s="74"/>
      <c r="BZ833" s="74"/>
      <c r="CA833" s="73"/>
      <c r="CB833" s="73"/>
      <c r="CC833" s="73"/>
      <c r="CD833" s="73"/>
      <c r="CE833" s="73"/>
      <c r="CF833" s="73"/>
      <c r="CG833" s="73"/>
      <c r="CH833" s="73"/>
      <c r="CI833" s="73"/>
      <c r="CJ833" s="73"/>
      <c r="CK833" s="73"/>
      <c r="CL833" s="73"/>
      <c r="CM833" s="73"/>
      <c r="CN833" s="73"/>
      <c r="CO833" s="73"/>
      <c r="CP833" s="73"/>
      <c r="CQ833" s="73"/>
      <c r="CR833" s="73"/>
      <c r="CS833" s="73"/>
      <c r="CT833" s="73"/>
      <c r="CU833" s="73"/>
      <c r="CV833" s="73"/>
      <c r="CW833" s="73"/>
      <c r="CX833" s="77"/>
    </row>
    <row r="834" spans="2:102" ht="13.5" customHeight="1" x14ac:dyDescent="0.25">
      <c r="B834" s="77"/>
      <c r="C834" s="84"/>
      <c r="D834" s="75"/>
      <c r="E834" s="75"/>
      <c r="F834" s="75"/>
      <c r="G834" s="75"/>
      <c r="H834" s="75"/>
      <c r="I834" s="75"/>
      <c r="J834" s="75"/>
      <c r="K834" s="75"/>
      <c r="L834" s="75"/>
      <c r="M834" s="74"/>
      <c r="N834" s="74"/>
      <c r="O834" s="74"/>
      <c r="P834" s="74"/>
      <c r="Q834" s="74"/>
      <c r="R834" s="85"/>
      <c r="S834" s="85"/>
      <c r="T834" s="85"/>
      <c r="U834" s="86"/>
      <c r="V834" s="86"/>
      <c r="W834" s="86"/>
      <c r="X834" s="74"/>
      <c r="Y834" s="74"/>
      <c r="Z834" s="74"/>
      <c r="AA834" s="74"/>
      <c r="AB834" s="74"/>
      <c r="AC834" s="73"/>
      <c r="AD834" s="73"/>
      <c r="AE834" s="73"/>
      <c r="AF834" s="73"/>
      <c r="AG834" s="73"/>
      <c r="AH834" s="73"/>
      <c r="AI834" s="73"/>
      <c r="AJ834" s="73"/>
      <c r="AK834" s="73"/>
      <c r="AL834" s="73"/>
      <c r="AM834" s="73"/>
      <c r="AN834" s="73"/>
      <c r="AO834" s="73"/>
      <c r="AP834" s="73"/>
      <c r="AQ834" s="73"/>
      <c r="AR834" s="73"/>
      <c r="AS834" s="73"/>
      <c r="AT834" s="73"/>
      <c r="AU834" s="73"/>
      <c r="AV834" s="73"/>
      <c r="AW834" s="73"/>
      <c r="AX834" s="73"/>
      <c r="AY834" s="73"/>
      <c r="AZ834" s="72"/>
      <c r="BA834" s="84"/>
      <c r="BB834" s="76"/>
      <c r="BC834" s="76"/>
      <c r="BD834" s="76"/>
      <c r="BE834" s="76"/>
      <c r="BF834" s="76"/>
      <c r="BG834" s="76"/>
      <c r="BH834" s="76"/>
      <c r="BI834" s="76"/>
      <c r="BJ834" s="76"/>
      <c r="BK834" s="74"/>
      <c r="BL834" s="74"/>
      <c r="BM834" s="74"/>
      <c r="BN834" s="74"/>
      <c r="BO834" s="74"/>
      <c r="BP834" s="85"/>
      <c r="BQ834" s="85"/>
      <c r="BR834" s="85"/>
      <c r="BS834" s="86"/>
      <c r="BT834" s="86"/>
      <c r="BU834" s="86"/>
      <c r="BV834" s="74"/>
      <c r="BW834" s="74"/>
      <c r="BX834" s="74"/>
      <c r="BY834" s="74"/>
      <c r="BZ834" s="74"/>
      <c r="CA834" s="73"/>
      <c r="CB834" s="73"/>
      <c r="CC834" s="73"/>
      <c r="CD834" s="73"/>
      <c r="CE834" s="73"/>
      <c r="CF834" s="73"/>
      <c r="CG834" s="73"/>
      <c r="CH834" s="73"/>
      <c r="CI834" s="73"/>
      <c r="CJ834" s="73"/>
      <c r="CK834" s="73"/>
      <c r="CL834" s="73"/>
      <c r="CM834" s="73"/>
      <c r="CN834" s="73"/>
      <c r="CO834" s="73"/>
      <c r="CP834" s="73"/>
      <c r="CQ834" s="73"/>
      <c r="CR834" s="73"/>
      <c r="CS834" s="73"/>
      <c r="CT834" s="73"/>
      <c r="CU834" s="73"/>
      <c r="CV834" s="73"/>
      <c r="CW834" s="73"/>
      <c r="CX834" s="77"/>
    </row>
    <row r="835" spans="2:102" ht="13.5" customHeight="1" x14ac:dyDescent="0.25">
      <c r="B835" s="77"/>
      <c r="C835" s="84"/>
      <c r="D835" s="75"/>
      <c r="E835" s="75"/>
      <c r="F835" s="75"/>
      <c r="G835" s="75"/>
      <c r="H835" s="75"/>
      <c r="I835" s="75"/>
      <c r="J835" s="75"/>
      <c r="K835" s="75"/>
      <c r="L835" s="75"/>
      <c r="M835" s="74"/>
      <c r="N835" s="74"/>
      <c r="O835" s="74"/>
      <c r="P835" s="74"/>
      <c r="Q835" s="74"/>
      <c r="R835" s="85"/>
      <c r="S835" s="85"/>
      <c r="T835" s="85"/>
      <c r="U835" s="86"/>
      <c r="V835" s="86"/>
      <c r="W835" s="86"/>
      <c r="X835" s="74"/>
      <c r="Y835" s="74"/>
      <c r="Z835" s="74"/>
      <c r="AA835" s="74"/>
      <c r="AB835" s="74"/>
      <c r="AC835" s="73"/>
      <c r="AD835" s="73"/>
      <c r="AE835" s="73"/>
      <c r="AF835" s="73"/>
      <c r="AG835" s="73"/>
      <c r="AH835" s="73"/>
      <c r="AI835" s="73"/>
      <c r="AJ835" s="73"/>
      <c r="AK835" s="73"/>
      <c r="AL835" s="73"/>
      <c r="AM835" s="73"/>
      <c r="AN835" s="73"/>
      <c r="AO835" s="73"/>
      <c r="AP835" s="73"/>
      <c r="AQ835" s="73"/>
      <c r="AR835" s="73"/>
      <c r="AS835" s="73"/>
      <c r="AT835" s="73"/>
      <c r="AU835" s="73"/>
      <c r="AV835" s="73"/>
      <c r="AW835" s="73"/>
      <c r="AX835" s="73"/>
      <c r="AY835" s="73"/>
      <c r="AZ835" s="72"/>
      <c r="BA835" s="84"/>
      <c r="BB835" s="76"/>
      <c r="BC835" s="76"/>
      <c r="BD835" s="76"/>
      <c r="BE835" s="76"/>
      <c r="BF835" s="76"/>
      <c r="BG835" s="76"/>
      <c r="BH835" s="76"/>
      <c r="BI835" s="76"/>
      <c r="BJ835" s="76"/>
      <c r="BK835" s="74"/>
      <c r="BL835" s="74"/>
      <c r="BM835" s="74"/>
      <c r="BN835" s="74"/>
      <c r="BO835" s="74"/>
      <c r="BP835" s="85"/>
      <c r="BQ835" s="85"/>
      <c r="BR835" s="85"/>
      <c r="BS835" s="86"/>
      <c r="BT835" s="86"/>
      <c r="BU835" s="86"/>
      <c r="BV835" s="74"/>
      <c r="BW835" s="74"/>
      <c r="BX835" s="74"/>
      <c r="BY835" s="74"/>
      <c r="BZ835" s="74"/>
      <c r="CA835" s="73"/>
      <c r="CB835" s="73"/>
      <c r="CC835" s="73"/>
      <c r="CD835" s="73"/>
      <c r="CE835" s="73"/>
      <c r="CF835" s="73"/>
      <c r="CG835" s="73"/>
      <c r="CH835" s="73"/>
      <c r="CI835" s="73"/>
      <c r="CJ835" s="73"/>
      <c r="CK835" s="73"/>
      <c r="CL835" s="73"/>
      <c r="CM835" s="73"/>
      <c r="CN835" s="73"/>
      <c r="CO835" s="73"/>
      <c r="CP835" s="73"/>
      <c r="CQ835" s="73"/>
      <c r="CR835" s="73"/>
      <c r="CS835" s="73"/>
      <c r="CT835" s="73"/>
      <c r="CU835" s="73"/>
      <c r="CV835" s="73"/>
      <c r="CW835" s="73"/>
      <c r="CX835" s="77"/>
    </row>
    <row r="836" spans="2:102" ht="13.5" customHeight="1" x14ac:dyDescent="0.25">
      <c r="B836" s="77"/>
      <c r="C836" s="84"/>
      <c r="D836" s="75"/>
      <c r="E836" s="75"/>
      <c r="F836" s="75"/>
      <c r="G836" s="75"/>
      <c r="H836" s="75"/>
      <c r="I836" s="75"/>
      <c r="J836" s="75"/>
      <c r="K836" s="75"/>
      <c r="L836" s="75"/>
      <c r="M836" s="74"/>
      <c r="N836" s="74"/>
      <c r="O836" s="74"/>
      <c r="P836" s="74"/>
      <c r="Q836" s="74"/>
      <c r="R836" s="85"/>
      <c r="S836" s="85"/>
      <c r="T836" s="85"/>
      <c r="U836" s="86"/>
      <c r="V836" s="86"/>
      <c r="W836" s="86"/>
      <c r="X836" s="74"/>
      <c r="Y836" s="74"/>
      <c r="Z836" s="74"/>
      <c r="AA836" s="74"/>
      <c r="AB836" s="74"/>
      <c r="AC836" s="73"/>
      <c r="AD836" s="73"/>
      <c r="AE836" s="73"/>
      <c r="AF836" s="73"/>
      <c r="AG836" s="73"/>
      <c r="AH836" s="73"/>
      <c r="AI836" s="73"/>
      <c r="AJ836" s="73"/>
      <c r="AK836" s="73"/>
      <c r="AL836" s="73"/>
      <c r="AM836" s="73"/>
      <c r="AN836" s="73"/>
      <c r="AO836" s="73"/>
      <c r="AP836" s="73"/>
      <c r="AQ836" s="73"/>
      <c r="AR836" s="73"/>
      <c r="AS836" s="73"/>
      <c r="AT836" s="73"/>
      <c r="AU836" s="73"/>
      <c r="AV836" s="73"/>
      <c r="AW836" s="73"/>
      <c r="AX836" s="73"/>
      <c r="AY836" s="73"/>
      <c r="AZ836" s="72"/>
      <c r="BA836" s="84"/>
      <c r="BB836" s="76"/>
      <c r="BC836" s="76"/>
      <c r="BD836" s="76"/>
      <c r="BE836" s="76"/>
      <c r="BF836" s="76"/>
      <c r="BG836" s="76"/>
      <c r="BH836" s="76"/>
      <c r="BI836" s="76"/>
      <c r="BJ836" s="76"/>
      <c r="BK836" s="74"/>
      <c r="BL836" s="74"/>
      <c r="BM836" s="74"/>
      <c r="BN836" s="74"/>
      <c r="BO836" s="74"/>
      <c r="BP836" s="85"/>
      <c r="BQ836" s="85"/>
      <c r="BR836" s="85"/>
      <c r="BS836" s="86"/>
      <c r="BT836" s="86"/>
      <c r="BU836" s="86"/>
      <c r="BV836" s="74"/>
      <c r="BW836" s="74"/>
      <c r="BX836" s="74"/>
      <c r="BY836" s="74"/>
      <c r="BZ836" s="74"/>
      <c r="CA836" s="73"/>
      <c r="CB836" s="73"/>
      <c r="CC836" s="73"/>
      <c r="CD836" s="73"/>
      <c r="CE836" s="73"/>
      <c r="CF836" s="73"/>
      <c r="CG836" s="73"/>
      <c r="CH836" s="73"/>
      <c r="CI836" s="73"/>
      <c r="CJ836" s="73"/>
      <c r="CK836" s="73"/>
      <c r="CL836" s="73"/>
      <c r="CM836" s="73"/>
      <c r="CN836" s="73"/>
      <c r="CO836" s="73"/>
      <c r="CP836" s="73"/>
      <c r="CQ836" s="73"/>
      <c r="CR836" s="73"/>
      <c r="CS836" s="73"/>
      <c r="CT836" s="73"/>
      <c r="CU836" s="73"/>
      <c r="CV836" s="73"/>
      <c r="CW836" s="73"/>
      <c r="CX836" s="77"/>
    </row>
    <row r="837" spans="2:102" ht="13.5" customHeight="1" x14ac:dyDescent="0.2">
      <c r="B837" s="77"/>
      <c r="C837" s="83"/>
      <c r="D837" s="83"/>
      <c r="E837" s="83"/>
      <c r="F837" s="83"/>
      <c r="G837" s="83"/>
      <c r="H837" s="83"/>
      <c r="I837" s="83"/>
      <c r="J837" s="83"/>
      <c r="K837" s="83"/>
      <c r="L837" s="83"/>
      <c r="M837" s="83"/>
      <c r="N837" s="83"/>
      <c r="O837" s="83"/>
      <c r="P837" s="83"/>
      <c r="Q837" s="83"/>
      <c r="R837" s="83"/>
      <c r="S837" s="83"/>
      <c r="T837" s="83"/>
      <c r="U837" s="83"/>
      <c r="V837" s="83"/>
      <c r="W837" s="83"/>
      <c r="X837" s="54"/>
      <c r="Y837" s="54"/>
      <c r="Z837" s="54"/>
      <c r="AA837" s="54"/>
      <c r="AB837" s="54"/>
      <c r="AC837" s="73"/>
      <c r="AD837" s="73"/>
      <c r="AE837" s="73"/>
      <c r="AF837" s="73"/>
      <c r="AG837" s="73"/>
      <c r="AH837" s="73"/>
      <c r="AI837" s="73"/>
      <c r="AJ837" s="73"/>
      <c r="AK837" s="73"/>
      <c r="AL837" s="73"/>
      <c r="AM837" s="73"/>
      <c r="AN837" s="73"/>
      <c r="AO837" s="73"/>
      <c r="AP837" s="73"/>
      <c r="AQ837" s="73"/>
      <c r="AR837" s="73"/>
      <c r="AS837" s="73"/>
      <c r="AT837" s="73"/>
      <c r="AU837" s="73"/>
      <c r="AV837" s="73"/>
      <c r="AW837" s="73"/>
      <c r="AX837" s="73"/>
      <c r="AY837" s="73"/>
      <c r="AZ837" s="72"/>
      <c r="BA837" s="83"/>
      <c r="BB837" s="83"/>
      <c r="BC837" s="83"/>
      <c r="BD837" s="83"/>
      <c r="BE837" s="83"/>
      <c r="BF837" s="83"/>
      <c r="BG837" s="83"/>
      <c r="BH837" s="83"/>
      <c r="BI837" s="83"/>
      <c r="BJ837" s="83"/>
      <c r="BK837" s="83"/>
      <c r="BL837" s="83"/>
      <c r="BM837" s="83"/>
      <c r="BN837" s="83"/>
      <c r="BO837" s="83"/>
      <c r="BP837" s="83"/>
      <c r="BQ837" s="83"/>
      <c r="BR837" s="83"/>
      <c r="BS837" s="83"/>
      <c r="BT837" s="83"/>
      <c r="BU837" s="83"/>
      <c r="BV837" s="54"/>
      <c r="BW837" s="54"/>
      <c r="BX837" s="54"/>
      <c r="BY837" s="54"/>
      <c r="BZ837" s="54"/>
      <c r="CA837" s="73"/>
      <c r="CB837" s="73"/>
      <c r="CC837" s="73"/>
      <c r="CD837" s="73"/>
      <c r="CE837" s="73"/>
      <c r="CF837" s="73"/>
      <c r="CG837" s="73"/>
      <c r="CH837" s="73"/>
      <c r="CI837" s="73"/>
      <c r="CJ837" s="73"/>
      <c r="CK837" s="73"/>
      <c r="CL837" s="73"/>
      <c r="CM837" s="73"/>
      <c r="CN837" s="73"/>
      <c r="CO837" s="73"/>
      <c r="CP837" s="73"/>
      <c r="CQ837" s="73"/>
      <c r="CR837" s="73"/>
      <c r="CS837" s="73"/>
      <c r="CT837" s="73"/>
      <c r="CU837" s="73"/>
      <c r="CV837" s="73"/>
      <c r="CW837" s="73"/>
      <c r="CX837" s="77"/>
    </row>
    <row r="838" spans="2:102" ht="13.5" customHeight="1" x14ac:dyDescent="0.2">
      <c r="B838" s="77"/>
      <c r="C838" s="83"/>
      <c r="D838" s="83"/>
      <c r="E838" s="83"/>
      <c r="F838" s="83"/>
      <c r="G838" s="83"/>
      <c r="H838" s="83"/>
      <c r="I838" s="83"/>
      <c r="J838" s="83"/>
      <c r="K838" s="83"/>
      <c r="L838" s="83"/>
      <c r="M838" s="83"/>
      <c r="N838" s="83"/>
      <c r="O838" s="83"/>
      <c r="P838" s="83"/>
      <c r="Q838" s="83"/>
      <c r="R838" s="83"/>
      <c r="S838" s="83"/>
      <c r="T838" s="83"/>
      <c r="U838" s="83"/>
      <c r="V838" s="83"/>
      <c r="W838" s="83"/>
      <c r="X838" s="54"/>
      <c r="Y838" s="54"/>
      <c r="Z838" s="54"/>
      <c r="AA838" s="54"/>
      <c r="AB838" s="54"/>
      <c r="AC838" s="73"/>
      <c r="AD838" s="73"/>
      <c r="AE838" s="73"/>
      <c r="AF838" s="73"/>
      <c r="AG838" s="73"/>
      <c r="AH838" s="73"/>
      <c r="AI838" s="73"/>
      <c r="AJ838" s="73"/>
      <c r="AK838" s="73"/>
      <c r="AL838" s="73"/>
      <c r="AM838" s="73"/>
      <c r="AN838" s="73"/>
      <c r="AO838" s="73"/>
      <c r="AP838" s="73"/>
      <c r="AQ838" s="73"/>
      <c r="AR838" s="73"/>
      <c r="AS838" s="73"/>
      <c r="AT838" s="73"/>
      <c r="AU838" s="73"/>
      <c r="AV838" s="73"/>
      <c r="AW838" s="73"/>
      <c r="AX838" s="73"/>
      <c r="AY838" s="73"/>
      <c r="AZ838" s="77"/>
      <c r="BA838" s="83"/>
      <c r="BB838" s="83"/>
      <c r="BC838" s="83"/>
      <c r="BD838" s="83"/>
      <c r="BE838" s="83"/>
      <c r="BF838" s="83"/>
      <c r="BG838" s="83"/>
      <c r="BH838" s="83"/>
      <c r="BI838" s="83"/>
      <c r="BJ838" s="83"/>
      <c r="BK838" s="83"/>
      <c r="BL838" s="83"/>
      <c r="BM838" s="83"/>
      <c r="BN838" s="83"/>
      <c r="BO838" s="83"/>
      <c r="BP838" s="83"/>
      <c r="BQ838" s="83"/>
      <c r="BR838" s="83"/>
      <c r="BS838" s="83"/>
      <c r="BT838" s="83"/>
      <c r="BU838" s="83"/>
      <c r="BV838" s="54"/>
      <c r="BW838" s="54"/>
      <c r="BX838" s="54"/>
      <c r="BY838" s="54"/>
      <c r="BZ838" s="54"/>
      <c r="CA838" s="73"/>
      <c r="CB838" s="73"/>
      <c r="CC838" s="73"/>
      <c r="CD838" s="73"/>
      <c r="CE838" s="73"/>
      <c r="CF838" s="73"/>
      <c r="CG838" s="73"/>
      <c r="CH838" s="73"/>
      <c r="CI838" s="73"/>
      <c r="CJ838" s="73"/>
      <c r="CK838" s="73"/>
      <c r="CL838" s="73"/>
      <c r="CM838" s="73"/>
      <c r="CN838" s="73"/>
      <c r="CO838" s="73"/>
      <c r="CP838" s="73"/>
      <c r="CQ838" s="73"/>
      <c r="CR838" s="73"/>
      <c r="CS838" s="73"/>
      <c r="CT838" s="73"/>
      <c r="CU838" s="73"/>
      <c r="CV838" s="73"/>
      <c r="CW838" s="73"/>
      <c r="CX838" s="77"/>
    </row>
    <row r="839" spans="2:102" ht="13.5" customHeight="1" x14ac:dyDescent="0.25">
      <c r="B839" s="77"/>
      <c r="C839" s="84"/>
      <c r="D839" s="75"/>
      <c r="E839" s="75"/>
      <c r="F839" s="75"/>
      <c r="G839" s="75"/>
      <c r="H839" s="75"/>
      <c r="I839" s="75"/>
      <c r="J839" s="75"/>
      <c r="K839" s="75"/>
      <c r="L839" s="75"/>
      <c r="M839" s="74"/>
      <c r="N839" s="74"/>
      <c r="O839" s="74"/>
      <c r="P839" s="74"/>
      <c r="Q839" s="74"/>
      <c r="R839" s="85"/>
      <c r="S839" s="85"/>
      <c r="T839" s="85"/>
      <c r="U839" s="86"/>
      <c r="V839" s="86"/>
      <c r="W839" s="86"/>
      <c r="X839" s="74"/>
      <c r="Y839" s="74"/>
      <c r="Z839" s="74"/>
      <c r="AA839" s="74"/>
      <c r="AB839" s="74"/>
      <c r="AC839" s="73"/>
      <c r="AD839" s="73"/>
      <c r="AE839" s="73"/>
      <c r="AF839" s="73"/>
      <c r="AG839" s="73"/>
      <c r="AH839" s="73"/>
      <c r="AI839" s="73"/>
      <c r="AJ839" s="73"/>
      <c r="AK839" s="73"/>
      <c r="AL839" s="73"/>
      <c r="AM839" s="73"/>
      <c r="AN839" s="73"/>
      <c r="AO839" s="73"/>
      <c r="AP839" s="73"/>
      <c r="AQ839" s="73"/>
      <c r="AR839" s="73"/>
      <c r="AS839" s="73"/>
      <c r="AT839" s="73"/>
      <c r="AU839" s="73"/>
      <c r="AV839" s="73"/>
      <c r="AW839" s="73"/>
      <c r="AX839" s="73"/>
      <c r="AY839" s="73"/>
      <c r="AZ839" s="77"/>
      <c r="BA839" s="84"/>
      <c r="BB839" s="76"/>
      <c r="BC839" s="76"/>
      <c r="BD839" s="76"/>
      <c r="BE839" s="76"/>
      <c r="BF839" s="76"/>
      <c r="BG839" s="76"/>
      <c r="BH839" s="76"/>
      <c r="BI839" s="76"/>
      <c r="BJ839" s="76"/>
      <c r="BK839" s="74"/>
      <c r="BL839" s="74"/>
      <c r="BM839" s="74"/>
      <c r="BN839" s="74"/>
      <c r="BO839" s="74"/>
      <c r="BP839" s="85"/>
      <c r="BQ839" s="85"/>
      <c r="BR839" s="85"/>
      <c r="BS839" s="86"/>
      <c r="BT839" s="86"/>
      <c r="BU839" s="86"/>
      <c r="BV839" s="74"/>
      <c r="BW839" s="74"/>
      <c r="BX839" s="74"/>
      <c r="BY839" s="74"/>
      <c r="BZ839" s="74"/>
      <c r="CA839" s="73"/>
      <c r="CB839" s="73"/>
      <c r="CC839" s="73"/>
      <c r="CD839" s="73"/>
      <c r="CE839" s="73"/>
      <c r="CF839" s="73"/>
      <c r="CG839" s="73"/>
      <c r="CH839" s="73"/>
      <c r="CI839" s="73"/>
      <c r="CJ839" s="73"/>
      <c r="CK839" s="73"/>
      <c r="CL839" s="73"/>
      <c r="CM839" s="73"/>
      <c r="CN839" s="73"/>
      <c r="CO839" s="73"/>
      <c r="CP839" s="73"/>
      <c r="CQ839" s="73"/>
      <c r="CR839" s="73"/>
      <c r="CS839" s="73"/>
      <c r="CT839" s="73"/>
      <c r="CU839" s="73"/>
      <c r="CV839" s="73"/>
      <c r="CW839" s="73"/>
      <c r="CX839" s="77"/>
    </row>
    <row r="840" spans="2:102" ht="13.5" customHeight="1" x14ac:dyDescent="0.25">
      <c r="B840" s="77"/>
      <c r="C840" s="84"/>
      <c r="D840" s="75"/>
      <c r="E840" s="75"/>
      <c r="F840" s="75"/>
      <c r="G840" s="75"/>
      <c r="H840" s="75"/>
      <c r="I840" s="75"/>
      <c r="J840" s="75"/>
      <c r="K840" s="75"/>
      <c r="L840" s="75"/>
      <c r="M840" s="74"/>
      <c r="N840" s="74"/>
      <c r="O840" s="74"/>
      <c r="P840" s="74"/>
      <c r="Q840" s="74"/>
      <c r="R840" s="85"/>
      <c r="S840" s="85"/>
      <c r="T840" s="85"/>
      <c r="U840" s="86"/>
      <c r="V840" s="86"/>
      <c r="W840" s="86"/>
      <c r="X840" s="74"/>
      <c r="Y840" s="74"/>
      <c r="Z840" s="74"/>
      <c r="AA840" s="74"/>
      <c r="AB840" s="74"/>
      <c r="AC840" s="73"/>
      <c r="AD840" s="73"/>
      <c r="AE840" s="73"/>
      <c r="AF840" s="73"/>
      <c r="AG840" s="73"/>
      <c r="AH840" s="73"/>
      <c r="AI840" s="73"/>
      <c r="AJ840" s="73"/>
      <c r="AK840" s="73"/>
      <c r="AL840" s="73"/>
      <c r="AM840" s="73"/>
      <c r="AN840" s="73"/>
      <c r="AO840" s="73"/>
      <c r="AP840" s="73"/>
      <c r="AQ840" s="73"/>
      <c r="AR840" s="73"/>
      <c r="AS840" s="73"/>
      <c r="AT840" s="73"/>
      <c r="AU840" s="73"/>
      <c r="AV840" s="73"/>
      <c r="AW840" s="73"/>
      <c r="AX840" s="73"/>
      <c r="AY840" s="73"/>
      <c r="AZ840" s="77"/>
      <c r="BA840" s="84"/>
      <c r="BB840" s="76"/>
      <c r="BC840" s="76"/>
      <c r="BD840" s="76"/>
      <c r="BE840" s="76"/>
      <c r="BF840" s="76"/>
      <c r="BG840" s="76"/>
      <c r="BH840" s="76"/>
      <c r="BI840" s="76"/>
      <c r="BJ840" s="76"/>
      <c r="BK840" s="74"/>
      <c r="BL840" s="74"/>
      <c r="BM840" s="74"/>
      <c r="BN840" s="74"/>
      <c r="BO840" s="74"/>
      <c r="BP840" s="85"/>
      <c r="BQ840" s="85"/>
      <c r="BR840" s="85"/>
      <c r="BS840" s="86"/>
      <c r="BT840" s="86"/>
      <c r="BU840" s="86"/>
      <c r="BV840" s="74"/>
      <c r="BW840" s="74"/>
      <c r="BX840" s="74"/>
      <c r="BY840" s="74"/>
      <c r="BZ840" s="74"/>
      <c r="CA840" s="73"/>
      <c r="CB840" s="73"/>
      <c r="CC840" s="73"/>
      <c r="CD840" s="73"/>
      <c r="CE840" s="73"/>
      <c r="CF840" s="73"/>
      <c r="CG840" s="73"/>
      <c r="CH840" s="73"/>
      <c r="CI840" s="73"/>
      <c r="CJ840" s="73"/>
      <c r="CK840" s="73"/>
      <c r="CL840" s="73"/>
      <c r="CM840" s="73"/>
      <c r="CN840" s="73"/>
      <c r="CO840" s="73"/>
      <c r="CP840" s="73"/>
      <c r="CQ840" s="73"/>
      <c r="CR840" s="73"/>
      <c r="CS840" s="73"/>
      <c r="CT840" s="73"/>
      <c r="CU840" s="73"/>
      <c r="CV840" s="73"/>
      <c r="CW840" s="73"/>
      <c r="CX840" s="77"/>
    </row>
    <row r="841" spans="2:102" ht="13.5" customHeight="1" x14ac:dyDescent="0.25">
      <c r="B841" s="77"/>
      <c r="C841" s="84"/>
      <c r="D841" s="75"/>
      <c r="E841" s="75"/>
      <c r="F841" s="75"/>
      <c r="G841" s="75"/>
      <c r="H841" s="75"/>
      <c r="I841" s="75"/>
      <c r="J841" s="75"/>
      <c r="K841" s="75"/>
      <c r="L841" s="75"/>
      <c r="M841" s="74"/>
      <c r="N841" s="74"/>
      <c r="O841" s="74"/>
      <c r="P841" s="74"/>
      <c r="Q841" s="74"/>
      <c r="R841" s="85"/>
      <c r="S841" s="85"/>
      <c r="T841" s="85"/>
      <c r="U841" s="86"/>
      <c r="V841" s="86"/>
      <c r="W841" s="86"/>
      <c r="X841" s="74"/>
      <c r="Y841" s="74"/>
      <c r="Z841" s="74"/>
      <c r="AA841" s="74"/>
      <c r="AB841" s="74"/>
      <c r="AC841" s="73"/>
      <c r="AD841" s="73"/>
      <c r="AE841" s="73"/>
      <c r="AF841" s="73"/>
      <c r="AG841" s="73"/>
      <c r="AH841" s="73"/>
      <c r="AI841" s="73"/>
      <c r="AJ841" s="73"/>
      <c r="AK841" s="73"/>
      <c r="AL841" s="73"/>
      <c r="AM841" s="73"/>
      <c r="AN841" s="73"/>
      <c r="AO841" s="73"/>
      <c r="AP841" s="73"/>
      <c r="AQ841" s="73"/>
      <c r="AR841" s="73"/>
      <c r="AS841" s="73"/>
      <c r="AT841" s="73"/>
      <c r="AU841" s="73"/>
      <c r="AV841" s="73"/>
      <c r="AW841" s="73"/>
      <c r="AX841" s="73"/>
      <c r="AY841" s="73"/>
      <c r="AZ841" s="77"/>
      <c r="BA841" s="84"/>
      <c r="BB841" s="76"/>
      <c r="BC841" s="76"/>
      <c r="BD841" s="76"/>
      <c r="BE841" s="76"/>
      <c r="BF841" s="76"/>
      <c r="BG841" s="76"/>
      <c r="BH841" s="76"/>
      <c r="BI841" s="76"/>
      <c r="BJ841" s="76"/>
      <c r="BK841" s="74"/>
      <c r="BL841" s="74"/>
      <c r="BM841" s="74"/>
      <c r="BN841" s="74"/>
      <c r="BO841" s="74"/>
      <c r="BP841" s="85"/>
      <c r="BQ841" s="85"/>
      <c r="BR841" s="85"/>
      <c r="BS841" s="86"/>
      <c r="BT841" s="86"/>
      <c r="BU841" s="86"/>
      <c r="BV841" s="74"/>
      <c r="BW841" s="74"/>
      <c r="BX841" s="74"/>
      <c r="BY841" s="74"/>
      <c r="BZ841" s="74"/>
      <c r="CA841" s="73"/>
      <c r="CB841" s="73"/>
      <c r="CC841" s="73"/>
      <c r="CD841" s="73"/>
      <c r="CE841" s="73"/>
      <c r="CF841" s="73"/>
      <c r="CG841" s="73"/>
      <c r="CH841" s="73"/>
      <c r="CI841" s="73"/>
      <c r="CJ841" s="73"/>
      <c r="CK841" s="73"/>
      <c r="CL841" s="73"/>
      <c r="CM841" s="73"/>
      <c r="CN841" s="73"/>
      <c r="CO841" s="73"/>
      <c r="CP841" s="73"/>
      <c r="CQ841" s="73"/>
      <c r="CR841" s="73"/>
      <c r="CS841" s="73"/>
      <c r="CT841" s="73"/>
      <c r="CU841" s="73"/>
      <c r="CV841" s="73"/>
      <c r="CW841" s="73"/>
      <c r="CX841" s="77"/>
    </row>
    <row r="842" spans="2:102" ht="13.5" customHeight="1" x14ac:dyDescent="0.25">
      <c r="B842" s="77"/>
      <c r="C842" s="84"/>
      <c r="D842" s="75"/>
      <c r="E842" s="75"/>
      <c r="F842" s="75"/>
      <c r="G842" s="75"/>
      <c r="H842" s="75"/>
      <c r="I842" s="75"/>
      <c r="J842" s="75"/>
      <c r="K842" s="75"/>
      <c r="L842" s="75"/>
      <c r="M842" s="74"/>
      <c r="N842" s="74"/>
      <c r="O842" s="74"/>
      <c r="P842" s="74"/>
      <c r="Q842" s="74"/>
      <c r="R842" s="85"/>
      <c r="S842" s="85"/>
      <c r="T842" s="85"/>
      <c r="U842" s="86"/>
      <c r="V842" s="86"/>
      <c r="W842" s="86"/>
      <c r="X842" s="74"/>
      <c r="Y842" s="74"/>
      <c r="Z842" s="74"/>
      <c r="AA842" s="74"/>
      <c r="AB842" s="74"/>
      <c r="AC842" s="73"/>
      <c r="AD842" s="73"/>
      <c r="AE842" s="73"/>
      <c r="AF842" s="73"/>
      <c r="AG842" s="73"/>
      <c r="AH842" s="73"/>
      <c r="AI842" s="73"/>
      <c r="AJ842" s="73"/>
      <c r="AK842" s="73"/>
      <c r="AL842" s="73"/>
      <c r="AM842" s="73"/>
      <c r="AN842" s="73"/>
      <c r="AO842" s="73"/>
      <c r="AP842" s="73"/>
      <c r="AQ842" s="73"/>
      <c r="AR842" s="73"/>
      <c r="AS842" s="73"/>
      <c r="AT842" s="73"/>
      <c r="AU842" s="73"/>
      <c r="AV842" s="73"/>
      <c r="AW842" s="73"/>
      <c r="AX842" s="73"/>
      <c r="AY842" s="73"/>
      <c r="AZ842" s="77"/>
      <c r="BA842" s="84"/>
      <c r="BB842" s="76"/>
      <c r="BC842" s="76"/>
      <c r="BD842" s="76"/>
      <c r="BE842" s="76"/>
      <c r="BF842" s="76"/>
      <c r="BG842" s="76"/>
      <c r="BH842" s="76"/>
      <c r="BI842" s="76"/>
      <c r="BJ842" s="76"/>
      <c r="BK842" s="74"/>
      <c r="BL842" s="74"/>
      <c r="BM842" s="74"/>
      <c r="BN842" s="74"/>
      <c r="BO842" s="74"/>
      <c r="BP842" s="85"/>
      <c r="BQ842" s="85"/>
      <c r="BR842" s="85"/>
      <c r="BS842" s="86"/>
      <c r="BT842" s="86"/>
      <c r="BU842" s="86"/>
      <c r="BV842" s="74"/>
      <c r="BW842" s="74"/>
      <c r="BX842" s="74"/>
      <c r="BY842" s="74"/>
      <c r="BZ842" s="74"/>
      <c r="CA842" s="73"/>
      <c r="CB842" s="73"/>
      <c r="CC842" s="73"/>
      <c r="CD842" s="73"/>
      <c r="CE842" s="73"/>
      <c r="CF842" s="73"/>
      <c r="CG842" s="73"/>
      <c r="CH842" s="73"/>
      <c r="CI842" s="73"/>
      <c r="CJ842" s="73"/>
      <c r="CK842" s="73"/>
      <c r="CL842" s="73"/>
      <c r="CM842" s="73"/>
      <c r="CN842" s="73"/>
      <c r="CO842" s="73"/>
      <c r="CP842" s="73"/>
      <c r="CQ842" s="73"/>
      <c r="CR842" s="73"/>
      <c r="CS842" s="73"/>
      <c r="CT842" s="73"/>
      <c r="CU842" s="73"/>
      <c r="CV842" s="73"/>
      <c r="CW842" s="73"/>
      <c r="CX842" s="77"/>
    </row>
    <row r="843" spans="2:102" ht="13.5" customHeight="1" x14ac:dyDescent="0.2">
      <c r="B843" s="77"/>
      <c r="C843" s="83"/>
      <c r="D843" s="83"/>
      <c r="E843" s="83"/>
      <c r="F843" s="83"/>
      <c r="G843" s="83"/>
      <c r="H843" s="83"/>
      <c r="I843" s="83"/>
      <c r="J843" s="83"/>
      <c r="K843" s="83"/>
      <c r="L843" s="83"/>
      <c r="M843" s="83"/>
      <c r="N843" s="83"/>
      <c r="O843" s="83"/>
      <c r="P843" s="83"/>
      <c r="Q843" s="83"/>
      <c r="R843" s="83"/>
      <c r="S843" s="83"/>
      <c r="T843" s="83"/>
      <c r="U843" s="83"/>
      <c r="V843" s="83"/>
      <c r="W843" s="83"/>
      <c r="X843" s="54"/>
      <c r="Y843" s="54"/>
      <c r="Z843" s="54"/>
      <c r="AA843" s="54"/>
      <c r="AB843" s="54"/>
      <c r="AC843" s="73"/>
      <c r="AD843" s="73"/>
      <c r="AE843" s="73"/>
      <c r="AF843" s="73"/>
      <c r="AG843" s="73"/>
      <c r="AH843" s="73"/>
      <c r="AI843" s="73"/>
      <c r="AJ843" s="73"/>
      <c r="AK843" s="73"/>
      <c r="AL843" s="73"/>
      <c r="AM843" s="73"/>
      <c r="AN843" s="73"/>
      <c r="AO843" s="73"/>
      <c r="AP843" s="73"/>
      <c r="AQ843" s="73"/>
      <c r="AR843" s="73"/>
      <c r="AS843" s="73"/>
      <c r="AT843" s="73"/>
      <c r="AU843" s="73"/>
      <c r="AV843" s="73"/>
      <c r="AW843" s="73"/>
      <c r="AX843" s="73"/>
      <c r="AY843" s="73"/>
      <c r="AZ843" s="77"/>
      <c r="BA843" s="83"/>
      <c r="BB843" s="83"/>
      <c r="BC843" s="83"/>
      <c r="BD843" s="83"/>
      <c r="BE843" s="83"/>
      <c r="BF843" s="83"/>
      <c r="BG843" s="83"/>
      <c r="BH843" s="83"/>
      <c r="BI843" s="83"/>
      <c r="BJ843" s="83"/>
      <c r="BK843" s="83"/>
      <c r="BL843" s="83"/>
      <c r="BM843" s="83"/>
      <c r="BN843" s="83"/>
      <c r="BO843" s="83"/>
      <c r="BP843" s="83"/>
      <c r="BQ843" s="83"/>
      <c r="BR843" s="83"/>
      <c r="BS843" s="83"/>
      <c r="BT843" s="83"/>
      <c r="BU843" s="83"/>
      <c r="BV843" s="54"/>
      <c r="BW843" s="54"/>
      <c r="BX843" s="54"/>
      <c r="BY843" s="54"/>
      <c r="BZ843" s="54"/>
      <c r="CA843" s="73"/>
      <c r="CB843" s="73"/>
      <c r="CC843" s="73"/>
      <c r="CD843" s="73"/>
      <c r="CE843" s="73"/>
      <c r="CF843" s="73"/>
      <c r="CG843" s="73"/>
      <c r="CH843" s="73"/>
      <c r="CI843" s="73"/>
      <c r="CJ843" s="73"/>
      <c r="CK843" s="73"/>
      <c r="CL843" s="73"/>
      <c r="CM843" s="73"/>
      <c r="CN843" s="73"/>
      <c r="CO843" s="73"/>
      <c r="CP843" s="73"/>
      <c r="CQ843" s="73"/>
      <c r="CR843" s="73"/>
      <c r="CS843" s="73"/>
      <c r="CT843" s="73"/>
      <c r="CU843" s="73"/>
      <c r="CV843" s="73"/>
      <c r="CW843" s="73"/>
      <c r="CX843" s="77"/>
    </row>
    <row r="844" spans="2:102" ht="13.5" customHeight="1" x14ac:dyDescent="0.2">
      <c r="B844" s="77"/>
      <c r="C844" s="83"/>
      <c r="D844" s="83"/>
      <c r="E844" s="83"/>
      <c r="F844" s="83"/>
      <c r="G844" s="83"/>
      <c r="H844" s="83"/>
      <c r="I844" s="83"/>
      <c r="J844" s="83"/>
      <c r="K844" s="83"/>
      <c r="L844" s="83"/>
      <c r="M844" s="83"/>
      <c r="N844" s="83"/>
      <c r="O844" s="83"/>
      <c r="P844" s="83"/>
      <c r="Q844" s="83"/>
      <c r="R844" s="83"/>
      <c r="S844" s="83"/>
      <c r="T844" s="83"/>
      <c r="U844" s="83"/>
      <c r="V844" s="83"/>
      <c r="W844" s="83"/>
      <c r="X844" s="54"/>
      <c r="Y844" s="54"/>
      <c r="Z844" s="54"/>
      <c r="AA844" s="54"/>
      <c r="AB844" s="54"/>
      <c r="AC844" s="73"/>
      <c r="AD844" s="73"/>
      <c r="AE844" s="73"/>
      <c r="AF844" s="73"/>
      <c r="AG844" s="73"/>
      <c r="AH844" s="73"/>
      <c r="AI844" s="73"/>
      <c r="AJ844" s="73"/>
      <c r="AK844" s="73"/>
      <c r="AL844" s="73"/>
      <c r="AM844" s="73"/>
      <c r="AN844" s="73"/>
      <c r="AO844" s="73"/>
      <c r="AP844" s="73"/>
      <c r="AQ844" s="73"/>
      <c r="AR844" s="73"/>
      <c r="AS844" s="73"/>
      <c r="AT844" s="73"/>
      <c r="AU844" s="73"/>
      <c r="AV844" s="73"/>
      <c r="AW844" s="73"/>
      <c r="AX844" s="73"/>
      <c r="AY844" s="73"/>
      <c r="AZ844" s="77"/>
      <c r="BA844" s="83"/>
      <c r="BB844" s="83"/>
      <c r="BC844" s="83"/>
      <c r="BD844" s="83"/>
      <c r="BE844" s="83"/>
      <c r="BF844" s="83"/>
      <c r="BG844" s="83"/>
      <c r="BH844" s="83"/>
      <c r="BI844" s="83"/>
      <c r="BJ844" s="83"/>
      <c r="BK844" s="83"/>
      <c r="BL844" s="83"/>
      <c r="BM844" s="83"/>
      <c r="BN844" s="83"/>
      <c r="BO844" s="83"/>
      <c r="BP844" s="83"/>
      <c r="BQ844" s="83"/>
      <c r="BR844" s="83"/>
      <c r="BS844" s="83"/>
      <c r="BT844" s="83"/>
      <c r="BU844" s="83"/>
      <c r="BV844" s="54"/>
      <c r="BW844" s="54"/>
      <c r="BX844" s="54"/>
      <c r="BY844" s="54"/>
      <c r="BZ844" s="54"/>
      <c r="CA844" s="83"/>
      <c r="CB844" s="83"/>
      <c r="CC844" s="83"/>
      <c r="CD844" s="83"/>
      <c r="CE844" s="83"/>
      <c r="CF844" s="83"/>
      <c r="CG844" s="83"/>
      <c r="CH844" s="83"/>
      <c r="CI844" s="83"/>
      <c r="CJ844" s="83"/>
      <c r="CK844" s="83"/>
      <c r="CL844" s="83"/>
      <c r="CM844" s="83"/>
      <c r="CN844" s="83"/>
      <c r="CO844" s="83"/>
      <c r="CP844" s="83"/>
      <c r="CQ844" s="83"/>
      <c r="CR844" s="83"/>
      <c r="CS844" s="83"/>
      <c r="CT844" s="83"/>
      <c r="CU844" s="83"/>
      <c r="CV844" s="83"/>
      <c r="CW844" s="83"/>
      <c r="CX844" s="77"/>
    </row>
    <row r="845" spans="2:102" ht="13.5" customHeight="1" x14ac:dyDescent="0.25">
      <c r="B845" s="77"/>
      <c r="C845" s="84"/>
      <c r="D845" s="75"/>
      <c r="E845" s="75"/>
      <c r="F845" s="75"/>
      <c r="G845" s="75"/>
      <c r="H845" s="75"/>
      <c r="I845" s="75"/>
      <c r="J845" s="75"/>
      <c r="K845" s="75"/>
      <c r="L845" s="75"/>
      <c r="M845" s="74"/>
      <c r="N845" s="74"/>
      <c r="O845" s="74"/>
      <c r="P845" s="74"/>
      <c r="Q845" s="74"/>
      <c r="R845" s="85"/>
      <c r="S845" s="85"/>
      <c r="T845" s="85"/>
      <c r="U845" s="86"/>
      <c r="V845" s="86"/>
      <c r="W845" s="86"/>
      <c r="X845" s="74"/>
      <c r="Y845" s="74"/>
      <c r="Z845" s="74"/>
      <c r="AA845" s="74"/>
      <c r="AB845" s="74"/>
      <c r="AC845" s="73"/>
      <c r="AD845" s="73"/>
      <c r="AE845" s="73"/>
      <c r="AF845" s="73"/>
      <c r="AG845" s="73"/>
      <c r="AH845" s="73"/>
      <c r="AI845" s="73"/>
      <c r="AJ845" s="73"/>
      <c r="AK845" s="73"/>
      <c r="AL845" s="73"/>
      <c r="AM845" s="73"/>
      <c r="AN845" s="73"/>
      <c r="AO845" s="73"/>
      <c r="AP845" s="73"/>
      <c r="AQ845" s="73"/>
      <c r="AR845" s="73"/>
      <c r="AS845" s="73"/>
      <c r="AT845" s="73"/>
      <c r="AU845" s="73"/>
      <c r="AV845" s="73"/>
      <c r="AW845" s="73"/>
      <c r="AX845" s="73"/>
      <c r="AY845" s="73"/>
      <c r="AZ845" s="77"/>
      <c r="BA845" s="51"/>
      <c r="BB845" s="51"/>
      <c r="BC845" s="51"/>
      <c r="BD845" s="51"/>
      <c r="BE845" s="51"/>
      <c r="BF845" s="51"/>
      <c r="BG845" s="51"/>
      <c r="BH845" s="51"/>
      <c r="BI845" s="51"/>
      <c r="BJ845" s="51"/>
      <c r="BK845" s="51"/>
      <c r="BL845" s="51"/>
      <c r="BM845" s="51"/>
      <c r="BN845" s="51"/>
      <c r="BO845" s="51"/>
      <c r="BP845" s="51"/>
      <c r="BQ845" s="51"/>
      <c r="BR845" s="51"/>
      <c r="BS845" s="51"/>
      <c r="BT845" s="51"/>
      <c r="BU845" s="51"/>
      <c r="BV845" s="54"/>
      <c r="BW845" s="54"/>
      <c r="BX845" s="54"/>
      <c r="BY845" s="54"/>
      <c r="BZ845" s="54"/>
      <c r="CA845" s="87"/>
      <c r="CB845" s="52"/>
      <c r="CC845" s="52"/>
      <c r="CD845" s="52"/>
      <c r="CE845" s="52"/>
      <c r="CF845" s="52"/>
      <c r="CG845" s="52"/>
      <c r="CH845" s="52"/>
      <c r="CI845" s="52"/>
      <c r="CJ845" s="52"/>
      <c r="CK845" s="52"/>
      <c r="CL845" s="52"/>
      <c r="CM845" s="52"/>
      <c r="CN845" s="52"/>
      <c r="CO845" s="52"/>
      <c r="CP845" s="88"/>
      <c r="CQ845" s="88"/>
      <c r="CR845" s="88"/>
      <c r="CS845" s="89"/>
      <c r="CT845" s="80"/>
      <c r="CU845" s="80"/>
      <c r="CV845" s="80"/>
      <c r="CW845" s="80"/>
      <c r="CX845" s="77"/>
    </row>
    <row r="846" spans="2:102" ht="13.5" customHeight="1" x14ac:dyDescent="0.25">
      <c r="B846" s="77"/>
      <c r="C846" s="84"/>
      <c r="D846" s="75"/>
      <c r="E846" s="75"/>
      <c r="F846" s="75"/>
      <c r="G846" s="75"/>
      <c r="H846" s="75"/>
      <c r="I846" s="75"/>
      <c r="J846" s="75"/>
      <c r="K846" s="75"/>
      <c r="L846" s="75"/>
      <c r="M846" s="74"/>
      <c r="N846" s="74"/>
      <c r="O846" s="74"/>
      <c r="P846" s="74"/>
      <c r="Q846" s="74"/>
      <c r="R846" s="85"/>
      <c r="S846" s="85"/>
      <c r="T846" s="85"/>
      <c r="U846" s="86"/>
      <c r="V846" s="86"/>
      <c r="W846" s="86"/>
      <c r="X846" s="74"/>
      <c r="Y846" s="74"/>
      <c r="Z846" s="74"/>
      <c r="AA846" s="74"/>
      <c r="AB846" s="74"/>
      <c r="AC846" s="73"/>
      <c r="AD846" s="73"/>
      <c r="AE846" s="73"/>
      <c r="AF846" s="73"/>
      <c r="AG846" s="73"/>
      <c r="AH846" s="73"/>
      <c r="AI846" s="73"/>
      <c r="AJ846" s="73"/>
      <c r="AK846" s="73"/>
      <c r="AL846" s="73"/>
      <c r="AM846" s="73"/>
      <c r="AN846" s="73"/>
      <c r="AO846" s="73"/>
      <c r="AP846" s="73"/>
      <c r="AQ846" s="73"/>
      <c r="AR846" s="73"/>
      <c r="AS846" s="73"/>
      <c r="AT846" s="73"/>
      <c r="AU846" s="73"/>
      <c r="AV846" s="73"/>
      <c r="AW846" s="73"/>
      <c r="AX846" s="73"/>
      <c r="AY846" s="73"/>
      <c r="AZ846" s="77"/>
      <c r="BA846" s="51"/>
      <c r="BB846" s="51"/>
      <c r="BC846" s="51"/>
      <c r="BD846" s="51"/>
      <c r="BE846" s="51"/>
      <c r="BF846" s="51"/>
      <c r="BG846" s="51"/>
      <c r="BH846" s="51"/>
      <c r="BI846" s="51"/>
      <c r="BJ846" s="51"/>
      <c r="BK846" s="51"/>
      <c r="BL846" s="51"/>
      <c r="BM846" s="51"/>
      <c r="BN846" s="51"/>
      <c r="BO846" s="51"/>
      <c r="BP846" s="51"/>
      <c r="BQ846" s="51"/>
      <c r="BR846" s="51"/>
      <c r="BS846" s="90"/>
      <c r="BT846" s="90"/>
      <c r="BU846" s="90"/>
      <c r="BV846" s="54"/>
      <c r="BW846" s="54"/>
      <c r="BX846" s="54"/>
      <c r="BY846" s="54"/>
      <c r="BZ846" s="54"/>
      <c r="CA846" s="87"/>
      <c r="CB846" s="52"/>
      <c r="CC846" s="52"/>
      <c r="CD846" s="52"/>
      <c r="CE846" s="52"/>
      <c r="CF846" s="52"/>
      <c r="CG846" s="52"/>
      <c r="CH846" s="52"/>
      <c r="CI846" s="52"/>
      <c r="CJ846" s="52"/>
      <c r="CK846" s="52"/>
      <c r="CL846" s="52"/>
      <c r="CM846" s="52"/>
      <c r="CN846" s="52"/>
      <c r="CO846" s="52"/>
      <c r="CP846" s="91"/>
      <c r="CQ846" s="91"/>
      <c r="CR846" s="91"/>
      <c r="CS846" s="79"/>
      <c r="CT846" s="80"/>
      <c r="CU846" s="80"/>
      <c r="CV846" s="80"/>
      <c r="CW846" s="80"/>
      <c r="CX846" s="77"/>
    </row>
    <row r="847" spans="2:102" ht="13.5" customHeight="1" x14ac:dyDescent="0.25">
      <c r="B847" s="77"/>
      <c r="C847" s="84"/>
      <c r="D847" s="75"/>
      <c r="E847" s="75"/>
      <c r="F847" s="75"/>
      <c r="G847" s="75"/>
      <c r="H847" s="75"/>
      <c r="I847" s="75"/>
      <c r="J847" s="75"/>
      <c r="K847" s="75"/>
      <c r="L847" s="75"/>
      <c r="M847" s="74"/>
      <c r="N847" s="74"/>
      <c r="O847" s="74"/>
      <c r="P847" s="74"/>
      <c r="Q847" s="74"/>
      <c r="R847" s="85"/>
      <c r="S847" s="85"/>
      <c r="T847" s="85"/>
      <c r="U847" s="86"/>
      <c r="V847" s="86"/>
      <c r="W847" s="86"/>
      <c r="X847" s="74"/>
      <c r="Y847" s="74"/>
      <c r="Z847" s="74"/>
      <c r="AA847" s="74"/>
      <c r="AB847" s="74"/>
      <c r="AC847" s="73"/>
      <c r="AD847" s="73"/>
      <c r="AE847" s="73"/>
      <c r="AF847" s="73"/>
      <c r="AG847" s="73"/>
      <c r="AH847" s="73"/>
      <c r="AI847" s="73"/>
      <c r="AJ847" s="73"/>
      <c r="AK847" s="73"/>
      <c r="AL847" s="73"/>
      <c r="AM847" s="73"/>
      <c r="AN847" s="73"/>
      <c r="AO847" s="73"/>
      <c r="AP847" s="73"/>
      <c r="AQ847" s="73"/>
      <c r="AR847" s="73"/>
      <c r="AS847" s="73"/>
      <c r="AT847" s="73"/>
      <c r="AU847" s="73"/>
      <c r="AV847" s="73"/>
      <c r="AW847" s="73"/>
      <c r="AX847" s="73"/>
      <c r="AY847" s="73"/>
      <c r="AZ847" s="77"/>
      <c r="BA847" s="53"/>
      <c r="BB847" s="53"/>
      <c r="BC847" s="53"/>
      <c r="BD847" s="53"/>
      <c r="BE847" s="53"/>
      <c r="BF847" s="53"/>
      <c r="BG847" s="53"/>
      <c r="BH847" s="53"/>
      <c r="BI847" s="53"/>
      <c r="BJ847" s="53"/>
      <c r="BK847" s="53"/>
      <c r="BL847" s="53"/>
      <c r="BM847" s="53"/>
      <c r="BN847" s="53"/>
      <c r="BO847" s="53"/>
      <c r="BP847" s="53"/>
      <c r="BQ847" s="53"/>
      <c r="BR847" s="53"/>
      <c r="BS847" s="90"/>
      <c r="BT847" s="90"/>
      <c r="BU847" s="90"/>
      <c r="BV847" s="54"/>
      <c r="BW847" s="54"/>
      <c r="BX847" s="54"/>
      <c r="BY847" s="54"/>
      <c r="BZ847" s="54"/>
      <c r="CA847" s="87"/>
      <c r="CB847" s="52"/>
      <c r="CC847" s="52"/>
      <c r="CD847" s="52"/>
      <c r="CE847" s="52"/>
      <c r="CF847" s="52"/>
      <c r="CG847" s="52"/>
      <c r="CH847" s="52"/>
      <c r="CI847" s="52"/>
      <c r="CJ847" s="52"/>
      <c r="CK847" s="52"/>
      <c r="CL847" s="52"/>
      <c r="CM847" s="52"/>
      <c r="CN847" s="52"/>
      <c r="CO847" s="52"/>
      <c r="CP847" s="88"/>
      <c r="CQ847" s="88"/>
      <c r="CR847" s="88"/>
      <c r="CS847" s="89"/>
      <c r="CT847" s="80"/>
      <c r="CU847" s="80"/>
      <c r="CV847" s="80"/>
      <c r="CW847" s="80"/>
      <c r="CX847" s="77"/>
    </row>
    <row r="848" spans="2:102" ht="13.5" customHeight="1" x14ac:dyDescent="0.25">
      <c r="B848" s="77"/>
      <c r="C848" s="84"/>
      <c r="D848" s="75"/>
      <c r="E848" s="75"/>
      <c r="F848" s="75"/>
      <c r="G848" s="75"/>
      <c r="H848" s="75"/>
      <c r="I848" s="75"/>
      <c r="J848" s="75"/>
      <c r="K848" s="75"/>
      <c r="L848" s="75"/>
      <c r="M848" s="74"/>
      <c r="N848" s="74"/>
      <c r="O848" s="74"/>
      <c r="P848" s="74"/>
      <c r="Q848" s="74"/>
      <c r="R848" s="85"/>
      <c r="S848" s="85"/>
      <c r="T848" s="85"/>
      <c r="U848" s="86"/>
      <c r="V848" s="86"/>
      <c r="W848" s="86"/>
      <c r="X848" s="74"/>
      <c r="Y848" s="74"/>
      <c r="Z848" s="74"/>
      <c r="AA848" s="74"/>
      <c r="AB848" s="74"/>
      <c r="AC848" s="73"/>
      <c r="AD848" s="73"/>
      <c r="AE848" s="73"/>
      <c r="AF848" s="73"/>
      <c r="AG848" s="73"/>
      <c r="AH848" s="73"/>
      <c r="AI848" s="73"/>
      <c r="AJ848" s="73"/>
      <c r="AK848" s="73"/>
      <c r="AL848" s="73"/>
      <c r="AM848" s="73"/>
      <c r="AN848" s="73"/>
      <c r="AO848" s="73"/>
      <c r="AP848" s="73"/>
      <c r="AQ848" s="73"/>
      <c r="AR848" s="73"/>
      <c r="AS848" s="73"/>
      <c r="AT848" s="73"/>
      <c r="AU848" s="73"/>
      <c r="AV848" s="73"/>
      <c r="AW848" s="73"/>
      <c r="AX848" s="73"/>
      <c r="AY848" s="73"/>
      <c r="AZ848" s="77"/>
      <c r="BA848" s="51"/>
      <c r="BB848" s="51"/>
      <c r="BC848" s="51"/>
      <c r="BD848" s="51"/>
      <c r="BE848" s="51"/>
      <c r="BF848" s="51"/>
      <c r="BG848" s="51"/>
      <c r="BH848" s="51"/>
      <c r="BI848" s="51"/>
      <c r="BJ848" s="51"/>
      <c r="BK848" s="51"/>
      <c r="BL848" s="51"/>
      <c r="BM848" s="51"/>
      <c r="BN848" s="51"/>
      <c r="BO848" s="51"/>
      <c r="BP848" s="51"/>
      <c r="BQ848" s="51"/>
      <c r="BR848" s="51"/>
      <c r="BS848" s="51"/>
      <c r="BT848" s="51"/>
      <c r="BU848" s="51"/>
      <c r="BV848" s="51"/>
      <c r="BW848" s="51"/>
      <c r="BX848" s="51"/>
      <c r="BY848" s="51"/>
      <c r="BZ848" s="51"/>
      <c r="CA848" s="83"/>
      <c r="CB848" s="83"/>
      <c r="CC848" s="83"/>
      <c r="CD848" s="83"/>
      <c r="CE848" s="83"/>
      <c r="CF848" s="83"/>
      <c r="CG848" s="83"/>
      <c r="CH848" s="83"/>
      <c r="CI848" s="83"/>
      <c r="CJ848" s="83"/>
      <c r="CK848" s="83"/>
      <c r="CL848" s="83"/>
      <c r="CM848" s="83"/>
      <c r="CN848" s="83"/>
      <c r="CO848" s="83"/>
      <c r="CP848" s="83"/>
      <c r="CQ848" s="83"/>
      <c r="CR848" s="83"/>
      <c r="CS848" s="92"/>
      <c r="CT848" s="83"/>
      <c r="CU848" s="83"/>
      <c r="CV848" s="83"/>
      <c r="CW848" s="83"/>
      <c r="CX848" s="77"/>
    </row>
    <row r="849" spans="2:102" ht="13.5" customHeight="1" x14ac:dyDescent="0.2">
      <c r="B849" s="77"/>
      <c r="C849" s="83"/>
      <c r="D849" s="83"/>
      <c r="E849" s="83"/>
      <c r="F849" s="83"/>
      <c r="G849" s="83"/>
      <c r="H849" s="83"/>
      <c r="I849" s="83"/>
      <c r="J849" s="83"/>
      <c r="K849" s="83"/>
      <c r="L849" s="83"/>
      <c r="M849" s="83"/>
      <c r="N849" s="83"/>
      <c r="O849" s="83"/>
      <c r="P849" s="83"/>
      <c r="Q849" s="83"/>
      <c r="R849" s="83"/>
      <c r="S849" s="83"/>
      <c r="T849" s="83"/>
      <c r="U849" s="83"/>
      <c r="V849" s="83"/>
      <c r="W849" s="83"/>
      <c r="X849" s="54"/>
      <c r="Y849" s="54"/>
      <c r="Z849" s="54"/>
      <c r="AA849" s="54"/>
      <c r="AB849" s="54"/>
      <c r="AC849" s="73"/>
      <c r="AD849" s="73"/>
      <c r="AE849" s="73"/>
      <c r="AF849" s="73"/>
      <c r="AG849" s="73"/>
      <c r="AH849" s="73"/>
      <c r="AI849" s="73"/>
      <c r="AJ849" s="73"/>
      <c r="AK849" s="73"/>
      <c r="AL849" s="73"/>
      <c r="AM849" s="73"/>
      <c r="AN849" s="73"/>
      <c r="AO849" s="73"/>
      <c r="AP849" s="73"/>
      <c r="AQ849" s="73"/>
      <c r="AR849" s="73"/>
      <c r="AS849" s="73"/>
      <c r="AT849" s="73"/>
      <c r="AU849" s="73"/>
      <c r="AV849" s="73"/>
      <c r="AW849" s="73"/>
      <c r="AX849" s="73"/>
      <c r="AY849" s="73"/>
      <c r="AZ849" s="77"/>
      <c r="BA849" s="52"/>
      <c r="BB849" s="62"/>
      <c r="BC849" s="62"/>
      <c r="BD849" s="62"/>
      <c r="BE849" s="62"/>
      <c r="BF849" s="62"/>
      <c r="BG849" s="62"/>
      <c r="BH849" s="62"/>
      <c r="BI849" s="62"/>
      <c r="BJ849" s="62"/>
      <c r="BK849" s="62"/>
      <c r="BL849" s="62"/>
      <c r="BM849" s="62"/>
      <c r="BN849" s="62"/>
      <c r="BO849" s="62"/>
      <c r="BP849" s="62"/>
      <c r="BQ849" s="62"/>
      <c r="BR849" s="62"/>
      <c r="BS849" s="62"/>
      <c r="BT849" s="62"/>
      <c r="BU849" s="62"/>
      <c r="BV849" s="62"/>
      <c r="BW849" s="62"/>
      <c r="BX849" s="62"/>
      <c r="BY849" s="62"/>
      <c r="BZ849" s="52"/>
      <c r="CA849" s="83"/>
      <c r="CB849" s="83"/>
      <c r="CC849" s="83"/>
      <c r="CD849" s="83"/>
      <c r="CE849" s="83"/>
      <c r="CF849" s="83"/>
      <c r="CG849" s="83"/>
      <c r="CH849" s="83"/>
      <c r="CI849" s="83"/>
      <c r="CJ849" s="83"/>
      <c r="CK849" s="83"/>
      <c r="CL849" s="83"/>
      <c r="CM849" s="83"/>
      <c r="CN849" s="83"/>
      <c r="CO849" s="83"/>
      <c r="CP849" s="83"/>
      <c r="CQ849" s="83"/>
      <c r="CR849" s="83"/>
      <c r="CS849" s="92"/>
      <c r="CT849" s="83"/>
      <c r="CU849" s="83"/>
      <c r="CV849" s="83"/>
      <c r="CW849" s="83"/>
      <c r="CX849" s="77"/>
    </row>
    <row r="850" spans="2:102" ht="13.5" customHeight="1" x14ac:dyDescent="0.2">
      <c r="B850" s="77"/>
      <c r="C850" s="83"/>
      <c r="D850" s="83"/>
      <c r="E850" s="83"/>
      <c r="F850" s="83"/>
      <c r="G850" s="83"/>
      <c r="H850" s="83"/>
      <c r="I850" s="83"/>
      <c r="J850" s="83"/>
      <c r="K850" s="83"/>
      <c r="L850" s="83"/>
      <c r="M850" s="83"/>
      <c r="N850" s="83"/>
      <c r="O850" s="83"/>
      <c r="P850" s="83"/>
      <c r="Q850" s="83"/>
      <c r="R850" s="83"/>
      <c r="S850" s="83"/>
      <c r="T850" s="83"/>
      <c r="U850" s="83"/>
      <c r="V850" s="83"/>
      <c r="W850" s="83"/>
      <c r="X850" s="54"/>
      <c r="Y850" s="54"/>
      <c r="Z850" s="54"/>
      <c r="AA850" s="54"/>
      <c r="AB850" s="54"/>
      <c r="AC850" s="73"/>
      <c r="AD850" s="73"/>
      <c r="AE850" s="73"/>
      <c r="AF850" s="73"/>
      <c r="AG850" s="73"/>
      <c r="AH850" s="73"/>
      <c r="AI850" s="73"/>
      <c r="AJ850" s="73"/>
      <c r="AK850" s="73"/>
      <c r="AL850" s="73"/>
      <c r="AM850" s="73"/>
      <c r="AN850" s="73"/>
      <c r="AO850" s="73"/>
      <c r="AP850" s="73"/>
      <c r="AQ850" s="73"/>
      <c r="AR850" s="73"/>
      <c r="AS850" s="73"/>
      <c r="AT850" s="73"/>
      <c r="AU850" s="73"/>
      <c r="AV850" s="73"/>
      <c r="AW850" s="73"/>
      <c r="AX850" s="73"/>
      <c r="AY850" s="73"/>
      <c r="AZ850" s="77"/>
      <c r="BA850" s="52"/>
      <c r="BB850" s="62"/>
      <c r="BC850" s="62"/>
      <c r="BD850" s="62"/>
      <c r="BE850" s="62"/>
      <c r="BF850" s="62"/>
      <c r="BG850" s="62"/>
      <c r="BH850" s="62"/>
      <c r="BI850" s="62"/>
      <c r="BJ850" s="62"/>
      <c r="BK850" s="62"/>
      <c r="BL850" s="62"/>
      <c r="BM850" s="62"/>
      <c r="BN850" s="62"/>
      <c r="BO850" s="62"/>
      <c r="BP850" s="62"/>
      <c r="BQ850" s="62"/>
      <c r="BR850" s="62"/>
      <c r="BS850" s="62"/>
      <c r="BT850" s="62"/>
      <c r="BU850" s="62"/>
      <c r="BV850" s="62"/>
      <c r="BW850" s="62"/>
      <c r="BX850" s="62"/>
      <c r="BY850" s="62"/>
      <c r="BZ850" s="52"/>
      <c r="CA850" s="87"/>
      <c r="CB850" s="52"/>
      <c r="CC850" s="52"/>
      <c r="CD850" s="52"/>
      <c r="CE850" s="52"/>
      <c r="CF850" s="52"/>
      <c r="CG850" s="52"/>
      <c r="CH850" s="52"/>
      <c r="CI850" s="52"/>
      <c r="CJ850" s="52"/>
      <c r="CK850" s="52"/>
      <c r="CL850" s="52"/>
      <c r="CM850" s="52"/>
      <c r="CN850" s="52"/>
      <c r="CO850" s="52"/>
      <c r="CP850" s="91"/>
      <c r="CQ850" s="91"/>
      <c r="CR850" s="91"/>
      <c r="CS850" s="92"/>
      <c r="CT850" s="83"/>
      <c r="CU850" s="83"/>
      <c r="CV850" s="83"/>
      <c r="CW850" s="83"/>
      <c r="CX850" s="77"/>
    </row>
    <row r="851" spans="2:102" ht="13.5" customHeight="1" x14ac:dyDescent="0.25">
      <c r="B851" s="77"/>
      <c r="C851" s="84"/>
      <c r="D851" s="75"/>
      <c r="E851" s="75"/>
      <c r="F851" s="75"/>
      <c r="G851" s="75"/>
      <c r="H851" s="75"/>
      <c r="I851" s="75"/>
      <c r="J851" s="75"/>
      <c r="K851" s="75"/>
      <c r="L851" s="75"/>
      <c r="M851" s="74"/>
      <c r="N851" s="74"/>
      <c r="O851" s="74"/>
      <c r="P851" s="74"/>
      <c r="Q851" s="74"/>
      <c r="R851" s="85"/>
      <c r="S851" s="85"/>
      <c r="T851" s="85"/>
      <c r="U851" s="86"/>
      <c r="V851" s="86"/>
      <c r="W851" s="86"/>
      <c r="X851" s="74"/>
      <c r="Y851" s="74"/>
      <c r="Z851" s="74"/>
      <c r="AA851" s="74"/>
      <c r="AB851" s="74"/>
      <c r="AC851" s="73"/>
      <c r="AD851" s="73"/>
      <c r="AE851" s="73"/>
      <c r="AF851" s="73"/>
      <c r="AG851" s="73"/>
      <c r="AH851" s="73"/>
      <c r="AI851" s="73"/>
      <c r="AJ851" s="73"/>
      <c r="AK851" s="73"/>
      <c r="AL851" s="73"/>
      <c r="AM851" s="73"/>
      <c r="AN851" s="73"/>
      <c r="AO851" s="73"/>
      <c r="AP851" s="73"/>
      <c r="AQ851" s="73"/>
      <c r="AR851" s="73"/>
      <c r="AS851" s="73"/>
      <c r="AT851" s="73"/>
      <c r="AU851" s="73"/>
      <c r="AV851" s="73"/>
      <c r="AW851" s="73"/>
      <c r="AX851" s="73"/>
      <c r="AY851" s="73"/>
      <c r="AZ851" s="77"/>
      <c r="BA851" s="52"/>
      <c r="BB851" s="62"/>
      <c r="BC851" s="62"/>
      <c r="BD851" s="62"/>
      <c r="BE851" s="62"/>
      <c r="BF851" s="62"/>
      <c r="BG851" s="62"/>
      <c r="BH851" s="62"/>
      <c r="BI851" s="62"/>
      <c r="BJ851" s="62"/>
      <c r="BK851" s="62"/>
      <c r="BL851" s="62"/>
      <c r="BM851" s="62"/>
      <c r="BN851" s="62"/>
      <c r="BO851" s="62"/>
      <c r="BP851" s="62"/>
      <c r="BQ851" s="62"/>
      <c r="BR851" s="62"/>
      <c r="BS851" s="62"/>
      <c r="BT851" s="62"/>
      <c r="BU851" s="62"/>
      <c r="BV851" s="62"/>
      <c r="BW851" s="62"/>
      <c r="BX851" s="62"/>
      <c r="BY851" s="62"/>
      <c r="BZ851" s="52"/>
      <c r="CA851" s="83"/>
      <c r="CB851" s="83"/>
      <c r="CC851" s="83"/>
      <c r="CD851" s="83"/>
      <c r="CE851" s="83"/>
      <c r="CF851" s="83"/>
      <c r="CG851" s="83"/>
      <c r="CH851" s="83"/>
      <c r="CI851" s="83"/>
      <c r="CJ851" s="83"/>
      <c r="CK851" s="83"/>
      <c r="CL851" s="83"/>
      <c r="CM851" s="83"/>
      <c r="CN851" s="83"/>
      <c r="CO851" s="83"/>
      <c r="CP851" s="83"/>
      <c r="CQ851" s="83"/>
      <c r="CR851" s="83"/>
      <c r="CS851" s="92"/>
      <c r="CT851" s="83"/>
      <c r="CU851" s="83"/>
      <c r="CV851" s="83"/>
      <c r="CW851" s="83"/>
      <c r="CX851" s="77"/>
    </row>
    <row r="852" spans="2:102" ht="13.5" customHeight="1" x14ac:dyDescent="0.25">
      <c r="B852" s="77"/>
      <c r="C852" s="84"/>
      <c r="D852" s="75"/>
      <c r="E852" s="75"/>
      <c r="F852" s="75"/>
      <c r="G852" s="75"/>
      <c r="H852" s="75"/>
      <c r="I852" s="75"/>
      <c r="J852" s="75"/>
      <c r="K852" s="75"/>
      <c r="L852" s="75"/>
      <c r="M852" s="74"/>
      <c r="N852" s="74"/>
      <c r="O852" s="74"/>
      <c r="P852" s="74"/>
      <c r="Q852" s="74"/>
      <c r="R852" s="85"/>
      <c r="S852" s="85"/>
      <c r="T852" s="85"/>
      <c r="U852" s="86"/>
      <c r="V852" s="86"/>
      <c r="W852" s="86"/>
      <c r="X852" s="74"/>
      <c r="Y852" s="74"/>
      <c r="Z852" s="74"/>
      <c r="AA852" s="74"/>
      <c r="AB852" s="74"/>
      <c r="AC852" s="73"/>
      <c r="AD852" s="73"/>
      <c r="AE852" s="73"/>
      <c r="AF852" s="73"/>
      <c r="AG852" s="73"/>
      <c r="AH852" s="73"/>
      <c r="AI852" s="73"/>
      <c r="AJ852" s="73"/>
      <c r="AK852" s="73"/>
      <c r="AL852" s="73"/>
      <c r="AM852" s="73"/>
      <c r="AN852" s="73"/>
      <c r="AO852" s="73"/>
      <c r="AP852" s="73"/>
      <c r="AQ852" s="73"/>
      <c r="AR852" s="73"/>
      <c r="AS852" s="73"/>
      <c r="AT852" s="73"/>
      <c r="AU852" s="73"/>
      <c r="AV852" s="73"/>
      <c r="AW852" s="73"/>
      <c r="AX852" s="73"/>
      <c r="AY852" s="73"/>
      <c r="AZ852" s="77"/>
      <c r="BA852" s="53"/>
      <c r="BB852" s="62"/>
      <c r="BC852" s="62"/>
      <c r="BD852" s="62"/>
      <c r="BE852" s="62"/>
      <c r="BF852" s="62"/>
      <c r="BG852" s="62"/>
      <c r="BH852" s="62"/>
      <c r="BI852" s="62"/>
      <c r="BJ852" s="62"/>
      <c r="BK852" s="62"/>
      <c r="BL852" s="62"/>
      <c r="BM852" s="62"/>
      <c r="BN852" s="62"/>
      <c r="BO852" s="62"/>
      <c r="BP852" s="62"/>
      <c r="BQ852" s="62"/>
      <c r="BR852" s="62"/>
      <c r="BS852" s="62"/>
      <c r="BT852" s="62"/>
      <c r="BU852" s="62"/>
      <c r="BV852" s="62"/>
      <c r="BW852" s="62"/>
      <c r="BX852" s="62"/>
      <c r="BY852" s="62"/>
      <c r="BZ852" s="54"/>
      <c r="CA852" s="83"/>
      <c r="CB852" s="83"/>
      <c r="CC852" s="83"/>
      <c r="CD852" s="83"/>
      <c r="CE852" s="83"/>
      <c r="CF852" s="83"/>
      <c r="CG852" s="83"/>
      <c r="CH852" s="83"/>
      <c r="CI852" s="83"/>
      <c r="CJ852" s="83"/>
      <c r="CK852" s="83"/>
      <c r="CL852" s="83"/>
      <c r="CM852" s="83"/>
      <c r="CN852" s="83"/>
      <c r="CO852" s="83"/>
      <c r="CP852" s="83"/>
      <c r="CQ852" s="83"/>
      <c r="CR852" s="83"/>
      <c r="CS852" s="92"/>
      <c r="CT852" s="83"/>
      <c r="CU852" s="83"/>
      <c r="CV852" s="83"/>
      <c r="CW852" s="83"/>
      <c r="CX852" s="77"/>
    </row>
    <row r="853" spans="2:102" ht="13.5" customHeight="1" x14ac:dyDescent="0.25">
      <c r="B853" s="77"/>
      <c r="C853" s="84"/>
      <c r="D853" s="75"/>
      <c r="E853" s="75"/>
      <c r="F853" s="75"/>
      <c r="G853" s="75"/>
      <c r="H853" s="75"/>
      <c r="I853" s="75"/>
      <c r="J853" s="75"/>
      <c r="K853" s="75"/>
      <c r="L853" s="75"/>
      <c r="M853" s="74"/>
      <c r="N853" s="74"/>
      <c r="O853" s="74"/>
      <c r="P853" s="74"/>
      <c r="Q853" s="74"/>
      <c r="R853" s="85"/>
      <c r="S853" s="85"/>
      <c r="T853" s="85"/>
      <c r="U853" s="86"/>
      <c r="V853" s="86"/>
      <c r="W853" s="86"/>
      <c r="X853" s="74"/>
      <c r="Y853" s="74"/>
      <c r="Z853" s="74"/>
      <c r="AA853" s="74"/>
      <c r="AB853" s="74"/>
      <c r="AC853" s="73"/>
      <c r="AD853" s="73"/>
      <c r="AE853" s="73"/>
      <c r="AF853" s="73"/>
      <c r="AG853" s="73"/>
      <c r="AH853" s="73"/>
      <c r="AI853" s="73"/>
      <c r="AJ853" s="73"/>
      <c r="AK853" s="73"/>
      <c r="AL853" s="73"/>
      <c r="AM853" s="73"/>
      <c r="AN853" s="73"/>
      <c r="AO853" s="73"/>
      <c r="AP853" s="73"/>
      <c r="AQ853" s="73"/>
      <c r="AR853" s="73"/>
      <c r="AS853" s="73"/>
      <c r="AT853" s="73"/>
      <c r="AU853" s="73"/>
      <c r="AV853" s="73"/>
      <c r="AW853" s="73"/>
      <c r="AX853" s="73"/>
      <c r="AY853" s="73"/>
      <c r="AZ853" s="77"/>
      <c r="BA853" s="52"/>
      <c r="BB853" s="62"/>
      <c r="BC853" s="62"/>
      <c r="BD853" s="62"/>
      <c r="BE853" s="62"/>
      <c r="BF853" s="62"/>
      <c r="BG853" s="62"/>
      <c r="BH853" s="62"/>
      <c r="BI853" s="62"/>
      <c r="BJ853" s="62"/>
      <c r="BK853" s="62"/>
      <c r="BL853" s="62"/>
      <c r="BM853" s="62"/>
      <c r="BN853" s="62"/>
      <c r="BO853" s="62"/>
      <c r="BP853" s="62"/>
      <c r="BQ853" s="62"/>
      <c r="BR853" s="62"/>
      <c r="BS853" s="62"/>
      <c r="BT853" s="62"/>
      <c r="BU853" s="62"/>
      <c r="BV853" s="62"/>
      <c r="BW853" s="62"/>
      <c r="BX853" s="62"/>
      <c r="BY853" s="62"/>
      <c r="BZ853" s="52"/>
      <c r="CA853" s="77"/>
      <c r="CB853" s="77"/>
      <c r="CC853" s="77"/>
      <c r="CD853" s="77"/>
      <c r="CE853" s="77"/>
      <c r="CF853" s="77"/>
      <c r="CG853" s="77"/>
      <c r="CH853" s="77"/>
      <c r="CI853" s="77"/>
      <c r="CJ853" s="77"/>
      <c r="CK853" s="77"/>
      <c r="CL853" s="77"/>
      <c r="CM853" s="77"/>
      <c r="CN853" s="77"/>
      <c r="CO853" s="77"/>
      <c r="CP853" s="77"/>
      <c r="CQ853" s="77"/>
      <c r="CR853" s="77"/>
      <c r="CS853" s="77"/>
      <c r="CT853" s="77"/>
      <c r="CU853" s="77"/>
      <c r="CV853" s="77"/>
      <c r="CW853" s="77"/>
      <c r="CX853" s="77"/>
    </row>
    <row r="854" spans="2:102" ht="13.5" customHeight="1" x14ac:dyDescent="0.25">
      <c r="B854" s="77"/>
      <c r="C854" s="84"/>
      <c r="D854" s="75"/>
      <c r="E854" s="75"/>
      <c r="F854" s="75"/>
      <c r="G854" s="75"/>
      <c r="H854" s="75"/>
      <c r="I854" s="75"/>
      <c r="J854" s="75"/>
      <c r="K854" s="75"/>
      <c r="L854" s="75"/>
      <c r="M854" s="74"/>
      <c r="N854" s="74"/>
      <c r="O854" s="74"/>
      <c r="P854" s="74"/>
      <c r="Q854" s="74"/>
      <c r="R854" s="85"/>
      <c r="S854" s="85"/>
      <c r="T854" s="85"/>
      <c r="U854" s="86"/>
      <c r="V854" s="86"/>
      <c r="W854" s="86"/>
      <c r="X854" s="74"/>
      <c r="Y854" s="74"/>
      <c r="Z854" s="74"/>
      <c r="AA854" s="74"/>
      <c r="AB854" s="74"/>
      <c r="AC854" s="73"/>
      <c r="AD854" s="73"/>
      <c r="AE854" s="73"/>
      <c r="AF854" s="73"/>
      <c r="AG854" s="73"/>
      <c r="AH854" s="73"/>
      <c r="AI854" s="73"/>
      <c r="AJ854" s="73"/>
      <c r="AK854" s="73"/>
      <c r="AL854" s="73"/>
      <c r="AM854" s="73"/>
      <c r="AN854" s="73"/>
      <c r="AO854" s="73"/>
      <c r="AP854" s="73"/>
      <c r="AQ854" s="73"/>
      <c r="AR854" s="73"/>
      <c r="AS854" s="73"/>
      <c r="AT854" s="73"/>
      <c r="AU854" s="73"/>
      <c r="AV854" s="73"/>
      <c r="AW854" s="73"/>
      <c r="AX854" s="73"/>
      <c r="AY854" s="73"/>
      <c r="AZ854" s="77"/>
      <c r="BA854" s="53"/>
      <c r="BB854" s="62"/>
      <c r="BC854" s="62"/>
      <c r="BD854" s="62"/>
      <c r="BE854" s="62"/>
      <c r="BF854" s="62"/>
      <c r="BG854" s="62"/>
      <c r="BH854" s="62"/>
      <c r="BI854" s="62"/>
      <c r="BJ854" s="62"/>
      <c r="BK854" s="62"/>
      <c r="BL854" s="62"/>
      <c r="BM854" s="62"/>
      <c r="BN854" s="62"/>
      <c r="BO854" s="62"/>
      <c r="BP854" s="62"/>
      <c r="BQ854" s="62"/>
      <c r="BR854" s="62"/>
      <c r="BS854" s="62"/>
      <c r="BT854" s="62"/>
      <c r="BU854" s="62"/>
      <c r="BV854" s="62"/>
      <c r="BW854" s="62"/>
      <c r="BX854" s="62"/>
      <c r="BY854" s="62"/>
      <c r="BZ854" s="54"/>
      <c r="CA854" s="77"/>
      <c r="CB854" s="77"/>
      <c r="CC854" s="77"/>
      <c r="CD854" s="81"/>
      <c r="CE854" s="81"/>
      <c r="CF854" s="81"/>
      <c r="CG854" s="81"/>
      <c r="CH854" s="81"/>
      <c r="CI854" s="81"/>
      <c r="CJ854" s="81"/>
      <c r="CK854" s="81"/>
      <c r="CL854" s="81"/>
      <c r="CM854" s="81"/>
      <c r="CN854" s="81"/>
      <c r="CO854" s="81"/>
      <c r="CP854" s="81"/>
      <c r="CQ854" s="81"/>
      <c r="CR854" s="81"/>
      <c r="CS854" s="81"/>
      <c r="CT854" s="81"/>
      <c r="CU854" s="77"/>
      <c r="CV854" s="77"/>
      <c r="CW854" s="77"/>
      <c r="CX854" s="77"/>
    </row>
    <row r="855" spans="2:102" ht="13.5" customHeight="1" x14ac:dyDescent="0.2">
      <c r="B855" s="77"/>
      <c r="C855" s="83"/>
      <c r="D855" s="83"/>
      <c r="E855" s="83"/>
      <c r="F855" s="83"/>
      <c r="G855" s="83"/>
      <c r="H855" s="83"/>
      <c r="I855" s="83"/>
      <c r="J855" s="83"/>
      <c r="K855" s="83"/>
      <c r="L855" s="83"/>
      <c r="M855" s="83"/>
      <c r="N855" s="83"/>
      <c r="O855" s="83"/>
      <c r="P855" s="83"/>
      <c r="Q855" s="83"/>
      <c r="R855" s="83"/>
      <c r="S855" s="83"/>
      <c r="T855" s="83"/>
      <c r="U855" s="83"/>
      <c r="V855" s="83"/>
      <c r="W855" s="83"/>
      <c r="X855" s="54"/>
      <c r="Y855" s="54"/>
      <c r="Z855" s="54"/>
      <c r="AA855" s="54"/>
      <c r="AB855" s="54"/>
      <c r="AC855" s="73"/>
      <c r="AD855" s="73"/>
      <c r="AE855" s="73"/>
      <c r="AF855" s="73"/>
      <c r="AG855" s="73"/>
      <c r="AH855" s="73"/>
      <c r="AI855" s="73"/>
      <c r="AJ855" s="73"/>
      <c r="AK855" s="73"/>
      <c r="AL855" s="73"/>
      <c r="AM855" s="73"/>
      <c r="AN855" s="73"/>
      <c r="AO855" s="73"/>
      <c r="AP855" s="73"/>
      <c r="AQ855" s="73"/>
      <c r="AR855" s="73"/>
      <c r="AS855" s="73"/>
      <c r="AT855" s="73"/>
      <c r="AU855" s="73"/>
      <c r="AV855" s="73"/>
      <c r="AW855" s="73"/>
      <c r="AX855" s="73"/>
      <c r="AY855" s="73"/>
      <c r="AZ855" s="77"/>
      <c r="BA855" s="53"/>
      <c r="BB855" s="62"/>
      <c r="BC855" s="62"/>
      <c r="BD855" s="62"/>
      <c r="BE855" s="62"/>
      <c r="BF855" s="62"/>
      <c r="BG855" s="62"/>
      <c r="BH855" s="62"/>
      <c r="BI855" s="62"/>
      <c r="BJ855" s="62"/>
      <c r="BK855" s="62"/>
      <c r="BL855" s="62"/>
      <c r="BM855" s="62"/>
      <c r="BN855" s="62"/>
      <c r="BO855" s="62"/>
      <c r="BP855" s="62"/>
      <c r="BQ855" s="62"/>
      <c r="BR855" s="62"/>
      <c r="BS855" s="62"/>
      <c r="BT855" s="62"/>
      <c r="BU855" s="62"/>
      <c r="BV855" s="62"/>
      <c r="BW855" s="62"/>
      <c r="BX855" s="62"/>
      <c r="BY855" s="62"/>
      <c r="BZ855" s="54"/>
      <c r="CA855" s="77"/>
      <c r="CB855" s="77"/>
      <c r="CC855" s="77"/>
      <c r="CD855" s="81"/>
      <c r="CE855" s="81"/>
      <c r="CF855" s="81"/>
      <c r="CG855" s="81"/>
      <c r="CH855" s="81"/>
      <c r="CI855" s="81"/>
      <c r="CJ855" s="81"/>
      <c r="CK855" s="81"/>
      <c r="CL855" s="81"/>
      <c r="CM855" s="81"/>
      <c r="CN855" s="81"/>
      <c r="CO855" s="81"/>
      <c r="CP855" s="81"/>
      <c r="CQ855" s="81"/>
      <c r="CR855" s="81"/>
      <c r="CS855" s="81"/>
      <c r="CT855" s="81"/>
      <c r="CU855" s="77"/>
      <c r="CV855" s="77"/>
      <c r="CW855" s="77"/>
      <c r="CX855" s="77"/>
    </row>
    <row r="856" spans="2:102" ht="13.5" customHeight="1" x14ac:dyDescent="0.2">
      <c r="B856" s="77"/>
      <c r="C856" s="83"/>
      <c r="D856" s="83"/>
      <c r="E856" s="83"/>
      <c r="F856" s="83"/>
      <c r="G856" s="83"/>
      <c r="H856" s="83"/>
      <c r="I856" s="83"/>
      <c r="J856" s="83"/>
      <c r="K856" s="83"/>
      <c r="L856" s="83"/>
      <c r="M856" s="83"/>
      <c r="N856" s="83"/>
      <c r="O856" s="83"/>
      <c r="P856" s="83"/>
      <c r="Q856" s="83"/>
      <c r="R856" s="83"/>
      <c r="S856" s="83"/>
      <c r="T856" s="83"/>
      <c r="U856" s="83"/>
      <c r="V856" s="83"/>
      <c r="W856" s="83"/>
      <c r="X856" s="54"/>
      <c r="Y856" s="54"/>
      <c r="Z856" s="54"/>
      <c r="AA856" s="54"/>
      <c r="AB856" s="54"/>
      <c r="AC856" s="73"/>
      <c r="AD856" s="73"/>
      <c r="AE856" s="73"/>
      <c r="AF856" s="73"/>
      <c r="AG856" s="73"/>
      <c r="AH856" s="73"/>
      <c r="AI856" s="73"/>
      <c r="AJ856" s="73"/>
      <c r="AK856" s="73"/>
      <c r="AL856" s="73"/>
      <c r="AM856" s="73"/>
      <c r="AN856" s="73"/>
      <c r="AO856" s="73"/>
      <c r="AP856" s="73"/>
      <c r="AQ856" s="73"/>
      <c r="AR856" s="73"/>
      <c r="AS856" s="73"/>
      <c r="AT856" s="73"/>
      <c r="AU856" s="73"/>
      <c r="AV856" s="73"/>
      <c r="AW856" s="73"/>
      <c r="AX856" s="73"/>
      <c r="AY856" s="73"/>
      <c r="AZ856" s="77"/>
      <c r="BA856" s="77"/>
      <c r="BB856" s="62"/>
      <c r="BC856" s="62"/>
      <c r="BD856" s="62"/>
      <c r="BE856" s="62"/>
      <c r="BF856" s="62"/>
      <c r="BG856" s="62"/>
      <c r="BH856" s="62"/>
      <c r="BI856" s="62"/>
      <c r="BJ856" s="62"/>
      <c r="BK856" s="62"/>
      <c r="BL856" s="62"/>
      <c r="BM856" s="62"/>
      <c r="BN856" s="62"/>
      <c r="BO856" s="62"/>
      <c r="BP856" s="62"/>
      <c r="BQ856" s="62"/>
      <c r="BR856" s="62"/>
      <c r="BS856" s="62"/>
      <c r="BT856" s="62"/>
      <c r="BU856" s="62"/>
      <c r="BV856" s="62"/>
      <c r="BW856" s="62"/>
      <c r="BX856" s="62"/>
      <c r="BY856" s="62"/>
      <c r="BZ856" s="77"/>
      <c r="CA856" s="77"/>
      <c r="CB856" s="77"/>
      <c r="CC856" s="77"/>
      <c r="CD856" s="81"/>
      <c r="CE856" s="81"/>
      <c r="CF856" s="81"/>
      <c r="CG856" s="81"/>
      <c r="CH856" s="81"/>
      <c r="CI856" s="81"/>
      <c r="CJ856" s="81"/>
      <c r="CK856" s="81"/>
      <c r="CL856" s="81"/>
      <c r="CM856" s="81"/>
      <c r="CN856" s="81"/>
      <c r="CO856" s="81"/>
      <c r="CP856" s="81"/>
      <c r="CQ856" s="81"/>
      <c r="CR856" s="81"/>
      <c r="CS856" s="81"/>
      <c r="CT856" s="81"/>
      <c r="CU856" s="77"/>
      <c r="CV856" s="77"/>
      <c r="CW856" s="77"/>
      <c r="CX856" s="77"/>
    </row>
    <row r="857" spans="2:102" ht="13.5" customHeight="1" x14ac:dyDescent="0.25">
      <c r="B857" s="77"/>
      <c r="C857" s="84"/>
      <c r="D857" s="75"/>
      <c r="E857" s="75"/>
      <c r="F857" s="75"/>
      <c r="G857" s="75"/>
      <c r="H857" s="75"/>
      <c r="I857" s="75"/>
      <c r="J857" s="75"/>
      <c r="K857" s="75"/>
      <c r="L857" s="75"/>
      <c r="M857" s="74"/>
      <c r="N857" s="74"/>
      <c r="O857" s="74"/>
      <c r="P857" s="74"/>
      <c r="Q857" s="74"/>
      <c r="R857" s="85"/>
      <c r="S857" s="85"/>
      <c r="T857" s="85"/>
      <c r="U857" s="86"/>
      <c r="V857" s="86"/>
      <c r="W857" s="86"/>
      <c r="X857" s="74"/>
      <c r="Y857" s="74"/>
      <c r="Z857" s="74"/>
      <c r="AA857" s="74"/>
      <c r="AB857" s="74"/>
      <c r="AC857" s="73"/>
      <c r="AD857" s="73"/>
      <c r="AE857" s="73"/>
      <c r="AF857" s="73"/>
      <c r="AG857" s="73"/>
      <c r="AH857" s="73"/>
      <c r="AI857" s="73"/>
      <c r="AJ857" s="73"/>
      <c r="AK857" s="73"/>
      <c r="AL857" s="73"/>
      <c r="AM857" s="73"/>
      <c r="AN857" s="73"/>
      <c r="AO857" s="73"/>
      <c r="AP857" s="73"/>
      <c r="AQ857" s="73"/>
      <c r="AR857" s="73"/>
      <c r="AS857" s="73"/>
      <c r="AT857" s="73"/>
      <c r="AU857" s="73"/>
      <c r="AV857" s="73"/>
      <c r="AW857" s="73"/>
      <c r="AX857" s="73"/>
      <c r="AY857" s="73"/>
      <c r="AZ857" s="77"/>
      <c r="BA857" s="77"/>
      <c r="BB857" s="62"/>
      <c r="BC857" s="62"/>
      <c r="BD857" s="62"/>
      <c r="BE857" s="62"/>
      <c r="BF857" s="62"/>
      <c r="BG857" s="62"/>
      <c r="BH857" s="62"/>
      <c r="BI857" s="62"/>
      <c r="BJ857" s="62"/>
      <c r="BK857" s="62"/>
      <c r="BL857" s="62"/>
      <c r="BM857" s="62"/>
      <c r="BN857" s="62"/>
      <c r="BO857" s="62"/>
      <c r="BP857" s="62"/>
      <c r="BQ857" s="62"/>
      <c r="BR857" s="62"/>
      <c r="BS857" s="62"/>
      <c r="BT857" s="62"/>
      <c r="BU857" s="62"/>
      <c r="BV857" s="62"/>
      <c r="BW857" s="62"/>
      <c r="BX857" s="62"/>
      <c r="BY857" s="62"/>
      <c r="BZ857" s="77"/>
      <c r="CA857" s="77"/>
      <c r="CB857" s="77"/>
      <c r="CC857" s="77"/>
      <c r="CD857" s="81"/>
      <c r="CE857" s="81"/>
      <c r="CF857" s="81"/>
      <c r="CG857" s="81"/>
      <c r="CH857" s="81"/>
      <c r="CI857" s="81"/>
      <c r="CJ857" s="81"/>
      <c r="CK857" s="81"/>
      <c r="CL857" s="81"/>
      <c r="CM857" s="81"/>
      <c r="CN857" s="81"/>
      <c r="CO857" s="81"/>
      <c r="CP857" s="81"/>
      <c r="CQ857" s="81"/>
      <c r="CR857" s="81"/>
      <c r="CS857" s="81"/>
      <c r="CT857" s="81"/>
      <c r="CU857" s="77"/>
      <c r="CV857" s="77"/>
      <c r="CW857" s="77"/>
      <c r="CX857" s="77"/>
    </row>
    <row r="858" spans="2:102" ht="13.5" customHeight="1" x14ac:dyDescent="0.25">
      <c r="B858" s="77"/>
      <c r="C858" s="84"/>
      <c r="D858" s="75"/>
      <c r="E858" s="75"/>
      <c r="F858" s="75"/>
      <c r="G858" s="75"/>
      <c r="H858" s="75"/>
      <c r="I858" s="75"/>
      <c r="J858" s="75"/>
      <c r="K858" s="75"/>
      <c r="L858" s="75"/>
      <c r="M858" s="74"/>
      <c r="N858" s="74"/>
      <c r="O858" s="74"/>
      <c r="P858" s="74"/>
      <c r="Q858" s="74"/>
      <c r="R858" s="85"/>
      <c r="S858" s="85"/>
      <c r="T858" s="85"/>
      <c r="U858" s="86"/>
      <c r="V858" s="86"/>
      <c r="W858" s="86"/>
      <c r="X858" s="74"/>
      <c r="Y858" s="74"/>
      <c r="Z858" s="74"/>
      <c r="AA858" s="74"/>
      <c r="AB858" s="74"/>
      <c r="AC858" s="73"/>
      <c r="AD858" s="73"/>
      <c r="AE858" s="73"/>
      <c r="AF858" s="73"/>
      <c r="AG858" s="73"/>
      <c r="AH858" s="73"/>
      <c r="AI858" s="73"/>
      <c r="AJ858" s="73"/>
      <c r="AK858" s="73"/>
      <c r="AL858" s="73"/>
      <c r="AM858" s="73"/>
      <c r="AN858" s="73"/>
      <c r="AO858" s="73"/>
      <c r="AP858" s="73"/>
      <c r="AQ858" s="73"/>
      <c r="AR858" s="73"/>
      <c r="AS858" s="73"/>
      <c r="AT858" s="73"/>
      <c r="AU858" s="73"/>
      <c r="AV858" s="73"/>
      <c r="AW858" s="73"/>
      <c r="AX858" s="73"/>
      <c r="AY858" s="73"/>
      <c r="AZ858" s="77"/>
      <c r="BA858" s="77"/>
      <c r="BB858" s="62"/>
      <c r="BC858" s="62"/>
      <c r="BD858" s="62"/>
      <c r="BE858" s="62"/>
      <c r="BF858" s="62"/>
      <c r="BG858" s="62"/>
      <c r="BH858" s="62"/>
      <c r="BI858" s="62"/>
      <c r="BJ858" s="62"/>
      <c r="BK858" s="62"/>
      <c r="BL858" s="62"/>
      <c r="BM858" s="62"/>
      <c r="BN858" s="62"/>
      <c r="BO858" s="62"/>
      <c r="BP858" s="62"/>
      <c r="BQ858" s="62"/>
      <c r="BR858" s="62"/>
      <c r="BS858" s="62"/>
      <c r="BT858" s="62"/>
      <c r="BU858" s="62"/>
      <c r="BV858" s="62"/>
      <c r="BW858" s="62"/>
      <c r="BX858" s="62"/>
      <c r="BY858" s="62"/>
      <c r="BZ858" s="77"/>
      <c r="CA858" s="77"/>
      <c r="CB858" s="77"/>
      <c r="CC858" s="77"/>
      <c r="CD858" s="81"/>
      <c r="CE858" s="81"/>
      <c r="CF858" s="81"/>
      <c r="CG858" s="81"/>
      <c r="CH858" s="81"/>
      <c r="CI858" s="81"/>
      <c r="CJ858" s="81"/>
      <c r="CK858" s="81"/>
      <c r="CL858" s="81"/>
      <c r="CM858" s="81"/>
      <c r="CN858" s="81"/>
      <c r="CO858" s="81"/>
      <c r="CP858" s="81"/>
      <c r="CQ858" s="81"/>
      <c r="CR858" s="81"/>
      <c r="CS858" s="81"/>
      <c r="CT858" s="81"/>
      <c r="CU858" s="77"/>
      <c r="CV858" s="77"/>
      <c r="CW858" s="77"/>
      <c r="CX858" s="77"/>
    </row>
    <row r="859" spans="2:102" ht="13.5" customHeight="1" x14ac:dyDescent="0.25">
      <c r="B859" s="77"/>
      <c r="C859" s="84"/>
      <c r="D859" s="75"/>
      <c r="E859" s="75"/>
      <c r="F859" s="75"/>
      <c r="G859" s="75"/>
      <c r="H859" s="75"/>
      <c r="I859" s="75"/>
      <c r="J859" s="75"/>
      <c r="K859" s="75"/>
      <c r="L859" s="75"/>
      <c r="M859" s="74"/>
      <c r="N859" s="74"/>
      <c r="O859" s="74"/>
      <c r="P859" s="74"/>
      <c r="Q859" s="74"/>
      <c r="R859" s="85"/>
      <c r="S859" s="85"/>
      <c r="T859" s="85"/>
      <c r="U859" s="86"/>
      <c r="V859" s="86"/>
      <c r="W859" s="86"/>
      <c r="X859" s="74"/>
      <c r="Y859" s="74"/>
      <c r="Z859" s="74"/>
      <c r="AA859" s="74"/>
      <c r="AB859" s="74"/>
      <c r="AC859" s="73"/>
      <c r="AD859" s="73"/>
      <c r="AE859" s="73"/>
      <c r="AF859" s="73"/>
      <c r="AG859" s="73"/>
      <c r="AH859" s="73"/>
      <c r="AI859" s="73"/>
      <c r="AJ859" s="73"/>
      <c r="AK859" s="73"/>
      <c r="AL859" s="73"/>
      <c r="AM859" s="73"/>
      <c r="AN859" s="73"/>
      <c r="AO859" s="73"/>
      <c r="AP859" s="73"/>
      <c r="AQ859" s="73"/>
      <c r="AR859" s="73"/>
      <c r="AS859" s="73"/>
      <c r="AT859" s="73"/>
      <c r="AU859" s="73"/>
      <c r="AV859" s="73"/>
      <c r="AW859" s="73"/>
      <c r="AX859" s="73"/>
      <c r="AY859" s="73"/>
      <c r="AZ859" s="77"/>
      <c r="BA859" s="77"/>
      <c r="BB859" s="62"/>
      <c r="BC859" s="62"/>
      <c r="BD859" s="62"/>
      <c r="BE859" s="62"/>
      <c r="BF859" s="62"/>
      <c r="BG859" s="62"/>
      <c r="BH859" s="62"/>
      <c r="BI859" s="62"/>
      <c r="BJ859" s="62"/>
      <c r="BK859" s="62"/>
      <c r="BL859" s="62"/>
      <c r="BM859" s="62"/>
      <c r="BN859" s="62"/>
      <c r="BO859" s="62"/>
      <c r="BP859" s="62"/>
      <c r="BQ859" s="62"/>
      <c r="BR859" s="62"/>
      <c r="BS859" s="62"/>
      <c r="BT859" s="62"/>
      <c r="BU859" s="62"/>
      <c r="BV859" s="62"/>
      <c r="BW859" s="62"/>
      <c r="BX859" s="62"/>
      <c r="BY859" s="62"/>
      <c r="BZ859" s="77"/>
      <c r="CA859" s="77"/>
      <c r="CB859" s="77"/>
      <c r="CC859" s="77"/>
      <c r="CD859" s="81"/>
      <c r="CE859" s="81"/>
      <c r="CF859" s="81"/>
      <c r="CG859" s="81"/>
      <c r="CH859" s="81"/>
      <c r="CI859" s="81"/>
      <c r="CJ859" s="81"/>
      <c r="CK859" s="81"/>
      <c r="CL859" s="81"/>
      <c r="CM859" s="81"/>
      <c r="CN859" s="81"/>
      <c r="CO859" s="81"/>
      <c r="CP859" s="81"/>
      <c r="CQ859" s="81"/>
      <c r="CR859" s="81"/>
      <c r="CS859" s="81"/>
      <c r="CT859" s="81"/>
      <c r="CU859" s="77"/>
      <c r="CV859" s="77"/>
      <c r="CW859" s="77"/>
      <c r="CX859" s="77"/>
    </row>
    <row r="860" spans="2:102" ht="13.5" customHeight="1" x14ac:dyDescent="0.25">
      <c r="B860" s="77"/>
      <c r="C860" s="84"/>
      <c r="D860" s="75"/>
      <c r="E860" s="75"/>
      <c r="F860" s="75"/>
      <c r="G860" s="75"/>
      <c r="H860" s="75"/>
      <c r="I860" s="75"/>
      <c r="J860" s="75"/>
      <c r="K860" s="75"/>
      <c r="L860" s="75"/>
      <c r="M860" s="74"/>
      <c r="N860" s="74"/>
      <c r="O860" s="74"/>
      <c r="P860" s="74"/>
      <c r="Q860" s="74"/>
      <c r="R860" s="85"/>
      <c r="S860" s="85"/>
      <c r="T860" s="85"/>
      <c r="U860" s="86"/>
      <c r="V860" s="86"/>
      <c r="W860" s="86"/>
      <c r="X860" s="74"/>
      <c r="Y860" s="74"/>
      <c r="Z860" s="74"/>
      <c r="AA860" s="74"/>
      <c r="AB860" s="74"/>
      <c r="AC860" s="73"/>
      <c r="AD860" s="73"/>
      <c r="AE860" s="73"/>
      <c r="AF860" s="73"/>
      <c r="AG860" s="73"/>
      <c r="AH860" s="73"/>
      <c r="AI860" s="73"/>
      <c r="AJ860" s="73"/>
      <c r="AK860" s="73"/>
      <c r="AL860" s="73"/>
      <c r="AM860" s="73"/>
      <c r="AN860" s="73"/>
      <c r="AO860" s="73"/>
      <c r="AP860" s="73"/>
      <c r="AQ860" s="73"/>
      <c r="AR860" s="73"/>
      <c r="AS860" s="73"/>
      <c r="AT860" s="73"/>
      <c r="AU860" s="73"/>
      <c r="AV860" s="73"/>
      <c r="AW860" s="73"/>
      <c r="AX860" s="73"/>
      <c r="AY860" s="73"/>
      <c r="AZ860" s="77"/>
      <c r="BA860" s="77"/>
      <c r="BB860" s="62"/>
      <c r="BC860" s="62"/>
      <c r="BD860" s="62"/>
      <c r="BE860" s="62"/>
      <c r="BF860" s="62"/>
      <c r="BG860" s="62"/>
      <c r="BH860" s="62"/>
      <c r="BI860" s="62"/>
      <c r="BJ860" s="62"/>
      <c r="BK860" s="62"/>
      <c r="BL860" s="62"/>
      <c r="BM860" s="62"/>
      <c r="BN860" s="62"/>
      <c r="BO860" s="62"/>
      <c r="BP860" s="62"/>
      <c r="BQ860" s="62"/>
      <c r="BR860" s="62"/>
      <c r="BS860" s="62"/>
      <c r="BT860" s="62"/>
      <c r="BU860" s="62"/>
      <c r="BV860" s="62"/>
      <c r="BW860" s="62"/>
      <c r="BX860" s="62"/>
      <c r="BY860" s="62"/>
      <c r="BZ860" s="77"/>
      <c r="CA860" s="77"/>
      <c r="CB860" s="77"/>
      <c r="CC860" s="77"/>
      <c r="CD860" s="81"/>
      <c r="CE860" s="81"/>
      <c r="CF860" s="81"/>
      <c r="CG860" s="81"/>
      <c r="CH860" s="81"/>
      <c r="CI860" s="81"/>
      <c r="CJ860" s="81"/>
      <c r="CK860" s="81"/>
      <c r="CL860" s="81"/>
      <c r="CM860" s="81"/>
      <c r="CN860" s="81"/>
      <c r="CO860" s="81"/>
      <c r="CP860" s="81"/>
      <c r="CQ860" s="81"/>
      <c r="CR860" s="81"/>
      <c r="CS860" s="81"/>
      <c r="CT860" s="81"/>
      <c r="CU860" s="77"/>
      <c r="CV860" s="77"/>
      <c r="CW860" s="77"/>
      <c r="CX860" s="77"/>
    </row>
    <row r="861" spans="2:102" ht="13.5" customHeight="1" x14ac:dyDescent="0.2">
      <c r="B861" s="77"/>
      <c r="C861" s="83"/>
      <c r="D861" s="83"/>
      <c r="E861" s="83"/>
      <c r="F861" s="83"/>
      <c r="G861" s="83"/>
      <c r="H861" s="83"/>
      <c r="I861" s="83"/>
      <c r="J861" s="83"/>
      <c r="K861" s="83"/>
      <c r="L861" s="83"/>
      <c r="M861" s="83"/>
      <c r="N861" s="83"/>
      <c r="O861" s="83"/>
      <c r="P861" s="83"/>
      <c r="Q861" s="83"/>
      <c r="R861" s="83"/>
      <c r="S861" s="83"/>
      <c r="T861" s="83"/>
      <c r="U861" s="83"/>
      <c r="V861" s="83"/>
      <c r="W861" s="83"/>
      <c r="X861" s="54"/>
      <c r="Y861" s="54"/>
      <c r="Z861" s="54"/>
      <c r="AA861" s="54"/>
      <c r="AB861" s="54"/>
      <c r="AC861" s="73"/>
      <c r="AD861" s="73"/>
      <c r="AE861" s="73"/>
      <c r="AF861" s="73"/>
      <c r="AG861" s="73"/>
      <c r="AH861" s="73"/>
      <c r="AI861" s="73"/>
      <c r="AJ861" s="73"/>
      <c r="AK861" s="73"/>
      <c r="AL861" s="73"/>
      <c r="AM861" s="73"/>
      <c r="AN861" s="73"/>
      <c r="AO861" s="73"/>
      <c r="AP861" s="73"/>
      <c r="AQ861" s="73"/>
      <c r="AR861" s="73"/>
      <c r="AS861" s="73"/>
      <c r="AT861" s="73"/>
      <c r="AU861" s="73"/>
      <c r="AV861" s="73"/>
      <c r="AW861" s="73"/>
      <c r="AX861" s="73"/>
      <c r="AY861" s="73"/>
      <c r="AZ861" s="77"/>
      <c r="BA861" s="77"/>
      <c r="BB861" s="62"/>
      <c r="BC861" s="62"/>
      <c r="BD861" s="62"/>
      <c r="BE861" s="62"/>
      <c r="BF861" s="62"/>
      <c r="BG861" s="62"/>
      <c r="BH861" s="62"/>
      <c r="BI861" s="62"/>
      <c r="BJ861" s="62"/>
      <c r="BK861" s="62"/>
      <c r="BL861" s="62"/>
      <c r="BM861" s="62"/>
      <c r="BN861" s="62"/>
      <c r="BO861" s="62"/>
      <c r="BP861" s="62"/>
      <c r="BQ861" s="62"/>
      <c r="BR861" s="62"/>
      <c r="BS861" s="62"/>
      <c r="BT861" s="62"/>
      <c r="BU861" s="62"/>
      <c r="BV861" s="62"/>
      <c r="BW861" s="62"/>
      <c r="BX861" s="62"/>
      <c r="BY861" s="62"/>
      <c r="BZ861" s="77"/>
      <c r="CA861" s="77"/>
      <c r="CB861" s="77"/>
      <c r="CC861" s="77"/>
      <c r="CD861" s="81"/>
      <c r="CE861" s="81"/>
      <c r="CF861" s="81"/>
      <c r="CG861" s="81"/>
      <c r="CH861" s="81"/>
      <c r="CI861" s="81"/>
      <c r="CJ861" s="81"/>
      <c r="CK861" s="81"/>
      <c r="CL861" s="81"/>
      <c r="CM861" s="81"/>
      <c r="CN861" s="81"/>
      <c r="CO861" s="81"/>
      <c r="CP861" s="81"/>
      <c r="CQ861" s="81"/>
      <c r="CR861" s="81"/>
      <c r="CS861" s="81"/>
      <c r="CT861" s="81"/>
      <c r="CU861" s="77"/>
      <c r="CV861" s="77"/>
      <c r="CW861" s="77"/>
      <c r="CX861" s="77"/>
    </row>
    <row r="862" spans="2:102" ht="13.5" customHeight="1" x14ac:dyDescent="0.2">
      <c r="B862" s="77"/>
      <c r="C862" s="83"/>
      <c r="D862" s="83"/>
      <c r="E862" s="83"/>
      <c r="F862" s="83"/>
      <c r="G862" s="83"/>
      <c r="H862" s="83"/>
      <c r="I862" s="83"/>
      <c r="J862" s="83"/>
      <c r="K862" s="83"/>
      <c r="L862" s="83"/>
      <c r="M862" s="83"/>
      <c r="N862" s="83"/>
      <c r="O862" s="83"/>
      <c r="P862" s="83"/>
      <c r="Q862" s="83"/>
      <c r="R862" s="83"/>
      <c r="S862" s="83"/>
      <c r="T862" s="83"/>
      <c r="U862" s="83"/>
      <c r="V862" s="83"/>
      <c r="W862" s="83"/>
      <c r="X862" s="54"/>
      <c r="Y862" s="54"/>
      <c r="Z862" s="54"/>
      <c r="AA862" s="54"/>
      <c r="AB862" s="54"/>
      <c r="AC862" s="73"/>
      <c r="AD862" s="73"/>
      <c r="AE862" s="73"/>
      <c r="AF862" s="73"/>
      <c r="AG862" s="73"/>
      <c r="AH862" s="73"/>
      <c r="AI862" s="73"/>
      <c r="AJ862" s="73"/>
      <c r="AK862" s="73"/>
      <c r="AL862" s="73"/>
      <c r="AM862" s="73"/>
      <c r="AN862" s="73"/>
      <c r="AO862" s="73"/>
      <c r="AP862" s="73"/>
      <c r="AQ862" s="73"/>
      <c r="AR862" s="73"/>
      <c r="AS862" s="73"/>
      <c r="AT862" s="73"/>
      <c r="AU862" s="73"/>
      <c r="AV862" s="73"/>
      <c r="AW862" s="73"/>
      <c r="AX862" s="73"/>
      <c r="AY862" s="73"/>
      <c r="AZ862" s="77"/>
      <c r="BA862" s="77"/>
      <c r="BB862" s="62"/>
      <c r="BC862" s="62"/>
      <c r="BD862" s="62"/>
      <c r="BE862" s="62"/>
      <c r="BF862" s="62"/>
      <c r="BG862" s="62"/>
      <c r="BH862" s="62"/>
      <c r="BI862" s="62"/>
      <c r="BJ862" s="62"/>
      <c r="BK862" s="62"/>
      <c r="BL862" s="62"/>
      <c r="BM862" s="62"/>
      <c r="BN862" s="62"/>
      <c r="BO862" s="62"/>
      <c r="BP862" s="62"/>
      <c r="BQ862" s="62"/>
      <c r="BR862" s="62"/>
      <c r="BS862" s="62"/>
      <c r="BT862" s="62"/>
      <c r="BU862" s="62"/>
      <c r="BV862" s="62"/>
      <c r="BW862" s="62"/>
      <c r="BX862" s="62"/>
      <c r="BY862" s="62"/>
      <c r="BZ862" s="77"/>
      <c r="CA862" s="77"/>
      <c r="CB862" s="77"/>
      <c r="CC862" s="77"/>
      <c r="CD862" s="81"/>
      <c r="CE862" s="81"/>
      <c r="CF862" s="81"/>
      <c r="CG862" s="81"/>
      <c r="CH862" s="81"/>
      <c r="CI862" s="81"/>
      <c r="CJ862" s="81"/>
      <c r="CK862" s="81"/>
      <c r="CL862" s="81"/>
      <c r="CM862" s="81"/>
      <c r="CN862" s="81"/>
      <c r="CO862" s="81"/>
      <c r="CP862" s="81"/>
      <c r="CQ862" s="81"/>
      <c r="CR862" s="81"/>
      <c r="CS862" s="81"/>
      <c r="CT862" s="81"/>
      <c r="CU862" s="77"/>
      <c r="CV862" s="77"/>
      <c r="CW862" s="77"/>
      <c r="CX862" s="77"/>
    </row>
    <row r="863" spans="2:102" ht="13.5" customHeight="1" x14ac:dyDescent="0.25">
      <c r="B863" s="77"/>
      <c r="C863" s="84"/>
      <c r="D863" s="75"/>
      <c r="E863" s="75"/>
      <c r="F863" s="75"/>
      <c r="G863" s="75"/>
      <c r="H863" s="75"/>
      <c r="I863" s="75"/>
      <c r="J863" s="75"/>
      <c r="K863" s="75"/>
      <c r="L863" s="75"/>
      <c r="M863" s="74"/>
      <c r="N863" s="74"/>
      <c r="O863" s="74"/>
      <c r="P863" s="74"/>
      <c r="Q863" s="74"/>
      <c r="R863" s="85"/>
      <c r="S863" s="85"/>
      <c r="T863" s="85"/>
      <c r="U863" s="86"/>
      <c r="V863" s="86"/>
      <c r="W863" s="86"/>
      <c r="X863" s="74"/>
      <c r="Y863" s="74"/>
      <c r="Z863" s="74"/>
      <c r="AA863" s="74"/>
      <c r="AB863" s="74"/>
      <c r="AC863" s="73"/>
      <c r="AD863" s="73"/>
      <c r="AE863" s="73"/>
      <c r="AF863" s="73"/>
      <c r="AG863" s="73"/>
      <c r="AH863" s="73"/>
      <c r="AI863" s="73"/>
      <c r="AJ863" s="73"/>
      <c r="AK863" s="73"/>
      <c r="AL863" s="73"/>
      <c r="AM863" s="73"/>
      <c r="AN863" s="73"/>
      <c r="AO863" s="73"/>
      <c r="AP863" s="73"/>
      <c r="AQ863" s="73"/>
      <c r="AR863" s="73"/>
      <c r="AS863" s="73"/>
      <c r="AT863" s="73"/>
      <c r="AU863" s="73"/>
      <c r="AV863" s="73"/>
      <c r="AW863" s="73"/>
      <c r="AX863" s="73"/>
      <c r="AY863" s="73"/>
      <c r="AZ863" s="77"/>
      <c r="BA863" s="77"/>
      <c r="BB863" s="62"/>
      <c r="BC863" s="62"/>
      <c r="BD863" s="62"/>
      <c r="BE863" s="62"/>
      <c r="BF863" s="62"/>
      <c r="BG863" s="62"/>
      <c r="BH863" s="62"/>
      <c r="BI863" s="62"/>
      <c r="BJ863" s="62"/>
      <c r="BK863" s="62"/>
      <c r="BL863" s="62"/>
      <c r="BM863" s="62"/>
      <c r="BN863" s="62"/>
      <c r="BO863" s="62"/>
      <c r="BP863" s="62"/>
      <c r="BQ863" s="62"/>
      <c r="BR863" s="62"/>
      <c r="BS863" s="62"/>
      <c r="BT863" s="62"/>
      <c r="BU863" s="62"/>
      <c r="BV863" s="62"/>
      <c r="BW863" s="62"/>
      <c r="BX863" s="62"/>
      <c r="BY863" s="62"/>
      <c r="BZ863" s="77"/>
      <c r="CA863" s="77"/>
      <c r="CB863" s="77"/>
      <c r="CC863" s="77"/>
      <c r="CD863" s="81"/>
      <c r="CE863" s="81"/>
      <c r="CF863" s="81"/>
      <c r="CG863" s="81"/>
      <c r="CH863" s="81"/>
      <c r="CI863" s="81"/>
      <c r="CJ863" s="81"/>
      <c r="CK863" s="81"/>
      <c r="CL863" s="81"/>
      <c r="CM863" s="81"/>
      <c r="CN863" s="81"/>
      <c r="CO863" s="81"/>
      <c r="CP863" s="81"/>
      <c r="CQ863" s="81"/>
      <c r="CR863" s="81"/>
      <c r="CS863" s="81"/>
      <c r="CT863" s="81"/>
      <c r="CU863" s="77"/>
      <c r="CV863" s="77"/>
      <c r="CW863" s="77"/>
      <c r="CX863" s="77"/>
    </row>
    <row r="864" spans="2:102" ht="13.5" customHeight="1" x14ac:dyDescent="0.25">
      <c r="B864" s="77"/>
      <c r="C864" s="84"/>
      <c r="D864" s="75"/>
      <c r="E864" s="75"/>
      <c r="F864" s="75"/>
      <c r="G864" s="75"/>
      <c r="H864" s="75"/>
      <c r="I864" s="75"/>
      <c r="J864" s="75"/>
      <c r="K864" s="75"/>
      <c r="L864" s="75"/>
      <c r="M864" s="74"/>
      <c r="N864" s="74"/>
      <c r="O864" s="74"/>
      <c r="P864" s="74"/>
      <c r="Q864" s="74"/>
      <c r="R864" s="85"/>
      <c r="S864" s="85"/>
      <c r="T864" s="85"/>
      <c r="U864" s="86"/>
      <c r="V864" s="86"/>
      <c r="W864" s="86"/>
      <c r="X864" s="74"/>
      <c r="Y864" s="74"/>
      <c r="Z864" s="74"/>
      <c r="AA864" s="74"/>
      <c r="AB864" s="74"/>
      <c r="AC864" s="73"/>
      <c r="AD864" s="73"/>
      <c r="AE864" s="73"/>
      <c r="AF864" s="73"/>
      <c r="AG864" s="73"/>
      <c r="AH864" s="73"/>
      <c r="AI864" s="73"/>
      <c r="AJ864" s="73"/>
      <c r="AK864" s="73"/>
      <c r="AL864" s="73"/>
      <c r="AM864" s="73"/>
      <c r="AN864" s="73"/>
      <c r="AO864" s="73"/>
      <c r="AP864" s="73"/>
      <c r="AQ864" s="73"/>
      <c r="AR864" s="73"/>
      <c r="AS864" s="73"/>
      <c r="AT864" s="73"/>
      <c r="AU864" s="73"/>
      <c r="AV864" s="73"/>
      <c r="AW864" s="73"/>
      <c r="AX864" s="73"/>
      <c r="AY864" s="73"/>
      <c r="AZ864" s="77"/>
      <c r="BA864" s="77"/>
      <c r="BB864" s="62"/>
      <c r="BC864" s="62"/>
      <c r="BD864" s="62"/>
      <c r="BE864" s="62"/>
      <c r="BF864" s="62"/>
      <c r="BG864" s="62"/>
      <c r="BH864" s="62"/>
      <c r="BI864" s="62"/>
      <c r="BJ864" s="62"/>
      <c r="BK864" s="62"/>
      <c r="BL864" s="62"/>
      <c r="BM864" s="62"/>
      <c r="BN864" s="62"/>
      <c r="BO864" s="62"/>
      <c r="BP864" s="62"/>
      <c r="BQ864" s="62"/>
      <c r="BR864" s="62"/>
      <c r="BS864" s="62"/>
      <c r="BT864" s="62"/>
      <c r="BU864" s="62"/>
      <c r="BV864" s="62"/>
      <c r="BW864" s="62"/>
      <c r="BX864" s="62"/>
      <c r="BY864" s="62"/>
      <c r="BZ864" s="77"/>
      <c r="CA864" s="77"/>
      <c r="CB864" s="77"/>
      <c r="CC864" s="77"/>
      <c r="CD864" s="81"/>
      <c r="CE864" s="81"/>
      <c r="CF864" s="81"/>
      <c r="CG864" s="81"/>
      <c r="CH864" s="81"/>
      <c r="CI864" s="81"/>
      <c r="CJ864" s="81"/>
      <c r="CK864" s="81"/>
      <c r="CL864" s="81"/>
      <c r="CM864" s="81"/>
      <c r="CN864" s="81"/>
      <c r="CO864" s="81"/>
      <c r="CP864" s="81"/>
      <c r="CQ864" s="81"/>
      <c r="CR864" s="81"/>
      <c r="CS864" s="81"/>
      <c r="CT864" s="81"/>
      <c r="CU864" s="77"/>
      <c r="CV864" s="77"/>
      <c r="CW864" s="77"/>
      <c r="CX864" s="77"/>
    </row>
    <row r="865" spans="2:102" ht="13.5" customHeight="1" x14ac:dyDescent="0.25">
      <c r="B865" s="77"/>
      <c r="C865" s="84"/>
      <c r="D865" s="75"/>
      <c r="E865" s="75"/>
      <c r="F865" s="75"/>
      <c r="G865" s="75"/>
      <c r="H865" s="75"/>
      <c r="I865" s="75"/>
      <c r="J865" s="75"/>
      <c r="K865" s="75"/>
      <c r="L865" s="75"/>
      <c r="M865" s="74"/>
      <c r="N865" s="74"/>
      <c r="O865" s="74"/>
      <c r="P865" s="74"/>
      <c r="Q865" s="74"/>
      <c r="R865" s="85"/>
      <c r="S865" s="85"/>
      <c r="T865" s="85"/>
      <c r="U865" s="86"/>
      <c r="V865" s="86"/>
      <c r="W865" s="86"/>
      <c r="X865" s="74"/>
      <c r="Y865" s="74"/>
      <c r="Z865" s="74"/>
      <c r="AA865" s="74"/>
      <c r="AB865" s="74"/>
      <c r="AC865" s="73"/>
      <c r="AD865" s="73"/>
      <c r="AE865" s="73"/>
      <c r="AF865" s="73"/>
      <c r="AG865" s="73"/>
      <c r="AH865" s="73"/>
      <c r="AI865" s="73"/>
      <c r="AJ865" s="73"/>
      <c r="AK865" s="73"/>
      <c r="AL865" s="73"/>
      <c r="AM865" s="73"/>
      <c r="AN865" s="73"/>
      <c r="AO865" s="73"/>
      <c r="AP865" s="73"/>
      <c r="AQ865" s="73"/>
      <c r="AR865" s="73"/>
      <c r="AS865" s="73"/>
      <c r="AT865" s="73"/>
      <c r="AU865" s="73"/>
      <c r="AV865" s="73"/>
      <c r="AW865" s="73"/>
      <c r="AX865" s="73"/>
      <c r="AY865" s="73"/>
      <c r="AZ865" s="77"/>
      <c r="BA865" s="77"/>
      <c r="BB865" s="62"/>
      <c r="BC865" s="62"/>
      <c r="BD865" s="62"/>
      <c r="BE865" s="62"/>
      <c r="BF865" s="62"/>
      <c r="BG865" s="62"/>
      <c r="BH865" s="62"/>
      <c r="BI865" s="62"/>
      <c r="BJ865" s="62"/>
      <c r="BK865" s="62"/>
      <c r="BL865" s="62"/>
      <c r="BM865" s="62"/>
      <c r="BN865" s="62"/>
      <c r="BO865" s="62"/>
      <c r="BP865" s="62"/>
      <c r="BQ865" s="62"/>
      <c r="BR865" s="62"/>
      <c r="BS865" s="62"/>
      <c r="BT865" s="62"/>
      <c r="BU865" s="62"/>
      <c r="BV865" s="62"/>
      <c r="BW865" s="62"/>
      <c r="BX865" s="62"/>
      <c r="BY865" s="62"/>
      <c r="BZ865" s="77"/>
      <c r="CA865" s="77"/>
      <c r="CB865" s="77"/>
      <c r="CC865" s="77"/>
      <c r="CD865" s="81"/>
      <c r="CE865" s="81"/>
      <c r="CF865" s="81"/>
      <c r="CG865" s="81"/>
      <c r="CH865" s="81"/>
      <c r="CI865" s="81"/>
      <c r="CJ865" s="81"/>
      <c r="CK865" s="81"/>
      <c r="CL865" s="81"/>
      <c r="CM865" s="81"/>
      <c r="CN865" s="81"/>
      <c r="CO865" s="81"/>
      <c r="CP865" s="81"/>
      <c r="CQ865" s="81"/>
      <c r="CR865" s="81"/>
      <c r="CS865" s="81"/>
      <c r="CT865" s="81"/>
      <c r="CU865" s="77"/>
      <c r="CV865" s="77"/>
      <c r="CW865" s="77"/>
      <c r="CX865" s="77"/>
    </row>
    <row r="866" spans="2:102" ht="13.5" customHeight="1" x14ac:dyDescent="0.25">
      <c r="B866" s="77"/>
      <c r="C866" s="84"/>
      <c r="D866" s="75"/>
      <c r="E866" s="75"/>
      <c r="F866" s="75"/>
      <c r="G866" s="75"/>
      <c r="H866" s="75"/>
      <c r="I866" s="75"/>
      <c r="J866" s="75"/>
      <c r="K866" s="75"/>
      <c r="L866" s="75"/>
      <c r="M866" s="74"/>
      <c r="N866" s="74"/>
      <c r="O866" s="74"/>
      <c r="P866" s="74"/>
      <c r="Q866" s="74"/>
      <c r="R866" s="85"/>
      <c r="S866" s="85"/>
      <c r="T866" s="85"/>
      <c r="U866" s="86"/>
      <c r="V866" s="86"/>
      <c r="W866" s="86"/>
      <c r="X866" s="74"/>
      <c r="Y866" s="74"/>
      <c r="Z866" s="74"/>
      <c r="AA866" s="74"/>
      <c r="AB866" s="74"/>
      <c r="AC866" s="73"/>
      <c r="AD866" s="73"/>
      <c r="AE866" s="73"/>
      <c r="AF866" s="73"/>
      <c r="AG866" s="73"/>
      <c r="AH866" s="73"/>
      <c r="AI866" s="73"/>
      <c r="AJ866" s="73"/>
      <c r="AK866" s="73"/>
      <c r="AL866" s="73"/>
      <c r="AM866" s="73"/>
      <c r="AN866" s="73"/>
      <c r="AO866" s="73"/>
      <c r="AP866" s="73"/>
      <c r="AQ866" s="73"/>
      <c r="AR866" s="73"/>
      <c r="AS866" s="73"/>
      <c r="AT866" s="73"/>
      <c r="AU866" s="73"/>
      <c r="AV866" s="73"/>
      <c r="AW866" s="73"/>
      <c r="AX866" s="73"/>
      <c r="AY866" s="73"/>
      <c r="AZ866" s="77"/>
      <c r="BA866" s="77"/>
      <c r="BB866" s="62"/>
      <c r="BC866" s="62"/>
      <c r="BD866" s="62"/>
      <c r="BE866" s="62"/>
      <c r="BF866" s="62"/>
      <c r="BG866" s="62"/>
      <c r="BH866" s="62"/>
      <c r="BI866" s="62"/>
      <c r="BJ866" s="62"/>
      <c r="BK866" s="62"/>
      <c r="BL866" s="62"/>
      <c r="BM866" s="62"/>
      <c r="BN866" s="62"/>
      <c r="BO866" s="62"/>
      <c r="BP866" s="62"/>
      <c r="BQ866" s="62"/>
      <c r="BR866" s="62"/>
      <c r="BS866" s="62"/>
      <c r="BT866" s="62"/>
      <c r="BU866" s="62"/>
      <c r="BV866" s="62"/>
      <c r="BW866" s="62"/>
      <c r="BX866" s="62"/>
      <c r="BY866" s="62"/>
      <c r="BZ866" s="77"/>
      <c r="CA866" s="77"/>
      <c r="CB866" s="77"/>
      <c r="CC866" s="77"/>
      <c r="CD866" s="81"/>
      <c r="CE866" s="81"/>
      <c r="CF866" s="81"/>
      <c r="CG866" s="81"/>
      <c r="CH866" s="81"/>
      <c r="CI866" s="81"/>
      <c r="CJ866" s="81"/>
      <c r="CK866" s="81"/>
      <c r="CL866" s="81"/>
      <c r="CM866" s="81"/>
      <c r="CN866" s="81"/>
      <c r="CO866" s="81"/>
      <c r="CP866" s="81"/>
      <c r="CQ866" s="81"/>
      <c r="CR866" s="81"/>
      <c r="CS866" s="81"/>
      <c r="CT866" s="81"/>
      <c r="CU866" s="77"/>
      <c r="CV866" s="77"/>
      <c r="CW866" s="77"/>
      <c r="CX866" s="77"/>
    </row>
    <row r="867" spans="2:102" ht="13.5" customHeight="1" x14ac:dyDescent="0.2">
      <c r="C867" s="83"/>
      <c r="D867" s="83"/>
      <c r="E867" s="83"/>
      <c r="F867" s="83"/>
      <c r="G867" s="83"/>
      <c r="H867" s="83"/>
      <c r="I867" s="83"/>
      <c r="J867" s="83"/>
      <c r="K867" s="83"/>
      <c r="L867" s="83"/>
      <c r="M867" s="83"/>
      <c r="N867" s="83"/>
      <c r="O867" s="83"/>
      <c r="P867" s="83"/>
      <c r="Q867" s="83"/>
      <c r="R867" s="83"/>
      <c r="S867" s="83"/>
      <c r="T867" s="83"/>
      <c r="U867" s="83"/>
      <c r="V867" s="83"/>
      <c r="W867" s="83"/>
      <c r="X867" s="54"/>
      <c r="Y867" s="54"/>
      <c r="Z867" s="54"/>
      <c r="AA867" s="54"/>
      <c r="AB867" s="54"/>
      <c r="AC867" s="73"/>
      <c r="AD867" s="73"/>
      <c r="AE867" s="73"/>
      <c r="AF867" s="73"/>
      <c r="AG867" s="73"/>
      <c r="AH867" s="73"/>
      <c r="AI867" s="73"/>
      <c r="AJ867" s="73"/>
      <c r="AK867" s="73"/>
      <c r="AL867" s="73"/>
      <c r="AM867" s="73"/>
      <c r="AN867" s="73"/>
      <c r="AO867" s="73"/>
      <c r="AP867" s="73"/>
      <c r="AQ867" s="73"/>
      <c r="AR867" s="73"/>
      <c r="AS867" s="73"/>
      <c r="AT867" s="73"/>
      <c r="AU867" s="73"/>
      <c r="AV867" s="73"/>
      <c r="AW867" s="73"/>
      <c r="AX867" s="73"/>
      <c r="AY867" s="73"/>
      <c r="AZ867" s="77"/>
      <c r="BA867" s="77"/>
      <c r="BB867" s="77"/>
      <c r="BC867" s="77"/>
      <c r="BD867" s="77"/>
      <c r="BE867" s="77"/>
      <c r="BF867" s="77"/>
      <c r="BG867" s="77"/>
      <c r="BH867" s="77"/>
      <c r="BI867" s="77"/>
      <c r="BJ867" s="77"/>
      <c r="BK867" s="77"/>
      <c r="BL867" s="77"/>
      <c r="BM867" s="77"/>
      <c r="BN867" s="77"/>
      <c r="BO867" s="77"/>
      <c r="BP867" s="77"/>
      <c r="BQ867" s="77"/>
      <c r="BR867" s="77"/>
      <c r="BS867" s="77"/>
      <c r="BT867" s="77"/>
      <c r="BU867" s="77"/>
      <c r="BV867" s="77"/>
      <c r="BW867" s="77"/>
      <c r="BX867" s="77"/>
      <c r="BY867" s="77"/>
      <c r="BZ867" s="77"/>
      <c r="CA867" s="77"/>
      <c r="CB867" s="77"/>
      <c r="CC867" s="77"/>
      <c r="CD867" s="77"/>
      <c r="CE867" s="77"/>
      <c r="CF867" s="77"/>
      <c r="CG867" s="77"/>
      <c r="CH867" s="77"/>
      <c r="CI867" s="77"/>
      <c r="CJ867" s="77"/>
      <c r="CK867" s="77"/>
      <c r="CL867" s="77"/>
      <c r="CM867" s="77"/>
      <c r="CN867" s="77"/>
      <c r="CO867" s="77"/>
      <c r="CP867" s="77"/>
      <c r="CQ867" s="77"/>
      <c r="CR867" s="77"/>
      <c r="CS867" s="77"/>
      <c r="CT867" s="77"/>
      <c r="CU867" s="77"/>
      <c r="CV867" s="77"/>
      <c r="CW867" s="77"/>
      <c r="CX867" s="77"/>
    </row>
    <row r="868" spans="2:102" ht="13.5" customHeight="1" x14ac:dyDescent="0.2">
      <c r="B868" s="64"/>
    </row>
    <row r="869" spans="2:102" ht="13.5" customHeight="1" x14ac:dyDescent="0.2">
      <c r="B869" s="64"/>
      <c r="C869" s="64"/>
      <c r="D869" s="64"/>
      <c r="E869" s="64"/>
      <c r="F869" s="64"/>
      <c r="G869" s="64"/>
      <c r="H869" s="64"/>
      <c r="I869" s="64"/>
      <c r="J869" s="64"/>
      <c r="K869" s="64"/>
      <c r="L869" s="64"/>
      <c r="M869" s="64"/>
      <c r="N869" s="65"/>
      <c r="O869" s="64"/>
      <c r="P869" s="64"/>
      <c r="Q869" s="64"/>
      <c r="R869" s="64"/>
      <c r="S869" s="64"/>
      <c r="T869" s="64"/>
      <c r="U869" s="64"/>
      <c r="V869" s="64"/>
      <c r="W869" s="64"/>
      <c r="X869" s="64"/>
      <c r="Y869" s="64"/>
      <c r="Z869" s="64"/>
      <c r="AA869" s="64"/>
      <c r="AB869" s="64"/>
      <c r="AC869" s="64"/>
      <c r="AD869" s="64"/>
      <c r="AE869" s="64"/>
      <c r="AF869" s="64"/>
      <c r="AG869" s="64"/>
      <c r="AH869" s="64"/>
      <c r="AI869" s="64"/>
      <c r="AJ869" s="64"/>
      <c r="AK869" s="64"/>
      <c r="AL869" s="64"/>
      <c r="AM869" s="64"/>
      <c r="AN869" s="64"/>
      <c r="AO869" s="64"/>
      <c r="AP869" s="64"/>
      <c r="AQ869" s="64"/>
      <c r="AR869" s="64"/>
      <c r="AS869" s="64"/>
      <c r="AT869" s="64"/>
      <c r="AU869" s="64"/>
      <c r="AV869" s="64"/>
      <c r="AW869" s="64"/>
      <c r="AX869" s="64"/>
      <c r="AY869" s="64"/>
      <c r="AZ869" s="64"/>
      <c r="BA869" s="64"/>
      <c r="BB869" s="64"/>
      <c r="BC869" s="64"/>
      <c r="BD869" s="64"/>
      <c r="BE869" s="64"/>
      <c r="BF869" s="64"/>
      <c r="BG869" s="64"/>
      <c r="BH869" s="64"/>
      <c r="BI869" s="64"/>
      <c r="BJ869" s="64"/>
      <c r="BK869" s="64"/>
      <c r="BL869" s="64"/>
      <c r="BM869" s="64"/>
      <c r="BN869" s="64"/>
      <c r="BO869" s="64"/>
      <c r="BP869" s="64"/>
      <c r="BQ869" s="64"/>
      <c r="BR869" s="64"/>
      <c r="BS869" s="64"/>
      <c r="BT869" s="64"/>
      <c r="BU869" s="64"/>
      <c r="BV869" s="64"/>
      <c r="BW869" s="64"/>
      <c r="BX869" s="64"/>
      <c r="BY869" s="64"/>
      <c r="BZ869" s="64"/>
      <c r="CA869" s="64"/>
      <c r="CB869" s="64"/>
      <c r="CC869" s="64"/>
      <c r="CD869" s="64"/>
      <c r="CE869" s="64"/>
      <c r="CF869" s="64"/>
      <c r="CG869" s="64"/>
      <c r="CH869" s="64"/>
      <c r="CI869" s="64"/>
      <c r="CJ869" s="64"/>
      <c r="CK869" s="64"/>
      <c r="CL869" s="64"/>
      <c r="CM869" s="64"/>
      <c r="CN869" s="64"/>
      <c r="CO869" s="64"/>
      <c r="CP869" s="64"/>
      <c r="CQ869" s="64"/>
      <c r="CR869" s="64"/>
      <c r="CS869" s="64"/>
      <c r="CT869" s="64"/>
      <c r="CU869" s="64"/>
      <c r="CV869" s="64"/>
      <c r="CW869" s="64"/>
      <c r="CX869" s="64"/>
    </row>
    <row r="870" spans="2:102" ht="13.5" customHeight="1" x14ac:dyDescent="0.2">
      <c r="B870" s="64"/>
      <c r="C870" s="68"/>
      <c r="D870" s="68"/>
      <c r="E870" s="68"/>
      <c r="F870" s="68"/>
      <c r="G870" s="64"/>
      <c r="H870" s="64"/>
      <c r="I870" s="64"/>
      <c r="J870" s="64"/>
      <c r="K870" s="64"/>
      <c r="L870" s="65"/>
      <c r="M870" s="64"/>
      <c r="N870" s="65"/>
      <c r="O870" s="64"/>
      <c r="P870" s="64"/>
      <c r="Q870" s="64"/>
      <c r="R870" s="64"/>
      <c r="S870" s="64"/>
      <c r="T870" s="64"/>
      <c r="U870" s="64"/>
      <c r="V870" s="64"/>
      <c r="W870" s="64"/>
      <c r="X870" s="64"/>
      <c r="Y870" s="64"/>
      <c r="Z870" s="64"/>
      <c r="AA870" s="64"/>
      <c r="AB870" s="64"/>
      <c r="AC870" s="64"/>
      <c r="AD870" s="64"/>
      <c r="AE870" s="64"/>
      <c r="AF870" s="66"/>
      <c r="AG870" s="66"/>
      <c r="AH870" s="66"/>
      <c r="AI870" s="66"/>
      <c r="AJ870" s="66"/>
      <c r="AK870" s="66"/>
      <c r="AL870" s="66"/>
      <c r="AM870" s="66"/>
      <c r="AN870" s="66"/>
      <c r="AO870" s="66"/>
      <c r="AP870" s="66"/>
      <c r="AQ870" s="66"/>
      <c r="AR870" s="66"/>
      <c r="AS870" s="66"/>
      <c r="AT870" s="66"/>
      <c r="AU870" s="66"/>
      <c r="AV870" s="66"/>
      <c r="AW870" s="66"/>
      <c r="AX870" s="66"/>
      <c r="AY870" s="66"/>
      <c r="AZ870" s="66"/>
      <c r="BA870" s="66"/>
      <c r="BB870" s="66"/>
      <c r="BC870" s="66"/>
      <c r="BD870" s="66"/>
      <c r="BE870" s="66"/>
      <c r="BF870" s="66"/>
      <c r="BG870" s="66"/>
      <c r="BH870" s="66"/>
      <c r="BI870" s="66"/>
      <c r="BJ870" s="66"/>
      <c r="BK870" s="66"/>
      <c r="BL870" s="66"/>
      <c r="BM870" s="66"/>
      <c r="BN870" s="66"/>
      <c r="BO870" s="66"/>
      <c r="BP870" s="66"/>
      <c r="BQ870" s="66"/>
      <c r="BR870" s="66"/>
      <c r="BS870" s="66"/>
      <c r="BT870" s="66"/>
      <c r="BU870" s="64"/>
      <c r="BV870" s="64"/>
      <c r="BW870" s="64"/>
      <c r="BX870" s="64"/>
      <c r="BY870" s="64"/>
      <c r="BZ870" s="64"/>
      <c r="CA870" s="64"/>
      <c r="CB870" s="64"/>
      <c r="CC870" s="64"/>
      <c r="CD870" s="64"/>
      <c r="CE870" s="64"/>
      <c r="CF870" s="64"/>
      <c r="CG870" s="64"/>
      <c r="CH870" s="64"/>
      <c r="CI870" s="64"/>
      <c r="CJ870" s="64"/>
      <c r="CK870" s="64"/>
      <c r="CL870" s="64"/>
      <c r="CM870" s="64"/>
      <c r="CN870" s="64"/>
      <c r="CO870" s="64"/>
      <c r="CP870" s="64"/>
      <c r="CQ870" s="64"/>
      <c r="CR870" s="64"/>
      <c r="CS870" s="64"/>
      <c r="CT870" s="64"/>
      <c r="CU870" s="64"/>
      <c r="CV870" s="64"/>
      <c r="CW870" s="64"/>
      <c r="CX870" s="64"/>
    </row>
    <row r="871" spans="2:102" ht="13.5" customHeight="1" x14ac:dyDescent="0.2">
      <c r="B871" s="64"/>
      <c r="C871" s="68"/>
      <c r="D871" s="68"/>
      <c r="E871" s="68"/>
      <c r="F871" s="68"/>
      <c r="G871" s="64"/>
      <c r="H871" s="64"/>
      <c r="I871" s="64"/>
      <c r="J871" s="64"/>
      <c r="K871" s="64"/>
      <c r="L871" s="64"/>
      <c r="M871" s="64"/>
      <c r="N871" s="65"/>
      <c r="O871" s="56"/>
      <c r="P871" s="56"/>
      <c r="Q871" s="56"/>
      <c r="R871" s="56"/>
      <c r="S871" s="56"/>
      <c r="T871" s="56"/>
      <c r="U871" s="56"/>
      <c r="V871" s="56"/>
      <c r="W871" s="56"/>
      <c r="X871" s="56"/>
      <c r="Y871" s="56"/>
      <c r="Z871" s="56"/>
      <c r="AA871" s="56"/>
      <c r="AB871" s="56"/>
      <c r="AC871" s="56"/>
      <c r="AD871" s="56"/>
      <c r="AE871" s="64"/>
      <c r="AF871" s="64"/>
      <c r="AG871" s="64"/>
      <c r="AH871" s="64"/>
      <c r="AI871" s="64"/>
      <c r="AJ871" s="64"/>
      <c r="AK871" s="64"/>
      <c r="AL871" s="64"/>
      <c r="AM871" s="64"/>
      <c r="AN871" s="64"/>
      <c r="AO871" s="64"/>
      <c r="AP871" s="64"/>
      <c r="AQ871" s="69"/>
      <c r="AR871" s="69"/>
      <c r="AS871" s="69"/>
      <c r="AT871" s="69"/>
      <c r="AU871" s="70"/>
      <c r="AV871" s="64"/>
      <c r="AW871" s="64"/>
      <c r="AX871" s="64"/>
      <c r="AY871" s="64"/>
      <c r="AZ871" s="64"/>
      <c r="BA871" s="70"/>
      <c r="BB871" s="64"/>
      <c r="BC871" s="64"/>
      <c r="BD871" s="64"/>
      <c r="BE871" s="64"/>
      <c r="BF871" s="64"/>
      <c r="BG871" s="64"/>
      <c r="BH871" s="70"/>
      <c r="BI871" s="64"/>
      <c r="BJ871" s="64"/>
      <c r="BK871" s="64"/>
      <c r="BL871" s="64"/>
      <c r="BM871" s="64"/>
      <c r="BN871" s="70"/>
      <c r="BO871" s="64"/>
      <c r="BP871" s="64"/>
      <c r="BQ871" s="64"/>
      <c r="BR871" s="64"/>
      <c r="BS871" s="64"/>
      <c r="BT871" s="64"/>
      <c r="BU871" s="64"/>
      <c r="BV871" s="64"/>
      <c r="BW871" s="64"/>
      <c r="BX871" s="64"/>
      <c r="BY871" s="64"/>
      <c r="BZ871" s="64"/>
      <c r="CA871" s="64"/>
      <c r="CB871" s="64"/>
      <c r="CC871" s="64"/>
      <c r="CD871" s="64"/>
      <c r="CE871" s="64"/>
      <c r="CF871" s="64"/>
      <c r="CG871" s="64"/>
      <c r="CH871" s="64"/>
      <c r="CI871" s="64"/>
      <c r="CJ871" s="64"/>
      <c r="CK871" s="64"/>
      <c r="CL871" s="64"/>
      <c r="CM871" s="64"/>
      <c r="CN871" s="64"/>
      <c r="CO871" s="64"/>
      <c r="CP871" s="64"/>
      <c r="CQ871" s="64"/>
      <c r="CR871" s="64"/>
      <c r="CS871" s="64"/>
      <c r="CT871" s="64"/>
      <c r="CU871" s="64"/>
      <c r="CV871" s="64"/>
      <c r="CW871" s="64"/>
      <c r="CX871" s="64"/>
    </row>
    <row r="872" spans="2:102" ht="13.5" customHeight="1" x14ac:dyDescent="0.2">
      <c r="B872" s="64"/>
      <c r="C872" s="68"/>
      <c r="D872" s="68"/>
      <c r="E872" s="68"/>
      <c r="F872" s="68"/>
      <c r="G872" s="64"/>
      <c r="H872" s="64"/>
      <c r="I872" s="64"/>
      <c r="J872" s="64"/>
      <c r="K872" s="64"/>
      <c r="L872" s="64"/>
      <c r="M872" s="64"/>
      <c r="N872" s="65"/>
      <c r="O872" s="56"/>
      <c r="P872" s="56"/>
      <c r="Q872" s="56"/>
      <c r="R872" s="56"/>
      <c r="S872" s="56"/>
      <c r="T872" s="56"/>
      <c r="U872" s="56"/>
      <c r="V872" s="56"/>
      <c r="W872" s="56"/>
      <c r="X872" s="56"/>
      <c r="Y872" s="56"/>
      <c r="Z872" s="56"/>
      <c r="AA872" s="56"/>
      <c r="AB872" s="56"/>
      <c r="AC872" s="56"/>
      <c r="AD872" s="56"/>
      <c r="AE872" s="64"/>
      <c r="AF872" s="64"/>
      <c r="AG872" s="64"/>
      <c r="AH872" s="64"/>
      <c r="AI872" s="64"/>
      <c r="AJ872" s="64"/>
      <c r="AK872" s="64"/>
      <c r="AL872" s="64"/>
      <c r="AM872" s="64"/>
      <c r="AN872" s="64"/>
      <c r="AO872" s="64"/>
      <c r="AP872" s="64"/>
      <c r="AQ872" s="64"/>
      <c r="AR872" s="64"/>
      <c r="AS872" s="64"/>
      <c r="AT872" s="64"/>
      <c r="AU872" s="64"/>
      <c r="AV872" s="64"/>
      <c r="AW872" s="64"/>
      <c r="AX872" s="64"/>
      <c r="AY872" s="64"/>
      <c r="AZ872" s="64"/>
      <c r="BA872" s="64"/>
      <c r="BB872" s="64"/>
      <c r="BC872" s="64"/>
      <c r="BD872" s="64"/>
      <c r="BE872" s="64"/>
      <c r="BF872" s="64"/>
      <c r="BG872" s="64"/>
      <c r="BH872" s="64"/>
      <c r="BI872" s="64"/>
      <c r="BJ872" s="64"/>
      <c r="BK872" s="64"/>
      <c r="BL872" s="64"/>
      <c r="BM872" s="64"/>
      <c r="BN872" s="64"/>
      <c r="BO872" s="64"/>
      <c r="BP872" s="64"/>
      <c r="BQ872" s="64"/>
      <c r="BR872" s="64"/>
      <c r="BS872" s="64"/>
      <c r="BT872" s="64"/>
      <c r="BU872" s="64"/>
      <c r="BV872" s="64"/>
      <c r="BW872" s="64"/>
      <c r="BX872" s="64"/>
      <c r="BY872" s="64"/>
      <c r="BZ872" s="64"/>
      <c r="CA872" s="64"/>
      <c r="CB872" s="64"/>
      <c r="CC872" s="64"/>
      <c r="CD872" s="64"/>
      <c r="CE872" s="64"/>
      <c r="CF872" s="64"/>
      <c r="CG872" s="64"/>
      <c r="CH872" s="64"/>
      <c r="CI872" s="64"/>
      <c r="CJ872" s="64"/>
      <c r="CK872" s="64"/>
      <c r="CL872" s="64"/>
      <c r="CM872" s="64"/>
      <c r="CN872" s="64"/>
      <c r="CO872" s="64"/>
      <c r="CP872" s="64"/>
      <c r="CQ872" s="64"/>
      <c r="CR872" s="64"/>
      <c r="CS872" s="64"/>
      <c r="CT872" s="64"/>
      <c r="CU872" s="64"/>
      <c r="CV872" s="64"/>
      <c r="CW872" s="64"/>
      <c r="CX872" s="64"/>
    </row>
    <row r="873" spans="2:102" ht="13.5" customHeight="1" x14ac:dyDescent="0.2">
      <c r="B873" s="77"/>
      <c r="C873" s="64"/>
      <c r="D873" s="64"/>
      <c r="E873" s="64"/>
      <c r="F873" s="64"/>
      <c r="G873" s="64"/>
      <c r="H873" s="64"/>
      <c r="I873" s="64"/>
      <c r="J873" s="64"/>
      <c r="K873" s="64"/>
      <c r="L873" s="64"/>
      <c r="M873" s="64"/>
      <c r="N873" s="65"/>
      <c r="O873" s="64"/>
      <c r="P873" s="64"/>
      <c r="Q873" s="64"/>
      <c r="R873" s="64"/>
      <c r="S873" s="64"/>
      <c r="T873" s="64"/>
      <c r="U873" s="64"/>
      <c r="V873" s="64"/>
      <c r="W873" s="64"/>
      <c r="X873" s="64"/>
      <c r="Y873" s="64"/>
      <c r="Z873" s="64"/>
      <c r="AA873" s="64"/>
      <c r="AB873" s="64"/>
      <c r="AC873" s="56"/>
      <c r="AD873" s="56"/>
      <c r="AE873" s="56"/>
      <c r="AF873" s="56"/>
      <c r="AG873" s="56"/>
      <c r="AH873" s="56"/>
      <c r="AI873" s="64"/>
      <c r="AJ873" s="64"/>
      <c r="AK873" s="64"/>
      <c r="AL873" s="64"/>
      <c r="AM873" s="64"/>
      <c r="AN873" s="64"/>
      <c r="AO873" s="64"/>
      <c r="AP873" s="64"/>
      <c r="AQ873" s="64"/>
      <c r="AR873" s="64"/>
      <c r="AS873" s="64"/>
      <c r="AT873" s="64"/>
      <c r="AU873" s="64"/>
      <c r="AV873" s="64"/>
      <c r="AW873" s="64"/>
      <c r="AX873" s="64"/>
      <c r="AY873" s="64"/>
      <c r="AZ873" s="64"/>
      <c r="BA873" s="64"/>
      <c r="BB873" s="64"/>
      <c r="BC873" s="64"/>
      <c r="BD873" s="64"/>
      <c r="BE873" s="64"/>
      <c r="BF873" s="64"/>
      <c r="BG873" s="64"/>
      <c r="BH873" s="64"/>
      <c r="BI873" s="64"/>
      <c r="BJ873" s="64"/>
      <c r="BK873" s="64"/>
      <c r="BL873" s="64"/>
      <c r="BM873" s="64"/>
      <c r="BN873" s="64"/>
      <c r="BO873" s="64"/>
      <c r="BP873" s="64"/>
      <c r="BQ873" s="64"/>
      <c r="BR873" s="64"/>
      <c r="BS873" s="64"/>
      <c r="BT873" s="64"/>
      <c r="BU873" s="64"/>
      <c r="BV873" s="64"/>
      <c r="BW873" s="64"/>
      <c r="BX873" s="64"/>
      <c r="BY873" s="64"/>
      <c r="BZ873" s="64"/>
      <c r="CA873" s="64"/>
      <c r="CB873" s="64"/>
      <c r="CC873" s="64"/>
      <c r="CD873" s="64"/>
      <c r="CE873" s="64"/>
      <c r="CF873" s="64"/>
      <c r="CG873" s="64"/>
      <c r="CH873" s="64"/>
      <c r="CI873" s="64"/>
      <c r="CJ873" s="64"/>
      <c r="CK873" s="64"/>
      <c r="CL873" s="64"/>
      <c r="CM873" s="64"/>
      <c r="CN873" s="64"/>
      <c r="CO873" s="64"/>
      <c r="CP873" s="64"/>
      <c r="CQ873" s="64"/>
      <c r="CR873" s="64"/>
      <c r="CS873" s="64"/>
      <c r="CT873" s="64"/>
      <c r="CU873" s="64"/>
      <c r="CV873" s="64"/>
      <c r="CW873" s="64"/>
      <c r="CX873" s="64"/>
    </row>
    <row r="874" spans="2:102" ht="13.5" customHeight="1" x14ac:dyDescent="0.2">
      <c r="B874" s="77"/>
      <c r="C874" s="83"/>
      <c r="D874" s="83"/>
      <c r="E874" s="83"/>
      <c r="F874" s="83"/>
      <c r="G874" s="83"/>
      <c r="H874" s="83"/>
      <c r="I874" s="83"/>
      <c r="J874" s="83"/>
      <c r="K874" s="83"/>
      <c r="L874" s="83"/>
      <c r="M874" s="83"/>
      <c r="N874" s="83"/>
      <c r="O874" s="83"/>
      <c r="P874" s="83"/>
      <c r="Q874" s="83"/>
      <c r="R874" s="54"/>
      <c r="S874" s="54"/>
      <c r="T874" s="54"/>
      <c r="U874" s="83"/>
      <c r="V874" s="83"/>
      <c r="W874" s="83"/>
      <c r="X874" s="83"/>
      <c r="Y874" s="83"/>
      <c r="Z874" s="83"/>
      <c r="AA874" s="83"/>
      <c r="AB874" s="83"/>
      <c r="AC874" s="83"/>
      <c r="AD874" s="83"/>
      <c r="AE874" s="83"/>
      <c r="AF874" s="83"/>
      <c r="AG874" s="83"/>
      <c r="AH874" s="83"/>
      <c r="AI874" s="83"/>
      <c r="AJ874" s="83"/>
      <c r="AK874" s="83"/>
      <c r="AL874" s="83"/>
      <c r="AM874" s="83"/>
      <c r="AN874" s="83"/>
      <c r="AO874" s="83"/>
      <c r="AP874" s="83"/>
      <c r="AQ874" s="83"/>
      <c r="AR874" s="83"/>
      <c r="AS874" s="83"/>
      <c r="AT874" s="83"/>
      <c r="AU874" s="83"/>
      <c r="AV874" s="83"/>
      <c r="AW874" s="83"/>
      <c r="AX874" s="83"/>
      <c r="AY874" s="83"/>
      <c r="AZ874" s="71"/>
      <c r="BA874" s="83"/>
      <c r="BB874" s="83"/>
      <c r="BC874" s="83"/>
      <c r="BD874" s="83"/>
      <c r="BE874" s="83"/>
      <c r="BF874" s="83"/>
      <c r="BG874" s="83"/>
      <c r="BH874" s="83"/>
      <c r="BI874" s="83"/>
      <c r="BJ874" s="83"/>
      <c r="BK874" s="83"/>
      <c r="BL874" s="83"/>
      <c r="BM874" s="83"/>
      <c r="BN874" s="83"/>
      <c r="BO874" s="83"/>
      <c r="BP874" s="54"/>
      <c r="BQ874" s="54"/>
      <c r="BR874" s="54"/>
      <c r="BS874" s="83"/>
      <c r="BT874" s="83"/>
      <c r="BU874" s="83"/>
      <c r="BV874" s="83"/>
      <c r="BW874" s="83"/>
      <c r="BX874" s="83"/>
      <c r="BY874" s="83"/>
      <c r="BZ874" s="83"/>
      <c r="CA874" s="83"/>
      <c r="CB874" s="83"/>
      <c r="CC874" s="83"/>
      <c r="CD874" s="83"/>
      <c r="CE874" s="83"/>
      <c r="CF874" s="83"/>
      <c r="CG874" s="83"/>
      <c r="CH874" s="83"/>
      <c r="CI874" s="83"/>
      <c r="CJ874" s="83"/>
      <c r="CK874" s="83"/>
      <c r="CL874" s="83"/>
      <c r="CM874" s="83"/>
      <c r="CN874" s="83"/>
      <c r="CO874" s="83"/>
      <c r="CP874" s="83"/>
      <c r="CQ874" s="83"/>
      <c r="CR874" s="83"/>
      <c r="CS874" s="83"/>
      <c r="CT874" s="83"/>
      <c r="CU874" s="83"/>
      <c r="CV874" s="83"/>
      <c r="CW874" s="83"/>
      <c r="CX874" s="77"/>
    </row>
    <row r="875" spans="2:102" ht="13.5" customHeight="1" x14ac:dyDescent="0.2">
      <c r="B875" s="77"/>
      <c r="C875" s="83"/>
      <c r="D875" s="83"/>
      <c r="E875" s="83"/>
      <c r="F875" s="83"/>
      <c r="G875" s="83"/>
      <c r="H875" s="83"/>
      <c r="I875" s="83"/>
      <c r="J875" s="83"/>
      <c r="K875" s="83"/>
      <c r="L875" s="83"/>
      <c r="M875" s="83"/>
      <c r="N875" s="83"/>
      <c r="O875" s="83"/>
      <c r="P875" s="83"/>
      <c r="Q875" s="83"/>
      <c r="R875" s="83"/>
      <c r="S875" s="83"/>
      <c r="T875" s="83"/>
      <c r="U875" s="83"/>
      <c r="V875" s="83"/>
      <c r="W875" s="83"/>
      <c r="X875" s="54"/>
      <c r="Y875" s="54"/>
      <c r="Z875" s="54"/>
      <c r="AA875" s="54"/>
      <c r="AB875" s="54"/>
      <c r="AC875" s="73"/>
      <c r="AD875" s="73"/>
      <c r="AE875" s="73"/>
      <c r="AF875" s="73"/>
      <c r="AG875" s="73"/>
      <c r="AH875" s="73"/>
      <c r="AI875" s="73"/>
      <c r="AJ875" s="73"/>
      <c r="AK875" s="73"/>
      <c r="AL875" s="73"/>
      <c r="AM875" s="73"/>
      <c r="AN875" s="73"/>
      <c r="AO875" s="73"/>
      <c r="AP875" s="73"/>
      <c r="AQ875" s="73"/>
      <c r="AR875" s="73"/>
      <c r="AS875" s="73"/>
      <c r="AT875" s="73"/>
      <c r="AU875" s="73"/>
      <c r="AV875" s="73"/>
      <c r="AW875" s="73"/>
      <c r="AX875" s="73"/>
      <c r="AY875" s="73"/>
      <c r="AZ875" s="72"/>
      <c r="BA875" s="83"/>
      <c r="BB875" s="83"/>
      <c r="BC875" s="83"/>
      <c r="BD875" s="83"/>
      <c r="BE875" s="83"/>
      <c r="BF875" s="83"/>
      <c r="BG875" s="83"/>
      <c r="BH875" s="83"/>
      <c r="BI875" s="83"/>
      <c r="BJ875" s="83"/>
      <c r="BK875" s="83"/>
      <c r="BL875" s="83"/>
      <c r="BM875" s="83"/>
      <c r="BN875" s="83"/>
      <c r="BO875" s="83"/>
      <c r="BP875" s="83"/>
      <c r="BQ875" s="83"/>
      <c r="BR875" s="83"/>
      <c r="BS875" s="83"/>
      <c r="BT875" s="83"/>
      <c r="BU875" s="83"/>
      <c r="BV875" s="54"/>
      <c r="BW875" s="54"/>
      <c r="BX875" s="54"/>
      <c r="BY875" s="54"/>
      <c r="BZ875" s="54"/>
      <c r="CA875" s="73"/>
      <c r="CB875" s="73"/>
      <c r="CC875" s="73"/>
      <c r="CD875" s="73"/>
      <c r="CE875" s="73"/>
      <c r="CF875" s="73"/>
      <c r="CG875" s="73"/>
      <c r="CH875" s="73"/>
      <c r="CI875" s="73"/>
      <c r="CJ875" s="73"/>
      <c r="CK875" s="73"/>
      <c r="CL875" s="73"/>
      <c r="CM875" s="73"/>
      <c r="CN875" s="73"/>
      <c r="CO875" s="73"/>
      <c r="CP875" s="73"/>
      <c r="CQ875" s="73"/>
      <c r="CR875" s="73"/>
      <c r="CS875" s="73"/>
      <c r="CT875" s="73"/>
      <c r="CU875" s="73"/>
      <c r="CV875" s="73"/>
      <c r="CW875" s="73"/>
      <c r="CX875" s="77"/>
    </row>
    <row r="876" spans="2:102" ht="13.5" customHeight="1" x14ac:dyDescent="0.25">
      <c r="B876" s="77"/>
      <c r="C876" s="84"/>
      <c r="D876" s="75"/>
      <c r="E876" s="75"/>
      <c r="F876" s="75"/>
      <c r="G876" s="75"/>
      <c r="H876" s="75"/>
      <c r="I876" s="75"/>
      <c r="J876" s="75"/>
      <c r="K876" s="75"/>
      <c r="L876" s="75"/>
      <c r="M876" s="74"/>
      <c r="N876" s="74"/>
      <c r="O876" s="74"/>
      <c r="P876" s="74"/>
      <c r="Q876" s="74"/>
      <c r="R876" s="85"/>
      <c r="S876" s="85"/>
      <c r="T876" s="85"/>
      <c r="U876" s="86"/>
      <c r="V876" s="86"/>
      <c r="W876" s="86"/>
      <c r="X876" s="74"/>
      <c r="Y876" s="74"/>
      <c r="Z876" s="74"/>
      <c r="AA876" s="74"/>
      <c r="AB876" s="74"/>
      <c r="AC876" s="73"/>
      <c r="AD876" s="73"/>
      <c r="AE876" s="73"/>
      <c r="AF876" s="73"/>
      <c r="AG876" s="73"/>
      <c r="AH876" s="73"/>
      <c r="AI876" s="73"/>
      <c r="AJ876" s="73"/>
      <c r="AK876" s="73"/>
      <c r="AL876" s="73"/>
      <c r="AM876" s="73"/>
      <c r="AN876" s="73"/>
      <c r="AO876" s="73"/>
      <c r="AP876" s="73"/>
      <c r="AQ876" s="73"/>
      <c r="AR876" s="73"/>
      <c r="AS876" s="73"/>
      <c r="AT876" s="73"/>
      <c r="AU876" s="73"/>
      <c r="AV876" s="73"/>
      <c r="AW876" s="73"/>
      <c r="AX876" s="73"/>
      <c r="AY876" s="73"/>
      <c r="AZ876" s="72"/>
      <c r="BA876" s="84"/>
      <c r="BB876" s="76"/>
      <c r="BC876" s="76"/>
      <c r="BD876" s="76"/>
      <c r="BE876" s="76"/>
      <c r="BF876" s="76"/>
      <c r="BG876" s="76"/>
      <c r="BH876" s="76"/>
      <c r="BI876" s="76"/>
      <c r="BJ876" s="76"/>
      <c r="BK876" s="74"/>
      <c r="BL876" s="74"/>
      <c r="BM876" s="74"/>
      <c r="BN876" s="74"/>
      <c r="BO876" s="74"/>
      <c r="BP876" s="85"/>
      <c r="BQ876" s="85"/>
      <c r="BR876" s="85"/>
      <c r="BS876" s="86"/>
      <c r="BT876" s="86"/>
      <c r="BU876" s="86"/>
      <c r="BV876" s="74"/>
      <c r="BW876" s="74"/>
      <c r="BX876" s="74"/>
      <c r="BY876" s="74"/>
      <c r="BZ876" s="74"/>
      <c r="CA876" s="73"/>
      <c r="CB876" s="73"/>
      <c r="CC876" s="73"/>
      <c r="CD876" s="73"/>
      <c r="CE876" s="73"/>
      <c r="CF876" s="73"/>
      <c r="CG876" s="73"/>
      <c r="CH876" s="73"/>
      <c r="CI876" s="73"/>
      <c r="CJ876" s="73"/>
      <c r="CK876" s="73"/>
      <c r="CL876" s="73"/>
      <c r="CM876" s="73"/>
      <c r="CN876" s="73"/>
      <c r="CO876" s="73"/>
      <c r="CP876" s="73"/>
      <c r="CQ876" s="73"/>
      <c r="CR876" s="73"/>
      <c r="CS876" s="73"/>
      <c r="CT876" s="73"/>
      <c r="CU876" s="73"/>
      <c r="CV876" s="73"/>
      <c r="CW876" s="73"/>
      <c r="CX876" s="77"/>
    </row>
    <row r="877" spans="2:102" ht="13.5" customHeight="1" x14ac:dyDescent="0.25">
      <c r="B877" s="77"/>
      <c r="C877" s="84"/>
      <c r="D877" s="75"/>
      <c r="E877" s="75"/>
      <c r="F877" s="75"/>
      <c r="G877" s="75"/>
      <c r="H877" s="75"/>
      <c r="I877" s="75"/>
      <c r="J877" s="75"/>
      <c r="K877" s="75"/>
      <c r="L877" s="75"/>
      <c r="M877" s="74"/>
      <c r="N877" s="74"/>
      <c r="O877" s="74"/>
      <c r="P877" s="74"/>
      <c r="Q877" s="74"/>
      <c r="R877" s="85"/>
      <c r="S877" s="85"/>
      <c r="T877" s="85"/>
      <c r="U877" s="86"/>
      <c r="V877" s="86"/>
      <c r="W877" s="86"/>
      <c r="X877" s="74"/>
      <c r="Y877" s="74"/>
      <c r="Z877" s="74"/>
      <c r="AA877" s="74"/>
      <c r="AB877" s="74"/>
      <c r="AC877" s="73"/>
      <c r="AD877" s="73"/>
      <c r="AE877" s="73"/>
      <c r="AF877" s="73"/>
      <c r="AG877" s="73"/>
      <c r="AH877" s="73"/>
      <c r="AI877" s="73"/>
      <c r="AJ877" s="73"/>
      <c r="AK877" s="73"/>
      <c r="AL877" s="73"/>
      <c r="AM877" s="73"/>
      <c r="AN877" s="73"/>
      <c r="AO877" s="73"/>
      <c r="AP877" s="73"/>
      <c r="AQ877" s="73"/>
      <c r="AR877" s="73"/>
      <c r="AS877" s="73"/>
      <c r="AT877" s="73"/>
      <c r="AU877" s="73"/>
      <c r="AV877" s="73"/>
      <c r="AW877" s="73"/>
      <c r="AX877" s="73"/>
      <c r="AY877" s="73"/>
      <c r="AZ877" s="72"/>
      <c r="BA877" s="84"/>
      <c r="BB877" s="76"/>
      <c r="BC877" s="76"/>
      <c r="BD877" s="76"/>
      <c r="BE877" s="76"/>
      <c r="BF877" s="76"/>
      <c r="BG877" s="76"/>
      <c r="BH877" s="76"/>
      <c r="BI877" s="76"/>
      <c r="BJ877" s="76"/>
      <c r="BK877" s="74"/>
      <c r="BL877" s="74"/>
      <c r="BM877" s="74"/>
      <c r="BN877" s="74"/>
      <c r="BO877" s="74"/>
      <c r="BP877" s="85"/>
      <c r="BQ877" s="85"/>
      <c r="BR877" s="85"/>
      <c r="BS877" s="86"/>
      <c r="BT877" s="86"/>
      <c r="BU877" s="86"/>
      <c r="BV877" s="74"/>
      <c r="BW877" s="74"/>
      <c r="BX877" s="74"/>
      <c r="BY877" s="74"/>
      <c r="BZ877" s="74"/>
      <c r="CA877" s="73"/>
      <c r="CB877" s="73"/>
      <c r="CC877" s="73"/>
      <c r="CD877" s="73"/>
      <c r="CE877" s="73"/>
      <c r="CF877" s="73"/>
      <c r="CG877" s="73"/>
      <c r="CH877" s="73"/>
      <c r="CI877" s="73"/>
      <c r="CJ877" s="73"/>
      <c r="CK877" s="73"/>
      <c r="CL877" s="73"/>
      <c r="CM877" s="73"/>
      <c r="CN877" s="73"/>
      <c r="CO877" s="73"/>
      <c r="CP877" s="73"/>
      <c r="CQ877" s="73"/>
      <c r="CR877" s="73"/>
      <c r="CS877" s="73"/>
      <c r="CT877" s="73"/>
      <c r="CU877" s="73"/>
      <c r="CV877" s="73"/>
      <c r="CW877" s="73"/>
      <c r="CX877" s="77"/>
    </row>
    <row r="878" spans="2:102" ht="13.5" customHeight="1" x14ac:dyDescent="0.25">
      <c r="B878" s="77"/>
      <c r="C878" s="84"/>
      <c r="D878" s="75"/>
      <c r="E878" s="75"/>
      <c r="F878" s="75"/>
      <c r="G878" s="75"/>
      <c r="H878" s="75"/>
      <c r="I878" s="75"/>
      <c r="J878" s="75"/>
      <c r="K878" s="75"/>
      <c r="L878" s="75"/>
      <c r="M878" s="74"/>
      <c r="N878" s="74"/>
      <c r="O878" s="74"/>
      <c r="P878" s="74"/>
      <c r="Q878" s="74"/>
      <c r="R878" s="85"/>
      <c r="S878" s="85"/>
      <c r="T878" s="85"/>
      <c r="U878" s="86"/>
      <c r="V878" s="86"/>
      <c r="W878" s="86"/>
      <c r="X878" s="74"/>
      <c r="Y878" s="74"/>
      <c r="Z878" s="74"/>
      <c r="AA878" s="74"/>
      <c r="AB878" s="74"/>
      <c r="AC878" s="73"/>
      <c r="AD878" s="73"/>
      <c r="AE878" s="73"/>
      <c r="AF878" s="73"/>
      <c r="AG878" s="73"/>
      <c r="AH878" s="73"/>
      <c r="AI878" s="73"/>
      <c r="AJ878" s="73"/>
      <c r="AK878" s="73"/>
      <c r="AL878" s="73"/>
      <c r="AM878" s="73"/>
      <c r="AN878" s="73"/>
      <c r="AO878" s="73"/>
      <c r="AP878" s="73"/>
      <c r="AQ878" s="73"/>
      <c r="AR878" s="73"/>
      <c r="AS878" s="73"/>
      <c r="AT878" s="73"/>
      <c r="AU878" s="73"/>
      <c r="AV878" s="73"/>
      <c r="AW878" s="73"/>
      <c r="AX878" s="73"/>
      <c r="AY878" s="73"/>
      <c r="AZ878" s="72"/>
      <c r="BA878" s="84"/>
      <c r="BB878" s="76"/>
      <c r="BC878" s="76"/>
      <c r="BD878" s="76"/>
      <c r="BE878" s="76"/>
      <c r="BF878" s="76"/>
      <c r="BG878" s="76"/>
      <c r="BH878" s="76"/>
      <c r="BI878" s="76"/>
      <c r="BJ878" s="76"/>
      <c r="BK878" s="74"/>
      <c r="BL878" s="74"/>
      <c r="BM878" s="74"/>
      <c r="BN878" s="74"/>
      <c r="BO878" s="74"/>
      <c r="BP878" s="85"/>
      <c r="BQ878" s="85"/>
      <c r="BR878" s="85"/>
      <c r="BS878" s="86"/>
      <c r="BT878" s="86"/>
      <c r="BU878" s="86"/>
      <c r="BV878" s="74"/>
      <c r="BW878" s="74"/>
      <c r="BX878" s="74"/>
      <c r="BY878" s="74"/>
      <c r="BZ878" s="74"/>
      <c r="CA878" s="73"/>
      <c r="CB878" s="73"/>
      <c r="CC878" s="73"/>
      <c r="CD878" s="73"/>
      <c r="CE878" s="73"/>
      <c r="CF878" s="73"/>
      <c r="CG878" s="73"/>
      <c r="CH878" s="73"/>
      <c r="CI878" s="73"/>
      <c r="CJ878" s="73"/>
      <c r="CK878" s="73"/>
      <c r="CL878" s="73"/>
      <c r="CM878" s="73"/>
      <c r="CN878" s="73"/>
      <c r="CO878" s="73"/>
      <c r="CP878" s="73"/>
      <c r="CQ878" s="73"/>
      <c r="CR878" s="73"/>
      <c r="CS878" s="73"/>
      <c r="CT878" s="73"/>
      <c r="CU878" s="73"/>
      <c r="CV878" s="73"/>
      <c r="CW878" s="73"/>
      <c r="CX878" s="77"/>
    </row>
    <row r="879" spans="2:102" ht="13.5" customHeight="1" x14ac:dyDescent="0.25">
      <c r="B879" s="77"/>
      <c r="C879" s="84"/>
      <c r="D879" s="75"/>
      <c r="E879" s="75"/>
      <c r="F879" s="75"/>
      <c r="G879" s="75"/>
      <c r="H879" s="75"/>
      <c r="I879" s="75"/>
      <c r="J879" s="75"/>
      <c r="K879" s="75"/>
      <c r="L879" s="75"/>
      <c r="M879" s="74"/>
      <c r="N879" s="74"/>
      <c r="O879" s="74"/>
      <c r="P879" s="74"/>
      <c r="Q879" s="74"/>
      <c r="R879" s="85"/>
      <c r="S879" s="85"/>
      <c r="T879" s="85"/>
      <c r="U879" s="86"/>
      <c r="V879" s="86"/>
      <c r="W879" s="86"/>
      <c r="X879" s="74"/>
      <c r="Y879" s="74"/>
      <c r="Z879" s="74"/>
      <c r="AA879" s="74"/>
      <c r="AB879" s="74"/>
      <c r="AC879" s="73"/>
      <c r="AD879" s="73"/>
      <c r="AE879" s="73"/>
      <c r="AF879" s="73"/>
      <c r="AG879" s="73"/>
      <c r="AH879" s="73"/>
      <c r="AI879" s="73"/>
      <c r="AJ879" s="73"/>
      <c r="AK879" s="73"/>
      <c r="AL879" s="73"/>
      <c r="AM879" s="73"/>
      <c r="AN879" s="73"/>
      <c r="AO879" s="73"/>
      <c r="AP879" s="73"/>
      <c r="AQ879" s="73"/>
      <c r="AR879" s="73"/>
      <c r="AS879" s="73"/>
      <c r="AT879" s="73"/>
      <c r="AU879" s="73"/>
      <c r="AV879" s="73"/>
      <c r="AW879" s="73"/>
      <c r="AX879" s="73"/>
      <c r="AY879" s="73"/>
      <c r="AZ879" s="72"/>
      <c r="BA879" s="84"/>
      <c r="BB879" s="76"/>
      <c r="BC879" s="76"/>
      <c r="BD879" s="76"/>
      <c r="BE879" s="76"/>
      <c r="BF879" s="76"/>
      <c r="BG879" s="76"/>
      <c r="BH879" s="76"/>
      <c r="BI879" s="76"/>
      <c r="BJ879" s="76"/>
      <c r="BK879" s="74"/>
      <c r="BL879" s="74"/>
      <c r="BM879" s="74"/>
      <c r="BN879" s="74"/>
      <c r="BO879" s="74"/>
      <c r="BP879" s="85"/>
      <c r="BQ879" s="85"/>
      <c r="BR879" s="85"/>
      <c r="BS879" s="86"/>
      <c r="BT879" s="86"/>
      <c r="BU879" s="86"/>
      <c r="BV879" s="74"/>
      <c r="BW879" s="74"/>
      <c r="BX879" s="74"/>
      <c r="BY879" s="74"/>
      <c r="BZ879" s="74"/>
      <c r="CA879" s="73"/>
      <c r="CB879" s="73"/>
      <c r="CC879" s="73"/>
      <c r="CD879" s="73"/>
      <c r="CE879" s="73"/>
      <c r="CF879" s="73"/>
      <c r="CG879" s="73"/>
      <c r="CH879" s="73"/>
      <c r="CI879" s="73"/>
      <c r="CJ879" s="73"/>
      <c r="CK879" s="73"/>
      <c r="CL879" s="73"/>
      <c r="CM879" s="73"/>
      <c r="CN879" s="73"/>
      <c r="CO879" s="73"/>
      <c r="CP879" s="73"/>
      <c r="CQ879" s="73"/>
      <c r="CR879" s="73"/>
      <c r="CS879" s="73"/>
      <c r="CT879" s="73"/>
      <c r="CU879" s="73"/>
      <c r="CV879" s="73"/>
      <c r="CW879" s="73"/>
      <c r="CX879" s="77"/>
    </row>
    <row r="880" spans="2:102" ht="13.5" customHeight="1" x14ac:dyDescent="0.2">
      <c r="B880" s="77"/>
      <c r="C880" s="83"/>
      <c r="D880" s="83"/>
      <c r="E880" s="83"/>
      <c r="F880" s="83"/>
      <c r="G880" s="83"/>
      <c r="H880" s="83"/>
      <c r="I880" s="83"/>
      <c r="J880" s="83"/>
      <c r="K880" s="83"/>
      <c r="L880" s="83"/>
      <c r="M880" s="83"/>
      <c r="N880" s="83"/>
      <c r="O880" s="83"/>
      <c r="P880" s="83"/>
      <c r="Q880" s="83"/>
      <c r="R880" s="83"/>
      <c r="S880" s="83"/>
      <c r="T880" s="83"/>
      <c r="U880" s="83"/>
      <c r="V880" s="83"/>
      <c r="W880" s="83"/>
      <c r="X880" s="54"/>
      <c r="Y880" s="54"/>
      <c r="Z880" s="54"/>
      <c r="AA880" s="54"/>
      <c r="AB880" s="54"/>
      <c r="AC880" s="73"/>
      <c r="AD880" s="73"/>
      <c r="AE880" s="73"/>
      <c r="AF880" s="73"/>
      <c r="AG880" s="73"/>
      <c r="AH880" s="73"/>
      <c r="AI880" s="73"/>
      <c r="AJ880" s="73"/>
      <c r="AK880" s="73"/>
      <c r="AL880" s="73"/>
      <c r="AM880" s="73"/>
      <c r="AN880" s="73"/>
      <c r="AO880" s="73"/>
      <c r="AP880" s="73"/>
      <c r="AQ880" s="73"/>
      <c r="AR880" s="73"/>
      <c r="AS880" s="73"/>
      <c r="AT880" s="73"/>
      <c r="AU880" s="73"/>
      <c r="AV880" s="73"/>
      <c r="AW880" s="73"/>
      <c r="AX880" s="73"/>
      <c r="AY880" s="73"/>
      <c r="AZ880" s="72"/>
      <c r="BA880" s="83"/>
      <c r="BB880" s="83"/>
      <c r="BC880" s="83"/>
      <c r="BD880" s="83"/>
      <c r="BE880" s="83"/>
      <c r="BF880" s="83"/>
      <c r="BG880" s="83"/>
      <c r="BH880" s="83"/>
      <c r="BI880" s="83"/>
      <c r="BJ880" s="83"/>
      <c r="BK880" s="83"/>
      <c r="BL880" s="83"/>
      <c r="BM880" s="83"/>
      <c r="BN880" s="83"/>
      <c r="BO880" s="83"/>
      <c r="BP880" s="83"/>
      <c r="BQ880" s="83"/>
      <c r="BR880" s="83"/>
      <c r="BS880" s="83"/>
      <c r="BT880" s="83"/>
      <c r="BU880" s="83"/>
      <c r="BV880" s="54"/>
      <c r="BW880" s="54"/>
      <c r="BX880" s="54"/>
      <c r="BY880" s="54"/>
      <c r="BZ880" s="54"/>
      <c r="CA880" s="73"/>
      <c r="CB880" s="73"/>
      <c r="CC880" s="73"/>
      <c r="CD880" s="73"/>
      <c r="CE880" s="73"/>
      <c r="CF880" s="73"/>
      <c r="CG880" s="73"/>
      <c r="CH880" s="73"/>
      <c r="CI880" s="73"/>
      <c r="CJ880" s="73"/>
      <c r="CK880" s="73"/>
      <c r="CL880" s="73"/>
      <c r="CM880" s="73"/>
      <c r="CN880" s="73"/>
      <c r="CO880" s="73"/>
      <c r="CP880" s="73"/>
      <c r="CQ880" s="73"/>
      <c r="CR880" s="73"/>
      <c r="CS880" s="73"/>
      <c r="CT880" s="73"/>
      <c r="CU880" s="73"/>
      <c r="CV880" s="73"/>
      <c r="CW880" s="73"/>
      <c r="CX880" s="77"/>
    </row>
    <row r="881" spans="2:102" ht="13.5" customHeight="1" x14ac:dyDescent="0.2">
      <c r="B881" s="77"/>
      <c r="C881" s="83"/>
      <c r="D881" s="83"/>
      <c r="E881" s="83"/>
      <c r="F881" s="83"/>
      <c r="G881" s="83"/>
      <c r="H881" s="83"/>
      <c r="I881" s="83"/>
      <c r="J881" s="83"/>
      <c r="K881" s="83"/>
      <c r="L881" s="83"/>
      <c r="M881" s="83"/>
      <c r="N881" s="83"/>
      <c r="O881" s="83"/>
      <c r="P881" s="83"/>
      <c r="Q881" s="83"/>
      <c r="R881" s="83"/>
      <c r="S881" s="83"/>
      <c r="T881" s="83"/>
      <c r="U881" s="83"/>
      <c r="V881" s="83"/>
      <c r="W881" s="83"/>
      <c r="X881" s="54"/>
      <c r="Y881" s="54"/>
      <c r="Z881" s="54"/>
      <c r="AA881" s="54"/>
      <c r="AB881" s="54"/>
      <c r="AC881" s="73"/>
      <c r="AD881" s="73"/>
      <c r="AE881" s="73"/>
      <c r="AF881" s="73"/>
      <c r="AG881" s="73"/>
      <c r="AH881" s="73"/>
      <c r="AI881" s="73"/>
      <c r="AJ881" s="73"/>
      <c r="AK881" s="73"/>
      <c r="AL881" s="73"/>
      <c r="AM881" s="73"/>
      <c r="AN881" s="73"/>
      <c r="AO881" s="73"/>
      <c r="AP881" s="73"/>
      <c r="AQ881" s="73"/>
      <c r="AR881" s="73"/>
      <c r="AS881" s="73"/>
      <c r="AT881" s="73"/>
      <c r="AU881" s="73"/>
      <c r="AV881" s="73"/>
      <c r="AW881" s="73"/>
      <c r="AX881" s="73"/>
      <c r="AY881" s="73"/>
      <c r="AZ881" s="77"/>
      <c r="BA881" s="83"/>
      <c r="BB881" s="83"/>
      <c r="BC881" s="83"/>
      <c r="BD881" s="83"/>
      <c r="BE881" s="83"/>
      <c r="BF881" s="83"/>
      <c r="BG881" s="83"/>
      <c r="BH881" s="83"/>
      <c r="BI881" s="83"/>
      <c r="BJ881" s="83"/>
      <c r="BK881" s="83"/>
      <c r="BL881" s="83"/>
      <c r="BM881" s="83"/>
      <c r="BN881" s="83"/>
      <c r="BO881" s="83"/>
      <c r="BP881" s="83"/>
      <c r="BQ881" s="83"/>
      <c r="BR881" s="83"/>
      <c r="BS881" s="83"/>
      <c r="BT881" s="83"/>
      <c r="BU881" s="83"/>
      <c r="BV881" s="54"/>
      <c r="BW881" s="54"/>
      <c r="BX881" s="54"/>
      <c r="BY881" s="54"/>
      <c r="BZ881" s="54"/>
      <c r="CA881" s="73"/>
      <c r="CB881" s="73"/>
      <c r="CC881" s="73"/>
      <c r="CD881" s="73"/>
      <c r="CE881" s="73"/>
      <c r="CF881" s="73"/>
      <c r="CG881" s="73"/>
      <c r="CH881" s="73"/>
      <c r="CI881" s="73"/>
      <c r="CJ881" s="73"/>
      <c r="CK881" s="73"/>
      <c r="CL881" s="73"/>
      <c r="CM881" s="73"/>
      <c r="CN881" s="73"/>
      <c r="CO881" s="73"/>
      <c r="CP881" s="73"/>
      <c r="CQ881" s="73"/>
      <c r="CR881" s="73"/>
      <c r="CS881" s="73"/>
      <c r="CT881" s="73"/>
      <c r="CU881" s="73"/>
      <c r="CV881" s="73"/>
      <c r="CW881" s="73"/>
      <c r="CX881" s="77"/>
    </row>
    <row r="882" spans="2:102" ht="13.5" customHeight="1" x14ac:dyDescent="0.25">
      <c r="B882" s="77"/>
      <c r="C882" s="84"/>
      <c r="D882" s="75"/>
      <c r="E882" s="75"/>
      <c r="F882" s="75"/>
      <c r="G882" s="75"/>
      <c r="H882" s="75"/>
      <c r="I882" s="75"/>
      <c r="J882" s="75"/>
      <c r="K882" s="75"/>
      <c r="L882" s="75"/>
      <c r="M882" s="74"/>
      <c r="N882" s="74"/>
      <c r="O882" s="74"/>
      <c r="P882" s="74"/>
      <c r="Q882" s="74"/>
      <c r="R882" s="85"/>
      <c r="S882" s="85"/>
      <c r="T882" s="85"/>
      <c r="U882" s="86"/>
      <c r="V882" s="86"/>
      <c r="W882" s="86"/>
      <c r="X882" s="74"/>
      <c r="Y882" s="74"/>
      <c r="Z882" s="74"/>
      <c r="AA882" s="74"/>
      <c r="AB882" s="74"/>
      <c r="AC882" s="73"/>
      <c r="AD882" s="73"/>
      <c r="AE882" s="73"/>
      <c r="AF882" s="73"/>
      <c r="AG882" s="73"/>
      <c r="AH882" s="73"/>
      <c r="AI882" s="73"/>
      <c r="AJ882" s="73"/>
      <c r="AK882" s="73"/>
      <c r="AL882" s="73"/>
      <c r="AM882" s="73"/>
      <c r="AN882" s="73"/>
      <c r="AO882" s="73"/>
      <c r="AP882" s="73"/>
      <c r="AQ882" s="73"/>
      <c r="AR882" s="73"/>
      <c r="AS882" s="73"/>
      <c r="AT882" s="73"/>
      <c r="AU882" s="73"/>
      <c r="AV882" s="73"/>
      <c r="AW882" s="73"/>
      <c r="AX882" s="73"/>
      <c r="AY882" s="73"/>
      <c r="AZ882" s="77"/>
      <c r="BA882" s="84"/>
      <c r="BB882" s="76"/>
      <c r="BC882" s="76"/>
      <c r="BD882" s="76"/>
      <c r="BE882" s="76"/>
      <c r="BF882" s="76"/>
      <c r="BG882" s="76"/>
      <c r="BH882" s="76"/>
      <c r="BI882" s="76"/>
      <c r="BJ882" s="76"/>
      <c r="BK882" s="74"/>
      <c r="BL882" s="74"/>
      <c r="BM882" s="74"/>
      <c r="BN882" s="74"/>
      <c r="BO882" s="74"/>
      <c r="BP882" s="85"/>
      <c r="BQ882" s="85"/>
      <c r="BR882" s="85"/>
      <c r="BS882" s="86"/>
      <c r="BT882" s="86"/>
      <c r="BU882" s="86"/>
      <c r="BV882" s="74"/>
      <c r="BW882" s="74"/>
      <c r="BX882" s="74"/>
      <c r="BY882" s="74"/>
      <c r="BZ882" s="74"/>
      <c r="CA882" s="73"/>
      <c r="CB882" s="73"/>
      <c r="CC882" s="73"/>
      <c r="CD882" s="73"/>
      <c r="CE882" s="73"/>
      <c r="CF882" s="73"/>
      <c r="CG882" s="73"/>
      <c r="CH882" s="73"/>
      <c r="CI882" s="73"/>
      <c r="CJ882" s="73"/>
      <c r="CK882" s="73"/>
      <c r="CL882" s="73"/>
      <c r="CM882" s="73"/>
      <c r="CN882" s="73"/>
      <c r="CO882" s="73"/>
      <c r="CP882" s="73"/>
      <c r="CQ882" s="73"/>
      <c r="CR882" s="73"/>
      <c r="CS882" s="73"/>
      <c r="CT882" s="73"/>
      <c r="CU882" s="73"/>
      <c r="CV882" s="73"/>
      <c r="CW882" s="73"/>
      <c r="CX882" s="77"/>
    </row>
    <row r="883" spans="2:102" ht="13.5" customHeight="1" x14ac:dyDescent="0.25">
      <c r="B883" s="77"/>
      <c r="C883" s="84"/>
      <c r="D883" s="75"/>
      <c r="E883" s="75"/>
      <c r="F883" s="75"/>
      <c r="G883" s="75"/>
      <c r="H883" s="75"/>
      <c r="I883" s="75"/>
      <c r="J883" s="75"/>
      <c r="K883" s="75"/>
      <c r="L883" s="75"/>
      <c r="M883" s="74"/>
      <c r="N883" s="74"/>
      <c r="O883" s="74"/>
      <c r="P883" s="74"/>
      <c r="Q883" s="74"/>
      <c r="R883" s="85"/>
      <c r="S883" s="85"/>
      <c r="T883" s="85"/>
      <c r="U883" s="86"/>
      <c r="V883" s="86"/>
      <c r="W883" s="86"/>
      <c r="X883" s="74"/>
      <c r="Y883" s="74"/>
      <c r="Z883" s="74"/>
      <c r="AA883" s="74"/>
      <c r="AB883" s="74"/>
      <c r="AC883" s="73"/>
      <c r="AD883" s="73"/>
      <c r="AE883" s="73"/>
      <c r="AF883" s="73"/>
      <c r="AG883" s="73"/>
      <c r="AH883" s="73"/>
      <c r="AI883" s="73"/>
      <c r="AJ883" s="73"/>
      <c r="AK883" s="73"/>
      <c r="AL883" s="73"/>
      <c r="AM883" s="73"/>
      <c r="AN883" s="73"/>
      <c r="AO883" s="73"/>
      <c r="AP883" s="73"/>
      <c r="AQ883" s="73"/>
      <c r="AR883" s="73"/>
      <c r="AS883" s="73"/>
      <c r="AT883" s="73"/>
      <c r="AU883" s="73"/>
      <c r="AV883" s="73"/>
      <c r="AW883" s="73"/>
      <c r="AX883" s="73"/>
      <c r="AY883" s="73"/>
      <c r="AZ883" s="77"/>
      <c r="BA883" s="84"/>
      <c r="BB883" s="76"/>
      <c r="BC883" s="76"/>
      <c r="BD883" s="76"/>
      <c r="BE883" s="76"/>
      <c r="BF883" s="76"/>
      <c r="BG883" s="76"/>
      <c r="BH883" s="76"/>
      <c r="BI883" s="76"/>
      <c r="BJ883" s="76"/>
      <c r="BK883" s="74"/>
      <c r="BL883" s="74"/>
      <c r="BM883" s="74"/>
      <c r="BN883" s="74"/>
      <c r="BO883" s="74"/>
      <c r="BP883" s="85"/>
      <c r="BQ883" s="85"/>
      <c r="BR883" s="85"/>
      <c r="BS883" s="86"/>
      <c r="BT883" s="86"/>
      <c r="BU883" s="86"/>
      <c r="BV883" s="74"/>
      <c r="BW883" s="74"/>
      <c r="BX883" s="74"/>
      <c r="BY883" s="74"/>
      <c r="BZ883" s="74"/>
      <c r="CA883" s="73"/>
      <c r="CB883" s="73"/>
      <c r="CC883" s="73"/>
      <c r="CD883" s="73"/>
      <c r="CE883" s="73"/>
      <c r="CF883" s="73"/>
      <c r="CG883" s="73"/>
      <c r="CH883" s="73"/>
      <c r="CI883" s="73"/>
      <c r="CJ883" s="73"/>
      <c r="CK883" s="73"/>
      <c r="CL883" s="73"/>
      <c r="CM883" s="73"/>
      <c r="CN883" s="73"/>
      <c r="CO883" s="73"/>
      <c r="CP883" s="73"/>
      <c r="CQ883" s="73"/>
      <c r="CR883" s="73"/>
      <c r="CS883" s="73"/>
      <c r="CT883" s="73"/>
      <c r="CU883" s="73"/>
      <c r="CV883" s="73"/>
      <c r="CW883" s="73"/>
      <c r="CX883" s="77"/>
    </row>
    <row r="884" spans="2:102" ht="13.5" customHeight="1" x14ac:dyDescent="0.25">
      <c r="B884" s="77"/>
      <c r="C884" s="84"/>
      <c r="D884" s="75"/>
      <c r="E884" s="75"/>
      <c r="F884" s="75"/>
      <c r="G884" s="75"/>
      <c r="H884" s="75"/>
      <c r="I884" s="75"/>
      <c r="J884" s="75"/>
      <c r="K884" s="75"/>
      <c r="L884" s="75"/>
      <c r="M884" s="74"/>
      <c r="N884" s="74"/>
      <c r="O884" s="74"/>
      <c r="P884" s="74"/>
      <c r="Q884" s="74"/>
      <c r="R884" s="85"/>
      <c r="S884" s="85"/>
      <c r="T884" s="85"/>
      <c r="U884" s="86"/>
      <c r="V884" s="86"/>
      <c r="W884" s="86"/>
      <c r="X884" s="74"/>
      <c r="Y884" s="74"/>
      <c r="Z884" s="74"/>
      <c r="AA884" s="74"/>
      <c r="AB884" s="74"/>
      <c r="AC884" s="73"/>
      <c r="AD884" s="73"/>
      <c r="AE884" s="73"/>
      <c r="AF884" s="73"/>
      <c r="AG884" s="73"/>
      <c r="AH884" s="73"/>
      <c r="AI884" s="73"/>
      <c r="AJ884" s="73"/>
      <c r="AK884" s="73"/>
      <c r="AL884" s="73"/>
      <c r="AM884" s="73"/>
      <c r="AN884" s="73"/>
      <c r="AO884" s="73"/>
      <c r="AP884" s="73"/>
      <c r="AQ884" s="73"/>
      <c r="AR884" s="73"/>
      <c r="AS884" s="73"/>
      <c r="AT884" s="73"/>
      <c r="AU884" s="73"/>
      <c r="AV884" s="73"/>
      <c r="AW884" s="73"/>
      <c r="AX884" s="73"/>
      <c r="AY884" s="73"/>
      <c r="AZ884" s="77"/>
      <c r="BA884" s="84"/>
      <c r="BB884" s="76"/>
      <c r="BC884" s="76"/>
      <c r="BD884" s="76"/>
      <c r="BE884" s="76"/>
      <c r="BF884" s="76"/>
      <c r="BG884" s="76"/>
      <c r="BH884" s="76"/>
      <c r="BI884" s="76"/>
      <c r="BJ884" s="76"/>
      <c r="BK884" s="74"/>
      <c r="BL884" s="74"/>
      <c r="BM884" s="74"/>
      <c r="BN884" s="74"/>
      <c r="BO884" s="74"/>
      <c r="BP884" s="85"/>
      <c r="BQ884" s="85"/>
      <c r="BR884" s="85"/>
      <c r="BS884" s="86"/>
      <c r="BT884" s="86"/>
      <c r="BU884" s="86"/>
      <c r="BV884" s="74"/>
      <c r="BW884" s="74"/>
      <c r="BX884" s="74"/>
      <c r="BY884" s="74"/>
      <c r="BZ884" s="74"/>
      <c r="CA884" s="73"/>
      <c r="CB884" s="73"/>
      <c r="CC884" s="73"/>
      <c r="CD884" s="73"/>
      <c r="CE884" s="73"/>
      <c r="CF884" s="73"/>
      <c r="CG884" s="73"/>
      <c r="CH884" s="73"/>
      <c r="CI884" s="73"/>
      <c r="CJ884" s="73"/>
      <c r="CK884" s="73"/>
      <c r="CL884" s="73"/>
      <c r="CM884" s="73"/>
      <c r="CN884" s="73"/>
      <c r="CO884" s="73"/>
      <c r="CP884" s="73"/>
      <c r="CQ884" s="73"/>
      <c r="CR884" s="73"/>
      <c r="CS884" s="73"/>
      <c r="CT884" s="73"/>
      <c r="CU884" s="73"/>
      <c r="CV884" s="73"/>
      <c r="CW884" s="73"/>
      <c r="CX884" s="77"/>
    </row>
    <row r="885" spans="2:102" ht="13.5" customHeight="1" x14ac:dyDescent="0.25">
      <c r="B885" s="77"/>
      <c r="C885" s="84"/>
      <c r="D885" s="75"/>
      <c r="E885" s="75"/>
      <c r="F885" s="75"/>
      <c r="G885" s="75"/>
      <c r="H885" s="75"/>
      <c r="I885" s="75"/>
      <c r="J885" s="75"/>
      <c r="K885" s="75"/>
      <c r="L885" s="75"/>
      <c r="M885" s="74"/>
      <c r="N885" s="74"/>
      <c r="O885" s="74"/>
      <c r="P885" s="74"/>
      <c r="Q885" s="74"/>
      <c r="R885" s="85"/>
      <c r="S885" s="85"/>
      <c r="T885" s="85"/>
      <c r="U885" s="86"/>
      <c r="V885" s="86"/>
      <c r="W885" s="86"/>
      <c r="X885" s="74"/>
      <c r="Y885" s="74"/>
      <c r="Z885" s="74"/>
      <c r="AA885" s="74"/>
      <c r="AB885" s="74"/>
      <c r="AC885" s="73"/>
      <c r="AD885" s="73"/>
      <c r="AE885" s="73"/>
      <c r="AF885" s="73"/>
      <c r="AG885" s="73"/>
      <c r="AH885" s="73"/>
      <c r="AI885" s="73"/>
      <c r="AJ885" s="73"/>
      <c r="AK885" s="73"/>
      <c r="AL885" s="73"/>
      <c r="AM885" s="73"/>
      <c r="AN885" s="73"/>
      <c r="AO885" s="73"/>
      <c r="AP885" s="73"/>
      <c r="AQ885" s="73"/>
      <c r="AR885" s="73"/>
      <c r="AS885" s="73"/>
      <c r="AT885" s="73"/>
      <c r="AU885" s="73"/>
      <c r="AV885" s="73"/>
      <c r="AW885" s="73"/>
      <c r="AX885" s="73"/>
      <c r="AY885" s="73"/>
      <c r="AZ885" s="77"/>
      <c r="BA885" s="84"/>
      <c r="BB885" s="76"/>
      <c r="BC885" s="76"/>
      <c r="BD885" s="76"/>
      <c r="BE885" s="76"/>
      <c r="BF885" s="76"/>
      <c r="BG885" s="76"/>
      <c r="BH885" s="76"/>
      <c r="BI885" s="76"/>
      <c r="BJ885" s="76"/>
      <c r="BK885" s="74"/>
      <c r="BL885" s="74"/>
      <c r="BM885" s="74"/>
      <c r="BN885" s="74"/>
      <c r="BO885" s="74"/>
      <c r="BP885" s="85"/>
      <c r="BQ885" s="85"/>
      <c r="BR885" s="85"/>
      <c r="BS885" s="86"/>
      <c r="BT885" s="86"/>
      <c r="BU885" s="86"/>
      <c r="BV885" s="74"/>
      <c r="BW885" s="74"/>
      <c r="BX885" s="74"/>
      <c r="BY885" s="74"/>
      <c r="BZ885" s="74"/>
      <c r="CA885" s="73"/>
      <c r="CB885" s="73"/>
      <c r="CC885" s="73"/>
      <c r="CD885" s="73"/>
      <c r="CE885" s="73"/>
      <c r="CF885" s="73"/>
      <c r="CG885" s="73"/>
      <c r="CH885" s="73"/>
      <c r="CI885" s="73"/>
      <c r="CJ885" s="73"/>
      <c r="CK885" s="73"/>
      <c r="CL885" s="73"/>
      <c r="CM885" s="73"/>
      <c r="CN885" s="73"/>
      <c r="CO885" s="73"/>
      <c r="CP885" s="73"/>
      <c r="CQ885" s="73"/>
      <c r="CR885" s="73"/>
      <c r="CS885" s="73"/>
      <c r="CT885" s="73"/>
      <c r="CU885" s="73"/>
      <c r="CV885" s="73"/>
      <c r="CW885" s="73"/>
      <c r="CX885" s="77"/>
    </row>
    <row r="886" spans="2:102" ht="13.5" customHeight="1" x14ac:dyDescent="0.2">
      <c r="B886" s="77"/>
      <c r="C886" s="83"/>
      <c r="D886" s="83"/>
      <c r="E886" s="83"/>
      <c r="F886" s="83"/>
      <c r="G886" s="83"/>
      <c r="H886" s="83"/>
      <c r="I886" s="83"/>
      <c r="J886" s="83"/>
      <c r="K886" s="83"/>
      <c r="L886" s="83"/>
      <c r="M886" s="83"/>
      <c r="N886" s="83"/>
      <c r="O886" s="83"/>
      <c r="P886" s="83"/>
      <c r="Q886" s="83"/>
      <c r="R886" s="83"/>
      <c r="S886" s="83"/>
      <c r="T886" s="83"/>
      <c r="U886" s="83"/>
      <c r="V886" s="83"/>
      <c r="W886" s="83"/>
      <c r="X886" s="54"/>
      <c r="Y886" s="54"/>
      <c r="Z886" s="54"/>
      <c r="AA886" s="54"/>
      <c r="AB886" s="54"/>
      <c r="AC886" s="73"/>
      <c r="AD886" s="73"/>
      <c r="AE886" s="73"/>
      <c r="AF886" s="73"/>
      <c r="AG886" s="73"/>
      <c r="AH886" s="73"/>
      <c r="AI886" s="73"/>
      <c r="AJ886" s="73"/>
      <c r="AK886" s="73"/>
      <c r="AL886" s="73"/>
      <c r="AM886" s="73"/>
      <c r="AN886" s="73"/>
      <c r="AO886" s="73"/>
      <c r="AP886" s="73"/>
      <c r="AQ886" s="73"/>
      <c r="AR886" s="73"/>
      <c r="AS886" s="73"/>
      <c r="AT886" s="73"/>
      <c r="AU886" s="73"/>
      <c r="AV886" s="73"/>
      <c r="AW886" s="73"/>
      <c r="AX886" s="73"/>
      <c r="AY886" s="73"/>
      <c r="AZ886" s="77"/>
      <c r="BA886" s="83"/>
      <c r="BB886" s="83"/>
      <c r="BC886" s="83"/>
      <c r="BD886" s="83"/>
      <c r="BE886" s="83"/>
      <c r="BF886" s="83"/>
      <c r="BG886" s="83"/>
      <c r="BH886" s="83"/>
      <c r="BI886" s="83"/>
      <c r="BJ886" s="83"/>
      <c r="BK886" s="83"/>
      <c r="BL886" s="83"/>
      <c r="BM886" s="83"/>
      <c r="BN886" s="83"/>
      <c r="BO886" s="83"/>
      <c r="BP886" s="83"/>
      <c r="BQ886" s="83"/>
      <c r="BR886" s="83"/>
      <c r="BS886" s="83"/>
      <c r="BT886" s="83"/>
      <c r="BU886" s="83"/>
      <c r="BV886" s="54"/>
      <c r="BW886" s="54"/>
      <c r="BX886" s="54"/>
      <c r="BY886" s="54"/>
      <c r="BZ886" s="54"/>
      <c r="CA886" s="73"/>
      <c r="CB886" s="73"/>
      <c r="CC886" s="73"/>
      <c r="CD886" s="73"/>
      <c r="CE886" s="73"/>
      <c r="CF886" s="73"/>
      <c r="CG886" s="73"/>
      <c r="CH886" s="73"/>
      <c r="CI886" s="73"/>
      <c r="CJ886" s="73"/>
      <c r="CK886" s="73"/>
      <c r="CL886" s="73"/>
      <c r="CM886" s="73"/>
      <c r="CN886" s="73"/>
      <c r="CO886" s="73"/>
      <c r="CP886" s="73"/>
      <c r="CQ886" s="73"/>
      <c r="CR886" s="73"/>
      <c r="CS886" s="73"/>
      <c r="CT886" s="73"/>
      <c r="CU886" s="73"/>
      <c r="CV886" s="73"/>
      <c r="CW886" s="73"/>
      <c r="CX886" s="77"/>
    </row>
    <row r="887" spans="2:102" ht="13.5" customHeight="1" x14ac:dyDescent="0.2">
      <c r="B887" s="77"/>
      <c r="C887" s="83"/>
      <c r="D887" s="83"/>
      <c r="E887" s="83"/>
      <c r="F887" s="83"/>
      <c r="G887" s="83"/>
      <c r="H887" s="83"/>
      <c r="I887" s="83"/>
      <c r="J887" s="83"/>
      <c r="K887" s="83"/>
      <c r="L887" s="83"/>
      <c r="M887" s="83"/>
      <c r="N887" s="83"/>
      <c r="O887" s="83"/>
      <c r="P887" s="83"/>
      <c r="Q887" s="83"/>
      <c r="R887" s="83"/>
      <c r="S887" s="83"/>
      <c r="T887" s="83"/>
      <c r="U887" s="83"/>
      <c r="V887" s="83"/>
      <c r="W887" s="83"/>
      <c r="X887" s="54"/>
      <c r="Y887" s="54"/>
      <c r="Z887" s="54"/>
      <c r="AA887" s="54"/>
      <c r="AB887" s="54"/>
      <c r="AC887" s="73"/>
      <c r="AD887" s="73"/>
      <c r="AE887" s="73"/>
      <c r="AF887" s="73"/>
      <c r="AG887" s="73"/>
      <c r="AH887" s="73"/>
      <c r="AI887" s="73"/>
      <c r="AJ887" s="73"/>
      <c r="AK887" s="73"/>
      <c r="AL887" s="73"/>
      <c r="AM887" s="73"/>
      <c r="AN887" s="73"/>
      <c r="AO887" s="73"/>
      <c r="AP887" s="73"/>
      <c r="AQ887" s="73"/>
      <c r="AR887" s="73"/>
      <c r="AS887" s="73"/>
      <c r="AT887" s="73"/>
      <c r="AU887" s="73"/>
      <c r="AV887" s="73"/>
      <c r="AW887" s="73"/>
      <c r="AX887" s="73"/>
      <c r="AY887" s="73"/>
      <c r="AZ887" s="77"/>
      <c r="BA887" s="83"/>
      <c r="BB887" s="83"/>
      <c r="BC887" s="83"/>
      <c r="BD887" s="83"/>
      <c r="BE887" s="83"/>
      <c r="BF887" s="83"/>
      <c r="BG887" s="83"/>
      <c r="BH887" s="83"/>
      <c r="BI887" s="83"/>
      <c r="BJ887" s="83"/>
      <c r="BK887" s="83"/>
      <c r="BL887" s="83"/>
      <c r="BM887" s="83"/>
      <c r="BN887" s="83"/>
      <c r="BO887" s="83"/>
      <c r="BP887" s="83"/>
      <c r="BQ887" s="83"/>
      <c r="BR887" s="83"/>
      <c r="BS887" s="83"/>
      <c r="BT887" s="83"/>
      <c r="BU887" s="83"/>
      <c r="BV887" s="54"/>
      <c r="BW887" s="54"/>
      <c r="BX887" s="54"/>
      <c r="BY887" s="54"/>
      <c r="BZ887" s="54"/>
      <c r="CA887" s="83"/>
      <c r="CB887" s="83"/>
      <c r="CC887" s="83"/>
      <c r="CD887" s="83"/>
      <c r="CE887" s="83"/>
      <c r="CF887" s="83"/>
      <c r="CG887" s="83"/>
      <c r="CH887" s="83"/>
      <c r="CI887" s="83"/>
      <c r="CJ887" s="83"/>
      <c r="CK887" s="83"/>
      <c r="CL887" s="83"/>
      <c r="CM887" s="83"/>
      <c r="CN887" s="83"/>
      <c r="CO887" s="83"/>
      <c r="CP887" s="83"/>
      <c r="CQ887" s="83"/>
      <c r="CR887" s="83"/>
      <c r="CS887" s="83"/>
      <c r="CT887" s="83"/>
      <c r="CU887" s="83"/>
      <c r="CV887" s="83"/>
      <c r="CW887" s="83"/>
      <c r="CX887" s="77"/>
    </row>
    <row r="888" spans="2:102" ht="13.5" customHeight="1" x14ac:dyDescent="0.25">
      <c r="B888" s="77"/>
      <c r="C888" s="84"/>
      <c r="D888" s="75"/>
      <c r="E888" s="75"/>
      <c r="F888" s="75"/>
      <c r="G888" s="75"/>
      <c r="H888" s="75"/>
      <c r="I888" s="75"/>
      <c r="J888" s="75"/>
      <c r="K888" s="75"/>
      <c r="L888" s="75"/>
      <c r="M888" s="74"/>
      <c r="N888" s="74"/>
      <c r="O888" s="74"/>
      <c r="P888" s="74"/>
      <c r="Q888" s="74"/>
      <c r="R888" s="85"/>
      <c r="S888" s="85"/>
      <c r="T888" s="85"/>
      <c r="U888" s="86"/>
      <c r="V888" s="86"/>
      <c r="W888" s="86"/>
      <c r="X888" s="74"/>
      <c r="Y888" s="74"/>
      <c r="Z888" s="74"/>
      <c r="AA888" s="74"/>
      <c r="AB888" s="74"/>
      <c r="AC888" s="73"/>
      <c r="AD888" s="73"/>
      <c r="AE888" s="73"/>
      <c r="AF888" s="73"/>
      <c r="AG888" s="73"/>
      <c r="AH888" s="73"/>
      <c r="AI888" s="73"/>
      <c r="AJ888" s="73"/>
      <c r="AK888" s="73"/>
      <c r="AL888" s="73"/>
      <c r="AM888" s="73"/>
      <c r="AN888" s="73"/>
      <c r="AO888" s="73"/>
      <c r="AP888" s="73"/>
      <c r="AQ888" s="73"/>
      <c r="AR888" s="73"/>
      <c r="AS888" s="73"/>
      <c r="AT888" s="73"/>
      <c r="AU888" s="73"/>
      <c r="AV888" s="73"/>
      <c r="AW888" s="73"/>
      <c r="AX888" s="73"/>
      <c r="AY888" s="73"/>
      <c r="AZ888" s="77"/>
      <c r="BA888" s="51"/>
      <c r="BB888" s="51"/>
      <c r="BC888" s="51"/>
      <c r="BD888" s="51"/>
      <c r="BE888" s="51"/>
      <c r="BF888" s="51"/>
      <c r="BG888" s="51"/>
      <c r="BH888" s="51"/>
      <c r="BI888" s="51"/>
      <c r="BJ888" s="51"/>
      <c r="BK888" s="51"/>
      <c r="BL888" s="51"/>
      <c r="BM888" s="51"/>
      <c r="BN888" s="51"/>
      <c r="BO888" s="51"/>
      <c r="BP888" s="51"/>
      <c r="BQ888" s="51"/>
      <c r="BR888" s="51"/>
      <c r="BS888" s="51"/>
      <c r="BT888" s="51"/>
      <c r="BU888" s="51"/>
      <c r="BV888" s="54"/>
      <c r="BW888" s="54"/>
      <c r="BX888" s="54"/>
      <c r="BY888" s="54"/>
      <c r="BZ888" s="54"/>
      <c r="CA888" s="87"/>
      <c r="CB888" s="52"/>
      <c r="CC888" s="52"/>
      <c r="CD888" s="52"/>
      <c r="CE888" s="52"/>
      <c r="CF888" s="52"/>
      <c r="CG888" s="52"/>
      <c r="CH888" s="52"/>
      <c r="CI888" s="52"/>
      <c r="CJ888" s="52"/>
      <c r="CK888" s="52"/>
      <c r="CL888" s="52"/>
      <c r="CM888" s="52"/>
      <c r="CN888" s="52"/>
      <c r="CO888" s="52"/>
      <c r="CP888" s="88"/>
      <c r="CQ888" s="88"/>
      <c r="CR888" s="88"/>
      <c r="CS888" s="89"/>
      <c r="CT888" s="80"/>
      <c r="CU888" s="80"/>
      <c r="CV888" s="80"/>
      <c r="CW888" s="80"/>
      <c r="CX888" s="77"/>
    </row>
    <row r="889" spans="2:102" ht="13.5" customHeight="1" x14ac:dyDescent="0.25">
      <c r="B889" s="77"/>
      <c r="C889" s="84"/>
      <c r="D889" s="75"/>
      <c r="E889" s="75"/>
      <c r="F889" s="75"/>
      <c r="G889" s="75"/>
      <c r="H889" s="75"/>
      <c r="I889" s="75"/>
      <c r="J889" s="75"/>
      <c r="K889" s="75"/>
      <c r="L889" s="75"/>
      <c r="M889" s="74"/>
      <c r="N889" s="74"/>
      <c r="O889" s="74"/>
      <c r="P889" s="74"/>
      <c r="Q889" s="74"/>
      <c r="R889" s="85"/>
      <c r="S889" s="85"/>
      <c r="T889" s="85"/>
      <c r="U889" s="86"/>
      <c r="V889" s="86"/>
      <c r="W889" s="86"/>
      <c r="X889" s="74"/>
      <c r="Y889" s="74"/>
      <c r="Z889" s="74"/>
      <c r="AA889" s="74"/>
      <c r="AB889" s="74"/>
      <c r="AC889" s="73"/>
      <c r="AD889" s="73"/>
      <c r="AE889" s="73"/>
      <c r="AF889" s="73"/>
      <c r="AG889" s="73"/>
      <c r="AH889" s="73"/>
      <c r="AI889" s="73"/>
      <c r="AJ889" s="73"/>
      <c r="AK889" s="73"/>
      <c r="AL889" s="73"/>
      <c r="AM889" s="73"/>
      <c r="AN889" s="73"/>
      <c r="AO889" s="73"/>
      <c r="AP889" s="73"/>
      <c r="AQ889" s="73"/>
      <c r="AR889" s="73"/>
      <c r="AS889" s="73"/>
      <c r="AT889" s="73"/>
      <c r="AU889" s="73"/>
      <c r="AV889" s="73"/>
      <c r="AW889" s="73"/>
      <c r="AX889" s="73"/>
      <c r="AY889" s="73"/>
      <c r="AZ889" s="77"/>
      <c r="BA889" s="51"/>
      <c r="BB889" s="51"/>
      <c r="BC889" s="51"/>
      <c r="BD889" s="51"/>
      <c r="BE889" s="51"/>
      <c r="BF889" s="51"/>
      <c r="BG889" s="51"/>
      <c r="BH889" s="51"/>
      <c r="BI889" s="51"/>
      <c r="BJ889" s="51"/>
      <c r="BK889" s="51"/>
      <c r="BL889" s="51"/>
      <c r="BM889" s="51"/>
      <c r="BN889" s="51"/>
      <c r="BO889" s="51"/>
      <c r="BP889" s="51"/>
      <c r="BQ889" s="51"/>
      <c r="BR889" s="51"/>
      <c r="BS889" s="90"/>
      <c r="BT889" s="90"/>
      <c r="BU889" s="90"/>
      <c r="BV889" s="54"/>
      <c r="BW889" s="54"/>
      <c r="BX889" s="54"/>
      <c r="BY889" s="54"/>
      <c r="BZ889" s="54"/>
      <c r="CA889" s="87"/>
      <c r="CB889" s="52"/>
      <c r="CC889" s="52"/>
      <c r="CD889" s="52"/>
      <c r="CE889" s="52"/>
      <c r="CF889" s="52"/>
      <c r="CG889" s="52"/>
      <c r="CH889" s="52"/>
      <c r="CI889" s="52"/>
      <c r="CJ889" s="52"/>
      <c r="CK889" s="52"/>
      <c r="CL889" s="52"/>
      <c r="CM889" s="52"/>
      <c r="CN889" s="52"/>
      <c r="CO889" s="52"/>
      <c r="CP889" s="91"/>
      <c r="CQ889" s="91"/>
      <c r="CR889" s="91"/>
      <c r="CS889" s="79"/>
      <c r="CT889" s="80"/>
      <c r="CU889" s="80"/>
      <c r="CV889" s="80"/>
      <c r="CW889" s="80"/>
      <c r="CX889" s="77"/>
    </row>
    <row r="890" spans="2:102" ht="13.5" customHeight="1" x14ac:dyDescent="0.25">
      <c r="B890" s="77"/>
      <c r="C890" s="84"/>
      <c r="D890" s="75"/>
      <c r="E890" s="75"/>
      <c r="F890" s="75"/>
      <c r="G890" s="75"/>
      <c r="H890" s="75"/>
      <c r="I890" s="75"/>
      <c r="J890" s="75"/>
      <c r="K890" s="75"/>
      <c r="L890" s="75"/>
      <c r="M890" s="74"/>
      <c r="N890" s="74"/>
      <c r="O890" s="74"/>
      <c r="P890" s="74"/>
      <c r="Q890" s="74"/>
      <c r="R890" s="85"/>
      <c r="S890" s="85"/>
      <c r="T890" s="85"/>
      <c r="U890" s="86"/>
      <c r="V890" s="86"/>
      <c r="W890" s="86"/>
      <c r="X890" s="74"/>
      <c r="Y890" s="74"/>
      <c r="Z890" s="74"/>
      <c r="AA890" s="74"/>
      <c r="AB890" s="74"/>
      <c r="AC890" s="73"/>
      <c r="AD890" s="73"/>
      <c r="AE890" s="73"/>
      <c r="AF890" s="73"/>
      <c r="AG890" s="73"/>
      <c r="AH890" s="73"/>
      <c r="AI890" s="73"/>
      <c r="AJ890" s="73"/>
      <c r="AK890" s="73"/>
      <c r="AL890" s="73"/>
      <c r="AM890" s="73"/>
      <c r="AN890" s="73"/>
      <c r="AO890" s="73"/>
      <c r="AP890" s="73"/>
      <c r="AQ890" s="73"/>
      <c r="AR890" s="73"/>
      <c r="AS890" s="73"/>
      <c r="AT890" s="73"/>
      <c r="AU890" s="73"/>
      <c r="AV890" s="73"/>
      <c r="AW890" s="73"/>
      <c r="AX890" s="73"/>
      <c r="AY890" s="73"/>
      <c r="AZ890" s="77"/>
      <c r="BA890" s="53"/>
      <c r="BB890" s="53"/>
      <c r="BC890" s="53"/>
      <c r="BD890" s="53"/>
      <c r="BE890" s="53"/>
      <c r="BF890" s="53"/>
      <c r="BG890" s="53"/>
      <c r="BH890" s="53"/>
      <c r="BI890" s="53"/>
      <c r="BJ890" s="53"/>
      <c r="BK890" s="53"/>
      <c r="BL890" s="53"/>
      <c r="BM890" s="53"/>
      <c r="BN890" s="53"/>
      <c r="BO890" s="53"/>
      <c r="BP890" s="53"/>
      <c r="BQ890" s="53"/>
      <c r="BR890" s="53"/>
      <c r="BS890" s="90"/>
      <c r="BT890" s="90"/>
      <c r="BU890" s="90"/>
      <c r="BV890" s="54"/>
      <c r="BW890" s="54"/>
      <c r="BX890" s="54"/>
      <c r="BY890" s="54"/>
      <c r="BZ890" s="54"/>
      <c r="CA890" s="87"/>
      <c r="CB890" s="52"/>
      <c r="CC890" s="52"/>
      <c r="CD890" s="52"/>
      <c r="CE890" s="52"/>
      <c r="CF890" s="52"/>
      <c r="CG890" s="52"/>
      <c r="CH890" s="52"/>
      <c r="CI890" s="52"/>
      <c r="CJ890" s="52"/>
      <c r="CK890" s="52"/>
      <c r="CL890" s="52"/>
      <c r="CM890" s="52"/>
      <c r="CN890" s="52"/>
      <c r="CO890" s="52"/>
      <c r="CP890" s="88"/>
      <c r="CQ890" s="88"/>
      <c r="CR890" s="88"/>
      <c r="CS890" s="89"/>
      <c r="CT890" s="80"/>
      <c r="CU890" s="80"/>
      <c r="CV890" s="80"/>
      <c r="CW890" s="80"/>
      <c r="CX890" s="77"/>
    </row>
    <row r="891" spans="2:102" ht="13.5" customHeight="1" x14ac:dyDescent="0.25">
      <c r="B891" s="77"/>
      <c r="C891" s="84"/>
      <c r="D891" s="75"/>
      <c r="E891" s="75"/>
      <c r="F891" s="75"/>
      <c r="G891" s="75"/>
      <c r="H891" s="75"/>
      <c r="I891" s="75"/>
      <c r="J891" s="75"/>
      <c r="K891" s="75"/>
      <c r="L891" s="75"/>
      <c r="M891" s="74"/>
      <c r="N891" s="74"/>
      <c r="O891" s="74"/>
      <c r="P891" s="74"/>
      <c r="Q891" s="74"/>
      <c r="R891" s="85"/>
      <c r="S891" s="85"/>
      <c r="T891" s="85"/>
      <c r="U891" s="86"/>
      <c r="V891" s="86"/>
      <c r="W891" s="86"/>
      <c r="X891" s="74"/>
      <c r="Y891" s="74"/>
      <c r="Z891" s="74"/>
      <c r="AA891" s="74"/>
      <c r="AB891" s="74"/>
      <c r="AC891" s="73"/>
      <c r="AD891" s="73"/>
      <c r="AE891" s="73"/>
      <c r="AF891" s="73"/>
      <c r="AG891" s="73"/>
      <c r="AH891" s="73"/>
      <c r="AI891" s="73"/>
      <c r="AJ891" s="73"/>
      <c r="AK891" s="73"/>
      <c r="AL891" s="73"/>
      <c r="AM891" s="73"/>
      <c r="AN891" s="73"/>
      <c r="AO891" s="73"/>
      <c r="AP891" s="73"/>
      <c r="AQ891" s="73"/>
      <c r="AR891" s="73"/>
      <c r="AS891" s="73"/>
      <c r="AT891" s="73"/>
      <c r="AU891" s="73"/>
      <c r="AV891" s="73"/>
      <c r="AW891" s="73"/>
      <c r="AX891" s="73"/>
      <c r="AY891" s="73"/>
      <c r="AZ891" s="77"/>
      <c r="BA891" s="51"/>
      <c r="BB891" s="51"/>
      <c r="BC891" s="51"/>
      <c r="BD891" s="51"/>
      <c r="BE891" s="51"/>
      <c r="BF891" s="51"/>
      <c r="BG891" s="51"/>
      <c r="BH891" s="51"/>
      <c r="BI891" s="51"/>
      <c r="BJ891" s="51"/>
      <c r="BK891" s="51"/>
      <c r="BL891" s="51"/>
      <c r="BM891" s="51"/>
      <c r="BN891" s="51"/>
      <c r="BO891" s="51"/>
      <c r="BP891" s="51"/>
      <c r="BQ891" s="51"/>
      <c r="BR891" s="51"/>
      <c r="BS891" s="51"/>
      <c r="BT891" s="51"/>
      <c r="BU891" s="51"/>
      <c r="BV891" s="51"/>
      <c r="BW891" s="51"/>
      <c r="BX891" s="51"/>
      <c r="BY891" s="51"/>
      <c r="BZ891" s="51"/>
      <c r="CA891" s="83"/>
      <c r="CB891" s="83"/>
      <c r="CC891" s="83"/>
      <c r="CD891" s="83"/>
      <c r="CE891" s="83"/>
      <c r="CF891" s="83"/>
      <c r="CG891" s="83"/>
      <c r="CH891" s="83"/>
      <c r="CI891" s="83"/>
      <c r="CJ891" s="83"/>
      <c r="CK891" s="83"/>
      <c r="CL891" s="83"/>
      <c r="CM891" s="83"/>
      <c r="CN891" s="83"/>
      <c r="CO891" s="83"/>
      <c r="CP891" s="83"/>
      <c r="CQ891" s="83"/>
      <c r="CR891" s="83"/>
      <c r="CS891" s="92"/>
      <c r="CT891" s="83"/>
      <c r="CU891" s="83"/>
      <c r="CV891" s="83"/>
      <c r="CW891" s="83"/>
      <c r="CX891" s="77"/>
    </row>
    <row r="892" spans="2:102" ht="13.5" customHeight="1" x14ac:dyDescent="0.2">
      <c r="B892" s="77"/>
      <c r="C892" s="83"/>
      <c r="D892" s="83"/>
      <c r="E892" s="83"/>
      <c r="F892" s="83"/>
      <c r="G892" s="83"/>
      <c r="H892" s="83"/>
      <c r="I892" s="83"/>
      <c r="J892" s="83"/>
      <c r="K892" s="83"/>
      <c r="L892" s="83"/>
      <c r="M892" s="83"/>
      <c r="N892" s="83"/>
      <c r="O892" s="83"/>
      <c r="P892" s="83"/>
      <c r="Q892" s="83"/>
      <c r="R892" s="83"/>
      <c r="S892" s="83"/>
      <c r="T892" s="83"/>
      <c r="U892" s="83"/>
      <c r="V892" s="83"/>
      <c r="W892" s="83"/>
      <c r="X892" s="54"/>
      <c r="Y892" s="54"/>
      <c r="Z892" s="54"/>
      <c r="AA892" s="54"/>
      <c r="AB892" s="54"/>
      <c r="AC892" s="73"/>
      <c r="AD892" s="73"/>
      <c r="AE892" s="73"/>
      <c r="AF892" s="73"/>
      <c r="AG892" s="73"/>
      <c r="AH892" s="73"/>
      <c r="AI892" s="73"/>
      <c r="AJ892" s="73"/>
      <c r="AK892" s="73"/>
      <c r="AL892" s="73"/>
      <c r="AM892" s="73"/>
      <c r="AN892" s="73"/>
      <c r="AO892" s="73"/>
      <c r="AP892" s="73"/>
      <c r="AQ892" s="73"/>
      <c r="AR892" s="73"/>
      <c r="AS892" s="73"/>
      <c r="AT892" s="73"/>
      <c r="AU892" s="73"/>
      <c r="AV892" s="73"/>
      <c r="AW892" s="73"/>
      <c r="AX892" s="73"/>
      <c r="AY892" s="73"/>
      <c r="AZ892" s="77"/>
      <c r="BA892" s="52"/>
      <c r="BB892" s="62"/>
      <c r="BC892" s="62"/>
      <c r="BD892" s="62"/>
      <c r="BE892" s="62"/>
      <c r="BF892" s="62"/>
      <c r="BG892" s="62"/>
      <c r="BH892" s="62"/>
      <c r="BI892" s="62"/>
      <c r="BJ892" s="62"/>
      <c r="BK892" s="62"/>
      <c r="BL892" s="62"/>
      <c r="BM892" s="62"/>
      <c r="BN892" s="62"/>
      <c r="BO892" s="62"/>
      <c r="BP892" s="62"/>
      <c r="BQ892" s="62"/>
      <c r="BR892" s="62"/>
      <c r="BS892" s="62"/>
      <c r="BT892" s="62"/>
      <c r="BU892" s="62"/>
      <c r="BV892" s="62"/>
      <c r="BW892" s="62"/>
      <c r="BX892" s="62"/>
      <c r="BY892" s="62"/>
      <c r="BZ892" s="52"/>
      <c r="CA892" s="83"/>
      <c r="CB892" s="83"/>
      <c r="CC892" s="83"/>
      <c r="CD892" s="83"/>
      <c r="CE892" s="83"/>
      <c r="CF892" s="83"/>
      <c r="CG892" s="83"/>
      <c r="CH892" s="83"/>
      <c r="CI892" s="83"/>
      <c r="CJ892" s="83"/>
      <c r="CK892" s="83"/>
      <c r="CL892" s="83"/>
      <c r="CM892" s="83"/>
      <c r="CN892" s="83"/>
      <c r="CO892" s="83"/>
      <c r="CP892" s="83"/>
      <c r="CQ892" s="83"/>
      <c r="CR892" s="83"/>
      <c r="CS892" s="92"/>
      <c r="CT892" s="83"/>
      <c r="CU892" s="83"/>
      <c r="CV892" s="83"/>
      <c r="CW892" s="83"/>
      <c r="CX892" s="77"/>
    </row>
    <row r="893" spans="2:102" ht="13.5" customHeight="1" x14ac:dyDescent="0.2">
      <c r="B893" s="77"/>
      <c r="C893" s="83"/>
      <c r="D893" s="83"/>
      <c r="E893" s="83"/>
      <c r="F893" s="83"/>
      <c r="G893" s="83"/>
      <c r="H893" s="83"/>
      <c r="I893" s="83"/>
      <c r="J893" s="83"/>
      <c r="K893" s="83"/>
      <c r="L893" s="83"/>
      <c r="M893" s="83"/>
      <c r="N893" s="83"/>
      <c r="O893" s="83"/>
      <c r="P893" s="83"/>
      <c r="Q893" s="83"/>
      <c r="R893" s="83"/>
      <c r="S893" s="83"/>
      <c r="T893" s="83"/>
      <c r="U893" s="83"/>
      <c r="V893" s="83"/>
      <c r="W893" s="83"/>
      <c r="X893" s="54"/>
      <c r="Y893" s="54"/>
      <c r="Z893" s="54"/>
      <c r="AA893" s="54"/>
      <c r="AB893" s="54"/>
      <c r="AC893" s="73"/>
      <c r="AD893" s="73"/>
      <c r="AE893" s="73"/>
      <c r="AF893" s="73"/>
      <c r="AG893" s="73"/>
      <c r="AH893" s="73"/>
      <c r="AI893" s="73"/>
      <c r="AJ893" s="73"/>
      <c r="AK893" s="73"/>
      <c r="AL893" s="73"/>
      <c r="AM893" s="73"/>
      <c r="AN893" s="73"/>
      <c r="AO893" s="73"/>
      <c r="AP893" s="73"/>
      <c r="AQ893" s="73"/>
      <c r="AR893" s="73"/>
      <c r="AS893" s="73"/>
      <c r="AT893" s="73"/>
      <c r="AU893" s="73"/>
      <c r="AV893" s="73"/>
      <c r="AW893" s="73"/>
      <c r="AX893" s="73"/>
      <c r="AY893" s="73"/>
      <c r="AZ893" s="77"/>
      <c r="BA893" s="52"/>
      <c r="BB893" s="62"/>
      <c r="BC893" s="62"/>
      <c r="BD893" s="62"/>
      <c r="BE893" s="62"/>
      <c r="BF893" s="62"/>
      <c r="BG893" s="62"/>
      <c r="BH893" s="62"/>
      <c r="BI893" s="62"/>
      <c r="BJ893" s="62"/>
      <c r="BK893" s="62"/>
      <c r="BL893" s="62"/>
      <c r="BM893" s="62"/>
      <c r="BN893" s="62"/>
      <c r="BO893" s="62"/>
      <c r="BP893" s="62"/>
      <c r="BQ893" s="62"/>
      <c r="BR893" s="62"/>
      <c r="BS893" s="62"/>
      <c r="BT893" s="62"/>
      <c r="BU893" s="62"/>
      <c r="BV893" s="62"/>
      <c r="BW893" s="62"/>
      <c r="BX893" s="62"/>
      <c r="BY893" s="62"/>
      <c r="BZ893" s="52"/>
      <c r="CA893" s="87"/>
      <c r="CB893" s="52"/>
      <c r="CC893" s="52"/>
      <c r="CD893" s="52"/>
      <c r="CE893" s="52"/>
      <c r="CF893" s="52"/>
      <c r="CG893" s="52"/>
      <c r="CH893" s="52"/>
      <c r="CI893" s="52"/>
      <c r="CJ893" s="52"/>
      <c r="CK893" s="52"/>
      <c r="CL893" s="52"/>
      <c r="CM893" s="52"/>
      <c r="CN893" s="52"/>
      <c r="CO893" s="52"/>
      <c r="CP893" s="91"/>
      <c r="CQ893" s="91"/>
      <c r="CR893" s="91"/>
      <c r="CS893" s="92"/>
      <c r="CT893" s="83"/>
      <c r="CU893" s="83"/>
      <c r="CV893" s="83"/>
      <c r="CW893" s="83"/>
      <c r="CX893" s="77"/>
    </row>
    <row r="894" spans="2:102" ht="13.5" customHeight="1" x14ac:dyDescent="0.25">
      <c r="B894" s="77"/>
      <c r="C894" s="84"/>
      <c r="D894" s="75"/>
      <c r="E894" s="75"/>
      <c r="F894" s="75"/>
      <c r="G894" s="75"/>
      <c r="H894" s="75"/>
      <c r="I894" s="75"/>
      <c r="J894" s="75"/>
      <c r="K894" s="75"/>
      <c r="L894" s="75"/>
      <c r="M894" s="74"/>
      <c r="N894" s="74"/>
      <c r="O894" s="74"/>
      <c r="P894" s="74"/>
      <c r="Q894" s="74"/>
      <c r="R894" s="85"/>
      <c r="S894" s="85"/>
      <c r="T894" s="85"/>
      <c r="U894" s="86"/>
      <c r="V894" s="86"/>
      <c r="W894" s="86"/>
      <c r="X894" s="74"/>
      <c r="Y894" s="74"/>
      <c r="Z894" s="74"/>
      <c r="AA894" s="74"/>
      <c r="AB894" s="74"/>
      <c r="AC894" s="73"/>
      <c r="AD894" s="73"/>
      <c r="AE894" s="73"/>
      <c r="AF894" s="73"/>
      <c r="AG894" s="73"/>
      <c r="AH894" s="73"/>
      <c r="AI894" s="73"/>
      <c r="AJ894" s="73"/>
      <c r="AK894" s="73"/>
      <c r="AL894" s="73"/>
      <c r="AM894" s="73"/>
      <c r="AN894" s="73"/>
      <c r="AO894" s="73"/>
      <c r="AP894" s="73"/>
      <c r="AQ894" s="73"/>
      <c r="AR894" s="73"/>
      <c r="AS894" s="73"/>
      <c r="AT894" s="73"/>
      <c r="AU894" s="73"/>
      <c r="AV894" s="73"/>
      <c r="AW894" s="73"/>
      <c r="AX894" s="73"/>
      <c r="AY894" s="73"/>
      <c r="AZ894" s="77"/>
      <c r="BA894" s="52"/>
      <c r="BB894" s="62"/>
      <c r="BC894" s="62"/>
      <c r="BD894" s="62"/>
      <c r="BE894" s="62"/>
      <c r="BF894" s="62"/>
      <c r="BG894" s="62"/>
      <c r="BH894" s="62"/>
      <c r="BI894" s="62"/>
      <c r="BJ894" s="62"/>
      <c r="BK894" s="62"/>
      <c r="BL894" s="62"/>
      <c r="BM894" s="62"/>
      <c r="BN894" s="62"/>
      <c r="BO894" s="62"/>
      <c r="BP894" s="62"/>
      <c r="BQ894" s="62"/>
      <c r="BR894" s="62"/>
      <c r="BS894" s="62"/>
      <c r="BT894" s="62"/>
      <c r="BU894" s="62"/>
      <c r="BV894" s="62"/>
      <c r="BW894" s="62"/>
      <c r="BX894" s="62"/>
      <c r="BY894" s="62"/>
      <c r="BZ894" s="52"/>
      <c r="CA894" s="83"/>
      <c r="CB894" s="83"/>
      <c r="CC894" s="83"/>
      <c r="CD894" s="83"/>
      <c r="CE894" s="83"/>
      <c r="CF894" s="83"/>
      <c r="CG894" s="83"/>
      <c r="CH894" s="83"/>
      <c r="CI894" s="83"/>
      <c r="CJ894" s="83"/>
      <c r="CK894" s="83"/>
      <c r="CL894" s="83"/>
      <c r="CM894" s="83"/>
      <c r="CN894" s="83"/>
      <c r="CO894" s="83"/>
      <c r="CP894" s="83"/>
      <c r="CQ894" s="83"/>
      <c r="CR894" s="83"/>
      <c r="CS894" s="92"/>
      <c r="CT894" s="83"/>
      <c r="CU894" s="83"/>
      <c r="CV894" s="83"/>
      <c r="CW894" s="83"/>
      <c r="CX894" s="77"/>
    </row>
    <row r="895" spans="2:102" ht="13.5" customHeight="1" x14ac:dyDescent="0.25">
      <c r="B895" s="77"/>
      <c r="C895" s="84"/>
      <c r="D895" s="75"/>
      <c r="E895" s="75"/>
      <c r="F895" s="75"/>
      <c r="G895" s="75"/>
      <c r="H895" s="75"/>
      <c r="I895" s="75"/>
      <c r="J895" s="75"/>
      <c r="K895" s="75"/>
      <c r="L895" s="75"/>
      <c r="M895" s="74"/>
      <c r="N895" s="74"/>
      <c r="O895" s="74"/>
      <c r="P895" s="74"/>
      <c r="Q895" s="74"/>
      <c r="R895" s="85"/>
      <c r="S895" s="85"/>
      <c r="T895" s="85"/>
      <c r="U895" s="86"/>
      <c r="V895" s="86"/>
      <c r="W895" s="86"/>
      <c r="X895" s="74"/>
      <c r="Y895" s="74"/>
      <c r="Z895" s="74"/>
      <c r="AA895" s="74"/>
      <c r="AB895" s="74"/>
      <c r="AC895" s="73"/>
      <c r="AD895" s="73"/>
      <c r="AE895" s="73"/>
      <c r="AF895" s="73"/>
      <c r="AG895" s="73"/>
      <c r="AH895" s="73"/>
      <c r="AI895" s="73"/>
      <c r="AJ895" s="73"/>
      <c r="AK895" s="73"/>
      <c r="AL895" s="73"/>
      <c r="AM895" s="73"/>
      <c r="AN895" s="73"/>
      <c r="AO895" s="73"/>
      <c r="AP895" s="73"/>
      <c r="AQ895" s="73"/>
      <c r="AR895" s="73"/>
      <c r="AS895" s="73"/>
      <c r="AT895" s="73"/>
      <c r="AU895" s="73"/>
      <c r="AV895" s="73"/>
      <c r="AW895" s="73"/>
      <c r="AX895" s="73"/>
      <c r="AY895" s="73"/>
      <c r="AZ895" s="77"/>
      <c r="BA895" s="53"/>
      <c r="BB895" s="62"/>
      <c r="BC895" s="62"/>
      <c r="BD895" s="62"/>
      <c r="BE895" s="62"/>
      <c r="BF895" s="62"/>
      <c r="BG895" s="62"/>
      <c r="BH895" s="62"/>
      <c r="BI895" s="62"/>
      <c r="BJ895" s="62"/>
      <c r="BK895" s="62"/>
      <c r="BL895" s="62"/>
      <c r="BM895" s="62"/>
      <c r="BN895" s="62"/>
      <c r="BO895" s="62"/>
      <c r="BP895" s="62"/>
      <c r="BQ895" s="62"/>
      <c r="BR895" s="62"/>
      <c r="BS895" s="62"/>
      <c r="BT895" s="62"/>
      <c r="BU895" s="62"/>
      <c r="BV895" s="62"/>
      <c r="BW895" s="62"/>
      <c r="BX895" s="62"/>
      <c r="BY895" s="62"/>
      <c r="BZ895" s="54"/>
      <c r="CA895" s="83"/>
      <c r="CB895" s="83"/>
      <c r="CC895" s="83"/>
      <c r="CD895" s="83"/>
      <c r="CE895" s="83"/>
      <c r="CF895" s="83"/>
      <c r="CG895" s="83"/>
      <c r="CH895" s="83"/>
      <c r="CI895" s="83"/>
      <c r="CJ895" s="83"/>
      <c r="CK895" s="83"/>
      <c r="CL895" s="83"/>
      <c r="CM895" s="83"/>
      <c r="CN895" s="83"/>
      <c r="CO895" s="83"/>
      <c r="CP895" s="83"/>
      <c r="CQ895" s="83"/>
      <c r="CR895" s="83"/>
      <c r="CS895" s="92"/>
      <c r="CT895" s="83"/>
      <c r="CU895" s="83"/>
      <c r="CV895" s="83"/>
      <c r="CW895" s="83"/>
      <c r="CX895" s="77"/>
    </row>
    <row r="896" spans="2:102" ht="13.5" customHeight="1" x14ac:dyDescent="0.25">
      <c r="B896" s="77"/>
      <c r="C896" s="84"/>
      <c r="D896" s="75"/>
      <c r="E896" s="75"/>
      <c r="F896" s="75"/>
      <c r="G896" s="75"/>
      <c r="H896" s="75"/>
      <c r="I896" s="75"/>
      <c r="J896" s="75"/>
      <c r="K896" s="75"/>
      <c r="L896" s="75"/>
      <c r="M896" s="74"/>
      <c r="N896" s="74"/>
      <c r="O896" s="74"/>
      <c r="P896" s="74"/>
      <c r="Q896" s="74"/>
      <c r="R896" s="85"/>
      <c r="S896" s="85"/>
      <c r="T896" s="85"/>
      <c r="U896" s="86"/>
      <c r="V896" s="86"/>
      <c r="W896" s="86"/>
      <c r="X896" s="74"/>
      <c r="Y896" s="74"/>
      <c r="Z896" s="74"/>
      <c r="AA896" s="74"/>
      <c r="AB896" s="74"/>
      <c r="AC896" s="73"/>
      <c r="AD896" s="73"/>
      <c r="AE896" s="73"/>
      <c r="AF896" s="73"/>
      <c r="AG896" s="73"/>
      <c r="AH896" s="73"/>
      <c r="AI896" s="73"/>
      <c r="AJ896" s="73"/>
      <c r="AK896" s="73"/>
      <c r="AL896" s="73"/>
      <c r="AM896" s="73"/>
      <c r="AN896" s="73"/>
      <c r="AO896" s="73"/>
      <c r="AP896" s="73"/>
      <c r="AQ896" s="73"/>
      <c r="AR896" s="73"/>
      <c r="AS896" s="73"/>
      <c r="AT896" s="73"/>
      <c r="AU896" s="73"/>
      <c r="AV896" s="73"/>
      <c r="AW896" s="73"/>
      <c r="AX896" s="73"/>
      <c r="AY896" s="73"/>
      <c r="AZ896" s="77"/>
      <c r="BA896" s="52"/>
      <c r="BB896" s="62"/>
      <c r="BC896" s="62"/>
      <c r="BD896" s="62"/>
      <c r="BE896" s="62"/>
      <c r="BF896" s="62"/>
      <c r="BG896" s="62"/>
      <c r="BH896" s="62"/>
      <c r="BI896" s="62"/>
      <c r="BJ896" s="62"/>
      <c r="BK896" s="62"/>
      <c r="BL896" s="62"/>
      <c r="BM896" s="62"/>
      <c r="BN896" s="62"/>
      <c r="BO896" s="62"/>
      <c r="BP896" s="62"/>
      <c r="BQ896" s="62"/>
      <c r="BR896" s="62"/>
      <c r="BS896" s="62"/>
      <c r="BT896" s="62"/>
      <c r="BU896" s="62"/>
      <c r="BV896" s="62"/>
      <c r="BW896" s="62"/>
      <c r="BX896" s="62"/>
      <c r="BY896" s="62"/>
      <c r="BZ896" s="52"/>
      <c r="CA896" s="77"/>
      <c r="CB896" s="77"/>
      <c r="CC896" s="77"/>
      <c r="CD896" s="77"/>
      <c r="CE896" s="77"/>
      <c r="CF896" s="77"/>
      <c r="CG896" s="77"/>
      <c r="CH896" s="77"/>
      <c r="CI896" s="77"/>
      <c r="CJ896" s="77"/>
      <c r="CK896" s="77"/>
      <c r="CL896" s="77"/>
      <c r="CM896" s="77"/>
      <c r="CN896" s="77"/>
      <c r="CO896" s="77"/>
      <c r="CP896" s="77"/>
      <c r="CQ896" s="77"/>
      <c r="CR896" s="77"/>
      <c r="CS896" s="77"/>
      <c r="CT896" s="77"/>
      <c r="CU896" s="77"/>
      <c r="CV896" s="77"/>
      <c r="CW896" s="77"/>
      <c r="CX896" s="77"/>
    </row>
    <row r="897" spans="2:102" ht="13.5" customHeight="1" x14ac:dyDescent="0.25">
      <c r="B897" s="77"/>
      <c r="C897" s="84"/>
      <c r="D897" s="75"/>
      <c r="E897" s="75"/>
      <c r="F897" s="75"/>
      <c r="G897" s="75"/>
      <c r="H897" s="75"/>
      <c r="I897" s="75"/>
      <c r="J897" s="75"/>
      <c r="K897" s="75"/>
      <c r="L897" s="75"/>
      <c r="M897" s="74"/>
      <c r="N897" s="74"/>
      <c r="O897" s="74"/>
      <c r="P897" s="74"/>
      <c r="Q897" s="74"/>
      <c r="R897" s="85"/>
      <c r="S897" s="85"/>
      <c r="T897" s="85"/>
      <c r="U897" s="86"/>
      <c r="V897" s="86"/>
      <c r="W897" s="86"/>
      <c r="X897" s="74"/>
      <c r="Y897" s="74"/>
      <c r="Z897" s="74"/>
      <c r="AA897" s="74"/>
      <c r="AB897" s="74"/>
      <c r="AC897" s="73"/>
      <c r="AD897" s="73"/>
      <c r="AE897" s="73"/>
      <c r="AF897" s="73"/>
      <c r="AG897" s="73"/>
      <c r="AH897" s="73"/>
      <c r="AI897" s="73"/>
      <c r="AJ897" s="73"/>
      <c r="AK897" s="73"/>
      <c r="AL897" s="73"/>
      <c r="AM897" s="73"/>
      <c r="AN897" s="73"/>
      <c r="AO897" s="73"/>
      <c r="AP897" s="73"/>
      <c r="AQ897" s="73"/>
      <c r="AR897" s="73"/>
      <c r="AS897" s="73"/>
      <c r="AT897" s="73"/>
      <c r="AU897" s="73"/>
      <c r="AV897" s="73"/>
      <c r="AW897" s="73"/>
      <c r="AX897" s="73"/>
      <c r="AY897" s="73"/>
      <c r="AZ897" s="77"/>
      <c r="BA897" s="53"/>
      <c r="BB897" s="62"/>
      <c r="BC897" s="62"/>
      <c r="BD897" s="62"/>
      <c r="BE897" s="62"/>
      <c r="BF897" s="62"/>
      <c r="BG897" s="62"/>
      <c r="BH897" s="62"/>
      <c r="BI897" s="62"/>
      <c r="BJ897" s="62"/>
      <c r="BK897" s="62"/>
      <c r="BL897" s="62"/>
      <c r="BM897" s="62"/>
      <c r="BN897" s="62"/>
      <c r="BO897" s="62"/>
      <c r="BP897" s="62"/>
      <c r="BQ897" s="62"/>
      <c r="BR897" s="62"/>
      <c r="BS897" s="62"/>
      <c r="BT897" s="62"/>
      <c r="BU897" s="62"/>
      <c r="BV897" s="62"/>
      <c r="BW897" s="62"/>
      <c r="BX897" s="62"/>
      <c r="BY897" s="62"/>
      <c r="BZ897" s="54"/>
      <c r="CA897" s="77"/>
      <c r="CB897" s="77"/>
      <c r="CC897" s="77"/>
      <c r="CD897" s="81"/>
      <c r="CE897" s="81"/>
      <c r="CF897" s="81"/>
      <c r="CG897" s="81"/>
      <c r="CH897" s="81"/>
      <c r="CI897" s="81"/>
      <c r="CJ897" s="81"/>
      <c r="CK897" s="81"/>
      <c r="CL897" s="81"/>
      <c r="CM897" s="81"/>
      <c r="CN897" s="81"/>
      <c r="CO897" s="81"/>
      <c r="CP897" s="81"/>
      <c r="CQ897" s="81"/>
      <c r="CR897" s="81"/>
      <c r="CS897" s="81"/>
      <c r="CT897" s="81"/>
      <c r="CU897" s="77"/>
      <c r="CV897" s="77"/>
      <c r="CW897" s="77"/>
      <c r="CX897" s="77"/>
    </row>
    <row r="898" spans="2:102" ht="13.5" customHeight="1" x14ac:dyDescent="0.2">
      <c r="B898" s="77"/>
      <c r="C898" s="83"/>
      <c r="D898" s="83"/>
      <c r="E898" s="83"/>
      <c r="F898" s="83"/>
      <c r="G898" s="83"/>
      <c r="H898" s="83"/>
      <c r="I898" s="83"/>
      <c r="J898" s="83"/>
      <c r="K898" s="83"/>
      <c r="L898" s="83"/>
      <c r="M898" s="83"/>
      <c r="N898" s="83"/>
      <c r="O898" s="83"/>
      <c r="P898" s="83"/>
      <c r="Q898" s="83"/>
      <c r="R898" s="83"/>
      <c r="S898" s="83"/>
      <c r="T898" s="83"/>
      <c r="U898" s="83"/>
      <c r="V898" s="83"/>
      <c r="W898" s="83"/>
      <c r="X898" s="54"/>
      <c r="Y898" s="54"/>
      <c r="Z898" s="54"/>
      <c r="AA898" s="54"/>
      <c r="AB898" s="54"/>
      <c r="AC898" s="73"/>
      <c r="AD898" s="73"/>
      <c r="AE898" s="73"/>
      <c r="AF898" s="73"/>
      <c r="AG898" s="73"/>
      <c r="AH898" s="73"/>
      <c r="AI898" s="73"/>
      <c r="AJ898" s="73"/>
      <c r="AK898" s="73"/>
      <c r="AL898" s="73"/>
      <c r="AM898" s="73"/>
      <c r="AN898" s="73"/>
      <c r="AO898" s="73"/>
      <c r="AP898" s="73"/>
      <c r="AQ898" s="73"/>
      <c r="AR898" s="73"/>
      <c r="AS898" s="73"/>
      <c r="AT898" s="73"/>
      <c r="AU898" s="73"/>
      <c r="AV898" s="73"/>
      <c r="AW898" s="73"/>
      <c r="AX898" s="73"/>
      <c r="AY898" s="73"/>
      <c r="AZ898" s="77"/>
      <c r="BA898" s="53"/>
      <c r="BB898" s="62"/>
      <c r="BC898" s="62"/>
      <c r="BD898" s="62"/>
      <c r="BE898" s="62"/>
      <c r="BF898" s="62"/>
      <c r="BG898" s="62"/>
      <c r="BH898" s="62"/>
      <c r="BI898" s="62"/>
      <c r="BJ898" s="62"/>
      <c r="BK898" s="62"/>
      <c r="BL898" s="62"/>
      <c r="BM898" s="62"/>
      <c r="BN898" s="62"/>
      <c r="BO898" s="62"/>
      <c r="BP898" s="62"/>
      <c r="BQ898" s="62"/>
      <c r="BR898" s="62"/>
      <c r="BS898" s="62"/>
      <c r="BT898" s="62"/>
      <c r="BU898" s="62"/>
      <c r="BV898" s="62"/>
      <c r="BW898" s="62"/>
      <c r="BX898" s="62"/>
      <c r="BY898" s="62"/>
      <c r="BZ898" s="54"/>
      <c r="CA898" s="77"/>
      <c r="CB898" s="77"/>
      <c r="CC898" s="77"/>
      <c r="CD898" s="81"/>
      <c r="CE898" s="81"/>
      <c r="CF898" s="81"/>
      <c r="CG898" s="81"/>
      <c r="CH898" s="81"/>
      <c r="CI898" s="81"/>
      <c r="CJ898" s="81"/>
      <c r="CK898" s="81"/>
      <c r="CL898" s="81"/>
      <c r="CM898" s="81"/>
      <c r="CN898" s="81"/>
      <c r="CO898" s="81"/>
      <c r="CP898" s="81"/>
      <c r="CQ898" s="81"/>
      <c r="CR898" s="81"/>
      <c r="CS898" s="81"/>
      <c r="CT898" s="81"/>
      <c r="CU898" s="77"/>
      <c r="CV898" s="77"/>
      <c r="CW898" s="77"/>
      <c r="CX898" s="77"/>
    </row>
    <row r="899" spans="2:102" ht="13.5" customHeight="1" x14ac:dyDescent="0.2">
      <c r="B899" s="77"/>
      <c r="C899" s="83"/>
      <c r="D899" s="83"/>
      <c r="E899" s="83"/>
      <c r="F899" s="83"/>
      <c r="G899" s="83"/>
      <c r="H899" s="83"/>
      <c r="I899" s="83"/>
      <c r="J899" s="83"/>
      <c r="K899" s="83"/>
      <c r="L899" s="83"/>
      <c r="M899" s="83"/>
      <c r="N899" s="83"/>
      <c r="O899" s="83"/>
      <c r="P899" s="83"/>
      <c r="Q899" s="83"/>
      <c r="R899" s="83"/>
      <c r="S899" s="83"/>
      <c r="T899" s="83"/>
      <c r="U899" s="83"/>
      <c r="V899" s="83"/>
      <c r="W899" s="83"/>
      <c r="X899" s="54"/>
      <c r="Y899" s="54"/>
      <c r="Z899" s="54"/>
      <c r="AA899" s="54"/>
      <c r="AB899" s="54"/>
      <c r="AC899" s="73"/>
      <c r="AD899" s="73"/>
      <c r="AE899" s="73"/>
      <c r="AF899" s="73"/>
      <c r="AG899" s="73"/>
      <c r="AH899" s="73"/>
      <c r="AI899" s="73"/>
      <c r="AJ899" s="73"/>
      <c r="AK899" s="73"/>
      <c r="AL899" s="73"/>
      <c r="AM899" s="73"/>
      <c r="AN899" s="73"/>
      <c r="AO899" s="73"/>
      <c r="AP899" s="73"/>
      <c r="AQ899" s="73"/>
      <c r="AR899" s="73"/>
      <c r="AS899" s="73"/>
      <c r="AT899" s="73"/>
      <c r="AU899" s="73"/>
      <c r="AV899" s="73"/>
      <c r="AW899" s="73"/>
      <c r="AX899" s="73"/>
      <c r="AY899" s="73"/>
      <c r="AZ899" s="77"/>
      <c r="BA899" s="77"/>
      <c r="BB899" s="62"/>
      <c r="BC899" s="62"/>
      <c r="BD899" s="62"/>
      <c r="BE899" s="62"/>
      <c r="BF899" s="62"/>
      <c r="BG899" s="62"/>
      <c r="BH899" s="62"/>
      <c r="BI899" s="62"/>
      <c r="BJ899" s="62"/>
      <c r="BK899" s="62"/>
      <c r="BL899" s="62"/>
      <c r="BM899" s="62"/>
      <c r="BN899" s="62"/>
      <c r="BO899" s="62"/>
      <c r="BP899" s="62"/>
      <c r="BQ899" s="62"/>
      <c r="BR899" s="62"/>
      <c r="BS899" s="62"/>
      <c r="BT899" s="62"/>
      <c r="BU899" s="62"/>
      <c r="BV899" s="62"/>
      <c r="BW899" s="62"/>
      <c r="BX899" s="62"/>
      <c r="BY899" s="62"/>
      <c r="BZ899" s="77"/>
      <c r="CA899" s="77"/>
      <c r="CB899" s="77"/>
      <c r="CC899" s="77"/>
      <c r="CD899" s="81"/>
      <c r="CE899" s="81"/>
      <c r="CF899" s="81"/>
      <c r="CG899" s="81"/>
      <c r="CH899" s="81"/>
      <c r="CI899" s="81"/>
      <c r="CJ899" s="81"/>
      <c r="CK899" s="81"/>
      <c r="CL899" s="81"/>
      <c r="CM899" s="81"/>
      <c r="CN899" s="81"/>
      <c r="CO899" s="81"/>
      <c r="CP899" s="81"/>
      <c r="CQ899" s="81"/>
      <c r="CR899" s="81"/>
      <c r="CS899" s="81"/>
      <c r="CT899" s="81"/>
      <c r="CU899" s="77"/>
      <c r="CV899" s="77"/>
      <c r="CW899" s="77"/>
      <c r="CX899" s="77"/>
    </row>
    <row r="900" spans="2:102" ht="13.5" customHeight="1" x14ac:dyDescent="0.25">
      <c r="B900" s="77"/>
      <c r="C900" s="84"/>
      <c r="D900" s="75"/>
      <c r="E900" s="75"/>
      <c r="F900" s="75"/>
      <c r="G900" s="75"/>
      <c r="H900" s="75"/>
      <c r="I900" s="75"/>
      <c r="J900" s="75"/>
      <c r="K900" s="75"/>
      <c r="L900" s="75"/>
      <c r="M900" s="74"/>
      <c r="N900" s="74"/>
      <c r="O900" s="74"/>
      <c r="P900" s="74"/>
      <c r="Q900" s="74"/>
      <c r="R900" s="85"/>
      <c r="S900" s="85"/>
      <c r="T900" s="85"/>
      <c r="U900" s="86"/>
      <c r="V900" s="86"/>
      <c r="W900" s="86"/>
      <c r="X900" s="74"/>
      <c r="Y900" s="74"/>
      <c r="Z900" s="74"/>
      <c r="AA900" s="74"/>
      <c r="AB900" s="74"/>
      <c r="AC900" s="73"/>
      <c r="AD900" s="73"/>
      <c r="AE900" s="73"/>
      <c r="AF900" s="73"/>
      <c r="AG900" s="73"/>
      <c r="AH900" s="73"/>
      <c r="AI900" s="73"/>
      <c r="AJ900" s="73"/>
      <c r="AK900" s="73"/>
      <c r="AL900" s="73"/>
      <c r="AM900" s="73"/>
      <c r="AN900" s="73"/>
      <c r="AO900" s="73"/>
      <c r="AP900" s="73"/>
      <c r="AQ900" s="73"/>
      <c r="AR900" s="73"/>
      <c r="AS900" s="73"/>
      <c r="AT900" s="73"/>
      <c r="AU900" s="73"/>
      <c r="AV900" s="73"/>
      <c r="AW900" s="73"/>
      <c r="AX900" s="73"/>
      <c r="AY900" s="73"/>
      <c r="AZ900" s="77"/>
      <c r="BA900" s="77"/>
      <c r="BB900" s="62"/>
      <c r="BC900" s="62"/>
      <c r="BD900" s="62"/>
      <c r="BE900" s="62"/>
      <c r="BF900" s="62"/>
      <c r="BG900" s="62"/>
      <c r="BH900" s="62"/>
      <c r="BI900" s="62"/>
      <c r="BJ900" s="62"/>
      <c r="BK900" s="62"/>
      <c r="BL900" s="62"/>
      <c r="BM900" s="62"/>
      <c r="BN900" s="62"/>
      <c r="BO900" s="62"/>
      <c r="BP900" s="62"/>
      <c r="BQ900" s="62"/>
      <c r="BR900" s="62"/>
      <c r="BS900" s="62"/>
      <c r="BT900" s="62"/>
      <c r="BU900" s="62"/>
      <c r="BV900" s="62"/>
      <c r="BW900" s="62"/>
      <c r="BX900" s="62"/>
      <c r="BY900" s="62"/>
      <c r="BZ900" s="77"/>
      <c r="CA900" s="77"/>
      <c r="CB900" s="77"/>
      <c r="CC900" s="77"/>
      <c r="CD900" s="81"/>
      <c r="CE900" s="81"/>
      <c r="CF900" s="81"/>
      <c r="CG900" s="81"/>
      <c r="CH900" s="81"/>
      <c r="CI900" s="81"/>
      <c r="CJ900" s="81"/>
      <c r="CK900" s="81"/>
      <c r="CL900" s="81"/>
      <c r="CM900" s="81"/>
      <c r="CN900" s="81"/>
      <c r="CO900" s="81"/>
      <c r="CP900" s="81"/>
      <c r="CQ900" s="81"/>
      <c r="CR900" s="81"/>
      <c r="CS900" s="81"/>
      <c r="CT900" s="81"/>
      <c r="CU900" s="77"/>
      <c r="CV900" s="77"/>
      <c r="CW900" s="77"/>
      <c r="CX900" s="77"/>
    </row>
    <row r="901" spans="2:102" ht="13.5" customHeight="1" x14ac:dyDescent="0.25">
      <c r="B901" s="77"/>
      <c r="C901" s="84"/>
      <c r="D901" s="75"/>
      <c r="E901" s="75"/>
      <c r="F901" s="75"/>
      <c r="G901" s="75"/>
      <c r="H901" s="75"/>
      <c r="I901" s="75"/>
      <c r="J901" s="75"/>
      <c r="K901" s="75"/>
      <c r="L901" s="75"/>
      <c r="M901" s="74"/>
      <c r="N901" s="74"/>
      <c r="O901" s="74"/>
      <c r="P901" s="74"/>
      <c r="Q901" s="74"/>
      <c r="R901" s="85"/>
      <c r="S901" s="85"/>
      <c r="T901" s="85"/>
      <c r="U901" s="86"/>
      <c r="V901" s="86"/>
      <c r="W901" s="86"/>
      <c r="X901" s="74"/>
      <c r="Y901" s="74"/>
      <c r="Z901" s="74"/>
      <c r="AA901" s="74"/>
      <c r="AB901" s="74"/>
      <c r="AC901" s="73"/>
      <c r="AD901" s="73"/>
      <c r="AE901" s="73"/>
      <c r="AF901" s="73"/>
      <c r="AG901" s="73"/>
      <c r="AH901" s="73"/>
      <c r="AI901" s="73"/>
      <c r="AJ901" s="73"/>
      <c r="AK901" s="73"/>
      <c r="AL901" s="73"/>
      <c r="AM901" s="73"/>
      <c r="AN901" s="73"/>
      <c r="AO901" s="73"/>
      <c r="AP901" s="73"/>
      <c r="AQ901" s="73"/>
      <c r="AR901" s="73"/>
      <c r="AS901" s="73"/>
      <c r="AT901" s="73"/>
      <c r="AU901" s="73"/>
      <c r="AV901" s="73"/>
      <c r="AW901" s="73"/>
      <c r="AX901" s="73"/>
      <c r="AY901" s="73"/>
      <c r="AZ901" s="77"/>
      <c r="BA901" s="77"/>
      <c r="BB901" s="62"/>
      <c r="BC901" s="62"/>
      <c r="BD901" s="62"/>
      <c r="BE901" s="62"/>
      <c r="BF901" s="62"/>
      <c r="BG901" s="62"/>
      <c r="BH901" s="62"/>
      <c r="BI901" s="62"/>
      <c r="BJ901" s="62"/>
      <c r="BK901" s="62"/>
      <c r="BL901" s="62"/>
      <c r="BM901" s="62"/>
      <c r="BN901" s="62"/>
      <c r="BO901" s="62"/>
      <c r="BP901" s="62"/>
      <c r="BQ901" s="62"/>
      <c r="BR901" s="62"/>
      <c r="BS901" s="62"/>
      <c r="BT901" s="62"/>
      <c r="BU901" s="62"/>
      <c r="BV901" s="62"/>
      <c r="BW901" s="62"/>
      <c r="BX901" s="62"/>
      <c r="BY901" s="62"/>
      <c r="BZ901" s="77"/>
      <c r="CA901" s="77"/>
      <c r="CB901" s="77"/>
      <c r="CC901" s="77"/>
      <c r="CD901" s="81"/>
      <c r="CE901" s="81"/>
      <c r="CF901" s="81"/>
      <c r="CG901" s="81"/>
      <c r="CH901" s="81"/>
      <c r="CI901" s="81"/>
      <c r="CJ901" s="81"/>
      <c r="CK901" s="81"/>
      <c r="CL901" s="81"/>
      <c r="CM901" s="81"/>
      <c r="CN901" s="81"/>
      <c r="CO901" s="81"/>
      <c r="CP901" s="81"/>
      <c r="CQ901" s="81"/>
      <c r="CR901" s="81"/>
      <c r="CS901" s="81"/>
      <c r="CT901" s="81"/>
      <c r="CU901" s="77"/>
      <c r="CV901" s="77"/>
      <c r="CW901" s="77"/>
      <c r="CX901" s="77"/>
    </row>
    <row r="902" spans="2:102" ht="13.5" customHeight="1" x14ac:dyDescent="0.25">
      <c r="B902" s="77"/>
      <c r="C902" s="84"/>
      <c r="D902" s="75"/>
      <c r="E902" s="75"/>
      <c r="F902" s="75"/>
      <c r="G902" s="75"/>
      <c r="H902" s="75"/>
      <c r="I902" s="75"/>
      <c r="J902" s="75"/>
      <c r="K902" s="75"/>
      <c r="L902" s="75"/>
      <c r="M902" s="74"/>
      <c r="N902" s="74"/>
      <c r="O902" s="74"/>
      <c r="P902" s="74"/>
      <c r="Q902" s="74"/>
      <c r="R902" s="85"/>
      <c r="S902" s="85"/>
      <c r="T902" s="85"/>
      <c r="U902" s="86"/>
      <c r="V902" s="86"/>
      <c r="W902" s="86"/>
      <c r="X902" s="74"/>
      <c r="Y902" s="74"/>
      <c r="Z902" s="74"/>
      <c r="AA902" s="74"/>
      <c r="AB902" s="74"/>
      <c r="AC902" s="73"/>
      <c r="AD902" s="73"/>
      <c r="AE902" s="73"/>
      <c r="AF902" s="73"/>
      <c r="AG902" s="73"/>
      <c r="AH902" s="73"/>
      <c r="AI902" s="73"/>
      <c r="AJ902" s="73"/>
      <c r="AK902" s="73"/>
      <c r="AL902" s="73"/>
      <c r="AM902" s="73"/>
      <c r="AN902" s="73"/>
      <c r="AO902" s="73"/>
      <c r="AP902" s="73"/>
      <c r="AQ902" s="73"/>
      <c r="AR902" s="73"/>
      <c r="AS902" s="73"/>
      <c r="AT902" s="73"/>
      <c r="AU902" s="73"/>
      <c r="AV902" s="73"/>
      <c r="AW902" s="73"/>
      <c r="AX902" s="73"/>
      <c r="AY902" s="73"/>
      <c r="AZ902" s="77"/>
      <c r="BA902" s="77"/>
      <c r="BB902" s="62"/>
      <c r="BC902" s="62"/>
      <c r="BD902" s="62"/>
      <c r="BE902" s="62"/>
      <c r="BF902" s="62"/>
      <c r="BG902" s="62"/>
      <c r="BH902" s="62"/>
      <c r="BI902" s="62"/>
      <c r="BJ902" s="62"/>
      <c r="BK902" s="62"/>
      <c r="BL902" s="62"/>
      <c r="BM902" s="62"/>
      <c r="BN902" s="62"/>
      <c r="BO902" s="62"/>
      <c r="BP902" s="62"/>
      <c r="BQ902" s="62"/>
      <c r="BR902" s="62"/>
      <c r="BS902" s="62"/>
      <c r="BT902" s="62"/>
      <c r="BU902" s="62"/>
      <c r="BV902" s="62"/>
      <c r="BW902" s="62"/>
      <c r="BX902" s="62"/>
      <c r="BY902" s="62"/>
      <c r="BZ902" s="77"/>
      <c r="CA902" s="77"/>
      <c r="CB902" s="77"/>
      <c r="CC902" s="77"/>
      <c r="CD902" s="81"/>
      <c r="CE902" s="81"/>
      <c r="CF902" s="81"/>
      <c r="CG902" s="81"/>
      <c r="CH902" s="81"/>
      <c r="CI902" s="81"/>
      <c r="CJ902" s="81"/>
      <c r="CK902" s="81"/>
      <c r="CL902" s="81"/>
      <c r="CM902" s="81"/>
      <c r="CN902" s="81"/>
      <c r="CO902" s="81"/>
      <c r="CP902" s="81"/>
      <c r="CQ902" s="81"/>
      <c r="CR902" s="81"/>
      <c r="CS902" s="81"/>
      <c r="CT902" s="81"/>
      <c r="CU902" s="77"/>
      <c r="CV902" s="77"/>
      <c r="CW902" s="77"/>
      <c r="CX902" s="77"/>
    </row>
    <row r="903" spans="2:102" ht="13.5" customHeight="1" x14ac:dyDescent="0.25">
      <c r="B903" s="77"/>
      <c r="C903" s="84"/>
      <c r="D903" s="75"/>
      <c r="E903" s="75"/>
      <c r="F903" s="75"/>
      <c r="G903" s="75"/>
      <c r="H903" s="75"/>
      <c r="I903" s="75"/>
      <c r="J903" s="75"/>
      <c r="K903" s="75"/>
      <c r="L903" s="75"/>
      <c r="M903" s="74"/>
      <c r="N903" s="74"/>
      <c r="O903" s="74"/>
      <c r="P903" s="74"/>
      <c r="Q903" s="74"/>
      <c r="R903" s="85"/>
      <c r="S903" s="85"/>
      <c r="T903" s="85"/>
      <c r="U903" s="86"/>
      <c r="V903" s="86"/>
      <c r="W903" s="86"/>
      <c r="X903" s="74"/>
      <c r="Y903" s="74"/>
      <c r="Z903" s="74"/>
      <c r="AA903" s="74"/>
      <c r="AB903" s="74"/>
      <c r="AC903" s="73"/>
      <c r="AD903" s="73"/>
      <c r="AE903" s="73"/>
      <c r="AF903" s="73"/>
      <c r="AG903" s="73"/>
      <c r="AH903" s="73"/>
      <c r="AI903" s="73"/>
      <c r="AJ903" s="73"/>
      <c r="AK903" s="73"/>
      <c r="AL903" s="73"/>
      <c r="AM903" s="73"/>
      <c r="AN903" s="73"/>
      <c r="AO903" s="73"/>
      <c r="AP903" s="73"/>
      <c r="AQ903" s="73"/>
      <c r="AR903" s="73"/>
      <c r="AS903" s="73"/>
      <c r="AT903" s="73"/>
      <c r="AU903" s="73"/>
      <c r="AV903" s="73"/>
      <c r="AW903" s="73"/>
      <c r="AX903" s="73"/>
      <c r="AY903" s="73"/>
      <c r="AZ903" s="77"/>
      <c r="BA903" s="77"/>
      <c r="BB903" s="62"/>
      <c r="BC903" s="62"/>
      <c r="BD903" s="62"/>
      <c r="BE903" s="62"/>
      <c r="BF903" s="62"/>
      <c r="BG903" s="62"/>
      <c r="BH903" s="62"/>
      <c r="BI903" s="62"/>
      <c r="BJ903" s="62"/>
      <c r="BK903" s="62"/>
      <c r="BL903" s="62"/>
      <c r="BM903" s="62"/>
      <c r="BN903" s="62"/>
      <c r="BO903" s="62"/>
      <c r="BP903" s="62"/>
      <c r="BQ903" s="62"/>
      <c r="BR903" s="62"/>
      <c r="BS903" s="62"/>
      <c r="BT903" s="62"/>
      <c r="BU903" s="62"/>
      <c r="BV903" s="62"/>
      <c r="BW903" s="62"/>
      <c r="BX903" s="62"/>
      <c r="BY903" s="62"/>
      <c r="BZ903" s="77"/>
      <c r="CA903" s="77"/>
      <c r="CB903" s="77"/>
      <c r="CC903" s="77"/>
      <c r="CD903" s="81"/>
      <c r="CE903" s="81"/>
      <c r="CF903" s="81"/>
      <c r="CG903" s="81"/>
      <c r="CH903" s="81"/>
      <c r="CI903" s="81"/>
      <c r="CJ903" s="81"/>
      <c r="CK903" s="81"/>
      <c r="CL903" s="81"/>
      <c r="CM903" s="81"/>
      <c r="CN903" s="81"/>
      <c r="CO903" s="81"/>
      <c r="CP903" s="81"/>
      <c r="CQ903" s="81"/>
      <c r="CR903" s="81"/>
      <c r="CS903" s="81"/>
      <c r="CT903" s="81"/>
      <c r="CU903" s="77"/>
      <c r="CV903" s="77"/>
      <c r="CW903" s="77"/>
      <c r="CX903" s="77"/>
    </row>
    <row r="904" spans="2:102" ht="13.5" customHeight="1" x14ac:dyDescent="0.2">
      <c r="B904" s="77"/>
      <c r="C904" s="83"/>
      <c r="D904" s="83"/>
      <c r="E904" s="83"/>
      <c r="F904" s="83"/>
      <c r="G904" s="83"/>
      <c r="H904" s="83"/>
      <c r="I904" s="83"/>
      <c r="J904" s="83"/>
      <c r="K904" s="83"/>
      <c r="L904" s="83"/>
      <c r="M904" s="83"/>
      <c r="N904" s="83"/>
      <c r="O904" s="83"/>
      <c r="P904" s="83"/>
      <c r="Q904" s="83"/>
      <c r="R904" s="83"/>
      <c r="S904" s="83"/>
      <c r="T904" s="83"/>
      <c r="U904" s="83"/>
      <c r="V904" s="83"/>
      <c r="W904" s="83"/>
      <c r="X904" s="54"/>
      <c r="Y904" s="54"/>
      <c r="Z904" s="54"/>
      <c r="AA904" s="54"/>
      <c r="AB904" s="54"/>
      <c r="AC904" s="73"/>
      <c r="AD904" s="73"/>
      <c r="AE904" s="73"/>
      <c r="AF904" s="73"/>
      <c r="AG904" s="73"/>
      <c r="AH904" s="73"/>
      <c r="AI904" s="73"/>
      <c r="AJ904" s="73"/>
      <c r="AK904" s="73"/>
      <c r="AL904" s="73"/>
      <c r="AM904" s="73"/>
      <c r="AN904" s="73"/>
      <c r="AO904" s="73"/>
      <c r="AP904" s="73"/>
      <c r="AQ904" s="73"/>
      <c r="AR904" s="73"/>
      <c r="AS904" s="73"/>
      <c r="AT904" s="73"/>
      <c r="AU904" s="73"/>
      <c r="AV904" s="73"/>
      <c r="AW904" s="73"/>
      <c r="AX904" s="73"/>
      <c r="AY904" s="73"/>
      <c r="AZ904" s="77"/>
      <c r="BA904" s="77"/>
      <c r="BB904" s="62"/>
      <c r="BC904" s="62"/>
      <c r="BD904" s="62"/>
      <c r="BE904" s="62"/>
      <c r="BF904" s="62"/>
      <c r="BG904" s="62"/>
      <c r="BH904" s="62"/>
      <c r="BI904" s="62"/>
      <c r="BJ904" s="62"/>
      <c r="BK904" s="62"/>
      <c r="BL904" s="62"/>
      <c r="BM904" s="62"/>
      <c r="BN904" s="62"/>
      <c r="BO904" s="62"/>
      <c r="BP904" s="62"/>
      <c r="BQ904" s="62"/>
      <c r="BR904" s="62"/>
      <c r="BS904" s="62"/>
      <c r="BT904" s="62"/>
      <c r="BU904" s="62"/>
      <c r="BV904" s="62"/>
      <c r="BW904" s="62"/>
      <c r="BX904" s="62"/>
      <c r="BY904" s="62"/>
      <c r="BZ904" s="77"/>
      <c r="CA904" s="77"/>
      <c r="CB904" s="77"/>
      <c r="CC904" s="77"/>
      <c r="CD904" s="81"/>
      <c r="CE904" s="81"/>
      <c r="CF904" s="81"/>
      <c r="CG904" s="81"/>
      <c r="CH904" s="81"/>
      <c r="CI904" s="81"/>
      <c r="CJ904" s="81"/>
      <c r="CK904" s="81"/>
      <c r="CL904" s="81"/>
      <c r="CM904" s="81"/>
      <c r="CN904" s="81"/>
      <c r="CO904" s="81"/>
      <c r="CP904" s="81"/>
      <c r="CQ904" s="81"/>
      <c r="CR904" s="81"/>
      <c r="CS904" s="81"/>
      <c r="CT904" s="81"/>
      <c r="CU904" s="77"/>
      <c r="CV904" s="77"/>
      <c r="CW904" s="77"/>
      <c r="CX904" s="77"/>
    </row>
    <row r="905" spans="2:102" ht="13.5" customHeight="1" x14ac:dyDescent="0.2">
      <c r="B905" s="77"/>
      <c r="C905" s="83"/>
      <c r="D905" s="83"/>
      <c r="E905" s="83"/>
      <c r="F905" s="83"/>
      <c r="G905" s="83"/>
      <c r="H905" s="83"/>
      <c r="I905" s="83"/>
      <c r="J905" s="83"/>
      <c r="K905" s="83"/>
      <c r="L905" s="83"/>
      <c r="M905" s="83"/>
      <c r="N905" s="83"/>
      <c r="O905" s="83"/>
      <c r="P905" s="83"/>
      <c r="Q905" s="83"/>
      <c r="R905" s="83"/>
      <c r="S905" s="83"/>
      <c r="T905" s="83"/>
      <c r="U905" s="83"/>
      <c r="V905" s="83"/>
      <c r="W905" s="83"/>
      <c r="X905" s="54"/>
      <c r="Y905" s="54"/>
      <c r="Z905" s="54"/>
      <c r="AA905" s="54"/>
      <c r="AB905" s="54"/>
      <c r="AC905" s="73"/>
      <c r="AD905" s="73"/>
      <c r="AE905" s="73"/>
      <c r="AF905" s="73"/>
      <c r="AG905" s="73"/>
      <c r="AH905" s="73"/>
      <c r="AI905" s="73"/>
      <c r="AJ905" s="73"/>
      <c r="AK905" s="73"/>
      <c r="AL905" s="73"/>
      <c r="AM905" s="73"/>
      <c r="AN905" s="73"/>
      <c r="AO905" s="73"/>
      <c r="AP905" s="73"/>
      <c r="AQ905" s="73"/>
      <c r="AR905" s="73"/>
      <c r="AS905" s="73"/>
      <c r="AT905" s="73"/>
      <c r="AU905" s="73"/>
      <c r="AV905" s="73"/>
      <c r="AW905" s="73"/>
      <c r="AX905" s="73"/>
      <c r="AY905" s="73"/>
      <c r="AZ905" s="77"/>
      <c r="BA905" s="77"/>
      <c r="BB905" s="62"/>
      <c r="BC905" s="62"/>
      <c r="BD905" s="62"/>
      <c r="BE905" s="62"/>
      <c r="BF905" s="62"/>
      <c r="BG905" s="62"/>
      <c r="BH905" s="62"/>
      <c r="BI905" s="62"/>
      <c r="BJ905" s="62"/>
      <c r="BK905" s="62"/>
      <c r="BL905" s="62"/>
      <c r="BM905" s="62"/>
      <c r="BN905" s="62"/>
      <c r="BO905" s="62"/>
      <c r="BP905" s="62"/>
      <c r="BQ905" s="62"/>
      <c r="BR905" s="62"/>
      <c r="BS905" s="62"/>
      <c r="BT905" s="62"/>
      <c r="BU905" s="62"/>
      <c r="BV905" s="62"/>
      <c r="BW905" s="62"/>
      <c r="BX905" s="62"/>
      <c r="BY905" s="62"/>
      <c r="BZ905" s="77"/>
      <c r="CA905" s="77"/>
      <c r="CB905" s="77"/>
      <c r="CC905" s="77"/>
      <c r="CD905" s="81"/>
      <c r="CE905" s="81"/>
      <c r="CF905" s="81"/>
      <c r="CG905" s="81"/>
      <c r="CH905" s="81"/>
      <c r="CI905" s="81"/>
      <c r="CJ905" s="81"/>
      <c r="CK905" s="81"/>
      <c r="CL905" s="81"/>
      <c r="CM905" s="81"/>
      <c r="CN905" s="81"/>
      <c r="CO905" s="81"/>
      <c r="CP905" s="81"/>
      <c r="CQ905" s="81"/>
      <c r="CR905" s="81"/>
      <c r="CS905" s="81"/>
      <c r="CT905" s="81"/>
      <c r="CU905" s="77"/>
      <c r="CV905" s="77"/>
      <c r="CW905" s="77"/>
      <c r="CX905" s="77"/>
    </row>
    <row r="906" spans="2:102" ht="13.5" customHeight="1" x14ac:dyDescent="0.25">
      <c r="B906" s="77"/>
      <c r="C906" s="84"/>
      <c r="D906" s="75"/>
      <c r="E906" s="75"/>
      <c r="F906" s="75"/>
      <c r="G906" s="75"/>
      <c r="H906" s="75"/>
      <c r="I906" s="75"/>
      <c r="J906" s="75"/>
      <c r="K906" s="75"/>
      <c r="L906" s="75"/>
      <c r="M906" s="74"/>
      <c r="N906" s="74"/>
      <c r="O906" s="74"/>
      <c r="P906" s="74"/>
      <c r="Q906" s="74"/>
      <c r="R906" s="85"/>
      <c r="S906" s="85"/>
      <c r="T906" s="85"/>
      <c r="U906" s="86"/>
      <c r="V906" s="86"/>
      <c r="W906" s="86"/>
      <c r="X906" s="74"/>
      <c r="Y906" s="74"/>
      <c r="Z906" s="74"/>
      <c r="AA906" s="74"/>
      <c r="AB906" s="74"/>
      <c r="AC906" s="73"/>
      <c r="AD906" s="73"/>
      <c r="AE906" s="73"/>
      <c r="AF906" s="73"/>
      <c r="AG906" s="73"/>
      <c r="AH906" s="73"/>
      <c r="AI906" s="73"/>
      <c r="AJ906" s="73"/>
      <c r="AK906" s="73"/>
      <c r="AL906" s="73"/>
      <c r="AM906" s="73"/>
      <c r="AN906" s="73"/>
      <c r="AO906" s="73"/>
      <c r="AP906" s="73"/>
      <c r="AQ906" s="73"/>
      <c r="AR906" s="73"/>
      <c r="AS906" s="73"/>
      <c r="AT906" s="73"/>
      <c r="AU906" s="73"/>
      <c r="AV906" s="73"/>
      <c r="AW906" s="73"/>
      <c r="AX906" s="73"/>
      <c r="AY906" s="73"/>
      <c r="AZ906" s="77"/>
      <c r="BA906" s="77"/>
      <c r="BB906" s="62"/>
      <c r="BC906" s="62"/>
      <c r="BD906" s="62"/>
      <c r="BE906" s="62"/>
      <c r="BF906" s="62"/>
      <c r="BG906" s="62"/>
      <c r="BH906" s="62"/>
      <c r="BI906" s="62"/>
      <c r="BJ906" s="62"/>
      <c r="BK906" s="62"/>
      <c r="BL906" s="62"/>
      <c r="BM906" s="62"/>
      <c r="BN906" s="62"/>
      <c r="BO906" s="62"/>
      <c r="BP906" s="62"/>
      <c r="BQ906" s="62"/>
      <c r="BR906" s="62"/>
      <c r="BS906" s="62"/>
      <c r="BT906" s="62"/>
      <c r="BU906" s="62"/>
      <c r="BV906" s="62"/>
      <c r="BW906" s="62"/>
      <c r="BX906" s="62"/>
      <c r="BY906" s="62"/>
      <c r="BZ906" s="77"/>
      <c r="CA906" s="77"/>
      <c r="CB906" s="77"/>
      <c r="CC906" s="77"/>
      <c r="CD906" s="81"/>
      <c r="CE906" s="81"/>
      <c r="CF906" s="81"/>
      <c r="CG906" s="81"/>
      <c r="CH906" s="81"/>
      <c r="CI906" s="81"/>
      <c r="CJ906" s="81"/>
      <c r="CK906" s="81"/>
      <c r="CL906" s="81"/>
      <c r="CM906" s="81"/>
      <c r="CN906" s="81"/>
      <c r="CO906" s="81"/>
      <c r="CP906" s="81"/>
      <c r="CQ906" s="81"/>
      <c r="CR906" s="81"/>
      <c r="CS906" s="81"/>
      <c r="CT906" s="81"/>
      <c r="CU906" s="77"/>
      <c r="CV906" s="77"/>
      <c r="CW906" s="77"/>
      <c r="CX906" s="77"/>
    </row>
    <row r="907" spans="2:102" ht="13.5" customHeight="1" x14ac:dyDescent="0.25">
      <c r="B907" s="77"/>
      <c r="C907" s="84"/>
      <c r="D907" s="75"/>
      <c r="E907" s="75"/>
      <c r="F907" s="75"/>
      <c r="G907" s="75"/>
      <c r="H907" s="75"/>
      <c r="I907" s="75"/>
      <c r="J907" s="75"/>
      <c r="K907" s="75"/>
      <c r="L907" s="75"/>
      <c r="M907" s="74"/>
      <c r="N907" s="74"/>
      <c r="O907" s="74"/>
      <c r="P907" s="74"/>
      <c r="Q907" s="74"/>
      <c r="R907" s="85"/>
      <c r="S907" s="85"/>
      <c r="T907" s="85"/>
      <c r="U907" s="86"/>
      <c r="V907" s="86"/>
      <c r="W907" s="86"/>
      <c r="X907" s="74"/>
      <c r="Y907" s="74"/>
      <c r="Z907" s="74"/>
      <c r="AA907" s="74"/>
      <c r="AB907" s="74"/>
      <c r="AC907" s="73"/>
      <c r="AD907" s="73"/>
      <c r="AE907" s="73"/>
      <c r="AF907" s="73"/>
      <c r="AG907" s="73"/>
      <c r="AH907" s="73"/>
      <c r="AI907" s="73"/>
      <c r="AJ907" s="73"/>
      <c r="AK907" s="73"/>
      <c r="AL907" s="73"/>
      <c r="AM907" s="73"/>
      <c r="AN907" s="73"/>
      <c r="AO907" s="73"/>
      <c r="AP907" s="73"/>
      <c r="AQ907" s="73"/>
      <c r="AR907" s="73"/>
      <c r="AS907" s="73"/>
      <c r="AT907" s="73"/>
      <c r="AU907" s="73"/>
      <c r="AV907" s="73"/>
      <c r="AW907" s="73"/>
      <c r="AX907" s="73"/>
      <c r="AY907" s="73"/>
      <c r="AZ907" s="77"/>
      <c r="BA907" s="77"/>
      <c r="BB907" s="62"/>
      <c r="BC907" s="62"/>
      <c r="BD907" s="62"/>
      <c r="BE907" s="62"/>
      <c r="BF907" s="62"/>
      <c r="BG907" s="62"/>
      <c r="BH907" s="62"/>
      <c r="BI907" s="62"/>
      <c r="BJ907" s="62"/>
      <c r="BK907" s="62"/>
      <c r="BL907" s="62"/>
      <c r="BM907" s="62"/>
      <c r="BN907" s="62"/>
      <c r="BO907" s="62"/>
      <c r="BP907" s="62"/>
      <c r="BQ907" s="62"/>
      <c r="BR907" s="62"/>
      <c r="BS907" s="62"/>
      <c r="BT907" s="62"/>
      <c r="BU907" s="62"/>
      <c r="BV907" s="62"/>
      <c r="BW907" s="62"/>
      <c r="BX907" s="62"/>
      <c r="BY907" s="62"/>
      <c r="BZ907" s="77"/>
      <c r="CA907" s="77"/>
      <c r="CB907" s="77"/>
      <c r="CC907" s="77"/>
      <c r="CD907" s="81"/>
      <c r="CE907" s="81"/>
      <c r="CF907" s="81"/>
      <c r="CG907" s="81"/>
      <c r="CH907" s="81"/>
      <c r="CI907" s="81"/>
      <c r="CJ907" s="81"/>
      <c r="CK907" s="81"/>
      <c r="CL907" s="81"/>
      <c r="CM907" s="81"/>
      <c r="CN907" s="81"/>
      <c r="CO907" s="81"/>
      <c r="CP907" s="81"/>
      <c r="CQ907" s="81"/>
      <c r="CR907" s="81"/>
      <c r="CS907" s="81"/>
      <c r="CT907" s="81"/>
      <c r="CU907" s="77"/>
      <c r="CV907" s="77"/>
      <c r="CW907" s="77"/>
      <c r="CX907" s="77"/>
    </row>
    <row r="908" spans="2:102" ht="13.5" customHeight="1" x14ac:dyDescent="0.25">
      <c r="B908" s="77"/>
      <c r="C908" s="84"/>
      <c r="D908" s="75"/>
      <c r="E908" s="75"/>
      <c r="F908" s="75"/>
      <c r="G908" s="75"/>
      <c r="H908" s="75"/>
      <c r="I908" s="75"/>
      <c r="J908" s="75"/>
      <c r="K908" s="75"/>
      <c r="L908" s="75"/>
      <c r="M908" s="74"/>
      <c r="N908" s="74"/>
      <c r="O908" s="74"/>
      <c r="P908" s="74"/>
      <c r="Q908" s="74"/>
      <c r="R908" s="85"/>
      <c r="S908" s="85"/>
      <c r="T908" s="85"/>
      <c r="U908" s="86"/>
      <c r="V908" s="86"/>
      <c r="W908" s="86"/>
      <c r="X908" s="74"/>
      <c r="Y908" s="74"/>
      <c r="Z908" s="74"/>
      <c r="AA908" s="74"/>
      <c r="AB908" s="74"/>
      <c r="AC908" s="73"/>
      <c r="AD908" s="73"/>
      <c r="AE908" s="73"/>
      <c r="AF908" s="73"/>
      <c r="AG908" s="73"/>
      <c r="AH908" s="73"/>
      <c r="AI908" s="73"/>
      <c r="AJ908" s="73"/>
      <c r="AK908" s="73"/>
      <c r="AL908" s="73"/>
      <c r="AM908" s="73"/>
      <c r="AN908" s="73"/>
      <c r="AO908" s="73"/>
      <c r="AP908" s="73"/>
      <c r="AQ908" s="73"/>
      <c r="AR908" s="73"/>
      <c r="AS908" s="73"/>
      <c r="AT908" s="73"/>
      <c r="AU908" s="73"/>
      <c r="AV908" s="73"/>
      <c r="AW908" s="73"/>
      <c r="AX908" s="73"/>
      <c r="AY908" s="73"/>
      <c r="AZ908" s="77"/>
      <c r="BA908" s="77"/>
      <c r="BB908" s="62"/>
      <c r="BC908" s="62"/>
      <c r="BD908" s="62"/>
      <c r="BE908" s="62"/>
      <c r="BF908" s="62"/>
      <c r="BG908" s="62"/>
      <c r="BH908" s="62"/>
      <c r="BI908" s="62"/>
      <c r="BJ908" s="62"/>
      <c r="BK908" s="62"/>
      <c r="BL908" s="62"/>
      <c r="BM908" s="62"/>
      <c r="BN908" s="62"/>
      <c r="BO908" s="62"/>
      <c r="BP908" s="62"/>
      <c r="BQ908" s="62"/>
      <c r="BR908" s="62"/>
      <c r="BS908" s="62"/>
      <c r="BT908" s="62"/>
      <c r="BU908" s="62"/>
      <c r="BV908" s="62"/>
      <c r="BW908" s="62"/>
      <c r="BX908" s="62"/>
      <c r="BY908" s="62"/>
      <c r="BZ908" s="77"/>
      <c r="CA908" s="77"/>
      <c r="CB908" s="77"/>
      <c r="CC908" s="77"/>
      <c r="CD908" s="81"/>
      <c r="CE908" s="81"/>
      <c r="CF908" s="81"/>
      <c r="CG908" s="81"/>
      <c r="CH908" s="81"/>
      <c r="CI908" s="81"/>
      <c r="CJ908" s="81"/>
      <c r="CK908" s="81"/>
      <c r="CL908" s="81"/>
      <c r="CM908" s="81"/>
      <c r="CN908" s="81"/>
      <c r="CO908" s="81"/>
      <c r="CP908" s="81"/>
      <c r="CQ908" s="81"/>
      <c r="CR908" s="81"/>
      <c r="CS908" s="81"/>
      <c r="CT908" s="81"/>
      <c r="CU908" s="77"/>
      <c r="CV908" s="77"/>
      <c r="CW908" s="77"/>
      <c r="CX908" s="77"/>
    </row>
    <row r="909" spans="2:102" ht="13.5" customHeight="1" x14ac:dyDescent="0.25">
      <c r="B909" s="77"/>
      <c r="C909" s="84"/>
      <c r="D909" s="75"/>
      <c r="E909" s="75"/>
      <c r="F909" s="75"/>
      <c r="G909" s="75"/>
      <c r="H909" s="75"/>
      <c r="I909" s="75"/>
      <c r="J909" s="75"/>
      <c r="K909" s="75"/>
      <c r="L909" s="75"/>
      <c r="M909" s="74"/>
      <c r="N909" s="74"/>
      <c r="O909" s="74"/>
      <c r="P909" s="74"/>
      <c r="Q909" s="74"/>
      <c r="R909" s="85"/>
      <c r="S909" s="85"/>
      <c r="T909" s="85"/>
      <c r="U909" s="86"/>
      <c r="V909" s="86"/>
      <c r="W909" s="86"/>
      <c r="X909" s="74"/>
      <c r="Y909" s="74"/>
      <c r="Z909" s="74"/>
      <c r="AA909" s="74"/>
      <c r="AB909" s="74"/>
      <c r="AC909" s="73"/>
      <c r="AD909" s="73"/>
      <c r="AE909" s="73"/>
      <c r="AF909" s="73"/>
      <c r="AG909" s="73"/>
      <c r="AH909" s="73"/>
      <c r="AI909" s="73"/>
      <c r="AJ909" s="73"/>
      <c r="AK909" s="73"/>
      <c r="AL909" s="73"/>
      <c r="AM909" s="73"/>
      <c r="AN909" s="73"/>
      <c r="AO909" s="73"/>
      <c r="AP909" s="73"/>
      <c r="AQ909" s="73"/>
      <c r="AR909" s="73"/>
      <c r="AS909" s="73"/>
      <c r="AT909" s="73"/>
      <c r="AU909" s="73"/>
      <c r="AV909" s="73"/>
      <c r="AW909" s="73"/>
      <c r="AX909" s="73"/>
      <c r="AY909" s="73"/>
      <c r="AZ909" s="77"/>
      <c r="BA909" s="77"/>
      <c r="BB909" s="62"/>
      <c r="BC909" s="62"/>
      <c r="BD909" s="62"/>
      <c r="BE909" s="62"/>
      <c r="BF909" s="62"/>
      <c r="BG909" s="62"/>
      <c r="BH909" s="62"/>
      <c r="BI909" s="62"/>
      <c r="BJ909" s="62"/>
      <c r="BK909" s="62"/>
      <c r="BL909" s="62"/>
      <c r="BM909" s="62"/>
      <c r="BN909" s="62"/>
      <c r="BO909" s="62"/>
      <c r="BP909" s="62"/>
      <c r="BQ909" s="62"/>
      <c r="BR909" s="62"/>
      <c r="BS909" s="62"/>
      <c r="BT909" s="62"/>
      <c r="BU909" s="62"/>
      <c r="BV909" s="62"/>
      <c r="BW909" s="62"/>
      <c r="BX909" s="62"/>
      <c r="BY909" s="62"/>
      <c r="BZ909" s="77"/>
      <c r="CA909" s="77"/>
      <c r="CB909" s="77"/>
      <c r="CC909" s="77"/>
      <c r="CD909" s="81"/>
      <c r="CE909" s="81"/>
      <c r="CF909" s="81"/>
      <c r="CG909" s="81"/>
      <c r="CH909" s="81"/>
      <c r="CI909" s="81"/>
      <c r="CJ909" s="81"/>
      <c r="CK909" s="81"/>
      <c r="CL909" s="81"/>
      <c r="CM909" s="81"/>
      <c r="CN909" s="81"/>
      <c r="CO909" s="81"/>
      <c r="CP909" s="81"/>
      <c r="CQ909" s="81"/>
      <c r="CR909" s="81"/>
      <c r="CS909" s="81"/>
      <c r="CT909" s="81"/>
      <c r="CU909" s="77"/>
      <c r="CV909" s="77"/>
      <c r="CW909" s="77"/>
      <c r="CX909" s="77"/>
    </row>
    <row r="910" spans="2:102" ht="13.5" customHeight="1" x14ac:dyDescent="0.2">
      <c r="C910" s="83"/>
      <c r="D910" s="83"/>
      <c r="E910" s="83"/>
      <c r="F910" s="83"/>
      <c r="G910" s="83"/>
      <c r="H910" s="83"/>
      <c r="I910" s="83"/>
      <c r="J910" s="83"/>
      <c r="K910" s="83"/>
      <c r="L910" s="83"/>
      <c r="M910" s="83"/>
      <c r="N910" s="83"/>
      <c r="O910" s="83"/>
      <c r="P910" s="83"/>
      <c r="Q910" s="83"/>
      <c r="R910" s="83"/>
      <c r="S910" s="83"/>
      <c r="T910" s="83"/>
      <c r="U910" s="83"/>
      <c r="V910" s="83"/>
      <c r="W910" s="83"/>
      <c r="X910" s="54"/>
      <c r="Y910" s="54"/>
      <c r="Z910" s="54"/>
      <c r="AA910" s="54"/>
      <c r="AB910" s="54"/>
      <c r="AC910" s="73"/>
      <c r="AD910" s="73"/>
      <c r="AE910" s="73"/>
      <c r="AF910" s="73"/>
      <c r="AG910" s="73"/>
      <c r="AH910" s="73"/>
      <c r="AI910" s="73"/>
      <c r="AJ910" s="73"/>
      <c r="AK910" s="73"/>
      <c r="AL910" s="73"/>
      <c r="AM910" s="73"/>
      <c r="AN910" s="73"/>
      <c r="AO910" s="73"/>
      <c r="AP910" s="73"/>
      <c r="AQ910" s="73"/>
      <c r="AR910" s="73"/>
      <c r="AS910" s="73"/>
      <c r="AT910" s="73"/>
      <c r="AU910" s="73"/>
      <c r="AV910" s="73"/>
      <c r="AW910" s="73"/>
      <c r="AX910" s="73"/>
      <c r="AY910" s="73"/>
      <c r="AZ910" s="77"/>
      <c r="BA910" s="77"/>
      <c r="BB910" s="77"/>
      <c r="BC910" s="77"/>
      <c r="BD910" s="77"/>
      <c r="BE910" s="77"/>
      <c r="BF910" s="77"/>
      <c r="BG910" s="77"/>
      <c r="BH910" s="77"/>
      <c r="BI910" s="77"/>
      <c r="BJ910" s="77"/>
      <c r="BK910" s="77"/>
      <c r="BL910" s="77"/>
      <c r="BM910" s="77"/>
      <c r="BN910" s="77"/>
      <c r="BO910" s="77"/>
      <c r="BP910" s="77"/>
      <c r="BQ910" s="77"/>
      <c r="BR910" s="77"/>
      <c r="BS910" s="77"/>
      <c r="BT910" s="77"/>
      <c r="BU910" s="77"/>
      <c r="BV910" s="77"/>
      <c r="BW910" s="77"/>
      <c r="BX910" s="77"/>
      <c r="BY910" s="77"/>
      <c r="BZ910" s="77"/>
      <c r="CA910" s="77"/>
      <c r="CB910" s="77"/>
      <c r="CC910" s="77"/>
      <c r="CD910" s="77"/>
      <c r="CE910" s="77"/>
      <c r="CF910" s="77"/>
      <c r="CG910" s="77"/>
      <c r="CH910" s="77"/>
      <c r="CI910" s="77"/>
      <c r="CJ910" s="77"/>
      <c r="CK910" s="77"/>
      <c r="CL910" s="77"/>
      <c r="CM910" s="77"/>
      <c r="CN910" s="77"/>
      <c r="CO910" s="77"/>
      <c r="CP910" s="77"/>
      <c r="CQ910" s="77"/>
      <c r="CR910" s="77"/>
      <c r="CS910" s="77"/>
      <c r="CT910" s="77"/>
      <c r="CU910" s="77"/>
      <c r="CV910" s="77"/>
      <c r="CW910" s="77"/>
      <c r="CX910" s="77"/>
    </row>
  </sheetData>
  <dataConsolidate/>
  <mergeCells count="1731">
    <mergeCell ref="C384:W384"/>
    <mergeCell ref="X384:AB384"/>
    <mergeCell ref="AE384:AR384"/>
    <mergeCell ref="AS384:BC384"/>
    <mergeCell ref="D382:T382"/>
    <mergeCell ref="U382:W382"/>
    <mergeCell ref="X382:AB382"/>
    <mergeCell ref="AE382:AR382"/>
    <mergeCell ref="AS382:BC382"/>
    <mergeCell ref="C383:W383"/>
    <mergeCell ref="X383:AB383"/>
    <mergeCell ref="AE383:AR383"/>
    <mergeCell ref="AS383:BC383"/>
    <mergeCell ref="C380:W380"/>
    <mergeCell ref="X380:AB380"/>
    <mergeCell ref="AE380:AR380"/>
    <mergeCell ref="AS380:BC380"/>
    <mergeCell ref="C381:W381"/>
    <mergeCell ref="X381:AB381"/>
    <mergeCell ref="AE381:AR381"/>
    <mergeCell ref="AS381:BC381"/>
    <mergeCell ref="D378:T378"/>
    <mergeCell ref="U378:W378"/>
    <mergeCell ref="X378:AB378"/>
    <mergeCell ref="AE378:AR378"/>
    <mergeCell ref="AS378:BC378"/>
    <mergeCell ref="D379:T379"/>
    <mergeCell ref="U379:W379"/>
    <mergeCell ref="X379:AB379"/>
    <mergeCell ref="AE379:AR379"/>
    <mergeCell ref="AS379:BC379"/>
    <mergeCell ref="AE375:AR375"/>
    <mergeCell ref="AS375:BC375"/>
    <mergeCell ref="C376:AB376"/>
    <mergeCell ref="AE376:AR376"/>
    <mergeCell ref="AS376:BC376"/>
    <mergeCell ref="D377:T377"/>
    <mergeCell ref="U377:W377"/>
    <mergeCell ref="X377:AB377"/>
    <mergeCell ref="AD377:BC377"/>
    <mergeCell ref="C365:W365"/>
    <mergeCell ref="X365:AB365"/>
    <mergeCell ref="AC365:AY370"/>
    <mergeCell ref="D367:L367"/>
    <mergeCell ref="M367:Q367"/>
    <mergeCell ref="R367:T367"/>
    <mergeCell ref="U367:W367"/>
    <mergeCell ref="C373:T373"/>
    <mergeCell ref="U373:W373"/>
    <mergeCell ref="X373:AB373"/>
    <mergeCell ref="AE373:AR373"/>
    <mergeCell ref="AS373:BC373"/>
    <mergeCell ref="AE374:AR374"/>
    <mergeCell ref="AS374:BC374"/>
    <mergeCell ref="C371:W371"/>
    <mergeCell ref="X371:AB371"/>
    <mergeCell ref="C372:T372"/>
    <mergeCell ref="U372:W372"/>
    <mergeCell ref="X372:AB372"/>
    <mergeCell ref="AD372:BC372"/>
    <mergeCell ref="D369:L369"/>
    <mergeCell ref="M369:Q369"/>
    <mergeCell ref="R369:T369"/>
    <mergeCell ref="U369:W369"/>
    <mergeCell ref="X369:AB369"/>
    <mergeCell ref="C370:W370"/>
    <mergeCell ref="X370:AB370"/>
    <mergeCell ref="BV362:CV382"/>
    <mergeCell ref="D363:L363"/>
    <mergeCell ref="M363:Q363"/>
    <mergeCell ref="R363:T363"/>
    <mergeCell ref="U363:W363"/>
    <mergeCell ref="BE359:BH364"/>
    <mergeCell ref="BI359:BL364"/>
    <mergeCell ref="BM359:BO364"/>
    <mergeCell ref="BP359:BT364"/>
    <mergeCell ref="D360:L360"/>
    <mergeCell ref="M360:Q360"/>
    <mergeCell ref="R360:T360"/>
    <mergeCell ref="U360:W360"/>
    <mergeCell ref="X360:AB360"/>
    <mergeCell ref="D361:L361"/>
    <mergeCell ref="X367:AB367"/>
    <mergeCell ref="D368:L368"/>
    <mergeCell ref="M368:Q368"/>
    <mergeCell ref="R368:T368"/>
    <mergeCell ref="U368:W368"/>
    <mergeCell ref="X368:AB368"/>
    <mergeCell ref="BA365:BD370"/>
    <mergeCell ref="BE365:BH370"/>
    <mergeCell ref="BI365:BL370"/>
    <mergeCell ref="BM365:BO370"/>
    <mergeCell ref="BP365:BT370"/>
    <mergeCell ref="D366:L366"/>
    <mergeCell ref="M366:Q366"/>
    <mergeCell ref="R366:T366"/>
    <mergeCell ref="U366:W366"/>
    <mergeCell ref="X366:AB366"/>
    <mergeCell ref="X363:AB363"/>
    <mergeCell ref="C359:W359"/>
    <mergeCell ref="X359:AB359"/>
    <mergeCell ref="AC359:AY364"/>
    <mergeCell ref="BA359:BD364"/>
    <mergeCell ref="M361:Q361"/>
    <mergeCell ref="R361:T361"/>
    <mergeCell ref="U361:W361"/>
    <mergeCell ref="X361:AB361"/>
    <mergeCell ref="D356:L356"/>
    <mergeCell ref="M356:Q356"/>
    <mergeCell ref="R356:T356"/>
    <mergeCell ref="U356:W356"/>
    <mergeCell ref="X356:AB356"/>
    <mergeCell ref="D357:L357"/>
    <mergeCell ref="M357:Q357"/>
    <mergeCell ref="R357:T357"/>
    <mergeCell ref="U357:W357"/>
    <mergeCell ref="X357:AB357"/>
    <mergeCell ref="D362:L362"/>
    <mergeCell ref="M362:Q362"/>
    <mergeCell ref="R362:T362"/>
    <mergeCell ref="U362:W362"/>
    <mergeCell ref="X362:AB362"/>
    <mergeCell ref="C364:W364"/>
    <mergeCell ref="X364:AB364"/>
    <mergeCell ref="BE353:BH358"/>
    <mergeCell ref="BI353:BL358"/>
    <mergeCell ref="BM353:BO358"/>
    <mergeCell ref="BP353:BT358"/>
    <mergeCell ref="D354:L354"/>
    <mergeCell ref="M354:Q354"/>
    <mergeCell ref="R354:T354"/>
    <mergeCell ref="U354:W354"/>
    <mergeCell ref="X354:AB354"/>
    <mergeCell ref="D355:L355"/>
    <mergeCell ref="C352:W352"/>
    <mergeCell ref="X352:AB352"/>
    <mergeCell ref="C353:W353"/>
    <mergeCell ref="X353:AB353"/>
    <mergeCell ref="AC353:AY358"/>
    <mergeCell ref="BA353:BD358"/>
    <mergeCell ref="M355:Q355"/>
    <mergeCell ref="R355:T355"/>
    <mergeCell ref="U355:W355"/>
    <mergeCell ref="X355:AB355"/>
    <mergeCell ref="C358:W358"/>
    <mergeCell ref="X358:AB358"/>
    <mergeCell ref="R350:T350"/>
    <mergeCell ref="U350:W350"/>
    <mergeCell ref="X350:AB350"/>
    <mergeCell ref="D351:L351"/>
    <mergeCell ref="M351:Q351"/>
    <mergeCell ref="R351:T351"/>
    <mergeCell ref="U351:W351"/>
    <mergeCell ref="X351:AB351"/>
    <mergeCell ref="BM347:BO352"/>
    <mergeCell ref="BP347:BT352"/>
    <mergeCell ref="D348:L348"/>
    <mergeCell ref="M348:Q348"/>
    <mergeCell ref="R348:T348"/>
    <mergeCell ref="U348:W348"/>
    <mergeCell ref="X348:AB348"/>
    <mergeCell ref="D349:L349"/>
    <mergeCell ref="M349:Q349"/>
    <mergeCell ref="R349:T349"/>
    <mergeCell ref="C347:W347"/>
    <mergeCell ref="X347:AB347"/>
    <mergeCell ref="AC347:AY352"/>
    <mergeCell ref="BA347:BD352"/>
    <mergeCell ref="BE347:BH352"/>
    <mergeCell ref="BI347:BL352"/>
    <mergeCell ref="U349:W349"/>
    <mergeCell ref="X349:AB349"/>
    <mergeCell ref="D350:L350"/>
    <mergeCell ref="M350:Q350"/>
    <mergeCell ref="X345:AB345"/>
    <mergeCell ref="C346:W346"/>
    <mergeCell ref="X346:AB346"/>
    <mergeCell ref="X343:AB343"/>
    <mergeCell ref="D344:L344"/>
    <mergeCell ref="M344:Q344"/>
    <mergeCell ref="R344:T344"/>
    <mergeCell ref="U344:W344"/>
    <mergeCell ref="X344:AB344"/>
    <mergeCell ref="BP341:BT346"/>
    <mergeCell ref="D342:L342"/>
    <mergeCell ref="M342:Q342"/>
    <mergeCell ref="R342:T342"/>
    <mergeCell ref="U342:W342"/>
    <mergeCell ref="X342:AB342"/>
    <mergeCell ref="D343:L343"/>
    <mergeCell ref="M343:Q343"/>
    <mergeCell ref="R343:T343"/>
    <mergeCell ref="U343:W343"/>
    <mergeCell ref="BV340:CV360"/>
    <mergeCell ref="C341:W341"/>
    <mergeCell ref="X341:AB341"/>
    <mergeCell ref="AC341:AY346"/>
    <mergeCell ref="BA341:BD346"/>
    <mergeCell ref="BE341:BH346"/>
    <mergeCell ref="BI341:BL346"/>
    <mergeCell ref="BM341:BO346"/>
    <mergeCell ref="D338:L338"/>
    <mergeCell ref="M338:Q338"/>
    <mergeCell ref="R338:T338"/>
    <mergeCell ref="U338:W338"/>
    <mergeCell ref="X338:AB338"/>
    <mergeCell ref="D339:L339"/>
    <mergeCell ref="M339:Q339"/>
    <mergeCell ref="R339:T339"/>
    <mergeCell ref="U339:W339"/>
    <mergeCell ref="X339:AB339"/>
    <mergeCell ref="BE335:BH340"/>
    <mergeCell ref="BI335:BL340"/>
    <mergeCell ref="BM335:BO340"/>
    <mergeCell ref="BP335:BT340"/>
    <mergeCell ref="D336:L336"/>
    <mergeCell ref="M336:Q336"/>
    <mergeCell ref="R336:T336"/>
    <mergeCell ref="U336:W336"/>
    <mergeCell ref="X336:AB336"/>
    <mergeCell ref="D337:L337"/>
    <mergeCell ref="D345:L345"/>
    <mergeCell ref="M345:Q345"/>
    <mergeCell ref="R345:T345"/>
    <mergeCell ref="U345:W345"/>
    <mergeCell ref="C335:W335"/>
    <mergeCell ref="X335:AB335"/>
    <mergeCell ref="AC335:AY340"/>
    <mergeCell ref="BA335:BD340"/>
    <mergeCell ref="M337:Q337"/>
    <mergeCell ref="R337:T337"/>
    <mergeCell ref="U337:W337"/>
    <mergeCell ref="X337:AB337"/>
    <mergeCell ref="D332:L332"/>
    <mergeCell ref="M332:Q332"/>
    <mergeCell ref="R332:T332"/>
    <mergeCell ref="U332:W332"/>
    <mergeCell ref="X332:AB332"/>
    <mergeCell ref="D333:L333"/>
    <mergeCell ref="M333:Q333"/>
    <mergeCell ref="R333:T333"/>
    <mergeCell ref="U333:W333"/>
    <mergeCell ref="X333:AB333"/>
    <mergeCell ref="C340:W340"/>
    <mergeCell ref="X340:AB340"/>
    <mergeCell ref="BE329:BH334"/>
    <mergeCell ref="BI329:BL334"/>
    <mergeCell ref="BM329:BO334"/>
    <mergeCell ref="BP329:BT334"/>
    <mergeCell ref="D330:L330"/>
    <mergeCell ref="M330:Q330"/>
    <mergeCell ref="R330:T330"/>
    <mergeCell ref="U330:W330"/>
    <mergeCell ref="X330:AB330"/>
    <mergeCell ref="D331:L331"/>
    <mergeCell ref="C328:W328"/>
    <mergeCell ref="X328:AB328"/>
    <mergeCell ref="C329:W329"/>
    <mergeCell ref="X329:AB329"/>
    <mergeCell ref="AC329:AY334"/>
    <mergeCell ref="BA329:BD334"/>
    <mergeCell ref="M331:Q331"/>
    <mergeCell ref="R331:T331"/>
    <mergeCell ref="U331:W331"/>
    <mergeCell ref="X331:AB331"/>
    <mergeCell ref="C334:W334"/>
    <mergeCell ref="X334:AB334"/>
    <mergeCell ref="M326:Q326"/>
    <mergeCell ref="R326:T326"/>
    <mergeCell ref="U326:W326"/>
    <mergeCell ref="X326:AB326"/>
    <mergeCell ref="D327:L327"/>
    <mergeCell ref="M327:Q327"/>
    <mergeCell ref="R327:T327"/>
    <mergeCell ref="U327:W327"/>
    <mergeCell ref="X327:AB327"/>
    <mergeCell ref="BE323:BH328"/>
    <mergeCell ref="BI323:BL328"/>
    <mergeCell ref="BM323:BO328"/>
    <mergeCell ref="BP323:BT328"/>
    <mergeCell ref="D324:L324"/>
    <mergeCell ref="M324:Q324"/>
    <mergeCell ref="R324:T324"/>
    <mergeCell ref="U324:W324"/>
    <mergeCell ref="X324:AB324"/>
    <mergeCell ref="D325:L325"/>
    <mergeCell ref="X319:AB319"/>
    <mergeCell ref="D320:L320"/>
    <mergeCell ref="M320:Q320"/>
    <mergeCell ref="BI317:BL317"/>
    <mergeCell ref="BM317:BT317"/>
    <mergeCell ref="D318:L318"/>
    <mergeCell ref="M318:Q318"/>
    <mergeCell ref="R318:T318"/>
    <mergeCell ref="U318:W318"/>
    <mergeCell ref="X318:AB318"/>
    <mergeCell ref="BA318:BD322"/>
    <mergeCell ref="BE318:BH322"/>
    <mergeCell ref="BI318:BL322"/>
    <mergeCell ref="C322:W322"/>
    <mergeCell ref="X322:AB322"/>
    <mergeCell ref="C323:W323"/>
    <mergeCell ref="X323:AB323"/>
    <mergeCell ref="AC323:AY328"/>
    <mergeCell ref="BA323:BD328"/>
    <mergeCell ref="M325:Q325"/>
    <mergeCell ref="R325:T325"/>
    <mergeCell ref="U325:W325"/>
    <mergeCell ref="X325:AB325"/>
    <mergeCell ref="R320:T320"/>
    <mergeCell ref="U320:W320"/>
    <mergeCell ref="X320:AB320"/>
    <mergeCell ref="D321:L321"/>
    <mergeCell ref="M321:Q321"/>
    <mergeCell ref="R321:T321"/>
    <mergeCell ref="U321:W321"/>
    <mergeCell ref="X321:AB321"/>
    <mergeCell ref="D326:L326"/>
    <mergeCell ref="X316:AB316"/>
    <mergeCell ref="AC316:AY316"/>
    <mergeCell ref="BA316:BP316"/>
    <mergeCell ref="BQ316:BT316"/>
    <mergeCell ref="BV316:CV316"/>
    <mergeCell ref="C317:W317"/>
    <mergeCell ref="X317:AB317"/>
    <mergeCell ref="AC317:AY322"/>
    <mergeCell ref="BA317:BD317"/>
    <mergeCell ref="BE317:BH317"/>
    <mergeCell ref="O314:R314"/>
    <mergeCell ref="O315:P315"/>
    <mergeCell ref="C316:L316"/>
    <mergeCell ref="M316:Q316"/>
    <mergeCell ref="R316:T316"/>
    <mergeCell ref="U316:W316"/>
    <mergeCell ref="C307:W307"/>
    <mergeCell ref="X307:AB307"/>
    <mergeCell ref="AE307:AR307"/>
    <mergeCell ref="AS307:BC307"/>
    <mergeCell ref="O310:AD310"/>
    <mergeCell ref="C311:F313"/>
    <mergeCell ref="O311:AD311"/>
    <mergeCell ref="O312:AD312"/>
    <mergeCell ref="O313:AD313"/>
    <mergeCell ref="BM318:BO322"/>
    <mergeCell ref="BP318:BT322"/>
    <mergeCell ref="BV318:CV338"/>
    <mergeCell ref="D319:L319"/>
    <mergeCell ref="M319:Q319"/>
    <mergeCell ref="R319:T319"/>
    <mergeCell ref="U319:W319"/>
    <mergeCell ref="D305:T305"/>
    <mergeCell ref="U305:W305"/>
    <mergeCell ref="X305:AB305"/>
    <mergeCell ref="AE305:AR305"/>
    <mergeCell ref="AS305:BC305"/>
    <mergeCell ref="C306:W306"/>
    <mergeCell ref="X306:AB306"/>
    <mergeCell ref="AE306:AR306"/>
    <mergeCell ref="AS306:BC306"/>
    <mergeCell ref="C303:W303"/>
    <mergeCell ref="X303:AB303"/>
    <mergeCell ref="AE303:AR303"/>
    <mergeCell ref="AS303:BC303"/>
    <mergeCell ref="C304:W304"/>
    <mergeCell ref="X304:AB304"/>
    <mergeCell ref="AE304:AR304"/>
    <mergeCell ref="AS304:BC304"/>
    <mergeCell ref="D301:T301"/>
    <mergeCell ref="U301:W301"/>
    <mergeCell ref="X301:AB301"/>
    <mergeCell ref="AE301:AR301"/>
    <mergeCell ref="AS301:BC301"/>
    <mergeCell ref="D302:T302"/>
    <mergeCell ref="U302:W302"/>
    <mergeCell ref="X302:AB302"/>
    <mergeCell ref="AE302:AR302"/>
    <mergeCell ref="AS302:BC302"/>
    <mergeCell ref="AE298:AR298"/>
    <mergeCell ref="AS298:BC298"/>
    <mergeCell ref="C299:AB299"/>
    <mergeCell ref="AE299:AR299"/>
    <mergeCell ref="AS299:BC299"/>
    <mergeCell ref="D300:T300"/>
    <mergeCell ref="U300:W300"/>
    <mergeCell ref="X300:AB300"/>
    <mergeCell ref="AD300:BC300"/>
    <mergeCell ref="C288:W288"/>
    <mergeCell ref="X288:AB288"/>
    <mergeCell ref="AC288:AY293"/>
    <mergeCell ref="D290:L290"/>
    <mergeCell ref="M290:Q290"/>
    <mergeCell ref="R290:T290"/>
    <mergeCell ref="U290:W290"/>
    <mergeCell ref="C296:T296"/>
    <mergeCell ref="U296:W296"/>
    <mergeCell ref="X296:AB296"/>
    <mergeCell ref="AE296:AR296"/>
    <mergeCell ref="AS296:BC296"/>
    <mergeCell ref="AE297:AR297"/>
    <mergeCell ref="AS297:BC297"/>
    <mergeCell ref="C294:W294"/>
    <mergeCell ref="X294:AB294"/>
    <mergeCell ref="C295:T295"/>
    <mergeCell ref="U295:W295"/>
    <mergeCell ref="X295:AB295"/>
    <mergeCell ref="AD295:BC295"/>
    <mergeCell ref="D292:L292"/>
    <mergeCell ref="M292:Q292"/>
    <mergeCell ref="R292:T292"/>
    <mergeCell ref="U292:W292"/>
    <mergeCell ref="X292:AB292"/>
    <mergeCell ref="C293:W293"/>
    <mergeCell ref="X293:AB293"/>
    <mergeCell ref="BV285:CV305"/>
    <mergeCell ref="D286:L286"/>
    <mergeCell ref="M286:Q286"/>
    <mergeCell ref="R286:T286"/>
    <mergeCell ref="U286:W286"/>
    <mergeCell ref="BE282:BH287"/>
    <mergeCell ref="BI282:BL287"/>
    <mergeCell ref="BM282:BO287"/>
    <mergeCell ref="BP282:BT287"/>
    <mergeCell ref="D283:L283"/>
    <mergeCell ref="M283:Q283"/>
    <mergeCell ref="R283:T283"/>
    <mergeCell ref="U283:W283"/>
    <mergeCell ref="X283:AB283"/>
    <mergeCell ref="D284:L284"/>
    <mergeCell ref="X290:AB290"/>
    <mergeCell ref="D291:L291"/>
    <mergeCell ref="M291:Q291"/>
    <mergeCell ref="R291:T291"/>
    <mergeCell ref="U291:W291"/>
    <mergeCell ref="X291:AB291"/>
    <mergeCell ref="BA288:BD293"/>
    <mergeCell ref="BE288:BH293"/>
    <mergeCell ref="BI288:BL293"/>
    <mergeCell ref="BM288:BO293"/>
    <mergeCell ref="BP288:BT293"/>
    <mergeCell ref="D289:L289"/>
    <mergeCell ref="M289:Q289"/>
    <mergeCell ref="R289:T289"/>
    <mergeCell ref="U289:W289"/>
    <mergeCell ref="X289:AB289"/>
    <mergeCell ref="X286:AB286"/>
    <mergeCell ref="C282:W282"/>
    <mergeCell ref="X282:AB282"/>
    <mergeCell ref="AC282:AY287"/>
    <mergeCell ref="BA282:BD287"/>
    <mergeCell ref="M284:Q284"/>
    <mergeCell ref="R284:T284"/>
    <mergeCell ref="U284:W284"/>
    <mergeCell ref="X284:AB284"/>
    <mergeCell ref="D279:L279"/>
    <mergeCell ref="M279:Q279"/>
    <mergeCell ref="R279:T279"/>
    <mergeCell ref="U279:W279"/>
    <mergeCell ref="X279:AB279"/>
    <mergeCell ref="D280:L280"/>
    <mergeCell ref="M280:Q280"/>
    <mergeCell ref="R280:T280"/>
    <mergeCell ref="U280:W280"/>
    <mergeCell ref="X280:AB280"/>
    <mergeCell ref="D285:L285"/>
    <mergeCell ref="M285:Q285"/>
    <mergeCell ref="R285:T285"/>
    <mergeCell ref="U285:W285"/>
    <mergeCell ref="X285:AB285"/>
    <mergeCell ref="C287:W287"/>
    <mergeCell ref="X287:AB287"/>
    <mergeCell ref="BE276:BH281"/>
    <mergeCell ref="BI276:BL281"/>
    <mergeCell ref="BM276:BO281"/>
    <mergeCell ref="BP276:BT281"/>
    <mergeCell ref="D277:L277"/>
    <mergeCell ref="M277:Q277"/>
    <mergeCell ref="R277:T277"/>
    <mergeCell ref="U277:W277"/>
    <mergeCell ref="X277:AB277"/>
    <mergeCell ref="D278:L278"/>
    <mergeCell ref="C275:W275"/>
    <mergeCell ref="X275:AB275"/>
    <mergeCell ref="C276:W276"/>
    <mergeCell ref="X276:AB276"/>
    <mergeCell ref="AC276:AY281"/>
    <mergeCell ref="BA276:BD281"/>
    <mergeCell ref="M278:Q278"/>
    <mergeCell ref="R278:T278"/>
    <mergeCell ref="U278:W278"/>
    <mergeCell ref="X278:AB278"/>
    <mergeCell ref="C281:W281"/>
    <mergeCell ref="X281:AB281"/>
    <mergeCell ref="R273:T273"/>
    <mergeCell ref="U273:W273"/>
    <mergeCell ref="X273:AB273"/>
    <mergeCell ref="D274:L274"/>
    <mergeCell ref="M274:Q274"/>
    <mergeCell ref="R274:T274"/>
    <mergeCell ref="U274:W274"/>
    <mergeCell ref="X274:AB274"/>
    <mergeCell ref="BM270:BO275"/>
    <mergeCell ref="BP270:BT275"/>
    <mergeCell ref="D271:L271"/>
    <mergeCell ref="M271:Q271"/>
    <mergeCell ref="R271:T271"/>
    <mergeCell ref="U271:W271"/>
    <mergeCell ref="X271:AB271"/>
    <mergeCell ref="D272:L272"/>
    <mergeCell ref="M272:Q272"/>
    <mergeCell ref="R272:T272"/>
    <mergeCell ref="C270:W270"/>
    <mergeCell ref="X270:AB270"/>
    <mergeCell ref="AC270:AY275"/>
    <mergeCell ref="BA270:BD275"/>
    <mergeCell ref="BE270:BH275"/>
    <mergeCell ref="BI270:BL275"/>
    <mergeCell ref="U272:W272"/>
    <mergeCell ref="X272:AB272"/>
    <mergeCell ref="D273:L273"/>
    <mergeCell ref="M273:Q273"/>
    <mergeCell ref="X268:AB268"/>
    <mergeCell ref="C269:W269"/>
    <mergeCell ref="X269:AB269"/>
    <mergeCell ref="X266:AB266"/>
    <mergeCell ref="D267:L267"/>
    <mergeCell ref="M267:Q267"/>
    <mergeCell ref="R267:T267"/>
    <mergeCell ref="U267:W267"/>
    <mergeCell ref="X267:AB267"/>
    <mergeCell ref="BP264:BT269"/>
    <mergeCell ref="D265:L265"/>
    <mergeCell ref="M265:Q265"/>
    <mergeCell ref="R265:T265"/>
    <mergeCell ref="U265:W265"/>
    <mergeCell ref="X265:AB265"/>
    <mergeCell ref="D266:L266"/>
    <mergeCell ref="M266:Q266"/>
    <mergeCell ref="R266:T266"/>
    <mergeCell ref="U266:W266"/>
    <mergeCell ref="BV263:CV283"/>
    <mergeCell ref="C264:W264"/>
    <mergeCell ref="X264:AB264"/>
    <mergeCell ref="AC264:AY269"/>
    <mergeCell ref="BA264:BD269"/>
    <mergeCell ref="BE264:BH269"/>
    <mergeCell ref="BI264:BL269"/>
    <mergeCell ref="BM264:BO269"/>
    <mergeCell ref="D261:L261"/>
    <mergeCell ref="M261:Q261"/>
    <mergeCell ref="R261:T261"/>
    <mergeCell ref="U261:W261"/>
    <mergeCell ref="X261:AB261"/>
    <mergeCell ref="D262:L262"/>
    <mergeCell ref="M262:Q262"/>
    <mergeCell ref="R262:T262"/>
    <mergeCell ref="U262:W262"/>
    <mergeCell ref="X262:AB262"/>
    <mergeCell ref="BE258:BH263"/>
    <mergeCell ref="BI258:BL263"/>
    <mergeCell ref="BM258:BO263"/>
    <mergeCell ref="BP258:BT263"/>
    <mergeCell ref="D259:L259"/>
    <mergeCell ref="M259:Q259"/>
    <mergeCell ref="R259:T259"/>
    <mergeCell ref="U259:W259"/>
    <mergeCell ref="X259:AB259"/>
    <mergeCell ref="D260:L260"/>
    <mergeCell ref="D268:L268"/>
    <mergeCell ref="M268:Q268"/>
    <mergeCell ref="R268:T268"/>
    <mergeCell ref="U268:W268"/>
    <mergeCell ref="C258:W258"/>
    <mergeCell ref="X258:AB258"/>
    <mergeCell ref="AC258:AY263"/>
    <mergeCell ref="BA258:BD263"/>
    <mergeCell ref="M260:Q260"/>
    <mergeCell ref="R260:T260"/>
    <mergeCell ref="U260:W260"/>
    <mergeCell ref="X260:AB260"/>
    <mergeCell ref="D255:L255"/>
    <mergeCell ref="M255:Q255"/>
    <mergeCell ref="R255:T255"/>
    <mergeCell ref="U255:W255"/>
    <mergeCell ref="X255:AB255"/>
    <mergeCell ref="D256:L256"/>
    <mergeCell ref="M256:Q256"/>
    <mergeCell ref="R256:T256"/>
    <mergeCell ref="U256:W256"/>
    <mergeCell ref="X256:AB256"/>
    <mergeCell ref="C263:W263"/>
    <mergeCell ref="X263:AB263"/>
    <mergeCell ref="BE252:BH257"/>
    <mergeCell ref="BI252:BL257"/>
    <mergeCell ref="BM252:BO257"/>
    <mergeCell ref="BP252:BT257"/>
    <mergeCell ref="D253:L253"/>
    <mergeCell ref="M253:Q253"/>
    <mergeCell ref="R253:T253"/>
    <mergeCell ref="U253:W253"/>
    <mergeCell ref="X253:AB253"/>
    <mergeCell ref="D254:L254"/>
    <mergeCell ref="C251:W251"/>
    <mergeCell ref="X251:AB251"/>
    <mergeCell ref="C252:W252"/>
    <mergeCell ref="X252:AB252"/>
    <mergeCell ref="AC252:AY257"/>
    <mergeCell ref="BA252:BD257"/>
    <mergeCell ref="M254:Q254"/>
    <mergeCell ref="R254:T254"/>
    <mergeCell ref="U254:W254"/>
    <mergeCell ref="X254:AB254"/>
    <mergeCell ref="C257:W257"/>
    <mergeCell ref="X257:AB257"/>
    <mergeCell ref="M249:Q249"/>
    <mergeCell ref="R249:T249"/>
    <mergeCell ref="U249:W249"/>
    <mergeCell ref="X249:AB249"/>
    <mergeCell ref="D250:L250"/>
    <mergeCell ref="M250:Q250"/>
    <mergeCell ref="R250:T250"/>
    <mergeCell ref="U250:W250"/>
    <mergeCell ref="X250:AB250"/>
    <mergeCell ref="BE246:BH251"/>
    <mergeCell ref="BI246:BL251"/>
    <mergeCell ref="BM246:BO251"/>
    <mergeCell ref="BP246:BT251"/>
    <mergeCell ref="D247:L247"/>
    <mergeCell ref="M247:Q247"/>
    <mergeCell ref="R247:T247"/>
    <mergeCell ref="U247:W247"/>
    <mergeCell ref="X247:AB247"/>
    <mergeCell ref="D248:L248"/>
    <mergeCell ref="X242:AB242"/>
    <mergeCell ref="D243:L243"/>
    <mergeCell ref="M243:Q243"/>
    <mergeCell ref="BI240:BL240"/>
    <mergeCell ref="BM240:BT240"/>
    <mergeCell ref="D241:L241"/>
    <mergeCell ref="M241:Q241"/>
    <mergeCell ref="R241:T241"/>
    <mergeCell ref="U241:W241"/>
    <mergeCell ref="X241:AB241"/>
    <mergeCell ref="BA241:BD245"/>
    <mergeCell ref="BE241:BH245"/>
    <mergeCell ref="BI241:BL245"/>
    <mergeCell ref="C245:W245"/>
    <mergeCell ref="X245:AB245"/>
    <mergeCell ref="C246:W246"/>
    <mergeCell ref="X246:AB246"/>
    <mergeCell ref="AC246:AY251"/>
    <mergeCell ref="BA246:BD251"/>
    <mergeCell ref="M248:Q248"/>
    <mergeCell ref="R248:T248"/>
    <mergeCell ref="U248:W248"/>
    <mergeCell ref="X248:AB248"/>
    <mergeCell ref="R243:T243"/>
    <mergeCell ref="U243:W243"/>
    <mergeCell ref="X243:AB243"/>
    <mergeCell ref="D244:L244"/>
    <mergeCell ref="M244:Q244"/>
    <mergeCell ref="R244:T244"/>
    <mergeCell ref="U244:W244"/>
    <mergeCell ref="X244:AB244"/>
    <mergeCell ref="D249:L249"/>
    <mergeCell ref="X239:AB239"/>
    <mergeCell ref="AC239:AY239"/>
    <mergeCell ref="BA239:BP239"/>
    <mergeCell ref="BQ239:BT239"/>
    <mergeCell ref="BV239:CV239"/>
    <mergeCell ref="C240:W240"/>
    <mergeCell ref="X240:AB240"/>
    <mergeCell ref="AC240:AY245"/>
    <mergeCell ref="BA240:BD240"/>
    <mergeCell ref="BE240:BH240"/>
    <mergeCell ref="O237:R237"/>
    <mergeCell ref="O238:P238"/>
    <mergeCell ref="C239:L239"/>
    <mergeCell ref="M239:Q239"/>
    <mergeCell ref="R239:T239"/>
    <mergeCell ref="U239:W239"/>
    <mergeCell ref="C230:W230"/>
    <mergeCell ref="X230:AB230"/>
    <mergeCell ref="AE230:AR230"/>
    <mergeCell ref="AS230:BC230"/>
    <mergeCell ref="O233:AD233"/>
    <mergeCell ref="C234:F236"/>
    <mergeCell ref="O234:AD234"/>
    <mergeCell ref="O235:AD235"/>
    <mergeCell ref="O236:AD236"/>
    <mergeCell ref="BM241:BO245"/>
    <mergeCell ref="BP241:BT245"/>
    <mergeCell ref="BV241:CV261"/>
    <mergeCell ref="D242:L242"/>
    <mergeCell ref="M242:Q242"/>
    <mergeCell ref="R242:T242"/>
    <mergeCell ref="U242:W242"/>
    <mergeCell ref="D228:T228"/>
    <mergeCell ref="U228:W228"/>
    <mergeCell ref="X228:AB228"/>
    <mergeCell ref="AE228:AR228"/>
    <mergeCell ref="AS228:BC228"/>
    <mergeCell ref="C229:W229"/>
    <mergeCell ref="X229:AB229"/>
    <mergeCell ref="AE229:AR229"/>
    <mergeCell ref="AS229:BC229"/>
    <mergeCell ref="C226:W226"/>
    <mergeCell ref="X226:AB226"/>
    <mergeCell ref="AE226:AR226"/>
    <mergeCell ref="AS226:BC226"/>
    <mergeCell ref="C227:W227"/>
    <mergeCell ref="X227:AB227"/>
    <mergeCell ref="AE227:AR227"/>
    <mergeCell ref="AS227:BC227"/>
    <mergeCell ref="D224:T224"/>
    <mergeCell ref="U224:W224"/>
    <mergeCell ref="X224:AB224"/>
    <mergeCell ref="AE224:AR224"/>
    <mergeCell ref="AS224:BC224"/>
    <mergeCell ref="D225:T225"/>
    <mergeCell ref="U225:W225"/>
    <mergeCell ref="X225:AB225"/>
    <mergeCell ref="AE225:AR225"/>
    <mergeCell ref="AS225:BC225"/>
    <mergeCell ref="AE221:AR221"/>
    <mergeCell ref="AS221:BC221"/>
    <mergeCell ref="C222:AB222"/>
    <mergeCell ref="AE222:AR222"/>
    <mergeCell ref="AS222:BC222"/>
    <mergeCell ref="D223:T223"/>
    <mergeCell ref="U223:W223"/>
    <mergeCell ref="X223:AB223"/>
    <mergeCell ref="AD223:BC223"/>
    <mergeCell ref="C211:W211"/>
    <mergeCell ref="X211:AB211"/>
    <mergeCell ref="AC211:AY216"/>
    <mergeCell ref="D213:L213"/>
    <mergeCell ref="M213:Q213"/>
    <mergeCell ref="R213:T213"/>
    <mergeCell ref="U213:W213"/>
    <mergeCell ref="C219:T219"/>
    <mergeCell ref="U219:W219"/>
    <mergeCell ref="X219:AB219"/>
    <mergeCell ref="AE219:AR219"/>
    <mergeCell ref="AS219:BC219"/>
    <mergeCell ref="AE220:AR220"/>
    <mergeCell ref="AS220:BC220"/>
    <mergeCell ref="C217:W217"/>
    <mergeCell ref="X217:AB217"/>
    <mergeCell ref="C218:T218"/>
    <mergeCell ref="U218:W218"/>
    <mergeCell ref="X218:AB218"/>
    <mergeCell ref="AD218:BC218"/>
    <mergeCell ref="D215:L215"/>
    <mergeCell ref="M215:Q215"/>
    <mergeCell ref="R215:T215"/>
    <mergeCell ref="U215:W215"/>
    <mergeCell ref="X215:AB215"/>
    <mergeCell ref="C216:W216"/>
    <mergeCell ref="X216:AB216"/>
    <mergeCell ref="BV208:CV228"/>
    <mergeCell ref="D209:L209"/>
    <mergeCell ref="M209:Q209"/>
    <mergeCell ref="R209:T209"/>
    <mergeCell ref="U209:W209"/>
    <mergeCell ref="BE205:BH210"/>
    <mergeCell ref="BI205:BL210"/>
    <mergeCell ref="BM205:BO210"/>
    <mergeCell ref="BP205:BT210"/>
    <mergeCell ref="D206:L206"/>
    <mergeCell ref="M206:Q206"/>
    <mergeCell ref="R206:T206"/>
    <mergeCell ref="U206:W206"/>
    <mergeCell ref="X206:AB206"/>
    <mergeCell ref="D207:L207"/>
    <mergeCell ref="X213:AB213"/>
    <mergeCell ref="D214:L214"/>
    <mergeCell ref="M214:Q214"/>
    <mergeCell ref="R214:T214"/>
    <mergeCell ref="U214:W214"/>
    <mergeCell ref="X214:AB214"/>
    <mergeCell ref="BA211:BD216"/>
    <mergeCell ref="BE211:BH216"/>
    <mergeCell ref="BI211:BL216"/>
    <mergeCell ref="BM211:BO216"/>
    <mergeCell ref="BP211:BT216"/>
    <mergeCell ref="D212:L212"/>
    <mergeCell ref="M212:Q212"/>
    <mergeCell ref="R212:T212"/>
    <mergeCell ref="U212:W212"/>
    <mergeCell ref="X212:AB212"/>
    <mergeCell ref="X209:AB209"/>
    <mergeCell ref="C205:W205"/>
    <mergeCell ref="X205:AB205"/>
    <mergeCell ref="AC205:AY210"/>
    <mergeCell ref="BA205:BD210"/>
    <mergeCell ref="M207:Q207"/>
    <mergeCell ref="R207:T207"/>
    <mergeCell ref="U207:W207"/>
    <mergeCell ref="X207:AB207"/>
    <mergeCell ref="D202:L202"/>
    <mergeCell ref="M202:Q202"/>
    <mergeCell ref="R202:T202"/>
    <mergeCell ref="U202:W202"/>
    <mergeCell ref="X202:AB202"/>
    <mergeCell ref="D203:L203"/>
    <mergeCell ref="M203:Q203"/>
    <mergeCell ref="R203:T203"/>
    <mergeCell ref="U203:W203"/>
    <mergeCell ref="X203:AB203"/>
    <mergeCell ref="D208:L208"/>
    <mergeCell ref="M208:Q208"/>
    <mergeCell ref="R208:T208"/>
    <mergeCell ref="U208:W208"/>
    <mergeCell ref="X208:AB208"/>
    <mergeCell ref="C210:W210"/>
    <mergeCell ref="X210:AB210"/>
    <mergeCell ref="BE199:BH204"/>
    <mergeCell ref="BI199:BL204"/>
    <mergeCell ref="BM199:BO204"/>
    <mergeCell ref="BP199:BT204"/>
    <mergeCell ref="D200:L200"/>
    <mergeCell ref="M200:Q200"/>
    <mergeCell ref="R200:T200"/>
    <mergeCell ref="U200:W200"/>
    <mergeCell ref="X200:AB200"/>
    <mergeCell ref="D201:L201"/>
    <mergeCell ref="C198:W198"/>
    <mergeCell ref="X198:AB198"/>
    <mergeCell ref="C199:W199"/>
    <mergeCell ref="X199:AB199"/>
    <mergeCell ref="AC199:AY204"/>
    <mergeCell ref="BA199:BD204"/>
    <mergeCell ref="M201:Q201"/>
    <mergeCell ref="R201:T201"/>
    <mergeCell ref="U201:W201"/>
    <mergeCell ref="X201:AB201"/>
    <mergeCell ref="C204:W204"/>
    <mergeCell ref="X204:AB204"/>
    <mergeCell ref="R196:T196"/>
    <mergeCell ref="U196:W196"/>
    <mergeCell ref="X196:AB196"/>
    <mergeCell ref="D197:L197"/>
    <mergeCell ref="M197:Q197"/>
    <mergeCell ref="R197:T197"/>
    <mergeCell ref="U197:W197"/>
    <mergeCell ref="X197:AB197"/>
    <mergeCell ref="BM193:BO198"/>
    <mergeCell ref="BP193:BT198"/>
    <mergeCell ref="D194:L194"/>
    <mergeCell ref="M194:Q194"/>
    <mergeCell ref="R194:T194"/>
    <mergeCell ref="U194:W194"/>
    <mergeCell ref="X194:AB194"/>
    <mergeCell ref="D195:L195"/>
    <mergeCell ref="M195:Q195"/>
    <mergeCell ref="R195:T195"/>
    <mergeCell ref="C193:W193"/>
    <mergeCell ref="X193:AB193"/>
    <mergeCell ref="AC193:AY198"/>
    <mergeCell ref="BA193:BD198"/>
    <mergeCell ref="BE193:BH198"/>
    <mergeCell ref="BI193:BL198"/>
    <mergeCell ref="U195:W195"/>
    <mergeCell ref="X195:AB195"/>
    <mergeCell ref="D196:L196"/>
    <mergeCell ref="M196:Q196"/>
    <mergeCell ref="X191:AB191"/>
    <mergeCell ref="C192:W192"/>
    <mergeCell ref="X192:AB192"/>
    <mergeCell ref="X189:AB189"/>
    <mergeCell ref="D190:L190"/>
    <mergeCell ref="M190:Q190"/>
    <mergeCell ref="R190:T190"/>
    <mergeCell ref="U190:W190"/>
    <mergeCell ref="X190:AB190"/>
    <mergeCell ref="BP187:BT192"/>
    <mergeCell ref="D188:L188"/>
    <mergeCell ref="M188:Q188"/>
    <mergeCell ref="R188:T188"/>
    <mergeCell ref="U188:W188"/>
    <mergeCell ref="X188:AB188"/>
    <mergeCell ref="D189:L189"/>
    <mergeCell ref="M189:Q189"/>
    <mergeCell ref="R189:T189"/>
    <mergeCell ref="U189:W189"/>
    <mergeCell ref="BV186:CV206"/>
    <mergeCell ref="C187:W187"/>
    <mergeCell ref="X187:AB187"/>
    <mergeCell ref="AC187:AY192"/>
    <mergeCell ref="BA187:BD192"/>
    <mergeCell ref="BE187:BH192"/>
    <mergeCell ref="BI187:BL192"/>
    <mergeCell ref="BM187:BO192"/>
    <mergeCell ref="D184:L184"/>
    <mergeCell ref="M184:Q184"/>
    <mergeCell ref="R184:T184"/>
    <mergeCell ref="U184:W184"/>
    <mergeCell ref="X184:AB184"/>
    <mergeCell ref="D185:L185"/>
    <mergeCell ref="M185:Q185"/>
    <mergeCell ref="R185:T185"/>
    <mergeCell ref="U185:W185"/>
    <mergeCell ref="X185:AB185"/>
    <mergeCell ref="BE181:BH186"/>
    <mergeCell ref="BI181:BL186"/>
    <mergeCell ref="BM181:BO186"/>
    <mergeCell ref="BP181:BT186"/>
    <mergeCell ref="D182:L182"/>
    <mergeCell ref="M182:Q182"/>
    <mergeCell ref="R182:T182"/>
    <mergeCell ref="U182:W182"/>
    <mergeCell ref="X182:AB182"/>
    <mergeCell ref="D183:L183"/>
    <mergeCell ref="D191:L191"/>
    <mergeCell ref="M191:Q191"/>
    <mergeCell ref="R191:T191"/>
    <mergeCell ref="U191:W191"/>
    <mergeCell ref="C181:W181"/>
    <mergeCell ref="X181:AB181"/>
    <mergeCell ref="AC181:AY186"/>
    <mergeCell ref="BA181:BD186"/>
    <mergeCell ref="M183:Q183"/>
    <mergeCell ref="R183:T183"/>
    <mergeCell ref="U183:W183"/>
    <mergeCell ref="X183:AB183"/>
    <mergeCell ref="D178:L178"/>
    <mergeCell ref="M178:Q178"/>
    <mergeCell ref="R178:T178"/>
    <mergeCell ref="U178:W178"/>
    <mergeCell ref="X178:AB178"/>
    <mergeCell ref="D179:L179"/>
    <mergeCell ref="M179:Q179"/>
    <mergeCell ref="R179:T179"/>
    <mergeCell ref="U179:W179"/>
    <mergeCell ref="X179:AB179"/>
    <mergeCell ref="C186:W186"/>
    <mergeCell ref="X186:AB186"/>
    <mergeCell ref="BE175:BH180"/>
    <mergeCell ref="BI175:BL180"/>
    <mergeCell ref="BM175:BO180"/>
    <mergeCell ref="BP175:BT180"/>
    <mergeCell ref="D176:L176"/>
    <mergeCell ref="M176:Q176"/>
    <mergeCell ref="R176:T176"/>
    <mergeCell ref="U176:W176"/>
    <mergeCell ref="X176:AB176"/>
    <mergeCell ref="D177:L177"/>
    <mergeCell ref="C174:W174"/>
    <mergeCell ref="X174:AB174"/>
    <mergeCell ref="C175:W175"/>
    <mergeCell ref="X175:AB175"/>
    <mergeCell ref="AC175:AY180"/>
    <mergeCell ref="BA175:BD180"/>
    <mergeCell ref="M177:Q177"/>
    <mergeCell ref="R177:T177"/>
    <mergeCell ref="U177:W177"/>
    <mergeCell ref="X177:AB177"/>
    <mergeCell ref="C180:W180"/>
    <mergeCell ref="X180:AB180"/>
    <mergeCell ref="M172:Q172"/>
    <mergeCell ref="R172:T172"/>
    <mergeCell ref="U172:W172"/>
    <mergeCell ref="X172:AB172"/>
    <mergeCell ref="D173:L173"/>
    <mergeCell ref="M173:Q173"/>
    <mergeCell ref="R173:T173"/>
    <mergeCell ref="U173:W173"/>
    <mergeCell ref="X173:AB173"/>
    <mergeCell ref="BE169:BH174"/>
    <mergeCell ref="BI169:BL174"/>
    <mergeCell ref="BM169:BO174"/>
    <mergeCell ref="BP169:BT174"/>
    <mergeCell ref="D170:L170"/>
    <mergeCell ref="M170:Q170"/>
    <mergeCell ref="R170:T170"/>
    <mergeCell ref="U170:W170"/>
    <mergeCell ref="X170:AB170"/>
    <mergeCell ref="D171:L171"/>
    <mergeCell ref="X165:AB165"/>
    <mergeCell ref="D166:L166"/>
    <mergeCell ref="M166:Q166"/>
    <mergeCell ref="BI163:BL163"/>
    <mergeCell ref="BM163:BT163"/>
    <mergeCell ref="D164:L164"/>
    <mergeCell ref="M164:Q164"/>
    <mergeCell ref="R164:T164"/>
    <mergeCell ref="U164:W164"/>
    <mergeCell ref="X164:AB164"/>
    <mergeCell ref="BA164:BD168"/>
    <mergeCell ref="BE164:BH168"/>
    <mergeCell ref="BI164:BL168"/>
    <mergeCell ref="C168:W168"/>
    <mergeCell ref="X168:AB168"/>
    <mergeCell ref="C169:W169"/>
    <mergeCell ref="X169:AB169"/>
    <mergeCell ref="AC169:AY174"/>
    <mergeCell ref="BA169:BD174"/>
    <mergeCell ref="M171:Q171"/>
    <mergeCell ref="R171:T171"/>
    <mergeCell ref="U171:W171"/>
    <mergeCell ref="X171:AB171"/>
    <mergeCell ref="R166:T166"/>
    <mergeCell ref="U166:W166"/>
    <mergeCell ref="X166:AB166"/>
    <mergeCell ref="D167:L167"/>
    <mergeCell ref="M167:Q167"/>
    <mergeCell ref="R167:T167"/>
    <mergeCell ref="U167:W167"/>
    <mergeCell ref="X167:AB167"/>
    <mergeCell ref="D172:L172"/>
    <mergeCell ref="X162:AB162"/>
    <mergeCell ref="AC162:AY162"/>
    <mergeCell ref="BA162:BP162"/>
    <mergeCell ref="BQ162:BT162"/>
    <mergeCell ref="BV162:CV162"/>
    <mergeCell ref="C163:W163"/>
    <mergeCell ref="X163:AB163"/>
    <mergeCell ref="AC163:AY168"/>
    <mergeCell ref="BA163:BD163"/>
    <mergeCell ref="BE163:BH163"/>
    <mergeCell ref="O160:R160"/>
    <mergeCell ref="O161:P161"/>
    <mergeCell ref="C162:L162"/>
    <mergeCell ref="M162:Q162"/>
    <mergeCell ref="R162:T162"/>
    <mergeCell ref="U162:W162"/>
    <mergeCell ref="C153:W153"/>
    <mergeCell ref="X153:AB153"/>
    <mergeCell ref="AE153:AR153"/>
    <mergeCell ref="AS153:BC153"/>
    <mergeCell ref="O156:AD156"/>
    <mergeCell ref="C157:F159"/>
    <mergeCell ref="O157:AD157"/>
    <mergeCell ref="O158:AD158"/>
    <mergeCell ref="O159:AD159"/>
    <mergeCell ref="BM164:BO168"/>
    <mergeCell ref="BP164:BT168"/>
    <mergeCell ref="BV164:CV184"/>
    <mergeCell ref="D165:L165"/>
    <mergeCell ref="M165:Q165"/>
    <mergeCell ref="R165:T165"/>
    <mergeCell ref="U165:W165"/>
    <mergeCell ref="D151:T151"/>
    <mergeCell ref="U151:W151"/>
    <mergeCell ref="X151:AB151"/>
    <mergeCell ref="AE151:AR151"/>
    <mergeCell ref="AS151:BC151"/>
    <mergeCell ref="C152:W152"/>
    <mergeCell ref="X152:AB152"/>
    <mergeCell ref="AE152:AR152"/>
    <mergeCell ref="AS152:BC152"/>
    <mergeCell ref="C149:W149"/>
    <mergeCell ref="X149:AB149"/>
    <mergeCell ref="AE149:AR149"/>
    <mergeCell ref="AS149:BC149"/>
    <mergeCell ref="C150:W150"/>
    <mergeCell ref="X150:AB150"/>
    <mergeCell ref="AE150:AR150"/>
    <mergeCell ref="AS150:BC150"/>
    <mergeCell ref="D147:T147"/>
    <mergeCell ref="U147:W147"/>
    <mergeCell ref="X147:AB147"/>
    <mergeCell ref="AE147:AR147"/>
    <mergeCell ref="AS147:BC147"/>
    <mergeCell ref="D148:T148"/>
    <mergeCell ref="U148:W148"/>
    <mergeCell ref="X148:AB148"/>
    <mergeCell ref="AE148:AR148"/>
    <mergeCell ref="AS148:BC148"/>
    <mergeCell ref="AE144:AR144"/>
    <mergeCell ref="AS144:BC144"/>
    <mergeCell ref="C145:AB145"/>
    <mergeCell ref="AE145:AR145"/>
    <mergeCell ref="AS145:BC145"/>
    <mergeCell ref="D146:T146"/>
    <mergeCell ref="U146:W146"/>
    <mergeCell ref="X146:AB146"/>
    <mergeCell ref="AD146:BC146"/>
    <mergeCell ref="C134:W134"/>
    <mergeCell ref="X134:AB134"/>
    <mergeCell ref="AC134:AY139"/>
    <mergeCell ref="D136:L136"/>
    <mergeCell ref="M136:Q136"/>
    <mergeCell ref="R136:T136"/>
    <mergeCell ref="U136:W136"/>
    <mergeCell ref="C142:T142"/>
    <mergeCell ref="U142:W142"/>
    <mergeCell ref="X142:AB142"/>
    <mergeCell ref="AE142:AR142"/>
    <mergeCell ref="AS142:BC142"/>
    <mergeCell ref="AE143:AR143"/>
    <mergeCell ref="AS143:BC143"/>
    <mergeCell ref="C140:W140"/>
    <mergeCell ref="X140:AB140"/>
    <mergeCell ref="C141:T141"/>
    <mergeCell ref="U141:W141"/>
    <mergeCell ref="X141:AB141"/>
    <mergeCell ref="AD141:BC141"/>
    <mergeCell ref="D138:L138"/>
    <mergeCell ref="M138:Q138"/>
    <mergeCell ref="R138:T138"/>
    <mergeCell ref="U138:W138"/>
    <mergeCell ref="X138:AB138"/>
    <mergeCell ref="C139:W139"/>
    <mergeCell ref="X139:AB139"/>
    <mergeCell ref="BV131:CV151"/>
    <mergeCell ref="D132:L132"/>
    <mergeCell ref="M132:Q132"/>
    <mergeCell ref="R132:T132"/>
    <mergeCell ref="U132:W132"/>
    <mergeCell ref="BE128:BH133"/>
    <mergeCell ref="BI128:BL133"/>
    <mergeCell ref="BM128:BO133"/>
    <mergeCell ref="BP128:BT133"/>
    <mergeCell ref="D129:L129"/>
    <mergeCell ref="M129:Q129"/>
    <mergeCell ref="R129:T129"/>
    <mergeCell ref="U129:W129"/>
    <mergeCell ref="X129:AB129"/>
    <mergeCell ref="D130:L130"/>
    <mergeCell ref="X136:AB136"/>
    <mergeCell ref="D137:L137"/>
    <mergeCell ref="M137:Q137"/>
    <mergeCell ref="R137:T137"/>
    <mergeCell ref="U137:W137"/>
    <mergeCell ref="X137:AB137"/>
    <mergeCell ref="BA134:BD139"/>
    <mergeCell ref="BE134:BH139"/>
    <mergeCell ref="BI134:BL139"/>
    <mergeCell ref="BM134:BO139"/>
    <mergeCell ref="BP134:BT139"/>
    <mergeCell ref="D135:L135"/>
    <mergeCell ref="M135:Q135"/>
    <mergeCell ref="R135:T135"/>
    <mergeCell ref="U135:W135"/>
    <mergeCell ref="X135:AB135"/>
    <mergeCell ref="X132:AB132"/>
    <mergeCell ref="C128:W128"/>
    <mergeCell ref="X128:AB128"/>
    <mergeCell ref="AC128:AY133"/>
    <mergeCell ref="BA128:BD133"/>
    <mergeCell ref="M130:Q130"/>
    <mergeCell ref="R130:T130"/>
    <mergeCell ref="U130:W130"/>
    <mergeCell ref="X130:AB130"/>
    <mergeCell ref="D125:L125"/>
    <mergeCell ref="M125:Q125"/>
    <mergeCell ref="R125:T125"/>
    <mergeCell ref="U125:W125"/>
    <mergeCell ref="X125:AB125"/>
    <mergeCell ref="D126:L126"/>
    <mergeCell ref="M126:Q126"/>
    <mergeCell ref="R126:T126"/>
    <mergeCell ref="U126:W126"/>
    <mergeCell ref="X126:AB126"/>
    <mergeCell ref="D131:L131"/>
    <mergeCell ref="M131:Q131"/>
    <mergeCell ref="R131:T131"/>
    <mergeCell ref="U131:W131"/>
    <mergeCell ref="X131:AB131"/>
    <mergeCell ref="C133:W133"/>
    <mergeCell ref="X133:AB133"/>
    <mergeCell ref="BE122:BH127"/>
    <mergeCell ref="BI122:BL127"/>
    <mergeCell ref="BM122:BO127"/>
    <mergeCell ref="BP122:BT127"/>
    <mergeCell ref="D123:L123"/>
    <mergeCell ref="M123:Q123"/>
    <mergeCell ref="R123:T123"/>
    <mergeCell ref="U123:W123"/>
    <mergeCell ref="X123:AB123"/>
    <mergeCell ref="D124:L124"/>
    <mergeCell ref="C121:W121"/>
    <mergeCell ref="X121:AB121"/>
    <mergeCell ref="C122:W122"/>
    <mergeCell ref="X122:AB122"/>
    <mergeCell ref="AC122:AY127"/>
    <mergeCell ref="BA122:BD127"/>
    <mergeCell ref="M124:Q124"/>
    <mergeCell ref="R124:T124"/>
    <mergeCell ref="U124:W124"/>
    <mergeCell ref="X124:AB124"/>
    <mergeCell ref="C127:W127"/>
    <mergeCell ref="X127:AB127"/>
    <mergeCell ref="R119:T119"/>
    <mergeCell ref="U119:W119"/>
    <mergeCell ref="X119:AB119"/>
    <mergeCell ref="D120:L120"/>
    <mergeCell ref="M120:Q120"/>
    <mergeCell ref="R120:T120"/>
    <mergeCell ref="U120:W120"/>
    <mergeCell ref="X120:AB120"/>
    <mergeCell ref="BM116:BO121"/>
    <mergeCell ref="BP116:BT121"/>
    <mergeCell ref="D117:L117"/>
    <mergeCell ref="M117:Q117"/>
    <mergeCell ref="R117:T117"/>
    <mergeCell ref="U117:W117"/>
    <mergeCell ref="X117:AB117"/>
    <mergeCell ref="D118:L118"/>
    <mergeCell ref="M118:Q118"/>
    <mergeCell ref="R118:T118"/>
    <mergeCell ref="C116:W116"/>
    <mergeCell ref="X116:AB116"/>
    <mergeCell ref="AC116:AY121"/>
    <mergeCell ref="BA116:BD121"/>
    <mergeCell ref="BE116:BH121"/>
    <mergeCell ref="BI116:BL121"/>
    <mergeCell ref="U118:W118"/>
    <mergeCell ref="X118:AB118"/>
    <mergeCell ref="D119:L119"/>
    <mergeCell ref="M119:Q119"/>
    <mergeCell ref="X114:AB114"/>
    <mergeCell ref="C115:W115"/>
    <mergeCell ref="X115:AB115"/>
    <mergeCell ref="X112:AB112"/>
    <mergeCell ref="D113:L113"/>
    <mergeCell ref="M113:Q113"/>
    <mergeCell ref="R113:T113"/>
    <mergeCell ref="U113:W113"/>
    <mergeCell ref="X113:AB113"/>
    <mergeCell ref="BP110:BT115"/>
    <mergeCell ref="D111:L111"/>
    <mergeCell ref="M111:Q111"/>
    <mergeCell ref="R111:T111"/>
    <mergeCell ref="U111:W111"/>
    <mergeCell ref="X111:AB111"/>
    <mergeCell ref="D112:L112"/>
    <mergeCell ref="M112:Q112"/>
    <mergeCell ref="R112:T112"/>
    <mergeCell ref="U112:W112"/>
    <mergeCell ref="BV109:CV129"/>
    <mergeCell ref="C110:W110"/>
    <mergeCell ref="X110:AB110"/>
    <mergeCell ref="AC110:AY115"/>
    <mergeCell ref="BA110:BD115"/>
    <mergeCell ref="BE110:BH115"/>
    <mergeCell ref="BI110:BL115"/>
    <mergeCell ref="BM110:BO115"/>
    <mergeCell ref="D107:L107"/>
    <mergeCell ref="M107:Q107"/>
    <mergeCell ref="R107:T107"/>
    <mergeCell ref="U107:W107"/>
    <mergeCell ref="X107:AB107"/>
    <mergeCell ref="D108:L108"/>
    <mergeCell ref="M108:Q108"/>
    <mergeCell ref="R108:T108"/>
    <mergeCell ref="U108:W108"/>
    <mergeCell ref="X108:AB108"/>
    <mergeCell ref="BE104:BH109"/>
    <mergeCell ref="BI104:BL109"/>
    <mergeCell ref="BM104:BO109"/>
    <mergeCell ref="BP104:BT109"/>
    <mergeCell ref="D105:L105"/>
    <mergeCell ref="M105:Q105"/>
    <mergeCell ref="R105:T105"/>
    <mergeCell ref="U105:W105"/>
    <mergeCell ref="X105:AB105"/>
    <mergeCell ref="D106:L106"/>
    <mergeCell ref="D114:L114"/>
    <mergeCell ref="M114:Q114"/>
    <mergeCell ref="R114:T114"/>
    <mergeCell ref="U114:W114"/>
    <mergeCell ref="C104:W104"/>
    <mergeCell ref="X104:AB104"/>
    <mergeCell ref="AC104:AY109"/>
    <mergeCell ref="BA104:BD109"/>
    <mergeCell ref="M106:Q106"/>
    <mergeCell ref="R106:T106"/>
    <mergeCell ref="U106:W106"/>
    <mergeCell ref="X106:AB106"/>
    <mergeCell ref="D101:L101"/>
    <mergeCell ref="M101:Q101"/>
    <mergeCell ref="R101:T101"/>
    <mergeCell ref="U101:W101"/>
    <mergeCell ref="X101:AB101"/>
    <mergeCell ref="D102:L102"/>
    <mergeCell ref="M102:Q102"/>
    <mergeCell ref="R102:T102"/>
    <mergeCell ref="U102:W102"/>
    <mergeCell ref="X102:AB102"/>
    <mergeCell ref="C109:W109"/>
    <mergeCell ref="X109:AB109"/>
    <mergeCell ref="BE98:BH103"/>
    <mergeCell ref="BI98:BL103"/>
    <mergeCell ref="BM98:BO103"/>
    <mergeCell ref="BP98:BT103"/>
    <mergeCell ref="D99:L99"/>
    <mergeCell ref="M99:Q99"/>
    <mergeCell ref="R99:T99"/>
    <mergeCell ref="U99:W99"/>
    <mergeCell ref="X99:AB99"/>
    <mergeCell ref="D100:L100"/>
    <mergeCell ref="C97:W97"/>
    <mergeCell ref="X97:AB97"/>
    <mergeCell ref="C98:W98"/>
    <mergeCell ref="X98:AB98"/>
    <mergeCell ref="AC98:AY103"/>
    <mergeCell ref="BA98:BD103"/>
    <mergeCell ref="M100:Q100"/>
    <mergeCell ref="R100:T100"/>
    <mergeCell ref="U100:W100"/>
    <mergeCell ref="X100:AB100"/>
    <mergeCell ref="C103:W103"/>
    <mergeCell ref="X103:AB103"/>
    <mergeCell ref="M95:Q95"/>
    <mergeCell ref="R95:T95"/>
    <mergeCell ref="U95:W95"/>
    <mergeCell ref="X95:AB95"/>
    <mergeCell ref="D96:L96"/>
    <mergeCell ref="M96:Q96"/>
    <mergeCell ref="R96:T96"/>
    <mergeCell ref="U96:W96"/>
    <mergeCell ref="X96:AB96"/>
    <mergeCell ref="BE92:BH97"/>
    <mergeCell ref="BI92:BL97"/>
    <mergeCell ref="BM92:BO97"/>
    <mergeCell ref="BP92:BT97"/>
    <mergeCell ref="D93:L93"/>
    <mergeCell ref="M93:Q93"/>
    <mergeCell ref="R93:T93"/>
    <mergeCell ref="U93:W93"/>
    <mergeCell ref="X93:AB93"/>
    <mergeCell ref="D94:L94"/>
    <mergeCell ref="X88:AB88"/>
    <mergeCell ref="D89:L89"/>
    <mergeCell ref="M89:Q89"/>
    <mergeCell ref="BI86:BL86"/>
    <mergeCell ref="BM86:BT86"/>
    <mergeCell ref="D87:L87"/>
    <mergeCell ref="M87:Q87"/>
    <mergeCell ref="R87:T87"/>
    <mergeCell ref="U87:W87"/>
    <mergeCell ref="X87:AB87"/>
    <mergeCell ref="BA87:BD91"/>
    <mergeCell ref="BE87:BH91"/>
    <mergeCell ref="BI87:BL91"/>
    <mergeCell ref="C91:W91"/>
    <mergeCell ref="X91:AB91"/>
    <mergeCell ref="C92:W92"/>
    <mergeCell ref="X92:AB92"/>
    <mergeCell ref="AC92:AY97"/>
    <mergeCell ref="BA92:BD97"/>
    <mergeCell ref="M94:Q94"/>
    <mergeCell ref="R94:T94"/>
    <mergeCell ref="U94:W94"/>
    <mergeCell ref="X94:AB94"/>
    <mergeCell ref="R89:T89"/>
    <mergeCell ref="U89:W89"/>
    <mergeCell ref="X89:AB89"/>
    <mergeCell ref="D90:L90"/>
    <mergeCell ref="M90:Q90"/>
    <mergeCell ref="R90:T90"/>
    <mergeCell ref="U90:W90"/>
    <mergeCell ref="X90:AB90"/>
    <mergeCell ref="D95:L95"/>
    <mergeCell ref="X85:AB85"/>
    <mergeCell ref="AC85:AY85"/>
    <mergeCell ref="BA85:BP85"/>
    <mergeCell ref="BQ85:BT85"/>
    <mergeCell ref="BV85:CV85"/>
    <mergeCell ref="C86:W86"/>
    <mergeCell ref="X86:AB86"/>
    <mergeCell ref="AC86:AY91"/>
    <mergeCell ref="BA86:BD86"/>
    <mergeCell ref="BE86:BH86"/>
    <mergeCell ref="O83:R83"/>
    <mergeCell ref="O84:P84"/>
    <mergeCell ref="C85:L85"/>
    <mergeCell ref="M85:Q85"/>
    <mergeCell ref="R85:T85"/>
    <mergeCell ref="U85:W85"/>
    <mergeCell ref="C76:W76"/>
    <mergeCell ref="X76:AB76"/>
    <mergeCell ref="AE76:AR76"/>
    <mergeCell ref="AS76:BC76"/>
    <mergeCell ref="O79:AD79"/>
    <mergeCell ref="C80:F82"/>
    <mergeCell ref="O80:AD80"/>
    <mergeCell ref="O81:AD81"/>
    <mergeCell ref="O82:AD82"/>
    <mergeCell ref="BM87:BO91"/>
    <mergeCell ref="BP87:BT91"/>
    <mergeCell ref="BV87:CV107"/>
    <mergeCell ref="D88:L88"/>
    <mergeCell ref="M88:Q88"/>
    <mergeCell ref="R88:T88"/>
    <mergeCell ref="U88:W88"/>
    <mergeCell ref="D74:T74"/>
    <mergeCell ref="U74:W74"/>
    <mergeCell ref="X74:AB74"/>
    <mergeCell ref="AE74:AR74"/>
    <mergeCell ref="AS74:BC74"/>
    <mergeCell ref="C75:W75"/>
    <mergeCell ref="X75:AB75"/>
    <mergeCell ref="AE75:AR75"/>
    <mergeCell ref="AS75:BC75"/>
    <mergeCell ref="C72:W72"/>
    <mergeCell ref="X72:AB72"/>
    <mergeCell ref="AE72:AR72"/>
    <mergeCell ref="AS72:BC72"/>
    <mergeCell ref="C73:W73"/>
    <mergeCell ref="X73:AB73"/>
    <mergeCell ref="AE73:AR73"/>
    <mergeCell ref="AS73:BC73"/>
    <mergeCell ref="D70:T70"/>
    <mergeCell ref="U70:W70"/>
    <mergeCell ref="X70:AB70"/>
    <mergeCell ref="AE70:AR70"/>
    <mergeCell ref="AS70:BC70"/>
    <mergeCell ref="D71:T71"/>
    <mergeCell ref="U71:W71"/>
    <mergeCell ref="X71:AB71"/>
    <mergeCell ref="AE71:AR71"/>
    <mergeCell ref="AS71:BC71"/>
    <mergeCell ref="AE67:AR67"/>
    <mergeCell ref="AS67:BC67"/>
    <mergeCell ref="C68:AB68"/>
    <mergeCell ref="AE68:AR68"/>
    <mergeCell ref="AS68:BC68"/>
    <mergeCell ref="D69:T69"/>
    <mergeCell ref="U69:W69"/>
    <mergeCell ref="X69:AB69"/>
    <mergeCell ref="AD69:BC69"/>
    <mergeCell ref="C57:W57"/>
    <mergeCell ref="X57:AB57"/>
    <mergeCell ref="AC57:AY62"/>
    <mergeCell ref="D59:L59"/>
    <mergeCell ref="M59:Q59"/>
    <mergeCell ref="R59:T59"/>
    <mergeCell ref="U59:W59"/>
    <mergeCell ref="C65:T65"/>
    <mergeCell ref="U65:W65"/>
    <mergeCell ref="X65:AB65"/>
    <mergeCell ref="AE65:AR65"/>
    <mergeCell ref="AS65:BC65"/>
    <mergeCell ref="AE66:AR66"/>
    <mergeCell ref="AS66:BC66"/>
    <mergeCell ref="C63:W63"/>
    <mergeCell ref="X63:AB63"/>
    <mergeCell ref="C64:T64"/>
    <mergeCell ref="U64:W64"/>
    <mergeCell ref="X64:AB64"/>
    <mergeCell ref="AD64:BC64"/>
    <mergeCell ref="D61:L61"/>
    <mergeCell ref="M61:Q61"/>
    <mergeCell ref="R61:T61"/>
    <mergeCell ref="U61:W61"/>
    <mergeCell ref="X61:AB61"/>
    <mergeCell ref="C62:W62"/>
    <mergeCell ref="X62:AB62"/>
    <mergeCell ref="BV54:CV74"/>
    <mergeCell ref="D55:L55"/>
    <mergeCell ref="M55:Q55"/>
    <mergeCell ref="R55:T55"/>
    <mergeCell ref="U55:W55"/>
    <mergeCell ref="BE51:BH56"/>
    <mergeCell ref="BI51:BL56"/>
    <mergeCell ref="BM51:BO56"/>
    <mergeCell ref="BP51:BT56"/>
    <mergeCell ref="D52:L52"/>
    <mergeCell ref="M52:Q52"/>
    <mergeCell ref="R52:T52"/>
    <mergeCell ref="U52:W52"/>
    <mergeCell ref="X52:AB52"/>
    <mergeCell ref="D53:L53"/>
    <mergeCell ref="X59:AB59"/>
    <mergeCell ref="D60:L60"/>
    <mergeCell ref="M60:Q60"/>
    <mergeCell ref="R60:T60"/>
    <mergeCell ref="U60:W60"/>
    <mergeCell ref="X60:AB60"/>
    <mergeCell ref="BA57:BD62"/>
    <mergeCell ref="BE57:BH62"/>
    <mergeCell ref="BI57:BL62"/>
    <mergeCell ref="BM57:BO62"/>
    <mergeCell ref="BP57:BT62"/>
    <mergeCell ref="D58:L58"/>
    <mergeCell ref="M58:Q58"/>
    <mergeCell ref="R58:T58"/>
    <mergeCell ref="U58:W58"/>
    <mergeCell ref="X58:AB58"/>
    <mergeCell ref="X55:AB55"/>
    <mergeCell ref="C51:W51"/>
    <mergeCell ref="X51:AB51"/>
    <mergeCell ref="AC51:AY56"/>
    <mergeCell ref="BA51:BD56"/>
    <mergeCell ref="M53:Q53"/>
    <mergeCell ref="R53:T53"/>
    <mergeCell ref="U53:W53"/>
    <mergeCell ref="X53:AB53"/>
    <mergeCell ref="D48:L48"/>
    <mergeCell ref="M48:Q48"/>
    <mergeCell ref="R48:T48"/>
    <mergeCell ref="U48:W48"/>
    <mergeCell ref="X48:AB48"/>
    <mergeCell ref="D49:L49"/>
    <mergeCell ref="M49:Q49"/>
    <mergeCell ref="R49:T49"/>
    <mergeCell ref="U49:W49"/>
    <mergeCell ref="X49:AB49"/>
    <mergeCell ref="D54:L54"/>
    <mergeCell ref="M54:Q54"/>
    <mergeCell ref="R54:T54"/>
    <mergeCell ref="U54:W54"/>
    <mergeCell ref="X54:AB54"/>
    <mergeCell ref="C56:W56"/>
    <mergeCell ref="X56:AB56"/>
    <mergeCell ref="BE45:BH50"/>
    <mergeCell ref="BI45:BL50"/>
    <mergeCell ref="BM45:BO50"/>
    <mergeCell ref="BP45:BT50"/>
    <mergeCell ref="D46:L46"/>
    <mergeCell ref="M46:Q46"/>
    <mergeCell ref="R46:T46"/>
    <mergeCell ref="U46:W46"/>
    <mergeCell ref="X46:AB46"/>
    <mergeCell ref="D47:L47"/>
    <mergeCell ref="C44:W44"/>
    <mergeCell ref="X44:AB44"/>
    <mergeCell ref="C45:W45"/>
    <mergeCell ref="X45:AB45"/>
    <mergeCell ref="AC45:AY50"/>
    <mergeCell ref="BA45:BD50"/>
    <mergeCell ref="M47:Q47"/>
    <mergeCell ref="R47:T47"/>
    <mergeCell ref="U47:W47"/>
    <mergeCell ref="X47:AB47"/>
    <mergeCell ref="C50:W50"/>
    <mergeCell ref="X50:AB50"/>
    <mergeCell ref="R42:T42"/>
    <mergeCell ref="U42:W42"/>
    <mergeCell ref="X42:AB42"/>
    <mergeCell ref="D43:L43"/>
    <mergeCell ref="M43:Q43"/>
    <mergeCell ref="R43:T43"/>
    <mergeCell ref="U43:W43"/>
    <mergeCell ref="X43:AB43"/>
    <mergeCell ref="BM39:BO44"/>
    <mergeCell ref="BP39:BT44"/>
    <mergeCell ref="D40:L40"/>
    <mergeCell ref="M40:Q40"/>
    <mergeCell ref="R40:T40"/>
    <mergeCell ref="U40:W40"/>
    <mergeCell ref="X40:AB40"/>
    <mergeCell ref="D41:L41"/>
    <mergeCell ref="M41:Q41"/>
    <mergeCell ref="R41:T41"/>
    <mergeCell ref="C39:W39"/>
    <mergeCell ref="X39:AB39"/>
    <mergeCell ref="AC39:AY44"/>
    <mergeCell ref="BA39:BD44"/>
    <mergeCell ref="BE39:BH44"/>
    <mergeCell ref="BI39:BL44"/>
    <mergeCell ref="U41:W41"/>
    <mergeCell ref="X41:AB41"/>
    <mergeCell ref="D42:L42"/>
    <mergeCell ref="M42:Q42"/>
    <mergeCell ref="X37:AB37"/>
    <mergeCell ref="C38:W38"/>
    <mergeCell ref="X38:AB38"/>
    <mergeCell ref="X35:AB35"/>
    <mergeCell ref="D36:L36"/>
    <mergeCell ref="M36:Q36"/>
    <mergeCell ref="R36:T36"/>
    <mergeCell ref="U36:W36"/>
    <mergeCell ref="X36:AB36"/>
    <mergeCell ref="BP33:BT38"/>
    <mergeCell ref="D34:L34"/>
    <mergeCell ref="M34:Q34"/>
    <mergeCell ref="R34:T34"/>
    <mergeCell ref="U34:W34"/>
    <mergeCell ref="X34:AB34"/>
    <mergeCell ref="D35:L35"/>
    <mergeCell ref="M35:Q35"/>
    <mergeCell ref="R35:T35"/>
    <mergeCell ref="U35:W35"/>
    <mergeCell ref="BV32:CV52"/>
    <mergeCell ref="C33:W33"/>
    <mergeCell ref="X33:AB33"/>
    <mergeCell ref="AC33:AY38"/>
    <mergeCell ref="BA33:BD38"/>
    <mergeCell ref="BE33:BH38"/>
    <mergeCell ref="BI33:BL38"/>
    <mergeCell ref="BM33:BO38"/>
    <mergeCell ref="D30:L30"/>
    <mergeCell ref="M30:Q30"/>
    <mergeCell ref="R30:T30"/>
    <mergeCell ref="U30:W30"/>
    <mergeCell ref="X30:AB30"/>
    <mergeCell ref="D31:L31"/>
    <mergeCell ref="M31:Q31"/>
    <mergeCell ref="R31:T31"/>
    <mergeCell ref="U31:W31"/>
    <mergeCell ref="X31:AB31"/>
    <mergeCell ref="BE27:BH32"/>
    <mergeCell ref="BI27:BL32"/>
    <mergeCell ref="BM27:BO32"/>
    <mergeCell ref="BP27:BT32"/>
    <mergeCell ref="D28:L28"/>
    <mergeCell ref="M28:Q28"/>
    <mergeCell ref="R28:T28"/>
    <mergeCell ref="U28:W28"/>
    <mergeCell ref="X28:AB28"/>
    <mergeCell ref="D29:L29"/>
    <mergeCell ref="D37:L37"/>
    <mergeCell ref="M37:Q37"/>
    <mergeCell ref="R37:T37"/>
    <mergeCell ref="U37:W37"/>
    <mergeCell ref="M23:Q23"/>
    <mergeCell ref="R23:T23"/>
    <mergeCell ref="U23:W23"/>
    <mergeCell ref="X23:AB23"/>
    <mergeCell ref="C26:W26"/>
    <mergeCell ref="X26:AB26"/>
    <mergeCell ref="C27:W27"/>
    <mergeCell ref="X27:AB27"/>
    <mergeCell ref="AC27:AY32"/>
    <mergeCell ref="BA27:BD32"/>
    <mergeCell ref="M29:Q29"/>
    <mergeCell ref="R29:T29"/>
    <mergeCell ref="U29:W29"/>
    <mergeCell ref="X29:AB29"/>
    <mergeCell ref="D24:L24"/>
    <mergeCell ref="M24:Q24"/>
    <mergeCell ref="R24:T24"/>
    <mergeCell ref="U24:W24"/>
    <mergeCell ref="X24:AB24"/>
    <mergeCell ref="D25:L25"/>
    <mergeCell ref="M25:Q25"/>
    <mergeCell ref="R25:T25"/>
    <mergeCell ref="U25:W25"/>
    <mergeCell ref="X25:AB25"/>
    <mergeCell ref="C32:W32"/>
    <mergeCell ref="X32:AB32"/>
    <mergeCell ref="X18:AB18"/>
    <mergeCell ref="D19:L19"/>
    <mergeCell ref="M19:Q19"/>
    <mergeCell ref="R19:T19"/>
    <mergeCell ref="U19:W19"/>
    <mergeCell ref="X19:AB19"/>
    <mergeCell ref="BE15:BH20"/>
    <mergeCell ref="BI15:BL20"/>
    <mergeCell ref="BM15:BO20"/>
    <mergeCell ref="BP15:BT20"/>
    <mergeCell ref="D16:L16"/>
    <mergeCell ref="M16:Q16"/>
    <mergeCell ref="R16:T16"/>
    <mergeCell ref="U16:W16"/>
    <mergeCell ref="X16:AB16"/>
    <mergeCell ref="D17:L17"/>
    <mergeCell ref="BE21:BH26"/>
    <mergeCell ref="BI21:BL26"/>
    <mergeCell ref="BM21:BO26"/>
    <mergeCell ref="BP21:BT26"/>
    <mergeCell ref="D22:L22"/>
    <mergeCell ref="M22:Q22"/>
    <mergeCell ref="R22:T22"/>
    <mergeCell ref="U22:W22"/>
    <mergeCell ref="X22:AB22"/>
    <mergeCell ref="D23:L23"/>
    <mergeCell ref="C20:W20"/>
    <mergeCell ref="X20:AB20"/>
    <mergeCell ref="C21:W21"/>
    <mergeCell ref="X21:AB21"/>
    <mergeCell ref="AC21:AY26"/>
    <mergeCell ref="BA21:BD26"/>
    <mergeCell ref="BI9:BL9"/>
    <mergeCell ref="BM9:BT9"/>
    <mergeCell ref="D10:L10"/>
    <mergeCell ref="M10:Q10"/>
    <mergeCell ref="R10:T10"/>
    <mergeCell ref="U10:W10"/>
    <mergeCell ref="X10:AB10"/>
    <mergeCell ref="BA10:BD14"/>
    <mergeCell ref="BE10:BH14"/>
    <mergeCell ref="BI10:BL14"/>
    <mergeCell ref="C14:W14"/>
    <mergeCell ref="X14:AB14"/>
    <mergeCell ref="C15:W15"/>
    <mergeCell ref="X15:AB15"/>
    <mergeCell ref="AC15:AY20"/>
    <mergeCell ref="BA15:BD20"/>
    <mergeCell ref="M17:Q17"/>
    <mergeCell ref="R17:T17"/>
    <mergeCell ref="U17:W17"/>
    <mergeCell ref="X17:AB17"/>
    <mergeCell ref="R12:T12"/>
    <mergeCell ref="U12:W12"/>
    <mergeCell ref="X12:AB12"/>
    <mergeCell ref="D13:L13"/>
    <mergeCell ref="M13:Q13"/>
    <mergeCell ref="R13:T13"/>
    <mergeCell ref="U13:W13"/>
    <mergeCell ref="X13:AB13"/>
    <mergeCell ref="D18:L18"/>
    <mergeCell ref="M18:Q18"/>
    <mergeCell ref="R18:T18"/>
    <mergeCell ref="U18:W18"/>
    <mergeCell ref="DE2:DF2"/>
    <mergeCell ref="C3:F5"/>
    <mergeCell ref="O3:AD3"/>
    <mergeCell ref="O4:AD4"/>
    <mergeCell ref="O5:AD5"/>
    <mergeCell ref="X8:AB8"/>
    <mergeCell ref="AC8:AY8"/>
    <mergeCell ref="BA8:BP8"/>
    <mergeCell ref="BQ8:BT8"/>
    <mergeCell ref="BV8:CV8"/>
    <mergeCell ref="C9:W9"/>
    <mergeCell ref="X9:AB9"/>
    <mergeCell ref="AC9:AY14"/>
    <mergeCell ref="BA9:BD9"/>
    <mergeCell ref="BE9:BH9"/>
    <mergeCell ref="O6:R6"/>
    <mergeCell ref="O7:P7"/>
    <mergeCell ref="C8:L8"/>
    <mergeCell ref="M8:Q8"/>
    <mergeCell ref="R8:T8"/>
    <mergeCell ref="U8:W8"/>
    <mergeCell ref="O2:AD2"/>
    <mergeCell ref="BM10:BO14"/>
    <mergeCell ref="BP10:BT14"/>
    <mergeCell ref="BV10:CV30"/>
    <mergeCell ref="D11:L11"/>
    <mergeCell ref="M11:Q11"/>
    <mergeCell ref="R11:T11"/>
    <mergeCell ref="U11:W11"/>
    <mergeCell ref="X11:AB11"/>
    <mergeCell ref="D12:L12"/>
    <mergeCell ref="M12:Q12"/>
  </mergeCells>
  <dataValidations count="15">
    <dataValidation type="list" allowBlank="1" showInputMessage="1" sqref="O5:AD5 O159:AD159 O82:AD82 O236:AD236 O313:AD313" xr:uid="{00000000-0002-0000-0600-000000000000}">
      <formula1>INDIRECT(SUBSTITUTE(O4," ","_"))</formula1>
    </dataValidation>
    <dataValidation type="list" allowBlank="1" showInputMessage="1" showErrorMessage="1" sqref="AS67:BC67 AS221:BC221 AS298:BC298 AS144:BC144 AS375:BC375" xr:uid="{00000000-0002-0000-0600-000001000000}">
      <formula1>$DU$2:$DU$26</formula1>
    </dataValidation>
    <dataValidation type="list" allowBlank="1" showInputMessage="1" showErrorMessage="1" sqref="O7:P7 O873:P873 O830:P830 O787:P787 O238:P238 O161:P161 O744:P744 O84:P84 O400:P400 O443:P443 O486:P486 O529:P529 O572:P572 O615:P615 O658:P658 O701:P701 O315:P315" xr:uid="{00000000-0002-0000-0600-000002000000}">
      <formula1>$DE$3:$DE$42</formula1>
    </dataValidation>
    <dataValidation type="list" allowBlank="1" showInputMessage="1" showErrorMessage="1" sqref="D52:L55 E59:L61 D283:L286 E290:L292 D206:L209 E213:L215 D129:L132 E136:L138 BB409:BJ412 BB452:BJ455 BB495:BJ498 BB538:BJ541 BB581:BJ584 BB624:BJ627 BB667:BJ670 BB710:BJ713 BB753:BJ756 BB796:BJ799 BB839:BJ842 BB882:BJ885 D58:D61 D212:D215 D289:D292 D135:D138 D360:L363 E367:L369 D366:D369" xr:uid="{00000000-0002-0000-0600-000003000000}">
      <formula1>$DF$155:$DF$173</formula1>
    </dataValidation>
    <dataValidation type="list" allowBlank="1" showInputMessage="1" showErrorMessage="1" sqref="D46:L49 BB833:BJ836 BB876:BJ879 BB790:BJ793 D277:L280 D200:L203 BB747:BJ750 D123:L126 BB403:BJ406 BB446:BJ449 BB489:BJ492 BB532:BJ535 BB575:BJ578 BB618:BJ621 BB661:BJ664 BB704:BJ707 D354:L357" xr:uid="{00000000-0002-0000-0600-000004000000}">
      <formula1>$DF$139:$DF$154</formula1>
    </dataValidation>
    <dataValidation type="list" allowBlank="1" showInputMessage="1" showErrorMessage="1" sqref="D40:L43 D906:L909 D820:L823 D863:L866 D194:L197 D271:L274 D117:L120 D390:L393 D433:L436 D476:L479 D519:L522 D562:L565 D605:L608 D648:L651 D691:L694 D734:L737 D777:L780 D348:L351" xr:uid="{00000000-0002-0000-0600-000005000000}">
      <formula1>$DF$119:$DF$137</formula1>
    </dataValidation>
    <dataValidation type="list" allowBlank="1" showInputMessage="1" showErrorMessage="1" sqref="D34:L37 D900:L903 D814:L817 D857:L860 D265:L268 D188:L191 D386:L387 D111:L114 D427:L430 D470:L473 D513:L516 D556:L559 D599:L602 D642:L645 D685:L688 D728:L731 D771:L774 D342:L345" xr:uid="{00000000-0002-0000-0600-000006000000}">
      <formula1>$DF$109:$DF$118</formula1>
    </dataValidation>
    <dataValidation type="list" allowBlank="1" showInputMessage="1" showErrorMessage="1" sqref="D28:L31 D894:L897 D808:L811 D851:L854 D259:L262 D182:L185 D765:L768 D105:L108 D421:L424 D464:L467 D507:L510 D550:L553 D593:L596 D636:L639 D679:L682 D722:L725 D336:L339" xr:uid="{00000000-0002-0000-0600-000007000000}">
      <formula1>$DF$93:$DF$108</formula1>
    </dataValidation>
    <dataValidation type="list" allowBlank="1" showInputMessage="1" showErrorMessage="1" sqref="D22:L25 D888:L891 D845:L848 D802:L805 D253:L256 D176:L179 D759:L762 D99:L102 D415:L418 D458:L461 D501:L504 D544:L547 D587:L590 D630:L633 D673:L676 D716:L719 D330:L333" xr:uid="{00000000-0002-0000-0600-000008000000}">
      <formula1>$DF$85:$DF$92</formula1>
    </dataValidation>
    <dataValidation type="list" allowBlank="1" showInputMessage="1" showErrorMessage="1" sqref="D16:L19 D882:L885 D839:L842 D796:L799 D247:L250 D170:L173 D753:L756 D93:L96 D409:L412 D452:L455 D495:L498 D538:L541 D581:L584 D624:L627 D667:L670 D710:L713 D324:L327" xr:uid="{00000000-0002-0000-0600-000009000000}">
      <formula1>$DF$80:$DF$84</formula1>
    </dataValidation>
    <dataValidation type="list" allowBlank="1" showInputMessage="1" showErrorMessage="1" sqref="D10:L13 D876:L879 D833:L836 D790:L793 D241:L244 D164:L167 D747:L750 D87:L90 D403:L406 D446:L449 D489:L492 D532:L535 D575:L578 D618:L621 D661:L664 D704:L707 D318:L321" xr:uid="{00000000-0002-0000-0600-00000A000000}">
      <formula1>$DF$74:$DF$79</formula1>
    </dataValidation>
    <dataValidation type="list" allowBlank="1" showInputMessage="1" sqref="AC7:AH7 AC873:AH873 O872 AC830:AH830 O829 AC238:AH238 AC701:AH701 O743 O700 AC161:AH161 O155 AC787:AH787 O786 AC84:AH84 AC744:AH744 AC400:AH400 O399 AC443:AH443 O442 AC486:AH486 O485 AC529:AH529 O528 AC572:AH572 O571 AC615:AH615 O614 AC658:AH658 O657 AC315:AH315" xr:uid="{00000000-0002-0000-0600-00000B000000}">
      <formula1>INDIRECT(SUBSTITUTE($O$4," ","_"))</formula1>
    </dataValidation>
    <dataValidation type="list" operator="lessThan" allowBlank="1" errorTitle="BTB Master 2018" error="Jangan dirubah data ini" sqref="O4 O871 O828 O158 O785 O81 O742 O235 O398 O441 O484 O527 O570 O613 O656 O699 O312" xr:uid="{00000000-0002-0000-0600-00000C000000}">
      <formula1>PROVINSI</formula1>
    </dataValidation>
    <dataValidation type="list" allowBlank="1" showInputMessage="1" showErrorMessage="1" sqref="O3:AD3 O870:AD870 O827:AD827 O157:AD157 O784:AD784 O234:AD234 O741:AD741 O80:AD80 O397:AD397 O440:AD440 O483:AD483 O526:AD526 O569:AD569 O612:AD612 O655:AD655 O698:AD698 O311:AD311" xr:uid="{00000000-0002-0000-0600-00000D000000}">
      <formula1>$DG$58:$DQ$58</formula1>
    </dataValidation>
    <dataValidation operator="lessThan" allowBlank="1" errorTitle="BTB Master 2018" error="Jangan dirubah data ini" sqref="DA2:DC584 DF155:DQ178 DE155 DE2:DE139 DF2:DQ152" xr:uid="{00000000-0002-0000-0600-00000E000000}"/>
  </dataValidations>
  <printOptions horizontalCentered="1"/>
  <pageMargins left="0.19685039370078741" right="0.19685039370078741" top="0.63" bottom="0.19685039370078741" header="0.31496062992125984" footer="0.31496062992125984"/>
  <pageSetup paperSize="9" scale="55" orientation="landscape" horizontalDpi="4294967292" verticalDpi="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2:I50"/>
  <sheetViews>
    <sheetView view="pageBreakPreview" topLeftCell="A28" zoomScaleNormal="100" zoomScaleSheetLayoutView="100" workbookViewId="0">
      <selection activeCell="G18" sqref="G18"/>
    </sheetView>
  </sheetViews>
  <sheetFormatPr defaultRowHeight="12" x14ac:dyDescent="0.2"/>
  <cols>
    <col min="1" max="1" width="9.140625" style="614"/>
    <col min="2" max="2" width="27.140625" style="614" bestFit="1" customWidth="1"/>
    <col min="3" max="5" width="9.140625" style="614"/>
    <col min="6" max="6" width="13.140625" style="614" bestFit="1" customWidth="1"/>
    <col min="7" max="7" width="29.7109375" style="614" customWidth="1"/>
    <col min="8" max="16384" width="9.140625" style="614"/>
  </cols>
  <sheetData>
    <row r="2" spans="1:9" x14ac:dyDescent="0.2">
      <c r="A2" s="613"/>
      <c r="B2" s="613"/>
      <c r="C2" s="613"/>
      <c r="D2" s="613"/>
      <c r="E2" s="613"/>
      <c r="F2" s="613"/>
      <c r="G2" s="613"/>
    </row>
    <row r="3" spans="1:9" s="615" customFormat="1" ht="15.75" customHeight="1" x14ac:dyDescent="0.2">
      <c r="A3" s="1538" t="s">
        <v>1141</v>
      </c>
      <c r="B3" s="1538"/>
      <c r="C3" s="1538"/>
      <c r="D3" s="1538"/>
      <c r="E3" s="1538"/>
      <c r="F3" s="1538"/>
      <c r="G3" s="1538"/>
    </row>
    <row r="4" spans="1:9" x14ac:dyDescent="0.2">
      <c r="A4" s="613" t="s">
        <v>1142</v>
      </c>
      <c r="B4" s="613"/>
      <c r="C4" s="613"/>
      <c r="D4" s="613"/>
      <c r="E4" s="613"/>
      <c r="F4" s="613"/>
      <c r="G4" s="613"/>
    </row>
    <row r="5" spans="1:9" s="618" customFormat="1" ht="36" x14ac:dyDescent="0.2">
      <c r="A5" s="616" t="s">
        <v>1143</v>
      </c>
      <c r="B5" s="617" t="s">
        <v>1144</v>
      </c>
      <c r="C5" s="617" t="s">
        <v>1145</v>
      </c>
      <c r="D5" s="616" t="s">
        <v>862</v>
      </c>
      <c r="E5" s="616" t="s">
        <v>1146</v>
      </c>
      <c r="F5" s="616" t="s">
        <v>1147</v>
      </c>
      <c r="G5" s="616" t="s">
        <v>1148</v>
      </c>
    </row>
    <row r="6" spans="1:9" s="615" customFormat="1" x14ac:dyDescent="0.2">
      <c r="A6" s="619" t="s">
        <v>25</v>
      </c>
      <c r="B6" s="620" t="s">
        <v>1149</v>
      </c>
      <c r="C6" s="621"/>
      <c r="D6" s="622"/>
      <c r="E6" s="622"/>
      <c r="F6" s="622"/>
      <c r="G6" s="623"/>
    </row>
    <row r="7" spans="1:9" s="615" customFormat="1" x14ac:dyDescent="0.2">
      <c r="A7" s="624"/>
      <c r="B7" s="625" t="s">
        <v>1150</v>
      </c>
      <c r="C7" s="626"/>
      <c r="D7" s="627" t="s">
        <v>1151</v>
      </c>
      <c r="E7" s="628">
        <v>1.65</v>
      </c>
      <c r="F7" s="629">
        <v>100000</v>
      </c>
      <c r="G7" s="629">
        <f>E7*F7</f>
        <v>165000</v>
      </c>
    </row>
    <row r="8" spans="1:9" s="615" customFormat="1" x14ac:dyDescent="0.2">
      <c r="A8" s="624"/>
      <c r="B8" s="625" t="s">
        <v>1152</v>
      </c>
      <c r="C8" s="626"/>
      <c r="D8" s="627" t="s">
        <v>1151</v>
      </c>
      <c r="E8" s="628">
        <v>0.27500000000000002</v>
      </c>
      <c r="F8" s="629">
        <v>140000</v>
      </c>
      <c r="G8" s="629">
        <f>E8*F8</f>
        <v>38500</v>
      </c>
      <c r="I8" s="615" t="s">
        <v>1153</v>
      </c>
    </row>
    <row r="9" spans="1:9" s="615" customFormat="1" x14ac:dyDescent="0.2">
      <c r="A9" s="624"/>
      <c r="B9" s="625" t="s">
        <v>1154</v>
      </c>
      <c r="C9" s="626"/>
      <c r="D9" s="627" t="s">
        <v>1151</v>
      </c>
      <c r="E9" s="628">
        <v>2.8000000000000001E-2</v>
      </c>
      <c r="F9" s="629">
        <v>160000</v>
      </c>
      <c r="G9" s="629">
        <f>E9*F9</f>
        <v>4480</v>
      </c>
    </row>
    <row r="10" spans="1:9" s="615" customFormat="1" x14ac:dyDescent="0.2">
      <c r="A10" s="630"/>
      <c r="B10" s="631" t="s">
        <v>1155</v>
      </c>
      <c r="C10" s="632"/>
      <c r="D10" s="633" t="s">
        <v>1151</v>
      </c>
      <c r="E10" s="634">
        <v>8.3000000000000004E-2</v>
      </c>
      <c r="F10" s="629">
        <v>150000</v>
      </c>
      <c r="G10" s="635">
        <f>E10*F10</f>
        <v>12450</v>
      </c>
    </row>
    <row r="11" spans="1:9" s="615" customFormat="1" x14ac:dyDescent="0.2">
      <c r="A11" s="636"/>
      <c r="B11" s="637"/>
      <c r="C11" s="638"/>
      <c r="D11" s="639"/>
      <c r="E11" s="640" t="s">
        <v>1156</v>
      </c>
      <c r="F11" s="640"/>
      <c r="G11" s="641">
        <f>SUM(G7:G10)</f>
        <v>220430</v>
      </c>
    </row>
    <row r="12" spans="1:9" s="615" customFormat="1" x14ac:dyDescent="0.2">
      <c r="A12" s="642" t="s">
        <v>27</v>
      </c>
      <c r="B12" s="643" t="s">
        <v>1157</v>
      </c>
      <c r="C12" s="644"/>
      <c r="D12" s="645"/>
      <c r="E12" s="646"/>
      <c r="F12" s="646"/>
      <c r="G12" s="646"/>
    </row>
    <row r="13" spans="1:9" s="615" customFormat="1" x14ac:dyDescent="0.2">
      <c r="A13" s="624"/>
      <c r="B13" s="647" t="s">
        <v>1158</v>
      </c>
      <c r="C13" s="648"/>
      <c r="D13" s="649" t="s">
        <v>1159</v>
      </c>
      <c r="E13" s="649">
        <v>6.52</v>
      </c>
      <c r="F13" s="629">
        <v>1356</v>
      </c>
      <c r="G13" s="629">
        <f>E13*F13</f>
        <v>8841.119999999999</v>
      </c>
    </row>
    <row r="14" spans="1:9" s="615" customFormat="1" x14ac:dyDescent="0.2">
      <c r="A14" s="624"/>
      <c r="B14" s="650" t="s">
        <v>1160</v>
      </c>
      <c r="C14" s="648"/>
      <c r="D14" s="649" t="s">
        <v>1161</v>
      </c>
      <c r="E14" s="649">
        <v>0.54</v>
      </c>
      <c r="F14" s="651">
        <v>140000</v>
      </c>
      <c r="G14" s="629">
        <f>E14*F14</f>
        <v>75600</v>
      </c>
    </row>
    <row r="15" spans="1:9" s="652" customFormat="1" x14ac:dyDescent="0.2">
      <c r="A15" s="624"/>
      <c r="B15" s="650" t="s">
        <v>1162</v>
      </c>
      <c r="C15" s="648"/>
      <c r="D15" s="649" t="s">
        <v>1163</v>
      </c>
      <c r="E15" s="649">
        <v>0.82</v>
      </c>
      <c r="F15" s="651">
        <v>160000</v>
      </c>
      <c r="G15" s="629">
        <f>E15*F15</f>
        <v>131200</v>
      </c>
    </row>
    <row r="16" spans="1:9" s="657" customFormat="1" x14ac:dyDescent="0.2">
      <c r="A16" s="630"/>
      <c r="B16" s="653" t="s">
        <v>1164</v>
      </c>
      <c r="C16" s="654"/>
      <c r="D16" s="655" t="s">
        <v>1165</v>
      </c>
      <c r="E16" s="655">
        <v>215</v>
      </c>
      <c r="F16" s="656">
        <v>200</v>
      </c>
      <c r="G16" s="635">
        <f>E16*F16</f>
        <v>43000</v>
      </c>
    </row>
    <row r="17" spans="1:7" s="615" customFormat="1" x14ac:dyDescent="0.2">
      <c r="A17" s="636"/>
      <c r="B17" s="637"/>
      <c r="C17" s="638"/>
      <c r="D17" s="658"/>
      <c r="E17" s="640" t="s">
        <v>1166</v>
      </c>
      <c r="F17" s="640"/>
      <c r="G17" s="641">
        <f>SUM(G13:G16)</f>
        <v>258641.12</v>
      </c>
    </row>
    <row r="18" spans="1:7" s="615" customFormat="1" x14ac:dyDescent="0.2">
      <c r="A18" s="659" t="s">
        <v>976</v>
      </c>
      <c r="B18" s="1539" t="s">
        <v>1167</v>
      </c>
      <c r="C18" s="1540"/>
      <c r="D18" s="1540"/>
      <c r="E18" s="1540"/>
      <c r="F18" s="1541"/>
      <c r="G18" s="660">
        <f>G11+G17</f>
        <v>479071.12</v>
      </c>
    </row>
    <row r="19" spans="1:7" s="615" customFormat="1" x14ac:dyDescent="0.2">
      <c r="A19" s="657"/>
      <c r="B19" s="657"/>
      <c r="C19" s="657"/>
      <c r="D19" s="657"/>
      <c r="E19" s="657"/>
      <c r="F19" s="657"/>
      <c r="G19" s="657"/>
    </row>
    <row r="20" spans="1:7" s="615" customFormat="1" x14ac:dyDescent="0.2">
      <c r="A20" s="657" t="s">
        <v>1168</v>
      </c>
      <c r="B20" s="661"/>
      <c r="C20" s="657"/>
      <c r="D20" s="657"/>
      <c r="E20" s="657"/>
      <c r="F20" s="657"/>
      <c r="G20" s="657"/>
    </row>
    <row r="21" spans="1:7" s="618" customFormat="1" ht="36" x14ac:dyDescent="0.2">
      <c r="A21" s="616" t="s">
        <v>1143</v>
      </c>
      <c r="B21" s="617" t="s">
        <v>1144</v>
      </c>
      <c r="C21" s="617" t="s">
        <v>1145</v>
      </c>
      <c r="D21" s="616" t="s">
        <v>862</v>
      </c>
      <c r="E21" s="616" t="s">
        <v>1146</v>
      </c>
      <c r="F21" s="616" t="s">
        <v>1147</v>
      </c>
      <c r="G21" s="616" t="s">
        <v>1148</v>
      </c>
    </row>
    <row r="22" spans="1:7" s="615" customFormat="1" x14ac:dyDescent="0.2">
      <c r="A22" s="619" t="s">
        <v>25</v>
      </c>
      <c r="B22" s="620" t="s">
        <v>1149</v>
      </c>
      <c r="C22" s="621"/>
      <c r="D22" s="622"/>
      <c r="E22" s="622"/>
      <c r="F22" s="622"/>
      <c r="G22" s="622"/>
    </row>
    <row r="23" spans="1:7" s="615" customFormat="1" x14ac:dyDescent="0.2">
      <c r="A23" s="624"/>
      <c r="B23" s="625" t="s">
        <v>1169</v>
      </c>
      <c r="C23" s="626"/>
      <c r="D23" s="662" t="s">
        <v>1151</v>
      </c>
      <c r="E23" s="627">
        <v>1.05</v>
      </c>
      <c r="F23" s="629">
        <f>F8</f>
        <v>140000</v>
      </c>
      <c r="G23" s="629">
        <f>E23*F23</f>
        <v>147000</v>
      </c>
    </row>
    <row r="24" spans="1:7" s="615" customFormat="1" x14ac:dyDescent="0.2">
      <c r="A24" s="624"/>
      <c r="B24" s="625" t="s">
        <v>1170</v>
      </c>
      <c r="C24" s="626"/>
      <c r="D24" s="662" t="s">
        <v>1151</v>
      </c>
      <c r="E24" s="627">
        <v>0.105</v>
      </c>
      <c r="F24" s="629">
        <f>F9</f>
        <v>160000</v>
      </c>
      <c r="G24" s="629">
        <f>E24*F24</f>
        <v>16800</v>
      </c>
    </row>
    <row r="25" spans="1:7" s="615" customFormat="1" x14ac:dyDescent="0.2">
      <c r="A25" s="624"/>
      <c r="B25" s="625" t="s">
        <v>1155</v>
      </c>
      <c r="C25" s="626"/>
      <c r="D25" s="662" t="s">
        <v>1151</v>
      </c>
      <c r="E25" s="627">
        <v>5.1999999999999998E-2</v>
      </c>
      <c r="F25" s="629">
        <f>F10</f>
        <v>150000</v>
      </c>
      <c r="G25" s="629">
        <f>E25*F25</f>
        <v>7800</v>
      </c>
    </row>
    <row r="26" spans="1:7" s="615" customFormat="1" x14ac:dyDescent="0.2">
      <c r="A26" s="636"/>
      <c r="B26" s="637"/>
      <c r="C26" s="638"/>
      <c r="D26" s="658"/>
      <c r="E26" s="640" t="s">
        <v>1156</v>
      </c>
      <c r="F26" s="640"/>
      <c r="G26" s="641">
        <f>SUM(G23:G25)</f>
        <v>171600</v>
      </c>
    </row>
    <row r="27" spans="1:7" s="615" customFormat="1" x14ac:dyDescent="0.2">
      <c r="A27" s="642" t="s">
        <v>27</v>
      </c>
      <c r="B27" s="643" t="s">
        <v>1157</v>
      </c>
      <c r="C27" s="644"/>
      <c r="D27" s="646"/>
      <c r="E27" s="646"/>
      <c r="F27" s="646"/>
      <c r="G27" s="646"/>
    </row>
    <row r="28" spans="1:7" s="615" customFormat="1" x14ac:dyDescent="0.2">
      <c r="A28" s="624"/>
      <c r="B28" s="663" t="s">
        <v>1171</v>
      </c>
      <c r="C28" s="664"/>
      <c r="D28" s="662" t="s">
        <v>1172</v>
      </c>
      <c r="E28" s="665">
        <v>1</v>
      </c>
      <c r="F28" s="629">
        <v>135000</v>
      </c>
      <c r="G28" s="629">
        <f>E28*F28</f>
        <v>135000</v>
      </c>
    </row>
    <row r="29" spans="1:7" s="615" customFormat="1" x14ac:dyDescent="0.2">
      <c r="A29" s="624"/>
      <c r="B29" s="663" t="s">
        <v>1173</v>
      </c>
      <c r="C29" s="664"/>
      <c r="D29" s="662" t="s">
        <v>1172</v>
      </c>
      <c r="E29" s="665">
        <v>1</v>
      </c>
      <c r="F29" s="651">
        <v>114000</v>
      </c>
      <c r="G29" s="629">
        <f>E29*F29</f>
        <v>114000</v>
      </c>
    </row>
    <row r="30" spans="1:7" s="615" customFormat="1" x14ac:dyDescent="0.2">
      <c r="A30" s="624"/>
      <c r="B30" s="663" t="s">
        <v>1174</v>
      </c>
      <c r="C30" s="664"/>
      <c r="D30" s="662" t="s">
        <v>1175</v>
      </c>
      <c r="E30" s="665">
        <v>1</v>
      </c>
      <c r="F30" s="651">
        <v>120000</v>
      </c>
      <c r="G30" s="629">
        <f>E30*F30</f>
        <v>120000</v>
      </c>
    </row>
    <row r="31" spans="1:7" s="615" customFormat="1" x14ac:dyDescent="0.2">
      <c r="A31" s="636"/>
      <c r="B31" s="637"/>
      <c r="C31" s="638"/>
      <c r="D31" s="658"/>
      <c r="E31" s="640" t="s">
        <v>1166</v>
      </c>
      <c r="F31" s="640"/>
      <c r="G31" s="641">
        <f>SUM(G28:G30)</f>
        <v>369000</v>
      </c>
    </row>
    <row r="32" spans="1:7" s="615" customFormat="1" x14ac:dyDescent="0.2">
      <c r="A32" s="659" t="s">
        <v>976</v>
      </c>
      <c r="B32" s="1539" t="s">
        <v>1167</v>
      </c>
      <c r="C32" s="1540"/>
      <c r="D32" s="1540"/>
      <c r="E32" s="1540"/>
      <c r="F32" s="1541"/>
      <c r="G32" s="660">
        <f>G26+G31</f>
        <v>540600</v>
      </c>
    </row>
    <row r="33" spans="1:7" s="667" customFormat="1" x14ac:dyDescent="0.2">
      <c r="A33" s="1542" t="s">
        <v>1176</v>
      </c>
      <c r="B33" s="1542"/>
      <c r="C33" s="1542"/>
      <c r="D33" s="1542"/>
      <c r="E33" s="1542"/>
      <c r="F33" s="1542"/>
      <c r="G33" s="666">
        <f>G32+G18</f>
        <v>1019671.12</v>
      </c>
    </row>
    <row r="34" spans="1:7" s="615" customFormat="1" x14ac:dyDescent="0.2">
      <c r="A34" s="657"/>
      <c r="B34" s="661"/>
      <c r="C34" s="661"/>
      <c r="D34" s="661"/>
      <c r="E34" s="661"/>
      <c r="F34" s="661"/>
      <c r="G34" s="661"/>
    </row>
    <row r="35" spans="1:7" s="618" customFormat="1" ht="36" x14ac:dyDescent="0.2">
      <c r="A35" s="668" t="s">
        <v>1143</v>
      </c>
      <c r="B35" s="669" t="s">
        <v>1144</v>
      </c>
      <c r="C35" s="669" t="s">
        <v>1145</v>
      </c>
      <c r="D35" s="668" t="s">
        <v>862</v>
      </c>
      <c r="E35" s="668" t="s">
        <v>1146</v>
      </c>
      <c r="F35" s="668" t="s">
        <v>1147</v>
      </c>
      <c r="G35" s="668" t="s">
        <v>1148</v>
      </c>
    </row>
    <row r="36" spans="1:7" s="615" customFormat="1" x14ac:dyDescent="0.2">
      <c r="A36" s="670" t="s">
        <v>25</v>
      </c>
      <c r="B36" s="671" t="s">
        <v>1149</v>
      </c>
      <c r="C36" s="672"/>
      <c r="D36" s="673"/>
      <c r="E36" s="673"/>
      <c r="F36" s="673"/>
      <c r="G36" s="673"/>
    </row>
    <row r="37" spans="1:7" s="615" customFormat="1" x14ac:dyDescent="0.2">
      <c r="A37" s="674"/>
      <c r="B37" s="675" t="s">
        <v>1150</v>
      </c>
      <c r="C37" s="676" t="s">
        <v>1177</v>
      </c>
      <c r="D37" s="677" t="s">
        <v>1151</v>
      </c>
      <c r="E37" s="677">
        <v>1.65</v>
      </c>
      <c r="F37" s="678"/>
      <c r="G37" s="678">
        <f>E37*F37</f>
        <v>0</v>
      </c>
    </row>
    <row r="38" spans="1:7" s="615" customFormat="1" x14ac:dyDescent="0.2">
      <c r="A38" s="674"/>
      <c r="B38" s="675" t="s">
        <v>1152</v>
      </c>
      <c r="C38" s="676" t="s">
        <v>1178</v>
      </c>
      <c r="D38" s="677" t="s">
        <v>1151</v>
      </c>
      <c r="E38" s="677">
        <v>0.27500000000000002</v>
      </c>
      <c r="F38" s="678"/>
      <c r="G38" s="678">
        <f>E38*F38</f>
        <v>0</v>
      </c>
    </row>
    <row r="39" spans="1:7" s="615" customFormat="1" x14ac:dyDescent="0.2">
      <c r="A39" s="674"/>
      <c r="B39" s="675" t="s">
        <v>1154</v>
      </c>
      <c r="C39" s="676" t="s">
        <v>1179</v>
      </c>
      <c r="D39" s="677" t="s">
        <v>1151</v>
      </c>
      <c r="E39" s="677">
        <v>2.8000000000000001E-2</v>
      </c>
      <c r="F39" s="678"/>
      <c r="G39" s="678">
        <f>E39*F39</f>
        <v>0</v>
      </c>
    </row>
    <row r="40" spans="1:7" s="615" customFormat="1" x14ac:dyDescent="0.2">
      <c r="A40" s="679"/>
      <c r="B40" s="680" t="s">
        <v>1155</v>
      </c>
      <c r="C40" s="681" t="s">
        <v>1180</v>
      </c>
      <c r="D40" s="682" t="s">
        <v>1151</v>
      </c>
      <c r="E40" s="682">
        <v>8.3000000000000004E-2</v>
      </c>
      <c r="F40" s="678"/>
      <c r="G40" s="683">
        <f>E40*F40</f>
        <v>0</v>
      </c>
    </row>
    <row r="41" spans="1:7" s="615" customFormat="1" x14ac:dyDescent="0.2">
      <c r="A41" s="684"/>
      <c r="B41" s="685"/>
      <c r="C41" s="685"/>
      <c r="D41" s="686"/>
      <c r="E41" s="687" t="s">
        <v>1156</v>
      </c>
      <c r="F41" s="687"/>
      <c r="G41" s="688">
        <f>SUM(G37:G40)</f>
        <v>0</v>
      </c>
    </row>
    <row r="42" spans="1:7" s="615" customFormat="1" x14ac:dyDescent="0.2">
      <c r="A42" s="689" t="s">
        <v>27</v>
      </c>
      <c r="B42" s="690" t="s">
        <v>1157</v>
      </c>
      <c r="C42" s="691"/>
      <c r="D42" s="692"/>
      <c r="E42" s="692"/>
      <c r="F42" s="692"/>
      <c r="G42" s="692"/>
    </row>
    <row r="43" spans="1:7" s="615" customFormat="1" x14ac:dyDescent="0.2">
      <c r="A43" s="674"/>
      <c r="B43" s="693" t="s">
        <v>1158</v>
      </c>
      <c r="C43" s="694"/>
      <c r="D43" s="677" t="s">
        <v>1163</v>
      </c>
      <c r="E43" s="677">
        <v>371</v>
      </c>
      <c r="F43" s="678"/>
      <c r="G43" s="678">
        <f>E43*F43</f>
        <v>0</v>
      </c>
    </row>
    <row r="44" spans="1:7" s="615" customFormat="1" x14ac:dyDescent="0.2">
      <c r="A44" s="674"/>
      <c r="B44" s="675" t="s">
        <v>1160</v>
      </c>
      <c r="C44" s="694"/>
      <c r="D44" s="677" t="s">
        <v>1163</v>
      </c>
      <c r="E44" s="677">
        <v>698</v>
      </c>
      <c r="F44" s="651"/>
      <c r="G44" s="678">
        <f>E44*F44</f>
        <v>0</v>
      </c>
    </row>
    <row r="45" spans="1:7" s="652" customFormat="1" x14ac:dyDescent="0.2">
      <c r="A45" s="695"/>
      <c r="B45" s="696" t="s">
        <v>1162</v>
      </c>
      <c r="C45" s="697"/>
      <c r="D45" s="698" t="s">
        <v>1163</v>
      </c>
      <c r="E45" s="698">
        <v>1047</v>
      </c>
      <c r="F45" s="699"/>
      <c r="G45" s="700">
        <f>E45*F45</f>
        <v>0</v>
      </c>
    </row>
    <row r="46" spans="1:7" s="707" customFormat="1" x14ac:dyDescent="0.2">
      <c r="A46" s="701"/>
      <c r="B46" s="702" t="s">
        <v>1164</v>
      </c>
      <c r="C46" s="703"/>
      <c r="D46" s="704" t="s">
        <v>1165</v>
      </c>
      <c r="E46" s="704">
        <v>215</v>
      </c>
      <c r="F46" s="705"/>
      <c r="G46" s="706">
        <f>E46*F46</f>
        <v>0</v>
      </c>
    </row>
    <row r="47" spans="1:7" s="615" customFormat="1" x14ac:dyDescent="0.2">
      <c r="A47" s="684"/>
      <c r="B47" s="685"/>
      <c r="C47" s="685"/>
      <c r="D47" s="686"/>
      <c r="E47" s="687" t="s">
        <v>1166</v>
      </c>
      <c r="F47" s="687"/>
      <c r="G47" s="688">
        <f>SUM(G43:G46)</f>
        <v>0</v>
      </c>
    </row>
    <row r="48" spans="1:7" s="615" customFormat="1" x14ac:dyDescent="0.2">
      <c r="A48" s="708" t="s">
        <v>31</v>
      </c>
      <c r="B48" s="709" t="s">
        <v>1181</v>
      </c>
      <c r="C48" s="710"/>
      <c r="D48" s="711"/>
      <c r="E48" s="712"/>
      <c r="F48" s="713"/>
      <c r="G48" s="714">
        <f>G41+G47</f>
        <v>0</v>
      </c>
    </row>
    <row r="49" spans="1:7" s="615" customFormat="1" x14ac:dyDescent="0.2">
      <c r="A49" s="715" t="s">
        <v>33</v>
      </c>
      <c r="B49" s="716" t="s">
        <v>1182</v>
      </c>
      <c r="C49" s="717"/>
      <c r="D49" s="718"/>
      <c r="E49" s="719" t="s">
        <v>1183</v>
      </c>
      <c r="F49" s="720"/>
      <c r="G49" s="721">
        <f>G48*0.1</f>
        <v>0</v>
      </c>
    </row>
    <row r="50" spans="1:7" s="615" customFormat="1" x14ac:dyDescent="0.2">
      <c r="A50" s="722" t="s">
        <v>35</v>
      </c>
      <c r="B50" s="723" t="s">
        <v>1184</v>
      </c>
      <c r="C50" s="723"/>
      <c r="D50" s="724"/>
      <c r="E50" s="725"/>
      <c r="F50" s="726"/>
      <c r="G50" s="727">
        <f>SUM(G48:G49)</f>
        <v>0</v>
      </c>
    </row>
  </sheetData>
  <mergeCells count="4">
    <mergeCell ref="A3:G3"/>
    <mergeCell ref="B18:F18"/>
    <mergeCell ref="B32:F32"/>
    <mergeCell ref="A33:F33"/>
  </mergeCells>
  <pageMargins left="0.7" right="0.7" top="0.75" bottom="0.75" header="0.3" footer="0.3"/>
  <pageSetup paperSize="9" scale="82" orientation="portrait" horizontalDpi="0"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FD8D35-C70A-4181-9AC8-31D60972A93F}">
  <dimension ref="C5:L213"/>
  <sheetViews>
    <sheetView topLeftCell="A115" zoomScaleNormal="100" workbookViewId="0">
      <selection activeCell="D120" sqref="D120"/>
    </sheetView>
  </sheetViews>
  <sheetFormatPr defaultRowHeight="15" x14ac:dyDescent="0.25"/>
  <cols>
    <col min="1" max="1" width="9.140625" style="1053"/>
    <col min="2" max="2" width="29.85546875" style="1053" customWidth="1"/>
    <col min="3" max="3" width="22.5703125" style="1053" customWidth="1"/>
    <col min="4" max="4" width="15.42578125" style="1053" bestFit="1" customWidth="1"/>
    <col min="5" max="5" width="14.28515625" style="1053" bestFit="1" customWidth="1"/>
    <col min="6" max="6" width="12.5703125" style="1053" bestFit="1" customWidth="1"/>
    <col min="7" max="16384" width="9.140625" style="1053"/>
  </cols>
  <sheetData>
    <row r="5" spans="3:12" x14ac:dyDescent="0.25">
      <c r="C5" s="1051" t="s">
        <v>1244</v>
      </c>
      <c r="D5" s="1052" t="s">
        <v>1245</v>
      </c>
    </row>
    <row r="6" spans="3:12" x14ac:dyDescent="0.25">
      <c r="C6" s="1053" t="s">
        <v>1246</v>
      </c>
      <c r="D6" s="1054" t="s">
        <v>1269</v>
      </c>
    </row>
    <row r="7" spans="3:12" x14ac:dyDescent="0.25">
      <c r="C7" s="1053" t="s">
        <v>1247</v>
      </c>
      <c r="D7" s="1053" t="s">
        <v>1279</v>
      </c>
    </row>
    <row r="8" spans="3:12" x14ac:dyDescent="0.25">
      <c r="C8" s="1053" t="s">
        <v>1248</v>
      </c>
      <c r="D8" s="1053">
        <f>1315+1270</f>
        <v>2585</v>
      </c>
    </row>
    <row r="9" spans="3:12" x14ac:dyDescent="0.25">
      <c r="C9" s="1053" t="s">
        <v>1249</v>
      </c>
    </row>
    <row r="10" spans="3:12" x14ac:dyDescent="0.25">
      <c r="C10" s="1053" t="s">
        <v>1250</v>
      </c>
      <c r="D10" s="1053">
        <v>50</v>
      </c>
    </row>
    <row r="11" spans="3:12" x14ac:dyDescent="0.25">
      <c r="C11" s="1053" t="s">
        <v>1251</v>
      </c>
      <c r="D11" s="1053">
        <f>D8/D10</f>
        <v>51.7</v>
      </c>
    </row>
    <row r="12" spans="3:12" x14ac:dyDescent="0.25">
      <c r="C12" s="1053" t="s">
        <v>1252</v>
      </c>
      <c r="D12" s="1053" t="s">
        <v>1278</v>
      </c>
    </row>
    <row r="13" spans="3:12" x14ac:dyDescent="0.25">
      <c r="C13" s="1053" t="s">
        <v>1253</v>
      </c>
      <c r="D13" s="1053" t="s">
        <v>1270</v>
      </c>
    </row>
    <row r="14" spans="3:12" x14ac:dyDescent="0.25">
      <c r="C14" s="1053" t="s">
        <v>1254</v>
      </c>
      <c r="D14" s="1053">
        <v>6</v>
      </c>
    </row>
    <row r="15" spans="3:12" x14ac:dyDescent="0.25">
      <c r="C15" s="1053" t="s">
        <v>1255</v>
      </c>
      <c r="D15" s="1053" t="s">
        <v>1243</v>
      </c>
    </row>
    <row r="16" spans="3:12" x14ac:dyDescent="0.25">
      <c r="C16" s="1053" t="s">
        <v>1256</v>
      </c>
      <c r="D16" s="1054"/>
      <c r="L16" s="1053">
        <f>15*24.5</f>
        <v>367.5</v>
      </c>
    </row>
    <row r="17" spans="3:4" x14ac:dyDescent="0.25">
      <c r="C17" s="1053" t="s">
        <v>1257</v>
      </c>
      <c r="D17" s="1053" t="s">
        <v>1273</v>
      </c>
    </row>
    <row r="30" spans="3:4" x14ac:dyDescent="0.25">
      <c r="C30" s="1051" t="s">
        <v>1258</v>
      </c>
      <c r="D30" s="1052" t="s">
        <v>1245</v>
      </c>
    </row>
    <row r="31" spans="3:4" x14ac:dyDescent="0.25">
      <c r="C31" s="1053" t="s">
        <v>1246</v>
      </c>
      <c r="D31" s="1054" t="s">
        <v>1272</v>
      </c>
    </row>
    <row r="32" spans="3:4" x14ac:dyDescent="0.25">
      <c r="C32" s="1053" t="s">
        <v>1247</v>
      </c>
      <c r="D32" s="1053" t="s">
        <v>1271</v>
      </c>
    </row>
    <row r="33" spans="3:6" x14ac:dyDescent="0.25">
      <c r="C33" s="1053" t="s">
        <v>1248</v>
      </c>
    </row>
    <row r="34" spans="3:6" x14ac:dyDescent="0.25">
      <c r="C34" s="1054" t="s">
        <v>1282</v>
      </c>
      <c r="D34" s="1053">
        <v>958</v>
      </c>
      <c r="E34" s="1053">
        <v>4300000000</v>
      </c>
      <c r="F34" s="1053">
        <f>E34/D34</f>
        <v>4488517.7453027144</v>
      </c>
    </row>
    <row r="35" spans="3:6" x14ac:dyDescent="0.25">
      <c r="C35" s="1054" t="s">
        <v>1283</v>
      </c>
      <c r="D35" s="1053">
        <v>1125</v>
      </c>
      <c r="E35" s="1053">
        <v>5000000000</v>
      </c>
      <c r="F35" s="1053">
        <f>E35/D35</f>
        <v>4444444.444444444</v>
      </c>
    </row>
    <row r="36" spans="3:6" x14ac:dyDescent="0.25">
      <c r="C36" s="1054" t="s">
        <v>1284</v>
      </c>
      <c r="D36" s="1054" t="s">
        <v>1285</v>
      </c>
      <c r="E36" s="1053">
        <v>1400000000</v>
      </c>
      <c r="F36" s="1053">
        <f>(E36-273000000)/190</f>
        <v>5931578.9473684207</v>
      </c>
    </row>
    <row r="37" spans="3:6" x14ac:dyDescent="0.25">
      <c r="C37" s="1054" t="s">
        <v>1283</v>
      </c>
      <c r="D37" s="1053">
        <v>1125</v>
      </c>
      <c r="E37" s="1053">
        <v>5000000000</v>
      </c>
      <c r="F37" s="1053">
        <f>E37/D37</f>
        <v>4444444.444444444</v>
      </c>
    </row>
    <row r="38" spans="3:6" x14ac:dyDescent="0.25">
      <c r="C38" s="1075" t="s">
        <v>1286</v>
      </c>
      <c r="D38" s="1076">
        <v>405</v>
      </c>
      <c r="E38" s="1076">
        <v>1600000000</v>
      </c>
      <c r="F38" s="1076">
        <f>E38/D38</f>
        <v>3950617.2839506171</v>
      </c>
    </row>
    <row r="39" spans="3:6" x14ac:dyDescent="0.25">
      <c r="C39" s="1053" t="s">
        <v>1249</v>
      </c>
    </row>
    <row r="40" spans="3:6" x14ac:dyDescent="0.25">
      <c r="C40" s="1053" t="s">
        <v>1250</v>
      </c>
      <c r="D40" s="1053">
        <v>15</v>
      </c>
    </row>
    <row r="41" spans="3:6" x14ac:dyDescent="0.25">
      <c r="C41" s="1053" t="s">
        <v>1251</v>
      </c>
      <c r="D41" s="1053">
        <f>D38/D40</f>
        <v>27</v>
      </c>
    </row>
    <row r="42" spans="3:6" x14ac:dyDescent="0.25">
      <c r="C42" s="1053" t="s">
        <v>1252</v>
      </c>
      <c r="D42" s="1053" t="s">
        <v>994</v>
      </c>
    </row>
    <row r="43" spans="3:6" x14ac:dyDescent="0.25">
      <c r="C43" s="1053" t="s">
        <v>1253</v>
      </c>
      <c r="D43" s="1053" t="s">
        <v>1264</v>
      </c>
    </row>
    <row r="44" spans="3:6" x14ac:dyDescent="0.25">
      <c r="C44" s="1053" t="s">
        <v>1254</v>
      </c>
      <c r="D44" s="1053">
        <v>8</v>
      </c>
    </row>
    <row r="45" spans="3:6" x14ac:dyDescent="0.25">
      <c r="C45" s="1053" t="s">
        <v>1255</v>
      </c>
      <c r="D45" s="1053" t="s">
        <v>1281</v>
      </c>
    </row>
    <row r="46" spans="3:6" x14ac:dyDescent="0.25">
      <c r="C46" s="1053" t="s">
        <v>1256</v>
      </c>
    </row>
    <row r="47" spans="3:6" x14ac:dyDescent="0.25">
      <c r="C47" s="1053" t="s">
        <v>1257</v>
      </c>
      <c r="D47" s="1053" t="s">
        <v>1314</v>
      </c>
    </row>
    <row r="48" spans="3:6" x14ac:dyDescent="0.25">
      <c r="C48" s="1053" t="s">
        <v>1259</v>
      </c>
      <c r="D48" s="1053">
        <f>E38</f>
        <v>1600000000</v>
      </c>
    </row>
    <row r="49" spans="3:4" x14ac:dyDescent="0.25">
      <c r="C49" s="1053" t="s">
        <v>1260</v>
      </c>
    </row>
    <row r="50" spans="3:4" x14ac:dyDescent="0.25">
      <c r="C50" s="1053" t="s">
        <v>1261</v>
      </c>
      <c r="D50" s="1054" t="s">
        <v>1276</v>
      </c>
    </row>
    <row r="51" spans="3:4" x14ac:dyDescent="0.25">
      <c r="C51" s="1053" t="s">
        <v>1262</v>
      </c>
      <c r="D51" s="1054" t="s">
        <v>1277</v>
      </c>
    </row>
    <row r="53" spans="3:4" x14ac:dyDescent="0.25">
      <c r="C53" s="1051" t="s">
        <v>1263</v>
      </c>
      <c r="D53" s="1052" t="s">
        <v>941</v>
      </c>
    </row>
    <row r="54" spans="3:4" x14ac:dyDescent="0.25">
      <c r="C54" s="1053" t="s">
        <v>1246</v>
      </c>
      <c r="D54" s="1054" t="s">
        <v>1287</v>
      </c>
    </row>
    <row r="55" spans="3:4" x14ac:dyDescent="0.25">
      <c r="C55" s="1053" t="s">
        <v>1247</v>
      </c>
      <c r="D55" s="1053" t="s">
        <v>1280</v>
      </c>
    </row>
    <row r="56" spans="3:4" x14ac:dyDescent="0.25">
      <c r="C56" s="1053" t="s">
        <v>1248</v>
      </c>
    </row>
    <row r="57" spans="3:4" x14ac:dyDescent="0.25">
      <c r="C57" s="1053" t="s">
        <v>1249</v>
      </c>
    </row>
    <row r="58" spans="3:4" x14ac:dyDescent="0.25">
      <c r="C58" s="1053" t="s">
        <v>1250</v>
      </c>
    </row>
    <row r="59" spans="3:4" x14ac:dyDescent="0.25">
      <c r="C59" s="1053" t="s">
        <v>1251</v>
      </c>
    </row>
    <row r="60" spans="3:4" x14ac:dyDescent="0.25">
      <c r="C60" s="1053" t="s">
        <v>1252</v>
      </c>
    </row>
    <row r="61" spans="3:4" x14ac:dyDescent="0.25">
      <c r="C61" s="1053" t="s">
        <v>1253</v>
      </c>
    </row>
    <row r="62" spans="3:4" x14ac:dyDescent="0.25">
      <c r="C62" s="1053" t="s">
        <v>1254</v>
      </c>
      <c r="D62" s="1053">
        <v>4</v>
      </c>
    </row>
    <row r="63" spans="3:4" x14ac:dyDescent="0.25">
      <c r="C63" s="1053" t="s">
        <v>1255</v>
      </c>
    </row>
    <row r="64" spans="3:4" x14ac:dyDescent="0.25">
      <c r="C64" s="1053" t="s">
        <v>1256</v>
      </c>
    </row>
    <row r="65" spans="3:6" x14ac:dyDescent="0.25">
      <c r="C65" s="1053" t="s">
        <v>1257</v>
      </c>
      <c r="D65" s="1053" t="s">
        <v>1274</v>
      </c>
    </row>
    <row r="66" spans="3:6" x14ac:dyDescent="0.25">
      <c r="C66" s="1053" t="s">
        <v>1259</v>
      </c>
      <c r="F66" s="1053">
        <f>D57*2000000</f>
        <v>0</v>
      </c>
    </row>
    <row r="67" spans="3:6" x14ac:dyDescent="0.25">
      <c r="C67" s="1053" t="s">
        <v>1260</v>
      </c>
      <c r="F67" s="1053" t="e">
        <f>(D66-F66)/D56</f>
        <v>#DIV/0!</v>
      </c>
    </row>
    <row r="68" spans="3:6" x14ac:dyDescent="0.25">
      <c r="C68" s="1053" t="s">
        <v>1261</v>
      </c>
    </row>
    <row r="69" spans="3:6" x14ac:dyDescent="0.25">
      <c r="C69" s="1053" t="s">
        <v>1262</v>
      </c>
      <c r="D69" s="1054" t="s">
        <v>1288</v>
      </c>
    </row>
    <row r="70" spans="3:6" x14ac:dyDescent="0.25">
      <c r="D70" s="1054" t="s">
        <v>1289</v>
      </c>
    </row>
    <row r="76" spans="3:6" x14ac:dyDescent="0.25">
      <c r="C76" s="1051" t="s">
        <v>1265</v>
      </c>
      <c r="D76" s="1052" t="s">
        <v>941</v>
      </c>
    </row>
    <row r="77" spans="3:6" x14ac:dyDescent="0.25">
      <c r="C77" s="1053" t="s">
        <v>1246</v>
      </c>
      <c r="D77" s="1054" t="s">
        <v>1290</v>
      </c>
    </row>
    <row r="78" spans="3:6" x14ac:dyDescent="0.25">
      <c r="C78" s="1053" t="s">
        <v>1247</v>
      </c>
      <c r="D78" s="1053" t="s">
        <v>1280</v>
      </c>
    </row>
    <row r="79" spans="3:6" x14ac:dyDescent="0.25">
      <c r="C79" s="1053" t="s">
        <v>1248</v>
      </c>
      <c r="D79" s="1053">
        <v>4350</v>
      </c>
    </row>
    <row r="80" spans="3:6" x14ac:dyDescent="0.25">
      <c r="C80" s="1053" t="s">
        <v>1249</v>
      </c>
    </row>
    <row r="81" spans="3:5" x14ac:dyDescent="0.25">
      <c r="C81" s="1053" t="s">
        <v>1250</v>
      </c>
      <c r="D81" s="1053">
        <v>15</v>
      </c>
    </row>
    <row r="82" spans="3:5" x14ac:dyDescent="0.25">
      <c r="C82" s="1053" t="s">
        <v>1251</v>
      </c>
      <c r="D82" s="1053">
        <f>D79/D81</f>
        <v>290</v>
      </c>
    </row>
    <row r="83" spans="3:5" x14ac:dyDescent="0.25">
      <c r="C83" s="1053" t="s">
        <v>1252</v>
      </c>
    </row>
    <row r="84" spans="3:5" x14ac:dyDescent="0.25">
      <c r="C84" s="1053" t="s">
        <v>1253</v>
      </c>
    </row>
    <row r="85" spans="3:5" x14ac:dyDescent="0.25">
      <c r="C85" s="1053" t="s">
        <v>1254</v>
      </c>
      <c r="D85" s="1053">
        <v>4</v>
      </c>
    </row>
    <row r="86" spans="3:5" x14ac:dyDescent="0.25">
      <c r="C86" s="1053" t="s">
        <v>1255</v>
      </c>
    </row>
    <row r="87" spans="3:5" x14ac:dyDescent="0.25">
      <c r="C87" s="1053" t="s">
        <v>1256</v>
      </c>
    </row>
    <row r="88" spans="3:5" x14ac:dyDescent="0.25">
      <c r="C88" s="1053" t="s">
        <v>1257</v>
      </c>
      <c r="D88" s="1053" t="s">
        <v>1274</v>
      </c>
    </row>
    <row r="89" spans="3:5" x14ac:dyDescent="0.25">
      <c r="C89" s="1053" t="s">
        <v>1259</v>
      </c>
      <c r="D89" s="1053">
        <v>4350000000</v>
      </c>
      <c r="E89" s="1053">
        <f>D89/D79</f>
        <v>1000000</v>
      </c>
    </row>
    <row r="90" spans="3:5" x14ac:dyDescent="0.25">
      <c r="C90" s="1053" t="s">
        <v>1260</v>
      </c>
    </row>
    <row r="91" spans="3:5" x14ac:dyDescent="0.25">
      <c r="C91" s="1053" t="s">
        <v>1261</v>
      </c>
      <c r="D91" s="1053" t="s">
        <v>1294</v>
      </c>
    </row>
    <row r="92" spans="3:5" x14ac:dyDescent="0.25">
      <c r="C92" s="1053" t="s">
        <v>1262</v>
      </c>
      <c r="D92" s="1054" t="s">
        <v>1291</v>
      </c>
    </row>
    <row r="93" spans="3:5" x14ac:dyDescent="0.25">
      <c r="C93" s="1053" t="s">
        <v>1292</v>
      </c>
      <c r="D93" s="1054" t="s">
        <v>1293</v>
      </c>
    </row>
    <row r="95" spans="3:5" x14ac:dyDescent="0.25">
      <c r="C95" s="1051" t="s">
        <v>1267</v>
      </c>
      <c r="D95" s="1052" t="s">
        <v>941</v>
      </c>
    </row>
    <row r="96" spans="3:5" x14ac:dyDescent="0.25">
      <c r="C96" s="1053" t="s">
        <v>1246</v>
      </c>
      <c r="D96" s="1054" t="s">
        <v>1295</v>
      </c>
    </row>
    <row r="97" spans="3:5" x14ac:dyDescent="0.25">
      <c r="C97" s="1053" t="s">
        <v>1247</v>
      </c>
      <c r="D97" s="1053" t="s">
        <v>1296</v>
      </c>
    </row>
    <row r="98" spans="3:5" x14ac:dyDescent="0.25">
      <c r="C98" s="1053" t="s">
        <v>1248</v>
      </c>
      <c r="D98" s="1053">
        <v>400</v>
      </c>
    </row>
    <row r="99" spans="3:5" x14ac:dyDescent="0.25">
      <c r="C99" s="1053" t="s">
        <v>1249</v>
      </c>
    </row>
    <row r="100" spans="3:5" x14ac:dyDescent="0.25">
      <c r="C100" s="1053" t="s">
        <v>1250</v>
      </c>
      <c r="D100" s="1053">
        <v>20</v>
      </c>
    </row>
    <row r="101" spans="3:5" x14ac:dyDescent="0.25">
      <c r="C101" s="1053" t="s">
        <v>1251</v>
      </c>
      <c r="D101" s="1053">
        <f>D98/D100</f>
        <v>20</v>
      </c>
    </row>
    <row r="102" spans="3:5" x14ac:dyDescent="0.25">
      <c r="C102" s="1053" t="s">
        <v>1252</v>
      </c>
    </row>
    <row r="103" spans="3:5" x14ac:dyDescent="0.25">
      <c r="C103" s="1053" t="s">
        <v>1253</v>
      </c>
    </row>
    <row r="104" spans="3:5" x14ac:dyDescent="0.25">
      <c r="C104" s="1053" t="s">
        <v>1292</v>
      </c>
      <c r="D104" s="1054" t="s">
        <v>1293</v>
      </c>
    </row>
    <row r="105" spans="3:5" x14ac:dyDescent="0.25">
      <c r="C105" s="1053" t="s">
        <v>1254</v>
      </c>
      <c r="D105" s="1053">
        <v>6</v>
      </c>
    </row>
    <row r="106" spans="3:5" x14ac:dyDescent="0.25">
      <c r="C106" s="1053" t="s">
        <v>1255</v>
      </c>
      <c r="D106" s="1053" t="s">
        <v>1243</v>
      </c>
    </row>
    <row r="107" spans="3:5" x14ac:dyDescent="0.25">
      <c r="C107" s="1053" t="s">
        <v>1256</v>
      </c>
    </row>
    <row r="108" spans="3:5" x14ac:dyDescent="0.25">
      <c r="C108" s="1053" t="s">
        <v>1257</v>
      </c>
      <c r="D108" s="1053" t="s">
        <v>1274</v>
      </c>
    </row>
    <row r="109" spans="3:5" x14ac:dyDescent="0.25">
      <c r="C109" s="1053" t="s">
        <v>1259</v>
      </c>
      <c r="D109" s="1053">
        <v>2000000000</v>
      </c>
      <c r="E109" s="1053">
        <f>D109/D98</f>
        <v>5000000</v>
      </c>
    </row>
    <row r="110" spans="3:5" x14ac:dyDescent="0.25">
      <c r="C110" s="1053" t="s">
        <v>1260</v>
      </c>
    </row>
    <row r="111" spans="3:5" x14ac:dyDescent="0.25">
      <c r="C111" s="1053" t="s">
        <v>1261</v>
      </c>
      <c r="D111" s="1053" t="s">
        <v>1297</v>
      </c>
    </row>
    <row r="112" spans="3:5" x14ac:dyDescent="0.25">
      <c r="C112" s="1053" t="s">
        <v>1262</v>
      </c>
      <c r="D112" s="1054" t="s">
        <v>1298</v>
      </c>
    </row>
    <row r="114" spans="3:5" x14ac:dyDescent="0.25">
      <c r="C114" s="1051" t="s">
        <v>1268</v>
      </c>
      <c r="D114" s="1052" t="s">
        <v>941</v>
      </c>
    </row>
    <row r="115" spans="3:5" x14ac:dyDescent="0.25">
      <c r="C115" s="1053" t="s">
        <v>1246</v>
      </c>
      <c r="D115" s="1054" t="s">
        <v>1299</v>
      </c>
    </row>
    <row r="116" spans="3:5" x14ac:dyDescent="0.25">
      <c r="C116" s="1053" t="s">
        <v>1247</v>
      </c>
      <c r="D116" s="1053" t="s">
        <v>1279</v>
      </c>
    </row>
    <row r="117" spans="3:5" x14ac:dyDescent="0.25">
      <c r="C117" s="1053" t="s">
        <v>1248</v>
      </c>
      <c r="D117" s="1053">
        <v>3000</v>
      </c>
    </row>
    <row r="118" spans="3:5" x14ac:dyDescent="0.25">
      <c r="C118" s="1053" t="s">
        <v>1249</v>
      </c>
      <c r="E118" s="1055"/>
    </row>
    <row r="119" spans="3:5" x14ac:dyDescent="0.25">
      <c r="C119" s="1053" t="s">
        <v>1250</v>
      </c>
      <c r="D119" s="1053">
        <v>17</v>
      </c>
    </row>
    <row r="120" spans="3:5" x14ac:dyDescent="0.25">
      <c r="C120" s="1053" t="s">
        <v>1251</v>
      </c>
      <c r="D120" s="1053">
        <f>D117/D119</f>
        <v>176.47058823529412</v>
      </c>
    </row>
    <row r="121" spans="3:5" x14ac:dyDescent="0.25">
      <c r="C121" s="1053" t="s">
        <v>1252</v>
      </c>
      <c r="D121" s="1053" t="s">
        <v>1266</v>
      </c>
    </row>
    <row r="122" spans="3:5" x14ac:dyDescent="0.25">
      <c r="C122" s="1053" t="s">
        <v>1292</v>
      </c>
      <c r="D122" s="1054" t="s">
        <v>1315</v>
      </c>
    </row>
    <row r="123" spans="3:5" x14ac:dyDescent="0.25">
      <c r="C123" s="1053" t="s">
        <v>1253</v>
      </c>
      <c r="D123" s="1053" t="s">
        <v>1264</v>
      </c>
    </row>
    <row r="124" spans="3:5" x14ac:dyDescent="0.25">
      <c r="C124" s="1053" t="s">
        <v>1254</v>
      </c>
      <c r="D124" s="1053">
        <v>4</v>
      </c>
    </row>
    <row r="125" spans="3:5" x14ac:dyDescent="0.25">
      <c r="C125" s="1053" t="s">
        <v>1255</v>
      </c>
      <c r="D125" s="1053" t="s">
        <v>1243</v>
      </c>
    </row>
    <row r="126" spans="3:5" x14ac:dyDescent="0.25">
      <c r="C126" s="1053" t="s">
        <v>1256</v>
      </c>
    </row>
    <row r="127" spans="3:5" x14ac:dyDescent="0.25">
      <c r="C127" s="1053" t="s">
        <v>1257</v>
      </c>
      <c r="D127" s="1053" t="s">
        <v>1314</v>
      </c>
    </row>
    <row r="128" spans="3:5" x14ac:dyDescent="0.25">
      <c r="C128" s="1053" t="s">
        <v>1259</v>
      </c>
    </row>
    <row r="129" spans="3:5" x14ac:dyDescent="0.25">
      <c r="C129" s="1053" t="s">
        <v>1260</v>
      </c>
      <c r="D129" s="1053">
        <v>8000000000</v>
      </c>
      <c r="E129" s="1053">
        <f>D129/D117</f>
        <v>2666666.6666666665</v>
      </c>
    </row>
    <row r="130" spans="3:5" x14ac:dyDescent="0.25">
      <c r="C130" s="1053" t="s">
        <v>1261</v>
      </c>
      <c r="D130" s="1053" t="s">
        <v>1313</v>
      </c>
    </row>
    <row r="131" spans="3:5" x14ac:dyDescent="0.25">
      <c r="C131" s="1053" t="s">
        <v>1262</v>
      </c>
      <c r="D131" s="1054" t="s">
        <v>1300</v>
      </c>
    </row>
    <row r="132" spans="3:5" x14ac:dyDescent="0.25">
      <c r="D132" s="1054"/>
    </row>
    <row r="137" spans="3:5" x14ac:dyDescent="0.25">
      <c r="C137" s="1051" t="s">
        <v>1301</v>
      </c>
      <c r="D137" s="1052" t="s">
        <v>1316</v>
      </c>
    </row>
    <row r="138" spans="3:5" x14ac:dyDescent="0.25">
      <c r="C138" s="1053" t="s">
        <v>1246</v>
      </c>
      <c r="D138" s="1054" t="s">
        <v>1353</v>
      </c>
    </row>
    <row r="139" spans="3:5" x14ac:dyDescent="0.25">
      <c r="C139" s="1053" t="s">
        <v>1247</v>
      </c>
      <c r="D139" t="s">
        <v>1302</v>
      </c>
    </row>
    <row r="140" spans="3:5" x14ac:dyDescent="0.25">
      <c r="C140" s="1053" t="s">
        <v>1248</v>
      </c>
      <c r="D140" s="1053">
        <v>1784</v>
      </c>
    </row>
    <row r="141" spans="3:5" x14ac:dyDescent="0.25">
      <c r="C141" s="1053" t="s">
        <v>1249</v>
      </c>
      <c r="D141" s="1053">
        <v>180</v>
      </c>
      <c r="E141" s="1055"/>
    </row>
    <row r="142" spans="3:5" x14ac:dyDescent="0.25">
      <c r="C142" s="1053" t="s">
        <v>1250</v>
      </c>
      <c r="D142" s="1053">
        <v>10</v>
      </c>
    </row>
    <row r="143" spans="3:5" x14ac:dyDescent="0.25">
      <c r="C143" s="1053" t="s">
        <v>1251</v>
      </c>
    </row>
    <row r="144" spans="3:5" x14ac:dyDescent="0.25">
      <c r="C144" s="1053" t="s">
        <v>1252</v>
      </c>
    </row>
    <row r="145" spans="3:5" x14ac:dyDescent="0.25">
      <c r="C145" s="1053" t="s">
        <v>1253</v>
      </c>
      <c r="D145" s="1053" t="s">
        <v>1270</v>
      </c>
    </row>
    <row r="146" spans="3:5" x14ac:dyDescent="0.25">
      <c r="C146" s="1053" t="s">
        <v>1254</v>
      </c>
      <c r="D146" s="1053">
        <v>5</v>
      </c>
    </row>
    <row r="147" spans="3:5" x14ac:dyDescent="0.25">
      <c r="C147" s="1053" t="s">
        <v>1255</v>
      </c>
    </row>
    <row r="148" spans="3:5" x14ac:dyDescent="0.25">
      <c r="C148" s="1053" t="s">
        <v>1256</v>
      </c>
    </row>
    <row r="149" spans="3:5" x14ac:dyDescent="0.25">
      <c r="C149" s="1053" t="s">
        <v>1257</v>
      </c>
      <c r="D149" s="1053" t="s">
        <v>1273</v>
      </c>
    </row>
    <row r="150" spans="3:5" x14ac:dyDescent="0.25">
      <c r="C150" s="1053" t="s">
        <v>1259</v>
      </c>
      <c r="D150" s="1053">
        <v>6244000000</v>
      </c>
      <c r="E150" s="1053">
        <f>D150/D140</f>
        <v>3500000</v>
      </c>
    </row>
    <row r="151" spans="3:5" x14ac:dyDescent="0.25">
      <c r="C151" s="1053" t="s">
        <v>1260</v>
      </c>
    </row>
    <row r="152" spans="3:5" x14ac:dyDescent="0.25">
      <c r="C152" s="1053" t="s">
        <v>1261</v>
      </c>
      <c r="D152" s="1053" t="s">
        <v>1317</v>
      </c>
    </row>
    <row r="153" spans="3:5" x14ac:dyDescent="0.25">
      <c r="C153" s="1053" t="s">
        <v>1262</v>
      </c>
      <c r="D153" s="1054" t="s">
        <v>1303</v>
      </c>
    </row>
    <row r="160" spans="3:5" x14ac:dyDescent="0.25">
      <c r="C160" s="1051" t="s">
        <v>1304</v>
      </c>
      <c r="D160" s="1052" t="s">
        <v>949</v>
      </c>
    </row>
    <row r="161" spans="3:5" x14ac:dyDescent="0.25">
      <c r="C161" s="1053" t="s">
        <v>1246</v>
      </c>
      <c r="D161" s="1054" t="s">
        <v>1305</v>
      </c>
    </row>
    <row r="162" spans="3:5" x14ac:dyDescent="0.25">
      <c r="C162" s="1053" t="s">
        <v>1247</v>
      </c>
      <c r="D162" s="102" t="s">
        <v>1302</v>
      </c>
    </row>
    <row r="163" spans="3:5" x14ac:dyDescent="0.25">
      <c r="C163" s="1053" t="s">
        <v>1248</v>
      </c>
    </row>
    <row r="164" spans="3:5" x14ac:dyDescent="0.25">
      <c r="C164" s="1053" t="s">
        <v>1249</v>
      </c>
      <c r="E164" s="1055"/>
    </row>
    <row r="165" spans="3:5" x14ac:dyDescent="0.25">
      <c r="C165" s="1053" t="s">
        <v>1250</v>
      </c>
    </row>
    <row r="166" spans="3:5" x14ac:dyDescent="0.25">
      <c r="C166" s="1053" t="s">
        <v>1251</v>
      </c>
    </row>
    <row r="167" spans="3:5" x14ac:dyDescent="0.25">
      <c r="C167" s="1053" t="s">
        <v>1252</v>
      </c>
    </row>
    <row r="168" spans="3:5" x14ac:dyDescent="0.25">
      <c r="C168" s="1053" t="s">
        <v>1253</v>
      </c>
    </row>
    <row r="169" spans="3:5" x14ac:dyDescent="0.25">
      <c r="C169" s="1053" t="s">
        <v>1254</v>
      </c>
    </row>
    <row r="170" spans="3:5" x14ac:dyDescent="0.25">
      <c r="C170" s="1053" t="s">
        <v>1255</v>
      </c>
    </row>
    <row r="171" spans="3:5" x14ac:dyDescent="0.25">
      <c r="C171" s="1053" t="s">
        <v>1256</v>
      </c>
    </row>
    <row r="172" spans="3:5" x14ac:dyDescent="0.25">
      <c r="C172" s="1053" t="s">
        <v>1257</v>
      </c>
    </row>
    <row r="173" spans="3:5" x14ac:dyDescent="0.25">
      <c r="C173" s="1053" t="s">
        <v>1259</v>
      </c>
    </row>
    <row r="174" spans="3:5" x14ac:dyDescent="0.25">
      <c r="C174" s="1053" t="s">
        <v>1260</v>
      </c>
    </row>
    <row r="175" spans="3:5" x14ac:dyDescent="0.25">
      <c r="C175" s="1053" t="s">
        <v>1261</v>
      </c>
    </row>
    <row r="176" spans="3:5" x14ac:dyDescent="0.25">
      <c r="C176" s="1053" t="s">
        <v>1262</v>
      </c>
      <c r="D176" s="1054" t="s">
        <v>1306</v>
      </c>
    </row>
    <row r="178" spans="3:4" x14ac:dyDescent="0.25">
      <c r="C178" s="1051" t="s">
        <v>1307</v>
      </c>
      <c r="D178" s="1052" t="s">
        <v>949</v>
      </c>
    </row>
    <row r="179" spans="3:4" x14ac:dyDescent="0.25">
      <c r="C179" s="1053" t="s">
        <v>1246</v>
      </c>
      <c r="D179" s="1054" t="s">
        <v>1308</v>
      </c>
    </row>
    <row r="180" spans="3:4" x14ac:dyDescent="0.25">
      <c r="C180" s="1053" t="s">
        <v>1247</v>
      </c>
      <c r="D180" s="102" t="s">
        <v>1309</v>
      </c>
    </row>
    <row r="181" spans="3:4" x14ac:dyDescent="0.25">
      <c r="C181" s="1053" t="s">
        <v>1248</v>
      </c>
    </row>
    <row r="182" spans="3:4" x14ac:dyDescent="0.25">
      <c r="C182" s="1053" t="s">
        <v>1249</v>
      </c>
    </row>
    <row r="183" spans="3:4" x14ac:dyDescent="0.25">
      <c r="C183" s="1053" t="s">
        <v>1250</v>
      </c>
    </row>
    <row r="184" spans="3:4" x14ac:dyDescent="0.25">
      <c r="C184" s="1053" t="s">
        <v>1251</v>
      </c>
    </row>
    <row r="185" spans="3:4" x14ac:dyDescent="0.25">
      <c r="C185" s="1053" t="s">
        <v>1252</v>
      </c>
    </row>
    <row r="186" spans="3:4" x14ac:dyDescent="0.25">
      <c r="C186" s="1053" t="s">
        <v>1253</v>
      </c>
    </row>
    <row r="187" spans="3:4" x14ac:dyDescent="0.25">
      <c r="C187" s="1053" t="s">
        <v>1254</v>
      </c>
    </row>
    <row r="188" spans="3:4" x14ac:dyDescent="0.25">
      <c r="C188" s="1053" t="s">
        <v>1255</v>
      </c>
    </row>
    <row r="189" spans="3:4" x14ac:dyDescent="0.25">
      <c r="C189" s="1053" t="s">
        <v>1256</v>
      </c>
    </row>
    <row r="190" spans="3:4" x14ac:dyDescent="0.25">
      <c r="C190" s="1053" t="s">
        <v>1257</v>
      </c>
    </row>
    <row r="191" spans="3:4" x14ac:dyDescent="0.25">
      <c r="C191" s="1053" t="s">
        <v>1259</v>
      </c>
    </row>
    <row r="192" spans="3:4" x14ac:dyDescent="0.25">
      <c r="C192" s="1053" t="s">
        <v>1260</v>
      </c>
    </row>
    <row r="193" spans="3:4" x14ac:dyDescent="0.25">
      <c r="C193" s="1053" t="s">
        <v>1261</v>
      </c>
      <c r="D193" s="1053" t="s">
        <v>1310</v>
      </c>
    </row>
    <row r="194" spans="3:4" x14ac:dyDescent="0.25">
      <c r="C194" s="1053" t="s">
        <v>1262</v>
      </c>
      <c r="D194" s="1054" t="s">
        <v>1311</v>
      </c>
    </row>
    <row r="197" spans="3:4" x14ac:dyDescent="0.25">
      <c r="C197" s="1051" t="s">
        <v>1307</v>
      </c>
      <c r="D197" s="1052"/>
    </row>
    <row r="198" spans="3:4" x14ac:dyDescent="0.25">
      <c r="C198" s="1053" t="s">
        <v>1246</v>
      </c>
      <c r="D198" s="1054"/>
    </row>
    <row r="199" spans="3:4" x14ac:dyDescent="0.25">
      <c r="C199" s="1053" t="s">
        <v>1247</v>
      </c>
      <c r="D199" s="102"/>
    </row>
    <row r="200" spans="3:4" x14ac:dyDescent="0.25">
      <c r="C200" s="1053" t="s">
        <v>1248</v>
      </c>
      <c r="D200" s="1053">
        <v>1000</v>
      </c>
    </row>
    <row r="201" spans="3:4" x14ac:dyDescent="0.25">
      <c r="C201" s="1053" t="s">
        <v>1249</v>
      </c>
    </row>
    <row r="202" spans="3:4" x14ac:dyDescent="0.25">
      <c r="C202" s="1053" t="s">
        <v>1250</v>
      </c>
    </row>
    <row r="203" spans="3:4" x14ac:dyDescent="0.25">
      <c r="C203" s="1053" t="s">
        <v>1251</v>
      </c>
    </row>
    <row r="204" spans="3:4" x14ac:dyDescent="0.25">
      <c r="C204" s="1053" t="s">
        <v>1252</v>
      </c>
    </row>
    <row r="205" spans="3:4" x14ac:dyDescent="0.25">
      <c r="C205" s="1053" t="s">
        <v>1253</v>
      </c>
    </row>
    <row r="206" spans="3:4" x14ac:dyDescent="0.25">
      <c r="C206" s="1053" t="s">
        <v>1254</v>
      </c>
    </row>
    <row r="207" spans="3:4" x14ac:dyDescent="0.25">
      <c r="C207" s="1053" t="s">
        <v>1255</v>
      </c>
    </row>
    <row r="208" spans="3:4" x14ac:dyDescent="0.25">
      <c r="C208" s="1053" t="s">
        <v>1256</v>
      </c>
    </row>
    <row r="209" spans="3:4" x14ac:dyDescent="0.25">
      <c r="C209" s="1053" t="s">
        <v>1257</v>
      </c>
    </row>
    <row r="210" spans="3:4" x14ac:dyDescent="0.25">
      <c r="C210" s="1053" t="s">
        <v>1259</v>
      </c>
    </row>
    <row r="211" spans="3:4" x14ac:dyDescent="0.25">
      <c r="C211" s="1053" t="s">
        <v>1260</v>
      </c>
    </row>
    <row r="212" spans="3:4" x14ac:dyDescent="0.25">
      <c r="C212" s="1053" t="s">
        <v>1261</v>
      </c>
    </row>
    <row r="213" spans="3:4" x14ac:dyDescent="0.25">
      <c r="C213" s="1053" t="s">
        <v>1262</v>
      </c>
      <c r="D213" s="1054" t="s">
        <v>1312</v>
      </c>
    </row>
  </sheetData>
  <pageMargins left="0.7" right="0.7" top="0.75" bottom="0.75" header="0.3" footer="0.3"/>
  <pageSetup paperSize="9" orientation="portrait" horizontalDpi="0" verticalDpi="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0B03CD-7806-4B80-AE7A-EBF5B8EEB2EF}">
  <dimension ref="H1:AY159"/>
  <sheetViews>
    <sheetView topLeftCell="B16" zoomScaleNormal="100" workbookViewId="0">
      <selection activeCell="T159" sqref="T159"/>
    </sheetView>
  </sheetViews>
  <sheetFormatPr defaultRowHeight="15" x14ac:dyDescent="0.25"/>
  <cols>
    <col min="6" max="10" width="3" customWidth="1"/>
    <col min="11" max="11" width="5.5703125" customWidth="1"/>
    <col min="12" max="12" width="4.5703125" customWidth="1"/>
    <col min="13" max="13" width="3" style="102" customWidth="1"/>
    <col min="14" max="14" width="5.28515625" style="102" customWidth="1"/>
    <col min="15" max="15" width="3" style="102" customWidth="1"/>
    <col min="16" max="17" width="7.140625" style="102" customWidth="1"/>
    <col min="18" max="18" width="14.140625" style="102" customWidth="1"/>
    <col min="19" max="20" width="7.140625" style="102" customWidth="1"/>
    <col min="21" max="109" width="3" customWidth="1"/>
  </cols>
  <sheetData>
    <row r="1" spans="8:44" s="102" customFormat="1" x14ac:dyDescent="0.25"/>
    <row r="2" spans="8:44" s="102" customFormat="1" x14ac:dyDescent="0.25">
      <c r="H2" s="1071" t="s">
        <v>824</v>
      </c>
      <c r="I2" s="1071"/>
      <c r="J2" s="1071"/>
      <c r="K2" s="1071"/>
      <c r="L2" s="1071"/>
      <c r="M2" s="1071"/>
      <c r="N2" s="1071"/>
      <c r="O2" s="1071"/>
      <c r="P2" s="1072">
        <f>1315+1270</f>
        <v>2585</v>
      </c>
      <c r="Q2" s="1072"/>
      <c r="R2" s="1072"/>
      <c r="S2" s="1072"/>
      <c r="T2" s="1072"/>
    </row>
    <row r="3" spans="8:44" s="102" customFormat="1" x14ac:dyDescent="0.25"/>
    <row r="4" spans="8:44" x14ac:dyDescent="0.25">
      <c r="H4" s="1071" t="s">
        <v>826</v>
      </c>
    </row>
    <row r="5" spans="8:44" x14ac:dyDescent="0.25">
      <c r="H5" s="1068" t="s">
        <v>1329</v>
      </c>
      <c r="P5" s="102">
        <f>SUM(P6:P8)</f>
        <v>216.68</v>
      </c>
      <c r="AB5" s="1066">
        <v>5.5</v>
      </c>
    </row>
    <row r="6" spans="8:44" x14ac:dyDescent="0.25">
      <c r="I6" t="s">
        <v>1324</v>
      </c>
      <c r="L6">
        <f>3.8+5.5</f>
        <v>9.3000000000000007</v>
      </c>
      <c r="M6" s="102" t="s">
        <v>1325</v>
      </c>
      <c r="N6" s="102">
        <v>10</v>
      </c>
      <c r="O6" s="102" t="s">
        <v>1326</v>
      </c>
      <c r="P6" s="102">
        <f>(L6*N6)-(3.8*1.4)</f>
        <v>87.68</v>
      </c>
      <c r="W6" s="1066">
        <v>3.8</v>
      </c>
      <c r="Y6" s="1066">
        <v>1.4</v>
      </c>
      <c r="Z6" s="1061"/>
      <c r="AA6" s="889"/>
      <c r="AB6" s="889"/>
      <c r="AC6" s="889"/>
      <c r="AD6" s="889"/>
      <c r="AE6" s="1062"/>
      <c r="AI6" s="1061"/>
      <c r="AJ6" s="889"/>
      <c r="AK6" s="889"/>
      <c r="AL6" s="889"/>
      <c r="AM6" s="1060"/>
      <c r="AN6" s="886"/>
      <c r="AO6" s="886"/>
      <c r="AP6" s="886"/>
      <c r="AQ6" s="886"/>
      <c r="AR6" s="886"/>
    </row>
    <row r="7" spans="8:44" x14ac:dyDescent="0.25">
      <c r="I7" s="102" t="s">
        <v>1327</v>
      </c>
      <c r="J7" s="102"/>
      <c r="K7" s="102"/>
      <c r="L7" s="102">
        <f>3.8+5.5</f>
        <v>9.3000000000000007</v>
      </c>
      <c r="M7" s="102" t="s">
        <v>1325</v>
      </c>
      <c r="N7" s="102">
        <v>10</v>
      </c>
      <c r="O7" s="102" t="s">
        <v>1326</v>
      </c>
      <c r="P7" s="1067">
        <f>(L7*N7)-(6*2)</f>
        <v>81</v>
      </c>
      <c r="Q7" s="1067"/>
      <c r="R7" s="1067"/>
      <c r="S7" s="1067"/>
      <c r="T7" s="1067"/>
      <c r="V7" s="1061"/>
      <c r="W7" s="889"/>
      <c r="X7" s="889"/>
      <c r="Y7" s="889"/>
      <c r="Z7" s="886"/>
      <c r="AA7" s="886"/>
      <c r="AB7" s="886"/>
      <c r="AC7" s="886"/>
      <c r="AD7" s="886"/>
      <c r="AE7" s="1063"/>
      <c r="AI7" s="1060"/>
      <c r="AJ7" s="886"/>
      <c r="AK7" s="886"/>
      <c r="AL7" s="886"/>
      <c r="AM7" s="1064"/>
      <c r="AN7" s="888"/>
      <c r="AO7" s="888"/>
      <c r="AP7" s="888"/>
      <c r="AQ7" s="888"/>
      <c r="AR7" s="888"/>
    </row>
    <row r="8" spans="8:44" x14ac:dyDescent="0.25">
      <c r="I8" s="102" t="s">
        <v>1338</v>
      </c>
      <c r="J8" s="102"/>
      <c r="K8" s="102"/>
      <c r="L8" s="102">
        <v>6</v>
      </c>
      <c r="M8" s="102" t="s">
        <v>1325</v>
      </c>
      <c r="N8" s="102">
        <v>10</v>
      </c>
      <c r="O8" s="102" t="s">
        <v>1326</v>
      </c>
      <c r="P8" s="1067">
        <f>(L8*N8)-(6*2)</f>
        <v>48</v>
      </c>
      <c r="Q8" s="1055">
        <f>P8/P7</f>
        <v>0.59259259259259256</v>
      </c>
      <c r="R8" s="1055"/>
      <c r="S8" s="1055"/>
      <c r="T8" s="1055"/>
      <c r="V8" s="1060"/>
      <c r="W8" s="886"/>
      <c r="X8" s="886"/>
      <c r="Y8" s="886"/>
      <c r="Z8" s="886"/>
      <c r="AA8" s="886"/>
      <c r="AB8" s="886"/>
      <c r="AC8" s="886"/>
      <c r="AD8" s="886"/>
      <c r="AE8" s="1063"/>
      <c r="AI8" s="1060"/>
      <c r="AJ8" s="886"/>
      <c r="AK8" s="886"/>
      <c r="AL8" s="886"/>
      <c r="AM8" s="886"/>
      <c r="AN8" s="886"/>
      <c r="AO8" s="886"/>
      <c r="AP8" s="886"/>
      <c r="AQ8" s="886"/>
      <c r="AR8" s="1063"/>
    </row>
    <row r="9" spans="8:44" x14ac:dyDescent="0.25">
      <c r="V9" s="1060"/>
      <c r="W9" s="886"/>
      <c r="X9" s="886"/>
      <c r="Y9" s="886"/>
      <c r="Z9" s="886"/>
      <c r="AA9" s="886"/>
      <c r="AB9" s="886"/>
      <c r="AC9" s="886"/>
      <c r="AD9" s="886"/>
      <c r="AE9" s="1063"/>
      <c r="AI9" s="1060"/>
      <c r="AJ9" s="886"/>
      <c r="AK9" s="886"/>
      <c r="AL9" s="886"/>
      <c r="AM9" s="886"/>
      <c r="AN9" s="886"/>
      <c r="AO9" s="886"/>
      <c r="AP9" s="886"/>
      <c r="AQ9" s="886"/>
      <c r="AR9" s="1063"/>
    </row>
    <row r="10" spans="8:44" x14ac:dyDescent="0.25">
      <c r="H10" s="1068" t="s">
        <v>1330</v>
      </c>
      <c r="P10" s="102">
        <f>P11+P12</f>
        <v>49.82</v>
      </c>
      <c r="V10" s="1060"/>
      <c r="W10" s="886"/>
      <c r="X10" s="886"/>
      <c r="Y10" s="886"/>
      <c r="Z10" s="886"/>
      <c r="AA10" s="886"/>
      <c r="AB10" s="886"/>
      <c r="AC10" s="886"/>
      <c r="AD10" s="886"/>
      <c r="AE10" s="1063"/>
      <c r="AF10">
        <v>10</v>
      </c>
      <c r="AI10" s="1060"/>
      <c r="AJ10" s="886"/>
      <c r="AK10" s="886"/>
      <c r="AL10" s="886"/>
      <c r="AM10" s="886"/>
      <c r="AN10" s="886"/>
      <c r="AO10" s="886"/>
      <c r="AP10" s="886"/>
      <c r="AQ10" s="886"/>
      <c r="AR10" s="1063"/>
    </row>
    <row r="11" spans="8:44" x14ac:dyDescent="0.25">
      <c r="I11" s="102" t="s">
        <v>1324</v>
      </c>
      <c r="J11" s="102"/>
      <c r="K11" s="102"/>
      <c r="L11" s="102">
        <v>5.3</v>
      </c>
      <c r="M11" s="102" t="s">
        <v>1325</v>
      </c>
      <c r="N11" s="102">
        <v>4.7</v>
      </c>
      <c r="O11" s="102" t="s">
        <v>1326</v>
      </c>
      <c r="P11" s="102">
        <f>L11*N11</f>
        <v>24.91</v>
      </c>
      <c r="V11" s="1060">
        <v>8</v>
      </c>
      <c r="W11" s="886"/>
      <c r="X11" s="886"/>
      <c r="Y11" s="886"/>
      <c r="Z11" s="886"/>
      <c r="AA11" s="886"/>
      <c r="AB11" s="886"/>
      <c r="AC11" s="886"/>
      <c r="AD11" s="886"/>
      <c r="AE11" s="1063"/>
      <c r="AI11" s="1060"/>
      <c r="AJ11" s="886"/>
      <c r="AK11" s="886"/>
      <c r="AL11" s="886"/>
      <c r="AM11" s="886"/>
      <c r="AN11" s="886"/>
      <c r="AO11" s="886"/>
      <c r="AP11" s="886"/>
      <c r="AQ11" s="886"/>
      <c r="AR11" s="1063"/>
    </row>
    <row r="12" spans="8:44" x14ac:dyDescent="0.25">
      <c r="I12" s="102" t="s">
        <v>1327</v>
      </c>
      <c r="J12" s="102"/>
      <c r="K12" s="102"/>
      <c r="L12" s="102">
        <v>5.3</v>
      </c>
      <c r="M12" s="102" t="s">
        <v>1325</v>
      </c>
      <c r="N12" s="102">
        <v>4.7</v>
      </c>
      <c r="O12" s="102" t="s">
        <v>1326</v>
      </c>
      <c r="P12" s="102">
        <f>L12*N12</f>
        <v>24.91</v>
      </c>
      <c r="V12" s="1060"/>
      <c r="W12" s="886"/>
      <c r="X12" s="886" t="s">
        <v>1324</v>
      </c>
      <c r="Y12" s="886"/>
      <c r="Z12" s="886"/>
      <c r="AA12" s="886"/>
      <c r="AB12" s="886"/>
      <c r="AC12" s="886"/>
      <c r="AD12" s="886"/>
      <c r="AE12" s="1063"/>
      <c r="AI12" s="1060"/>
      <c r="AJ12" s="886"/>
      <c r="AK12" s="886" t="s">
        <v>1327</v>
      </c>
      <c r="AL12" s="886"/>
      <c r="AM12" s="886"/>
      <c r="AN12" s="886"/>
      <c r="AO12" s="886"/>
      <c r="AP12" s="886"/>
      <c r="AQ12" s="886"/>
      <c r="AR12" s="1063"/>
    </row>
    <row r="13" spans="8:44" x14ac:dyDescent="0.25">
      <c r="V13" s="1060"/>
      <c r="W13" s="886"/>
      <c r="X13" s="886"/>
      <c r="Y13" s="886"/>
      <c r="Z13" s="886"/>
      <c r="AA13" s="886"/>
      <c r="AB13" s="886"/>
      <c r="AC13" s="886"/>
      <c r="AD13" s="886"/>
      <c r="AE13" s="1063"/>
      <c r="AI13" s="1060"/>
      <c r="AJ13" s="886"/>
      <c r="AK13" s="886"/>
      <c r="AL13" s="886"/>
      <c r="AM13" s="886"/>
      <c r="AN13" s="886"/>
      <c r="AO13" s="886"/>
      <c r="AP13" s="886"/>
      <c r="AQ13" s="886"/>
      <c r="AR13" s="1063"/>
    </row>
    <row r="14" spans="8:44" x14ac:dyDescent="0.25">
      <c r="H14" s="1068" t="s">
        <v>1332</v>
      </c>
      <c r="I14" s="102"/>
      <c r="J14" s="102"/>
      <c r="V14" s="1060"/>
      <c r="W14" s="886"/>
      <c r="X14" s="886"/>
      <c r="Y14" s="886"/>
      <c r="Z14" s="886"/>
      <c r="AA14" s="886"/>
      <c r="AB14" s="886"/>
      <c r="AC14" s="886"/>
      <c r="AD14" s="886"/>
      <c r="AE14" s="1063"/>
      <c r="AI14" s="1060"/>
      <c r="AJ14" s="886"/>
      <c r="AK14" s="886"/>
      <c r="AL14" s="886"/>
      <c r="AM14" s="886"/>
      <c r="AN14" s="886"/>
      <c r="AO14" s="886"/>
      <c r="AP14" s="886"/>
      <c r="AQ14" s="886"/>
      <c r="AR14" s="1063"/>
    </row>
    <row r="15" spans="8:44" x14ac:dyDescent="0.25">
      <c r="L15" s="102">
        <v>6</v>
      </c>
      <c r="M15" s="102" t="s">
        <v>1325</v>
      </c>
      <c r="N15" s="102">
        <v>2</v>
      </c>
      <c r="O15" s="102" t="s">
        <v>1326</v>
      </c>
      <c r="P15" s="102">
        <f>(L15*N15)-3</f>
        <v>9</v>
      </c>
      <c r="V15" s="1064"/>
      <c r="W15" s="888"/>
      <c r="X15" s="888"/>
      <c r="Y15" s="888"/>
      <c r="Z15" s="888"/>
      <c r="AA15" s="888"/>
      <c r="AB15" s="888"/>
      <c r="AC15" s="888"/>
      <c r="AD15" s="888"/>
      <c r="AE15" s="1065"/>
      <c r="AI15" s="1064"/>
      <c r="AJ15" s="888"/>
      <c r="AK15" s="888"/>
      <c r="AL15" s="888"/>
      <c r="AM15" s="888"/>
      <c r="AN15" s="888"/>
      <c r="AO15" s="888"/>
      <c r="AP15" s="888"/>
      <c r="AQ15" s="888"/>
      <c r="AR15" s="1065"/>
    </row>
    <row r="17" spans="8:40" x14ac:dyDescent="0.25">
      <c r="H17" s="1071" t="s">
        <v>871</v>
      </c>
      <c r="I17" s="1071"/>
      <c r="AI17" s="1061"/>
      <c r="AJ17" s="889"/>
      <c r="AK17" s="889"/>
      <c r="AL17" s="1060"/>
      <c r="AM17" s="886"/>
      <c r="AN17" s="886"/>
    </row>
    <row r="18" spans="8:40" x14ac:dyDescent="0.25">
      <c r="H18" s="1068" t="s">
        <v>1339</v>
      </c>
      <c r="I18" s="102"/>
      <c r="J18" s="102"/>
      <c r="K18" s="102"/>
      <c r="L18" s="102"/>
      <c r="P18" s="1074">
        <v>1</v>
      </c>
      <c r="Q18" s="102" t="s">
        <v>1187</v>
      </c>
      <c r="R18" s="1131">
        <f>5000000+6300000</f>
        <v>11300000</v>
      </c>
      <c r="S18" s="1131"/>
      <c r="T18" s="1131"/>
      <c r="U18" s="1131"/>
      <c r="V18" s="1131"/>
      <c r="W18" s="1131"/>
      <c r="AI18" s="1060"/>
      <c r="AJ18" s="886"/>
      <c r="AK18" s="886"/>
      <c r="AL18" s="1064"/>
      <c r="AM18" s="888"/>
      <c r="AN18" s="888"/>
    </row>
    <row r="19" spans="8:40" x14ac:dyDescent="0.25">
      <c r="H19" s="1068" t="s">
        <v>1333</v>
      </c>
      <c r="P19" s="1074">
        <v>10000</v>
      </c>
      <c r="Q19" s="1073" t="s">
        <v>1334</v>
      </c>
      <c r="R19" s="1131">
        <v>1444</v>
      </c>
      <c r="S19" s="1131"/>
      <c r="T19" s="1131"/>
      <c r="U19" s="1131"/>
      <c r="V19" s="1131"/>
      <c r="W19" s="1131"/>
      <c r="AI19" s="1060"/>
      <c r="AJ19" s="886"/>
      <c r="AK19" s="886"/>
      <c r="AL19" s="886"/>
      <c r="AM19" s="886"/>
      <c r="AN19" s="1063"/>
    </row>
    <row r="20" spans="8:40" x14ac:dyDescent="0.25">
      <c r="H20" s="1068" t="s">
        <v>1335</v>
      </c>
      <c r="P20" s="102">
        <v>10</v>
      </c>
      <c r="R20" s="1131">
        <v>600000</v>
      </c>
      <c r="S20" s="1131"/>
      <c r="T20" s="1131"/>
      <c r="U20" s="1131"/>
      <c r="V20" s="1131"/>
      <c r="W20" s="1131"/>
      <c r="AI20" s="1060"/>
      <c r="AJ20" s="886"/>
      <c r="AK20" s="886"/>
      <c r="AL20" s="886"/>
      <c r="AM20" s="886"/>
      <c r="AN20" s="1063"/>
    </row>
    <row r="21" spans="8:40" x14ac:dyDescent="0.25">
      <c r="H21" s="1068" t="s">
        <v>1336</v>
      </c>
      <c r="P21" s="102">
        <v>230</v>
      </c>
      <c r="R21" s="1131">
        <f>200000+65000</f>
        <v>265000</v>
      </c>
      <c r="S21" s="1131"/>
      <c r="T21" s="1131"/>
      <c r="U21" s="1131"/>
      <c r="V21" s="1131"/>
      <c r="W21" s="1131"/>
      <c r="X21" s="1066">
        <v>5.3</v>
      </c>
      <c r="AI21" s="1060"/>
      <c r="AJ21" s="886"/>
      <c r="AK21" s="886"/>
      <c r="AL21" s="886"/>
      <c r="AM21" s="886"/>
      <c r="AN21" s="1063"/>
    </row>
    <row r="22" spans="8:40" x14ac:dyDescent="0.25">
      <c r="H22" s="1068" t="s">
        <v>1332</v>
      </c>
      <c r="I22" s="102"/>
      <c r="J22" s="102"/>
      <c r="K22" s="102"/>
      <c r="L22" s="102"/>
      <c r="V22" s="1069" t="s">
        <v>1331</v>
      </c>
      <c r="W22" s="889"/>
      <c r="X22" s="889"/>
      <c r="Y22" s="889"/>
      <c r="Z22" s="889"/>
      <c r="AA22" s="1062"/>
      <c r="AI22" s="1060" t="s">
        <v>1328</v>
      </c>
      <c r="AJ22" s="886"/>
      <c r="AK22" s="886"/>
      <c r="AL22" s="886"/>
      <c r="AM22" s="886"/>
      <c r="AN22" s="1063"/>
    </row>
    <row r="23" spans="8:40" x14ac:dyDescent="0.25">
      <c r="L23" s="102">
        <v>6</v>
      </c>
      <c r="M23" s="102" t="s">
        <v>1325</v>
      </c>
      <c r="N23" s="102">
        <v>2</v>
      </c>
      <c r="O23" s="102" t="s">
        <v>1326</v>
      </c>
      <c r="P23" s="102">
        <f>(L23*N23)-3</f>
        <v>9</v>
      </c>
      <c r="V23" s="1060"/>
      <c r="W23" s="886"/>
      <c r="X23" s="886"/>
      <c r="Y23" s="886"/>
      <c r="Z23" s="886"/>
      <c r="AA23" s="1063"/>
      <c r="AI23" s="1060"/>
      <c r="AJ23" s="886"/>
      <c r="AK23" s="886"/>
      <c r="AL23" s="886"/>
      <c r="AM23" s="886"/>
      <c r="AN23" s="1063"/>
    </row>
    <row r="24" spans="8:40" x14ac:dyDescent="0.25">
      <c r="V24" s="1070">
        <v>4.7</v>
      </c>
      <c r="W24" s="886"/>
      <c r="X24" s="886"/>
      <c r="Y24" s="886"/>
      <c r="Z24" s="886"/>
      <c r="AA24" s="1063"/>
      <c r="AI24" s="1060"/>
      <c r="AJ24" s="886"/>
      <c r="AK24" s="886"/>
      <c r="AL24" s="886"/>
      <c r="AM24" s="886"/>
      <c r="AN24" s="1063"/>
    </row>
    <row r="25" spans="8:40" x14ac:dyDescent="0.25">
      <c r="V25" s="1060"/>
      <c r="W25" s="886"/>
      <c r="X25" s="886"/>
      <c r="Y25" s="886"/>
      <c r="Z25" s="886"/>
      <c r="AA25" s="1063"/>
      <c r="AI25" s="1060"/>
      <c r="AJ25" s="886"/>
      <c r="AK25" s="886"/>
      <c r="AL25" s="886"/>
      <c r="AM25" s="886"/>
      <c r="AN25" s="1063"/>
    </row>
    <row r="26" spans="8:40" x14ac:dyDescent="0.25">
      <c r="V26" s="1064"/>
      <c r="W26" s="888"/>
      <c r="X26" s="888"/>
      <c r="Y26" s="888"/>
      <c r="Z26" s="888"/>
      <c r="AA26" s="1065"/>
      <c r="AI26" s="1064"/>
      <c r="AJ26" s="888"/>
      <c r="AK26" s="888"/>
      <c r="AL26" s="888"/>
      <c r="AM26" s="888"/>
      <c r="AN26" s="1065"/>
    </row>
    <row r="139" spans="27:51" x14ac:dyDescent="0.25">
      <c r="AA139" s="102"/>
      <c r="AB139" s="1066"/>
      <c r="AC139" s="102"/>
      <c r="AD139" s="1066"/>
      <c r="AE139" s="1104"/>
      <c r="AF139" s="1105"/>
      <c r="AG139" s="1105"/>
      <c r="AH139" s="1105"/>
      <c r="AI139" s="1105"/>
      <c r="AJ139" s="1112"/>
      <c r="AK139" s="102"/>
      <c r="AL139" s="102"/>
      <c r="AM139" s="102"/>
      <c r="AN139" s="1113"/>
      <c r="AO139" s="1114"/>
      <c r="AP139" s="1114"/>
      <c r="AQ139" s="1114"/>
      <c r="AR139" s="1060"/>
      <c r="AS139" s="886"/>
      <c r="AT139" s="886"/>
      <c r="AU139" s="886"/>
      <c r="AV139" s="886"/>
      <c r="AW139" s="886"/>
      <c r="AX139" s="102"/>
      <c r="AY139" s="102"/>
    </row>
    <row r="140" spans="27:51" x14ac:dyDescent="0.25">
      <c r="AA140" s="1104"/>
      <c r="AB140" s="1105"/>
      <c r="AC140" s="1105"/>
      <c r="AD140" s="1105"/>
      <c r="AE140" s="1106"/>
      <c r="AF140" s="1106"/>
      <c r="AG140" s="1106"/>
      <c r="AH140" s="1106"/>
      <c r="AI140" s="1106"/>
      <c r="AJ140" s="1107"/>
      <c r="AK140" s="102"/>
      <c r="AL140" s="102"/>
      <c r="AM140" s="102"/>
      <c r="AN140" s="1115"/>
      <c r="AO140" s="1116"/>
      <c r="AP140" s="1116"/>
      <c r="AQ140" s="1116"/>
      <c r="AR140" s="1064"/>
      <c r="AS140" s="888"/>
      <c r="AT140" s="888"/>
      <c r="AU140" s="888"/>
      <c r="AV140" s="888"/>
      <c r="AW140" s="888"/>
      <c r="AX140" s="102"/>
      <c r="AY140" s="102"/>
    </row>
    <row r="141" spans="27:51" x14ac:dyDescent="0.25">
      <c r="AA141" s="1108"/>
      <c r="AB141" s="1106"/>
      <c r="AC141" s="1106"/>
      <c r="AD141" s="1106"/>
      <c r="AE141" s="1106"/>
      <c r="AF141" s="1106"/>
      <c r="AG141" s="1106"/>
      <c r="AH141" s="1106"/>
      <c r="AI141" s="1106"/>
      <c r="AJ141" s="1107"/>
      <c r="AK141" s="102"/>
      <c r="AL141" s="102"/>
      <c r="AM141" s="102"/>
      <c r="AN141" s="1115"/>
      <c r="AO141" s="1116"/>
      <c r="AP141" s="1116"/>
      <c r="AQ141" s="1116"/>
      <c r="AR141" s="1116"/>
      <c r="AS141" s="1116"/>
      <c r="AT141" s="1116"/>
      <c r="AU141" s="1116"/>
      <c r="AV141" s="1116"/>
      <c r="AW141" s="1119"/>
      <c r="AX141" s="102"/>
      <c r="AY141" s="102"/>
    </row>
    <row r="142" spans="27:51" x14ac:dyDescent="0.25">
      <c r="AA142" s="1108"/>
      <c r="AB142" s="1106"/>
      <c r="AC142" s="1106"/>
      <c r="AD142" s="1106"/>
      <c r="AE142" s="1106"/>
      <c r="AF142" s="1106"/>
      <c r="AG142" s="1106"/>
      <c r="AH142" s="1106"/>
      <c r="AI142" s="1106"/>
      <c r="AJ142" s="1107"/>
      <c r="AK142" s="102"/>
      <c r="AL142" s="102"/>
      <c r="AM142" s="102"/>
      <c r="AN142" s="1115"/>
      <c r="AO142" s="1116"/>
      <c r="AP142" s="1116"/>
      <c r="AQ142" s="1116"/>
      <c r="AR142" s="1116"/>
      <c r="AS142" s="1116"/>
      <c r="AT142" s="1116"/>
      <c r="AU142" s="1116"/>
      <c r="AV142" s="1116"/>
      <c r="AW142" s="1119"/>
      <c r="AX142" s="102"/>
      <c r="AY142" s="102"/>
    </row>
    <row r="143" spans="27:51" x14ac:dyDescent="0.25">
      <c r="AA143" s="1108"/>
      <c r="AB143" s="1106"/>
      <c r="AC143" s="1106"/>
      <c r="AD143" s="1106"/>
      <c r="AE143" s="1106"/>
      <c r="AF143" s="1106"/>
      <c r="AG143" s="1106"/>
      <c r="AH143" s="1106"/>
      <c r="AI143" s="1106"/>
      <c r="AJ143" s="1107"/>
      <c r="AK143" s="102"/>
      <c r="AL143" s="102"/>
      <c r="AM143" s="102"/>
      <c r="AN143" s="1115"/>
      <c r="AO143" s="1116"/>
      <c r="AP143" s="1116"/>
      <c r="AQ143" s="1116"/>
      <c r="AR143" s="1116"/>
      <c r="AS143" s="1116"/>
      <c r="AT143" s="1116"/>
      <c r="AU143" s="1116"/>
      <c r="AV143" s="1116"/>
      <c r="AW143" s="1119"/>
      <c r="AX143" s="102"/>
      <c r="AY143" s="102"/>
    </row>
    <row r="144" spans="27:51" x14ac:dyDescent="0.25">
      <c r="AA144" s="1108"/>
      <c r="AB144" s="1106"/>
      <c r="AC144" s="1106"/>
      <c r="AD144" s="1106"/>
      <c r="AE144" s="1106"/>
      <c r="AF144" s="1106"/>
      <c r="AG144" s="1106"/>
      <c r="AH144" s="1106"/>
      <c r="AI144" s="1106"/>
      <c r="AJ144" s="1107"/>
      <c r="AK144" s="102"/>
      <c r="AL144" s="102"/>
      <c r="AM144" s="102"/>
      <c r="AN144" s="1115"/>
      <c r="AO144" s="1116"/>
      <c r="AP144" s="1116"/>
      <c r="AQ144" s="1116"/>
      <c r="AR144" s="1116"/>
      <c r="AS144" s="1116"/>
      <c r="AT144" s="1116"/>
      <c r="AU144" s="1116"/>
      <c r="AV144" s="1116"/>
      <c r="AW144" s="1119"/>
      <c r="AX144" s="102"/>
      <c r="AY144" s="102"/>
    </row>
    <row r="145" spans="27:51" x14ac:dyDescent="0.25">
      <c r="AA145" s="1108"/>
      <c r="AB145" s="1106"/>
      <c r="AC145" s="1106"/>
      <c r="AD145" s="1106"/>
      <c r="AE145" s="1106"/>
      <c r="AF145" s="1106"/>
      <c r="AG145" s="1106"/>
      <c r="AH145" s="1106"/>
      <c r="AI145" s="1106"/>
      <c r="AJ145" s="1107"/>
      <c r="AK145" s="102"/>
      <c r="AL145" s="102"/>
      <c r="AM145" s="102"/>
      <c r="AN145" s="1115"/>
      <c r="AO145" s="1116"/>
      <c r="AP145" s="1116"/>
      <c r="AQ145" s="1116"/>
      <c r="AR145" s="1116"/>
      <c r="AS145" s="1116"/>
      <c r="AT145" s="1116"/>
      <c r="AU145" s="1116"/>
      <c r="AV145" s="1116"/>
      <c r="AW145" s="1119"/>
      <c r="AX145" s="102"/>
      <c r="AY145" s="102"/>
    </row>
    <row r="146" spans="27:51" x14ac:dyDescent="0.25">
      <c r="AA146" s="1108"/>
      <c r="AB146" s="1106"/>
      <c r="AC146" s="1106"/>
      <c r="AD146" s="1106"/>
      <c r="AE146" s="1106"/>
      <c r="AF146" s="1106"/>
      <c r="AG146" s="1106"/>
      <c r="AH146" s="1106"/>
      <c r="AI146" s="1106"/>
      <c r="AJ146" s="1107"/>
      <c r="AK146" s="102"/>
      <c r="AL146" s="102"/>
      <c r="AM146" s="102"/>
      <c r="AN146" s="1115"/>
      <c r="AO146" s="1116"/>
      <c r="AP146" s="1116"/>
      <c r="AQ146" s="1116"/>
      <c r="AR146" s="1116"/>
      <c r="AS146" s="1116"/>
      <c r="AT146" s="1116"/>
      <c r="AU146" s="1116"/>
      <c r="AV146" s="1116"/>
      <c r="AW146" s="1119"/>
      <c r="AX146" s="102"/>
      <c r="AY146" s="102"/>
    </row>
    <row r="147" spans="27:51" x14ac:dyDescent="0.25">
      <c r="AA147" s="1108"/>
      <c r="AB147" s="1106"/>
      <c r="AC147" s="1106"/>
      <c r="AD147" s="1106"/>
      <c r="AE147" s="1106"/>
      <c r="AF147" s="1106"/>
      <c r="AG147" s="1106"/>
      <c r="AH147" s="1106"/>
      <c r="AI147" s="1106"/>
      <c r="AJ147" s="1107"/>
      <c r="AK147" s="102"/>
      <c r="AL147" s="102"/>
      <c r="AM147" s="102"/>
      <c r="AN147" s="1115"/>
      <c r="AO147" s="1116"/>
      <c r="AP147" s="1116"/>
      <c r="AQ147" s="1116"/>
      <c r="AR147" s="1116"/>
      <c r="AS147" s="1116"/>
      <c r="AT147" s="1116"/>
      <c r="AU147" s="1116"/>
      <c r="AV147" s="1116"/>
      <c r="AW147" s="1119"/>
      <c r="AX147" s="102"/>
      <c r="AY147" s="102"/>
    </row>
    <row r="148" spans="27:51" x14ac:dyDescent="0.25">
      <c r="AA148" s="1109"/>
      <c r="AB148" s="1110"/>
      <c r="AC148" s="1110"/>
      <c r="AD148" s="1110"/>
      <c r="AE148" s="1110"/>
      <c r="AF148" s="1110"/>
      <c r="AG148" s="1110"/>
      <c r="AH148" s="1110"/>
      <c r="AI148" s="1110"/>
      <c r="AJ148" s="1111"/>
      <c r="AK148" s="102"/>
      <c r="AL148" s="102"/>
      <c r="AM148" s="102"/>
      <c r="AN148" s="1117"/>
      <c r="AO148" s="1118"/>
      <c r="AP148" s="1118"/>
      <c r="AQ148" s="1118"/>
      <c r="AR148" s="1118"/>
      <c r="AS148" s="1118"/>
      <c r="AT148" s="1118"/>
      <c r="AU148" s="1118"/>
      <c r="AV148" s="1118"/>
      <c r="AW148" s="1120"/>
      <c r="AX148" s="102"/>
      <c r="AY148" s="102"/>
    </row>
    <row r="149" spans="27:51" x14ac:dyDescent="0.25">
      <c r="AA149" s="102"/>
      <c r="AB149" s="102"/>
      <c r="AC149" s="102"/>
      <c r="AD149" s="102"/>
      <c r="AE149" s="102"/>
      <c r="AF149" s="102"/>
      <c r="AG149" s="102"/>
      <c r="AH149" s="102"/>
      <c r="AI149" s="102"/>
      <c r="AJ149" s="102"/>
      <c r="AK149" s="102"/>
      <c r="AL149" s="102"/>
      <c r="AM149" s="102"/>
      <c r="AN149" s="102"/>
      <c r="AO149" s="102"/>
      <c r="AP149" s="102"/>
      <c r="AQ149" s="102"/>
      <c r="AR149" s="102"/>
      <c r="AS149" s="102"/>
      <c r="AT149" s="102"/>
      <c r="AU149" s="102"/>
      <c r="AV149" s="102"/>
      <c r="AW149" s="102"/>
      <c r="AX149" s="102"/>
      <c r="AY149" s="102"/>
    </row>
    <row r="150" spans="27:51" x14ac:dyDescent="0.25">
      <c r="AA150" s="102"/>
      <c r="AB150" s="102"/>
      <c r="AC150" s="102"/>
      <c r="AD150" s="102"/>
      <c r="AE150" s="102"/>
      <c r="AF150" s="102"/>
      <c r="AG150" s="102"/>
      <c r="AH150" s="102"/>
      <c r="AI150" s="102"/>
      <c r="AJ150" s="102"/>
      <c r="AK150" s="102"/>
      <c r="AL150" s="102"/>
      <c r="AM150" s="102"/>
      <c r="AN150" s="1121"/>
      <c r="AO150" s="1122"/>
      <c r="AP150" s="1122"/>
      <c r="AQ150" s="1060"/>
      <c r="AR150" s="886"/>
      <c r="AS150" s="886"/>
      <c r="AT150" s="102"/>
      <c r="AU150" s="102"/>
      <c r="AV150" s="102"/>
      <c r="AW150" s="102"/>
      <c r="AX150" s="102"/>
      <c r="AY150" s="102"/>
    </row>
    <row r="151" spans="27:51" x14ac:dyDescent="0.25">
      <c r="AA151" s="102"/>
      <c r="AB151" s="102"/>
      <c r="AC151" s="102"/>
      <c r="AD151" s="102"/>
      <c r="AE151" s="102"/>
      <c r="AF151" s="102"/>
      <c r="AG151" s="102"/>
      <c r="AH151" s="102"/>
      <c r="AI151" s="102"/>
      <c r="AJ151" s="102"/>
      <c r="AK151" s="102"/>
      <c r="AL151" s="102"/>
      <c r="AM151" s="102"/>
      <c r="AN151" s="1123"/>
      <c r="AO151" s="1124"/>
      <c r="AP151" s="1124"/>
      <c r="AQ151" s="1064"/>
      <c r="AR151" s="888"/>
      <c r="AS151" s="888"/>
      <c r="AT151" s="102"/>
      <c r="AU151" s="102"/>
      <c r="AV151" s="102"/>
      <c r="AW151" s="102"/>
      <c r="AX151" s="102"/>
      <c r="AY151" s="102"/>
    </row>
    <row r="152" spans="27:51" x14ac:dyDescent="0.25">
      <c r="AA152" s="102"/>
      <c r="AB152" s="102"/>
      <c r="AC152" s="102"/>
      <c r="AD152" s="102"/>
      <c r="AE152" s="102"/>
      <c r="AF152" s="102"/>
      <c r="AG152" s="102"/>
      <c r="AH152" s="102"/>
      <c r="AI152" s="102"/>
      <c r="AJ152" s="102"/>
      <c r="AK152" s="102"/>
      <c r="AL152" s="102"/>
      <c r="AM152" s="102"/>
      <c r="AN152" s="1123"/>
      <c r="AO152" s="1124"/>
      <c r="AP152" s="1124"/>
      <c r="AQ152" s="1124"/>
      <c r="AR152" s="1124"/>
      <c r="AS152" s="1127"/>
      <c r="AT152" s="102"/>
      <c r="AU152" s="102"/>
      <c r="AV152" s="102"/>
      <c r="AW152" s="102"/>
      <c r="AX152" s="102"/>
      <c r="AY152" s="102"/>
    </row>
    <row r="153" spans="27:51" x14ac:dyDescent="0.25">
      <c r="AA153" s="102"/>
      <c r="AB153" s="102"/>
      <c r="AC153" s="102"/>
      <c r="AD153" s="102"/>
      <c r="AE153" s="102"/>
      <c r="AF153" s="102"/>
      <c r="AG153" s="102"/>
      <c r="AH153" s="102"/>
      <c r="AI153" s="102"/>
      <c r="AJ153" s="102"/>
      <c r="AK153" s="102"/>
      <c r="AL153" s="102"/>
      <c r="AM153" s="102"/>
      <c r="AN153" s="1123"/>
      <c r="AO153" s="1124"/>
      <c r="AP153" s="1124"/>
      <c r="AQ153" s="1124"/>
      <c r="AR153" s="1124"/>
      <c r="AS153" s="1127"/>
      <c r="AT153" s="102"/>
      <c r="AU153" s="102"/>
      <c r="AV153" s="102"/>
      <c r="AW153" s="102"/>
      <c r="AX153" s="102"/>
      <c r="AY153" s="102"/>
    </row>
    <row r="154" spans="27:51" x14ac:dyDescent="0.25">
      <c r="AA154" s="102"/>
      <c r="AB154" s="102"/>
      <c r="AC154" s="1066"/>
      <c r="AD154" s="102"/>
      <c r="AE154" s="102"/>
      <c r="AF154" s="102"/>
      <c r="AG154" s="102"/>
      <c r="AH154" s="102"/>
      <c r="AI154" s="102"/>
      <c r="AJ154" s="102"/>
      <c r="AK154" s="102"/>
      <c r="AL154" s="102"/>
      <c r="AM154" s="102"/>
      <c r="AN154" s="1123"/>
      <c r="AO154" s="1124"/>
      <c r="AP154" s="1124"/>
      <c r="AQ154" s="1124"/>
      <c r="AR154" s="1124"/>
      <c r="AS154" s="1127"/>
      <c r="AT154" s="102"/>
      <c r="AU154" s="102"/>
      <c r="AV154" s="102"/>
      <c r="AW154" s="102"/>
      <c r="AX154" s="102"/>
      <c r="AY154" s="102"/>
    </row>
    <row r="155" spans="27:51" x14ac:dyDescent="0.25">
      <c r="AA155" s="1129"/>
      <c r="AB155" s="1105"/>
      <c r="AC155" s="1105"/>
      <c r="AD155" s="1105"/>
      <c r="AE155" s="1105"/>
      <c r="AF155" s="1112"/>
      <c r="AG155" s="102"/>
      <c r="AH155" s="102"/>
      <c r="AI155" s="102"/>
      <c r="AJ155" s="102"/>
      <c r="AK155" s="102"/>
      <c r="AL155" s="102"/>
      <c r="AM155" s="102"/>
      <c r="AN155" s="1123"/>
      <c r="AO155" s="1124"/>
      <c r="AP155" s="1124"/>
      <c r="AQ155" s="1124"/>
      <c r="AR155" s="1124"/>
      <c r="AS155" s="1127"/>
      <c r="AT155" s="102"/>
      <c r="AU155" s="102"/>
      <c r="AV155" s="102"/>
      <c r="AW155" s="102"/>
      <c r="AX155" s="102"/>
      <c r="AY155" s="102"/>
    </row>
    <row r="156" spans="27:51" x14ac:dyDescent="0.25">
      <c r="AA156" s="1108"/>
      <c r="AB156" s="1106"/>
      <c r="AC156" s="1106"/>
      <c r="AD156" s="1106"/>
      <c r="AE156" s="1106"/>
      <c r="AF156" s="1107"/>
      <c r="AG156" s="102"/>
      <c r="AH156" s="102"/>
      <c r="AI156" s="102"/>
      <c r="AJ156" s="102"/>
      <c r="AK156" s="102"/>
      <c r="AL156" s="102"/>
      <c r="AM156" s="102"/>
      <c r="AN156" s="1123"/>
      <c r="AO156" s="1124"/>
      <c r="AP156" s="1124"/>
      <c r="AQ156" s="1124"/>
      <c r="AR156" s="1124"/>
      <c r="AS156" s="1127"/>
      <c r="AT156" s="102"/>
      <c r="AU156" s="102"/>
      <c r="AV156" s="102"/>
      <c r="AW156" s="102"/>
      <c r="AX156" s="102"/>
      <c r="AY156" s="102"/>
    </row>
    <row r="157" spans="27:51" x14ac:dyDescent="0.25">
      <c r="AA157" s="1130"/>
      <c r="AB157" s="1106"/>
      <c r="AC157" s="1106"/>
      <c r="AD157" s="1106"/>
      <c r="AE157" s="1106"/>
      <c r="AF157" s="1107"/>
      <c r="AG157" s="102"/>
      <c r="AH157" s="102"/>
      <c r="AI157" s="102"/>
      <c r="AJ157" s="102"/>
      <c r="AK157" s="102"/>
      <c r="AL157" s="102"/>
      <c r="AM157" s="102"/>
      <c r="AN157" s="1123"/>
      <c r="AO157" s="1124"/>
      <c r="AP157" s="1124"/>
      <c r="AQ157" s="1124"/>
      <c r="AR157" s="1124"/>
      <c r="AS157" s="1127"/>
      <c r="AT157" s="102"/>
      <c r="AU157" s="102"/>
      <c r="AV157" s="102"/>
      <c r="AW157" s="102"/>
      <c r="AX157" s="102"/>
      <c r="AY157" s="102"/>
    </row>
    <row r="158" spans="27:51" x14ac:dyDescent="0.25">
      <c r="AA158" s="1108"/>
      <c r="AB158" s="1106"/>
      <c r="AC158" s="1106"/>
      <c r="AD158" s="1106"/>
      <c r="AE158" s="1106"/>
      <c r="AF158" s="1107"/>
      <c r="AG158" s="102"/>
      <c r="AH158" s="102"/>
      <c r="AI158" s="102"/>
      <c r="AJ158" s="102"/>
      <c r="AK158" s="102"/>
      <c r="AL158" s="102"/>
      <c r="AM158" s="102"/>
      <c r="AN158" s="1123"/>
      <c r="AO158" s="1124"/>
      <c r="AP158" s="1124"/>
      <c r="AQ158" s="1124"/>
      <c r="AR158" s="1124"/>
      <c r="AS158" s="1127"/>
      <c r="AT158" s="102"/>
      <c r="AU158" s="102"/>
      <c r="AV158" s="102"/>
      <c r="AW158" s="102"/>
      <c r="AX158" s="102"/>
      <c r="AY158" s="102"/>
    </row>
    <row r="159" spans="27:51" x14ac:dyDescent="0.25">
      <c r="AA159" s="1109"/>
      <c r="AB159" s="1110"/>
      <c r="AC159" s="1110"/>
      <c r="AD159" s="1110"/>
      <c r="AE159" s="1110"/>
      <c r="AF159" s="1111"/>
      <c r="AG159" s="102"/>
      <c r="AH159" s="102"/>
      <c r="AI159" s="102"/>
      <c r="AJ159" s="102"/>
      <c r="AK159" s="102"/>
      <c r="AL159" s="102"/>
      <c r="AM159" s="102"/>
      <c r="AN159" s="1125"/>
      <c r="AO159" s="1126"/>
      <c r="AP159" s="1126"/>
      <c r="AQ159" s="1126"/>
      <c r="AR159" s="1126"/>
      <c r="AS159" s="1128"/>
      <c r="AT159" s="102"/>
      <c r="AU159" s="102"/>
      <c r="AV159" s="102"/>
      <c r="AW159" s="102"/>
      <c r="AX159" s="102"/>
      <c r="AY159" s="102"/>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I37"/>
  <sheetViews>
    <sheetView topLeftCell="A19" zoomScale="95" zoomScaleNormal="95" workbookViewId="0">
      <selection activeCell="C37" sqref="C37"/>
    </sheetView>
  </sheetViews>
  <sheetFormatPr defaultRowHeight="15" x14ac:dyDescent="0.25"/>
  <cols>
    <col min="1" max="1" width="27.42578125" style="102" customWidth="1"/>
    <col min="2" max="2" width="47.42578125" style="102" customWidth="1"/>
    <col min="3" max="4" width="9.140625" style="102"/>
    <col min="5" max="5" width="27.7109375" style="102" customWidth="1"/>
    <col min="6" max="7" width="9.140625" style="102"/>
    <col min="8" max="8" width="13.85546875" style="102" customWidth="1"/>
    <col min="9" max="16384" width="9.140625" style="102"/>
  </cols>
  <sheetData>
    <row r="1" spans="1:9" ht="15.75" x14ac:dyDescent="0.25">
      <c r="A1" s="103" t="s">
        <v>876</v>
      </c>
      <c r="E1" s="104" t="s">
        <v>877</v>
      </c>
    </row>
    <row r="2" spans="1:9" x14ac:dyDescent="0.25">
      <c r="A2" s="102" t="s">
        <v>878</v>
      </c>
      <c r="B2" s="105">
        <f>4*6</f>
        <v>24</v>
      </c>
      <c r="E2" s="102" t="s">
        <v>878</v>
      </c>
      <c r="F2" s="105">
        <f>3*4</f>
        <v>12</v>
      </c>
    </row>
    <row r="3" spans="1:9" x14ac:dyDescent="0.25">
      <c r="A3" s="102" t="s">
        <v>879</v>
      </c>
      <c r="B3" s="105">
        <f>2.5*4</f>
        <v>10</v>
      </c>
      <c r="E3" s="102" t="s">
        <v>879</v>
      </c>
      <c r="F3" s="105">
        <f>3*4</f>
        <v>12</v>
      </c>
    </row>
    <row r="4" spans="1:9" x14ac:dyDescent="0.25">
      <c r="A4" s="102" t="s">
        <v>880</v>
      </c>
      <c r="B4" s="105">
        <f>5*4</f>
        <v>20</v>
      </c>
      <c r="E4" s="102" t="s">
        <v>881</v>
      </c>
      <c r="F4" s="105">
        <f>5*5</f>
        <v>25</v>
      </c>
    </row>
    <row r="5" spans="1:9" x14ac:dyDescent="0.25">
      <c r="A5" s="102" t="s">
        <v>882</v>
      </c>
      <c r="B5" s="105">
        <f>4.5*6</f>
        <v>27</v>
      </c>
      <c r="E5" s="102" t="s">
        <v>883</v>
      </c>
      <c r="F5" s="105">
        <f>(1.5*5)+(1*3)+(4.5*2.5*0.5)+(2*6*0.5)+(4*4*0.5)</f>
        <v>30.125</v>
      </c>
    </row>
    <row r="6" spans="1:9" x14ac:dyDescent="0.25">
      <c r="A6" s="102" t="s">
        <v>884</v>
      </c>
      <c r="B6" s="105">
        <f>3*8.5</f>
        <v>25.5</v>
      </c>
      <c r="F6" s="105"/>
    </row>
    <row r="7" spans="1:9" x14ac:dyDescent="0.25">
      <c r="A7" s="102" t="s">
        <v>885</v>
      </c>
      <c r="B7" s="105">
        <f>1.5*2</f>
        <v>3</v>
      </c>
      <c r="F7" s="105"/>
    </row>
    <row r="8" spans="1:9" x14ac:dyDescent="0.25">
      <c r="A8" s="102" t="s">
        <v>886</v>
      </c>
      <c r="B8" s="105">
        <f>(4.5*4.5)+(5.5*5)</f>
        <v>47.75</v>
      </c>
      <c r="F8" s="105"/>
    </row>
    <row r="9" spans="1:9" x14ac:dyDescent="0.25">
      <c r="A9" s="102" t="s">
        <v>883</v>
      </c>
      <c r="B9" s="105">
        <f>(5*3.5*0.5)+(1.5*4.5)+(1*4)+(2*1.5)</f>
        <v>22.5</v>
      </c>
      <c r="F9" s="105"/>
    </row>
    <row r="10" spans="1:9" ht="15.75" x14ac:dyDescent="0.25">
      <c r="A10" s="106" t="s">
        <v>864</v>
      </c>
      <c r="B10" s="105">
        <f>SUM(B2:B9)</f>
        <v>179.75</v>
      </c>
      <c r="E10" s="106" t="s">
        <v>864</v>
      </c>
      <c r="F10" s="105">
        <f>SUM(F2:F9)</f>
        <v>79.125</v>
      </c>
      <c r="H10" s="107" t="s">
        <v>887</v>
      </c>
      <c r="I10" s="108">
        <f>B10+F10</f>
        <v>258.875</v>
      </c>
    </row>
    <row r="12" spans="1:9" ht="15.75" x14ac:dyDescent="0.25">
      <c r="A12" s="109" t="s">
        <v>888</v>
      </c>
    </row>
    <row r="13" spans="1:9" x14ac:dyDescent="0.25">
      <c r="A13" s="102" t="s">
        <v>874</v>
      </c>
      <c r="B13" s="102">
        <v>12</v>
      </c>
    </row>
    <row r="14" spans="1:9" x14ac:dyDescent="0.25">
      <c r="A14" s="102" t="s">
        <v>889</v>
      </c>
      <c r="B14" s="105">
        <f>(5*5*0.5)+(4.5*7.5*0.5)+(2.5*9*0.5)</f>
        <v>40.625</v>
      </c>
    </row>
    <row r="15" spans="1:9" x14ac:dyDescent="0.25">
      <c r="A15" s="102" t="s">
        <v>890</v>
      </c>
      <c r="B15" s="102">
        <v>1</v>
      </c>
    </row>
    <row r="16" spans="1:9" x14ac:dyDescent="0.25">
      <c r="A16" s="102" t="s">
        <v>873</v>
      </c>
      <c r="B16" s="105">
        <v>3500</v>
      </c>
    </row>
    <row r="19" spans="1:4" x14ac:dyDescent="0.25">
      <c r="A19" s="870" t="s">
        <v>1218</v>
      </c>
      <c r="B19" s="871" t="s">
        <v>721</v>
      </c>
      <c r="C19" s="893">
        <f>I10</f>
        <v>258.875</v>
      </c>
      <c r="D19" s="872">
        <f>C19/I10</f>
        <v>1</v>
      </c>
    </row>
    <row r="20" spans="1:4" x14ac:dyDescent="0.25">
      <c r="A20" s="870" t="s">
        <v>1217</v>
      </c>
      <c r="B20" s="871" t="s">
        <v>724</v>
      </c>
      <c r="C20" s="893">
        <f>I10</f>
        <v>258.875</v>
      </c>
      <c r="D20" s="872">
        <f>C20/I10</f>
        <v>1</v>
      </c>
    </row>
    <row r="21" spans="1:4" x14ac:dyDescent="0.25">
      <c r="A21" s="873" t="s">
        <v>1216</v>
      </c>
      <c r="B21" s="874" t="s">
        <v>1199</v>
      </c>
      <c r="C21" s="894">
        <f>C23</f>
        <v>132</v>
      </c>
      <c r="D21" s="876">
        <f>D23</f>
        <v>0.73435326842837279</v>
      </c>
    </row>
    <row r="22" spans="1:4" x14ac:dyDescent="0.25">
      <c r="A22" s="877"/>
      <c r="B22" s="878" t="s">
        <v>735</v>
      </c>
      <c r="C22" s="895">
        <v>0</v>
      </c>
      <c r="D22" s="880">
        <f>D24</f>
        <v>0.26564673157162727</v>
      </c>
    </row>
    <row r="23" spans="1:4" x14ac:dyDescent="0.25">
      <c r="A23" s="873" t="s">
        <v>1215</v>
      </c>
      <c r="B23" s="874" t="s">
        <v>1200</v>
      </c>
      <c r="C23" s="894">
        <f>F10+(B10-F10)-C24</f>
        <v>132</v>
      </c>
      <c r="D23" s="876">
        <f>C23/B10</f>
        <v>0.73435326842837279</v>
      </c>
    </row>
    <row r="24" spans="1:4" x14ac:dyDescent="0.25">
      <c r="A24" s="877"/>
      <c r="B24" s="878" t="s">
        <v>735</v>
      </c>
      <c r="C24" s="895">
        <f>B8</f>
        <v>47.75</v>
      </c>
      <c r="D24" s="880">
        <f>C24/B10</f>
        <v>0.26564673157162727</v>
      </c>
    </row>
    <row r="25" spans="1:4" x14ac:dyDescent="0.25">
      <c r="A25" s="873" t="s">
        <v>1214</v>
      </c>
      <c r="B25" s="874" t="s">
        <v>1201</v>
      </c>
      <c r="C25" s="894">
        <f>(I10-C27)*90%</f>
        <v>190.01250000000002</v>
      </c>
      <c r="D25" s="876">
        <f>C25/I10</f>
        <v>0.73399323998068577</v>
      </c>
    </row>
    <row r="26" spans="1:4" x14ac:dyDescent="0.25">
      <c r="A26" s="881"/>
      <c r="B26" s="882" t="s">
        <v>750</v>
      </c>
      <c r="C26" s="896">
        <f>(I10-C27)*10%</f>
        <v>21.112500000000001</v>
      </c>
      <c r="D26" s="884">
        <f>C26/I10</f>
        <v>8.1554804442298415E-2</v>
      </c>
    </row>
    <row r="27" spans="1:4" x14ac:dyDescent="0.25">
      <c r="A27" s="877"/>
      <c r="B27" s="878" t="s">
        <v>1202</v>
      </c>
      <c r="C27" s="895">
        <f>C24</f>
        <v>47.75</v>
      </c>
      <c r="D27" s="880">
        <f>C27/I10</f>
        <v>0.18445195557701594</v>
      </c>
    </row>
    <row r="28" spans="1:4" x14ac:dyDescent="0.25">
      <c r="A28" s="873" t="s">
        <v>10</v>
      </c>
      <c r="B28" s="874" t="s">
        <v>1203</v>
      </c>
      <c r="C28" s="875">
        <f>A29</f>
        <v>200</v>
      </c>
      <c r="D28" s="876">
        <f>C28/A29</f>
        <v>1</v>
      </c>
    </row>
    <row r="29" spans="1:4" x14ac:dyDescent="0.25">
      <c r="A29" s="891">
        <v>200</v>
      </c>
      <c r="B29" s="882" t="s">
        <v>1204</v>
      </c>
      <c r="C29" s="883">
        <f>C28-C30-C31</f>
        <v>170</v>
      </c>
      <c r="D29" s="884">
        <f>C29/A29</f>
        <v>0.85</v>
      </c>
    </row>
    <row r="30" spans="1:4" x14ac:dyDescent="0.25">
      <c r="A30" s="881"/>
      <c r="B30" s="882" t="s">
        <v>1205</v>
      </c>
      <c r="C30" s="883">
        <v>10</v>
      </c>
      <c r="D30" s="884">
        <f>C30/A29</f>
        <v>0.05</v>
      </c>
    </row>
    <row r="31" spans="1:4" x14ac:dyDescent="0.25">
      <c r="A31" s="877"/>
      <c r="B31" s="878" t="s">
        <v>1206</v>
      </c>
      <c r="C31" s="879">
        <v>20</v>
      </c>
      <c r="D31" s="880">
        <f>C31/A29</f>
        <v>0.1</v>
      </c>
    </row>
    <row r="32" spans="1:4" x14ac:dyDescent="0.25">
      <c r="A32" s="885" t="s">
        <v>1198</v>
      </c>
      <c r="B32" s="874" t="s">
        <v>1207</v>
      </c>
      <c r="C32" s="875">
        <v>7</v>
      </c>
      <c r="D32" s="876">
        <f>C32/A33</f>
        <v>0.35</v>
      </c>
    </row>
    <row r="33" spans="1:4" x14ac:dyDescent="0.25">
      <c r="A33" s="892">
        <v>20</v>
      </c>
      <c r="B33" s="886" t="s">
        <v>1208</v>
      </c>
      <c r="C33" s="883">
        <f>A33-C32-C34</f>
        <v>11</v>
      </c>
      <c r="D33" s="884">
        <f>C33/A33</f>
        <v>0.55000000000000004</v>
      </c>
    </row>
    <row r="34" spans="1:4" x14ac:dyDescent="0.25">
      <c r="A34" s="887"/>
      <c r="B34" s="888" t="s">
        <v>1209</v>
      </c>
      <c r="C34" s="879">
        <v>2</v>
      </c>
      <c r="D34" s="880">
        <f>C34/A33</f>
        <v>0.1</v>
      </c>
    </row>
    <row r="35" spans="1:4" x14ac:dyDescent="0.25">
      <c r="A35" s="873" t="s">
        <v>1212</v>
      </c>
      <c r="B35" s="889" t="s">
        <v>788</v>
      </c>
      <c r="C35" s="894">
        <f>B2+B3+B4+B5+B9+F2+F3+F4+F5</f>
        <v>182.625</v>
      </c>
      <c r="D35" s="876">
        <f>C35/I10</f>
        <v>0.70545630130371806</v>
      </c>
    </row>
    <row r="36" spans="1:4" x14ac:dyDescent="0.25">
      <c r="A36" s="877"/>
      <c r="B36" s="888" t="s">
        <v>1210</v>
      </c>
      <c r="C36" s="895">
        <f>I10-C35</f>
        <v>76.25</v>
      </c>
      <c r="D36" s="880">
        <f>C36/I10</f>
        <v>0.294543698696282</v>
      </c>
    </row>
    <row r="37" spans="1:4" x14ac:dyDescent="0.25">
      <c r="A37" s="870" t="s">
        <v>1213</v>
      </c>
      <c r="B37" s="890" t="s">
        <v>1211</v>
      </c>
      <c r="C37" s="893">
        <f>I10</f>
        <v>258.875</v>
      </c>
      <c r="D37" s="872">
        <f>C37/I10</f>
        <v>1</v>
      </c>
    </row>
  </sheetData>
  <pageMargins left="0.7" right="0.7" top="0.75" bottom="0.75" header="0.3" footer="0.3"/>
  <pageSetup paperSize="9" orientation="portrait" horizontalDpi="0" verticalDpi="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W496"/>
  <sheetViews>
    <sheetView showGridLines="0" view="pageBreakPreview" topLeftCell="A31" zoomScale="85" zoomScaleNormal="80" zoomScaleSheetLayoutView="85" workbookViewId="0">
      <selection activeCell="E38" sqref="E38"/>
    </sheetView>
  </sheetViews>
  <sheetFormatPr defaultColWidth="2.5703125" defaultRowHeight="14.45" customHeight="1" x14ac:dyDescent="0.2"/>
  <cols>
    <col min="1" max="1" width="9.140625" style="146" customWidth="1"/>
    <col min="2" max="2" width="2.7109375" style="146" customWidth="1"/>
    <col min="3" max="3" width="20.7109375" style="146" customWidth="1"/>
    <col min="4" max="4" width="2" style="146" customWidth="1"/>
    <col min="5" max="5" width="20.7109375" style="146" customWidth="1"/>
    <col min="6" max="6" width="10.7109375" style="146" customWidth="1"/>
    <col min="7" max="7" width="20.7109375" style="146" customWidth="1"/>
    <col min="8" max="8" width="10.7109375" style="146" customWidth="1"/>
    <col min="9" max="9" width="20.7109375" style="146" customWidth="1"/>
    <col min="10" max="10" width="10.7109375" style="146" customWidth="1"/>
    <col min="11" max="11" width="20.7109375" style="146" customWidth="1"/>
    <col min="12" max="12" width="10.7109375" style="146" customWidth="1"/>
    <col min="13" max="13" width="20.7109375" style="146" customWidth="1"/>
    <col min="14" max="14" width="10.7109375" style="146" customWidth="1"/>
    <col min="15" max="15" width="20.7109375" style="146" customWidth="1"/>
    <col min="16" max="16" width="10.7109375" style="146" customWidth="1"/>
    <col min="17" max="17" width="20.7109375" style="146" customWidth="1"/>
    <col min="18" max="18" width="2.5703125" style="146"/>
    <col min="19" max="144" width="9.140625" style="146" customWidth="1"/>
    <col min="145" max="16384" width="2.5703125" style="146"/>
  </cols>
  <sheetData>
    <row r="1" spans="3:6" ht="14.45" hidden="1" customHeight="1" x14ac:dyDescent="0.2"/>
    <row r="2" spans="3:6" ht="14.45" hidden="1" customHeight="1" x14ac:dyDescent="0.2">
      <c r="C2" s="146" t="s">
        <v>940</v>
      </c>
      <c r="E2" s="146" t="s">
        <v>13</v>
      </c>
      <c r="F2" s="146">
        <v>0</v>
      </c>
    </row>
    <row r="3" spans="3:6" ht="14.45" hidden="1" customHeight="1" x14ac:dyDescent="0.2">
      <c r="C3" s="146" t="s">
        <v>941</v>
      </c>
      <c r="E3" s="146" t="s">
        <v>829</v>
      </c>
      <c r="F3" s="146">
        <v>10</v>
      </c>
    </row>
    <row r="4" spans="3:6" ht="14.45" hidden="1" customHeight="1" x14ac:dyDescent="0.2">
      <c r="C4" s="146" t="s">
        <v>942</v>
      </c>
      <c r="E4" s="146" t="s">
        <v>830</v>
      </c>
      <c r="F4" s="146">
        <v>20</v>
      </c>
    </row>
    <row r="5" spans="3:6" ht="14.45" hidden="1" customHeight="1" x14ac:dyDescent="0.2">
      <c r="C5" s="146" t="s">
        <v>943</v>
      </c>
      <c r="E5" s="146" t="s">
        <v>831</v>
      </c>
      <c r="F5" s="146">
        <v>30</v>
      </c>
    </row>
    <row r="6" spans="3:6" ht="14.45" hidden="1" customHeight="1" x14ac:dyDescent="0.2">
      <c r="C6" s="146" t="s">
        <v>944</v>
      </c>
      <c r="E6" s="146" t="s">
        <v>832</v>
      </c>
      <c r="F6" s="146">
        <v>40</v>
      </c>
    </row>
    <row r="7" spans="3:6" ht="14.45" hidden="1" customHeight="1" x14ac:dyDescent="0.2">
      <c r="C7" s="146" t="s">
        <v>945</v>
      </c>
      <c r="E7" s="146" t="s">
        <v>833</v>
      </c>
      <c r="F7" s="146">
        <v>50</v>
      </c>
    </row>
    <row r="8" spans="3:6" ht="14.45" hidden="1" customHeight="1" x14ac:dyDescent="0.2">
      <c r="C8" s="146" t="s">
        <v>946</v>
      </c>
      <c r="E8" s="146" t="s">
        <v>835</v>
      </c>
      <c r="F8" s="146">
        <v>40</v>
      </c>
    </row>
    <row r="9" spans="3:6" ht="14.45" hidden="1" customHeight="1" x14ac:dyDescent="0.2">
      <c r="C9" s="146" t="s">
        <v>948</v>
      </c>
      <c r="E9" s="146" t="s">
        <v>947</v>
      </c>
      <c r="F9" s="146">
        <v>50</v>
      </c>
    </row>
    <row r="10" spans="3:6" ht="14.45" hidden="1" customHeight="1" x14ac:dyDescent="0.2">
      <c r="C10" s="146" t="s">
        <v>949</v>
      </c>
      <c r="E10" s="146" t="s">
        <v>836</v>
      </c>
      <c r="F10" s="146">
        <v>20</v>
      </c>
    </row>
    <row r="11" spans="3:6" ht="14.45" hidden="1" customHeight="1" x14ac:dyDescent="0.2">
      <c r="C11" s="146" t="s">
        <v>950</v>
      </c>
      <c r="E11" s="146" t="s">
        <v>837</v>
      </c>
      <c r="F11" s="146">
        <v>30</v>
      </c>
    </row>
    <row r="12" spans="3:6" ht="14.45" hidden="1" customHeight="1" x14ac:dyDescent="0.2">
      <c r="C12" s="146" t="s">
        <v>951</v>
      </c>
      <c r="E12" s="146" t="s">
        <v>838</v>
      </c>
      <c r="F12" s="146">
        <v>30</v>
      </c>
    </row>
    <row r="13" spans="3:6" ht="14.45" hidden="1" customHeight="1" x14ac:dyDescent="0.2">
      <c r="C13" s="146" t="s">
        <v>952</v>
      </c>
      <c r="E13" s="146" t="s">
        <v>839</v>
      </c>
      <c r="F13" s="146">
        <v>40</v>
      </c>
    </row>
    <row r="14" spans="3:6" ht="14.45" hidden="1" customHeight="1" x14ac:dyDescent="0.2">
      <c r="E14" s="146" t="s">
        <v>953</v>
      </c>
      <c r="F14" s="146">
        <v>40</v>
      </c>
    </row>
    <row r="15" spans="3:6" ht="14.45" hidden="1" customHeight="1" x14ac:dyDescent="0.2">
      <c r="E15" s="146" t="s">
        <v>954</v>
      </c>
      <c r="F15" s="146">
        <v>50</v>
      </c>
    </row>
    <row r="16" spans="3:6" ht="14.45" hidden="1" customHeight="1" x14ac:dyDescent="0.2">
      <c r="E16" s="146" t="s">
        <v>955</v>
      </c>
      <c r="F16" s="146">
        <v>50</v>
      </c>
    </row>
    <row r="17" spans="2:17" ht="14.45" hidden="1" customHeight="1" x14ac:dyDescent="0.2">
      <c r="E17" s="146" t="s">
        <v>956</v>
      </c>
      <c r="F17" s="146">
        <v>50</v>
      </c>
    </row>
    <row r="18" spans="2:17" ht="14.45" hidden="1" customHeight="1" x14ac:dyDescent="0.2">
      <c r="E18" s="146" t="s">
        <v>957</v>
      </c>
      <c r="F18" s="146">
        <v>50</v>
      </c>
    </row>
    <row r="19" spans="2:17" ht="14.45" hidden="1" customHeight="1" x14ac:dyDescent="0.2">
      <c r="E19" s="146" t="s">
        <v>958</v>
      </c>
      <c r="F19" s="146">
        <v>50</v>
      </c>
    </row>
    <row r="20" spans="2:17" ht="14.45" hidden="1" customHeight="1" x14ac:dyDescent="0.2">
      <c r="E20" s="146" t="s">
        <v>959</v>
      </c>
      <c r="F20" s="146">
        <v>60</v>
      </c>
    </row>
    <row r="21" spans="2:17" ht="14.45" hidden="1" customHeight="1" x14ac:dyDescent="0.2">
      <c r="E21" s="146" t="s">
        <v>960</v>
      </c>
      <c r="F21" s="146">
        <v>60</v>
      </c>
    </row>
    <row r="22" spans="2:17" ht="14.45" hidden="1" customHeight="1" x14ac:dyDescent="0.2">
      <c r="E22" s="146" t="s">
        <v>842</v>
      </c>
      <c r="F22" s="146">
        <v>30</v>
      </c>
    </row>
    <row r="23" spans="2:17" ht="14.45" hidden="1" customHeight="1" x14ac:dyDescent="0.2">
      <c r="E23" s="146" t="s">
        <v>961</v>
      </c>
      <c r="F23" s="146">
        <v>40</v>
      </c>
    </row>
    <row r="24" spans="2:17" ht="14.45" hidden="1" customHeight="1" x14ac:dyDescent="0.2">
      <c r="E24" s="146" t="s">
        <v>962</v>
      </c>
      <c r="F24" s="146">
        <v>50</v>
      </c>
    </row>
    <row r="25" spans="2:17" ht="14.45" hidden="1" customHeight="1" x14ac:dyDescent="0.2">
      <c r="E25" s="146" t="s">
        <v>850</v>
      </c>
      <c r="F25" s="146">
        <v>30</v>
      </c>
    </row>
    <row r="26" spans="2:17" ht="14.45" hidden="1" customHeight="1" x14ac:dyDescent="0.2">
      <c r="E26" s="146" t="s">
        <v>849</v>
      </c>
      <c r="F26" s="146">
        <v>50</v>
      </c>
    </row>
    <row r="27" spans="2:17" ht="14.45" hidden="1" customHeight="1" x14ac:dyDescent="0.2">
      <c r="E27" s="146" t="s">
        <v>845</v>
      </c>
      <c r="F27" s="146">
        <v>15</v>
      </c>
    </row>
    <row r="28" spans="2:17" ht="14.45" hidden="1" customHeight="1" x14ac:dyDescent="0.2">
      <c r="E28" s="146" t="s">
        <v>846</v>
      </c>
      <c r="F28" s="146">
        <v>30</v>
      </c>
    </row>
    <row r="29" spans="2:17" ht="14.45" hidden="1" customHeight="1" x14ac:dyDescent="0.2">
      <c r="E29" s="146" t="s">
        <v>847</v>
      </c>
      <c r="F29" s="146">
        <v>50</v>
      </c>
    </row>
    <row r="30" spans="2:17" ht="14.45" hidden="1" customHeight="1" x14ac:dyDescent="0.2">
      <c r="E30" s="146" t="s">
        <v>848</v>
      </c>
      <c r="F30" s="146">
        <v>50</v>
      </c>
    </row>
    <row r="31" spans="2:17" ht="12.75" x14ac:dyDescent="0.2"/>
    <row r="32" spans="2:17" s="148" customFormat="1" ht="26.25" customHeight="1" x14ac:dyDescent="0.2">
      <c r="B32" s="147" t="s">
        <v>1088</v>
      </c>
      <c r="C32" s="147"/>
      <c r="D32" s="147"/>
      <c r="E32" s="147"/>
      <c r="F32" s="147"/>
      <c r="G32" s="147"/>
      <c r="H32" s="147"/>
      <c r="I32" s="147"/>
      <c r="J32" s="147"/>
      <c r="K32" s="147"/>
      <c r="L32" s="147"/>
      <c r="M32" s="147"/>
      <c r="N32" s="147"/>
      <c r="O32" s="147"/>
      <c r="P32" s="147"/>
      <c r="Q32" s="147"/>
    </row>
    <row r="33" spans="1:17" s="148" customFormat="1" ht="14.45" customHeight="1" x14ac:dyDescent="0.2">
      <c r="B33" s="147"/>
      <c r="C33" s="147"/>
      <c r="D33" s="147"/>
      <c r="E33" s="147"/>
      <c r="F33" s="147"/>
      <c r="G33" s="147"/>
      <c r="H33" s="147"/>
      <c r="I33" s="147"/>
      <c r="J33" s="147"/>
      <c r="K33" s="147"/>
      <c r="L33" s="147"/>
      <c r="M33" s="147"/>
      <c r="N33" s="147"/>
      <c r="O33" s="147"/>
      <c r="P33" s="147"/>
      <c r="Q33" s="147"/>
    </row>
    <row r="34" spans="1:17" s="148" customFormat="1" ht="14.45" customHeight="1" x14ac:dyDescent="0.2">
      <c r="B34" s="149" t="s">
        <v>857</v>
      </c>
      <c r="C34" s="149"/>
      <c r="D34" s="394" t="s">
        <v>0</v>
      </c>
      <c r="E34" s="149" t="str">
        <f>Rekap!C3</f>
        <v>PT DWIJALLA KARSA</v>
      </c>
      <c r="F34" s="149"/>
      <c r="G34" s="149"/>
      <c r="H34" s="149"/>
      <c r="I34" s="149"/>
      <c r="J34" s="149"/>
      <c r="K34" s="149"/>
      <c r="L34" s="149"/>
      <c r="M34" s="149"/>
      <c r="N34" s="149"/>
      <c r="O34" s="149"/>
      <c r="P34" s="149"/>
      <c r="Q34" s="149"/>
    </row>
    <row r="35" spans="1:17" s="148" customFormat="1" ht="14.45" customHeight="1" x14ac:dyDescent="0.2">
      <c r="A35" s="150">
        <f>Rekap!$A$6</f>
        <v>2022</v>
      </c>
      <c r="B35" s="149" t="s">
        <v>823</v>
      </c>
      <c r="C35" s="149"/>
      <c r="D35" s="394" t="s">
        <v>0</v>
      </c>
      <c r="E35" s="395" t="e">
        <f>#REF!</f>
        <v>#REF!</v>
      </c>
      <c r="F35" s="149"/>
      <c r="G35" s="149"/>
      <c r="H35" s="149"/>
      <c r="I35" s="149"/>
      <c r="J35" s="149"/>
      <c r="K35" s="149"/>
      <c r="L35" s="149"/>
      <c r="M35" s="149"/>
      <c r="N35" s="149"/>
      <c r="O35" s="149"/>
      <c r="P35" s="149"/>
      <c r="Q35" s="149"/>
    </row>
    <row r="36" spans="1:17" s="148" customFormat="1" ht="14.45" customHeight="1" x14ac:dyDescent="0.2">
      <c r="B36" s="149" t="s">
        <v>963</v>
      </c>
      <c r="C36" s="149"/>
      <c r="D36" s="394" t="s">
        <v>0</v>
      </c>
      <c r="E36" s="403" t="s">
        <v>1106</v>
      </c>
      <c r="F36" s="149"/>
      <c r="G36" s="149"/>
      <c r="H36" s="149"/>
      <c r="I36" s="149"/>
      <c r="J36" s="149"/>
      <c r="K36" s="149"/>
      <c r="L36" s="149"/>
      <c r="M36" s="149"/>
      <c r="N36" s="149"/>
      <c r="O36" s="149"/>
      <c r="P36" s="149"/>
      <c r="Q36" s="149"/>
    </row>
    <row r="37" spans="1:17" s="148" customFormat="1" ht="14.45" customHeight="1" x14ac:dyDescent="0.2">
      <c r="B37" s="149" t="s">
        <v>964</v>
      </c>
      <c r="C37" s="149"/>
      <c r="D37" s="394" t="s">
        <v>0</v>
      </c>
      <c r="E37" s="149" t="s">
        <v>920</v>
      </c>
      <c r="F37" s="149"/>
      <c r="G37" s="149"/>
      <c r="H37" s="149"/>
      <c r="I37" s="149"/>
      <c r="J37" s="149"/>
      <c r="K37" s="149"/>
      <c r="L37" s="149"/>
      <c r="M37" s="149"/>
      <c r="N37" s="149"/>
      <c r="O37" s="149"/>
      <c r="P37" s="149"/>
      <c r="Q37" s="149"/>
    </row>
    <row r="38" spans="1:17" s="148" customFormat="1" ht="14.45" customHeight="1" x14ac:dyDescent="0.2">
      <c r="B38" s="149" t="s">
        <v>1115</v>
      </c>
      <c r="C38" s="149"/>
      <c r="D38" s="394" t="s">
        <v>0</v>
      </c>
      <c r="E38" s="965" t="s">
        <v>1224</v>
      </c>
      <c r="F38" s="149"/>
      <c r="G38" s="149"/>
      <c r="H38" s="149"/>
      <c r="I38" s="149"/>
      <c r="J38" s="149"/>
      <c r="K38" s="149"/>
      <c r="L38" s="149"/>
      <c r="M38" s="149"/>
      <c r="N38" s="149"/>
      <c r="O38" s="149"/>
      <c r="P38" s="149"/>
      <c r="Q38" s="149"/>
    </row>
    <row r="39" spans="1:17" s="148" customFormat="1" ht="14.45" customHeight="1" x14ac:dyDescent="0.2">
      <c r="B39" s="151"/>
      <c r="C39" s="151"/>
      <c r="D39" s="151"/>
      <c r="E39" s="151"/>
      <c r="F39" s="151"/>
      <c r="G39" s="151"/>
      <c r="H39" s="151"/>
      <c r="I39" s="151"/>
      <c r="J39" s="151"/>
      <c r="K39" s="151"/>
      <c r="L39" s="151"/>
      <c r="M39" s="151"/>
      <c r="N39" s="151"/>
      <c r="O39" s="151"/>
      <c r="P39" s="151"/>
      <c r="Q39" s="151"/>
    </row>
    <row r="40" spans="1:17" s="152" customFormat="1" ht="20.100000000000001" customHeight="1" x14ac:dyDescent="0.25">
      <c r="B40" s="153"/>
      <c r="C40" s="1282" t="s">
        <v>965</v>
      </c>
      <c r="D40" s="1282"/>
      <c r="E40" s="1283"/>
      <c r="F40" s="1284" t="s">
        <v>966</v>
      </c>
      <c r="G40" s="1283"/>
      <c r="H40" s="1284" t="s">
        <v>967</v>
      </c>
      <c r="I40" s="1283"/>
      <c r="J40" s="1284" t="s">
        <v>968</v>
      </c>
      <c r="K40" s="1283"/>
      <c r="L40" s="1284" t="s">
        <v>969</v>
      </c>
      <c r="M40" s="1283"/>
      <c r="N40" s="1284" t="s">
        <v>969</v>
      </c>
      <c r="O40" s="1283"/>
      <c r="P40" s="1284" t="s">
        <v>969</v>
      </c>
      <c r="Q40" s="1283"/>
    </row>
    <row r="41" spans="1:17" s="154" customFormat="1" ht="9.9499999999999993" customHeight="1" x14ac:dyDescent="0.25">
      <c r="B41" s="155"/>
      <c r="C41" s="155"/>
      <c r="D41" s="155"/>
      <c r="E41" s="155"/>
      <c r="F41" s="155"/>
      <c r="G41" s="155"/>
      <c r="H41" s="155"/>
      <c r="I41" s="155"/>
      <c r="J41" s="155"/>
      <c r="K41" s="155"/>
      <c r="L41" s="155"/>
      <c r="M41" s="155"/>
      <c r="N41" s="155"/>
      <c r="O41" s="155"/>
      <c r="P41" s="155"/>
      <c r="Q41" s="155"/>
    </row>
    <row r="42" spans="1:17" s="156" customFormat="1" ht="20.100000000000001" customHeight="1" x14ac:dyDescent="0.25">
      <c r="B42" s="157" t="s">
        <v>970</v>
      </c>
      <c r="C42" s="158"/>
      <c r="D42" s="158"/>
      <c r="E42" s="158"/>
      <c r="F42" s="159"/>
      <c r="G42" s="159"/>
      <c r="H42" s="159"/>
      <c r="I42" s="159"/>
      <c r="J42" s="159"/>
      <c r="K42" s="159"/>
      <c r="L42" s="159"/>
      <c r="M42" s="159"/>
      <c r="N42" s="159"/>
      <c r="O42" s="159"/>
      <c r="P42" s="159"/>
      <c r="Q42" s="159"/>
    </row>
    <row r="43" spans="1:17" s="156" customFormat="1" ht="14.45" customHeight="1" x14ac:dyDescent="0.25">
      <c r="B43" s="160" t="s">
        <v>971</v>
      </c>
      <c r="C43" s="161"/>
      <c r="D43" s="161"/>
      <c r="E43" s="162"/>
      <c r="F43" s="1545" t="s">
        <v>1109</v>
      </c>
      <c r="G43" s="1546"/>
      <c r="H43" s="1547" t="s">
        <v>1109</v>
      </c>
      <c r="I43" s="1548"/>
      <c r="J43" s="1547" t="s">
        <v>1109</v>
      </c>
      <c r="K43" s="1548"/>
      <c r="L43" s="1547" t="s">
        <v>1109</v>
      </c>
      <c r="M43" s="1548"/>
      <c r="N43" s="1547" t="s">
        <v>1109</v>
      </c>
      <c r="O43" s="1548"/>
      <c r="P43" s="1547" t="s">
        <v>1109</v>
      </c>
      <c r="Q43" s="1548"/>
    </row>
    <row r="44" spans="1:17" ht="29.1" customHeight="1" x14ac:dyDescent="0.2">
      <c r="B44" s="163" t="s">
        <v>822</v>
      </c>
      <c r="C44" s="164"/>
      <c r="D44" s="164"/>
      <c r="E44" s="165"/>
      <c r="F44" s="1543" t="s">
        <v>972</v>
      </c>
      <c r="G44" s="1544"/>
      <c r="H44" s="1543" t="s">
        <v>972</v>
      </c>
      <c r="I44" s="1544"/>
      <c r="J44" s="1543" t="s">
        <v>972</v>
      </c>
      <c r="K44" s="1544"/>
      <c r="L44" s="1543" t="s">
        <v>972</v>
      </c>
      <c r="M44" s="1544"/>
      <c r="N44" s="1543" t="s">
        <v>972</v>
      </c>
      <c r="O44" s="1544"/>
      <c r="P44" s="1543" t="s">
        <v>972</v>
      </c>
      <c r="Q44" s="1544"/>
    </row>
    <row r="45" spans="1:17" ht="14.45" customHeight="1" x14ac:dyDescent="0.2">
      <c r="B45" s="166"/>
      <c r="C45" s="167" t="s">
        <v>973</v>
      </c>
      <c r="D45" s="167"/>
      <c r="E45" s="168"/>
      <c r="F45" s="169" t="s">
        <v>25</v>
      </c>
      <c r="G45" s="170"/>
      <c r="H45" s="169" t="s">
        <v>25</v>
      </c>
      <c r="I45" s="170"/>
      <c r="J45" s="169" t="s">
        <v>25</v>
      </c>
      <c r="K45" s="170"/>
      <c r="L45" s="169" t="s">
        <v>25</v>
      </c>
      <c r="M45" s="170"/>
      <c r="N45" s="169" t="s">
        <v>25</v>
      </c>
      <c r="O45" s="170"/>
      <c r="P45" s="169" t="s">
        <v>25</v>
      </c>
      <c r="Q45" s="170"/>
    </row>
    <row r="46" spans="1:17" ht="14.45" customHeight="1" x14ac:dyDescent="0.2">
      <c r="B46" s="166"/>
      <c r="C46" s="167" t="s">
        <v>974</v>
      </c>
      <c r="D46" s="167"/>
      <c r="E46" s="168"/>
      <c r="F46" s="169" t="s">
        <v>27</v>
      </c>
      <c r="G46" s="170"/>
      <c r="H46" s="169" t="s">
        <v>27</v>
      </c>
      <c r="I46" s="170"/>
      <c r="J46" s="169" t="s">
        <v>27</v>
      </c>
      <c r="K46" s="170"/>
      <c r="L46" s="169" t="s">
        <v>27</v>
      </c>
      <c r="M46" s="170"/>
      <c r="N46" s="169" t="s">
        <v>27</v>
      </c>
      <c r="O46" s="170"/>
      <c r="P46" s="169" t="s">
        <v>27</v>
      </c>
      <c r="Q46" s="170"/>
    </row>
    <row r="47" spans="1:17" ht="14.45" customHeight="1" x14ac:dyDescent="0.2">
      <c r="B47" s="166"/>
      <c r="C47" s="167" t="s">
        <v>975</v>
      </c>
      <c r="D47" s="167"/>
      <c r="E47" s="168"/>
      <c r="F47" s="169" t="s">
        <v>976</v>
      </c>
      <c r="G47" s="170"/>
      <c r="H47" s="169" t="s">
        <v>976</v>
      </c>
      <c r="I47" s="170"/>
      <c r="J47" s="169" t="s">
        <v>976</v>
      </c>
      <c r="K47" s="170"/>
      <c r="L47" s="169" t="s">
        <v>976</v>
      </c>
      <c r="M47" s="170"/>
      <c r="N47" s="169" t="s">
        <v>976</v>
      </c>
      <c r="O47" s="170"/>
      <c r="P47" s="169" t="s">
        <v>976</v>
      </c>
      <c r="Q47" s="170"/>
    </row>
    <row r="48" spans="1:17" ht="14.45" customHeight="1" x14ac:dyDescent="0.2">
      <c r="B48" s="171"/>
      <c r="C48" s="172" t="s">
        <v>1</v>
      </c>
      <c r="D48" s="172"/>
      <c r="E48" s="173"/>
      <c r="F48" s="174" t="s">
        <v>31</v>
      </c>
      <c r="G48" s="175"/>
      <c r="H48" s="174" t="s">
        <v>31</v>
      </c>
      <c r="I48" s="175"/>
      <c r="J48" s="174" t="s">
        <v>31</v>
      </c>
      <c r="K48" s="175"/>
      <c r="L48" s="174" t="s">
        <v>31</v>
      </c>
      <c r="M48" s="175"/>
      <c r="N48" s="174" t="s">
        <v>31</v>
      </c>
      <c r="O48" s="175"/>
      <c r="P48" s="174" t="s">
        <v>31</v>
      </c>
      <c r="Q48" s="175"/>
    </row>
    <row r="49" spans="2:17" ht="14.45" customHeight="1" x14ac:dyDescent="0.2">
      <c r="B49" s="176" t="s">
        <v>977</v>
      </c>
      <c r="C49" s="177"/>
      <c r="D49" s="177"/>
      <c r="E49" s="178"/>
      <c r="F49" s="179" t="s">
        <v>978</v>
      </c>
      <c r="G49" s="180"/>
      <c r="H49" s="179" t="s">
        <v>978</v>
      </c>
      <c r="I49" s="180"/>
      <c r="J49" s="179" t="s">
        <v>978</v>
      </c>
      <c r="K49" s="180"/>
      <c r="L49" s="179" t="s">
        <v>978</v>
      </c>
      <c r="M49" s="180"/>
      <c r="N49" s="179" t="s">
        <v>978</v>
      </c>
      <c r="O49" s="180"/>
      <c r="P49" s="179" t="s">
        <v>978</v>
      </c>
      <c r="Q49" s="180"/>
    </row>
    <row r="50" spans="2:17" s="156" customFormat="1" ht="14.45" customHeight="1" x14ac:dyDescent="0.25">
      <c r="B50" s="181" t="s">
        <v>979</v>
      </c>
      <c r="C50" s="182"/>
      <c r="D50" s="182"/>
      <c r="E50" s="168"/>
      <c r="F50" s="169"/>
      <c r="G50" s="170"/>
      <c r="H50" s="169"/>
      <c r="I50" s="170"/>
      <c r="J50" s="169"/>
      <c r="K50" s="170"/>
      <c r="L50" s="169"/>
      <c r="M50" s="170"/>
      <c r="N50" s="169"/>
      <c r="O50" s="170"/>
      <c r="P50" s="169"/>
      <c r="Q50" s="170"/>
    </row>
    <row r="51" spans="2:17" s="156" customFormat="1" ht="14.45" customHeight="1" x14ac:dyDescent="0.25">
      <c r="B51" s="166"/>
      <c r="C51" s="182"/>
      <c r="D51" s="182"/>
      <c r="E51" s="168"/>
      <c r="F51" s="169"/>
      <c r="G51" s="170"/>
      <c r="H51" s="169"/>
      <c r="I51" s="170"/>
      <c r="J51" s="169"/>
      <c r="K51" s="170"/>
      <c r="L51" s="169"/>
      <c r="M51" s="170"/>
      <c r="N51" s="169"/>
      <c r="O51" s="170"/>
      <c r="P51" s="169"/>
      <c r="Q51" s="170"/>
    </row>
    <row r="52" spans="2:17" s="156" customFormat="1" ht="14.45" customHeight="1" x14ac:dyDescent="0.25">
      <c r="B52" s="166"/>
      <c r="C52" s="182"/>
      <c r="D52" s="182"/>
      <c r="E52" s="168"/>
      <c r="F52" s="169"/>
      <c r="G52" s="170"/>
      <c r="H52" s="169"/>
      <c r="I52" s="170"/>
      <c r="J52" s="169"/>
      <c r="K52" s="170"/>
      <c r="L52" s="169"/>
      <c r="M52" s="170"/>
      <c r="N52" s="169"/>
      <c r="O52" s="170"/>
      <c r="P52" s="169"/>
      <c r="Q52" s="170"/>
    </row>
    <row r="53" spans="2:17" ht="14.45" customHeight="1" x14ac:dyDescent="0.2">
      <c r="B53" s="166"/>
      <c r="C53" s="182"/>
      <c r="D53" s="182"/>
      <c r="E53" s="168"/>
      <c r="F53" s="169"/>
      <c r="G53" s="170"/>
      <c r="H53" s="169"/>
      <c r="I53" s="170"/>
      <c r="J53" s="169"/>
      <c r="K53" s="170"/>
      <c r="L53" s="169"/>
      <c r="M53" s="170"/>
      <c r="N53" s="169"/>
      <c r="O53" s="170"/>
      <c r="P53" s="169"/>
      <c r="Q53" s="170"/>
    </row>
    <row r="54" spans="2:17" ht="14.45" customHeight="1" x14ac:dyDescent="0.2">
      <c r="B54" s="166"/>
      <c r="C54" s="182"/>
      <c r="D54" s="182"/>
      <c r="E54" s="168"/>
      <c r="F54" s="169"/>
      <c r="G54" s="170"/>
      <c r="H54" s="169"/>
      <c r="I54" s="170"/>
      <c r="J54" s="169"/>
      <c r="K54" s="170"/>
      <c r="L54" s="169"/>
      <c r="M54" s="170"/>
      <c r="N54" s="169"/>
      <c r="O54" s="170"/>
      <c r="P54" s="169"/>
      <c r="Q54" s="170"/>
    </row>
    <row r="55" spans="2:17" ht="14.45" customHeight="1" x14ac:dyDescent="0.2">
      <c r="B55" s="183"/>
      <c r="C55" s="167"/>
      <c r="D55" s="167"/>
      <c r="E55" s="184"/>
      <c r="F55" s="185"/>
      <c r="G55" s="186"/>
      <c r="H55" s="185"/>
      <c r="I55" s="186"/>
      <c r="J55" s="185"/>
      <c r="K55" s="186"/>
      <c r="L55" s="185"/>
      <c r="M55" s="186"/>
      <c r="N55" s="185"/>
      <c r="O55" s="186"/>
      <c r="P55" s="185"/>
      <c r="Q55" s="186"/>
    </row>
    <row r="56" spans="2:17" ht="14.45" customHeight="1" x14ac:dyDescent="0.2">
      <c r="B56" s="183"/>
      <c r="C56" s="167"/>
      <c r="D56" s="167"/>
      <c r="E56" s="184"/>
      <c r="F56" s="185"/>
      <c r="G56" s="186"/>
      <c r="H56" s="185"/>
      <c r="I56" s="186"/>
      <c r="J56" s="185"/>
      <c r="K56" s="186"/>
      <c r="L56" s="185"/>
      <c r="M56" s="186"/>
      <c r="N56" s="185"/>
      <c r="O56" s="186"/>
      <c r="P56" s="185"/>
      <c r="Q56" s="186"/>
    </row>
    <row r="57" spans="2:17" ht="14.45" customHeight="1" x14ac:dyDescent="0.2">
      <c r="B57" s="183"/>
      <c r="C57" s="187"/>
      <c r="D57" s="187"/>
      <c r="E57" s="188"/>
      <c r="F57" s="189"/>
      <c r="G57" s="190"/>
      <c r="H57" s="189"/>
      <c r="I57" s="190"/>
      <c r="J57" s="189"/>
      <c r="K57" s="190"/>
      <c r="L57" s="189"/>
      <c r="M57" s="190"/>
      <c r="N57" s="189"/>
      <c r="O57" s="190"/>
      <c r="P57" s="189"/>
      <c r="Q57" s="190"/>
    </row>
    <row r="58" spans="2:17" ht="14.45" customHeight="1" x14ac:dyDescent="0.2">
      <c r="B58" s="191"/>
      <c r="C58" s="172"/>
      <c r="D58" s="172"/>
      <c r="E58" s="192"/>
      <c r="F58" s="193"/>
      <c r="G58" s="194"/>
      <c r="H58" s="193"/>
      <c r="I58" s="194"/>
      <c r="J58" s="193"/>
      <c r="K58" s="194"/>
      <c r="L58" s="193"/>
      <c r="M58" s="194"/>
      <c r="N58" s="193"/>
      <c r="O58" s="194"/>
      <c r="P58" s="193"/>
      <c r="Q58" s="194"/>
    </row>
    <row r="59" spans="2:17" s="199" customFormat="1" ht="14.45" customHeight="1" x14ac:dyDescent="0.2">
      <c r="B59" s="195" t="s">
        <v>980</v>
      </c>
      <c r="C59" s="196"/>
      <c r="D59" s="196"/>
      <c r="E59" s="196"/>
      <c r="F59" s="196"/>
      <c r="G59" s="196"/>
      <c r="H59" s="197" t="s">
        <v>981</v>
      </c>
      <c r="I59" s="198"/>
      <c r="J59" s="197" t="s">
        <v>981</v>
      </c>
      <c r="K59" s="198"/>
      <c r="L59" s="197" t="s">
        <v>981</v>
      </c>
      <c r="M59" s="198"/>
      <c r="N59" s="197"/>
      <c r="O59" s="198"/>
      <c r="P59" s="197"/>
      <c r="Q59" s="198"/>
    </row>
    <row r="60" spans="2:17" ht="14.45" customHeight="1" x14ac:dyDescent="0.2">
      <c r="B60" s="200"/>
      <c r="C60" s="182" t="s">
        <v>982</v>
      </c>
      <c r="D60" s="182"/>
      <c r="E60" s="182"/>
      <c r="F60" s="182"/>
      <c r="G60" s="182"/>
      <c r="H60" s="201" t="s">
        <v>983</v>
      </c>
      <c r="I60" s="170"/>
      <c r="J60" s="201" t="s">
        <v>983</v>
      </c>
      <c r="K60" s="170"/>
      <c r="L60" s="201" t="s">
        <v>983</v>
      </c>
      <c r="M60" s="170"/>
      <c r="N60" s="201"/>
      <c r="O60" s="170"/>
      <c r="P60" s="201"/>
      <c r="Q60" s="170"/>
    </row>
    <row r="61" spans="2:17" ht="14.45" customHeight="1" x14ac:dyDescent="0.2">
      <c r="B61" s="202"/>
      <c r="C61" s="203" t="s">
        <v>984</v>
      </c>
      <c r="D61" s="203"/>
      <c r="E61" s="203"/>
      <c r="F61" s="203"/>
      <c r="G61" s="203"/>
      <c r="H61" s="204" t="s">
        <v>985</v>
      </c>
      <c r="I61" s="205"/>
      <c r="J61" s="204" t="s">
        <v>985</v>
      </c>
      <c r="K61" s="205"/>
      <c r="L61" s="204" t="s">
        <v>985</v>
      </c>
      <c r="M61" s="205"/>
      <c r="N61" s="204"/>
      <c r="O61" s="205"/>
      <c r="P61" s="204"/>
      <c r="Q61" s="205"/>
    </row>
    <row r="62" spans="2:17" ht="14.45" customHeight="1" x14ac:dyDescent="0.2">
      <c r="B62" s="206" t="s">
        <v>986</v>
      </c>
      <c r="C62" s="207"/>
      <c r="D62" s="172"/>
      <c r="E62" s="208"/>
      <c r="F62" s="208"/>
      <c r="G62" s="209"/>
      <c r="H62" s="210" t="s">
        <v>987</v>
      </c>
      <c r="I62" s="211"/>
      <c r="J62" s="210" t="s">
        <v>987</v>
      </c>
      <c r="K62" s="211"/>
      <c r="L62" s="210" t="s">
        <v>987</v>
      </c>
      <c r="M62" s="211"/>
      <c r="N62" s="210"/>
      <c r="O62" s="211"/>
      <c r="P62" s="210"/>
      <c r="Q62" s="211"/>
    </row>
    <row r="63" spans="2:17" ht="14.45" customHeight="1" x14ac:dyDescent="0.2">
      <c r="B63" s="183" t="s">
        <v>988</v>
      </c>
      <c r="C63" s="167"/>
      <c r="D63" s="167"/>
      <c r="E63" s="187"/>
      <c r="F63" s="187"/>
      <c r="G63" s="188"/>
      <c r="H63" s="392" t="s">
        <v>989</v>
      </c>
      <c r="I63" s="190"/>
      <c r="J63" s="392" t="s">
        <v>989</v>
      </c>
      <c r="K63" s="190"/>
      <c r="L63" s="392" t="s">
        <v>989</v>
      </c>
      <c r="M63" s="190"/>
      <c r="N63" s="392"/>
      <c r="O63" s="190"/>
      <c r="P63" s="392"/>
      <c r="Q63" s="190"/>
    </row>
    <row r="64" spans="2:17" ht="14.45" customHeight="1" x14ac:dyDescent="0.2">
      <c r="B64" s="212" t="s">
        <v>990</v>
      </c>
      <c r="C64" s="213"/>
      <c r="D64" s="213"/>
      <c r="E64" s="214"/>
      <c r="F64" s="214"/>
      <c r="G64" s="215"/>
      <c r="H64" s="216"/>
      <c r="I64" s="215"/>
      <c r="J64" s="216"/>
      <c r="K64" s="215"/>
      <c r="L64" s="216"/>
      <c r="M64" s="215"/>
      <c r="N64" s="216"/>
      <c r="O64" s="215"/>
      <c r="P64" s="216"/>
      <c r="Q64" s="215"/>
    </row>
    <row r="65" spans="2:17" s="219" customFormat="1" ht="20.100000000000001" customHeight="1" x14ac:dyDescent="0.2">
      <c r="B65" s="217" t="s">
        <v>991</v>
      </c>
      <c r="C65" s="218"/>
      <c r="D65" s="218"/>
      <c r="E65" s="218"/>
      <c r="F65" s="218"/>
      <c r="G65" s="218"/>
      <c r="H65" s="218"/>
      <c r="I65" s="218"/>
      <c r="J65" s="218"/>
      <c r="K65" s="218"/>
      <c r="L65" s="218"/>
      <c r="M65" s="218"/>
      <c r="N65" s="218"/>
      <c r="O65" s="218"/>
      <c r="P65" s="218"/>
      <c r="Q65" s="218"/>
    </row>
    <row r="66" spans="2:17" s="199" customFormat="1" ht="14.45" customHeight="1" x14ac:dyDescent="0.2">
      <c r="B66" s="220" t="s">
        <v>824</v>
      </c>
      <c r="C66" s="221"/>
      <c r="D66" s="221"/>
      <c r="E66" s="221"/>
      <c r="F66" s="221"/>
      <c r="G66" s="221"/>
      <c r="H66" s="221"/>
      <c r="I66" s="221"/>
      <c r="J66" s="221"/>
      <c r="K66" s="221"/>
      <c r="L66" s="221"/>
      <c r="M66" s="221"/>
      <c r="N66" s="221"/>
      <c r="O66" s="221"/>
      <c r="P66" s="221"/>
      <c r="Q66" s="221"/>
    </row>
    <row r="67" spans="2:17" s="226" customFormat="1" ht="14.45" customHeight="1" x14ac:dyDescent="0.25">
      <c r="B67" s="222" t="s">
        <v>810</v>
      </c>
      <c r="C67" s="223" t="s">
        <v>825</v>
      </c>
      <c r="D67" s="223"/>
      <c r="E67" s="223"/>
      <c r="F67" s="224"/>
      <c r="G67" s="225">
        <v>0</v>
      </c>
      <c r="H67" s="224"/>
      <c r="I67" s="225">
        <v>0</v>
      </c>
      <c r="J67" s="224"/>
      <c r="K67" s="225">
        <v>0</v>
      </c>
      <c r="L67" s="224"/>
      <c r="M67" s="225">
        <v>0</v>
      </c>
      <c r="N67" s="224"/>
      <c r="O67" s="225">
        <v>0</v>
      </c>
      <c r="P67" s="224"/>
      <c r="Q67" s="225">
        <v>0</v>
      </c>
    </row>
    <row r="68" spans="2:17" s="226" customFormat="1" ht="14.45" customHeight="1" x14ac:dyDescent="0.25">
      <c r="B68" s="227" t="s">
        <v>810</v>
      </c>
      <c r="C68" s="177" t="s">
        <v>1020</v>
      </c>
      <c r="D68" s="177"/>
      <c r="E68" s="177"/>
      <c r="F68" s="228"/>
      <c r="G68" s="396"/>
      <c r="H68" s="228"/>
      <c r="I68" s="396"/>
      <c r="J68" s="228"/>
      <c r="K68" s="396"/>
      <c r="L68" s="228"/>
      <c r="M68" s="396"/>
      <c r="N68" s="228"/>
      <c r="O68" s="396"/>
      <c r="P68" s="228"/>
      <c r="Q68" s="396"/>
    </row>
    <row r="69" spans="2:17" s="226" customFormat="1" ht="14.45" customHeight="1" x14ac:dyDescent="0.25">
      <c r="B69" s="227" t="s">
        <v>810</v>
      </c>
      <c r="C69" s="177" t="s">
        <v>992</v>
      </c>
      <c r="D69" s="177"/>
      <c r="E69" s="177"/>
      <c r="F69" s="228"/>
      <c r="G69" s="229"/>
      <c r="H69" s="228"/>
      <c r="I69" s="229"/>
      <c r="J69" s="228"/>
      <c r="K69" s="229"/>
      <c r="L69" s="228"/>
      <c r="M69" s="229"/>
      <c r="N69" s="228"/>
      <c r="O69" s="229"/>
      <c r="P69" s="228"/>
      <c r="Q69" s="229"/>
    </row>
    <row r="70" spans="2:17" s="226" customFormat="1" ht="14.45" customHeight="1" x14ac:dyDescent="0.25">
      <c r="B70" s="227" t="s">
        <v>810</v>
      </c>
      <c r="C70" s="177" t="s">
        <v>993</v>
      </c>
      <c r="D70" s="177"/>
      <c r="E70" s="177"/>
      <c r="F70" s="228"/>
      <c r="G70" s="230" t="s">
        <v>994</v>
      </c>
      <c r="H70" s="228"/>
      <c r="I70" s="230" t="s">
        <v>994</v>
      </c>
      <c r="J70" s="228"/>
      <c r="K70" s="230" t="s">
        <v>994</v>
      </c>
      <c r="L70" s="228"/>
      <c r="M70" s="230" t="s">
        <v>994</v>
      </c>
      <c r="N70" s="228"/>
      <c r="O70" s="230" t="s">
        <v>994</v>
      </c>
      <c r="P70" s="228"/>
      <c r="Q70" s="230" t="s">
        <v>994</v>
      </c>
    </row>
    <row r="71" spans="2:17" s="226" customFormat="1" ht="14.45" customHeight="1" x14ac:dyDescent="0.25">
      <c r="B71" s="227" t="s">
        <v>810</v>
      </c>
      <c r="C71" s="177" t="s">
        <v>995</v>
      </c>
      <c r="D71" s="177"/>
      <c r="E71" s="177"/>
      <c r="F71" s="228"/>
      <c r="G71" s="231"/>
      <c r="H71" s="228"/>
      <c r="I71" s="231"/>
      <c r="J71" s="228"/>
      <c r="K71" s="231"/>
      <c r="L71" s="228"/>
      <c r="M71" s="231"/>
      <c r="N71" s="228"/>
      <c r="O71" s="231"/>
      <c r="P71" s="228"/>
      <c r="Q71" s="231"/>
    </row>
    <row r="72" spans="2:17" s="226" customFormat="1" ht="14.45" customHeight="1" x14ac:dyDescent="0.25">
      <c r="B72" s="227" t="s">
        <v>810</v>
      </c>
      <c r="C72" s="177" t="s">
        <v>996</v>
      </c>
      <c r="D72" s="177"/>
      <c r="E72" s="177"/>
      <c r="F72" s="228"/>
      <c r="G72" s="232" t="s">
        <v>997</v>
      </c>
      <c r="H72" s="228"/>
      <c r="I72" s="232" t="s">
        <v>997</v>
      </c>
      <c r="J72" s="228"/>
      <c r="K72" s="232" t="s">
        <v>997</v>
      </c>
      <c r="L72" s="228"/>
      <c r="M72" s="232" t="s">
        <v>997</v>
      </c>
      <c r="N72" s="228"/>
      <c r="O72" s="232" t="s">
        <v>997</v>
      </c>
      <c r="P72" s="228"/>
      <c r="Q72" s="232" t="s">
        <v>997</v>
      </c>
    </row>
    <row r="73" spans="2:17" s="199" customFormat="1" ht="14.45" customHeight="1" x14ac:dyDescent="0.2">
      <c r="B73" s="233" t="s">
        <v>826</v>
      </c>
      <c r="C73" s="234"/>
      <c r="D73" s="234"/>
      <c r="E73" s="234"/>
      <c r="F73" s="234"/>
      <c r="G73" s="234"/>
      <c r="H73" s="234"/>
      <c r="I73" s="234"/>
      <c r="J73" s="234"/>
      <c r="K73" s="234"/>
      <c r="L73" s="234"/>
      <c r="M73" s="234"/>
      <c r="N73" s="234"/>
      <c r="O73" s="234"/>
      <c r="P73" s="234"/>
      <c r="Q73" s="234"/>
    </row>
    <row r="74" spans="2:17" s="156" customFormat="1" ht="14.45" customHeight="1" x14ac:dyDescent="0.25">
      <c r="B74" s="235" t="s">
        <v>810</v>
      </c>
      <c r="C74" s="223" t="s">
        <v>998</v>
      </c>
      <c r="D74" s="223"/>
      <c r="E74" s="223"/>
      <c r="F74" s="224"/>
      <c r="G74" s="236">
        <f>Bangunan!O6</f>
        <v>216.68</v>
      </c>
      <c r="H74" s="224"/>
      <c r="I74" s="236">
        <f>pembanding!O6</f>
        <v>0</v>
      </c>
      <c r="J74" s="224"/>
      <c r="K74" s="236">
        <f>pembanding!O83</f>
        <v>0</v>
      </c>
      <c r="L74" s="224"/>
      <c r="M74" s="236">
        <f>pembanding!O160</f>
        <v>0</v>
      </c>
      <c r="N74" s="224"/>
      <c r="O74" s="236">
        <f>pembanding!O237</f>
        <v>0</v>
      </c>
      <c r="P74" s="224"/>
      <c r="Q74" s="236">
        <f>pembanding!O314</f>
        <v>0</v>
      </c>
    </row>
    <row r="75" spans="2:17" s="156" customFormat="1" ht="14.45" customHeight="1" x14ac:dyDescent="0.25">
      <c r="B75" s="227" t="s">
        <v>810</v>
      </c>
      <c r="C75" s="177" t="s">
        <v>999</v>
      </c>
      <c r="D75" s="177"/>
      <c r="E75" s="177"/>
      <c r="F75" s="228"/>
      <c r="G75" s="237">
        <f>Bangunan!O7</f>
        <v>2</v>
      </c>
      <c r="H75" s="228"/>
      <c r="I75" s="237">
        <f>pembanding!O7</f>
        <v>1</v>
      </c>
      <c r="J75" s="228"/>
      <c r="K75" s="237">
        <f>pembanding!O84</f>
        <v>1</v>
      </c>
      <c r="L75" s="228"/>
      <c r="M75" s="237">
        <f>pembanding!O161</f>
        <v>1</v>
      </c>
      <c r="N75" s="228"/>
      <c r="O75" s="237">
        <f>pembanding!O238</f>
        <v>0</v>
      </c>
      <c r="P75" s="228"/>
      <c r="Q75" s="237">
        <f>pembanding!O315</f>
        <v>0</v>
      </c>
    </row>
    <row r="76" spans="2:17" s="156" customFormat="1" ht="14.45" customHeight="1" x14ac:dyDescent="0.25">
      <c r="B76" s="227" t="s">
        <v>810</v>
      </c>
      <c r="C76" s="177" t="s">
        <v>1000</v>
      </c>
      <c r="D76" s="177"/>
      <c r="E76" s="177"/>
      <c r="F76" s="228"/>
      <c r="G76" s="238" t="str">
        <f>Bangunan!O3</f>
        <v>RUMAH TINGGAL MENENGAH</v>
      </c>
      <c r="H76" s="228"/>
      <c r="I76" s="238" t="str">
        <f>pembanding!O3</f>
        <v>RUMAH TINGGAL MENENGAH</v>
      </c>
      <c r="J76" s="228"/>
      <c r="K76" s="238" t="str">
        <f>pembanding!O80</f>
        <v>RUMAH TINGGAL MENENGAH</v>
      </c>
      <c r="L76" s="228"/>
      <c r="M76" s="238" t="str">
        <f>pembanding!O157</f>
        <v>RUMAH TINGGAL MENENGAH</v>
      </c>
      <c r="N76" s="228"/>
      <c r="O76" s="238" t="str">
        <f>pembanding!O234</f>
        <v>RUMAH TINGGAL MENENGAH</v>
      </c>
      <c r="P76" s="228"/>
      <c r="Q76" s="238" t="str">
        <f>pembanding!O311</f>
        <v>RUMAH TINGGAL MENENGAH</v>
      </c>
    </row>
    <row r="77" spans="2:17" s="156" customFormat="1" ht="14.45" customHeight="1" x14ac:dyDescent="0.25">
      <c r="B77" s="239" t="s">
        <v>810</v>
      </c>
      <c r="C77" s="164" t="s">
        <v>1001</v>
      </c>
      <c r="D77" s="164"/>
      <c r="E77" s="164"/>
      <c r="F77" s="539">
        <f>Bangunan!AS70</f>
        <v>0.26666666666666666</v>
      </c>
      <c r="G77" s="241" t="str">
        <f>IF(F77=0%,"-",IF(F77&lt;5%,"Baru",IF(F77&lt;15%,"Sangat Baik",IF(F77&lt;40%,"Baik",IF(F77&lt;60%,"Cukup",IF(F77&lt;70%,"Kurang",IF(F77&lt;80%,"Buruk",IF(F77&lt;100%,"Scrap"))))))))</f>
        <v>Baik</v>
      </c>
      <c r="H77" s="539">
        <f>pembanding!AS70</f>
        <v>0</v>
      </c>
      <c r="I77" s="241" t="str">
        <f>IF(H77=0%,"-",IF(H77&lt;5%,"Baru",IF(H77&lt;15%,"Sangat Baik",IF(H77&lt;40%,"Baik",IF(H77&lt;60%,"Cukup",IF(H77&lt;70%,"Kurang",IF(H77&lt;80%,"Buruk",IF(H77&lt;100%,"Scrap"))))))))</f>
        <v>-</v>
      </c>
      <c r="J77" s="540">
        <f>pembanding!AS147</f>
        <v>0</v>
      </c>
      <c r="K77" s="241" t="str">
        <f>IF(J77=0%,"-",IF(J77&lt;5%,"Baru",IF(J77&lt;15%,"Sangat Baik",IF(J77&lt;40%,"Baik",IF(J77&lt;60%,"Cukup",IF(J77&lt;70%,"Kurang",IF(J77&lt;80%,"Buruk",IF(J77&lt;100%,"Scrap"))))))))</f>
        <v>-</v>
      </c>
      <c r="L77" s="540">
        <f>pembanding!AS224</f>
        <v>0</v>
      </c>
      <c r="M77" s="241" t="str">
        <f>IF(L77=0%,"-",IF(L77&lt;5%,"Baru",IF(L77&lt;15%,"Sangat Baik",IF(L77&lt;40%,"Baik",IF(L77&lt;60%,"Cukup",IF(L77&lt;70%,"Kurang",IF(L77&lt;80%,"Buruk",IF(L77&lt;100%,"Scrap"))))))))</f>
        <v>-</v>
      </c>
      <c r="N77" s="540" t="e">
        <f>pembanding!AS301</f>
        <v>#N/A</v>
      </c>
      <c r="O77" s="241" t="e">
        <f>IF(N77=0%,"-",IF(N77&lt;5%,"Baru",IF(N77&lt;15%,"Sangat Baik",IF(N77&lt;40%,"Baik",IF(N77&lt;60%,"Cukup",IF(N77&lt;70%,"Kurang",IF(N77&lt;80%,"Buruk",IF(N77&lt;100%,"Scrap"))))))))</f>
        <v>#N/A</v>
      </c>
      <c r="P77" s="540" t="e">
        <f>pembanding!AS378</f>
        <v>#N/A</v>
      </c>
      <c r="Q77" s="241" t="e">
        <f>IF(P77=0%,"-",IF(P77&lt;5%,"Baru",IF(P77&lt;15%,"Sangat Baik",IF(P77&lt;40%,"Baik",IF(P77&lt;60%,"Cukup",IF(P77&lt;70%,"Kurang",IF(P77&lt;80%,"Buruk",IF(P77&lt;100%,"Scrap"))))))))</f>
        <v>#N/A</v>
      </c>
    </row>
    <row r="78" spans="2:17" s="156" customFormat="1" ht="14.45" customHeight="1" x14ac:dyDescent="0.25">
      <c r="B78" s="242" t="s">
        <v>810</v>
      </c>
      <c r="C78" s="243" t="s">
        <v>1002</v>
      </c>
      <c r="D78" s="243"/>
      <c r="E78" s="243"/>
      <c r="F78" s="244"/>
      <c r="G78" s="245" t="s">
        <v>1003</v>
      </c>
      <c r="H78" s="244"/>
      <c r="I78" s="245" t="s">
        <v>1003</v>
      </c>
      <c r="J78" s="244"/>
      <c r="K78" s="245" t="s">
        <v>1003</v>
      </c>
      <c r="L78" s="244"/>
      <c r="M78" s="245" t="s">
        <v>1003</v>
      </c>
      <c r="N78" s="244"/>
      <c r="O78" s="245" t="s">
        <v>1003</v>
      </c>
      <c r="P78" s="244"/>
      <c r="Q78" s="245" t="s">
        <v>1003</v>
      </c>
    </row>
    <row r="79" spans="2:17" s="156" customFormat="1" ht="14.45" customHeight="1" x14ac:dyDescent="0.25">
      <c r="B79" s="246" t="s">
        <v>1004</v>
      </c>
      <c r="C79" s="243"/>
      <c r="D79" s="243"/>
      <c r="E79" s="243"/>
      <c r="F79" s="244"/>
      <c r="G79" s="245" t="s">
        <v>1005</v>
      </c>
      <c r="H79" s="244"/>
      <c r="I79" s="245" t="s">
        <v>1005</v>
      </c>
      <c r="J79" s="244"/>
      <c r="K79" s="245" t="s">
        <v>1005</v>
      </c>
      <c r="L79" s="244"/>
      <c r="M79" s="245" t="s">
        <v>1005</v>
      </c>
      <c r="N79" s="244"/>
      <c r="O79" s="245" t="s">
        <v>1005</v>
      </c>
      <c r="P79" s="244"/>
      <c r="Q79" s="245" t="s">
        <v>1005</v>
      </c>
    </row>
    <row r="81" spans="1:17" ht="20.100000000000001" customHeight="1" x14ac:dyDescent="0.2">
      <c r="B81" s="247"/>
      <c r="C81" s="248" t="s">
        <v>1006</v>
      </c>
      <c r="D81" s="248"/>
      <c r="E81" s="248"/>
      <c r="F81" s="248"/>
      <c r="G81" s="248"/>
      <c r="H81" s="249"/>
      <c r="I81" s="250">
        <v>0</v>
      </c>
      <c r="J81" s="249"/>
      <c r="K81" s="250">
        <v>0</v>
      </c>
      <c r="L81" s="249"/>
      <c r="M81" s="250">
        <v>0</v>
      </c>
      <c r="N81" s="249"/>
      <c r="O81" s="250">
        <v>0</v>
      </c>
      <c r="P81" s="249"/>
      <c r="Q81" s="250">
        <v>0</v>
      </c>
    </row>
    <row r="82" spans="1:17" ht="20.100000000000001" customHeight="1" x14ac:dyDescent="0.2">
      <c r="B82" s="581"/>
      <c r="C82" s="582" t="s">
        <v>1082</v>
      </c>
      <c r="D82" s="583"/>
      <c r="E82" s="583"/>
      <c r="F82" s="583"/>
      <c r="G82" s="583"/>
      <c r="H82" s="584"/>
      <c r="I82" s="585">
        <v>0</v>
      </c>
      <c r="J82" s="584"/>
      <c r="K82" s="585">
        <v>0</v>
      </c>
      <c r="L82" s="584"/>
      <c r="M82" s="585">
        <v>0</v>
      </c>
      <c r="N82" s="584"/>
      <c r="O82" s="585">
        <v>0</v>
      </c>
      <c r="P82" s="584"/>
      <c r="Q82" s="585">
        <v>0</v>
      </c>
    </row>
    <row r="83" spans="1:17" ht="20.100000000000001" customHeight="1" x14ac:dyDescent="0.2">
      <c r="B83" s="415" t="s">
        <v>1007</v>
      </c>
      <c r="C83" s="411"/>
      <c r="D83" s="411"/>
      <c r="E83" s="411"/>
      <c r="F83" s="411"/>
      <c r="G83" s="411"/>
      <c r="H83" s="412">
        <v>0.1</v>
      </c>
      <c r="I83" s="586">
        <f>IF(I81=0,I82*(1-H83),I81)</f>
        <v>0</v>
      </c>
      <c r="J83" s="412">
        <v>0.1</v>
      </c>
      <c r="K83" s="586">
        <f>IF(K81=0,K82*(1-J83),K81)</f>
        <v>0</v>
      </c>
      <c r="L83" s="412">
        <v>0.1</v>
      </c>
      <c r="M83" s="586">
        <f>IF(M81=0,M82*(1-L83),M81)</f>
        <v>0</v>
      </c>
      <c r="N83" s="418">
        <v>0.1</v>
      </c>
      <c r="O83" s="413">
        <f>IF(O81=0,O82*(1-N83),O81)</f>
        <v>0</v>
      </c>
      <c r="P83" s="418">
        <v>0.1</v>
      </c>
      <c r="Q83" s="413">
        <f>IF(Q81=0,Q82*(1-P83),Q81)</f>
        <v>0</v>
      </c>
    </row>
    <row r="84" spans="1:17" s="409" customFormat="1" ht="20.100000000000001" customHeight="1" x14ac:dyDescent="0.2">
      <c r="B84" s="404"/>
      <c r="C84" s="405" t="s">
        <v>1083</v>
      </c>
      <c r="D84" s="248"/>
      <c r="E84" s="248"/>
      <c r="F84" s="248"/>
      <c r="G84" s="248"/>
      <c r="H84" s="406"/>
      <c r="I84" s="250">
        <v>0</v>
      </c>
      <c r="J84" s="406"/>
      <c r="K84" s="250">
        <v>0</v>
      </c>
      <c r="L84" s="406"/>
      <c r="M84" s="250">
        <v>0</v>
      </c>
      <c r="N84" s="249"/>
      <c r="O84" s="250">
        <v>0</v>
      </c>
      <c r="P84" s="407"/>
      <c r="Q84" s="408">
        <v>0</v>
      </c>
    </row>
    <row r="85" spans="1:17" s="409" customFormat="1" ht="20.100000000000001" customHeight="1" x14ac:dyDescent="0.2">
      <c r="B85" s="410" t="s">
        <v>1084</v>
      </c>
      <c r="C85" s="411"/>
      <c r="D85" s="411"/>
      <c r="E85" s="411"/>
      <c r="F85" s="411"/>
      <c r="G85" s="411"/>
      <c r="H85" s="418">
        <v>0.1</v>
      </c>
      <c r="I85" s="413">
        <f>I84*(1-H85)</f>
        <v>0</v>
      </c>
      <c r="J85" s="418">
        <v>0.1</v>
      </c>
      <c r="K85" s="413">
        <f>K84*(1-J85)</f>
        <v>0</v>
      </c>
      <c r="L85" s="418">
        <v>0.1</v>
      </c>
      <c r="M85" s="413">
        <f>M84*(1-L85)</f>
        <v>0</v>
      </c>
      <c r="N85" s="412">
        <v>0.1</v>
      </c>
      <c r="O85" s="413">
        <f>O84*(1-N85)</f>
        <v>0</v>
      </c>
      <c r="P85" s="412">
        <v>0.1</v>
      </c>
      <c r="Q85" s="413">
        <f>Q84*(1-P85)</f>
        <v>0</v>
      </c>
    </row>
    <row r="86" spans="1:17" s="409" customFormat="1" ht="20.100000000000001" customHeight="1" x14ac:dyDescent="0.2">
      <c r="B86" s="415" t="s">
        <v>1087</v>
      </c>
      <c r="C86" s="416"/>
      <c r="D86" s="416"/>
      <c r="E86" s="416"/>
      <c r="F86" s="416"/>
      <c r="G86" s="416"/>
      <c r="H86" s="417"/>
      <c r="I86" s="414" t="e">
        <f>I85/I83</f>
        <v>#DIV/0!</v>
      </c>
      <c r="J86" s="417"/>
      <c r="K86" s="414" t="e">
        <f>K85/K83</f>
        <v>#DIV/0!</v>
      </c>
      <c r="L86" s="417"/>
      <c r="M86" s="414" t="e">
        <f>M85/M83</f>
        <v>#DIV/0!</v>
      </c>
      <c r="N86" s="417"/>
      <c r="O86" s="414" t="e">
        <f>O85/O83</f>
        <v>#DIV/0!</v>
      </c>
      <c r="P86" s="417"/>
      <c r="Q86" s="414" t="e">
        <f>Q85/Q83</f>
        <v>#DIV/0!</v>
      </c>
    </row>
    <row r="87" spans="1:17" s="148" customFormat="1" ht="14.45" customHeight="1" x14ac:dyDescent="0.2">
      <c r="B87" s="256"/>
      <c r="C87" s="256"/>
      <c r="D87" s="256"/>
      <c r="E87" s="256"/>
      <c r="F87" s="256"/>
      <c r="G87" s="256"/>
      <c r="H87" s="256"/>
      <c r="I87" s="257"/>
      <c r="J87" s="256"/>
      <c r="K87" s="257"/>
      <c r="L87" s="256"/>
      <c r="M87" s="256"/>
      <c r="N87" s="256"/>
      <c r="O87" s="256"/>
      <c r="P87" s="256"/>
      <c r="Q87" s="256"/>
    </row>
    <row r="88" spans="1:17" ht="20.100000000000001" customHeight="1" x14ac:dyDescent="0.2">
      <c r="B88" s="285" t="s">
        <v>1017</v>
      </c>
      <c r="C88" s="286"/>
      <c r="D88" s="286"/>
      <c r="E88" s="286"/>
      <c r="F88" s="286"/>
      <c r="G88" s="286"/>
      <c r="H88" s="286"/>
      <c r="I88" s="286"/>
      <c r="J88" s="286"/>
      <c r="K88" s="286"/>
      <c r="L88" s="286"/>
      <c r="M88" s="286"/>
      <c r="N88" s="286"/>
      <c r="O88" s="286"/>
      <c r="P88" s="286"/>
      <c r="Q88" s="286"/>
    </row>
    <row r="89" spans="1:17" s="156" customFormat="1" ht="14.45" customHeight="1" x14ac:dyDescent="0.25">
      <c r="A89" s="156" t="s">
        <v>1018</v>
      </c>
      <c r="B89" s="287">
        <v>1</v>
      </c>
      <c r="C89" s="288" t="s">
        <v>1019</v>
      </c>
      <c r="D89" s="288"/>
      <c r="E89" s="288"/>
      <c r="F89" s="289"/>
      <c r="G89" s="397" t="e">
        <f>E35</f>
        <v>#REF!</v>
      </c>
      <c r="H89" s="289"/>
      <c r="I89" s="397" t="str">
        <f>H63</f>
        <v>?? Juli 2020</v>
      </c>
      <c r="J89" s="289"/>
      <c r="K89" s="397" t="str">
        <f>J63</f>
        <v>?? Juli 2020</v>
      </c>
      <c r="L89" s="289"/>
      <c r="M89" s="397" t="str">
        <f>L63</f>
        <v>?? Juli 2020</v>
      </c>
      <c r="N89" s="289"/>
      <c r="O89" s="397">
        <f>N63</f>
        <v>0</v>
      </c>
      <c r="P89" s="289"/>
      <c r="Q89" s="397">
        <f>P63</f>
        <v>0</v>
      </c>
    </row>
    <row r="90" spans="1:17" s="156" customFormat="1" ht="14.45" customHeight="1" x14ac:dyDescent="0.25">
      <c r="B90" s="290"/>
      <c r="C90" s="291"/>
      <c r="D90" s="291"/>
      <c r="E90" s="291"/>
      <c r="F90" s="290"/>
      <c r="G90" s="292"/>
      <c r="H90" s="293">
        <v>0</v>
      </c>
      <c r="I90" s="526" t="e">
        <f>H90*I86</f>
        <v>#DIV/0!</v>
      </c>
      <c r="J90" s="293">
        <v>0</v>
      </c>
      <c r="K90" s="526" t="e">
        <f>J90*K86</f>
        <v>#DIV/0!</v>
      </c>
      <c r="L90" s="293">
        <v>0</v>
      </c>
      <c r="M90" s="526" t="e">
        <f>L90*M86</f>
        <v>#DIV/0!</v>
      </c>
      <c r="N90" s="293">
        <v>0</v>
      </c>
      <c r="O90" s="526" t="e">
        <f>N90*O86</f>
        <v>#DIV/0!</v>
      </c>
      <c r="P90" s="293">
        <v>0</v>
      </c>
      <c r="Q90" s="526" t="e">
        <f>P90*Q86</f>
        <v>#DIV/0!</v>
      </c>
    </row>
    <row r="91" spans="1:17" s="156" customFormat="1" ht="14.45" customHeight="1" x14ac:dyDescent="0.25">
      <c r="B91" s="295">
        <v>2</v>
      </c>
      <c r="C91" s="296" t="str">
        <f>C68</f>
        <v>Hak atas Properti yang dialihkan (Legalitas)</v>
      </c>
      <c r="D91" s="296"/>
      <c r="E91" s="296"/>
      <c r="F91" s="169"/>
      <c r="G91" s="496">
        <f>G68</f>
        <v>0</v>
      </c>
      <c r="H91" s="169"/>
      <c r="I91" s="496">
        <f>I68</f>
        <v>0</v>
      </c>
      <c r="J91" s="169"/>
      <c r="K91" s="496">
        <f>K68</f>
        <v>0</v>
      </c>
      <c r="L91" s="169"/>
      <c r="M91" s="496">
        <f>M68</f>
        <v>0</v>
      </c>
      <c r="N91" s="169"/>
      <c r="O91" s="496">
        <f>O68</f>
        <v>0</v>
      </c>
      <c r="P91" s="169"/>
      <c r="Q91" s="496">
        <f>Q68</f>
        <v>0</v>
      </c>
    </row>
    <row r="92" spans="1:17" s="156" customFormat="1" ht="14.45" customHeight="1" x14ac:dyDescent="0.25">
      <c r="B92" s="268"/>
      <c r="C92" s="297"/>
      <c r="D92" s="297"/>
      <c r="E92" s="297"/>
      <c r="F92" s="268"/>
      <c r="G92" s="298"/>
      <c r="H92" s="299"/>
      <c r="I92" s="528" t="e">
        <f>H92*(I86+I90)</f>
        <v>#DIV/0!</v>
      </c>
      <c r="J92" s="299"/>
      <c r="K92" s="528" t="e">
        <f>J92*(K86+K90)</f>
        <v>#DIV/0!</v>
      </c>
      <c r="L92" s="299"/>
      <c r="M92" s="528" t="e">
        <f>L92*(M86+M90)</f>
        <v>#DIV/0!</v>
      </c>
      <c r="N92" s="299"/>
      <c r="O92" s="528" t="e">
        <f>N92*(O86+O90)</f>
        <v>#DIV/0!</v>
      </c>
      <c r="P92" s="299"/>
      <c r="Q92" s="528" t="e">
        <f>P92*(Q86+Q90)</f>
        <v>#DIV/0!</v>
      </c>
    </row>
    <row r="93" spans="1:17" s="156" customFormat="1" ht="14.45" customHeight="1" x14ac:dyDescent="0.25">
      <c r="A93" s="156" t="s">
        <v>1021</v>
      </c>
      <c r="B93" s="301">
        <v>3</v>
      </c>
      <c r="C93" s="302" t="s">
        <v>1022</v>
      </c>
      <c r="D93" s="302"/>
      <c r="E93" s="302"/>
      <c r="F93" s="240"/>
      <c r="G93" s="303" t="s">
        <v>1023</v>
      </c>
      <c r="H93" s="240"/>
      <c r="I93" s="303" t="s">
        <v>1023</v>
      </c>
      <c r="J93" s="240"/>
      <c r="K93" s="303" t="s">
        <v>1023</v>
      </c>
      <c r="L93" s="240"/>
      <c r="M93" s="303" t="s">
        <v>1023</v>
      </c>
      <c r="N93" s="240"/>
      <c r="O93" s="303" t="s">
        <v>1023</v>
      </c>
      <c r="P93" s="240"/>
      <c r="Q93" s="303" t="s">
        <v>1023</v>
      </c>
    </row>
    <row r="94" spans="1:17" s="156" customFormat="1" ht="14.45" customHeight="1" x14ac:dyDescent="0.25">
      <c r="B94" s="268"/>
      <c r="C94" s="297"/>
      <c r="D94" s="297"/>
      <c r="E94" s="297"/>
      <c r="F94" s="268"/>
      <c r="G94" s="298"/>
      <c r="H94" s="299"/>
      <c r="I94" s="528" t="e">
        <f>H94*(I86+I90)</f>
        <v>#DIV/0!</v>
      </c>
      <c r="J94" s="299"/>
      <c r="K94" s="528" t="e">
        <f>J94*(K86+K90)</f>
        <v>#DIV/0!</v>
      </c>
      <c r="L94" s="299"/>
      <c r="M94" s="528" t="e">
        <f>L94*(M86+M90)</f>
        <v>#DIV/0!</v>
      </c>
      <c r="N94" s="299"/>
      <c r="O94" s="528" t="e">
        <f>N94*(O86+O90)</f>
        <v>#DIV/0!</v>
      </c>
      <c r="P94" s="299"/>
      <c r="Q94" s="528" t="e">
        <f>P94*(Q86+Q90)</f>
        <v>#DIV/0!</v>
      </c>
    </row>
    <row r="95" spans="1:17" s="156" customFormat="1" ht="14.45" customHeight="1" x14ac:dyDescent="0.25">
      <c r="A95" s="304" t="s">
        <v>1024</v>
      </c>
      <c r="B95" s="301">
        <v>4</v>
      </c>
      <c r="C95" s="302" t="s">
        <v>1025</v>
      </c>
      <c r="D95" s="302"/>
      <c r="E95" s="302"/>
      <c r="F95" s="240"/>
      <c r="G95" s="303" t="s">
        <v>1026</v>
      </c>
      <c r="H95" s="240"/>
      <c r="I95" s="303" t="s">
        <v>1026</v>
      </c>
      <c r="J95" s="240"/>
      <c r="K95" s="303" t="s">
        <v>1026</v>
      </c>
      <c r="L95" s="240"/>
      <c r="M95" s="303" t="s">
        <v>1026</v>
      </c>
      <c r="N95" s="240"/>
      <c r="O95" s="303" t="s">
        <v>1026</v>
      </c>
      <c r="P95" s="240"/>
      <c r="Q95" s="303" t="s">
        <v>1026</v>
      </c>
    </row>
    <row r="96" spans="1:17" s="156" customFormat="1" ht="14.45" customHeight="1" x14ac:dyDescent="0.25">
      <c r="B96" s="268"/>
      <c r="C96" s="297"/>
      <c r="D96" s="297"/>
      <c r="E96" s="297"/>
      <c r="F96" s="268"/>
      <c r="G96" s="298"/>
      <c r="H96" s="299"/>
      <c r="I96" s="528" t="e">
        <f>H96*(I86+I90)</f>
        <v>#DIV/0!</v>
      </c>
      <c r="J96" s="299"/>
      <c r="K96" s="528" t="e">
        <f>J96*(K86+K90)</f>
        <v>#DIV/0!</v>
      </c>
      <c r="L96" s="299"/>
      <c r="M96" s="528" t="e">
        <f>L96*(M86+M90)</f>
        <v>#DIV/0!</v>
      </c>
      <c r="N96" s="299"/>
      <c r="O96" s="528" t="e">
        <f>N96*(O86+O90)</f>
        <v>#DIV/0!</v>
      </c>
      <c r="P96" s="299"/>
      <c r="Q96" s="528" t="e">
        <f>P96*(Q86+Q90)</f>
        <v>#DIV/0!</v>
      </c>
    </row>
    <row r="97" spans="1:19" s="156" customFormat="1" ht="14.45" customHeight="1" x14ac:dyDescent="0.25">
      <c r="B97" s="301">
        <v>5</v>
      </c>
      <c r="C97" s="302" t="s">
        <v>1027</v>
      </c>
      <c r="D97" s="302"/>
      <c r="E97" s="302"/>
      <c r="F97" s="240"/>
      <c r="G97" s="238"/>
      <c r="H97" s="240"/>
      <c r="I97" s="238"/>
      <c r="J97" s="240"/>
      <c r="K97" s="238"/>
      <c r="L97" s="240"/>
      <c r="M97" s="238"/>
      <c r="N97" s="240"/>
      <c r="O97" s="238" t="s">
        <v>1028</v>
      </c>
      <c r="P97" s="240"/>
      <c r="Q97" s="238" t="s">
        <v>1028</v>
      </c>
    </row>
    <row r="98" spans="1:19" s="156" customFormat="1" ht="14.45" customHeight="1" x14ac:dyDescent="0.25">
      <c r="B98" s="305"/>
      <c r="C98" s="296" t="s">
        <v>1029</v>
      </c>
      <c r="D98" s="296"/>
      <c r="E98" s="296"/>
      <c r="F98" s="305"/>
      <c r="G98" s="306"/>
      <c r="H98" s="307"/>
      <c r="I98" s="530" t="e">
        <f>H98*(I86+I90)</f>
        <v>#DIV/0!</v>
      </c>
      <c r="J98" s="307"/>
      <c r="K98" s="530" t="e">
        <f>J98*(K86+K90)</f>
        <v>#DIV/0!</v>
      </c>
      <c r="L98" s="307"/>
      <c r="M98" s="530" t="e">
        <f>L98*(M86+M90)</f>
        <v>#DIV/0!</v>
      </c>
      <c r="N98" s="307"/>
      <c r="O98" s="530" t="e">
        <f>N98*(O86+O90)</f>
        <v>#DIV/0!</v>
      </c>
      <c r="P98" s="307"/>
      <c r="Q98" s="530" t="e">
        <f>P98*(Q86+Q90)</f>
        <v>#DIV/0!</v>
      </c>
    </row>
    <row r="99" spans="1:19" s="226" customFormat="1" ht="14.45" customHeight="1" x14ac:dyDescent="0.25">
      <c r="B99" s="309" t="s">
        <v>1030</v>
      </c>
      <c r="C99" s="310"/>
      <c r="D99" s="310"/>
      <c r="E99" s="310"/>
      <c r="F99" s="310"/>
      <c r="G99" s="311"/>
      <c r="H99" s="312"/>
      <c r="I99" s="527" t="e">
        <f>I86+I90+I92+I94+I96+I98</f>
        <v>#DIV/0!</v>
      </c>
      <c r="J99" s="312"/>
      <c r="K99" s="527" t="e">
        <f>K86+K90+K92+K94+K96+K98</f>
        <v>#DIV/0!</v>
      </c>
      <c r="L99" s="312"/>
      <c r="M99" s="527" t="e">
        <f>M86+M90+M92+M94+M96+M98</f>
        <v>#DIV/0!</v>
      </c>
      <c r="N99" s="312"/>
      <c r="O99" s="527" t="e">
        <f>O86+O90+O92+O94+O96+O98</f>
        <v>#DIV/0!</v>
      </c>
      <c r="P99" s="312"/>
      <c r="Q99" s="527" t="e">
        <f>Q86+Q90+Q92+Q94+Q96+Q98</f>
        <v>#DIV/0!</v>
      </c>
    </row>
    <row r="100" spans="1:19" s="167" customFormat="1" ht="14.45" customHeight="1" x14ac:dyDescent="0.2">
      <c r="B100" s="314" t="s">
        <v>13</v>
      </c>
      <c r="C100" s="288" t="s">
        <v>1031</v>
      </c>
      <c r="D100" s="288"/>
      <c r="E100" s="288"/>
      <c r="F100" s="315"/>
      <c r="G100" s="316"/>
      <c r="H100" s="315"/>
      <c r="I100" s="316"/>
      <c r="J100" s="315"/>
      <c r="K100" s="316"/>
      <c r="L100" s="315"/>
      <c r="M100" s="316"/>
      <c r="N100" s="315"/>
      <c r="O100" s="316"/>
      <c r="P100" s="315"/>
      <c r="Q100" s="316"/>
      <c r="R100" s="148"/>
      <c r="S100" s="148"/>
    </row>
    <row r="101" spans="1:19" s="226" customFormat="1" ht="14.45" customHeight="1" x14ac:dyDescent="0.25">
      <c r="A101" s="317"/>
      <c r="B101" s="318"/>
      <c r="C101" s="203" t="s">
        <v>1032</v>
      </c>
      <c r="D101" s="203"/>
      <c r="E101" s="319"/>
      <c r="F101" s="318"/>
      <c r="G101" s="320"/>
      <c r="H101" s="321"/>
      <c r="I101" s="529" t="e">
        <f>H101*I99</f>
        <v>#DIV/0!</v>
      </c>
      <c r="J101" s="321"/>
      <c r="K101" s="529" t="e">
        <f>J101*K99</f>
        <v>#DIV/0!</v>
      </c>
      <c r="L101" s="321"/>
      <c r="M101" s="529" t="e">
        <f>L101*M99</f>
        <v>#DIV/0!</v>
      </c>
      <c r="N101" s="321"/>
      <c r="O101" s="529" t="e">
        <f>N101*O99</f>
        <v>#DIV/0!</v>
      </c>
      <c r="P101" s="321"/>
      <c r="Q101" s="529" t="e">
        <f>P101*Q99</f>
        <v>#DIV/0!</v>
      </c>
    </row>
    <row r="102" spans="1:19" s="156" customFormat="1" ht="20.100000000000001" customHeight="1" x14ac:dyDescent="0.25">
      <c r="B102" s="253" t="s">
        <v>1132</v>
      </c>
      <c r="C102" s="254"/>
      <c r="D102" s="254"/>
      <c r="E102" s="254"/>
      <c r="F102" s="254"/>
      <c r="G102" s="323"/>
      <c r="H102" s="324"/>
      <c r="I102" s="511" t="e">
        <f>I99+I101</f>
        <v>#DIV/0!</v>
      </c>
      <c r="J102" s="324"/>
      <c r="K102" s="511" t="e">
        <f>K99+K101</f>
        <v>#DIV/0!</v>
      </c>
      <c r="L102" s="324"/>
      <c r="M102" s="511" t="e">
        <f>M99+M101</f>
        <v>#DIV/0!</v>
      </c>
      <c r="N102" s="324"/>
      <c r="O102" s="511" t="e">
        <f>O99+O101</f>
        <v>#DIV/0!</v>
      </c>
      <c r="P102" s="324"/>
      <c r="Q102" s="511" t="e">
        <f>Q99+Q101</f>
        <v>#DIV/0!</v>
      </c>
    </row>
    <row r="103" spans="1:19" s="296" customFormat="1" ht="14.45" customHeight="1" x14ac:dyDescent="0.25">
      <c r="B103" s="326"/>
      <c r="C103" s="327"/>
      <c r="D103" s="327"/>
      <c r="E103" s="327"/>
      <c r="F103" s="327"/>
      <c r="G103" s="327"/>
      <c r="H103" s="327"/>
      <c r="I103" s="328"/>
      <c r="J103" s="327"/>
      <c r="K103" s="328"/>
      <c r="L103" s="327"/>
      <c r="M103" s="328"/>
      <c r="N103" s="327"/>
      <c r="O103" s="328"/>
      <c r="P103" s="327"/>
      <c r="Q103" s="328"/>
    </row>
    <row r="104" spans="1:19" ht="20.100000000000001" customHeight="1" x14ac:dyDescent="0.2">
      <c r="B104" s="258" t="s">
        <v>1105</v>
      </c>
      <c r="C104" s="259"/>
      <c r="D104" s="259"/>
      <c r="E104" s="259"/>
      <c r="F104" s="259"/>
      <c r="G104" s="259"/>
      <c r="H104" s="259"/>
      <c r="I104" s="259"/>
      <c r="J104" s="259"/>
      <c r="K104" s="259"/>
      <c r="L104" s="259"/>
      <c r="M104" s="259"/>
      <c r="N104" s="259"/>
      <c r="O104" s="259"/>
      <c r="P104" s="259"/>
      <c r="Q104" s="259"/>
    </row>
    <row r="105" spans="1:19" s="156" customFormat="1" ht="14.45" customHeight="1" x14ac:dyDescent="0.25">
      <c r="B105" s="260" t="s">
        <v>810</v>
      </c>
      <c r="C105" s="161" t="s">
        <v>828</v>
      </c>
      <c r="D105" s="161"/>
      <c r="E105" s="161"/>
      <c r="F105" s="261"/>
      <c r="G105" s="162"/>
      <c r="H105" s="261"/>
      <c r="I105" s="162"/>
      <c r="J105" s="261"/>
      <c r="K105" s="162"/>
      <c r="L105" s="261"/>
      <c r="M105" s="162"/>
      <c r="N105" s="261"/>
      <c r="O105" s="162"/>
      <c r="P105" s="261"/>
      <c r="Q105" s="162"/>
    </row>
    <row r="106" spans="1:19" s="156" customFormat="1" ht="14.45" customHeight="1" x14ac:dyDescent="0.25">
      <c r="B106" s="227"/>
      <c r="C106" s="262" t="s">
        <v>1009</v>
      </c>
      <c r="D106" s="262"/>
      <c r="E106" s="177"/>
      <c r="F106" s="264"/>
      <c r="G106" s="269">
        <f>Bangunan!X75</f>
        <v>6314872.3729105443</v>
      </c>
      <c r="H106" s="264"/>
      <c r="I106" s="269">
        <f>pembanding!X75</f>
        <v>230526.88200300001</v>
      </c>
      <c r="J106" s="264"/>
      <c r="K106" s="269">
        <f>pembanding!X152</f>
        <v>230526.88200300001</v>
      </c>
      <c r="L106" s="264"/>
      <c r="M106" s="269">
        <f>pembanding!X229</f>
        <v>230526.88200300001</v>
      </c>
      <c r="N106" s="264"/>
      <c r="O106" s="269" t="e">
        <f>pembanding!X306</f>
        <v>#N/A</v>
      </c>
      <c r="P106" s="264"/>
      <c r="Q106" s="269" t="e">
        <f>pembanding!X383</f>
        <v>#N/A</v>
      </c>
    </row>
    <row r="107" spans="1:19" s="156" customFormat="1" ht="14.45" customHeight="1" x14ac:dyDescent="0.25">
      <c r="B107" s="270"/>
      <c r="C107" s="266" t="s">
        <v>1010</v>
      </c>
      <c r="D107" s="266"/>
      <c r="E107" s="164"/>
      <c r="F107" s="271"/>
      <c r="G107" s="272">
        <f>IF(G106=0,0,G110/G106)</f>
        <v>0.73333333333333339</v>
      </c>
      <c r="H107" s="271"/>
      <c r="I107" s="272">
        <f>IF(I106=0,0,I110/I106)</f>
        <v>1</v>
      </c>
      <c r="J107" s="271"/>
      <c r="K107" s="272">
        <f>IF(K106=0,0,K110/K106)</f>
        <v>1</v>
      </c>
      <c r="L107" s="271"/>
      <c r="M107" s="272">
        <f>IF(M106=0,0,M110/M106)</f>
        <v>1</v>
      </c>
      <c r="N107" s="271"/>
      <c r="O107" s="272" t="e">
        <f>IF(O106=0,0,O110/O106)</f>
        <v>#N/A</v>
      </c>
      <c r="P107" s="271"/>
      <c r="Q107" s="272" t="e">
        <f>IF(Q106=0,0,Q110/Q106)</f>
        <v>#N/A</v>
      </c>
    </row>
    <row r="108" spans="1:19" s="156" customFormat="1" ht="14.45" customHeight="1" x14ac:dyDescent="0.25">
      <c r="B108" s="419"/>
      <c r="C108" s="420" t="s">
        <v>1085</v>
      </c>
      <c r="D108" s="420"/>
      <c r="E108" s="421"/>
      <c r="F108" s="422"/>
      <c r="G108" s="424">
        <f>Bangunan!AS68</f>
        <v>30</v>
      </c>
      <c r="H108" s="422"/>
      <c r="I108" s="424">
        <f>pembanding!AS68</f>
        <v>40</v>
      </c>
      <c r="J108" s="422"/>
      <c r="K108" s="424">
        <f>pembanding!AS145</f>
        <v>0</v>
      </c>
      <c r="L108" s="422"/>
      <c r="M108" s="424">
        <f>pembanding!AS222</f>
        <v>0</v>
      </c>
      <c r="N108" s="422"/>
      <c r="O108" s="424">
        <f>pembanding!AS299</f>
        <v>0</v>
      </c>
      <c r="P108" s="422"/>
      <c r="Q108" s="424">
        <f>pembanding!AS376</f>
        <v>0</v>
      </c>
      <c r="R108" s="400"/>
      <c r="S108" s="400"/>
    </row>
    <row r="109" spans="1:19" s="156" customFormat="1" ht="14.45" customHeight="1" x14ac:dyDescent="0.25">
      <c r="B109" s="419"/>
      <c r="C109" s="425" t="s">
        <v>1113</v>
      </c>
      <c r="D109" s="420"/>
      <c r="E109" s="421"/>
      <c r="F109" s="422"/>
      <c r="G109" s="423">
        <f>1/(G107*G108)</f>
        <v>4.5454545454545456E-2</v>
      </c>
      <c r="H109" s="422"/>
      <c r="I109" s="423">
        <f>1/(I107*I108)</f>
        <v>2.5000000000000001E-2</v>
      </c>
      <c r="J109" s="422"/>
      <c r="K109" s="423" t="e">
        <f>1/(K107*K108)</f>
        <v>#DIV/0!</v>
      </c>
      <c r="L109" s="422"/>
      <c r="M109" s="423" t="e">
        <f>1/(M107*M108)</f>
        <v>#DIV/0!</v>
      </c>
      <c r="N109" s="422"/>
      <c r="O109" s="423" t="e">
        <f>1/(O107*O108)</f>
        <v>#N/A</v>
      </c>
      <c r="P109" s="422"/>
      <c r="Q109" s="423" t="e">
        <f>1/(Q107*Q108)</f>
        <v>#N/A</v>
      </c>
      <c r="R109" s="400"/>
      <c r="S109" s="400"/>
    </row>
    <row r="110" spans="1:19" s="156" customFormat="1" ht="14.45" customHeight="1" x14ac:dyDescent="0.25">
      <c r="B110" s="222"/>
      <c r="C110" s="262" t="s">
        <v>1011</v>
      </c>
      <c r="D110" s="262"/>
      <c r="E110" s="273"/>
      <c r="F110" s="274"/>
      <c r="G110" s="275">
        <f>Bangunan!AS75</f>
        <v>4630906.4068010664</v>
      </c>
      <c r="H110" s="274"/>
      <c r="I110" s="275">
        <f>pembanding!AS75</f>
        <v>230526.88200300001</v>
      </c>
      <c r="J110" s="274"/>
      <c r="K110" s="275">
        <f>pembanding!AS152</f>
        <v>230526.88200300001</v>
      </c>
      <c r="L110" s="274"/>
      <c r="M110" s="275">
        <f>pembanding!AS229</f>
        <v>230526.88200300001</v>
      </c>
      <c r="N110" s="274"/>
      <c r="O110" s="275" t="e">
        <f>pembanding!AS306</f>
        <v>#N/A</v>
      </c>
      <c r="P110" s="274"/>
      <c r="Q110" s="275" t="e">
        <f>pembanding!AS383</f>
        <v>#N/A</v>
      </c>
    </row>
    <row r="111" spans="1:19" s="156" customFormat="1" ht="14.45" customHeight="1" x14ac:dyDescent="0.25">
      <c r="B111" s="276"/>
      <c r="C111" s="277" t="s">
        <v>1012</v>
      </c>
      <c r="D111" s="277"/>
      <c r="E111" s="277"/>
      <c r="F111" s="495"/>
      <c r="G111" s="279">
        <f>G74*G110</f>
        <v>1003424800.2256551</v>
      </c>
      <c r="H111" s="495" t="e">
        <f>I111/I83</f>
        <v>#DIV/0!</v>
      </c>
      <c r="I111" s="279">
        <f>I74*I110</f>
        <v>0</v>
      </c>
      <c r="J111" s="495" t="e">
        <f>K111/K83</f>
        <v>#DIV/0!</v>
      </c>
      <c r="K111" s="279">
        <f>K74*K110</f>
        <v>0</v>
      </c>
      <c r="L111" s="495" t="e">
        <f>M111/M83</f>
        <v>#DIV/0!</v>
      </c>
      <c r="M111" s="279">
        <f>M74*M110</f>
        <v>0</v>
      </c>
      <c r="N111" s="495" t="e">
        <f>O111/O83</f>
        <v>#N/A</v>
      </c>
      <c r="O111" s="279" t="e">
        <f>O74*O110</f>
        <v>#N/A</v>
      </c>
      <c r="P111" s="495" t="e">
        <f>Q111/Q83</f>
        <v>#N/A</v>
      </c>
      <c r="Q111" s="279" t="e">
        <f>Q74*Q110</f>
        <v>#N/A</v>
      </c>
    </row>
    <row r="112" spans="1:19" s="156" customFormat="1" ht="14.45" customHeight="1" x14ac:dyDescent="0.25">
      <c r="B112" s="260" t="s">
        <v>810</v>
      </c>
      <c r="C112" s="161" t="s">
        <v>1002</v>
      </c>
      <c r="D112" s="161"/>
      <c r="E112" s="161"/>
      <c r="F112" s="261"/>
      <c r="G112" s="162"/>
      <c r="H112" s="261"/>
      <c r="I112" s="162"/>
      <c r="J112" s="261"/>
      <c r="K112" s="162"/>
      <c r="L112" s="261"/>
      <c r="M112" s="162"/>
      <c r="N112" s="261"/>
      <c r="O112" s="162"/>
      <c r="P112" s="261"/>
      <c r="Q112" s="162"/>
    </row>
    <row r="113" spans="2:19" s="156" customFormat="1" ht="14.45" customHeight="1" x14ac:dyDescent="0.25">
      <c r="B113" s="265"/>
      <c r="C113" s="262" t="s">
        <v>1013</v>
      </c>
      <c r="D113" s="393"/>
      <c r="E113" s="267"/>
      <c r="F113" s="171"/>
      <c r="G113" s="280">
        <v>0</v>
      </c>
      <c r="H113" s="171"/>
      <c r="I113" s="280">
        <v>0</v>
      </c>
      <c r="J113" s="171"/>
      <c r="K113" s="280">
        <v>0</v>
      </c>
      <c r="L113" s="171"/>
      <c r="M113" s="280">
        <v>0</v>
      </c>
      <c r="N113" s="171"/>
      <c r="O113" s="280">
        <v>0</v>
      </c>
      <c r="P113" s="171"/>
      <c r="Q113" s="280">
        <v>0</v>
      </c>
    </row>
    <row r="114" spans="2:19" s="156" customFormat="1" ht="14.45" customHeight="1" x14ac:dyDescent="0.25">
      <c r="B114" s="227"/>
      <c r="C114" s="262" t="s">
        <v>1009</v>
      </c>
      <c r="D114" s="262"/>
      <c r="E114" s="177"/>
      <c r="F114" s="263"/>
      <c r="G114" s="281">
        <v>0</v>
      </c>
      <c r="H114" s="263"/>
      <c r="I114" s="281">
        <v>0</v>
      </c>
      <c r="J114" s="263"/>
      <c r="K114" s="281">
        <v>0</v>
      </c>
      <c r="L114" s="263"/>
      <c r="M114" s="281">
        <v>0</v>
      </c>
      <c r="N114" s="263"/>
      <c r="O114" s="281">
        <v>0</v>
      </c>
      <c r="P114" s="263"/>
      <c r="Q114" s="281">
        <v>0</v>
      </c>
    </row>
    <row r="115" spans="2:19" s="156" customFormat="1" ht="14.45" customHeight="1" x14ac:dyDescent="0.25">
      <c r="B115" s="270"/>
      <c r="C115" s="266" t="s">
        <v>1010</v>
      </c>
      <c r="D115" s="266"/>
      <c r="E115" s="164"/>
      <c r="F115" s="271"/>
      <c r="G115" s="401">
        <f>G107</f>
        <v>0.73333333333333339</v>
      </c>
      <c r="H115" s="271"/>
      <c r="I115" s="401">
        <f>I107</f>
        <v>1</v>
      </c>
      <c r="J115" s="271"/>
      <c r="K115" s="401">
        <f>K107</f>
        <v>1</v>
      </c>
      <c r="L115" s="271"/>
      <c r="M115" s="401">
        <f>M107</f>
        <v>1</v>
      </c>
      <c r="N115" s="271"/>
      <c r="O115" s="401" t="e">
        <f>O107</f>
        <v>#N/A</v>
      </c>
      <c r="P115" s="271"/>
      <c r="Q115" s="401" t="e">
        <f>Q107</f>
        <v>#N/A</v>
      </c>
    </row>
    <row r="116" spans="2:19" s="156" customFormat="1" ht="14.45" customHeight="1" x14ac:dyDescent="0.25">
      <c r="B116" s="419"/>
      <c r="C116" s="420" t="s">
        <v>1085</v>
      </c>
      <c r="D116" s="420"/>
      <c r="E116" s="421"/>
      <c r="F116" s="422"/>
      <c r="G116" s="497">
        <v>15</v>
      </c>
      <c r="H116" s="422"/>
      <c r="I116" s="497">
        <v>15</v>
      </c>
      <c r="J116" s="422"/>
      <c r="K116" s="497">
        <v>15</v>
      </c>
      <c r="L116" s="422"/>
      <c r="M116" s="497">
        <v>15</v>
      </c>
      <c r="N116" s="422"/>
      <c r="O116" s="497">
        <v>15</v>
      </c>
      <c r="P116" s="422"/>
      <c r="Q116" s="497">
        <v>15</v>
      </c>
      <c r="R116" s="400"/>
      <c r="S116" s="400"/>
    </row>
    <row r="117" spans="2:19" s="156" customFormat="1" ht="14.45" customHeight="1" x14ac:dyDescent="0.25">
      <c r="B117" s="419"/>
      <c r="C117" s="425" t="s">
        <v>1114</v>
      </c>
      <c r="D117" s="420"/>
      <c r="E117" s="421"/>
      <c r="F117" s="422"/>
      <c r="G117" s="423">
        <f>1/(G115*G116)</f>
        <v>9.0909090909090912E-2</v>
      </c>
      <c r="H117" s="422"/>
      <c r="I117" s="423">
        <f>1/(I115*I116)</f>
        <v>6.6666666666666666E-2</v>
      </c>
      <c r="J117" s="422"/>
      <c r="K117" s="423">
        <f>1/(K115*K116)</f>
        <v>6.6666666666666666E-2</v>
      </c>
      <c r="L117" s="422"/>
      <c r="M117" s="423">
        <f>1/(M115*M116)</f>
        <v>6.6666666666666666E-2</v>
      </c>
      <c r="N117" s="422"/>
      <c r="O117" s="423" t="e">
        <f>1/(O115*O116)</f>
        <v>#N/A</v>
      </c>
      <c r="P117" s="422"/>
      <c r="Q117" s="423" t="e">
        <f>1/(Q115*Q116)</f>
        <v>#N/A</v>
      </c>
      <c r="R117" s="400"/>
      <c r="S117" s="400"/>
    </row>
    <row r="118" spans="2:19" s="156" customFormat="1" ht="14.45" customHeight="1" x14ac:dyDescent="0.25">
      <c r="B118" s="222"/>
      <c r="C118" s="262" t="s">
        <v>1014</v>
      </c>
      <c r="D118" s="262"/>
      <c r="E118" s="273"/>
      <c r="F118" s="274"/>
      <c r="G118" s="282">
        <f>G114*G115</f>
        <v>0</v>
      </c>
      <c r="H118" s="274"/>
      <c r="I118" s="282">
        <f>I114*I115</f>
        <v>0</v>
      </c>
      <c r="J118" s="274"/>
      <c r="K118" s="282">
        <f>K114*K115</f>
        <v>0</v>
      </c>
      <c r="L118" s="274"/>
      <c r="M118" s="282">
        <f>M114*M115</f>
        <v>0</v>
      </c>
      <c r="N118" s="274"/>
      <c r="O118" s="282" t="e">
        <f>O114*O115</f>
        <v>#N/A</v>
      </c>
      <c r="P118" s="274"/>
      <c r="Q118" s="282" t="e">
        <f>Q114*Q115</f>
        <v>#N/A</v>
      </c>
    </row>
    <row r="119" spans="2:19" s="156" customFormat="1" ht="14.45" customHeight="1" x14ac:dyDescent="0.25">
      <c r="B119" s="276"/>
      <c r="C119" s="283" t="s">
        <v>1015</v>
      </c>
      <c r="D119" s="283"/>
      <c r="E119" s="277"/>
      <c r="F119" s="495"/>
      <c r="G119" s="279">
        <f>G113*G118</f>
        <v>0</v>
      </c>
      <c r="H119" s="495" t="e">
        <f>I119/I83</f>
        <v>#DIV/0!</v>
      </c>
      <c r="I119" s="279">
        <f>I113*I118</f>
        <v>0</v>
      </c>
      <c r="J119" s="495" t="e">
        <f>K119/K83</f>
        <v>#DIV/0!</v>
      </c>
      <c r="K119" s="279">
        <f>K113*K118</f>
        <v>0</v>
      </c>
      <c r="L119" s="495" t="e">
        <f>M119/M83</f>
        <v>#DIV/0!</v>
      </c>
      <c r="M119" s="279">
        <f>M113*M118</f>
        <v>0</v>
      </c>
      <c r="N119" s="495" t="e">
        <f>O119/O83</f>
        <v>#N/A</v>
      </c>
      <c r="O119" s="279" t="e">
        <f>O113*O118</f>
        <v>#N/A</v>
      </c>
      <c r="P119" s="495" t="e">
        <f>Q119/Q83</f>
        <v>#N/A</v>
      </c>
      <c r="Q119" s="279" t="e">
        <f>Q113*Q118</f>
        <v>#N/A</v>
      </c>
    </row>
    <row r="120" spans="2:19" s="156" customFormat="1" ht="14.45" customHeight="1" x14ac:dyDescent="0.25">
      <c r="B120" s="260" t="s">
        <v>810</v>
      </c>
      <c r="C120" s="161" t="s">
        <v>1016</v>
      </c>
      <c r="D120" s="161"/>
      <c r="E120" s="515"/>
      <c r="F120" s="541"/>
      <c r="G120" s="517"/>
      <c r="H120" s="516" t="e">
        <f>I120/I83</f>
        <v>#DIV/0!</v>
      </c>
      <c r="I120" s="517">
        <f>I83-I111-I119</f>
        <v>0</v>
      </c>
      <c r="J120" s="516" t="e">
        <f>K120/K83</f>
        <v>#DIV/0!</v>
      </c>
      <c r="K120" s="517">
        <f>K83-K111-K119</f>
        <v>0</v>
      </c>
      <c r="L120" s="516" t="e">
        <f>M120/M83</f>
        <v>#DIV/0!</v>
      </c>
      <c r="M120" s="517">
        <f>M83-M111-M119</f>
        <v>0</v>
      </c>
      <c r="N120" s="516" t="e">
        <f>O120/O83</f>
        <v>#N/A</v>
      </c>
      <c r="O120" s="517" t="e">
        <f>O83-O111-O119</f>
        <v>#N/A</v>
      </c>
      <c r="P120" s="516" t="e">
        <f>Q120/Q83</f>
        <v>#N/A</v>
      </c>
      <c r="Q120" s="517" t="e">
        <f>Q83-Q111-Q119</f>
        <v>#N/A</v>
      </c>
    </row>
    <row r="121" spans="2:19" s="156" customFormat="1" ht="14.45" customHeight="1" x14ac:dyDescent="0.25">
      <c r="B121" s="202"/>
      <c r="C121" s="283" t="s">
        <v>1101</v>
      </c>
      <c r="D121" s="203"/>
      <c r="E121" s="518"/>
      <c r="F121" s="542"/>
      <c r="G121" s="520"/>
      <c r="H121" s="519"/>
      <c r="I121" s="520" t="e">
        <f>I120/I67</f>
        <v>#DIV/0!</v>
      </c>
      <c r="J121" s="519"/>
      <c r="K121" s="520" t="e">
        <f>K120/K67</f>
        <v>#DIV/0!</v>
      </c>
      <c r="L121" s="519"/>
      <c r="M121" s="520" t="e">
        <f>M120/M67</f>
        <v>#DIV/0!</v>
      </c>
      <c r="N121" s="519"/>
      <c r="O121" s="520" t="e">
        <f>O120/O67</f>
        <v>#N/A</v>
      </c>
      <c r="P121" s="519"/>
      <c r="Q121" s="520" t="e">
        <f>Q120/Q67</f>
        <v>#N/A</v>
      </c>
    </row>
    <row r="122" spans="2:19" s="296" customFormat="1" ht="14.45" customHeight="1" x14ac:dyDescent="0.25">
      <c r="B122" s="512"/>
      <c r="C122" s="378"/>
      <c r="E122" s="154"/>
      <c r="F122" s="513"/>
      <c r="G122" s="514"/>
      <c r="H122" s="513"/>
      <c r="I122" s="514"/>
      <c r="J122" s="513"/>
      <c r="K122" s="514"/>
      <c r="L122" s="513"/>
      <c r="M122" s="514"/>
      <c r="N122" s="513"/>
      <c r="O122" s="514"/>
      <c r="P122" s="513"/>
      <c r="Q122" s="514"/>
    </row>
    <row r="123" spans="2:19" s="156" customFormat="1" ht="20.100000000000001" customHeight="1" x14ac:dyDescent="0.25">
      <c r="B123" s="253" t="s">
        <v>1133</v>
      </c>
      <c r="C123" s="521"/>
      <c r="D123" s="521"/>
      <c r="E123" s="521"/>
      <c r="F123" s="521"/>
      <c r="G123" s="523"/>
      <c r="H123" s="522"/>
      <c r="I123" s="523" t="e">
        <f>I102-((H111*I109)+(H119*I117))</f>
        <v>#DIV/0!</v>
      </c>
      <c r="J123" s="522"/>
      <c r="K123" s="523" t="e">
        <f>K102-((J111*K109)+(J119*K117))</f>
        <v>#DIV/0!</v>
      </c>
      <c r="L123" s="522"/>
      <c r="M123" s="523" t="e">
        <f>M102-((L111*M109)+(L119*M117))</f>
        <v>#DIV/0!</v>
      </c>
      <c r="N123" s="522"/>
      <c r="O123" s="523" t="e">
        <f>O102-((N111*O109)+(N119*O117))</f>
        <v>#DIV/0!</v>
      </c>
      <c r="P123" s="522"/>
      <c r="Q123" s="523" t="e">
        <f>Q102-((P111*Q109)+(P119*Q117))</f>
        <v>#DIV/0!</v>
      </c>
    </row>
    <row r="124" spans="2:19" s="409" customFormat="1" ht="14.45" customHeight="1" x14ac:dyDescent="0.2">
      <c r="B124" s="507" t="s">
        <v>1102</v>
      </c>
      <c r="C124" s="508"/>
      <c r="D124" s="508"/>
      <c r="E124" s="508"/>
      <c r="F124" s="543"/>
      <c r="G124" s="510"/>
      <c r="H124" s="509"/>
      <c r="I124" s="510">
        <f>IF(I111=0,0,I123+I109)</f>
        <v>0</v>
      </c>
      <c r="J124" s="509"/>
      <c r="K124" s="510">
        <f>IF(K111=0,0,K123+K109)</f>
        <v>0</v>
      </c>
      <c r="L124" s="509"/>
      <c r="M124" s="510">
        <f>IF(M111=0,0,M123+M109)</f>
        <v>0</v>
      </c>
      <c r="N124" s="509"/>
      <c r="O124" s="510" t="e">
        <f>IF(O111=0,0,O123+O109)</f>
        <v>#N/A</v>
      </c>
      <c r="P124" s="509"/>
      <c r="Q124" s="510" t="e">
        <f>IF(Q111=0,0,Q123+Q109)</f>
        <v>#N/A</v>
      </c>
      <c r="R124" s="199"/>
      <c r="S124" s="199"/>
    </row>
    <row r="125" spans="2:19" s="409" customFormat="1" ht="14.45" customHeight="1" x14ac:dyDescent="0.2">
      <c r="B125" s="410" t="s">
        <v>1103</v>
      </c>
      <c r="C125" s="498"/>
      <c r="D125" s="498"/>
      <c r="E125" s="498"/>
      <c r="F125" s="544"/>
      <c r="G125" s="500"/>
      <c r="H125" s="499"/>
      <c r="I125" s="500">
        <f>IF(I119=0,0,I123+I117)</f>
        <v>0</v>
      </c>
      <c r="J125" s="499"/>
      <c r="K125" s="500">
        <f>IF(K119=0,0,K123+K117)</f>
        <v>0</v>
      </c>
      <c r="L125" s="499"/>
      <c r="M125" s="500">
        <f>IF(M119=0,0,M123+M117)</f>
        <v>0</v>
      </c>
      <c r="N125" s="499"/>
      <c r="O125" s="500" t="e">
        <f>IF(O119=0,0,O123+O117)</f>
        <v>#N/A</v>
      </c>
      <c r="P125" s="499"/>
      <c r="Q125" s="500" t="e">
        <f>IF(Q119=0,0,Q123+Q117)</f>
        <v>#N/A</v>
      </c>
      <c r="R125" s="199"/>
      <c r="S125" s="199"/>
    </row>
    <row r="126" spans="2:19" s="501" customFormat="1" ht="14.45" customHeight="1" x14ac:dyDescent="0.2">
      <c r="B126" s="502"/>
      <c r="C126" s="503"/>
      <c r="D126" s="503"/>
      <c r="E126" s="503"/>
      <c r="F126" s="503"/>
      <c r="G126" s="504"/>
      <c r="H126" s="505"/>
      <c r="I126" s="506"/>
      <c r="J126" s="505"/>
      <c r="K126" s="506"/>
      <c r="L126" s="505"/>
      <c r="M126" s="506"/>
      <c r="N126" s="505"/>
      <c r="O126" s="506"/>
      <c r="P126" s="505"/>
      <c r="Q126" s="506"/>
    </row>
    <row r="127" spans="2:19" ht="20.100000000000001" customHeight="1" x14ac:dyDescent="0.2">
      <c r="B127" s="258" t="s">
        <v>1107</v>
      </c>
      <c r="C127" s="259"/>
      <c r="D127" s="259"/>
      <c r="E127" s="259"/>
      <c r="F127" s="259"/>
      <c r="G127" s="259"/>
      <c r="H127" s="259"/>
      <c r="I127" s="259"/>
      <c r="J127" s="259"/>
      <c r="K127" s="259"/>
      <c r="L127" s="259"/>
      <c r="M127" s="259"/>
      <c r="N127" s="259"/>
      <c r="O127" s="259"/>
      <c r="P127" s="259"/>
      <c r="Q127" s="259"/>
    </row>
    <row r="128" spans="2:19" s="167" customFormat="1" ht="14.45" customHeight="1" x14ac:dyDescent="0.2">
      <c r="B128" s="329" t="s">
        <v>1034</v>
      </c>
      <c r="C128" s="330"/>
      <c r="D128" s="330"/>
      <c r="E128" s="330"/>
      <c r="F128" s="330"/>
      <c r="G128" s="330"/>
      <c r="H128" s="331" t="e">
        <f>I128/I123</f>
        <v>#DIV/0!</v>
      </c>
      <c r="I128" s="532" t="e">
        <f>I130+I132+I134+I136+I138+I140</f>
        <v>#DIV/0!</v>
      </c>
      <c r="J128" s="331" t="e">
        <f>K128/K123</f>
        <v>#DIV/0!</v>
      </c>
      <c r="K128" s="532" t="e">
        <f>K130+K132+K134+K136+K138+K140</f>
        <v>#DIV/0!</v>
      </c>
      <c r="L128" s="331" t="e">
        <f>M128/M123</f>
        <v>#DIV/0!</v>
      </c>
      <c r="M128" s="532" t="e">
        <f>M130+M132+M134+M136+M138+M140</f>
        <v>#DIV/0!</v>
      </c>
      <c r="N128" s="331" t="e">
        <f>O128/O123</f>
        <v>#DIV/0!</v>
      </c>
      <c r="O128" s="532" t="e">
        <f>O130+O132+O134+O136+O138+O140</f>
        <v>#DIV/0!</v>
      </c>
      <c r="P128" s="331" t="e">
        <f>Q128/Q123</f>
        <v>#DIV/0!</v>
      </c>
      <c r="Q128" s="532" t="e">
        <f>Q130+Q132+Q134+Q136+Q138+Q140</f>
        <v>#DIV/0!</v>
      </c>
    </row>
    <row r="129" spans="1:17" s="226" customFormat="1" ht="14.45" customHeight="1" x14ac:dyDescent="0.25">
      <c r="A129" s="333" t="s">
        <v>1035</v>
      </c>
      <c r="B129" s="271"/>
      <c r="C129" s="164" t="s">
        <v>1036</v>
      </c>
      <c r="D129" s="164"/>
      <c r="E129" s="334"/>
      <c r="F129" s="240"/>
      <c r="G129" s="238" t="s">
        <v>1037</v>
      </c>
      <c r="H129" s="240"/>
      <c r="I129" s="238" t="s">
        <v>1037</v>
      </c>
      <c r="J129" s="240"/>
      <c r="K129" s="238" t="s">
        <v>1037</v>
      </c>
      <c r="L129" s="240"/>
      <c r="M129" s="238" t="s">
        <v>1037</v>
      </c>
      <c r="N129" s="240"/>
      <c r="O129" s="238" t="s">
        <v>1037</v>
      </c>
      <c r="P129" s="240"/>
      <c r="Q129" s="238" t="s">
        <v>1037</v>
      </c>
    </row>
    <row r="130" spans="1:17" s="226" customFormat="1" ht="14.45" customHeight="1" x14ac:dyDescent="0.25">
      <c r="B130" s="171"/>
      <c r="C130" s="267"/>
      <c r="D130" s="267"/>
      <c r="E130" s="335"/>
      <c r="F130" s="171"/>
      <c r="G130" s="173"/>
      <c r="H130" s="299">
        <v>0</v>
      </c>
      <c r="I130" s="531" t="e">
        <f>H130*I123</f>
        <v>#DIV/0!</v>
      </c>
      <c r="J130" s="299">
        <v>0</v>
      </c>
      <c r="K130" s="531" t="e">
        <f>J130*K123</f>
        <v>#DIV/0!</v>
      </c>
      <c r="L130" s="299">
        <v>0</v>
      </c>
      <c r="M130" s="531" t="e">
        <f>L130*M123</f>
        <v>#DIV/0!</v>
      </c>
      <c r="N130" s="299">
        <v>0</v>
      </c>
      <c r="O130" s="531" t="e">
        <f>N130*O123</f>
        <v>#DIV/0!</v>
      </c>
      <c r="P130" s="299">
        <v>0</v>
      </c>
      <c r="Q130" s="531" t="e">
        <f>P130*Q123</f>
        <v>#DIV/0!</v>
      </c>
    </row>
    <row r="131" spans="1:17" s="226" customFormat="1" ht="14.45" customHeight="1" x14ac:dyDescent="0.25">
      <c r="A131" s="333" t="s">
        <v>1038</v>
      </c>
      <c r="B131" s="271"/>
      <c r="C131" s="164" t="s">
        <v>1039</v>
      </c>
      <c r="D131" s="164"/>
      <c r="E131" s="334"/>
      <c r="F131" s="240"/>
      <c r="G131" s="238"/>
      <c r="H131" s="240"/>
      <c r="I131" s="238"/>
      <c r="J131" s="240"/>
      <c r="K131" s="238"/>
      <c r="L131" s="240"/>
      <c r="M131" s="238"/>
      <c r="N131" s="240"/>
      <c r="O131" s="238"/>
      <c r="P131" s="240"/>
      <c r="Q131" s="238"/>
    </row>
    <row r="132" spans="1:17" s="226" customFormat="1" ht="14.45" customHeight="1" x14ac:dyDescent="0.25">
      <c r="B132" s="171"/>
      <c r="C132" s="267"/>
      <c r="D132" s="267"/>
      <c r="E132" s="335"/>
      <c r="F132" s="171"/>
      <c r="G132" s="173"/>
      <c r="H132" s="299"/>
      <c r="I132" s="531" t="e">
        <f>H132*I123</f>
        <v>#DIV/0!</v>
      </c>
      <c r="J132" s="299"/>
      <c r="K132" s="531" t="e">
        <f>J132*K123</f>
        <v>#DIV/0!</v>
      </c>
      <c r="L132" s="299"/>
      <c r="M132" s="531" t="e">
        <f>L132*M123</f>
        <v>#DIV/0!</v>
      </c>
      <c r="N132" s="299"/>
      <c r="O132" s="531" t="e">
        <f>N132*O123</f>
        <v>#DIV/0!</v>
      </c>
      <c r="P132" s="299"/>
      <c r="Q132" s="531" t="e">
        <f>P132*Q123</f>
        <v>#DIV/0!</v>
      </c>
    </row>
    <row r="133" spans="1:17" s="226" customFormat="1" ht="14.45" customHeight="1" x14ac:dyDescent="0.25">
      <c r="A133" s="333" t="s">
        <v>1040</v>
      </c>
      <c r="B133" s="271"/>
      <c r="C133" s="164" t="s">
        <v>1041</v>
      </c>
      <c r="D133" s="164"/>
      <c r="E133" s="334"/>
      <c r="F133" s="240"/>
      <c r="G133" s="337">
        <v>0</v>
      </c>
      <c r="H133" s="240"/>
      <c r="I133" s="338">
        <v>0</v>
      </c>
      <c r="J133" s="240"/>
      <c r="K133" s="338">
        <v>0</v>
      </c>
      <c r="L133" s="240"/>
      <c r="M133" s="338">
        <v>0</v>
      </c>
      <c r="N133" s="240"/>
      <c r="O133" s="338">
        <v>0</v>
      </c>
      <c r="P133" s="240"/>
      <c r="Q133" s="338">
        <v>0</v>
      </c>
    </row>
    <row r="134" spans="1:17" s="226" customFormat="1" ht="14.45" customHeight="1" x14ac:dyDescent="0.25">
      <c r="B134" s="171"/>
      <c r="C134" s="267"/>
      <c r="D134" s="267"/>
      <c r="E134" s="335"/>
      <c r="F134" s="171"/>
      <c r="G134" s="173"/>
      <c r="H134" s="299"/>
      <c r="I134" s="531" t="e">
        <f>H134*I123</f>
        <v>#DIV/0!</v>
      </c>
      <c r="J134" s="299"/>
      <c r="K134" s="531" t="e">
        <f>J134*K123</f>
        <v>#DIV/0!</v>
      </c>
      <c r="L134" s="299"/>
      <c r="M134" s="531" t="e">
        <f>L134*M123</f>
        <v>#DIV/0!</v>
      </c>
      <c r="N134" s="299"/>
      <c r="O134" s="531" t="e">
        <f>N134*O123</f>
        <v>#DIV/0!</v>
      </c>
      <c r="P134" s="299"/>
      <c r="Q134" s="531" t="e">
        <f>P134*Q123</f>
        <v>#DIV/0!</v>
      </c>
    </row>
    <row r="135" spans="1:17" s="226" customFormat="1" ht="14.45" customHeight="1" x14ac:dyDescent="0.25">
      <c r="A135" s="333" t="s">
        <v>1042</v>
      </c>
      <c r="B135" s="271"/>
      <c r="C135" s="164" t="s">
        <v>1043</v>
      </c>
      <c r="D135" s="164"/>
      <c r="E135" s="334"/>
      <c r="F135" s="240"/>
      <c r="G135" s="238" t="s">
        <v>1044</v>
      </c>
      <c r="H135" s="240"/>
      <c r="I135" s="238" t="s">
        <v>1044</v>
      </c>
      <c r="J135" s="240"/>
      <c r="K135" s="238" t="s">
        <v>1044</v>
      </c>
      <c r="L135" s="240"/>
      <c r="M135" s="238" t="s">
        <v>1044</v>
      </c>
      <c r="N135" s="240"/>
      <c r="O135" s="238" t="s">
        <v>1044</v>
      </c>
      <c r="P135" s="240"/>
      <c r="Q135" s="238" t="s">
        <v>1044</v>
      </c>
    </row>
    <row r="136" spans="1:17" s="226" customFormat="1" ht="14.45" customHeight="1" x14ac:dyDescent="0.25">
      <c r="B136" s="171"/>
      <c r="C136" s="267"/>
      <c r="D136" s="267"/>
      <c r="E136" s="335"/>
      <c r="F136" s="171"/>
      <c r="G136" s="173"/>
      <c r="H136" s="299"/>
      <c r="I136" s="531" t="e">
        <f>H136*I123</f>
        <v>#DIV/0!</v>
      </c>
      <c r="J136" s="299"/>
      <c r="K136" s="531" t="e">
        <f>J136*K123</f>
        <v>#DIV/0!</v>
      </c>
      <c r="L136" s="299"/>
      <c r="M136" s="531" t="e">
        <f>L136*M123</f>
        <v>#DIV/0!</v>
      </c>
      <c r="N136" s="299"/>
      <c r="O136" s="531" t="e">
        <f>N136*O123</f>
        <v>#DIV/0!</v>
      </c>
      <c r="P136" s="299"/>
      <c r="Q136" s="531" t="e">
        <f>P136*Q123</f>
        <v>#DIV/0!</v>
      </c>
    </row>
    <row r="137" spans="1:17" s="226" customFormat="1" ht="14.45" customHeight="1" x14ac:dyDescent="0.25">
      <c r="A137" s="317" t="s">
        <v>1045</v>
      </c>
      <c r="B137" s="271"/>
      <c r="C137" s="164" t="s">
        <v>1046</v>
      </c>
      <c r="D137" s="164"/>
      <c r="E137" s="334"/>
      <c r="F137" s="240"/>
      <c r="G137" s="337" t="s">
        <v>1047</v>
      </c>
      <c r="H137" s="240"/>
      <c r="I137" s="338" t="s">
        <v>1047</v>
      </c>
      <c r="J137" s="240"/>
      <c r="K137" s="338" t="s">
        <v>1047</v>
      </c>
      <c r="L137" s="240"/>
      <c r="M137" s="338" t="s">
        <v>1047</v>
      </c>
      <c r="N137" s="240"/>
      <c r="O137" s="338" t="s">
        <v>1047</v>
      </c>
      <c r="P137" s="240"/>
      <c r="Q137" s="338" t="s">
        <v>1047</v>
      </c>
    </row>
    <row r="138" spans="1:17" s="226" customFormat="1" ht="14.45" customHeight="1" x14ac:dyDescent="0.25">
      <c r="B138" s="171"/>
      <c r="C138" s="267"/>
      <c r="D138" s="267"/>
      <c r="E138" s="335"/>
      <c r="F138" s="171"/>
      <c r="G138" s="173"/>
      <c r="H138" s="299"/>
      <c r="I138" s="531" t="e">
        <f>H138*I123</f>
        <v>#DIV/0!</v>
      </c>
      <c r="J138" s="299"/>
      <c r="K138" s="531" t="e">
        <f>J138*K123</f>
        <v>#DIV/0!</v>
      </c>
      <c r="L138" s="299"/>
      <c r="M138" s="531" t="e">
        <f>L138*M123</f>
        <v>#DIV/0!</v>
      </c>
      <c r="N138" s="299"/>
      <c r="O138" s="531" t="e">
        <f>N138*O123</f>
        <v>#DIV/0!</v>
      </c>
      <c r="P138" s="299"/>
      <c r="Q138" s="531" t="e">
        <f>P138*Q123</f>
        <v>#DIV/0!</v>
      </c>
    </row>
    <row r="139" spans="1:17" s="226" customFormat="1" ht="14.45" customHeight="1" x14ac:dyDescent="0.25">
      <c r="A139" s="333" t="s">
        <v>1048</v>
      </c>
      <c r="B139" s="271"/>
      <c r="C139" s="164" t="s">
        <v>1049</v>
      </c>
      <c r="D139" s="164"/>
      <c r="E139" s="334"/>
      <c r="F139" s="240"/>
      <c r="G139" s="238"/>
      <c r="H139" s="240"/>
      <c r="I139" s="238"/>
      <c r="J139" s="240"/>
      <c r="K139" s="238"/>
      <c r="L139" s="240"/>
      <c r="M139" s="238"/>
      <c r="N139" s="240"/>
      <c r="O139" s="238"/>
      <c r="P139" s="240"/>
      <c r="Q139" s="238"/>
    </row>
    <row r="140" spans="1:17" s="226" customFormat="1" ht="14.45" customHeight="1" x14ac:dyDescent="0.25">
      <c r="B140" s="171"/>
      <c r="C140" s="267"/>
      <c r="D140" s="267"/>
      <c r="E140" s="335"/>
      <c r="F140" s="171"/>
      <c r="G140" s="173"/>
      <c r="H140" s="299"/>
      <c r="I140" s="531" t="e">
        <f>H140*I123</f>
        <v>#DIV/0!</v>
      </c>
      <c r="J140" s="299"/>
      <c r="K140" s="531" t="e">
        <f>J140*K123</f>
        <v>#DIV/0!</v>
      </c>
      <c r="L140" s="299"/>
      <c r="M140" s="531" t="e">
        <f>L140*M123</f>
        <v>#DIV/0!</v>
      </c>
      <c r="N140" s="299"/>
      <c r="O140" s="531" t="e">
        <f>N140*O123</f>
        <v>#DIV/0!</v>
      </c>
      <c r="P140" s="299"/>
      <c r="Q140" s="531" t="e">
        <f>P140*Q123</f>
        <v>#DIV/0!</v>
      </c>
    </row>
    <row r="141" spans="1:17" s="167" customFormat="1" ht="14.45" customHeight="1" x14ac:dyDescent="0.2">
      <c r="B141" s="329" t="s">
        <v>1050</v>
      </c>
      <c r="C141" s="330"/>
      <c r="D141" s="330"/>
      <c r="E141" s="330"/>
      <c r="F141" s="330"/>
      <c r="G141" s="330"/>
      <c r="H141" s="339" t="e">
        <f>I141/I123</f>
        <v>#DIV/0!</v>
      </c>
      <c r="I141" s="533" t="e">
        <f>I144+I146+I148+I150+I152+I154+I155+I156+I157+I158+I160</f>
        <v>#DIV/0!</v>
      </c>
      <c r="J141" s="339" t="e">
        <f>K141/K123</f>
        <v>#DIV/0!</v>
      </c>
      <c r="K141" s="533" t="e">
        <f>K144+K146+K148+K150+K152+K154+K155+K156+K157+K158+K160</f>
        <v>#DIV/0!</v>
      </c>
      <c r="L141" s="339" t="e">
        <f>M141/M123</f>
        <v>#DIV/0!</v>
      </c>
      <c r="M141" s="533" t="e">
        <f>M144+M146+M148+M150+M152+M154+M155+M156+M157+M158+M160</f>
        <v>#DIV/0!</v>
      </c>
      <c r="N141" s="339" t="e">
        <f>O141/O123</f>
        <v>#DIV/0!</v>
      </c>
      <c r="O141" s="533" t="e">
        <f>O144+O146+O148+O150+O152+O154+O155+O156+O157+O158+O160</f>
        <v>#DIV/0!</v>
      </c>
      <c r="P141" s="339" t="e">
        <f>Q141/Q123</f>
        <v>#DIV/0!</v>
      </c>
      <c r="Q141" s="533" t="e">
        <f>Q144+Q146+Q148+Q150+Q152+Q154+Q155+Q156+Q157+Q158+Q160</f>
        <v>#DIV/0!</v>
      </c>
    </row>
    <row r="142" spans="1:17" s="167" customFormat="1" ht="14.45" customHeight="1" x14ac:dyDescent="0.2">
      <c r="B142" s="176" t="s">
        <v>824</v>
      </c>
      <c r="C142" s="177"/>
      <c r="D142" s="177"/>
      <c r="E142" s="177"/>
      <c r="F142" s="177"/>
      <c r="G142" s="177"/>
      <c r="H142" s="177"/>
      <c r="I142" s="177"/>
      <c r="J142" s="177"/>
      <c r="K142" s="177"/>
      <c r="L142" s="177"/>
      <c r="M142" s="177"/>
      <c r="N142" s="177"/>
      <c r="O142" s="177"/>
      <c r="P142" s="177"/>
      <c r="Q142" s="177"/>
    </row>
    <row r="143" spans="1:17" s="226" customFormat="1" ht="14.45" customHeight="1" x14ac:dyDescent="0.25">
      <c r="A143" s="317" t="s">
        <v>1051</v>
      </c>
      <c r="B143" s="271"/>
      <c r="C143" s="164" t="s">
        <v>1052</v>
      </c>
      <c r="D143" s="164"/>
      <c r="E143" s="334"/>
      <c r="F143" s="398" t="s">
        <v>1053</v>
      </c>
      <c r="G143" s="341">
        <f>G67</f>
        <v>0</v>
      </c>
      <c r="H143" s="398" t="s">
        <v>1053</v>
      </c>
      <c r="I143" s="341">
        <f>I67</f>
        <v>0</v>
      </c>
      <c r="J143" s="398" t="s">
        <v>1053</v>
      </c>
      <c r="K143" s="341">
        <f>K67</f>
        <v>0</v>
      </c>
      <c r="L143" s="398" t="s">
        <v>1053</v>
      </c>
      <c r="M143" s="341">
        <f>M67</f>
        <v>0</v>
      </c>
      <c r="N143" s="240"/>
      <c r="O143" s="238" t="s">
        <v>1053</v>
      </c>
      <c r="P143" s="240"/>
      <c r="Q143" s="238" t="s">
        <v>1053</v>
      </c>
    </row>
    <row r="144" spans="1:17" s="226" customFormat="1" ht="14.45" customHeight="1" x14ac:dyDescent="0.25">
      <c r="B144" s="171"/>
      <c r="C144" s="267"/>
      <c r="D144" s="267"/>
      <c r="E144" s="335"/>
      <c r="F144" s="171"/>
      <c r="G144" s="173"/>
      <c r="H144" s="299"/>
      <c r="I144" s="531" t="e">
        <f>H144*I123</f>
        <v>#DIV/0!</v>
      </c>
      <c r="J144" s="299">
        <v>0</v>
      </c>
      <c r="K144" s="531" t="e">
        <f>J144*K123</f>
        <v>#DIV/0!</v>
      </c>
      <c r="L144" s="299">
        <v>0</v>
      </c>
      <c r="M144" s="531" t="e">
        <f>L144*M123</f>
        <v>#DIV/0!</v>
      </c>
      <c r="N144" s="299">
        <v>0</v>
      </c>
      <c r="O144" s="531" t="e">
        <f>N144*O123</f>
        <v>#DIV/0!</v>
      </c>
      <c r="P144" s="299">
        <v>0</v>
      </c>
      <c r="Q144" s="531" t="e">
        <f>P144*Q123</f>
        <v>#DIV/0!</v>
      </c>
    </row>
    <row r="145" spans="1:17" s="226" customFormat="1" ht="14.45" customHeight="1" x14ac:dyDescent="0.25">
      <c r="A145" s="333" t="s">
        <v>1054</v>
      </c>
      <c r="B145" s="271"/>
      <c r="C145" s="164" t="s">
        <v>1055</v>
      </c>
      <c r="D145" s="164"/>
      <c r="E145" s="334"/>
      <c r="F145" s="240"/>
      <c r="G145" s="337">
        <f>G69</f>
        <v>0</v>
      </c>
      <c r="H145" s="240"/>
      <c r="I145" s="337">
        <f>I69</f>
        <v>0</v>
      </c>
      <c r="J145" s="240"/>
      <c r="K145" s="337">
        <f>K69</f>
        <v>0</v>
      </c>
      <c r="L145" s="240"/>
      <c r="M145" s="337">
        <f>M69</f>
        <v>0</v>
      </c>
      <c r="N145" s="240"/>
      <c r="O145" s="338">
        <v>0</v>
      </c>
      <c r="P145" s="240"/>
      <c r="Q145" s="338">
        <v>0</v>
      </c>
    </row>
    <row r="146" spans="1:17" s="226" customFormat="1" ht="14.45" customHeight="1" x14ac:dyDescent="0.25">
      <c r="B146" s="171"/>
      <c r="C146" s="267"/>
      <c r="D146" s="267"/>
      <c r="E146" s="335"/>
      <c r="F146" s="171"/>
      <c r="G146" s="173"/>
      <c r="H146" s="299"/>
      <c r="I146" s="531" t="e">
        <f>H146*I123</f>
        <v>#DIV/0!</v>
      </c>
      <c r="J146" s="299"/>
      <c r="K146" s="531" t="e">
        <f>J146*K123</f>
        <v>#DIV/0!</v>
      </c>
      <c r="L146" s="299"/>
      <c r="M146" s="531" t="e">
        <f>L146*M123</f>
        <v>#DIV/0!</v>
      </c>
      <c r="N146" s="299"/>
      <c r="O146" s="531" t="e">
        <f>N146*O123</f>
        <v>#DIV/0!</v>
      </c>
      <c r="P146" s="299"/>
      <c r="Q146" s="531" t="e">
        <f>P146*Q123</f>
        <v>#DIV/0!</v>
      </c>
    </row>
    <row r="147" spans="1:17" s="226" customFormat="1" ht="14.45" customHeight="1" x14ac:dyDescent="0.25">
      <c r="A147" s="317" t="s">
        <v>1056</v>
      </c>
      <c r="B147" s="271"/>
      <c r="C147" s="164" t="s">
        <v>1057</v>
      </c>
      <c r="D147" s="164"/>
      <c r="E147" s="334"/>
      <c r="F147" s="240"/>
      <c r="G147" s="238" t="str">
        <f>G70</f>
        <v>Persegi Panjang</v>
      </c>
      <c r="H147" s="240"/>
      <c r="I147" s="238" t="str">
        <f>I70</f>
        <v>Persegi Panjang</v>
      </c>
      <c r="J147" s="240"/>
      <c r="K147" s="238" t="str">
        <f>K70</f>
        <v>Persegi Panjang</v>
      </c>
      <c r="L147" s="240"/>
      <c r="M147" s="238" t="str">
        <f>M70</f>
        <v>Persegi Panjang</v>
      </c>
      <c r="N147" s="240"/>
      <c r="O147" s="238" t="str">
        <f>O70</f>
        <v>Persegi Panjang</v>
      </c>
      <c r="P147" s="240"/>
      <c r="Q147" s="238" t="str">
        <f>Q70</f>
        <v>Persegi Panjang</v>
      </c>
    </row>
    <row r="148" spans="1:17" s="226" customFormat="1" ht="14.45" customHeight="1" x14ac:dyDescent="0.25">
      <c r="B148" s="171"/>
      <c r="C148" s="267"/>
      <c r="D148" s="267"/>
      <c r="E148" s="335"/>
      <c r="F148" s="171"/>
      <c r="G148" s="173"/>
      <c r="H148" s="299"/>
      <c r="I148" s="531" t="e">
        <f>H148*I123</f>
        <v>#DIV/0!</v>
      </c>
      <c r="J148" s="299"/>
      <c r="K148" s="531" t="e">
        <f>J148*K123</f>
        <v>#DIV/0!</v>
      </c>
      <c r="L148" s="299"/>
      <c r="M148" s="531" t="e">
        <f>L148*M123</f>
        <v>#DIV/0!</v>
      </c>
      <c r="N148" s="299"/>
      <c r="O148" s="531" t="e">
        <f>N148*O123</f>
        <v>#DIV/0!</v>
      </c>
      <c r="P148" s="299"/>
      <c r="Q148" s="531" t="e">
        <f>P148*Q123</f>
        <v>#DIV/0!</v>
      </c>
    </row>
    <row r="149" spans="1:17" s="226" customFormat="1" ht="14.45" customHeight="1" x14ac:dyDescent="0.25">
      <c r="A149" s="333"/>
      <c r="B149" s="271"/>
      <c r="C149" s="164" t="s">
        <v>1058</v>
      </c>
      <c r="D149" s="164"/>
      <c r="E149" s="334"/>
      <c r="F149" s="240"/>
      <c r="G149" s="342">
        <f>G71</f>
        <v>0</v>
      </c>
      <c r="H149" s="240"/>
      <c r="I149" s="342">
        <f>I71</f>
        <v>0</v>
      </c>
      <c r="J149" s="240"/>
      <c r="K149" s="342">
        <f>K71</f>
        <v>0</v>
      </c>
      <c r="L149" s="240"/>
      <c r="M149" s="342">
        <f>M71</f>
        <v>0</v>
      </c>
      <c r="N149" s="240"/>
      <c r="O149" s="342">
        <f>O71</f>
        <v>0</v>
      </c>
      <c r="P149" s="240"/>
      <c r="Q149" s="342">
        <f>Q71</f>
        <v>0</v>
      </c>
    </row>
    <row r="150" spans="1:17" s="226" customFormat="1" ht="14.45" customHeight="1" x14ac:dyDescent="0.25">
      <c r="B150" s="171"/>
      <c r="C150" s="267"/>
      <c r="D150" s="267"/>
      <c r="E150" s="335"/>
      <c r="F150" s="171"/>
      <c r="G150" s="173"/>
      <c r="H150" s="299"/>
      <c r="I150" s="531" t="e">
        <f>H150*I123</f>
        <v>#DIV/0!</v>
      </c>
      <c r="J150" s="299"/>
      <c r="K150" s="531" t="e">
        <f>J150*K123</f>
        <v>#DIV/0!</v>
      </c>
      <c r="L150" s="299"/>
      <c r="M150" s="531" t="e">
        <f>L150*M123</f>
        <v>#DIV/0!</v>
      </c>
      <c r="N150" s="299"/>
      <c r="O150" s="531" t="e">
        <f>N150*O123</f>
        <v>#DIV/0!</v>
      </c>
      <c r="P150" s="299"/>
      <c r="Q150" s="531" t="e">
        <f>P150*Q123</f>
        <v>#DIV/0!</v>
      </c>
    </row>
    <row r="151" spans="1:17" s="226" customFormat="1" ht="14.45" customHeight="1" x14ac:dyDescent="0.25">
      <c r="A151" s="317" t="s">
        <v>1059</v>
      </c>
      <c r="B151" s="271"/>
      <c r="C151" s="164" t="s">
        <v>996</v>
      </c>
      <c r="D151" s="164"/>
      <c r="E151" s="334"/>
      <c r="F151" s="240"/>
      <c r="G151" s="337" t="str">
        <f>G72</f>
        <v>datar / miring / bergelombang</v>
      </c>
      <c r="H151" s="240"/>
      <c r="I151" s="337" t="str">
        <f>I72</f>
        <v>datar / miring / bergelombang</v>
      </c>
      <c r="J151" s="240"/>
      <c r="K151" s="337" t="str">
        <f>K72</f>
        <v>datar / miring / bergelombang</v>
      </c>
      <c r="L151" s="240"/>
      <c r="M151" s="337" t="str">
        <f>M72</f>
        <v>datar / miring / bergelombang</v>
      </c>
      <c r="N151" s="240"/>
      <c r="O151" s="337" t="str">
        <f>O72</f>
        <v>datar / miring / bergelombang</v>
      </c>
      <c r="P151" s="240"/>
      <c r="Q151" s="337" t="str">
        <f>Q72</f>
        <v>datar / miring / bergelombang</v>
      </c>
    </row>
    <row r="152" spans="1:17" s="226" customFormat="1" ht="14.45" customHeight="1" x14ac:dyDescent="0.25">
      <c r="B152" s="171"/>
      <c r="C152" s="267"/>
      <c r="D152" s="267"/>
      <c r="E152" s="335"/>
      <c r="F152" s="171"/>
      <c r="G152" s="173"/>
      <c r="H152" s="299"/>
      <c r="I152" s="531" t="e">
        <f>H152*I123</f>
        <v>#DIV/0!</v>
      </c>
      <c r="J152" s="299"/>
      <c r="K152" s="531" t="e">
        <f>J152*K123</f>
        <v>#DIV/0!</v>
      </c>
      <c r="L152" s="299"/>
      <c r="M152" s="531" t="e">
        <f>L152*M123</f>
        <v>#DIV/0!</v>
      </c>
      <c r="N152" s="299"/>
      <c r="O152" s="531" t="e">
        <f>N152*O123</f>
        <v>#DIV/0!</v>
      </c>
      <c r="P152" s="299"/>
      <c r="Q152" s="531" t="e">
        <f>P152*Q123</f>
        <v>#DIV/0!</v>
      </c>
    </row>
    <row r="153" spans="1:17" s="167" customFormat="1" ht="14.45" hidden="1" customHeight="1" x14ac:dyDescent="0.2">
      <c r="B153" s="160" t="s">
        <v>826</v>
      </c>
      <c r="C153" s="161"/>
      <c r="D153" s="161"/>
      <c r="E153" s="161"/>
      <c r="F153" s="161"/>
      <c r="G153" s="161"/>
      <c r="H153" s="161"/>
      <c r="I153" s="161"/>
      <c r="J153" s="161"/>
      <c r="K153" s="161"/>
      <c r="L153" s="161"/>
      <c r="M153" s="161"/>
      <c r="N153" s="161"/>
      <c r="O153" s="161"/>
      <c r="P153" s="161"/>
      <c r="Q153" s="161"/>
    </row>
    <row r="154" spans="1:17" s="226" customFormat="1" ht="14.45" hidden="1" customHeight="1" x14ac:dyDescent="0.25">
      <c r="A154" s="317"/>
      <c r="B154" s="271"/>
      <c r="C154" s="164" t="s">
        <v>998</v>
      </c>
      <c r="D154" s="164"/>
      <c r="E154" s="334"/>
      <c r="F154" s="263"/>
      <c r="G154" s="343"/>
      <c r="H154" s="264"/>
      <c r="I154" s="343"/>
      <c r="J154" s="264"/>
      <c r="K154" s="343"/>
      <c r="L154" s="264"/>
      <c r="M154" s="343"/>
      <c r="N154" s="264"/>
      <c r="O154" s="343"/>
      <c r="P154" s="264"/>
      <c r="Q154" s="343"/>
    </row>
    <row r="155" spans="1:17" s="226" customFormat="1" ht="14.45" hidden="1" customHeight="1" x14ac:dyDescent="0.25">
      <c r="A155" s="333"/>
      <c r="B155" s="271"/>
      <c r="C155" s="164" t="s">
        <v>1060</v>
      </c>
      <c r="D155" s="164"/>
      <c r="E155" s="334"/>
      <c r="F155" s="263"/>
      <c r="G155" s="344"/>
      <c r="H155" s="264"/>
      <c r="I155" s="345"/>
      <c r="J155" s="264"/>
      <c r="K155" s="345"/>
      <c r="L155" s="264"/>
      <c r="M155" s="345"/>
      <c r="N155" s="264"/>
      <c r="O155" s="345"/>
      <c r="P155" s="264"/>
      <c r="Q155" s="345"/>
    </row>
    <row r="156" spans="1:17" s="226" customFormat="1" ht="14.45" hidden="1" customHeight="1" x14ac:dyDescent="0.25">
      <c r="A156" s="317"/>
      <c r="B156" s="271"/>
      <c r="C156" s="164" t="s">
        <v>1001</v>
      </c>
      <c r="D156" s="164"/>
      <c r="E156" s="334"/>
      <c r="F156" s="263"/>
      <c r="G156" s="343"/>
      <c r="H156" s="264"/>
      <c r="I156" s="343"/>
      <c r="J156" s="264"/>
      <c r="K156" s="343"/>
      <c r="L156" s="264"/>
      <c r="M156" s="343"/>
      <c r="N156" s="264"/>
      <c r="O156" s="343"/>
      <c r="P156" s="264"/>
      <c r="Q156" s="343"/>
    </row>
    <row r="157" spans="1:17" s="226" customFormat="1" ht="14.45" hidden="1" customHeight="1" x14ac:dyDescent="0.25">
      <c r="A157" s="333"/>
      <c r="B157" s="271"/>
      <c r="C157" s="164" t="s">
        <v>1061</v>
      </c>
      <c r="D157" s="164"/>
      <c r="E157" s="334"/>
      <c r="F157" s="263"/>
      <c r="G157" s="344"/>
      <c r="H157" s="264"/>
      <c r="I157" s="345"/>
      <c r="J157" s="264"/>
      <c r="K157" s="345"/>
      <c r="L157" s="264"/>
      <c r="M157" s="345"/>
      <c r="N157" s="264"/>
      <c r="O157" s="345"/>
      <c r="P157" s="264"/>
      <c r="Q157" s="345"/>
    </row>
    <row r="158" spans="1:17" s="226" customFormat="1" ht="14.45" hidden="1" customHeight="1" x14ac:dyDescent="0.25">
      <c r="A158" s="317"/>
      <c r="B158" s="271"/>
      <c r="C158" s="164" t="s">
        <v>1062</v>
      </c>
      <c r="D158" s="164"/>
      <c r="E158" s="334"/>
      <c r="F158" s="263"/>
      <c r="G158" s="344"/>
      <c r="H158" s="264"/>
      <c r="I158" s="345"/>
      <c r="J158" s="264"/>
      <c r="K158" s="345"/>
      <c r="L158" s="264"/>
      <c r="M158" s="345"/>
      <c r="N158" s="264"/>
      <c r="O158" s="345"/>
      <c r="P158" s="264"/>
      <c r="Q158" s="345"/>
    </row>
    <row r="159" spans="1:17" s="167" customFormat="1" ht="14.45" hidden="1" customHeight="1" x14ac:dyDescent="0.2">
      <c r="B159" s="176" t="s">
        <v>1063</v>
      </c>
      <c r="C159" s="177"/>
      <c r="D159" s="177"/>
      <c r="E159" s="177"/>
      <c r="F159" s="177"/>
      <c r="G159" s="346"/>
      <c r="H159" s="346"/>
      <c r="I159" s="347"/>
      <c r="J159" s="346"/>
      <c r="K159" s="347"/>
      <c r="L159" s="346"/>
      <c r="M159" s="347"/>
      <c r="N159" s="346"/>
      <c r="O159" s="347"/>
      <c r="P159" s="346"/>
      <c r="Q159" s="347"/>
    </row>
    <row r="160" spans="1:17" s="226" customFormat="1" ht="14.45" hidden="1" customHeight="1" x14ac:dyDescent="0.25">
      <c r="A160" s="317"/>
      <c r="B160" s="348"/>
      <c r="C160" s="349" t="s">
        <v>1064</v>
      </c>
      <c r="D160" s="349"/>
      <c r="E160" s="350"/>
      <c r="F160" s="348"/>
      <c r="G160" s="351"/>
      <c r="H160" s="352"/>
      <c r="I160" s="351"/>
      <c r="J160" s="352"/>
      <c r="K160" s="351"/>
      <c r="L160" s="352"/>
      <c r="M160" s="351"/>
      <c r="N160" s="352"/>
      <c r="O160" s="351"/>
      <c r="P160" s="352"/>
      <c r="Q160" s="351"/>
    </row>
    <row r="161" spans="1:19" s="167" customFormat="1" ht="14.45" customHeight="1" x14ac:dyDescent="0.2">
      <c r="B161" s="329" t="s">
        <v>1065</v>
      </c>
      <c r="C161" s="330"/>
      <c r="D161" s="330"/>
      <c r="E161" s="330"/>
      <c r="F161" s="330"/>
      <c r="G161" s="330"/>
      <c r="H161" s="339" t="e">
        <f>I161/I123</f>
        <v>#DIV/0!</v>
      </c>
      <c r="I161" s="533" t="e">
        <f>I163+I165+I167+I169+I171</f>
        <v>#DIV/0!</v>
      </c>
      <c r="J161" s="339" t="e">
        <f>K161/K123</f>
        <v>#DIV/0!</v>
      </c>
      <c r="K161" s="533" t="e">
        <f>K163+K165+K167+K169+K171</f>
        <v>#DIV/0!</v>
      </c>
      <c r="L161" s="339" t="e">
        <f>M161/M123</f>
        <v>#DIV/0!</v>
      </c>
      <c r="M161" s="533" t="e">
        <f>M163+M165+M167+M169+M171</f>
        <v>#DIV/0!</v>
      </c>
      <c r="N161" s="339" t="e">
        <f>O161/O123</f>
        <v>#DIV/0!</v>
      </c>
      <c r="O161" s="533" t="e">
        <f>O163+O165+O167+O169+O171</f>
        <v>#DIV/0!</v>
      </c>
      <c r="P161" s="339" t="e">
        <f>Q161/Q123</f>
        <v>#DIV/0!</v>
      </c>
      <c r="Q161" s="533" t="e">
        <f>Q163+Q165+Q167+Q169+Q171</f>
        <v>#DIV/0!</v>
      </c>
    </row>
    <row r="162" spans="1:19" s="226" customFormat="1" ht="14.45" customHeight="1" x14ac:dyDescent="0.25">
      <c r="A162" s="317"/>
      <c r="B162" s="271"/>
      <c r="C162" s="164" t="s">
        <v>1066</v>
      </c>
      <c r="D162" s="164"/>
      <c r="E162" s="334"/>
      <c r="F162" s="240"/>
      <c r="G162" s="238"/>
      <c r="H162" s="240"/>
      <c r="I162" s="238"/>
      <c r="J162" s="240"/>
      <c r="K162" s="238"/>
      <c r="L162" s="240"/>
      <c r="M162" s="238"/>
      <c r="N162" s="240"/>
      <c r="O162" s="238"/>
      <c r="P162" s="240"/>
      <c r="Q162" s="238"/>
    </row>
    <row r="163" spans="1:19" s="226" customFormat="1" ht="14.45" customHeight="1" x14ac:dyDescent="0.25">
      <c r="B163" s="171"/>
      <c r="C163" s="267"/>
      <c r="D163" s="267"/>
      <c r="E163" s="335"/>
      <c r="F163" s="171"/>
      <c r="G163" s="173"/>
      <c r="H163" s="299">
        <v>0</v>
      </c>
      <c r="I163" s="531" t="e">
        <f>H163*I123</f>
        <v>#DIV/0!</v>
      </c>
      <c r="J163" s="299">
        <v>0</v>
      </c>
      <c r="K163" s="531" t="e">
        <f>J163*K123</f>
        <v>#DIV/0!</v>
      </c>
      <c r="L163" s="299">
        <v>0</v>
      </c>
      <c r="M163" s="531" t="e">
        <f>L163*M123</f>
        <v>#DIV/0!</v>
      </c>
      <c r="N163" s="299">
        <v>0</v>
      </c>
      <c r="O163" s="531" t="e">
        <f>N163*O123</f>
        <v>#DIV/0!</v>
      </c>
      <c r="P163" s="299">
        <v>0</v>
      </c>
      <c r="Q163" s="531" t="e">
        <f>P163*Q123</f>
        <v>#DIV/0!</v>
      </c>
    </row>
    <row r="164" spans="1:19" s="226" customFormat="1" ht="14.45" customHeight="1" x14ac:dyDescent="0.25">
      <c r="A164" s="333"/>
      <c r="B164" s="271"/>
      <c r="C164" s="164" t="s">
        <v>1067</v>
      </c>
      <c r="D164" s="164"/>
      <c r="E164" s="334"/>
      <c r="F164" s="240"/>
      <c r="G164" s="238"/>
      <c r="H164" s="240"/>
      <c r="I164" s="238"/>
      <c r="J164" s="240"/>
      <c r="K164" s="238"/>
      <c r="L164" s="240"/>
      <c r="M164" s="238"/>
      <c r="N164" s="240"/>
      <c r="O164" s="238"/>
      <c r="P164" s="240"/>
      <c r="Q164" s="238"/>
    </row>
    <row r="165" spans="1:19" s="226" customFormat="1" ht="14.45" customHeight="1" x14ac:dyDescent="0.25">
      <c r="B165" s="171"/>
      <c r="C165" s="267"/>
      <c r="D165" s="267"/>
      <c r="E165" s="335"/>
      <c r="F165" s="171"/>
      <c r="G165" s="173"/>
      <c r="H165" s="299"/>
      <c r="I165" s="531" t="e">
        <f>H165*I123</f>
        <v>#DIV/0!</v>
      </c>
      <c r="J165" s="299"/>
      <c r="K165" s="531" t="e">
        <f>J165*K123</f>
        <v>#DIV/0!</v>
      </c>
      <c r="L165" s="299"/>
      <c r="M165" s="531" t="e">
        <f>L165*M123</f>
        <v>#DIV/0!</v>
      </c>
      <c r="N165" s="299"/>
      <c r="O165" s="531" t="e">
        <f>N165*O123</f>
        <v>#DIV/0!</v>
      </c>
      <c r="P165" s="299"/>
      <c r="Q165" s="531" t="e">
        <f>P165*Q123</f>
        <v>#DIV/0!</v>
      </c>
    </row>
    <row r="166" spans="1:19" s="226" customFormat="1" ht="14.45" customHeight="1" x14ac:dyDescent="0.25">
      <c r="A166" s="317"/>
      <c r="B166" s="271"/>
      <c r="C166" s="164" t="s">
        <v>1068</v>
      </c>
      <c r="D166" s="164"/>
      <c r="E166" s="334"/>
      <c r="F166" s="240"/>
      <c r="G166" s="238"/>
      <c r="H166" s="240"/>
      <c r="I166" s="238"/>
      <c r="J166" s="240"/>
      <c r="K166" s="238"/>
      <c r="L166" s="240"/>
      <c r="M166" s="238"/>
      <c r="N166" s="240"/>
      <c r="O166" s="238"/>
      <c r="P166" s="240"/>
      <c r="Q166" s="238"/>
    </row>
    <row r="167" spans="1:19" s="226" customFormat="1" ht="14.45" customHeight="1" x14ac:dyDescent="0.25">
      <c r="B167" s="171"/>
      <c r="C167" s="267"/>
      <c r="D167" s="267"/>
      <c r="E167" s="335"/>
      <c r="F167" s="171"/>
      <c r="G167" s="173"/>
      <c r="H167" s="299"/>
      <c r="I167" s="531" t="e">
        <f>H167*I123</f>
        <v>#DIV/0!</v>
      </c>
      <c r="J167" s="299"/>
      <c r="K167" s="531" t="e">
        <f>J167*K123</f>
        <v>#DIV/0!</v>
      </c>
      <c r="L167" s="299"/>
      <c r="M167" s="531" t="e">
        <f>L167*M123</f>
        <v>#DIV/0!</v>
      </c>
      <c r="N167" s="299"/>
      <c r="O167" s="531" t="e">
        <f>N167*O123</f>
        <v>#DIV/0!</v>
      </c>
      <c r="P167" s="299"/>
      <c r="Q167" s="531" t="e">
        <f>P167*Q123</f>
        <v>#DIV/0!</v>
      </c>
    </row>
    <row r="168" spans="1:19" s="226" customFormat="1" ht="14.45" customHeight="1" x14ac:dyDescent="0.25">
      <c r="A168" s="333"/>
      <c r="B168" s="271"/>
      <c r="C168" s="164" t="s">
        <v>1069</v>
      </c>
      <c r="D168" s="164"/>
      <c r="E168" s="334"/>
      <c r="F168" s="240"/>
      <c r="G168" s="238"/>
      <c r="H168" s="240"/>
      <c r="I168" s="238"/>
      <c r="J168" s="240"/>
      <c r="K168" s="238"/>
      <c r="L168" s="240"/>
      <c r="M168" s="238"/>
      <c r="N168" s="240"/>
      <c r="O168" s="238"/>
      <c r="P168" s="240"/>
      <c r="Q168" s="238"/>
    </row>
    <row r="169" spans="1:19" s="226" customFormat="1" ht="14.45" customHeight="1" x14ac:dyDescent="0.25">
      <c r="B169" s="171"/>
      <c r="C169" s="267"/>
      <c r="D169" s="267"/>
      <c r="E169" s="335"/>
      <c r="F169" s="171"/>
      <c r="G169" s="173"/>
      <c r="H169" s="299"/>
      <c r="I169" s="531" t="e">
        <f>H169*I123</f>
        <v>#DIV/0!</v>
      </c>
      <c r="J169" s="299"/>
      <c r="K169" s="531" t="e">
        <f>J169*K123</f>
        <v>#DIV/0!</v>
      </c>
      <c r="L169" s="299"/>
      <c r="M169" s="531" t="e">
        <f>L169*M123</f>
        <v>#DIV/0!</v>
      </c>
      <c r="N169" s="299"/>
      <c r="O169" s="531" t="e">
        <f>N169*O123</f>
        <v>#DIV/0!</v>
      </c>
      <c r="P169" s="299"/>
      <c r="Q169" s="531" t="e">
        <f>P169*Q123</f>
        <v>#DIV/0!</v>
      </c>
    </row>
    <row r="170" spans="1:19" s="226" customFormat="1" ht="14.45" customHeight="1" x14ac:dyDescent="0.25">
      <c r="A170" s="317"/>
      <c r="B170" s="271"/>
      <c r="C170" s="164" t="s">
        <v>1070</v>
      </c>
      <c r="D170" s="164"/>
      <c r="E170" s="334"/>
      <c r="F170" s="240"/>
      <c r="G170" s="238"/>
      <c r="H170" s="240"/>
      <c r="I170" s="238"/>
      <c r="J170" s="240"/>
      <c r="K170" s="238"/>
      <c r="L170" s="240"/>
      <c r="M170" s="238"/>
      <c r="N170" s="240"/>
      <c r="O170" s="238"/>
      <c r="P170" s="240"/>
      <c r="Q170" s="238"/>
    </row>
    <row r="171" spans="1:19" s="226" customFormat="1" ht="14.45" customHeight="1" x14ac:dyDescent="0.25">
      <c r="B171" s="171"/>
      <c r="C171" s="267"/>
      <c r="D171" s="267"/>
      <c r="E171" s="335"/>
      <c r="F171" s="171"/>
      <c r="G171" s="173"/>
      <c r="H171" s="299"/>
      <c r="I171" s="531" t="e">
        <f>H171*I123</f>
        <v>#DIV/0!</v>
      </c>
      <c r="J171" s="299"/>
      <c r="K171" s="531" t="e">
        <f>J171*K123</f>
        <v>#DIV/0!</v>
      </c>
      <c r="L171" s="299"/>
      <c r="M171" s="531" t="e">
        <f>L171*M123</f>
        <v>#DIV/0!</v>
      </c>
      <c r="N171" s="299"/>
      <c r="O171" s="531" t="e">
        <f>N171*O123</f>
        <v>#DIV/0!</v>
      </c>
      <c r="P171" s="299"/>
      <c r="Q171" s="531" t="e">
        <f>P171*Q123</f>
        <v>#DIV/0!</v>
      </c>
    </row>
    <row r="172" spans="1:19" s="167" customFormat="1" ht="14.45" hidden="1" customHeight="1" x14ac:dyDescent="0.2">
      <c r="B172" s="353" t="s">
        <v>1071</v>
      </c>
      <c r="C172" s="354"/>
      <c r="D172" s="354"/>
      <c r="E172" s="354"/>
      <c r="F172" s="354"/>
      <c r="G172" s="354"/>
      <c r="H172" s="355" t="e">
        <f>I172/I123</f>
        <v>#DIV/0!</v>
      </c>
      <c r="I172" s="534">
        <f>I173+I174+I175+I176+I177</f>
        <v>0</v>
      </c>
      <c r="J172" s="355" t="e">
        <f>K172/K123</f>
        <v>#DIV/0!</v>
      </c>
      <c r="K172" s="534">
        <f>K173+K174+K175+K176+K177</f>
        <v>0</v>
      </c>
      <c r="L172" s="355" t="e">
        <f>M172/M123</f>
        <v>#DIV/0!</v>
      </c>
      <c r="M172" s="534">
        <f>M173+M174+M175+M176+M177</f>
        <v>0</v>
      </c>
      <c r="N172" s="355" t="e">
        <f>O172/O123</f>
        <v>#DIV/0!</v>
      </c>
      <c r="O172" s="534">
        <f>O173+O174+O175+O176+O177</f>
        <v>0</v>
      </c>
      <c r="P172" s="355" t="e">
        <f>Q172/Q123</f>
        <v>#DIV/0!</v>
      </c>
      <c r="Q172" s="534">
        <f>Q173+Q174+Q175+Q176+Q177</f>
        <v>0</v>
      </c>
      <c r="R172" s="148"/>
      <c r="S172" s="148"/>
    </row>
    <row r="173" spans="1:19" s="226" customFormat="1" ht="14.45" hidden="1" customHeight="1" x14ac:dyDescent="0.25">
      <c r="A173" s="317"/>
      <c r="B173" s="271"/>
      <c r="C173" s="164" t="s">
        <v>1072</v>
      </c>
      <c r="D173" s="164"/>
      <c r="E173" s="334"/>
      <c r="F173" s="263"/>
      <c r="G173" s="343"/>
      <c r="H173" s="264"/>
      <c r="I173" s="343"/>
      <c r="J173" s="264"/>
      <c r="K173" s="343"/>
      <c r="L173" s="264"/>
      <c r="M173" s="343"/>
      <c r="N173" s="264"/>
      <c r="O173" s="343"/>
      <c r="P173" s="264"/>
      <c r="Q173" s="343"/>
    </row>
    <row r="174" spans="1:19" s="226" customFormat="1" ht="14.45" hidden="1" customHeight="1" x14ac:dyDescent="0.25">
      <c r="A174" s="333"/>
      <c r="B174" s="271"/>
      <c r="C174" s="164" t="s">
        <v>1073</v>
      </c>
      <c r="D174" s="164"/>
      <c r="E174" s="334"/>
      <c r="F174" s="263"/>
      <c r="G174" s="344"/>
      <c r="H174" s="264"/>
      <c r="I174" s="345"/>
      <c r="J174" s="264"/>
      <c r="K174" s="345"/>
      <c r="L174" s="264"/>
      <c r="M174" s="345"/>
      <c r="N174" s="264"/>
      <c r="O174" s="345"/>
      <c r="P174" s="264"/>
      <c r="Q174" s="345"/>
    </row>
    <row r="175" spans="1:19" s="226" customFormat="1" ht="14.45" hidden="1" customHeight="1" x14ac:dyDescent="0.25">
      <c r="A175" s="317"/>
      <c r="B175" s="271"/>
      <c r="C175" s="164" t="s">
        <v>1074</v>
      </c>
      <c r="D175" s="164"/>
      <c r="E175" s="334"/>
      <c r="F175" s="263"/>
      <c r="G175" s="343"/>
      <c r="H175" s="264"/>
      <c r="I175" s="343"/>
      <c r="J175" s="264"/>
      <c r="K175" s="343"/>
      <c r="L175" s="264"/>
      <c r="M175" s="343"/>
      <c r="N175" s="264"/>
      <c r="O175" s="343"/>
      <c r="P175" s="264"/>
      <c r="Q175" s="343"/>
    </row>
    <row r="176" spans="1:19" s="226" customFormat="1" ht="14.45" hidden="1" customHeight="1" x14ac:dyDescent="0.25">
      <c r="A176" s="333"/>
      <c r="B176" s="271"/>
      <c r="C176" s="164" t="s">
        <v>1075</v>
      </c>
      <c r="D176" s="164"/>
      <c r="E176" s="334"/>
      <c r="F176" s="263"/>
      <c r="G176" s="344"/>
      <c r="H176" s="264"/>
      <c r="I176" s="345"/>
      <c r="J176" s="264"/>
      <c r="K176" s="345"/>
      <c r="L176" s="264"/>
      <c r="M176" s="345"/>
      <c r="N176" s="264"/>
      <c r="O176" s="345"/>
      <c r="P176" s="264"/>
      <c r="Q176" s="345"/>
    </row>
    <row r="177" spans="1:23" s="226" customFormat="1" ht="14.45" hidden="1" customHeight="1" x14ac:dyDescent="0.25">
      <c r="A177" s="317"/>
      <c r="B177" s="348"/>
      <c r="C177" s="349" t="s">
        <v>1076</v>
      </c>
      <c r="D177" s="349"/>
      <c r="E177" s="350"/>
      <c r="F177" s="348"/>
      <c r="G177" s="357"/>
      <c r="H177" s="352"/>
      <c r="I177" s="358"/>
      <c r="J177" s="352"/>
      <c r="K177" s="358"/>
      <c r="L177" s="352"/>
      <c r="M177" s="358"/>
      <c r="N177" s="352"/>
      <c r="O177" s="358"/>
      <c r="P177" s="352"/>
      <c r="Q177" s="358"/>
    </row>
    <row r="178" spans="1:23" s="361" customFormat="1" ht="14.45" customHeight="1" x14ac:dyDescent="0.25">
      <c r="A178" s="359"/>
      <c r="B178" s="182"/>
      <c r="C178" s="182"/>
      <c r="D178" s="182"/>
      <c r="E178" s="284"/>
      <c r="F178" s="182"/>
      <c r="G178" s="360"/>
      <c r="H178" s="296"/>
      <c r="I178" s="360"/>
      <c r="J178" s="296"/>
      <c r="K178" s="360"/>
      <c r="L178" s="296"/>
      <c r="M178" s="360"/>
      <c r="N178" s="296"/>
      <c r="O178" s="360"/>
      <c r="P178" s="296"/>
      <c r="Q178" s="360"/>
    </row>
    <row r="179" spans="1:23" s="226" customFormat="1" ht="14.45" customHeight="1" x14ac:dyDescent="0.25">
      <c r="B179" s="195" t="s">
        <v>1077</v>
      </c>
      <c r="C179" s="196"/>
      <c r="D179" s="196"/>
      <c r="E179" s="196"/>
      <c r="F179" s="383"/>
      <c r="G179" s="382"/>
      <c r="H179" s="381" t="e">
        <f>I179/I123</f>
        <v>#DIV/0!</v>
      </c>
      <c r="I179" s="536" t="e">
        <f>I128+I141+I161+I172</f>
        <v>#DIV/0!</v>
      </c>
      <c r="J179" s="381" t="e">
        <f>K179/K123</f>
        <v>#DIV/0!</v>
      </c>
      <c r="K179" s="536" t="e">
        <f>K128+K141+K161+K172</f>
        <v>#DIV/0!</v>
      </c>
      <c r="L179" s="381" t="e">
        <f>M179/M123</f>
        <v>#DIV/0!</v>
      </c>
      <c r="M179" s="536" t="e">
        <f>M128+M141+M161+M172</f>
        <v>#DIV/0!</v>
      </c>
      <c r="N179" s="381" t="e">
        <f>O179/O123</f>
        <v>#DIV/0!</v>
      </c>
      <c r="O179" s="536" t="e">
        <f>O128+O141+O161+O172</f>
        <v>#DIV/0!</v>
      </c>
      <c r="P179" s="381" t="e">
        <f>Q179/Q123</f>
        <v>#DIV/0!</v>
      </c>
      <c r="Q179" s="536" t="e">
        <f>Q128+Q141+Q161+Q172</f>
        <v>#DIV/0!</v>
      </c>
    </row>
    <row r="180" spans="1:23" s="226" customFormat="1" ht="20.100000000000001" customHeight="1" x14ac:dyDescent="0.25">
      <c r="B180" s="538" t="s">
        <v>1108</v>
      </c>
      <c r="C180" s="367"/>
      <c r="D180" s="367"/>
      <c r="E180" s="367"/>
      <c r="F180" s="367"/>
      <c r="G180" s="368"/>
      <c r="H180" s="369"/>
      <c r="I180" s="511" t="e">
        <f>I123+I179</f>
        <v>#DIV/0!</v>
      </c>
      <c r="J180" s="369"/>
      <c r="K180" s="511" t="e">
        <f>K123+K179</f>
        <v>#DIV/0!</v>
      </c>
      <c r="L180" s="369"/>
      <c r="M180" s="511" t="e">
        <f>M123+M179</f>
        <v>#DIV/0!</v>
      </c>
      <c r="N180" s="369"/>
      <c r="O180" s="511" t="e">
        <f>O123+O179</f>
        <v>#DIV/0!</v>
      </c>
      <c r="P180" s="369"/>
      <c r="Q180" s="511" t="e">
        <f>Q123+Q179</f>
        <v>#DIV/0!</v>
      </c>
    </row>
    <row r="181" spans="1:23" s="361" customFormat="1" ht="14.45" customHeight="1" x14ac:dyDescent="0.25">
      <c r="B181" s="370"/>
      <c r="C181" s="370"/>
      <c r="D181" s="370"/>
      <c r="E181" s="370"/>
      <c r="F181" s="370"/>
      <c r="G181" s="370"/>
      <c r="H181" s="370"/>
      <c r="I181" s="371"/>
      <c r="J181" s="370"/>
      <c r="K181" s="371"/>
      <c r="L181" s="370"/>
      <c r="M181" s="371"/>
      <c r="N181" s="370"/>
      <c r="O181" s="371"/>
      <c r="P181" s="370"/>
      <c r="Q181" s="371"/>
    </row>
    <row r="182" spans="1:23" s="226" customFormat="1" ht="14.45" customHeight="1" x14ac:dyDescent="0.25">
      <c r="B182" s="372" t="s">
        <v>1078</v>
      </c>
      <c r="C182" s="373"/>
      <c r="D182" s="373"/>
      <c r="E182" s="373"/>
      <c r="F182" s="374"/>
      <c r="G182" s="375" t="e">
        <f>H182+J182+L182</f>
        <v>#DIV/0!</v>
      </c>
      <c r="H182" s="376" t="e">
        <f>IF(I182=0,0.1%,(I182/I123))</f>
        <v>#DIV/0!</v>
      </c>
      <c r="I182" s="535" t="e">
        <f>ABS(I130)+ABS(I132)+ABS(I134)+ABS(I136)+ABS(I138)+ABS(I140)+ABS(I144)+ABS(I146)+ABS(I148)+ABS(I150)+ABS(I152)+ABS(I154)+ABS(I155)+ABS(I156)+ABS(I157)+ABS(I158)+ABS(I160)+ABS(I163)+ABS(I165)+ABS(I167)+ABS(I169)+ABS(I171)+ABS(I173)+ABS(I174)+ABS(I175)+ABS(I176)+ABS(I177)</f>
        <v>#DIV/0!</v>
      </c>
      <c r="J182" s="376" t="e">
        <f>IF(K182=0,0.1%,(K182/K123))</f>
        <v>#DIV/0!</v>
      </c>
      <c r="K182" s="535" t="e">
        <f>ABS(K130)+ABS(K132)+ABS(K134)+ABS(K136)+ABS(K138)+ABS(K140)+ABS(K144)+ABS(K146)+ABS(K148)+ABS(K150)+ABS(K152)+ABS(K154)+ABS(K155)+ABS(K156)+ABS(K157)+ABS(K158)+ABS(K160)+ABS(K163)+ABS(K165)+ABS(K167)+ABS(K169)+ABS(K171)+ABS(K173)+ABS(K174)+ABS(K175)+ABS(K176)+ABS(K177)</f>
        <v>#DIV/0!</v>
      </c>
      <c r="L182" s="376" t="e">
        <f>IF(M182=0,0.1%,(M182/M123))</f>
        <v>#DIV/0!</v>
      </c>
      <c r="M182" s="535" t="e">
        <f>ABS(M130)+ABS(M132)+ABS(M134)+ABS(M136)+ABS(M138)+ABS(M140)+ABS(M144)+ABS(M146)+ABS(M148)+ABS(M150)+ABS(M152)+ABS(M154)+ABS(M155)+ABS(M156)+ABS(M157)+ABS(M158)+ABS(M160)+ABS(M163)+ABS(M165)+ABS(M167)+ABS(M169)+ABS(M171)+ABS(M173)+ABS(M174)+ABS(M175)+ABS(M176)+ABS(M177)</f>
        <v>#DIV/0!</v>
      </c>
      <c r="N182" s="376" t="e">
        <f>IF(O182=0,0.1%,(O182/O123))</f>
        <v>#DIV/0!</v>
      </c>
      <c r="O182" s="535" t="e">
        <f>ABS(O130)+ABS(O132)+ABS(O134)+ABS(O136)+ABS(O138)+ABS(O140)+ABS(O144)+ABS(O146)+ABS(O148)+ABS(O150)+ABS(O152)+ABS(O154)+ABS(O155)+ABS(O156)+ABS(O157)+ABS(O158)+ABS(O160)+ABS(O163)+ABS(O165)+ABS(O167)+ABS(O169)+ABS(O171)+ABS(O173)+ABS(O174)+ABS(O175)+ABS(O176)+ABS(O177)</f>
        <v>#DIV/0!</v>
      </c>
      <c r="P182" s="376" t="e">
        <f>IF(Q182=0,0.1%,(Q182/Q123))</f>
        <v>#DIV/0!</v>
      </c>
      <c r="Q182" s="535" t="e">
        <f>ABS(Q130)+ABS(Q132)+ABS(Q134)+ABS(Q136)+ABS(Q138)+ABS(Q140)+ABS(Q144)+ABS(Q146)+ABS(Q148)+ABS(Q150)+ABS(Q152)+ABS(Q154)+ABS(Q155)+ABS(Q156)+ABS(Q157)+ABS(Q158)+ABS(Q160)+ABS(Q163)+ABS(Q165)+ABS(Q167)+ABS(Q169)+ABS(Q171)+ABS(Q173)+ABS(Q174)+ABS(Q175)+ABS(Q176)+ABS(Q177)</f>
        <v>#DIV/0!</v>
      </c>
    </row>
    <row r="183" spans="1:23" s="226" customFormat="1" ht="14.45" customHeight="1" x14ac:dyDescent="0.25">
      <c r="B183" s="195" t="s">
        <v>1079</v>
      </c>
      <c r="C183" s="196"/>
      <c r="D183" s="196"/>
      <c r="E183" s="196"/>
      <c r="F183" s="378"/>
      <c r="H183" s="379" t="e">
        <f>H184/$G$184</f>
        <v>#DIV/0!</v>
      </c>
      <c r="I183" s="536" t="e">
        <f>H183*I180</f>
        <v>#DIV/0!</v>
      </c>
      <c r="J183" s="381" t="e">
        <f>J184/$G$184</f>
        <v>#DIV/0!</v>
      </c>
      <c r="K183" s="536" t="e">
        <f>J183*K180</f>
        <v>#DIV/0!</v>
      </c>
      <c r="L183" s="381" t="e">
        <f>L184/$G$184</f>
        <v>#DIV/0!</v>
      </c>
      <c r="M183" s="536" t="e">
        <f>L183*M180</f>
        <v>#DIV/0!</v>
      </c>
      <c r="N183" s="381"/>
      <c r="O183" s="382"/>
      <c r="P183" s="383"/>
      <c r="Q183" s="382"/>
      <c r="R183" s="361"/>
      <c r="S183" s="361"/>
    </row>
    <row r="184" spans="1:23" s="226" customFormat="1" ht="14.45" hidden="1" customHeight="1" x14ac:dyDescent="0.25">
      <c r="B184" s="384"/>
      <c r="C184" s="378"/>
      <c r="D184" s="378"/>
      <c r="E184" s="378"/>
      <c r="F184" s="378"/>
      <c r="G184" s="385" t="e">
        <f>H184+J184+L184</f>
        <v>#DIV/0!</v>
      </c>
      <c r="H184" s="386" t="e">
        <f>IF(I180&gt;0,(1/H182/$G$182*1),0)</f>
        <v>#DIV/0!</v>
      </c>
      <c r="I184" s="387"/>
      <c r="J184" s="386" t="e">
        <f>IF(K180&gt;0,(1/J182/$G$182*1),0)</f>
        <v>#DIV/0!</v>
      </c>
      <c r="K184" s="387"/>
      <c r="L184" s="386" t="e">
        <f>IF(M180&gt;0,(1/L182/$G$182*1),0)</f>
        <v>#DIV/0!</v>
      </c>
      <c r="M184" s="387"/>
      <c r="N184" s="386"/>
      <c r="O184" s="378"/>
      <c r="P184" s="385"/>
      <c r="Q184" s="378"/>
      <c r="R184" s="361"/>
      <c r="S184" s="361"/>
    </row>
    <row r="185" spans="1:23" s="226" customFormat="1" ht="14.45" customHeight="1" x14ac:dyDescent="0.25">
      <c r="B185" s="312" t="s">
        <v>1080</v>
      </c>
      <c r="C185" s="310"/>
      <c r="D185" s="310"/>
      <c r="E185" s="310"/>
      <c r="F185" s="310"/>
      <c r="G185" s="388" t="e">
        <f>MAX(I180,K180,M180)/MIN(I180,K180,M180)-1</f>
        <v>#DIV/0!</v>
      </c>
      <c r="H185" s="195"/>
      <c r="I185" s="389"/>
      <c r="J185" s="196"/>
      <c r="K185" s="196"/>
      <c r="L185" s="196"/>
      <c r="M185" s="196"/>
      <c r="N185" s="378"/>
      <c r="O185" s="378"/>
      <c r="P185" s="378"/>
      <c r="Q185" s="378"/>
      <c r="R185" s="361"/>
      <c r="S185" s="361"/>
      <c r="T185" s="361"/>
      <c r="U185" s="361"/>
      <c r="V185" s="361"/>
      <c r="W185" s="361"/>
    </row>
    <row r="186" spans="1:23" s="226" customFormat="1" ht="20.100000000000001" customHeight="1" x14ac:dyDescent="0.25">
      <c r="B186" s="369" t="s">
        <v>1110</v>
      </c>
      <c r="C186" s="367"/>
      <c r="D186" s="367"/>
      <c r="E186" s="367"/>
      <c r="F186" s="367"/>
      <c r="G186" s="537" t="e">
        <f>ROUND(I183+K183+M183,4)</f>
        <v>#DIV/0!</v>
      </c>
      <c r="H186" s="390"/>
      <c r="I186" s="154"/>
      <c r="J186" s="154"/>
      <c r="K186" s="154"/>
      <c r="L186" s="154"/>
      <c r="M186" s="154"/>
      <c r="N186" s="154"/>
      <c r="O186" s="154"/>
      <c r="P186" s="154"/>
      <c r="Q186" s="154"/>
      <c r="R186" s="361"/>
      <c r="S186" s="361"/>
      <c r="T186" s="361"/>
      <c r="U186" s="361"/>
      <c r="V186" s="361"/>
      <c r="W186" s="361"/>
    </row>
    <row r="187" spans="1:23" s="226" customFormat="1" ht="14.45" customHeight="1" x14ac:dyDescent="0.25">
      <c r="B187" s="312" t="s">
        <v>1111</v>
      </c>
      <c r="C187" s="310"/>
      <c r="D187" s="310"/>
      <c r="E187" s="310"/>
      <c r="F187" s="310"/>
      <c r="G187" s="545" t="e">
        <f>ROUND(G186+G109,4)</f>
        <v>#DIV/0!</v>
      </c>
      <c r="H187" s="384"/>
      <c r="I187" s="378"/>
      <c r="J187" s="378"/>
      <c r="K187" s="378"/>
      <c r="L187" s="378"/>
      <c r="M187" s="378"/>
      <c r="N187" s="378"/>
      <c r="O187" s="378"/>
      <c r="P187" s="378"/>
      <c r="Q187" s="378"/>
      <c r="R187" s="361"/>
      <c r="S187" s="361"/>
      <c r="T187" s="361"/>
      <c r="U187" s="361"/>
      <c r="V187" s="361"/>
      <c r="W187" s="361"/>
    </row>
    <row r="188" spans="1:23" s="226" customFormat="1" ht="14.45" customHeight="1" x14ac:dyDescent="0.25">
      <c r="B188" s="312" t="s">
        <v>1112</v>
      </c>
      <c r="C188" s="310"/>
      <c r="D188" s="310"/>
      <c r="E188" s="310"/>
      <c r="F188" s="310"/>
      <c r="G188" s="545" t="e">
        <f>ROUND(G186+G117,4)</f>
        <v>#DIV/0!</v>
      </c>
      <c r="H188" s="384"/>
      <c r="I188" s="378"/>
      <c r="J188" s="378"/>
      <c r="K188" s="378"/>
      <c r="L188" s="378"/>
      <c r="M188" s="378"/>
      <c r="N188" s="378"/>
      <c r="O188" s="378"/>
      <c r="P188" s="378"/>
      <c r="Q188" s="378"/>
      <c r="R188" s="361"/>
      <c r="S188" s="361"/>
      <c r="T188" s="361"/>
      <c r="U188" s="361"/>
      <c r="V188" s="361"/>
      <c r="W188" s="361"/>
    </row>
    <row r="189" spans="1:23" s="391" customFormat="1" ht="14.45" customHeight="1" x14ac:dyDescent="0.2">
      <c r="B189" s="284"/>
      <c r="C189" s="361"/>
      <c r="D189" s="361"/>
      <c r="E189" s="361"/>
      <c r="F189" s="361"/>
      <c r="G189" s="361"/>
      <c r="H189" s="361"/>
      <c r="I189" s="361"/>
      <c r="J189" s="361"/>
      <c r="K189" s="361"/>
      <c r="L189" s="361"/>
      <c r="M189" s="361"/>
      <c r="N189" s="361"/>
      <c r="O189" s="361"/>
      <c r="P189" s="361"/>
      <c r="Q189" s="361"/>
    </row>
    <row r="190" spans="1:23" s="219" customFormat="1" ht="14.45" customHeight="1" x14ac:dyDescent="0.2"/>
    <row r="191" spans="1:23" s="219" customFormat="1" ht="14.45" customHeight="1" x14ac:dyDescent="0.2">
      <c r="B191" s="146"/>
      <c r="C191" s="146"/>
      <c r="D191" s="146"/>
      <c r="E191" s="146"/>
      <c r="F191" s="146"/>
      <c r="G191" s="146"/>
      <c r="H191" s="146"/>
      <c r="I191" s="146"/>
      <c r="J191" s="146"/>
      <c r="K191" s="146"/>
      <c r="L191" s="146"/>
      <c r="M191" s="146"/>
      <c r="N191" s="146"/>
      <c r="O191" s="146"/>
      <c r="P191" s="146"/>
      <c r="Q191" s="146"/>
    </row>
    <row r="192" spans="1:23" s="219" customFormat="1" ht="14.45" customHeight="1" x14ac:dyDescent="0.2">
      <c r="B192" s="146"/>
      <c r="C192" s="146"/>
      <c r="D192" s="146"/>
      <c r="E192" s="146"/>
      <c r="F192" s="146"/>
      <c r="G192" s="146"/>
      <c r="H192" s="146"/>
      <c r="I192" s="146"/>
      <c r="J192" s="146"/>
      <c r="K192" s="146"/>
      <c r="L192" s="146"/>
      <c r="M192" s="146"/>
      <c r="N192" s="146"/>
      <c r="O192" s="146"/>
      <c r="P192" s="146"/>
      <c r="Q192" s="146"/>
    </row>
    <row r="193" spans="2:17" s="219" customFormat="1" ht="14.45" customHeight="1" x14ac:dyDescent="0.2">
      <c r="B193" s="146"/>
      <c r="C193" s="146"/>
      <c r="D193" s="146"/>
      <c r="E193" s="146"/>
      <c r="F193" s="146"/>
      <c r="G193" s="146"/>
      <c r="H193" s="146"/>
      <c r="I193" s="146"/>
      <c r="J193" s="146"/>
      <c r="K193" s="146"/>
      <c r="L193" s="146"/>
      <c r="M193" s="146"/>
      <c r="N193" s="146"/>
      <c r="O193" s="146"/>
      <c r="P193" s="146"/>
      <c r="Q193" s="146"/>
    </row>
    <row r="194" spans="2:17" s="219" customFormat="1" ht="14.45" customHeight="1" x14ac:dyDescent="0.2">
      <c r="B194" s="146"/>
      <c r="C194" s="146"/>
      <c r="D194" s="146"/>
      <c r="E194" s="146"/>
      <c r="F194" s="146"/>
      <c r="G194" s="146"/>
      <c r="H194" s="146"/>
      <c r="I194" s="146"/>
      <c r="J194" s="146"/>
      <c r="K194" s="146"/>
      <c r="L194" s="146"/>
      <c r="M194" s="146"/>
      <c r="N194" s="146"/>
      <c r="O194" s="146"/>
      <c r="P194" s="146"/>
      <c r="Q194" s="146"/>
    </row>
    <row r="195" spans="2:17" s="219" customFormat="1" ht="14.45" customHeight="1" x14ac:dyDescent="0.2">
      <c r="B195" s="146"/>
      <c r="C195" s="146"/>
      <c r="D195" s="146"/>
      <c r="E195" s="146"/>
      <c r="F195" s="146"/>
      <c r="G195" s="146"/>
      <c r="H195" s="146"/>
      <c r="I195" s="146"/>
      <c r="J195" s="146"/>
      <c r="K195" s="146"/>
      <c r="L195" s="146"/>
      <c r="M195" s="146"/>
      <c r="N195" s="146"/>
      <c r="O195" s="146"/>
      <c r="P195" s="146"/>
      <c r="Q195" s="146"/>
    </row>
    <row r="196" spans="2:17" s="219" customFormat="1" ht="14.45" customHeight="1" x14ac:dyDescent="0.2">
      <c r="B196" s="146"/>
      <c r="C196" s="146"/>
      <c r="D196" s="146"/>
      <c r="E196" s="146"/>
      <c r="F196" s="146"/>
      <c r="G196" s="146"/>
      <c r="H196" s="146"/>
      <c r="I196" s="146"/>
      <c r="J196" s="146"/>
      <c r="K196" s="146"/>
      <c r="L196" s="146"/>
      <c r="M196" s="146"/>
      <c r="N196" s="146"/>
      <c r="O196" s="146"/>
      <c r="P196" s="146"/>
      <c r="Q196" s="146"/>
    </row>
    <row r="197" spans="2:17" s="219" customFormat="1" ht="14.45" customHeight="1" x14ac:dyDescent="0.2">
      <c r="B197" s="146"/>
      <c r="C197" s="146"/>
      <c r="D197" s="146"/>
      <c r="E197" s="146"/>
      <c r="F197" s="146"/>
      <c r="G197" s="146"/>
      <c r="H197" s="146"/>
      <c r="I197" s="146"/>
      <c r="J197" s="146"/>
      <c r="K197" s="146"/>
      <c r="L197" s="146"/>
      <c r="M197" s="146"/>
      <c r="N197" s="146"/>
      <c r="O197" s="146"/>
      <c r="P197" s="146"/>
      <c r="Q197" s="146"/>
    </row>
    <row r="198" spans="2:17" s="219" customFormat="1" ht="14.45" customHeight="1" x14ac:dyDescent="0.2">
      <c r="B198" s="146"/>
      <c r="C198" s="146"/>
      <c r="D198" s="146"/>
      <c r="E198" s="146"/>
      <c r="F198" s="146"/>
      <c r="G198" s="146"/>
      <c r="H198" s="146"/>
      <c r="I198" s="146"/>
      <c r="J198" s="146"/>
      <c r="K198" s="146"/>
      <c r="L198" s="146"/>
      <c r="M198" s="146"/>
      <c r="N198" s="146"/>
      <c r="O198" s="146"/>
      <c r="P198" s="146"/>
      <c r="Q198" s="146"/>
    </row>
    <row r="199" spans="2:17" s="219" customFormat="1" ht="14.45" customHeight="1" x14ac:dyDescent="0.2">
      <c r="B199" s="146"/>
      <c r="C199" s="146"/>
      <c r="D199" s="146"/>
      <c r="E199" s="146"/>
      <c r="F199" s="146"/>
      <c r="G199" s="146"/>
      <c r="H199" s="146"/>
      <c r="I199" s="146"/>
      <c r="J199" s="146"/>
      <c r="K199" s="146"/>
      <c r="L199" s="146"/>
      <c r="M199" s="146"/>
      <c r="N199" s="146"/>
      <c r="O199" s="146"/>
      <c r="P199" s="146"/>
      <c r="Q199" s="146"/>
    </row>
    <row r="200" spans="2:17" s="219" customFormat="1" ht="14.45" customHeight="1" x14ac:dyDescent="0.2">
      <c r="B200" s="146"/>
      <c r="C200" s="146"/>
      <c r="D200" s="146"/>
      <c r="E200" s="146"/>
      <c r="F200" s="146"/>
      <c r="G200" s="146"/>
      <c r="H200" s="146"/>
      <c r="I200" s="146"/>
      <c r="J200" s="146"/>
      <c r="K200" s="146"/>
      <c r="L200" s="146"/>
      <c r="M200" s="146"/>
      <c r="N200" s="146"/>
      <c r="O200" s="146"/>
      <c r="P200" s="146"/>
      <c r="Q200" s="146"/>
    </row>
    <row r="201" spans="2:17" s="219" customFormat="1" ht="14.45" customHeight="1" x14ac:dyDescent="0.2">
      <c r="B201" s="146"/>
      <c r="C201" s="146"/>
      <c r="D201" s="146"/>
      <c r="E201" s="146"/>
      <c r="F201" s="146"/>
      <c r="G201" s="146"/>
      <c r="H201" s="146"/>
      <c r="I201" s="146"/>
      <c r="J201" s="146"/>
      <c r="K201" s="146"/>
      <c r="L201" s="146"/>
      <c r="M201" s="146"/>
      <c r="N201" s="146"/>
      <c r="O201" s="146"/>
      <c r="P201" s="146"/>
      <c r="Q201" s="146"/>
    </row>
    <row r="202" spans="2:17" s="219" customFormat="1" ht="14.45" customHeight="1" x14ac:dyDescent="0.2">
      <c r="B202" s="146"/>
      <c r="C202" s="146"/>
      <c r="D202" s="146"/>
      <c r="E202" s="146"/>
      <c r="F202" s="146"/>
      <c r="G202" s="146"/>
      <c r="H202" s="146"/>
      <c r="I202" s="146"/>
      <c r="J202" s="146"/>
      <c r="K202" s="146"/>
      <c r="L202" s="146"/>
      <c r="M202" s="146"/>
      <c r="N202" s="146"/>
      <c r="O202" s="146"/>
      <c r="P202" s="146"/>
      <c r="Q202" s="146"/>
    </row>
    <row r="203" spans="2:17" s="219" customFormat="1" ht="14.45" customHeight="1" x14ac:dyDescent="0.2">
      <c r="B203" s="146"/>
      <c r="C203" s="146"/>
      <c r="D203" s="146"/>
      <c r="E203" s="146"/>
      <c r="F203" s="146"/>
      <c r="G203" s="146"/>
      <c r="H203" s="146"/>
      <c r="I203" s="146"/>
      <c r="J203" s="146"/>
      <c r="K203" s="146"/>
      <c r="L203" s="146"/>
      <c r="M203" s="146"/>
      <c r="N203" s="146"/>
      <c r="O203" s="146"/>
      <c r="P203" s="146"/>
      <c r="Q203" s="146"/>
    </row>
    <row r="204" spans="2:17" s="219" customFormat="1" ht="14.45" customHeight="1" x14ac:dyDescent="0.2"/>
    <row r="205" spans="2:17" s="219" customFormat="1" ht="14.45" customHeight="1" x14ac:dyDescent="0.2"/>
    <row r="206" spans="2:17" s="219" customFormat="1" ht="14.45" customHeight="1" x14ac:dyDescent="0.2"/>
    <row r="207" spans="2:17" s="219" customFormat="1" ht="14.45" customHeight="1" x14ac:dyDescent="0.2"/>
    <row r="208" spans="2:17" s="219" customFormat="1" ht="14.45" customHeight="1" x14ac:dyDescent="0.2"/>
    <row r="209" spans="2:17" s="219" customFormat="1" ht="14.45" customHeight="1" x14ac:dyDescent="0.2"/>
    <row r="210" spans="2:17" s="219" customFormat="1" ht="14.45" customHeight="1" x14ac:dyDescent="0.2"/>
    <row r="211" spans="2:17" s="219" customFormat="1" ht="14.45" customHeight="1" x14ac:dyDescent="0.2"/>
    <row r="212" spans="2:17" s="219" customFormat="1" ht="14.45" customHeight="1" x14ac:dyDescent="0.2"/>
    <row r="213" spans="2:17" s="219" customFormat="1" ht="14.45" customHeight="1" x14ac:dyDescent="0.2"/>
    <row r="214" spans="2:17" s="219" customFormat="1" ht="14.45" customHeight="1" x14ac:dyDescent="0.2"/>
    <row r="215" spans="2:17" s="219" customFormat="1" ht="14.45" customHeight="1" x14ac:dyDescent="0.2"/>
    <row r="216" spans="2:17" s="219" customFormat="1" ht="14.45" customHeight="1" x14ac:dyDescent="0.2"/>
    <row r="217" spans="2:17" s="219" customFormat="1" ht="14.45" customHeight="1" x14ac:dyDescent="0.2"/>
    <row r="218" spans="2:17" s="219" customFormat="1" ht="14.45" customHeight="1" x14ac:dyDescent="0.2"/>
    <row r="219" spans="2:17" s="219" customFormat="1" ht="14.45" customHeight="1" x14ac:dyDescent="0.2"/>
    <row r="220" spans="2:17" s="219" customFormat="1" ht="14.45" customHeight="1" x14ac:dyDescent="0.2">
      <c r="B220" s="146"/>
      <c r="C220" s="146"/>
      <c r="D220" s="146"/>
      <c r="E220" s="146"/>
      <c r="F220" s="146"/>
      <c r="G220" s="146"/>
      <c r="H220" s="146"/>
      <c r="I220" s="146"/>
      <c r="J220" s="146"/>
      <c r="K220" s="146"/>
      <c r="L220" s="146"/>
      <c r="M220" s="146"/>
      <c r="N220" s="146"/>
      <c r="O220" s="146"/>
      <c r="P220" s="146"/>
      <c r="Q220" s="146"/>
    </row>
    <row r="221" spans="2:17" s="219" customFormat="1" ht="14.45" customHeight="1" x14ac:dyDescent="0.2">
      <c r="B221" s="146"/>
      <c r="C221" s="146"/>
      <c r="D221" s="146"/>
      <c r="E221" s="146"/>
      <c r="F221" s="146"/>
      <c r="G221" s="146"/>
      <c r="H221" s="146"/>
      <c r="I221" s="146"/>
      <c r="J221" s="146"/>
      <c r="K221" s="146"/>
      <c r="L221" s="146"/>
      <c r="M221" s="146"/>
      <c r="N221" s="146"/>
      <c r="O221" s="146"/>
      <c r="P221" s="146"/>
      <c r="Q221" s="146"/>
    </row>
    <row r="222" spans="2:17" s="219" customFormat="1" ht="14.45" customHeight="1" x14ac:dyDescent="0.2">
      <c r="B222" s="146"/>
      <c r="C222" s="146"/>
      <c r="D222" s="146"/>
      <c r="E222" s="146"/>
      <c r="F222" s="146"/>
      <c r="G222" s="146"/>
      <c r="H222" s="146"/>
      <c r="I222" s="146"/>
      <c r="J222" s="146"/>
      <c r="K222" s="146"/>
      <c r="L222" s="146"/>
      <c r="M222" s="146"/>
      <c r="N222" s="146"/>
      <c r="O222" s="146"/>
      <c r="P222" s="146"/>
      <c r="Q222" s="146"/>
    </row>
    <row r="223" spans="2:17" s="219" customFormat="1" ht="14.45" customHeight="1" x14ac:dyDescent="0.2">
      <c r="B223" s="146"/>
      <c r="C223" s="146"/>
      <c r="D223" s="146"/>
      <c r="E223" s="146"/>
      <c r="F223" s="146"/>
      <c r="G223" s="146"/>
      <c r="H223" s="146"/>
      <c r="I223" s="146"/>
      <c r="J223" s="146"/>
      <c r="K223" s="146"/>
      <c r="L223" s="146"/>
      <c r="M223" s="146"/>
      <c r="N223" s="146"/>
      <c r="O223" s="146"/>
      <c r="P223" s="146"/>
      <c r="Q223" s="146"/>
    </row>
    <row r="224" spans="2:17" s="219" customFormat="1" ht="14.45" customHeight="1" x14ac:dyDescent="0.2">
      <c r="B224" s="146"/>
      <c r="C224" s="146"/>
      <c r="D224" s="146"/>
      <c r="E224" s="146"/>
      <c r="F224" s="146"/>
      <c r="G224" s="146"/>
      <c r="H224" s="146"/>
      <c r="I224" s="146"/>
      <c r="J224" s="146"/>
      <c r="K224" s="146"/>
      <c r="L224" s="146"/>
      <c r="M224" s="146"/>
      <c r="N224" s="146"/>
      <c r="O224" s="146"/>
      <c r="P224" s="146"/>
      <c r="Q224" s="146"/>
    </row>
    <row r="225" spans="2:17" s="219" customFormat="1" ht="14.45" customHeight="1" x14ac:dyDescent="0.2">
      <c r="B225" s="146"/>
      <c r="C225" s="146"/>
      <c r="D225" s="146"/>
      <c r="E225" s="146"/>
      <c r="F225" s="146"/>
      <c r="G225" s="146"/>
      <c r="H225" s="146"/>
      <c r="I225" s="146"/>
      <c r="J225" s="146"/>
      <c r="K225" s="146"/>
      <c r="L225" s="146"/>
      <c r="M225" s="146"/>
      <c r="N225" s="146"/>
      <c r="O225" s="146"/>
      <c r="P225" s="146"/>
      <c r="Q225" s="146"/>
    </row>
    <row r="226" spans="2:17" s="219" customFormat="1" ht="14.45" customHeight="1" x14ac:dyDescent="0.2">
      <c r="B226" s="146"/>
      <c r="C226" s="146"/>
      <c r="D226" s="146"/>
      <c r="E226" s="146"/>
      <c r="F226" s="146"/>
      <c r="G226" s="146"/>
      <c r="H226" s="146"/>
      <c r="I226" s="146"/>
      <c r="J226" s="146"/>
      <c r="K226" s="146"/>
      <c r="L226" s="146"/>
      <c r="M226" s="146"/>
      <c r="N226" s="146"/>
      <c r="O226" s="146"/>
      <c r="P226" s="146"/>
      <c r="Q226" s="146"/>
    </row>
    <row r="227" spans="2:17" s="219" customFormat="1" ht="14.45" customHeight="1" x14ac:dyDescent="0.2">
      <c r="B227" s="146"/>
      <c r="C227" s="146"/>
      <c r="D227" s="146"/>
      <c r="E227" s="146"/>
      <c r="F227" s="146"/>
      <c r="G227" s="146"/>
      <c r="H227" s="146"/>
      <c r="I227" s="146"/>
      <c r="J227" s="146"/>
      <c r="K227" s="146"/>
      <c r="L227" s="146"/>
      <c r="M227" s="146"/>
      <c r="N227" s="146"/>
      <c r="O227" s="146"/>
      <c r="P227" s="146"/>
      <c r="Q227" s="146"/>
    </row>
    <row r="228" spans="2:17" s="219" customFormat="1" ht="14.45" customHeight="1" x14ac:dyDescent="0.2">
      <c r="B228" s="146"/>
      <c r="C228" s="146"/>
      <c r="D228" s="146"/>
      <c r="E228" s="146"/>
      <c r="F228" s="146"/>
      <c r="G228" s="146"/>
      <c r="H228" s="146"/>
      <c r="I228" s="146"/>
      <c r="J228" s="146"/>
      <c r="K228" s="146"/>
      <c r="L228" s="146"/>
      <c r="M228" s="146"/>
      <c r="N228" s="146"/>
      <c r="O228" s="146"/>
      <c r="P228" s="146"/>
      <c r="Q228" s="146"/>
    </row>
    <row r="229" spans="2:17" s="219" customFormat="1" ht="14.45" customHeight="1" x14ac:dyDescent="0.2"/>
    <row r="230" spans="2:17" s="219" customFormat="1" ht="14.45" customHeight="1" x14ac:dyDescent="0.2"/>
    <row r="231" spans="2:17" s="219" customFormat="1" ht="14.45" customHeight="1" x14ac:dyDescent="0.2"/>
    <row r="232" spans="2:17" s="219" customFormat="1" ht="14.45" customHeight="1" x14ac:dyDescent="0.2"/>
    <row r="233" spans="2:17" s="219" customFormat="1" ht="14.45" customHeight="1" x14ac:dyDescent="0.2"/>
    <row r="234" spans="2:17" s="219" customFormat="1" ht="14.45" customHeight="1" x14ac:dyDescent="0.2"/>
    <row r="235" spans="2:17" s="219" customFormat="1" ht="14.45" customHeight="1" x14ac:dyDescent="0.2"/>
    <row r="236" spans="2:17" s="219" customFormat="1" ht="14.45" customHeight="1" x14ac:dyDescent="0.2"/>
    <row r="237" spans="2:17" s="219" customFormat="1" ht="14.45" customHeight="1" x14ac:dyDescent="0.2"/>
    <row r="238" spans="2:17" s="219" customFormat="1" ht="14.45" customHeight="1" x14ac:dyDescent="0.2"/>
    <row r="239" spans="2:17" s="219" customFormat="1" ht="14.45" customHeight="1" x14ac:dyDescent="0.2"/>
    <row r="240" spans="2:17" s="219" customFormat="1" ht="14.45" customHeight="1" x14ac:dyDescent="0.2"/>
    <row r="241" s="219" customFormat="1" ht="14.45" customHeight="1" x14ac:dyDescent="0.2"/>
    <row r="242" s="219" customFormat="1" ht="14.45" customHeight="1" x14ac:dyDescent="0.2"/>
    <row r="243" s="219" customFormat="1" ht="14.45" customHeight="1" x14ac:dyDescent="0.2"/>
    <row r="244" s="219" customFormat="1" ht="14.45" customHeight="1" x14ac:dyDescent="0.2"/>
    <row r="245" s="219" customFormat="1" ht="14.45" customHeight="1" x14ac:dyDescent="0.2"/>
    <row r="246" s="219" customFormat="1" ht="14.45" customHeight="1" x14ac:dyDescent="0.2"/>
    <row r="247" s="219" customFormat="1" ht="14.45" customHeight="1" x14ac:dyDescent="0.2"/>
    <row r="248" s="219" customFormat="1" ht="14.45" customHeight="1" x14ac:dyDescent="0.2"/>
    <row r="249" s="219" customFormat="1" ht="14.45" customHeight="1" x14ac:dyDescent="0.2"/>
    <row r="250" s="219" customFormat="1" ht="14.45" customHeight="1" x14ac:dyDescent="0.2"/>
    <row r="251" s="219" customFormat="1" ht="14.45" customHeight="1" x14ac:dyDescent="0.2"/>
    <row r="252" s="219" customFormat="1" ht="14.45" customHeight="1" x14ac:dyDescent="0.2"/>
    <row r="253" s="219" customFormat="1" ht="14.45" customHeight="1" x14ac:dyDescent="0.2"/>
    <row r="254" s="219" customFormat="1" ht="14.45" customHeight="1" x14ac:dyDescent="0.2"/>
    <row r="255" s="219" customFormat="1" ht="14.45" customHeight="1" x14ac:dyDescent="0.2"/>
    <row r="256" s="219" customFormat="1" ht="14.45" customHeight="1" x14ac:dyDescent="0.2"/>
    <row r="257" s="219" customFormat="1" ht="14.45" customHeight="1" x14ac:dyDescent="0.2"/>
    <row r="258" s="219" customFormat="1" ht="14.45" customHeight="1" x14ac:dyDescent="0.2"/>
    <row r="259" s="219" customFormat="1" ht="14.45" customHeight="1" x14ac:dyDescent="0.2"/>
    <row r="260" s="219" customFormat="1" ht="14.45" customHeight="1" x14ac:dyDescent="0.2"/>
    <row r="261" s="219" customFormat="1" ht="14.45" customHeight="1" x14ac:dyDescent="0.2"/>
    <row r="262" s="219" customFormat="1" ht="14.45" customHeight="1" x14ac:dyDescent="0.2"/>
    <row r="263" s="219" customFormat="1" ht="14.45" customHeight="1" x14ac:dyDescent="0.2"/>
    <row r="264" s="219" customFormat="1" ht="14.45" customHeight="1" x14ac:dyDescent="0.2"/>
    <row r="265" s="219" customFormat="1" ht="14.45" customHeight="1" x14ac:dyDescent="0.2"/>
    <row r="266" s="219" customFormat="1" ht="14.45" customHeight="1" x14ac:dyDescent="0.2"/>
    <row r="267" s="219" customFormat="1" ht="14.45" customHeight="1" x14ac:dyDescent="0.2"/>
    <row r="268" s="219" customFormat="1" ht="14.45" customHeight="1" x14ac:dyDescent="0.2"/>
    <row r="269" s="219" customFormat="1" ht="14.45" customHeight="1" x14ac:dyDescent="0.2"/>
    <row r="270" s="219" customFormat="1" ht="14.45" customHeight="1" x14ac:dyDescent="0.2"/>
    <row r="271" s="219" customFormat="1" ht="14.45" customHeight="1" x14ac:dyDescent="0.2"/>
    <row r="272" s="219" customFormat="1" ht="14.45" customHeight="1" x14ac:dyDescent="0.2"/>
    <row r="273" s="219" customFormat="1" ht="14.45" customHeight="1" x14ac:dyDescent="0.2"/>
    <row r="274" s="219" customFormat="1" ht="14.45" customHeight="1" x14ac:dyDescent="0.2"/>
    <row r="275" s="219" customFormat="1" ht="14.45" customHeight="1" x14ac:dyDescent="0.2"/>
    <row r="276" s="219" customFormat="1" ht="14.45" customHeight="1" x14ac:dyDescent="0.2"/>
    <row r="277" s="219" customFormat="1" ht="14.45" customHeight="1" x14ac:dyDescent="0.2"/>
    <row r="278" s="219" customFormat="1" ht="14.45" customHeight="1" x14ac:dyDescent="0.2"/>
    <row r="279" s="219" customFormat="1" ht="14.45" customHeight="1" x14ac:dyDescent="0.2"/>
    <row r="280" s="219" customFormat="1" ht="14.45" customHeight="1" x14ac:dyDescent="0.2"/>
    <row r="281" s="219" customFormat="1" ht="14.45" customHeight="1" x14ac:dyDescent="0.2"/>
    <row r="282" s="219" customFormat="1" ht="14.45" customHeight="1" x14ac:dyDescent="0.2"/>
    <row r="283" s="219" customFormat="1" ht="14.45" customHeight="1" x14ac:dyDescent="0.2"/>
    <row r="284" s="219" customFormat="1" ht="14.45" customHeight="1" x14ac:dyDescent="0.2"/>
    <row r="285" s="219" customFormat="1" ht="14.45" customHeight="1" x14ac:dyDescent="0.2"/>
    <row r="286" s="219" customFormat="1" ht="14.45" customHeight="1" x14ac:dyDescent="0.2"/>
    <row r="287" s="219" customFormat="1" ht="14.45" customHeight="1" x14ac:dyDescent="0.2"/>
    <row r="288" s="219" customFormat="1" ht="14.45" customHeight="1" x14ac:dyDescent="0.2"/>
    <row r="289" s="219" customFormat="1" ht="14.45" customHeight="1" x14ac:dyDescent="0.2"/>
    <row r="290" s="219" customFormat="1" ht="14.45" customHeight="1" x14ac:dyDescent="0.2"/>
    <row r="291" s="219" customFormat="1" ht="14.45" customHeight="1" x14ac:dyDescent="0.2"/>
    <row r="292" s="219" customFormat="1" ht="14.45" customHeight="1" x14ac:dyDescent="0.2"/>
    <row r="293" s="219" customFormat="1" ht="14.45" customHeight="1" x14ac:dyDescent="0.2"/>
    <row r="294" s="219" customFormat="1" ht="14.45" customHeight="1" x14ac:dyDescent="0.2"/>
    <row r="295" s="219" customFormat="1" ht="14.45" customHeight="1" x14ac:dyDescent="0.2"/>
    <row r="296" s="219" customFormat="1" ht="14.45" customHeight="1" x14ac:dyDescent="0.2"/>
    <row r="297" s="219" customFormat="1" ht="14.45" customHeight="1" x14ac:dyDescent="0.2"/>
    <row r="298" s="219" customFormat="1" ht="14.45" customHeight="1" x14ac:dyDescent="0.2"/>
    <row r="299" s="219" customFormat="1" ht="14.45" customHeight="1" x14ac:dyDescent="0.2"/>
    <row r="300" s="219" customFormat="1" ht="14.45" customHeight="1" x14ac:dyDescent="0.2"/>
    <row r="301" s="219" customFormat="1" ht="14.45" customHeight="1" x14ac:dyDescent="0.2"/>
    <row r="302" s="219" customFormat="1" ht="14.45" customHeight="1" x14ac:dyDescent="0.2"/>
    <row r="303" s="219" customFormat="1" ht="14.45" customHeight="1" x14ac:dyDescent="0.2"/>
    <row r="304" s="219" customFormat="1" ht="14.45" customHeight="1" x14ac:dyDescent="0.2"/>
    <row r="305" s="219" customFormat="1" ht="14.45" customHeight="1" x14ac:dyDescent="0.2"/>
    <row r="306" s="219" customFormat="1" ht="14.45" customHeight="1" x14ac:dyDescent="0.2"/>
    <row r="307" s="219" customFormat="1" ht="14.45" customHeight="1" x14ac:dyDescent="0.2"/>
    <row r="308" s="219" customFormat="1" ht="14.45" customHeight="1" x14ac:dyDescent="0.2"/>
    <row r="309" s="219" customFormat="1" ht="14.45" customHeight="1" x14ac:dyDescent="0.2"/>
    <row r="310" s="219" customFormat="1" ht="14.45" customHeight="1" x14ac:dyDescent="0.2"/>
    <row r="311" s="219" customFormat="1" ht="14.45" customHeight="1" x14ac:dyDescent="0.2"/>
    <row r="312" s="219" customFormat="1" ht="14.45" customHeight="1" x14ac:dyDescent="0.2"/>
    <row r="313" s="219" customFormat="1" ht="14.45" customHeight="1" x14ac:dyDescent="0.2"/>
    <row r="314" s="219" customFormat="1" ht="14.45" customHeight="1" x14ac:dyDescent="0.2"/>
    <row r="315" s="219" customFormat="1" ht="14.45" customHeight="1" x14ac:dyDescent="0.2"/>
    <row r="316" s="219" customFormat="1" ht="14.45" customHeight="1" x14ac:dyDescent="0.2"/>
    <row r="317" s="219" customFormat="1" ht="14.45" customHeight="1" x14ac:dyDescent="0.2"/>
    <row r="318" s="219" customFormat="1" ht="14.45" customHeight="1" x14ac:dyDescent="0.2"/>
    <row r="319" s="219" customFormat="1" ht="14.45" customHeight="1" x14ac:dyDescent="0.2"/>
    <row r="320" s="219" customFormat="1" ht="14.45" customHeight="1" x14ac:dyDescent="0.2"/>
    <row r="321" s="219" customFormat="1" ht="14.45" customHeight="1" x14ac:dyDescent="0.2"/>
    <row r="322" s="219" customFormat="1" ht="14.45" customHeight="1" x14ac:dyDescent="0.2"/>
    <row r="323" s="219" customFormat="1" ht="14.45" customHeight="1" x14ac:dyDescent="0.2"/>
    <row r="324" s="219" customFormat="1" ht="14.45" customHeight="1" x14ac:dyDescent="0.2"/>
    <row r="325" s="219" customFormat="1" ht="14.45" customHeight="1" x14ac:dyDescent="0.2"/>
    <row r="326" s="219" customFormat="1" ht="14.45" customHeight="1" x14ac:dyDescent="0.2"/>
    <row r="327" s="219" customFormat="1" ht="14.45" customHeight="1" x14ac:dyDescent="0.2"/>
    <row r="328" s="219" customFormat="1" ht="14.45" customHeight="1" x14ac:dyDescent="0.2"/>
    <row r="329" s="219" customFormat="1" ht="14.45" customHeight="1" x14ac:dyDescent="0.2"/>
    <row r="330" s="219" customFormat="1" ht="14.45" customHeight="1" x14ac:dyDescent="0.2"/>
    <row r="331" s="219" customFormat="1" ht="14.45" customHeight="1" x14ac:dyDescent="0.2"/>
    <row r="332" s="219" customFormat="1" ht="14.45" customHeight="1" x14ac:dyDescent="0.2"/>
    <row r="333" s="219" customFormat="1" ht="14.45" customHeight="1" x14ac:dyDescent="0.2"/>
    <row r="334" s="219" customFormat="1" ht="14.45" customHeight="1" x14ac:dyDescent="0.2"/>
    <row r="335" s="219" customFormat="1" ht="14.45" customHeight="1" x14ac:dyDescent="0.2"/>
    <row r="336" s="219" customFormat="1" ht="14.45" customHeight="1" x14ac:dyDescent="0.2"/>
    <row r="337" s="219" customFormat="1" ht="14.45" customHeight="1" x14ac:dyDescent="0.2"/>
    <row r="338" s="219" customFormat="1" ht="14.45" customHeight="1" x14ac:dyDescent="0.2"/>
    <row r="339" s="219" customFormat="1" ht="14.45" customHeight="1" x14ac:dyDescent="0.2"/>
    <row r="340" s="219" customFormat="1" ht="14.45" customHeight="1" x14ac:dyDescent="0.2"/>
    <row r="341" s="219" customFormat="1" ht="14.45" customHeight="1" x14ac:dyDescent="0.2"/>
    <row r="342" s="219" customFormat="1" ht="14.45" customHeight="1" x14ac:dyDescent="0.2"/>
    <row r="343" s="219" customFormat="1" ht="14.45" customHeight="1" x14ac:dyDescent="0.2"/>
    <row r="344" s="219" customFormat="1" ht="14.45" customHeight="1" x14ac:dyDescent="0.2"/>
    <row r="345" s="219" customFormat="1" ht="14.45" customHeight="1" x14ac:dyDescent="0.2"/>
    <row r="346" s="219" customFormat="1" ht="14.45" customHeight="1" x14ac:dyDescent="0.2"/>
    <row r="347" s="219" customFormat="1" ht="14.45" customHeight="1" x14ac:dyDescent="0.2"/>
    <row r="348" s="219" customFormat="1" ht="14.45" customHeight="1" x14ac:dyDescent="0.2"/>
    <row r="349" s="219" customFormat="1" ht="14.45" customHeight="1" x14ac:dyDescent="0.2"/>
    <row r="350" s="219" customFormat="1" ht="14.45" customHeight="1" x14ac:dyDescent="0.2"/>
    <row r="351" s="219" customFormat="1" ht="14.45" customHeight="1" x14ac:dyDescent="0.2"/>
    <row r="352" s="219" customFormat="1" ht="14.45" customHeight="1" x14ac:dyDescent="0.2"/>
    <row r="353" s="219" customFormat="1" ht="14.45" customHeight="1" x14ac:dyDescent="0.2"/>
    <row r="354" s="219" customFormat="1" ht="14.45" customHeight="1" x14ac:dyDescent="0.2"/>
    <row r="355" s="219" customFormat="1" ht="14.45" customHeight="1" x14ac:dyDescent="0.2"/>
    <row r="356" s="219" customFormat="1" ht="14.45" customHeight="1" x14ac:dyDescent="0.2"/>
    <row r="357" s="219" customFormat="1" ht="14.45" customHeight="1" x14ac:dyDescent="0.2"/>
    <row r="358" s="219" customFormat="1" ht="14.45" customHeight="1" x14ac:dyDescent="0.2"/>
    <row r="359" s="219" customFormat="1" ht="14.45" customHeight="1" x14ac:dyDescent="0.2"/>
    <row r="360" s="219" customFormat="1" ht="14.45" customHeight="1" x14ac:dyDescent="0.2"/>
    <row r="361" s="219" customFormat="1" ht="14.45" customHeight="1" x14ac:dyDescent="0.2"/>
    <row r="362" s="219" customFormat="1" ht="14.45" customHeight="1" x14ac:dyDescent="0.2"/>
    <row r="363" s="219" customFormat="1" ht="14.45" customHeight="1" x14ac:dyDescent="0.2"/>
    <row r="364" s="219" customFormat="1" ht="14.45" customHeight="1" x14ac:dyDescent="0.2"/>
    <row r="365" s="219" customFormat="1" ht="14.45" customHeight="1" x14ac:dyDescent="0.2"/>
    <row r="366" s="219" customFormat="1" ht="14.45" customHeight="1" x14ac:dyDescent="0.2"/>
    <row r="367" s="219" customFormat="1" ht="14.45" customHeight="1" x14ac:dyDescent="0.2"/>
    <row r="368" s="219" customFormat="1" ht="14.45" customHeight="1" x14ac:dyDescent="0.2"/>
    <row r="369" s="219" customFormat="1" ht="14.45" customHeight="1" x14ac:dyDescent="0.2"/>
    <row r="370" s="219" customFormat="1" ht="14.45" customHeight="1" x14ac:dyDescent="0.2"/>
    <row r="371" s="219" customFormat="1" ht="14.45" customHeight="1" x14ac:dyDescent="0.2"/>
    <row r="372" s="219" customFormat="1" ht="14.45" customHeight="1" x14ac:dyDescent="0.2"/>
    <row r="373" s="219" customFormat="1" ht="14.45" customHeight="1" x14ac:dyDescent="0.2"/>
    <row r="374" s="219" customFormat="1" ht="14.45" customHeight="1" x14ac:dyDescent="0.2"/>
    <row r="375" s="219" customFormat="1" ht="14.45" customHeight="1" x14ac:dyDescent="0.2"/>
    <row r="376" s="219" customFormat="1" ht="14.45" customHeight="1" x14ac:dyDescent="0.2"/>
    <row r="377" s="219" customFormat="1" ht="14.45" customHeight="1" x14ac:dyDescent="0.2"/>
    <row r="378" s="219" customFormat="1" ht="14.45" customHeight="1" x14ac:dyDescent="0.2"/>
    <row r="379" s="219" customFormat="1" ht="14.45" customHeight="1" x14ac:dyDescent="0.2"/>
    <row r="380" s="219" customFormat="1" ht="14.45" customHeight="1" x14ac:dyDescent="0.2"/>
    <row r="381" s="219" customFormat="1" ht="14.45" customHeight="1" x14ac:dyDescent="0.2"/>
    <row r="382" s="219" customFormat="1" ht="14.45" customHeight="1" x14ac:dyDescent="0.2"/>
    <row r="383" s="219" customFormat="1" ht="14.45" customHeight="1" x14ac:dyDescent="0.2"/>
    <row r="384" s="219" customFormat="1" ht="14.45" customHeight="1" x14ac:dyDescent="0.2"/>
    <row r="385" s="219" customFormat="1" ht="14.45" customHeight="1" x14ac:dyDescent="0.2"/>
    <row r="386" s="219" customFormat="1" ht="14.45" customHeight="1" x14ac:dyDescent="0.2"/>
    <row r="387" s="219" customFormat="1" ht="14.45" customHeight="1" x14ac:dyDescent="0.2"/>
    <row r="388" s="219" customFormat="1" ht="14.45" customHeight="1" x14ac:dyDescent="0.2"/>
    <row r="389" s="219" customFormat="1" ht="14.45" customHeight="1" x14ac:dyDescent="0.2"/>
    <row r="390" s="219" customFormat="1" ht="14.45" customHeight="1" x14ac:dyDescent="0.2"/>
    <row r="391" s="219" customFormat="1" ht="14.45" customHeight="1" x14ac:dyDescent="0.2"/>
    <row r="392" s="219" customFormat="1" ht="14.45" customHeight="1" x14ac:dyDescent="0.2"/>
    <row r="393" s="219" customFormat="1" ht="14.45" customHeight="1" x14ac:dyDescent="0.2"/>
    <row r="394" s="219" customFormat="1" ht="14.45" customHeight="1" x14ac:dyDescent="0.2"/>
    <row r="395" s="219" customFormat="1" ht="14.45" customHeight="1" x14ac:dyDescent="0.2"/>
    <row r="396" s="219" customFormat="1" ht="14.45" customHeight="1" x14ac:dyDescent="0.2"/>
    <row r="397" s="219" customFormat="1" ht="14.45" customHeight="1" x14ac:dyDescent="0.2"/>
    <row r="398" s="219" customFormat="1" ht="14.45" customHeight="1" x14ac:dyDescent="0.2"/>
    <row r="399" s="219" customFormat="1" ht="14.45" customHeight="1" x14ac:dyDescent="0.2"/>
    <row r="400" s="219" customFormat="1" ht="14.45" customHeight="1" x14ac:dyDescent="0.2"/>
    <row r="401" s="219" customFormat="1" ht="14.45" customHeight="1" x14ac:dyDescent="0.2"/>
    <row r="402" s="219" customFormat="1" ht="14.45" customHeight="1" x14ac:dyDescent="0.2"/>
    <row r="403" s="219" customFormat="1" ht="14.45" customHeight="1" x14ac:dyDescent="0.2"/>
    <row r="404" s="219" customFormat="1" ht="14.45" customHeight="1" x14ac:dyDescent="0.2"/>
    <row r="405" s="219" customFormat="1" ht="14.45" customHeight="1" x14ac:dyDescent="0.2"/>
    <row r="406" s="219" customFormat="1" ht="14.45" customHeight="1" x14ac:dyDescent="0.2"/>
    <row r="407" s="219" customFormat="1" ht="14.45" customHeight="1" x14ac:dyDescent="0.2"/>
    <row r="408" s="219" customFormat="1" ht="14.45" customHeight="1" x14ac:dyDescent="0.2"/>
    <row r="409" s="219" customFormat="1" ht="14.45" customHeight="1" x14ac:dyDescent="0.2"/>
    <row r="410" s="219" customFormat="1" ht="14.45" customHeight="1" x14ac:dyDescent="0.2"/>
    <row r="411" s="219" customFormat="1" ht="14.45" customHeight="1" x14ac:dyDescent="0.2"/>
    <row r="412" s="219" customFormat="1" ht="14.45" customHeight="1" x14ac:dyDescent="0.2"/>
    <row r="413" s="219" customFormat="1" ht="14.45" customHeight="1" x14ac:dyDescent="0.2"/>
    <row r="414" s="219" customFormat="1" ht="14.45" customHeight="1" x14ac:dyDescent="0.2"/>
    <row r="415" s="219" customFormat="1" ht="14.45" customHeight="1" x14ac:dyDescent="0.2"/>
    <row r="416" s="219" customFormat="1" ht="14.45" customHeight="1" x14ac:dyDescent="0.2"/>
    <row r="417" s="219" customFormat="1" ht="14.45" customHeight="1" x14ac:dyDescent="0.2"/>
    <row r="418" s="219" customFormat="1" ht="14.45" customHeight="1" x14ac:dyDescent="0.2"/>
    <row r="419" s="219" customFormat="1" ht="14.45" customHeight="1" x14ac:dyDescent="0.2"/>
    <row r="420" s="219" customFormat="1" ht="14.45" customHeight="1" x14ac:dyDescent="0.2"/>
    <row r="421" s="219" customFormat="1" ht="14.45" customHeight="1" x14ac:dyDescent="0.2"/>
    <row r="422" s="219" customFormat="1" ht="14.45" customHeight="1" x14ac:dyDescent="0.2"/>
    <row r="423" s="219" customFormat="1" ht="14.45" customHeight="1" x14ac:dyDescent="0.2"/>
    <row r="424" s="219" customFormat="1" ht="14.45" customHeight="1" x14ac:dyDescent="0.2"/>
    <row r="425" s="219" customFormat="1" ht="14.45" customHeight="1" x14ac:dyDescent="0.2"/>
    <row r="426" s="219" customFormat="1" ht="14.45" customHeight="1" x14ac:dyDescent="0.2"/>
    <row r="427" s="219" customFormat="1" ht="14.45" customHeight="1" x14ac:dyDescent="0.2"/>
    <row r="428" s="219" customFormat="1" ht="14.45" customHeight="1" x14ac:dyDescent="0.2"/>
    <row r="429" s="219" customFormat="1" ht="14.45" customHeight="1" x14ac:dyDescent="0.2"/>
    <row r="430" s="219" customFormat="1" ht="14.45" customHeight="1" x14ac:dyDescent="0.2"/>
    <row r="431" s="219" customFormat="1" ht="14.45" customHeight="1" x14ac:dyDescent="0.2"/>
    <row r="432" s="219" customFormat="1" ht="14.45" customHeight="1" x14ac:dyDescent="0.2"/>
    <row r="433" s="219" customFormat="1" ht="14.45" customHeight="1" x14ac:dyDescent="0.2"/>
    <row r="434" s="219" customFormat="1" ht="14.45" customHeight="1" x14ac:dyDescent="0.2"/>
    <row r="435" s="219" customFormat="1" ht="14.45" customHeight="1" x14ac:dyDescent="0.2"/>
    <row r="436" s="219" customFormat="1" ht="14.45" customHeight="1" x14ac:dyDescent="0.2"/>
    <row r="437" s="219" customFormat="1" ht="14.45" customHeight="1" x14ac:dyDescent="0.2"/>
    <row r="438" s="219" customFormat="1" ht="14.45" customHeight="1" x14ac:dyDescent="0.2"/>
    <row r="439" s="219" customFormat="1" ht="14.45" customHeight="1" x14ac:dyDescent="0.2"/>
    <row r="440" s="219" customFormat="1" ht="14.45" customHeight="1" x14ac:dyDescent="0.2"/>
    <row r="441" s="219" customFormat="1" ht="14.45" customHeight="1" x14ac:dyDescent="0.2"/>
    <row r="442" s="219" customFormat="1" ht="14.45" customHeight="1" x14ac:dyDescent="0.2"/>
    <row r="443" s="219" customFormat="1" ht="14.45" customHeight="1" x14ac:dyDescent="0.2"/>
    <row r="444" s="219" customFormat="1" ht="14.45" customHeight="1" x14ac:dyDescent="0.2"/>
    <row r="445" s="219" customFormat="1" ht="14.45" customHeight="1" x14ac:dyDescent="0.2"/>
    <row r="446" s="219" customFormat="1" ht="14.45" customHeight="1" x14ac:dyDescent="0.2"/>
    <row r="447" s="219" customFormat="1" ht="14.45" customHeight="1" x14ac:dyDescent="0.2"/>
    <row r="448" s="219" customFormat="1" ht="14.45" customHeight="1" x14ac:dyDescent="0.2"/>
    <row r="449" s="219" customFormat="1" ht="14.45" customHeight="1" x14ac:dyDescent="0.2"/>
    <row r="450" s="219" customFormat="1" ht="14.45" customHeight="1" x14ac:dyDescent="0.2"/>
    <row r="451" s="219" customFormat="1" ht="14.45" customHeight="1" x14ac:dyDescent="0.2"/>
    <row r="452" s="219" customFormat="1" ht="14.45" customHeight="1" x14ac:dyDescent="0.2"/>
    <row r="453" s="219" customFormat="1" ht="14.45" customHeight="1" x14ac:dyDescent="0.2"/>
    <row r="454" s="219" customFormat="1" ht="14.45" customHeight="1" x14ac:dyDescent="0.2"/>
    <row r="455" s="219" customFormat="1" ht="14.45" customHeight="1" x14ac:dyDescent="0.2"/>
    <row r="456" s="219" customFormat="1" ht="14.45" customHeight="1" x14ac:dyDescent="0.2"/>
    <row r="457" s="219" customFormat="1" ht="14.45" customHeight="1" x14ac:dyDescent="0.2"/>
    <row r="458" s="219" customFormat="1" ht="14.45" customHeight="1" x14ac:dyDescent="0.2"/>
    <row r="459" s="219" customFormat="1" ht="14.45" customHeight="1" x14ac:dyDescent="0.2"/>
    <row r="460" s="219" customFormat="1" ht="14.45" customHeight="1" x14ac:dyDescent="0.2"/>
    <row r="461" s="219" customFormat="1" ht="14.45" customHeight="1" x14ac:dyDescent="0.2"/>
    <row r="462" s="219" customFormat="1" ht="14.45" customHeight="1" x14ac:dyDescent="0.2"/>
    <row r="463" s="219" customFormat="1" ht="14.45" customHeight="1" x14ac:dyDescent="0.2"/>
    <row r="464" s="219" customFormat="1" ht="14.45" customHeight="1" x14ac:dyDescent="0.2"/>
    <row r="465" s="219" customFormat="1" ht="14.45" customHeight="1" x14ac:dyDescent="0.2"/>
    <row r="466" s="219" customFormat="1" ht="14.45" customHeight="1" x14ac:dyDescent="0.2"/>
    <row r="467" s="219" customFormat="1" ht="14.45" customHeight="1" x14ac:dyDescent="0.2"/>
    <row r="468" s="219" customFormat="1" ht="14.45" customHeight="1" x14ac:dyDescent="0.2"/>
    <row r="469" s="219" customFormat="1" ht="14.45" customHeight="1" x14ac:dyDescent="0.2"/>
    <row r="470" s="219" customFormat="1" ht="14.45" customHeight="1" x14ac:dyDescent="0.2"/>
    <row r="471" s="219" customFormat="1" ht="14.45" customHeight="1" x14ac:dyDescent="0.2"/>
    <row r="472" s="219" customFormat="1" ht="14.45" customHeight="1" x14ac:dyDescent="0.2"/>
    <row r="473" s="219" customFormat="1" ht="14.45" customHeight="1" x14ac:dyDescent="0.2"/>
    <row r="474" s="219" customFormat="1" ht="14.45" customHeight="1" x14ac:dyDescent="0.2"/>
    <row r="475" s="219" customFormat="1" ht="14.45" customHeight="1" x14ac:dyDescent="0.2"/>
    <row r="476" s="219" customFormat="1" ht="14.45" customHeight="1" x14ac:dyDescent="0.2"/>
    <row r="477" s="219" customFormat="1" ht="14.45" customHeight="1" x14ac:dyDescent="0.2"/>
    <row r="478" s="219" customFormat="1" ht="14.45" customHeight="1" x14ac:dyDescent="0.2"/>
    <row r="479" s="219" customFormat="1" ht="14.45" customHeight="1" x14ac:dyDescent="0.2"/>
    <row r="480" s="219" customFormat="1" ht="14.45" customHeight="1" x14ac:dyDescent="0.2"/>
    <row r="481" s="219" customFormat="1" ht="14.45" customHeight="1" x14ac:dyDescent="0.2"/>
    <row r="482" s="219" customFormat="1" ht="14.45" customHeight="1" x14ac:dyDescent="0.2"/>
    <row r="483" s="219" customFormat="1" ht="14.45" customHeight="1" x14ac:dyDescent="0.2"/>
    <row r="484" s="219" customFormat="1" ht="14.45" customHeight="1" x14ac:dyDescent="0.2"/>
    <row r="485" s="219" customFormat="1" ht="14.45" customHeight="1" x14ac:dyDescent="0.2"/>
    <row r="486" s="219" customFormat="1" ht="14.45" customHeight="1" x14ac:dyDescent="0.2"/>
    <row r="487" s="219" customFormat="1" ht="14.45" customHeight="1" x14ac:dyDescent="0.2"/>
    <row r="488" s="219" customFormat="1" ht="14.45" customHeight="1" x14ac:dyDescent="0.2"/>
    <row r="489" s="219" customFormat="1" ht="14.45" customHeight="1" x14ac:dyDescent="0.2"/>
    <row r="490" s="219" customFormat="1" ht="14.45" customHeight="1" x14ac:dyDescent="0.2"/>
    <row r="491" s="219" customFormat="1" ht="14.45" customHeight="1" x14ac:dyDescent="0.2"/>
    <row r="492" s="219" customFormat="1" ht="14.45" customHeight="1" x14ac:dyDescent="0.2"/>
    <row r="493" s="219" customFormat="1" ht="14.45" customHeight="1" x14ac:dyDescent="0.2"/>
    <row r="494" s="219" customFormat="1" ht="14.45" customHeight="1" x14ac:dyDescent="0.2"/>
    <row r="495" s="219" customFormat="1" ht="14.45" customHeight="1" x14ac:dyDescent="0.2"/>
    <row r="496" s="219" customFormat="1" ht="14.45" customHeight="1" x14ac:dyDescent="0.2"/>
  </sheetData>
  <mergeCells count="19">
    <mergeCell ref="P44:Q44"/>
    <mergeCell ref="P40:Q40"/>
    <mergeCell ref="F43:G43"/>
    <mergeCell ref="H43:I43"/>
    <mergeCell ref="J43:K43"/>
    <mergeCell ref="L43:M43"/>
    <mergeCell ref="N43:O43"/>
    <mergeCell ref="P43:Q43"/>
    <mergeCell ref="N40:O40"/>
    <mergeCell ref="F44:G44"/>
    <mergeCell ref="H44:I44"/>
    <mergeCell ref="J44:K44"/>
    <mergeCell ref="L44:M44"/>
    <mergeCell ref="N44:O44"/>
    <mergeCell ref="C40:E40"/>
    <mergeCell ref="F40:G40"/>
    <mergeCell ref="H40:I40"/>
    <mergeCell ref="J40:K40"/>
    <mergeCell ref="L40:M40"/>
  </mergeCells>
  <dataValidations disablePrompts="1" count="1">
    <dataValidation type="list" allowBlank="1" showInputMessage="1" showErrorMessage="1" sqref="G70 I70 K70 M70 O70 Q70" xr:uid="{00000000-0002-0000-0900-000000000000}">
      <formula1>"Bujur Sangkar, Persegi Panjang, Trapesium, Tidak Beraturan, Ngantong, Letter L"</formula1>
    </dataValidation>
  </dataValidations>
  <printOptions horizontalCentered="1" verticalCentered="1"/>
  <pageMargins left="0.27559055118110237" right="0.23622047244094491" top="0.31496062992125984" bottom="0.19685039370078741" header="0.31496062992125984" footer="0.31496062992125984"/>
  <pageSetup paperSize="9" scale="47" orientation="landscape" horizontalDpi="4294967292" verticalDpi="0" r:id="rId1"/>
  <rowBreaks count="3" manualBreakCount="3">
    <brk id="103" min="1" max="12" man="1"/>
    <brk id="189" max="16383" man="1"/>
    <brk id="190" min="1" max="11"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9" tint="0.79998168889431442"/>
  </sheetPr>
  <dimension ref="C1:DL187"/>
  <sheetViews>
    <sheetView showGridLines="0" view="pageBreakPreview" topLeftCell="B99" zoomScaleNormal="80" zoomScaleSheetLayoutView="100" workbookViewId="0">
      <selection activeCell="DB145" sqref="DB145"/>
    </sheetView>
  </sheetViews>
  <sheetFormatPr defaultColWidth="1.140625" defaultRowHeight="3.75" customHeight="1" x14ac:dyDescent="0.15"/>
  <cols>
    <col min="1" max="2" width="1.140625" style="426"/>
    <col min="3" max="84" width="1" style="426" customWidth="1"/>
    <col min="85" max="16384" width="1.140625" style="426"/>
  </cols>
  <sheetData>
    <row r="1" spans="3:84" ht="11.25" x14ac:dyDescent="0.15"/>
    <row r="2" spans="3:84" s="431" customFormat="1" ht="3.75" customHeight="1" x14ac:dyDescent="0.15">
      <c r="C2" s="427"/>
      <c r="D2" s="428"/>
      <c r="E2" s="429"/>
      <c r="F2" s="429"/>
      <c r="G2" s="429"/>
      <c r="H2" s="429"/>
      <c r="I2" s="429"/>
      <c r="J2" s="429"/>
      <c r="K2" s="429"/>
      <c r="L2" s="429"/>
      <c r="M2" s="429"/>
      <c r="N2" s="429"/>
      <c r="O2" s="429"/>
      <c r="P2" s="429"/>
      <c r="Q2" s="429"/>
      <c r="R2" s="429"/>
      <c r="S2" s="429"/>
      <c r="T2" s="429"/>
      <c r="U2" s="429"/>
      <c r="V2" s="429"/>
      <c r="W2" s="429"/>
      <c r="X2" s="429"/>
      <c r="Y2" s="429"/>
      <c r="Z2" s="429"/>
      <c r="AA2" s="429"/>
      <c r="AB2" s="429"/>
      <c r="AC2" s="429"/>
      <c r="AD2" s="429"/>
      <c r="AE2" s="429"/>
      <c r="AF2" s="429"/>
      <c r="AG2" s="429"/>
      <c r="AH2" s="429"/>
      <c r="AI2" s="429"/>
      <c r="AJ2" s="429"/>
      <c r="AK2" s="429"/>
      <c r="AL2" s="429"/>
      <c r="AM2" s="429"/>
      <c r="AN2" s="429"/>
      <c r="AO2" s="429"/>
      <c r="AP2" s="429"/>
      <c r="AQ2" s="429"/>
      <c r="AR2" s="429"/>
      <c r="AS2" s="429"/>
      <c r="AT2" s="429"/>
      <c r="AU2" s="429"/>
      <c r="AV2" s="429"/>
      <c r="AW2" s="429"/>
      <c r="AX2" s="429"/>
      <c r="AY2" s="429"/>
      <c r="AZ2" s="429"/>
      <c r="BA2" s="429"/>
      <c r="BB2" s="429"/>
      <c r="BC2" s="429"/>
      <c r="BD2" s="429"/>
      <c r="BE2" s="429"/>
      <c r="BF2" s="429"/>
      <c r="BG2" s="429"/>
      <c r="BH2" s="429"/>
      <c r="BI2" s="429"/>
      <c r="BJ2" s="429"/>
      <c r="BK2" s="429"/>
      <c r="BL2" s="429"/>
      <c r="BM2" s="429"/>
      <c r="BN2" s="429"/>
      <c r="BO2" s="429"/>
      <c r="BP2" s="429"/>
      <c r="BQ2" s="429"/>
      <c r="BR2" s="429"/>
      <c r="BS2" s="429"/>
      <c r="BT2" s="429"/>
      <c r="BU2" s="429"/>
      <c r="BV2" s="429"/>
      <c r="BW2" s="429"/>
      <c r="BX2" s="429"/>
      <c r="BY2" s="429"/>
      <c r="BZ2" s="429"/>
      <c r="CA2" s="429"/>
      <c r="CB2" s="429"/>
      <c r="CC2" s="429"/>
      <c r="CD2" s="429"/>
      <c r="CE2" s="429"/>
      <c r="CF2" s="430"/>
    </row>
    <row r="3" spans="3:84" s="431" customFormat="1" ht="3.75" customHeight="1" x14ac:dyDescent="0.15">
      <c r="C3" s="432"/>
      <c r="D3" s="433"/>
      <c r="E3" s="434"/>
      <c r="F3" s="434"/>
      <c r="G3" s="434"/>
      <c r="H3" s="434"/>
      <c r="I3" s="434"/>
      <c r="J3" s="434"/>
      <c r="K3" s="434"/>
      <c r="L3" s="434"/>
      <c r="M3" s="434"/>
      <c r="N3" s="434"/>
      <c r="O3" s="434"/>
      <c r="P3" s="434"/>
      <c r="Q3" s="434"/>
      <c r="R3" s="434"/>
      <c r="S3" s="434"/>
      <c r="T3" s="434"/>
      <c r="U3" s="434"/>
      <c r="V3" s="434"/>
      <c r="W3" s="434"/>
      <c r="X3" s="434"/>
      <c r="Y3" s="434"/>
      <c r="Z3" s="434"/>
      <c r="AA3" s="434"/>
      <c r="AB3" s="434"/>
      <c r="AC3" s="434"/>
      <c r="AD3" s="434"/>
      <c r="AE3" s="434"/>
      <c r="AF3" s="434"/>
      <c r="AG3" s="434"/>
      <c r="AH3" s="434"/>
      <c r="AI3" s="434"/>
      <c r="AJ3" s="434"/>
      <c r="AK3" s="434"/>
      <c r="AL3" s="434"/>
      <c r="AM3" s="434"/>
      <c r="AN3" s="434"/>
      <c r="AO3" s="434"/>
      <c r="AP3" s="434"/>
      <c r="AQ3" s="434"/>
      <c r="AR3" s="434"/>
      <c r="AS3" s="434"/>
      <c r="AT3" s="434"/>
      <c r="AU3" s="434"/>
      <c r="AV3" s="434"/>
      <c r="AW3" s="434"/>
      <c r="AX3" s="434"/>
      <c r="AY3" s="434"/>
      <c r="AZ3" s="434"/>
      <c r="BA3" s="434"/>
      <c r="BB3" s="434"/>
      <c r="BC3" s="434"/>
      <c r="BD3" s="434"/>
      <c r="BE3" s="434"/>
      <c r="BF3" s="434"/>
      <c r="BG3" s="434"/>
      <c r="BH3" s="434"/>
      <c r="BI3" s="434"/>
      <c r="BJ3" s="434"/>
      <c r="BK3" s="434"/>
      <c r="BL3" s="434"/>
      <c r="BM3" s="434"/>
      <c r="BN3" s="434"/>
      <c r="BO3" s="434"/>
      <c r="BP3" s="434"/>
      <c r="BQ3" s="434"/>
      <c r="BR3" s="434"/>
      <c r="BS3" s="434"/>
      <c r="BT3" s="434"/>
      <c r="BU3" s="434"/>
      <c r="BV3" s="434"/>
      <c r="BW3" s="434"/>
      <c r="BX3" s="434"/>
      <c r="BY3" s="434"/>
      <c r="BZ3" s="434"/>
      <c r="CA3" s="434"/>
      <c r="CB3" s="434"/>
      <c r="CC3" s="434"/>
      <c r="CD3" s="434"/>
      <c r="CE3" s="434"/>
      <c r="CF3" s="435"/>
    </row>
    <row r="4" spans="3:84" s="431" customFormat="1" ht="3.75" customHeight="1" x14ac:dyDescent="0.15">
      <c r="C4" s="436"/>
      <c r="D4" s="437"/>
      <c r="E4" s="437"/>
      <c r="F4" s="437"/>
      <c r="G4" s="437"/>
      <c r="H4" s="437"/>
      <c r="I4" s="437"/>
      <c r="J4" s="437"/>
      <c r="K4" s="437"/>
      <c r="L4" s="437"/>
      <c r="M4" s="437"/>
      <c r="N4" s="437"/>
      <c r="O4" s="437"/>
      <c r="P4" s="437"/>
      <c r="Q4" s="437"/>
      <c r="R4" s="437"/>
      <c r="S4" s="437"/>
      <c r="T4" s="437"/>
      <c r="U4" s="437"/>
      <c r="V4" s="437"/>
      <c r="W4" s="437"/>
      <c r="X4" s="437"/>
      <c r="Y4" s="437"/>
      <c r="Z4" s="437"/>
      <c r="AA4" s="437"/>
      <c r="AB4" s="437"/>
      <c r="AC4" s="437"/>
      <c r="AD4" s="437"/>
      <c r="AE4" s="437"/>
      <c r="AF4" s="437"/>
      <c r="AG4" s="437"/>
      <c r="AH4" s="437"/>
      <c r="AI4" s="437"/>
      <c r="AJ4" s="437"/>
      <c r="AK4" s="437"/>
      <c r="AL4" s="437"/>
      <c r="AM4" s="437"/>
      <c r="AN4" s="437"/>
      <c r="AO4" s="437"/>
      <c r="AP4" s="437"/>
      <c r="AQ4" s="437"/>
      <c r="AR4" s="437"/>
      <c r="AS4" s="437"/>
      <c r="AT4" s="437"/>
      <c r="AU4" s="437"/>
      <c r="AV4" s="437"/>
      <c r="AW4" s="437"/>
      <c r="AX4" s="437"/>
      <c r="AY4" s="437"/>
      <c r="AZ4" s="437"/>
      <c r="BA4" s="437"/>
      <c r="BB4" s="437"/>
      <c r="BC4" s="437"/>
      <c r="BD4" s="437"/>
      <c r="BE4" s="437"/>
      <c r="BF4" s="437"/>
      <c r="BG4" s="437"/>
      <c r="BH4" s="437"/>
      <c r="BI4" s="437"/>
      <c r="BJ4" s="437"/>
      <c r="BK4" s="437"/>
      <c r="BL4" s="437"/>
      <c r="BM4" s="437"/>
      <c r="BN4" s="437"/>
      <c r="BO4" s="437"/>
      <c r="BP4" s="437"/>
      <c r="BQ4" s="437"/>
      <c r="BR4" s="437"/>
      <c r="BS4" s="437"/>
      <c r="BT4" s="437"/>
      <c r="BU4" s="437"/>
      <c r="BV4" s="437"/>
      <c r="BW4" s="437"/>
      <c r="BX4" s="437"/>
      <c r="BY4" s="437"/>
      <c r="BZ4" s="437"/>
      <c r="CA4" s="437"/>
      <c r="CB4" s="437"/>
      <c r="CC4" s="437"/>
      <c r="CD4" s="437"/>
      <c r="CE4" s="437"/>
      <c r="CF4" s="438"/>
    </row>
    <row r="5" spans="3:84" s="431" customFormat="1" ht="3.75" customHeight="1" x14ac:dyDescent="0.15">
      <c r="C5" s="436"/>
      <c r="D5" s="437"/>
      <c r="E5" s="437"/>
      <c r="F5" s="437"/>
      <c r="G5" s="437"/>
      <c r="H5" s="437"/>
      <c r="I5" s="437"/>
      <c r="J5" s="437"/>
      <c r="K5" s="437"/>
      <c r="L5" s="437"/>
      <c r="M5" s="437"/>
      <c r="N5" s="437"/>
      <c r="O5" s="437"/>
      <c r="P5" s="437"/>
      <c r="Q5" s="437"/>
      <c r="R5" s="437"/>
      <c r="S5" s="437"/>
      <c r="T5" s="437"/>
      <c r="U5" s="437"/>
      <c r="V5" s="437"/>
      <c r="W5" s="437"/>
      <c r="X5" s="437"/>
      <c r="Y5" s="437"/>
      <c r="Z5" s="437"/>
      <c r="AA5" s="437"/>
      <c r="AB5" s="437"/>
      <c r="AC5" s="437"/>
      <c r="AD5" s="437"/>
      <c r="AE5" s="437"/>
      <c r="AF5" s="437"/>
      <c r="AG5" s="437"/>
      <c r="AH5" s="437"/>
      <c r="AI5" s="437"/>
      <c r="AJ5" s="437"/>
      <c r="AK5" s="437"/>
      <c r="AL5" s="437"/>
      <c r="AM5" s="437"/>
      <c r="AN5" s="437"/>
      <c r="AO5" s="437"/>
      <c r="AP5" s="437"/>
      <c r="AQ5" s="437"/>
      <c r="AR5" s="437"/>
      <c r="AS5" s="437"/>
      <c r="AT5" s="437"/>
      <c r="AU5" s="437"/>
      <c r="AV5" s="437"/>
      <c r="AW5" s="437"/>
      <c r="AX5" s="437"/>
      <c r="AY5" s="437"/>
      <c r="AZ5" s="437"/>
      <c r="BA5" s="437"/>
      <c r="BB5" s="437"/>
      <c r="BC5" s="437"/>
      <c r="BD5" s="437"/>
      <c r="BE5" s="437"/>
      <c r="BF5" s="437"/>
      <c r="BG5" s="437"/>
      <c r="BH5" s="437"/>
      <c r="BI5" s="437"/>
      <c r="BJ5" s="437"/>
      <c r="BK5" s="437"/>
      <c r="BL5" s="437"/>
      <c r="BM5" s="437"/>
      <c r="BN5" s="437"/>
      <c r="BO5" s="437"/>
      <c r="BP5" s="437"/>
      <c r="BQ5" s="437"/>
      <c r="BR5" s="437"/>
      <c r="BS5" s="437"/>
      <c r="BT5" s="437"/>
      <c r="BU5" s="437"/>
      <c r="BV5" s="437"/>
      <c r="BW5" s="437"/>
      <c r="BX5" s="437"/>
      <c r="BY5" s="437"/>
      <c r="BZ5" s="437"/>
      <c r="CA5" s="437"/>
      <c r="CB5" s="437"/>
      <c r="CC5" s="437"/>
      <c r="CD5" s="437"/>
      <c r="CE5" s="437"/>
      <c r="CF5" s="438"/>
    </row>
    <row r="6" spans="3:84" s="431" customFormat="1" ht="3.75" customHeight="1" x14ac:dyDescent="0.15">
      <c r="C6" s="436"/>
      <c r="D6" s="437"/>
      <c r="E6" s="437"/>
      <c r="F6" s="437"/>
      <c r="G6" s="437"/>
      <c r="H6" s="437"/>
      <c r="I6" s="437"/>
      <c r="J6" s="437"/>
      <c r="K6" s="437"/>
      <c r="L6" s="437"/>
      <c r="M6" s="437"/>
      <c r="N6" s="437"/>
      <c r="O6" s="437"/>
      <c r="P6" s="437"/>
      <c r="Q6" s="437"/>
      <c r="R6" s="437"/>
      <c r="S6" s="437"/>
      <c r="T6" s="437"/>
      <c r="U6" s="437"/>
      <c r="V6" s="437"/>
      <c r="W6" s="437"/>
      <c r="X6" s="437"/>
      <c r="Y6" s="437"/>
      <c r="Z6" s="437"/>
      <c r="AA6" s="437"/>
      <c r="AB6" s="437"/>
      <c r="AC6" s="437"/>
      <c r="AD6" s="437"/>
      <c r="AE6" s="437"/>
      <c r="AF6" s="437"/>
      <c r="AG6" s="437"/>
      <c r="AH6" s="437"/>
      <c r="AI6" s="437"/>
      <c r="AJ6" s="437"/>
      <c r="AK6" s="437"/>
      <c r="AL6" s="437"/>
      <c r="AM6" s="437"/>
      <c r="AN6" s="437"/>
      <c r="AO6" s="437"/>
      <c r="AP6" s="437"/>
      <c r="AQ6" s="437"/>
      <c r="AR6" s="437"/>
      <c r="AS6" s="437"/>
      <c r="AT6" s="437"/>
      <c r="AU6" s="437"/>
      <c r="AV6" s="437"/>
      <c r="AW6" s="437"/>
      <c r="AX6" s="437"/>
      <c r="AY6" s="437"/>
      <c r="AZ6" s="437"/>
      <c r="BA6" s="437"/>
      <c r="BB6" s="437"/>
      <c r="BC6" s="437"/>
      <c r="BD6" s="437"/>
      <c r="BE6" s="437"/>
      <c r="BF6" s="437"/>
      <c r="BG6" s="437"/>
      <c r="BH6" s="437"/>
      <c r="BI6" s="437"/>
      <c r="BJ6" s="437"/>
      <c r="BK6" s="437"/>
      <c r="BL6" s="437"/>
      <c r="BM6" s="437"/>
      <c r="BN6" s="437"/>
      <c r="BO6" s="437"/>
      <c r="BP6" s="437"/>
      <c r="BQ6" s="437"/>
      <c r="BR6" s="437"/>
      <c r="BS6" s="437"/>
      <c r="BT6" s="437"/>
      <c r="BU6" s="437"/>
      <c r="BV6" s="437"/>
      <c r="BW6" s="437"/>
      <c r="BX6" s="437"/>
      <c r="BY6" s="437"/>
      <c r="BZ6" s="437"/>
      <c r="CA6" s="437"/>
      <c r="CB6" s="437"/>
      <c r="CC6" s="437"/>
      <c r="CD6" s="437"/>
      <c r="CE6" s="437"/>
      <c r="CF6" s="438"/>
    </row>
    <row r="7" spans="3:84" s="431" customFormat="1" ht="3.75" customHeight="1" x14ac:dyDescent="0.15">
      <c r="C7" s="436"/>
      <c r="D7" s="437"/>
      <c r="E7" s="437"/>
      <c r="F7" s="437"/>
      <c r="G7" s="437"/>
      <c r="H7" s="437"/>
      <c r="I7" s="437"/>
      <c r="J7" s="437"/>
      <c r="K7" s="437"/>
      <c r="L7" s="437"/>
      <c r="M7" s="437"/>
      <c r="N7" s="437"/>
      <c r="O7" s="437"/>
      <c r="P7" s="437"/>
      <c r="Q7" s="437"/>
      <c r="R7" s="437"/>
      <c r="S7" s="437"/>
      <c r="T7" s="437"/>
      <c r="U7" s="437"/>
      <c r="V7" s="437"/>
      <c r="W7" s="437"/>
      <c r="X7" s="437"/>
      <c r="Y7" s="437"/>
      <c r="Z7" s="437"/>
      <c r="AA7" s="437"/>
      <c r="AB7" s="437"/>
      <c r="AC7" s="437"/>
      <c r="AD7" s="437"/>
      <c r="AE7" s="437"/>
      <c r="AF7" s="437"/>
      <c r="AG7" s="437"/>
      <c r="AH7" s="437"/>
      <c r="AI7" s="437"/>
      <c r="AJ7" s="437"/>
      <c r="AK7" s="437"/>
      <c r="AL7" s="437"/>
      <c r="AM7" s="437"/>
      <c r="AN7" s="437"/>
      <c r="AO7" s="437"/>
      <c r="AP7" s="437"/>
      <c r="AQ7" s="437"/>
      <c r="AR7" s="437"/>
      <c r="AS7" s="437"/>
      <c r="AT7" s="437"/>
      <c r="AU7" s="437"/>
      <c r="AV7" s="437"/>
      <c r="AW7" s="437"/>
      <c r="AX7" s="437"/>
      <c r="AY7" s="437"/>
      <c r="AZ7" s="437"/>
      <c r="BA7" s="437"/>
      <c r="BB7" s="437"/>
      <c r="BC7" s="437"/>
      <c r="BD7" s="437"/>
      <c r="BE7" s="437"/>
      <c r="BF7" s="437"/>
      <c r="BG7" s="437"/>
      <c r="BH7" s="437"/>
      <c r="BI7" s="437"/>
      <c r="BJ7" s="437"/>
      <c r="BK7" s="437"/>
      <c r="BL7" s="437"/>
      <c r="BM7" s="437"/>
      <c r="BN7" s="437"/>
      <c r="BO7" s="437"/>
      <c r="BP7" s="437"/>
      <c r="BQ7" s="437"/>
      <c r="BR7" s="437"/>
      <c r="BS7" s="437"/>
      <c r="BT7" s="437"/>
      <c r="BU7" s="437"/>
      <c r="BV7" s="437"/>
      <c r="BW7" s="437"/>
      <c r="BX7" s="437"/>
      <c r="BY7" s="437"/>
      <c r="BZ7" s="437"/>
      <c r="CA7" s="437"/>
      <c r="CB7" s="437"/>
      <c r="CC7" s="437"/>
      <c r="CD7" s="437"/>
      <c r="CE7" s="437"/>
      <c r="CF7" s="438"/>
    </row>
    <row r="8" spans="3:84" s="431" customFormat="1" ht="3.75" customHeight="1" x14ac:dyDescent="0.15">
      <c r="C8" s="436"/>
      <c r="D8" s="437"/>
      <c r="E8" s="437"/>
      <c r="F8" s="437"/>
      <c r="G8" s="437"/>
      <c r="H8" s="437"/>
      <c r="I8" s="437"/>
      <c r="J8" s="437"/>
      <c r="K8" s="437"/>
      <c r="L8" s="437"/>
      <c r="M8" s="437"/>
      <c r="N8" s="437"/>
      <c r="O8" s="437"/>
      <c r="P8" s="437"/>
      <c r="Q8" s="437"/>
      <c r="R8" s="437"/>
      <c r="S8" s="437"/>
      <c r="T8" s="437"/>
      <c r="U8" s="437"/>
      <c r="V8" s="437"/>
      <c r="W8" s="437"/>
      <c r="X8" s="437"/>
      <c r="Y8" s="437"/>
      <c r="Z8" s="437"/>
      <c r="AA8" s="437"/>
      <c r="AB8" s="437"/>
      <c r="AC8" s="437"/>
      <c r="AD8" s="437"/>
      <c r="AE8" s="437"/>
      <c r="AF8" s="437"/>
      <c r="AG8" s="437"/>
      <c r="AH8" s="437"/>
      <c r="AI8" s="437"/>
      <c r="AJ8" s="437"/>
      <c r="AK8" s="437"/>
      <c r="AL8" s="437"/>
      <c r="AM8" s="437"/>
      <c r="AN8" s="437"/>
      <c r="AO8" s="437"/>
      <c r="AP8" s="437"/>
      <c r="AQ8" s="437"/>
      <c r="AR8" s="437"/>
      <c r="AS8" s="437"/>
      <c r="AT8" s="437"/>
      <c r="AU8" s="437"/>
      <c r="AV8" s="437"/>
      <c r="AW8" s="437"/>
      <c r="AX8" s="437"/>
      <c r="AY8" s="437"/>
      <c r="AZ8" s="437"/>
      <c r="BA8" s="437"/>
      <c r="BB8" s="437"/>
      <c r="BC8" s="437"/>
      <c r="BD8" s="437"/>
      <c r="BE8" s="437"/>
      <c r="BF8" s="437"/>
      <c r="BG8" s="437"/>
      <c r="BH8" s="437"/>
      <c r="BI8" s="437"/>
      <c r="BJ8" s="437"/>
      <c r="BK8" s="437"/>
      <c r="BL8" s="437"/>
      <c r="BM8" s="437"/>
      <c r="BN8" s="437"/>
      <c r="BO8" s="437"/>
      <c r="BP8" s="437"/>
      <c r="BQ8" s="437"/>
      <c r="BR8" s="437"/>
      <c r="BS8" s="437"/>
      <c r="BT8" s="437"/>
      <c r="BU8" s="437"/>
      <c r="BV8" s="437"/>
      <c r="BW8" s="437"/>
      <c r="BX8" s="437"/>
      <c r="BY8" s="437"/>
      <c r="BZ8" s="437"/>
      <c r="CA8" s="437"/>
      <c r="CB8" s="437"/>
      <c r="CC8" s="437"/>
      <c r="CD8" s="437"/>
      <c r="CE8" s="437"/>
      <c r="CF8" s="438"/>
    </row>
    <row r="9" spans="3:84" s="431" customFormat="1" ht="3.75" customHeight="1" x14ac:dyDescent="0.15">
      <c r="C9" s="436"/>
      <c r="D9" s="437"/>
      <c r="E9" s="437"/>
      <c r="F9" s="437"/>
      <c r="G9" s="437"/>
      <c r="H9" s="437"/>
      <c r="I9" s="437"/>
      <c r="J9" s="437"/>
      <c r="K9" s="437"/>
      <c r="L9" s="437"/>
      <c r="M9" s="437"/>
      <c r="N9" s="437"/>
      <c r="O9" s="437"/>
      <c r="P9" s="437"/>
      <c r="BS9" s="437"/>
      <c r="BT9" s="437"/>
      <c r="BU9" s="437"/>
      <c r="BV9" s="437"/>
      <c r="BW9" s="437"/>
      <c r="BX9" s="437"/>
      <c r="BY9" s="437"/>
      <c r="BZ9" s="437"/>
      <c r="CA9" s="437"/>
      <c r="CB9" s="437"/>
      <c r="CC9" s="437"/>
      <c r="CD9" s="437"/>
      <c r="CE9" s="437"/>
      <c r="CF9" s="438"/>
    </row>
    <row r="10" spans="3:84" s="431" customFormat="1" ht="3.75" customHeight="1" x14ac:dyDescent="0.15">
      <c r="C10" s="436"/>
      <c r="D10" s="437"/>
      <c r="E10" s="437"/>
      <c r="F10" s="437"/>
      <c r="G10" s="437"/>
      <c r="H10" s="437"/>
      <c r="I10" s="437"/>
      <c r="J10" s="437"/>
      <c r="K10" s="437"/>
      <c r="L10" s="437"/>
      <c r="M10" s="437"/>
      <c r="N10" s="437"/>
      <c r="O10" s="437"/>
      <c r="P10" s="437"/>
      <c r="BS10" s="437"/>
      <c r="BT10" s="437"/>
      <c r="BU10" s="437"/>
      <c r="BV10" s="437"/>
      <c r="BW10" s="437"/>
      <c r="BX10" s="437"/>
      <c r="BY10" s="437"/>
      <c r="BZ10" s="437"/>
      <c r="CA10" s="437"/>
      <c r="CB10" s="437"/>
      <c r="CC10" s="437"/>
      <c r="CD10" s="437"/>
      <c r="CE10" s="437"/>
      <c r="CF10" s="438"/>
    </row>
    <row r="11" spans="3:84" s="439" customFormat="1" ht="3.75" customHeight="1" x14ac:dyDescent="0.2">
      <c r="C11" s="436"/>
      <c r="D11" s="437"/>
      <c r="E11" s="437"/>
      <c r="F11" s="437"/>
      <c r="G11" s="437"/>
      <c r="H11" s="437"/>
      <c r="I11" s="437"/>
      <c r="J11" s="437"/>
      <c r="K11" s="437"/>
      <c r="L11" s="437"/>
      <c r="M11" s="437"/>
      <c r="N11" s="437"/>
      <c r="O11" s="437"/>
      <c r="P11" s="437"/>
      <c r="Q11" s="437"/>
      <c r="R11" s="437"/>
      <c r="S11" s="437"/>
      <c r="T11" s="437"/>
      <c r="U11" s="437"/>
      <c r="V11" s="437"/>
      <c r="W11" s="437"/>
      <c r="X11" s="437"/>
      <c r="Y11" s="437"/>
      <c r="Z11" s="437"/>
      <c r="AA11" s="437"/>
      <c r="AB11" s="437"/>
      <c r="AC11" s="437"/>
      <c r="AD11" s="437"/>
      <c r="AE11" s="437"/>
      <c r="AF11" s="437"/>
      <c r="AG11" s="437"/>
      <c r="AH11" s="437"/>
      <c r="AI11" s="437"/>
      <c r="AJ11" s="437"/>
      <c r="AK11" s="437"/>
      <c r="AL11" s="437"/>
      <c r="AM11" s="437"/>
      <c r="AN11" s="437"/>
      <c r="AO11" s="437"/>
      <c r="AP11" s="437"/>
      <c r="AQ11" s="437"/>
      <c r="AR11" s="437"/>
      <c r="AS11" s="437"/>
      <c r="AT11" s="437"/>
      <c r="AU11" s="437"/>
      <c r="AV11" s="437"/>
      <c r="AW11" s="437"/>
      <c r="AX11" s="437"/>
      <c r="AY11" s="437"/>
      <c r="AZ11" s="437"/>
      <c r="BA11" s="437"/>
      <c r="BB11" s="437"/>
      <c r="BC11" s="437"/>
      <c r="BD11" s="437"/>
      <c r="BE11" s="437"/>
      <c r="BF11" s="437"/>
      <c r="BG11" s="437"/>
      <c r="BH11" s="437"/>
      <c r="BI11" s="437"/>
      <c r="BJ11" s="437"/>
      <c r="BK11" s="437"/>
      <c r="BL11" s="437"/>
      <c r="BM11" s="437"/>
      <c r="BN11" s="437"/>
      <c r="BO11" s="437"/>
      <c r="BP11" s="437"/>
      <c r="BQ11" s="437"/>
      <c r="BR11" s="437"/>
      <c r="BS11" s="437"/>
      <c r="BT11" s="437"/>
      <c r="BU11" s="437"/>
      <c r="BV11" s="437"/>
      <c r="BW11" s="437"/>
      <c r="BX11" s="437"/>
      <c r="BY11" s="437"/>
      <c r="BZ11" s="437"/>
      <c r="CA11" s="437"/>
      <c r="CB11" s="437"/>
      <c r="CC11" s="437"/>
      <c r="CD11" s="437"/>
      <c r="CE11" s="437"/>
      <c r="CF11" s="438"/>
    </row>
    <row r="12" spans="3:84" s="431" customFormat="1" ht="3.75" customHeight="1" x14ac:dyDescent="0.15">
      <c r="C12" s="436"/>
      <c r="D12" s="437"/>
      <c r="E12" s="437"/>
      <c r="F12" s="437"/>
      <c r="G12" s="437"/>
      <c r="H12" s="437"/>
      <c r="I12" s="437"/>
      <c r="J12" s="437"/>
      <c r="K12" s="437"/>
      <c r="L12" s="437"/>
      <c r="M12" s="437"/>
      <c r="N12" s="437"/>
      <c r="O12" s="437"/>
      <c r="P12" s="437"/>
      <c r="Q12" s="437"/>
      <c r="R12" s="437"/>
      <c r="S12" s="437"/>
      <c r="T12" s="437"/>
      <c r="U12" s="437"/>
      <c r="V12" s="437"/>
      <c r="W12" s="437"/>
      <c r="X12" s="437"/>
      <c r="Y12" s="437"/>
      <c r="Z12" s="437"/>
      <c r="AA12" s="437"/>
      <c r="AB12" s="437"/>
      <c r="AC12" s="437"/>
      <c r="AD12" s="437"/>
      <c r="AE12" s="437"/>
      <c r="AF12" s="437"/>
      <c r="AG12" s="437"/>
      <c r="AH12" s="437"/>
      <c r="AI12" s="437"/>
      <c r="AJ12" s="437"/>
      <c r="AK12" s="437"/>
      <c r="AL12" s="437"/>
      <c r="AM12" s="437"/>
      <c r="AN12" s="437"/>
      <c r="AO12" s="437"/>
      <c r="AP12" s="437"/>
      <c r="AQ12" s="437"/>
      <c r="AR12" s="437"/>
      <c r="AS12" s="437"/>
      <c r="AT12" s="437"/>
      <c r="AU12" s="437"/>
      <c r="AV12" s="437"/>
      <c r="AW12" s="437"/>
      <c r="AX12" s="437"/>
      <c r="AY12" s="437"/>
      <c r="AZ12" s="437"/>
      <c r="BA12" s="437"/>
      <c r="BB12" s="437"/>
      <c r="BC12" s="437"/>
      <c r="BD12" s="437"/>
      <c r="BE12" s="437"/>
      <c r="BF12" s="437"/>
      <c r="BG12" s="437"/>
      <c r="BH12" s="437"/>
      <c r="BI12" s="437"/>
      <c r="BJ12" s="437"/>
      <c r="BK12" s="437"/>
      <c r="BL12" s="437"/>
      <c r="BM12" s="437"/>
      <c r="BN12" s="437"/>
      <c r="BO12" s="437"/>
      <c r="BP12" s="437"/>
      <c r="BQ12" s="437"/>
      <c r="BR12" s="437"/>
      <c r="BS12" s="437"/>
      <c r="BT12" s="437"/>
      <c r="BU12" s="437"/>
      <c r="BV12" s="437"/>
      <c r="BW12" s="437"/>
      <c r="BX12" s="437"/>
      <c r="BY12" s="437"/>
      <c r="BZ12" s="437"/>
      <c r="CA12" s="437"/>
      <c r="CB12" s="437"/>
      <c r="CC12" s="437"/>
      <c r="CD12" s="437"/>
      <c r="CE12" s="437"/>
      <c r="CF12" s="438"/>
    </row>
    <row r="13" spans="3:84" s="431" customFormat="1" ht="3.75" customHeight="1" x14ac:dyDescent="0.15">
      <c r="C13" s="436"/>
      <c r="D13" s="437"/>
      <c r="E13" s="437"/>
      <c r="F13" s="437"/>
      <c r="G13" s="437"/>
      <c r="H13" s="437"/>
      <c r="I13" s="437"/>
      <c r="J13" s="437"/>
      <c r="K13" s="437"/>
      <c r="L13" s="437"/>
      <c r="M13" s="437"/>
      <c r="N13" s="437"/>
      <c r="O13" s="437"/>
      <c r="P13" s="437"/>
      <c r="Q13" s="437"/>
      <c r="R13" s="437"/>
      <c r="S13" s="437"/>
      <c r="T13" s="437"/>
      <c r="U13" s="437"/>
      <c r="V13" s="437"/>
      <c r="W13" s="437"/>
      <c r="X13" s="437"/>
      <c r="Y13" s="437"/>
      <c r="Z13" s="437"/>
      <c r="AA13" s="437"/>
      <c r="AB13" s="437"/>
      <c r="AC13" s="437"/>
      <c r="AD13" s="437"/>
      <c r="AE13" s="437"/>
      <c r="AF13" s="437"/>
      <c r="AG13" s="437"/>
      <c r="AH13" s="437"/>
      <c r="AI13" s="437"/>
      <c r="AJ13" s="437"/>
      <c r="AK13" s="437"/>
      <c r="AL13" s="437"/>
      <c r="AM13" s="437"/>
      <c r="AN13" s="437"/>
      <c r="AO13" s="437"/>
      <c r="AP13" s="437"/>
      <c r="AQ13" s="437"/>
      <c r="AR13" s="437"/>
      <c r="AS13" s="437"/>
      <c r="AT13" s="437"/>
      <c r="AU13" s="437"/>
      <c r="AV13" s="437"/>
      <c r="AW13" s="437"/>
      <c r="AX13" s="437"/>
      <c r="AY13" s="437"/>
      <c r="AZ13" s="437"/>
      <c r="BA13" s="437"/>
      <c r="BB13" s="437"/>
      <c r="BC13" s="437"/>
      <c r="BD13" s="437"/>
      <c r="BE13" s="437"/>
      <c r="BF13" s="437"/>
      <c r="BG13" s="437"/>
      <c r="BH13" s="437"/>
      <c r="BI13" s="437"/>
      <c r="BJ13" s="437"/>
      <c r="BK13" s="437"/>
      <c r="BL13" s="437"/>
      <c r="BM13" s="437"/>
      <c r="BN13" s="437"/>
      <c r="BO13" s="437"/>
      <c r="BP13" s="437"/>
      <c r="BQ13" s="437"/>
      <c r="BR13" s="437"/>
      <c r="BS13" s="437"/>
      <c r="BT13" s="437"/>
      <c r="BU13" s="437"/>
      <c r="BV13" s="437"/>
      <c r="BW13" s="437"/>
      <c r="BX13" s="437"/>
      <c r="BY13" s="437"/>
      <c r="BZ13" s="437"/>
      <c r="CA13" s="437"/>
      <c r="CB13" s="437"/>
      <c r="CC13" s="437"/>
      <c r="CD13" s="437"/>
      <c r="CE13" s="437"/>
      <c r="CF13" s="438"/>
    </row>
    <row r="14" spans="3:84" s="431" customFormat="1" ht="3.75" customHeight="1" x14ac:dyDescent="0.15">
      <c r="C14" s="436"/>
      <c r="D14" s="437"/>
      <c r="E14" s="437"/>
      <c r="F14" s="437"/>
      <c r="G14" s="437"/>
      <c r="H14" s="437"/>
      <c r="I14" s="437"/>
      <c r="J14" s="437"/>
      <c r="K14" s="437"/>
      <c r="L14" s="437"/>
      <c r="M14" s="437"/>
      <c r="N14" s="437"/>
      <c r="O14" s="437"/>
      <c r="P14" s="437"/>
      <c r="Q14" s="437"/>
      <c r="R14" s="437"/>
      <c r="S14" s="437"/>
      <c r="T14" s="437"/>
      <c r="U14" s="437"/>
      <c r="V14" s="437"/>
      <c r="W14" s="437"/>
      <c r="X14" s="437"/>
      <c r="Y14" s="437"/>
      <c r="Z14" s="437"/>
      <c r="AA14" s="437"/>
      <c r="AB14" s="437"/>
      <c r="AC14" s="437"/>
      <c r="AD14" s="437"/>
      <c r="AE14" s="437"/>
      <c r="AF14" s="437"/>
      <c r="AG14" s="437"/>
      <c r="AH14" s="437"/>
      <c r="AI14" s="437"/>
      <c r="AJ14" s="437"/>
      <c r="AK14" s="437"/>
      <c r="AL14" s="437"/>
      <c r="AM14" s="437"/>
      <c r="AN14" s="437"/>
      <c r="AO14" s="437"/>
      <c r="AP14" s="437"/>
      <c r="AQ14" s="437"/>
      <c r="AR14" s="437"/>
      <c r="AS14" s="437"/>
      <c r="AT14" s="437"/>
      <c r="AU14" s="437"/>
      <c r="AV14" s="437"/>
      <c r="AW14" s="437"/>
      <c r="AX14" s="437"/>
      <c r="AY14" s="437"/>
      <c r="AZ14" s="437"/>
      <c r="BA14" s="437"/>
      <c r="BB14" s="437"/>
      <c r="BC14" s="437"/>
      <c r="BD14" s="437"/>
      <c r="BE14" s="437"/>
      <c r="BF14" s="437"/>
      <c r="BG14" s="437"/>
      <c r="BH14" s="437"/>
      <c r="BI14" s="437"/>
      <c r="BJ14" s="437"/>
      <c r="BK14" s="437"/>
      <c r="BL14" s="437"/>
      <c r="BM14" s="437"/>
      <c r="BN14" s="437"/>
      <c r="BO14" s="437"/>
      <c r="BP14" s="437"/>
      <c r="BQ14" s="437"/>
      <c r="BR14" s="437"/>
      <c r="BS14" s="437"/>
      <c r="BT14" s="437"/>
      <c r="BU14" s="437"/>
      <c r="BV14" s="437"/>
      <c r="BW14" s="437"/>
      <c r="BX14" s="437"/>
      <c r="BY14" s="437"/>
      <c r="BZ14" s="437"/>
      <c r="CA14" s="437"/>
      <c r="CB14" s="437"/>
      <c r="CC14" s="437"/>
      <c r="CD14" s="437"/>
      <c r="CE14" s="437"/>
      <c r="CF14" s="438"/>
    </row>
    <row r="15" spans="3:84" s="431" customFormat="1" ht="3.75" customHeight="1" x14ac:dyDescent="0.15">
      <c r="C15" s="432"/>
      <c r="D15" s="433"/>
      <c r="F15" s="440"/>
      <c r="G15" s="440"/>
      <c r="Q15" s="437"/>
      <c r="R15" s="437"/>
      <c r="S15" s="437"/>
      <c r="T15" s="437"/>
      <c r="U15" s="437"/>
      <c r="V15" s="437"/>
      <c r="W15" s="437"/>
      <c r="X15" s="437"/>
      <c r="Y15" s="437"/>
      <c r="Z15" s="437"/>
      <c r="AA15" s="437"/>
      <c r="AB15" s="437"/>
      <c r="AC15" s="437"/>
      <c r="AD15" s="437"/>
      <c r="AE15" s="437"/>
      <c r="AF15" s="437"/>
      <c r="AG15" s="437"/>
      <c r="AH15" s="437"/>
      <c r="AI15" s="437"/>
      <c r="AJ15" s="437"/>
      <c r="AK15" s="437"/>
      <c r="AL15" s="437"/>
      <c r="AM15" s="437"/>
      <c r="AN15" s="437"/>
      <c r="AO15" s="437"/>
      <c r="AP15" s="437"/>
      <c r="AQ15" s="437"/>
      <c r="AR15" s="437"/>
      <c r="AS15" s="437"/>
      <c r="AT15" s="437"/>
      <c r="AU15" s="437"/>
      <c r="AV15" s="437"/>
      <c r="AW15" s="437"/>
      <c r="AX15" s="437"/>
      <c r="AY15" s="437"/>
      <c r="AZ15" s="437"/>
      <c r="BA15" s="437"/>
      <c r="BB15" s="437"/>
      <c r="BC15" s="437"/>
      <c r="BD15" s="437"/>
      <c r="BE15" s="437"/>
      <c r="BF15" s="437"/>
      <c r="BG15" s="437"/>
      <c r="BH15" s="437"/>
      <c r="BI15" s="437"/>
      <c r="BJ15" s="437"/>
      <c r="BK15" s="437"/>
      <c r="BL15" s="437"/>
      <c r="BM15" s="437"/>
      <c r="BN15" s="437"/>
      <c r="BO15" s="437"/>
      <c r="BP15" s="437"/>
      <c r="BQ15" s="437"/>
      <c r="BR15" s="437"/>
      <c r="BU15" s="441"/>
      <c r="BV15" s="441"/>
      <c r="BW15" s="441"/>
      <c r="BX15" s="441"/>
      <c r="BY15" s="441"/>
      <c r="BZ15" s="441"/>
      <c r="CA15" s="441"/>
      <c r="CB15" s="441"/>
      <c r="CC15" s="441"/>
      <c r="CD15" s="441"/>
      <c r="CE15" s="441"/>
      <c r="CF15" s="442"/>
    </row>
    <row r="16" spans="3:84" s="431" customFormat="1" ht="3.75" customHeight="1" x14ac:dyDescent="0.15">
      <c r="C16" s="432"/>
      <c r="D16" s="433"/>
      <c r="E16" s="434"/>
      <c r="F16" s="440"/>
      <c r="G16" s="440"/>
      <c r="I16" s="434"/>
      <c r="J16" s="434"/>
      <c r="K16" s="434"/>
      <c r="L16" s="434"/>
      <c r="M16" s="434"/>
      <c r="N16" s="434"/>
      <c r="O16" s="434"/>
      <c r="P16" s="434"/>
      <c r="Q16" s="437"/>
      <c r="R16" s="437"/>
      <c r="S16" s="437"/>
      <c r="T16" s="437"/>
      <c r="U16" s="437"/>
      <c r="V16" s="437"/>
      <c r="W16" s="437"/>
      <c r="X16" s="437"/>
      <c r="Y16" s="437"/>
      <c r="Z16" s="437"/>
      <c r="AA16" s="437"/>
      <c r="AB16" s="437"/>
      <c r="AC16" s="437"/>
      <c r="AD16" s="437"/>
      <c r="AE16" s="437"/>
      <c r="AF16" s="437"/>
      <c r="AG16" s="437"/>
      <c r="AH16" s="437"/>
      <c r="AI16" s="437"/>
      <c r="AJ16" s="437"/>
      <c r="AK16" s="437"/>
      <c r="AL16" s="437"/>
      <c r="AM16" s="437"/>
      <c r="AN16" s="437"/>
      <c r="AO16" s="437"/>
      <c r="AP16" s="437"/>
      <c r="AQ16" s="437"/>
      <c r="AR16" s="437"/>
      <c r="AS16" s="437"/>
      <c r="AT16" s="437"/>
      <c r="AU16" s="437"/>
      <c r="AV16" s="437"/>
      <c r="AW16" s="437"/>
      <c r="AX16" s="437"/>
      <c r="AY16" s="437"/>
      <c r="AZ16" s="437"/>
      <c r="BA16" s="437"/>
      <c r="BB16" s="437"/>
      <c r="BC16" s="437"/>
      <c r="BD16" s="437"/>
      <c r="BE16" s="437"/>
      <c r="BF16" s="437"/>
      <c r="BG16" s="437"/>
      <c r="BH16" s="437"/>
      <c r="BI16" s="437"/>
      <c r="BJ16" s="437"/>
      <c r="BK16" s="437"/>
      <c r="BL16" s="437"/>
      <c r="BM16" s="437"/>
      <c r="BN16" s="437"/>
      <c r="BO16" s="437"/>
      <c r="BP16" s="437"/>
      <c r="BQ16" s="437"/>
      <c r="BR16" s="437"/>
      <c r="BS16" s="434"/>
      <c r="BT16" s="434"/>
      <c r="BU16" s="441"/>
      <c r="BV16" s="441"/>
      <c r="BW16" s="441"/>
      <c r="BX16" s="441"/>
      <c r="BY16" s="441"/>
      <c r="BZ16" s="441"/>
      <c r="CA16" s="441"/>
      <c r="CB16" s="441"/>
      <c r="CC16" s="441"/>
      <c r="CD16" s="441"/>
      <c r="CE16" s="441"/>
      <c r="CF16" s="442"/>
    </row>
    <row r="17" spans="3:84" s="431" customFormat="1" ht="3.75" customHeight="1" x14ac:dyDescent="0.15">
      <c r="C17" s="432"/>
      <c r="D17" s="433"/>
      <c r="F17" s="440"/>
      <c r="G17" s="440"/>
      <c r="AD17" s="441"/>
      <c r="AE17" s="441"/>
      <c r="AF17" s="441"/>
      <c r="AG17" s="441"/>
      <c r="AH17" s="441"/>
      <c r="AI17" s="441"/>
      <c r="AJ17" s="441"/>
      <c r="AK17" s="441"/>
      <c r="AL17" s="441"/>
      <c r="AM17" s="441"/>
      <c r="AN17" s="441"/>
      <c r="AO17" s="441"/>
      <c r="AP17" s="441"/>
      <c r="AQ17" s="441"/>
      <c r="AR17" s="441"/>
      <c r="AS17" s="441"/>
      <c r="AT17" s="441"/>
      <c r="AU17" s="441"/>
      <c r="AW17" s="440"/>
      <c r="AX17" s="440"/>
      <c r="BU17" s="441"/>
      <c r="BV17" s="441"/>
      <c r="BW17" s="441"/>
      <c r="BX17" s="441"/>
      <c r="BY17" s="441"/>
      <c r="BZ17" s="441"/>
      <c r="CA17" s="441"/>
      <c r="CB17" s="441"/>
      <c r="CC17" s="441"/>
      <c r="CD17" s="441"/>
      <c r="CE17" s="441"/>
      <c r="CF17" s="442"/>
    </row>
    <row r="18" spans="3:84" s="431" customFormat="1" ht="3.75" customHeight="1" x14ac:dyDescent="0.15">
      <c r="C18" s="432"/>
      <c r="D18" s="433"/>
      <c r="E18" s="434"/>
      <c r="F18" s="440"/>
      <c r="G18" s="440"/>
      <c r="I18" s="434"/>
      <c r="J18" s="434"/>
      <c r="K18" s="434"/>
      <c r="L18" s="434"/>
      <c r="M18" s="434"/>
      <c r="N18" s="434"/>
      <c r="O18" s="434"/>
      <c r="P18" s="434"/>
      <c r="Q18" s="434"/>
      <c r="R18" s="434"/>
      <c r="S18" s="434"/>
      <c r="T18" s="434"/>
      <c r="U18" s="434"/>
      <c r="V18" s="434"/>
      <c r="W18" s="434"/>
      <c r="X18" s="434"/>
      <c r="Y18" s="434"/>
      <c r="Z18" s="434"/>
      <c r="AA18" s="434"/>
      <c r="AB18" s="434"/>
      <c r="AC18" s="434"/>
      <c r="AD18" s="441"/>
      <c r="AE18" s="441"/>
      <c r="AF18" s="441"/>
      <c r="AG18" s="441"/>
      <c r="AH18" s="441"/>
      <c r="AI18" s="441"/>
      <c r="AJ18" s="441"/>
      <c r="AK18" s="441"/>
      <c r="AL18" s="441"/>
      <c r="AM18" s="441"/>
      <c r="AN18" s="441"/>
      <c r="AO18" s="441"/>
      <c r="AP18" s="441"/>
      <c r="AQ18" s="441"/>
      <c r="AR18" s="441"/>
      <c r="AS18" s="441"/>
      <c r="AT18" s="441"/>
      <c r="AU18" s="441"/>
      <c r="AV18" s="434"/>
      <c r="AW18" s="440"/>
      <c r="AX18" s="440"/>
      <c r="AZ18" s="434"/>
      <c r="BA18" s="434"/>
      <c r="BB18" s="434"/>
      <c r="BC18" s="434"/>
      <c r="BD18" s="434"/>
      <c r="BE18" s="434"/>
      <c r="BF18" s="434"/>
      <c r="BG18" s="434"/>
      <c r="BH18" s="434"/>
      <c r="BI18" s="434"/>
      <c r="BJ18" s="434"/>
      <c r="BK18" s="434"/>
      <c r="BL18" s="434"/>
      <c r="BM18" s="434"/>
      <c r="BN18" s="434"/>
      <c r="BO18" s="434"/>
      <c r="BP18" s="434"/>
      <c r="BQ18" s="434"/>
      <c r="BR18" s="434"/>
      <c r="BS18" s="434"/>
      <c r="BT18" s="434"/>
      <c r="BU18" s="441"/>
      <c r="BV18" s="441"/>
      <c r="BW18" s="441"/>
      <c r="BX18" s="441"/>
      <c r="BY18" s="441"/>
      <c r="BZ18" s="441"/>
      <c r="CA18" s="441"/>
      <c r="CB18" s="441"/>
      <c r="CC18" s="441"/>
      <c r="CD18" s="441"/>
      <c r="CE18" s="441"/>
      <c r="CF18" s="442"/>
    </row>
    <row r="19" spans="3:84" s="431" customFormat="1" ht="3.75" customHeight="1" x14ac:dyDescent="0.15">
      <c r="C19" s="432"/>
      <c r="D19" s="433"/>
      <c r="F19" s="440"/>
      <c r="G19" s="440"/>
      <c r="AD19" s="441"/>
      <c r="AE19" s="441"/>
      <c r="AF19" s="441"/>
      <c r="AG19" s="441"/>
      <c r="AH19" s="441"/>
      <c r="AI19" s="441"/>
      <c r="AJ19" s="441"/>
      <c r="AK19" s="441"/>
      <c r="AL19" s="441"/>
      <c r="AM19" s="441"/>
      <c r="AN19" s="441"/>
      <c r="AO19" s="441"/>
      <c r="AP19" s="441"/>
      <c r="AQ19" s="441"/>
      <c r="AR19" s="441"/>
      <c r="AS19" s="441"/>
      <c r="AT19" s="441"/>
      <c r="AU19" s="441"/>
      <c r="AW19" s="440"/>
      <c r="AX19" s="440"/>
      <c r="BU19" s="441"/>
      <c r="BV19" s="441"/>
      <c r="BW19" s="441"/>
      <c r="BX19" s="441"/>
      <c r="BY19" s="441"/>
      <c r="BZ19" s="441"/>
      <c r="CA19" s="441"/>
      <c r="CB19" s="441"/>
      <c r="CC19" s="441"/>
      <c r="CD19" s="441"/>
      <c r="CE19" s="441"/>
      <c r="CF19" s="442"/>
    </row>
    <row r="20" spans="3:84" s="431" customFormat="1" ht="3.75" customHeight="1" x14ac:dyDescent="0.15">
      <c r="C20" s="432"/>
      <c r="D20" s="433"/>
      <c r="E20" s="433"/>
      <c r="F20" s="433"/>
      <c r="G20" s="433"/>
      <c r="H20" s="433"/>
      <c r="I20" s="433"/>
      <c r="J20" s="433"/>
      <c r="K20" s="433"/>
      <c r="L20" s="433"/>
      <c r="M20" s="433"/>
      <c r="N20" s="433"/>
      <c r="O20" s="433"/>
      <c r="P20" s="433"/>
      <c r="Q20" s="434"/>
      <c r="R20" s="434"/>
      <c r="S20" s="434"/>
      <c r="T20" s="434"/>
      <c r="U20" s="434"/>
      <c r="V20" s="434"/>
      <c r="W20" s="434"/>
      <c r="X20" s="434"/>
      <c r="Y20" s="434"/>
      <c r="Z20" s="434"/>
      <c r="AA20" s="434"/>
      <c r="AB20" s="434"/>
      <c r="AC20" s="434"/>
      <c r="AD20" s="441"/>
      <c r="AE20" s="441"/>
      <c r="AF20" s="441"/>
      <c r="AG20" s="441"/>
      <c r="AH20" s="441"/>
      <c r="AI20" s="441"/>
      <c r="AJ20" s="441"/>
      <c r="AK20" s="441"/>
      <c r="AL20" s="441"/>
      <c r="AM20" s="441"/>
      <c r="AN20" s="441"/>
      <c r="AO20" s="441"/>
      <c r="AP20" s="441"/>
      <c r="AQ20" s="441"/>
      <c r="AR20" s="441"/>
      <c r="AS20" s="441"/>
      <c r="AT20" s="441"/>
      <c r="AU20" s="441"/>
      <c r="AV20" s="434"/>
      <c r="AW20" s="440"/>
      <c r="AX20" s="440"/>
      <c r="AZ20" s="434"/>
      <c r="BA20" s="434"/>
      <c r="BB20" s="434"/>
      <c r="BC20" s="434"/>
      <c r="BD20" s="434"/>
      <c r="BE20" s="434"/>
      <c r="BF20" s="434"/>
      <c r="BG20" s="434"/>
      <c r="BH20" s="434"/>
      <c r="BI20" s="434"/>
      <c r="BJ20" s="434"/>
      <c r="BK20" s="434"/>
      <c r="BL20" s="434"/>
      <c r="BM20" s="434"/>
      <c r="BN20" s="434"/>
      <c r="BO20" s="434"/>
      <c r="BP20" s="434"/>
      <c r="BQ20" s="434"/>
      <c r="BR20" s="434"/>
      <c r="BS20" s="433"/>
      <c r="BT20" s="433"/>
      <c r="BU20" s="433"/>
      <c r="BV20" s="433"/>
      <c r="BW20" s="433"/>
      <c r="BX20" s="433"/>
      <c r="BY20" s="433"/>
      <c r="BZ20" s="433"/>
      <c r="CA20" s="433"/>
      <c r="CB20" s="433"/>
      <c r="CC20" s="433"/>
      <c r="CD20" s="433"/>
      <c r="CE20" s="433"/>
      <c r="CF20" s="443"/>
    </row>
    <row r="21" spans="3:84" s="431" customFormat="1" ht="3.75" customHeight="1" x14ac:dyDescent="0.15">
      <c r="C21" s="432"/>
      <c r="D21" s="433"/>
      <c r="E21" s="433"/>
      <c r="F21" s="433"/>
      <c r="G21" s="433"/>
      <c r="H21" s="433"/>
      <c r="I21" s="433"/>
      <c r="J21" s="433"/>
      <c r="K21" s="433"/>
      <c r="L21" s="433"/>
      <c r="M21" s="433"/>
      <c r="N21" s="433"/>
      <c r="O21" s="433"/>
      <c r="P21" s="433"/>
      <c r="AD21" s="441"/>
      <c r="AE21" s="441"/>
      <c r="AF21" s="441"/>
      <c r="AG21" s="441"/>
      <c r="AH21" s="441"/>
      <c r="AI21" s="441"/>
      <c r="AJ21" s="441"/>
      <c r="AK21" s="441"/>
      <c r="AL21" s="441"/>
      <c r="AM21" s="441"/>
      <c r="AN21" s="441"/>
      <c r="AO21" s="441"/>
      <c r="AP21" s="441"/>
      <c r="AQ21" s="441"/>
      <c r="AR21" s="441"/>
      <c r="AS21" s="441"/>
      <c r="AT21" s="441"/>
      <c r="AU21" s="441"/>
      <c r="AW21" s="440"/>
      <c r="AX21" s="440"/>
      <c r="BS21" s="433"/>
      <c r="BT21" s="433"/>
      <c r="BU21" s="433"/>
      <c r="BV21" s="433"/>
      <c r="BW21" s="433"/>
      <c r="BX21" s="433"/>
      <c r="BY21" s="433"/>
      <c r="BZ21" s="433"/>
      <c r="CA21" s="433"/>
      <c r="CB21" s="433"/>
      <c r="CC21" s="433"/>
      <c r="CD21" s="433"/>
      <c r="CE21" s="433"/>
      <c r="CF21" s="443"/>
    </row>
    <row r="22" spans="3:84" s="431" customFormat="1" ht="3.75" customHeight="1" x14ac:dyDescent="0.15">
      <c r="C22" s="432"/>
      <c r="D22" s="433"/>
      <c r="E22" s="433"/>
      <c r="F22" s="433"/>
      <c r="G22" s="433"/>
      <c r="H22" s="433"/>
      <c r="I22" s="433"/>
      <c r="J22" s="433"/>
      <c r="K22" s="433"/>
      <c r="L22" s="433"/>
      <c r="M22" s="433"/>
      <c r="N22" s="433"/>
      <c r="O22" s="433"/>
      <c r="P22" s="433"/>
      <c r="Q22" s="433"/>
      <c r="R22" s="433"/>
      <c r="S22" s="433"/>
      <c r="T22" s="433"/>
      <c r="U22" s="433"/>
      <c r="V22" s="433"/>
      <c r="W22" s="433"/>
      <c r="X22" s="433"/>
      <c r="Y22" s="433"/>
      <c r="Z22" s="433"/>
      <c r="AA22" s="433"/>
      <c r="AB22" s="433"/>
      <c r="AC22" s="433"/>
      <c r="AD22" s="433"/>
      <c r="AE22" s="433"/>
      <c r="AF22" s="433"/>
      <c r="AG22" s="433"/>
      <c r="AH22" s="433"/>
      <c r="AI22" s="433"/>
      <c r="AJ22" s="433"/>
      <c r="AK22" s="433"/>
      <c r="AL22" s="433"/>
      <c r="AM22" s="433"/>
      <c r="AN22" s="433"/>
      <c r="AO22" s="433"/>
      <c r="AP22" s="433"/>
      <c r="AQ22" s="433"/>
      <c r="AR22" s="433"/>
      <c r="AS22" s="433"/>
      <c r="AT22" s="444"/>
      <c r="AU22" s="444"/>
      <c r="AV22" s="433"/>
      <c r="AW22" s="433"/>
      <c r="AX22" s="433"/>
      <c r="AY22" s="433"/>
      <c r="AZ22" s="433"/>
      <c r="BA22" s="433"/>
      <c r="BB22" s="433"/>
      <c r="BC22" s="433"/>
      <c r="BD22" s="433"/>
      <c r="BE22" s="433"/>
      <c r="BF22" s="433"/>
      <c r="BG22" s="433"/>
      <c r="BH22" s="433"/>
      <c r="BI22" s="433"/>
      <c r="BJ22" s="433"/>
      <c r="BK22" s="433"/>
      <c r="BL22" s="433"/>
      <c r="BM22" s="433"/>
      <c r="BN22" s="433"/>
      <c r="BO22" s="433"/>
      <c r="BP22" s="433"/>
      <c r="BQ22" s="433"/>
      <c r="BR22" s="433"/>
      <c r="BS22" s="433"/>
      <c r="BT22" s="433"/>
      <c r="BU22" s="433"/>
      <c r="BV22" s="433"/>
      <c r="BW22" s="433"/>
      <c r="BX22" s="433"/>
      <c r="BY22" s="433"/>
      <c r="BZ22" s="433"/>
      <c r="CA22" s="433"/>
      <c r="CB22" s="433"/>
      <c r="CC22" s="433"/>
      <c r="CD22" s="433"/>
      <c r="CE22" s="433"/>
      <c r="CF22" s="443"/>
    </row>
    <row r="23" spans="3:84" s="431" customFormat="1" ht="3.75" customHeight="1" x14ac:dyDescent="0.15">
      <c r="C23" s="432"/>
      <c r="D23" s="433"/>
      <c r="E23" s="433"/>
      <c r="F23" s="433"/>
      <c r="G23" s="433"/>
      <c r="H23" s="433"/>
      <c r="I23" s="433"/>
      <c r="J23" s="433"/>
      <c r="K23" s="433"/>
      <c r="L23" s="433"/>
      <c r="M23" s="433"/>
      <c r="N23" s="433"/>
      <c r="O23" s="433"/>
      <c r="P23" s="433"/>
      <c r="Q23" s="433"/>
      <c r="R23" s="433"/>
      <c r="S23" s="433"/>
      <c r="T23" s="433"/>
      <c r="U23" s="445"/>
      <c r="V23" s="433"/>
      <c r="W23" s="433"/>
      <c r="X23" s="433"/>
      <c r="Y23" s="433"/>
      <c r="Z23" s="433"/>
      <c r="AA23" s="433"/>
      <c r="AB23" s="433"/>
      <c r="AC23" s="433"/>
      <c r="AD23" s="433"/>
      <c r="AE23" s="433"/>
      <c r="AF23" s="433"/>
      <c r="AG23" s="433"/>
      <c r="AH23" s="433"/>
      <c r="AI23" s="433"/>
      <c r="AJ23" s="433"/>
      <c r="AK23" s="433"/>
      <c r="AL23" s="433"/>
      <c r="AM23" s="433"/>
      <c r="AN23" s="433"/>
      <c r="AO23" s="433"/>
      <c r="AP23" s="433"/>
      <c r="AQ23" s="433"/>
      <c r="AR23" s="433"/>
      <c r="AS23" s="433"/>
      <c r="AT23" s="441"/>
      <c r="AU23" s="441"/>
      <c r="AV23" s="433"/>
      <c r="AW23" s="433"/>
      <c r="AX23" s="433"/>
      <c r="AY23" s="433"/>
      <c r="AZ23" s="433"/>
      <c r="BA23" s="433"/>
      <c r="BB23" s="433"/>
      <c r="BC23" s="433"/>
      <c r="BD23" s="433"/>
      <c r="BE23" s="433"/>
      <c r="BF23" s="433"/>
      <c r="BG23" s="433"/>
      <c r="BH23" s="433"/>
      <c r="BI23" s="433"/>
      <c r="BJ23" s="433"/>
      <c r="BK23" s="433"/>
      <c r="BL23" s="433"/>
      <c r="BM23" s="433"/>
      <c r="BN23" s="433"/>
      <c r="BO23" s="433"/>
      <c r="BP23" s="433"/>
      <c r="BQ23" s="433"/>
      <c r="BR23" s="433"/>
      <c r="BS23" s="433"/>
      <c r="BT23" s="433"/>
      <c r="BU23" s="433"/>
      <c r="BV23" s="433"/>
      <c r="BW23" s="433"/>
      <c r="BX23" s="433"/>
      <c r="BY23" s="433"/>
      <c r="BZ23" s="433"/>
      <c r="CA23" s="433"/>
      <c r="CB23" s="433"/>
      <c r="CC23" s="433"/>
      <c r="CD23" s="433"/>
      <c r="CE23" s="433"/>
      <c r="CF23" s="443"/>
    </row>
    <row r="24" spans="3:84" s="431" customFormat="1" ht="3.75" customHeight="1" x14ac:dyDescent="0.15">
      <c r="C24" s="432"/>
      <c r="D24" s="433"/>
      <c r="E24" s="433"/>
      <c r="F24" s="433"/>
      <c r="G24" s="433"/>
      <c r="H24" s="433"/>
      <c r="I24" s="433"/>
      <c r="J24" s="433"/>
      <c r="K24" s="433"/>
      <c r="L24" s="433"/>
      <c r="M24" s="433"/>
      <c r="N24" s="433"/>
      <c r="O24" s="433"/>
      <c r="P24" s="433"/>
      <c r="Q24" s="433"/>
      <c r="R24" s="433"/>
      <c r="S24" s="433"/>
      <c r="T24" s="433"/>
      <c r="U24" s="433"/>
      <c r="V24" s="433"/>
      <c r="W24" s="433"/>
      <c r="X24" s="433"/>
      <c r="Y24" s="433"/>
      <c r="Z24" s="433"/>
      <c r="AA24" s="433"/>
      <c r="AB24" s="433"/>
      <c r="AC24" s="433"/>
      <c r="AD24" s="433"/>
      <c r="AE24" s="433"/>
      <c r="AF24" s="433"/>
      <c r="AG24" s="433"/>
      <c r="AH24" s="433"/>
      <c r="AI24" s="433"/>
      <c r="AJ24" s="433"/>
      <c r="AK24" s="433"/>
      <c r="AL24" s="433"/>
      <c r="AM24" s="433"/>
      <c r="AN24" s="433"/>
      <c r="AO24" s="433"/>
      <c r="AP24" s="433"/>
      <c r="AQ24" s="433"/>
      <c r="AR24" s="433"/>
      <c r="AS24" s="433"/>
      <c r="AT24" s="441"/>
      <c r="AU24" s="441"/>
      <c r="AV24" s="433"/>
      <c r="AW24" s="433"/>
      <c r="AX24" s="433"/>
      <c r="AY24" s="433"/>
      <c r="AZ24" s="433"/>
      <c r="BA24" s="433"/>
      <c r="BB24" s="433"/>
      <c r="BC24" s="433"/>
      <c r="BD24" s="433"/>
      <c r="BE24" s="433"/>
      <c r="BF24" s="433"/>
      <c r="BG24" s="433"/>
      <c r="BH24" s="433"/>
      <c r="BI24" s="433"/>
      <c r="BJ24" s="433"/>
      <c r="BK24" s="433"/>
      <c r="BL24" s="433"/>
      <c r="BM24" s="433"/>
      <c r="BN24" s="433"/>
      <c r="BO24" s="433"/>
      <c r="BP24" s="433"/>
      <c r="BQ24" s="433"/>
      <c r="BR24" s="433"/>
      <c r="BS24" s="433"/>
      <c r="BT24" s="433"/>
      <c r="BU24" s="433"/>
      <c r="BV24" s="433"/>
      <c r="BW24" s="433"/>
      <c r="BX24" s="433"/>
      <c r="BY24" s="433"/>
      <c r="BZ24" s="433"/>
      <c r="CA24" s="433"/>
      <c r="CB24" s="433"/>
      <c r="CC24" s="433"/>
      <c r="CD24" s="433"/>
      <c r="CE24" s="433"/>
      <c r="CF24" s="443"/>
    </row>
    <row r="25" spans="3:84" s="431" customFormat="1" ht="3.75" customHeight="1" x14ac:dyDescent="0.15">
      <c r="C25" s="432"/>
      <c r="D25" s="433"/>
      <c r="E25" s="433"/>
      <c r="F25" s="433"/>
      <c r="G25" s="433"/>
      <c r="H25" s="433"/>
      <c r="I25" s="433"/>
      <c r="J25" s="433"/>
      <c r="K25" s="433"/>
      <c r="L25" s="433"/>
      <c r="M25" s="433"/>
      <c r="N25" s="433"/>
      <c r="O25" s="433"/>
      <c r="P25" s="433"/>
      <c r="Q25" s="433"/>
      <c r="R25" s="433"/>
      <c r="S25" s="433"/>
      <c r="T25" s="433"/>
      <c r="U25" s="433"/>
      <c r="V25" s="433"/>
      <c r="W25" s="433"/>
      <c r="X25" s="433"/>
      <c r="Y25" s="433"/>
      <c r="Z25" s="433"/>
      <c r="AA25" s="433"/>
      <c r="AB25" s="433"/>
      <c r="AC25" s="433"/>
      <c r="AD25" s="433"/>
      <c r="AE25" s="433"/>
      <c r="AF25" s="433"/>
      <c r="AG25" s="433"/>
      <c r="AH25" s="433"/>
      <c r="AI25" s="433"/>
      <c r="AJ25" s="433"/>
      <c r="AK25" s="433"/>
      <c r="AL25" s="433"/>
      <c r="AM25" s="433"/>
      <c r="AN25" s="433"/>
      <c r="AO25" s="433"/>
      <c r="AP25" s="433"/>
      <c r="AQ25" s="433"/>
      <c r="AR25" s="433"/>
      <c r="AS25" s="433"/>
      <c r="AT25" s="441"/>
      <c r="AU25" s="441"/>
      <c r="AV25" s="433"/>
      <c r="AW25" s="433"/>
      <c r="AX25" s="433"/>
      <c r="AY25" s="433"/>
      <c r="AZ25" s="433"/>
      <c r="BA25" s="433"/>
      <c r="BB25" s="433"/>
      <c r="BC25" s="433"/>
      <c r="BD25" s="433"/>
      <c r="BE25" s="433"/>
      <c r="BF25" s="433"/>
      <c r="BG25" s="433"/>
      <c r="BH25" s="433"/>
      <c r="BI25" s="433"/>
      <c r="BJ25" s="433"/>
      <c r="BK25" s="433"/>
      <c r="BL25" s="433"/>
      <c r="BM25" s="433"/>
      <c r="BN25" s="433"/>
      <c r="BO25" s="433"/>
      <c r="BP25" s="433"/>
      <c r="BQ25" s="433"/>
      <c r="BR25" s="433"/>
      <c r="BS25" s="433"/>
      <c r="BT25" s="433"/>
      <c r="BU25" s="433"/>
      <c r="BV25" s="433"/>
      <c r="BW25" s="433"/>
      <c r="BX25" s="433"/>
      <c r="BY25" s="433"/>
      <c r="BZ25" s="433"/>
      <c r="CA25" s="433"/>
      <c r="CB25" s="433"/>
      <c r="CC25" s="433"/>
      <c r="CD25" s="433"/>
      <c r="CE25" s="433"/>
      <c r="CF25" s="443"/>
    </row>
    <row r="26" spans="3:84" s="431" customFormat="1" ht="3.75" customHeight="1" x14ac:dyDescent="0.15">
      <c r="C26" s="446"/>
      <c r="D26" s="433"/>
      <c r="E26" s="433"/>
      <c r="F26" s="433"/>
      <c r="G26" s="433"/>
      <c r="H26" s="433"/>
      <c r="I26" s="433"/>
      <c r="J26" s="433"/>
      <c r="K26" s="433"/>
      <c r="L26" s="433"/>
      <c r="M26" s="433"/>
      <c r="N26" s="433"/>
      <c r="O26" s="433"/>
      <c r="P26" s="433"/>
      <c r="Q26" s="433"/>
      <c r="R26" s="433"/>
      <c r="S26" s="433"/>
      <c r="T26" s="433"/>
      <c r="U26" s="433"/>
      <c r="V26" s="433"/>
      <c r="W26" s="433"/>
      <c r="X26" s="433"/>
      <c r="Y26" s="433"/>
      <c r="Z26" s="433"/>
      <c r="AA26" s="433"/>
      <c r="AB26" s="433"/>
      <c r="AC26" s="433"/>
      <c r="AD26" s="433"/>
      <c r="AE26" s="433"/>
      <c r="AF26" s="433"/>
      <c r="AG26" s="433"/>
      <c r="AH26" s="433"/>
      <c r="AI26" s="433"/>
      <c r="AJ26" s="433"/>
      <c r="AK26" s="433"/>
      <c r="AL26" s="433"/>
      <c r="AM26" s="433"/>
      <c r="AN26" s="433"/>
      <c r="AO26" s="433"/>
      <c r="AP26" s="433"/>
      <c r="AQ26" s="433"/>
      <c r="AR26" s="433"/>
      <c r="AS26" s="433"/>
      <c r="AT26" s="441"/>
      <c r="AU26" s="441"/>
      <c r="AV26" s="433"/>
      <c r="AW26" s="433"/>
      <c r="AX26" s="433"/>
      <c r="AY26" s="433"/>
      <c r="AZ26" s="433"/>
      <c r="BA26" s="433"/>
      <c r="BB26" s="433"/>
      <c r="BC26" s="433"/>
      <c r="BD26" s="433"/>
      <c r="BE26" s="433"/>
      <c r="BF26" s="433"/>
      <c r="BG26" s="433"/>
      <c r="BH26" s="433"/>
      <c r="BI26" s="433"/>
      <c r="BJ26" s="433"/>
      <c r="BK26" s="433"/>
      <c r="BL26" s="433"/>
      <c r="BM26" s="433"/>
      <c r="BN26" s="433"/>
      <c r="BO26" s="433"/>
      <c r="BP26" s="433"/>
      <c r="BQ26" s="433"/>
      <c r="BR26" s="433"/>
      <c r="BS26" s="433"/>
      <c r="BT26" s="433"/>
      <c r="BU26" s="433"/>
      <c r="BV26" s="433"/>
      <c r="BW26" s="433"/>
      <c r="BX26" s="433"/>
      <c r="BY26" s="433"/>
      <c r="BZ26" s="433"/>
      <c r="CA26" s="433"/>
      <c r="CB26" s="433"/>
      <c r="CC26" s="433"/>
      <c r="CD26" s="433"/>
      <c r="CE26" s="433"/>
      <c r="CF26" s="443"/>
    </row>
    <row r="27" spans="3:84" s="439" customFormat="1" ht="3.75" customHeight="1" x14ac:dyDescent="0.2">
      <c r="C27" s="447"/>
      <c r="D27" s="433"/>
      <c r="E27" s="433"/>
      <c r="F27" s="433"/>
      <c r="G27" s="433"/>
      <c r="H27" s="433"/>
      <c r="I27" s="433"/>
      <c r="J27" s="433"/>
      <c r="K27" s="433"/>
      <c r="L27" s="433"/>
      <c r="M27" s="433"/>
      <c r="N27" s="433"/>
      <c r="O27" s="433"/>
      <c r="P27" s="433"/>
      <c r="Q27" s="433"/>
      <c r="R27" s="433"/>
      <c r="S27" s="433"/>
      <c r="T27" s="433"/>
      <c r="U27" s="433"/>
      <c r="V27" s="433"/>
      <c r="W27" s="433"/>
      <c r="X27" s="433"/>
      <c r="Y27" s="433"/>
      <c r="Z27" s="433"/>
      <c r="AA27" s="433"/>
      <c r="AB27" s="433"/>
      <c r="AC27" s="433"/>
      <c r="AD27" s="433"/>
      <c r="AE27" s="433"/>
      <c r="AF27" s="433"/>
      <c r="AG27" s="433"/>
      <c r="AH27" s="433"/>
      <c r="AI27" s="433"/>
      <c r="AJ27" s="433"/>
      <c r="AK27" s="433"/>
      <c r="AL27" s="433"/>
      <c r="AM27" s="433"/>
      <c r="AN27" s="433"/>
      <c r="AO27" s="433"/>
      <c r="AP27" s="433"/>
      <c r="AQ27" s="433"/>
      <c r="AR27" s="433"/>
      <c r="AS27" s="433"/>
      <c r="AT27" s="431"/>
      <c r="AU27" s="431"/>
      <c r="AV27" s="433"/>
      <c r="AW27" s="433"/>
      <c r="AX27" s="433"/>
      <c r="AY27" s="433"/>
      <c r="AZ27" s="433"/>
      <c r="BA27" s="433"/>
      <c r="BB27" s="433"/>
      <c r="BC27" s="433"/>
      <c r="BD27" s="433"/>
      <c r="BE27" s="433"/>
      <c r="BF27" s="433"/>
      <c r="BG27" s="433"/>
      <c r="BH27" s="433"/>
      <c r="BI27" s="433"/>
      <c r="BJ27" s="433"/>
      <c r="BK27" s="433"/>
      <c r="BL27" s="433"/>
      <c r="BM27" s="433"/>
      <c r="BN27" s="433"/>
      <c r="BO27" s="433"/>
      <c r="BP27" s="433"/>
      <c r="BQ27" s="433"/>
      <c r="BR27" s="433"/>
      <c r="BS27" s="433"/>
      <c r="BT27" s="433"/>
      <c r="BU27" s="433"/>
      <c r="BV27" s="433"/>
      <c r="BW27" s="433"/>
      <c r="BX27" s="433"/>
      <c r="BY27" s="433"/>
      <c r="BZ27" s="433"/>
      <c r="CA27" s="433"/>
      <c r="CB27" s="433"/>
      <c r="CC27" s="433"/>
      <c r="CD27" s="433"/>
      <c r="CE27" s="433"/>
      <c r="CF27" s="443"/>
    </row>
    <row r="28" spans="3:84" s="431" customFormat="1" ht="3.75" customHeight="1" x14ac:dyDescent="0.15">
      <c r="C28" s="446"/>
      <c r="D28" s="433"/>
      <c r="E28" s="433"/>
      <c r="F28" s="433"/>
      <c r="G28" s="433"/>
      <c r="H28" s="433"/>
      <c r="I28" s="433"/>
      <c r="J28" s="433"/>
      <c r="K28" s="433"/>
      <c r="L28" s="433"/>
      <c r="M28" s="433"/>
      <c r="N28" s="433"/>
      <c r="O28" s="433"/>
      <c r="P28" s="433"/>
      <c r="Q28" s="433"/>
      <c r="R28" s="433"/>
      <c r="S28" s="433"/>
      <c r="T28" s="433"/>
      <c r="U28" s="433"/>
      <c r="V28" s="433"/>
      <c r="W28" s="433"/>
      <c r="X28" s="433"/>
      <c r="Y28" s="433"/>
      <c r="Z28" s="433"/>
      <c r="AA28" s="433"/>
      <c r="AB28" s="433"/>
      <c r="AC28" s="433"/>
      <c r="AD28" s="433"/>
      <c r="AE28" s="433"/>
      <c r="AF28" s="433"/>
      <c r="AG28" s="433"/>
      <c r="AH28" s="433"/>
      <c r="AI28" s="433"/>
      <c r="AJ28" s="433"/>
      <c r="AK28" s="433"/>
      <c r="AL28" s="433"/>
      <c r="AM28" s="433"/>
      <c r="AN28" s="433"/>
      <c r="AO28" s="433"/>
      <c r="AP28" s="433"/>
      <c r="AQ28" s="433"/>
      <c r="AR28" s="433"/>
      <c r="AS28" s="433"/>
      <c r="AV28" s="433"/>
      <c r="AW28" s="433"/>
      <c r="AX28" s="433"/>
      <c r="AY28" s="433"/>
      <c r="AZ28" s="433"/>
      <c r="BA28" s="433"/>
      <c r="BB28" s="433"/>
      <c r="BC28" s="433"/>
      <c r="BD28" s="433"/>
      <c r="BE28" s="433"/>
      <c r="BF28" s="433"/>
      <c r="BG28" s="433"/>
      <c r="BH28" s="433"/>
      <c r="BI28" s="433"/>
      <c r="BJ28" s="433"/>
      <c r="BK28" s="433"/>
      <c r="BL28" s="433"/>
      <c r="BM28" s="433"/>
      <c r="BN28" s="433"/>
      <c r="BO28" s="433"/>
      <c r="BP28" s="433"/>
      <c r="BQ28" s="433"/>
      <c r="BR28" s="433"/>
      <c r="BS28" s="433"/>
      <c r="BT28" s="433"/>
      <c r="BU28" s="433"/>
      <c r="BV28" s="433"/>
      <c r="BW28" s="433"/>
      <c r="BX28" s="433"/>
      <c r="BY28" s="433"/>
      <c r="BZ28" s="433"/>
      <c r="CA28" s="433"/>
      <c r="CB28" s="433"/>
      <c r="CC28" s="433"/>
      <c r="CD28" s="433"/>
      <c r="CE28" s="433"/>
      <c r="CF28" s="443"/>
    </row>
    <row r="29" spans="3:84" s="431" customFormat="1" ht="3.75" customHeight="1" x14ac:dyDescent="0.2">
      <c r="C29" s="432"/>
      <c r="D29" s="433"/>
      <c r="E29" s="433"/>
      <c r="F29" s="433"/>
      <c r="G29" s="433"/>
      <c r="H29" s="433"/>
      <c r="I29" s="433"/>
      <c r="J29" s="433"/>
      <c r="K29" s="433"/>
      <c r="L29" s="433"/>
      <c r="M29" s="433"/>
      <c r="N29" s="433"/>
      <c r="O29" s="433"/>
      <c r="P29" s="433"/>
      <c r="Q29" s="433"/>
      <c r="R29" s="433"/>
      <c r="S29" s="433"/>
      <c r="T29" s="433"/>
      <c r="U29" s="433"/>
      <c r="V29" s="433"/>
      <c r="W29" s="433"/>
      <c r="X29" s="433"/>
      <c r="Y29" s="433"/>
      <c r="Z29" s="433"/>
      <c r="AA29" s="433"/>
      <c r="AB29" s="433"/>
      <c r="AC29" s="433"/>
      <c r="AD29" s="433"/>
      <c r="AE29" s="433"/>
      <c r="AF29" s="433"/>
      <c r="AG29" s="433"/>
      <c r="AH29" s="433"/>
      <c r="AI29" s="433"/>
      <c r="AJ29" s="433"/>
      <c r="AK29" s="433"/>
      <c r="AL29" s="433"/>
      <c r="AM29" s="433"/>
      <c r="AN29" s="433"/>
      <c r="AO29" s="433"/>
      <c r="AP29" s="433"/>
      <c r="AQ29" s="433"/>
      <c r="AR29" s="433"/>
      <c r="AS29" s="433"/>
      <c r="AT29" s="448"/>
      <c r="AU29" s="448"/>
      <c r="AV29" s="433"/>
      <c r="AW29" s="433"/>
      <c r="AX29" s="433"/>
      <c r="AY29" s="433"/>
      <c r="AZ29" s="433"/>
      <c r="BA29" s="433"/>
      <c r="BB29" s="433"/>
      <c r="BC29" s="433"/>
      <c r="BD29" s="433"/>
      <c r="BE29" s="433"/>
      <c r="BF29" s="433"/>
      <c r="BG29" s="433"/>
      <c r="BH29" s="433"/>
      <c r="BI29" s="433"/>
      <c r="BJ29" s="433"/>
      <c r="BK29" s="433"/>
      <c r="BL29" s="433"/>
      <c r="BM29" s="433"/>
      <c r="BN29" s="433"/>
      <c r="BO29" s="433"/>
      <c r="BP29" s="433"/>
      <c r="BQ29" s="433"/>
      <c r="BR29" s="433"/>
      <c r="BS29" s="433"/>
      <c r="BT29" s="433"/>
      <c r="BU29" s="433"/>
      <c r="BV29" s="433"/>
      <c r="BW29" s="433"/>
      <c r="BX29" s="433"/>
      <c r="BY29" s="433"/>
      <c r="BZ29" s="433"/>
      <c r="CA29" s="433"/>
      <c r="CB29" s="433"/>
      <c r="CC29" s="433"/>
      <c r="CD29" s="433"/>
      <c r="CE29" s="433"/>
      <c r="CF29" s="443"/>
    </row>
    <row r="30" spans="3:84" s="431" customFormat="1" ht="3.75" customHeight="1" x14ac:dyDescent="0.15">
      <c r="C30" s="432"/>
      <c r="D30" s="433"/>
      <c r="E30" s="433"/>
      <c r="F30" s="433"/>
      <c r="G30" s="433"/>
      <c r="H30" s="433"/>
      <c r="I30" s="433"/>
      <c r="J30" s="433"/>
      <c r="K30" s="433"/>
      <c r="L30" s="433"/>
      <c r="M30" s="433"/>
      <c r="N30" s="433"/>
      <c r="O30" s="433"/>
      <c r="P30" s="433"/>
      <c r="Q30" s="433"/>
      <c r="R30" s="433"/>
      <c r="S30" s="433"/>
      <c r="T30" s="433"/>
      <c r="U30" s="433"/>
      <c r="V30" s="433"/>
      <c r="W30" s="433"/>
      <c r="X30" s="433"/>
      <c r="Y30" s="433"/>
      <c r="Z30" s="433"/>
      <c r="AA30" s="433"/>
      <c r="AB30" s="433"/>
      <c r="AC30" s="433"/>
      <c r="AD30" s="433"/>
      <c r="AE30" s="433"/>
      <c r="AF30" s="433"/>
      <c r="AG30" s="433"/>
      <c r="AH30" s="433"/>
      <c r="AI30" s="433"/>
      <c r="AJ30" s="433"/>
      <c r="AK30" s="433"/>
      <c r="AL30" s="433"/>
      <c r="AM30" s="433"/>
      <c r="AN30" s="433"/>
      <c r="AO30" s="433"/>
      <c r="AP30" s="433"/>
      <c r="AQ30" s="433"/>
      <c r="AR30" s="433"/>
      <c r="AS30" s="433"/>
      <c r="AV30" s="433"/>
      <c r="AW30" s="433"/>
      <c r="AX30" s="433"/>
      <c r="AY30" s="433"/>
      <c r="AZ30" s="433"/>
      <c r="BA30" s="433"/>
      <c r="BB30" s="433"/>
      <c r="BC30" s="433"/>
      <c r="BD30" s="433"/>
      <c r="BE30" s="433"/>
      <c r="BF30" s="433"/>
      <c r="BG30" s="433"/>
      <c r="BH30" s="433"/>
      <c r="BI30" s="433"/>
      <c r="BJ30" s="433"/>
      <c r="BK30" s="433"/>
      <c r="BL30" s="433"/>
      <c r="BM30" s="433"/>
      <c r="BN30" s="433"/>
      <c r="BO30" s="433"/>
      <c r="BP30" s="433"/>
      <c r="BQ30" s="433"/>
      <c r="BR30" s="433"/>
      <c r="BS30" s="433"/>
      <c r="BT30" s="433"/>
      <c r="BU30" s="433"/>
      <c r="BV30" s="433"/>
      <c r="BW30" s="433"/>
      <c r="BX30" s="433"/>
      <c r="BY30" s="433"/>
      <c r="BZ30" s="433"/>
      <c r="CA30" s="433"/>
      <c r="CB30" s="433"/>
      <c r="CC30" s="433"/>
      <c r="CD30" s="433"/>
      <c r="CE30" s="433"/>
      <c r="CF30" s="443"/>
    </row>
    <row r="31" spans="3:84" s="431" customFormat="1" ht="3.75" customHeight="1" x14ac:dyDescent="0.15">
      <c r="C31" s="432"/>
      <c r="D31" s="433"/>
      <c r="E31" s="433"/>
      <c r="F31" s="433"/>
      <c r="G31" s="433"/>
      <c r="H31" s="433"/>
      <c r="I31" s="433"/>
      <c r="J31" s="433"/>
      <c r="K31" s="433"/>
      <c r="L31" s="433"/>
      <c r="M31" s="433"/>
      <c r="N31" s="433"/>
      <c r="O31" s="433"/>
      <c r="P31" s="433"/>
      <c r="Q31" s="433"/>
      <c r="R31" s="433"/>
      <c r="S31" s="433"/>
      <c r="T31" s="433"/>
      <c r="U31" s="433"/>
      <c r="V31" s="433"/>
      <c r="W31" s="433"/>
      <c r="X31" s="433"/>
      <c r="Y31" s="433"/>
      <c r="Z31" s="433"/>
      <c r="AA31" s="433"/>
      <c r="AB31" s="433"/>
      <c r="AC31" s="433"/>
      <c r="AD31" s="433"/>
      <c r="AE31" s="433"/>
      <c r="AF31" s="433"/>
      <c r="AG31" s="433"/>
      <c r="AH31" s="433"/>
      <c r="AI31" s="433"/>
      <c r="AJ31" s="433"/>
      <c r="AK31" s="433"/>
      <c r="AL31" s="433"/>
      <c r="AM31" s="433"/>
      <c r="AN31" s="433"/>
      <c r="AO31" s="433"/>
      <c r="AP31" s="433"/>
      <c r="AQ31" s="433"/>
      <c r="AR31" s="433"/>
      <c r="AS31" s="433"/>
      <c r="AV31" s="433"/>
      <c r="AW31" s="433"/>
      <c r="AX31" s="433"/>
      <c r="AY31" s="433"/>
      <c r="AZ31" s="433"/>
      <c r="BA31" s="433"/>
      <c r="BB31" s="433"/>
      <c r="BC31" s="433"/>
      <c r="BD31" s="433"/>
      <c r="BE31" s="433"/>
      <c r="BF31" s="433"/>
      <c r="BG31" s="433"/>
      <c r="BH31" s="433"/>
      <c r="BI31" s="433"/>
      <c r="BJ31" s="433"/>
      <c r="BK31" s="433"/>
      <c r="BL31" s="433"/>
      <c r="BM31" s="433"/>
      <c r="BN31" s="433"/>
      <c r="BO31" s="433"/>
      <c r="BP31" s="433"/>
      <c r="BQ31" s="433"/>
      <c r="BR31" s="433"/>
      <c r="BS31" s="433"/>
      <c r="BT31" s="433"/>
      <c r="BU31" s="433"/>
      <c r="BV31" s="433"/>
      <c r="BW31" s="433"/>
      <c r="BX31" s="433"/>
      <c r="BY31" s="433"/>
      <c r="BZ31" s="433"/>
      <c r="CA31" s="433"/>
      <c r="CB31" s="433"/>
      <c r="CC31" s="433"/>
      <c r="CD31" s="433"/>
      <c r="CE31" s="433"/>
      <c r="CF31" s="443"/>
    </row>
    <row r="32" spans="3:84" s="431" customFormat="1" ht="3.75" customHeight="1" x14ac:dyDescent="0.15">
      <c r="C32" s="432"/>
      <c r="D32" s="433"/>
      <c r="E32" s="433"/>
      <c r="F32" s="433"/>
      <c r="G32" s="433"/>
      <c r="H32" s="433"/>
      <c r="I32" s="433"/>
      <c r="J32" s="433"/>
      <c r="K32" s="433"/>
      <c r="L32" s="433"/>
      <c r="M32" s="433"/>
      <c r="N32" s="433"/>
      <c r="O32" s="433"/>
      <c r="P32" s="433"/>
      <c r="Q32" s="433"/>
      <c r="R32" s="433"/>
      <c r="S32" s="433"/>
      <c r="T32" s="433"/>
      <c r="U32" s="433"/>
      <c r="V32" s="433"/>
      <c r="W32" s="433"/>
      <c r="X32" s="433"/>
      <c r="Y32" s="433"/>
      <c r="Z32" s="433"/>
      <c r="AA32" s="433"/>
      <c r="AB32" s="433"/>
      <c r="AC32" s="433"/>
      <c r="AD32" s="433"/>
      <c r="AE32" s="433"/>
      <c r="AF32" s="433"/>
      <c r="AG32" s="433"/>
      <c r="AH32" s="433"/>
      <c r="AI32" s="433"/>
      <c r="AJ32" s="433"/>
      <c r="AK32" s="433"/>
      <c r="AL32" s="433"/>
      <c r="AM32" s="433"/>
      <c r="AN32" s="433"/>
      <c r="AO32" s="433"/>
      <c r="AP32" s="433"/>
      <c r="AQ32" s="433"/>
      <c r="AR32" s="433"/>
      <c r="AS32" s="433"/>
      <c r="AT32" s="441"/>
      <c r="AU32" s="441"/>
      <c r="AV32" s="433"/>
      <c r="AW32" s="433"/>
      <c r="AX32" s="433"/>
      <c r="AY32" s="433"/>
      <c r="AZ32" s="433"/>
      <c r="BA32" s="433"/>
      <c r="BB32" s="433"/>
      <c r="BC32" s="433"/>
      <c r="BD32" s="433"/>
      <c r="BE32" s="433"/>
      <c r="BF32" s="433"/>
      <c r="BG32" s="433"/>
      <c r="BH32" s="433"/>
      <c r="BI32" s="433"/>
      <c r="BJ32" s="433"/>
      <c r="BK32" s="433"/>
      <c r="BL32" s="433"/>
      <c r="BM32" s="433"/>
      <c r="BN32" s="433"/>
      <c r="BO32" s="433"/>
      <c r="BP32" s="433"/>
      <c r="BQ32" s="433"/>
      <c r="BR32" s="433"/>
      <c r="BS32" s="433"/>
      <c r="BT32" s="433"/>
      <c r="BU32" s="433"/>
      <c r="BV32" s="433"/>
      <c r="BW32" s="433"/>
      <c r="BX32" s="433"/>
      <c r="BY32" s="433"/>
      <c r="BZ32" s="433"/>
      <c r="CA32" s="433"/>
      <c r="CB32" s="433"/>
      <c r="CC32" s="433"/>
      <c r="CD32" s="433"/>
      <c r="CE32" s="433"/>
      <c r="CF32" s="443"/>
    </row>
    <row r="33" spans="3:116" s="431" customFormat="1" ht="3.75" customHeight="1" x14ac:dyDescent="0.15">
      <c r="C33" s="432"/>
      <c r="D33" s="433"/>
      <c r="E33" s="433"/>
      <c r="F33" s="433"/>
      <c r="G33" s="433"/>
      <c r="H33" s="433"/>
      <c r="I33" s="433"/>
      <c r="J33" s="433"/>
      <c r="K33" s="433"/>
      <c r="L33" s="433"/>
      <c r="M33" s="433"/>
      <c r="N33" s="433"/>
      <c r="O33" s="433"/>
      <c r="P33" s="433"/>
      <c r="Q33" s="433"/>
      <c r="R33" s="433"/>
      <c r="S33" s="433"/>
      <c r="T33" s="433"/>
      <c r="U33" s="433"/>
      <c r="V33" s="433"/>
      <c r="W33" s="433"/>
      <c r="X33" s="433"/>
      <c r="Y33" s="433"/>
      <c r="Z33" s="433"/>
      <c r="AA33" s="433"/>
      <c r="AB33" s="433"/>
      <c r="AC33" s="433"/>
      <c r="AD33" s="433"/>
      <c r="AE33" s="433"/>
      <c r="AF33" s="433"/>
      <c r="AG33" s="433"/>
      <c r="AH33" s="433"/>
      <c r="AI33" s="433"/>
      <c r="AJ33" s="433"/>
      <c r="AK33" s="433"/>
      <c r="AL33" s="433"/>
      <c r="AM33" s="433"/>
      <c r="AN33" s="433"/>
      <c r="AO33" s="433"/>
      <c r="AP33" s="433"/>
      <c r="AQ33" s="433"/>
      <c r="AR33" s="433"/>
      <c r="AS33" s="433"/>
      <c r="AT33" s="441"/>
      <c r="AU33" s="441"/>
      <c r="AV33" s="433"/>
      <c r="AW33" s="433"/>
      <c r="AX33" s="433"/>
      <c r="AY33" s="433"/>
      <c r="AZ33" s="433"/>
      <c r="BA33" s="433"/>
      <c r="BB33" s="433"/>
      <c r="BC33" s="433"/>
      <c r="BD33" s="433"/>
      <c r="BE33" s="433"/>
      <c r="BF33" s="433"/>
      <c r="BG33" s="433"/>
      <c r="BH33" s="433"/>
      <c r="BI33" s="433"/>
      <c r="BJ33" s="433"/>
      <c r="BK33" s="433"/>
      <c r="BL33" s="433"/>
      <c r="BM33" s="433"/>
      <c r="BN33" s="433"/>
      <c r="BO33" s="433"/>
      <c r="BP33" s="433"/>
      <c r="BQ33" s="433"/>
      <c r="BR33" s="433"/>
      <c r="BS33" s="433"/>
      <c r="BT33" s="433"/>
      <c r="BU33" s="433"/>
      <c r="BV33" s="433"/>
      <c r="BW33" s="433"/>
      <c r="BX33" s="433"/>
      <c r="BY33" s="433"/>
      <c r="BZ33" s="433"/>
      <c r="CA33" s="433"/>
      <c r="CB33" s="433"/>
      <c r="CC33" s="433"/>
      <c r="CD33" s="433"/>
      <c r="CE33" s="433"/>
      <c r="CF33" s="443"/>
    </row>
    <row r="34" spans="3:116" s="431" customFormat="1" ht="3.75" customHeight="1" x14ac:dyDescent="0.15">
      <c r="C34" s="432"/>
      <c r="D34" s="433"/>
      <c r="E34" s="433"/>
      <c r="F34" s="433"/>
      <c r="G34" s="433"/>
      <c r="H34" s="433"/>
      <c r="I34" s="433"/>
      <c r="J34" s="433"/>
      <c r="K34" s="433"/>
      <c r="L34" s="433"/>
      <c r="M34" s="433"/>
      <c r="N34" s="433"/>
      <c r="O34" s="433"/>
      <c r="P34" s="433"/>
      <c r="Q34" s="433"/>
      <c r="R34" s="433"/>
      <c r="S34" s="433"/>
      <c r="T34" s="433"/>
      <c r="U34" s="433"/>
      <c r="V34" s="433"/>
      <c r="W34" s="433"/>
      <c r="X34" s="433"/>
      <c r="Y34" s="433"/>
      <c r="Z34" s="433"/>
      <c r="AA34" s="433"/>
      <c r="AB34" s="433"/>
      <c r="AC34" s="433"/>
      <c r="AD34" s="433"/>
      <c r="AE34" s="433"/>
      <c r="AF34" s="433"/>
      <c r="AG34" s="433"/>
      <c r="AH34" s="433"/>
      <c r="AI34" s="433"/>
      <c r="AJ34" s="433"/>
      <c r="AK34" s="433"/>
      <c r="AL34" s="433"/>
      <c r="AM34" s="433"/>
      <c r="AN34" s="433"/>
      <c r="AO34" s="433"/>
      <c r="AP34" s="433"/>
      <c r="AQ34" s="433"/>
      <c r="AR34" s="433"/>
      <c r="AS34" s="433"/>
      <c r="AT34" s="434"/>
      <c r="AU34" s="434"/>
      <c r="AV34" s="433"/>
      <c r="AW34" s="433"/>
      <c r="AX34" s="433"/>
      <c r="AY34" s="433"/>
      <c r="AZ34" s="433"/>
      <c r="BA34" s="433"/>
      <c r="BB34" s="433"/>
      <c r="BC34" s="433"/>
      <c r="BD34" s="433"/>
      <c r="BE34" s="433"/>
      <c r="BF34" s="433"/>
      <c r="BG34" s="433"/>
      <c r="BH34" s="433"/>
      <c r="BI34" s="433"/>
      <c r="BJ34" s="433"/>
      <c r="BK34" s="433"/>
      <c r="BL34" s="433"/>
      <c r="BM34" s="433"/>
      <c r="BN34" s="433"/>
      <c r="BO34" s="433"/>
      <c r="BP34" s="433"/>
      <c r="BQ34" s="433"/>
      <c r="BR34" s="433"/>
      <c r="BS34" s="433"/>
      <c r="BT34" s="433"/>
      <c r="BU34" s="433"/>
      <c r="BV34" s="433"/>
      <c r="BW34" s="433"/>
      <c r="BX34" s="433"/>
      <c r="BY34" s="433"/>
      <c r="BZ34" s="433"/>
      <c r="CA34" s="433"/>
      <c r="CB34" s="433"/>
      <c r="CC34" s="433"/>
      <c r="CD34" s="433"/>
      <c r="CE34" s="433"/>
      <c r="CF34" s="443"/>
    </row>
    <row r="35" spans="3:116" s="431" customFormat="1" ht="3.75" customHeight="1" x14ac:dyDescent="0.15">
      <c r="C35" s="432"/>
      <c r="D35" s="433"/>
      <c r="E35" s="433"/>
      <c r="F35" s="433"/>
      <c r="G35" s="433"/>
      <c r="H35" s="433"/>
      <c r="I35" s="433"/>
      <c r="J35" s="433"/>
      <c r="K35" s="433"/>
      <c r="L35" s="433"/>
      <c r="M35" s="433"/>
      <c r="N35" s="433"/>
      <c r="O35" s="433"/>
      <c r="P35" s="433"/>
      <c r="Q35" s="433"/>
      <c r="R35" s="433"/>
      <c r="S35" s="433"/>
      <c r="T35" s="433"/>
      <c r="U35" s="433"/>
      <c r="V35" s="433"/>
      <c r="W35" s="433"/>
      <c r="X35" s="433"/>
      <c r="Y35" s="433"/>
      <c r="Z35" s="433"/>
      <c r="AA35" s="433"/>
      <c r="AB35" s="433"/>
      <c r="AC35" s="433"/>
      <c r="AD35" s="433"/>
      <c r="AE35" s="433"/>
      <c r="AF35" s="433"/>
      <c r="AG35" s="433"/>
      <c r="AH35" s="433"/>
      <c r="AI35" s="433"/>
      <c r="AJ35" s="433"/>
      <c r="AK35" s="433"/>
      <c r="AL35" s="433"/>
      <c r="AM35" s="433"/>
      <c r="AN35" s="433"/>
      <c r="AO35" s="433"/>
      <c r="AP35" s="433"/>
      <c r="AQ35" s="433"/>
      <c r="AR35" s="433"/>
      <c r="AS35" s="433"/>
      <c r="AV35" s="433"/>
      <c r="AW35" s="433"/>
      <c r="AX35" s="433"/>
      <c r="AY35" s="433"/>
      <c r="AZ35" s="433"/>
      <c r="BA35" s="433"/>
      <c r="BB35" s="433"/>
      <c r="BC35" s="433"/>
      <c r="BD35" s="433"/>
      <c r="BE35" s="433"/>
      <c r="BF35" s="433"/>
      <c r="BG35" s="433"/>
      <c r="BH35" s="433"/>
      <c r="BI35" s="433"/>
      <c r="BJ35" s="433"/>
      <c r="BK35" s="433"/>
      <c r="BL35" s="433"/>
      <c r="BM35" s="433"/>
      <c r="BN35" s="433"/>
      <c r="BO35" s="433"/>
      <c r="BP35" s="433"/>
      <c r="BQ35" s="433"/>
      <c r="BR35" s="433"/>
      <c r="BS35" s="433"/>
      <c r="BT35" s="433"/>
      <c r="BU35" s="433"/>
      <c r="BV35" s="433"/>
      <c r="BW35" s="433"/>
      <c r="BX35" s="433"/>
      <c r="BY35" s="433"/>
      <c r="BZ35" s="433"/>
      <c r="CA35" s="433"/>
      <c r="CB35" s="433"/>
      <c r="CC35" s="433"/>
      <c r="CD35" s="433"/>
      <c r="CE35" s="433"/>
      <c r="CF35" s="443"/>
    </row>
    <row r="36" spans="3:116" s="431" customFormat="1" ht="3.75" customHeight="1" x14ac:dyDescent="0.15">
      <c r="C36" s="432"/>
      <c r="D36" s="433"/>
      <c r="E36" s="433"/>
      <c r="F36" s="433"/>
      <c r="G36" s="433"/>
      <c r="H36" s="433"/>
      <c r="I36" s="433"/>
      <c r="J36" s="433"/>
      <c r="K36" s="433"/>
      <c r="L36" s="433"/>
      <c r="M36" s="433"/>
      <c r="N36" s="433"/>
      <c r="O36" s="433"/>
      <c r="P36" s="433"/>
      <c r="Q36" s="433"/>
      <c r="R36" s="433"/>
      <c r="S36" s="433"/>
      <c r="T36" s="433"/>
      <c r="U36" s="433"/>
      <c r="V36" s="433"/>
      <c r="W36" s="433"/>
      <c r="X36" s="433"/>
      <c r="Y36" s="433"/>
      <c r="Z36" s="433"/>
      <c r="AA36" s="433"/>
      <c r="AB36" s="433"/>
      <c r="AC36" s="433"/>
      <c r="AD36" s="433"/>
      <c r="AE36" s="433"/>
      <c r="AF36" s="433"/>
      <c r="AG36" s="433"/>
      <c r="AH36" s="433"/>
      <c r="AI36" s="433"/>
      <c r="AJ36" s="433"/>
      <c r="AK36" s="433"/>
      <c r="AL36" s="433"/>
      <c r="AM36" s="433"/>
      <c r="AN36" s="433"/>
      <c r="AO36" s="433"/>
      <c r="AP36" s="433"/>
      <c r="AQ36" s="433"/>
      <c r="AR36" s="433"/>
      <c r="AS36" s="433"/>
      <c r="AT36" s="434"/>
      <c r="AU36" s="434"/>
      <c r="AV36" s="433"/>
      <c r="AW36" s="433"/>
      <c r="AX36" s="433"/>
      <c r="AY36" s="433"/>
      <c r="AZ36" s="433"/>
      <c r="BA36" s="433"/>
      <c r="BB36" s="433"/>
      <c r="BC36" s="433"/>
      <c r="BD36" s="433"/>
      <c r="BE36" s="433"/>
      <c r="BF36" s="433"/>
      <c r="BG36" s="433"/>
      <c r="BH36" s="433"/>
      <c r="BI36" s="433"/>
      <c r="BJ36" s="433"/>
      <c r="BK36" s="433"/>
      <c r="BL36" s="433"/>
      <c r="BM36" s="433"/>
      <c r="BN36" s="433"/>
      <c r="BO36" s="433"/>
      <c r="BP36" s="433"/>
      <c r="BQ36" s="433"/>
      <c r="BR36" s="433"/>
      <c r="BS36" s="433"/>
      <c r="BT36" s="433"/>
      <c r="BU36" s="433"/>
      <c r="BV36" s="433"/>
      <c r="BW36" s="433"/>
      <c r="BX36" s="433"/>
      <c r="BY36" s="433"/>
      <c r="BZ36" s="433"/>
      <c r="CA36" s="433"/>
      <c r="CB36" s="433"/>
      <c r="CC36" s="433"/>
      <c r="CD36" s="433"/>
      <c r="CE36" s="433"/>
      <c r="CF36" s="443"/>
    </row>
    <row r="37" spans="3:116" s="431" customFormat="1" ht="3.75" customHeight="1" x14ac:dyDescent="0.15">
      <c r="C37" s="432"/>
      <c r="D37" s="433"/>
      <c r="E37" s="433"/>
      <c r="F37" s="433"/>
      <c r="G37" s="433"/>
      <c r="H37" s="433"/>
      <c r="I37" s="433"/>
      <c r="J37" s="433"/>
      <c r="K37" s="433"/>
      <c r="L37" s="433"/>
      <c r="M37" s="433"/>
      <c r="N37" s="433"/>
      <c r="O37" s="433"/>
      <c r="P37" s="433"/>
      <c r="Q37" s="433"/>
      <c r="R37" s="433"/>
      <c r="S37" s="433"/>
      <c r="T37" s="433"/>
      <c r="U37" s="433"/>
      <c r="V37" s="433"/>
      <c r="W37" s="433"/>
      <c r="X37" s="433"/>
      <c r="Y37" s="433"/>
      <c r="Z37" s="433"/>
      <c r="AA37" s="433"/>
      <c r="AB37" s="433"/>
      <c r="AC37" s="433"/>
      <c r="AD37" s="433"/>
      <c r="AE37" s="433"/>
      <c r="AF37" s="433"/>
      <c r="AG37" s="433"/>
      <c r="AH37" s="433"/>
      <c r="AI37" s="433"/>
      <c r="AJ37" s="433"/>
      <c r="AK37" s="433"/>
      <c r="AL37" s="433"/>
      <c r="AM37" s="433"/>
      <c r="AN37" s="433"/>
      <c r="AO37" s="433"/>
      <c r="AP37" s="433"/>
      <c r="AQ37" s="433"/>
      <c r="AR37" s="433"/>
      <c r="AS37" s="433"/>
      <c r="AT37" s="441"/>
      <c r="AU37" s="441"/>
      <c r="AV37" s="433"/>
      <c r="AW37" s="433"/>
      <c r="AX37" s="433"/>
      <c r="AY37" s="433"/>
      <c r="AZ37" s="433"/>
      <c r="BA37" s="433"/>
      <c r="BB37" s="433"/>
      <c r="BC37" s="433"/>
      <c r="BD37" s="433"/>
      <c r="BE37" s="433"/>
      <c r="BF37" s="433"/>
      <c r="BG37" s="433"/>
      <c r="BH37" s="433"/>
      <c r="BI37" s="433"/>
      <c r="BJ37" s="433"/>
      <c r="BK37" s="433"/>
      <c r="BL37" s="433"/>
      <c r="BM37" s="433"/>
      <c r="BN37" s="433"/>
      <c r="BO37" s="433"/>
      <c r="BP37" s="433"/>
      <c r="BQ37" s="433"/>
      <c r="BR37" s="433"/>
      <c r="BS37" s="433"/>
      <c r="BT37" s="433"/>
      <c r="BU37" s="433"/>
      <c r="BV37" s="433"/>
      <c r="BW37" s="433"/>
      <c r="BX37" s="433"/>
      <c r="BY37" s="433"/>
      <c r="BZ37" s="433"/>
      <c r="CA37" s="433"/>
      <c r="CB37" s="433"/>
      <c r="CC37" s="433"/>
      <c r="CD37" s="433"/>
      <c r="CE37" s="433"/>
      <c r="CF37" s="443"/>
      <c r="DL37" s="445"/>
    </row>
    <row r="38" spans="3:116" s="431" customFormat="1" ht="3.75" customHeight="1" x14ac:dyDescent="0.15">
      <c r="C38" s="432"/>
      <c r="D38" s="433"/>
      <c r="E38" s="433"/>
      <c r="F38" s="433"/>
      <c r="G38" s="433"/>
      <c r="H38" s="433"/>
      <c r="I38" s="433"/>
      <c r="J38" s="433"/>
      <c r="K38" s="433"/>
      <c r="L38" s="433"/>
      <c r="M38" s="433"/>
      <c r="N38" s="433"/>
      <c r="O38" s="433"/>
      <c r="P38" s="433"/>
      <c r="Q38" s="433"/>
      <c r="R38" s="433"/>
      <c r="S38" s="433"/>
      <c r="T38" s="433"/>
      <c r="U38" s="433"/>
      <c r="V38" s="433"/>
      <c r="W38" s="433"/>
      <c r="X38" s="433"/>
      <c r="Y38" s="433"/>
      <c r="Z38" s="433"/>
      <c r="AA38" s="433"/>
      <c r="AB38" s="433"/>
      <c r="AC38" s="433"/>
      <c r="AD38" s="433"/>
      <c r="AE38" s="433"/>
      <c r="AF38" s="433"/>
      <c r="AG38" s="433"/>
      <c r="AH38" s="433"/>
      <c r="AI38" s="433"/>
      <c r="AJ38" s="433"/>
      <c r="AK38" s="433"/>
      <c r="AL38" s="433"/>
      <c r="AM38" s="433"/>
      <c r="AN38" s="433"/>
      <c r="AO38" s="433"/>
      <c r="AP38" s="433"/>
      <c r="AQ38" s="433"/>
      <c r="AR38" s="433"/>
      <c r="AS38" s="433"/>
      <c r="AT38" s="441"/>
      <c r="AU38" s="441"/>
      <c r="AV38" s="433"/>
      <c r="AW38" s="433"/>
      <c r="AX38" s="433"/>
      <c r="AY38" s="433"/>
      <c r="AZ38" s="433"/>
      <c r="BA38" s="433"/>
      <c r="BB38" s="433"/>
      <c r="BC38" s="433"/>
      <c r="BD38" s="433"/>
      <c r="BE38" s="433"/>
      <c r="BF38" s="433"/>
      <c r="BG38" s="433"/>
      <c r="BH38" s="433"/>
      <c r="BI38" s="433"/>
      <c r="BJ38" s="433"/>
      <c r="BK38" s="433"/>
      <c r="BL38" s="433"/>
      <c r="BM38" s="433"/>
      <c r="BN38" s="433"/>
      <c r="BO38" s="433"/>
      <c r="BP38" s="433"/>
      <c r="BQ38" s="433"/>
      <c r="BR38" s="433"/>
      <c r="BS38" s="433"/>
      <c r="BT38" s="433"/>
      <c r="BU38" s="433"/>
      <c r="BV38" s="433"/>
      <c r="BW38" s="433"/>
      <c r="BX38" s="433"/>
      <c r="BY38" s="433"/>
      <c r="BZ38" s="433"/>
      <c r="CA38" s="433"/>
      <c r="CB38" s="433"/>
      <c r="CC38" s="433"/>
      <c r="CD38" s="433"/>
      <c r="CE38" s="433"/>
      <c r="CF38" s="443"/>
    </row>
    <row r="39" spans="3:116" s="431" customFormat="1" ht="3.75" customHeight="1" x14ac:dyDescent="0.15">
      <c r="C39" s="432"/>
      <c r="D39" s="433"/>
      <c r="E39" s="433"/>
      <c r="F39" s="433"/>
      <c r="G39" s="433"/>
      <c r="H39" s="433"/>
      <c r="I39" s="433"/>
      <c r="J39" s="433"/>
      <c r="K39" s="433"/>
      <c r="L39" s="433"/>
      <c r="M39" s="433"/>
      <c r="N39" s="433"/>
      <c r="O39" s="433"/>
      <c r="P39" s="433"/>
      <c r="Q39" s="433"/>
      <c r="R39" s="433"/>
      <c r="S39" s="433"/>
      <c r="T39" s="433"/>
      <c r="U39" s="433"/>
      <c r="V39" s="433"/>
      <c r="W39" s="433"/>
      <c r="X39" s="433"/>
      <c r="Y39" s="433"/>
      <c r="Z39" s="433"/>
      <c r="AA39" s="433"/>
      <c r="AB39" s="433"/>
      <c r="AC39" s="433"/>
      <c r="AD39" s="433"/>
      <c r="AE39" s="433"/>
      <c r="AF39" s="433"/>
      <c r="AG39" s="433"/>
      <c r="AH39" s="433"/>
      <c r="AI39" s="433"/>
      <c r="AJ39" s="433"/>
      <c r="AK39" s="433"/>
      <c r="AL39" s="433"/>
      <c r="AM39" s="433"/>
      <c r="AN39" s="433"/>
      <c r="AO39" s="433"/>
      <c r="AP39" s="433"/>
      <c r="AQ39" s="433"/>
      <c r="AR39" s="433"/>
      <c r="AS39" s="433"/>
      <c r="AT39" s="441"/>
      <c r="AU39" s="441"/>
      <c r="AV39" s="433"/>
      <c r="AW39" s="433"/>
      <c r="AX39" s="433"/>
      <c r="AY39" s="433"/>
      <c r="AZ39" s="433"/>
      <c r="BA39" s="433"/>
      <c r="BB39" s="433"/>
      <c r="BC39" s="433"/>
      <c r="BD39" s="433"/>
      <c r="BE39" s="433"/>
      <c r="BF39" s="433"/>
      <c r="BG39" s="433"/>
      <c r="BH39" s="433"/>
      <c r="BI39" s="433"/>
      <c r="BJ39" s="433"/>
      <c r="BK39" s="433"/>
      <c r="BL39" s="433"/>
      <c r="BM39" s="433"/>
      <c r="BN39" s="433"/>
      <c r="BO39" s="433"/>
      <c r="BP39" s="433"/>
      <c r="BQ39" s="433"/>
      <c r="BR39" s="433"/>
      <c r="BS39" s="433"/>
      <c r="BT39" s="433"/>
      <c r="BU39" s="433"/>
      <c r="BV39" s="433"/>
      <c r="BW39" s="433"/>
      <c r="BX39" s="433"/>
      <c r="BY39" s="433"/>
      <c r="BZ39" s="433"/>
      <c r="CA39" s="433"/>
      <c r="CB39" s="433"/>
      <c r="CC39" s="433"/>
      <c r="CD39" s="433"/>
      <c r="CE39" s="433"/>
      <c r="CF39" s="443"/>
    </row>
    <row r="40" spans="3:116" s="431" customFormat="1" ht="3.75" customHeight="1" x14ac:dyDescent="0.15">
      <c r="C40" s="432"/>
      <c r="D40" s="433"/>
      <c r="E40" s="433"/>
      <c r="F40" s="433"/>
      <c r="G40" s="433"/>
      <c r="H40" s="433"/>
      <c r="I40" s="433"/>
      <c r="J40" s="433"/>
      <c r="K40" s="433"/>
      <c r="L40" s="433"/>
      <c r="M40" s="433"/>
      <c r="N40" s="433"/>
      <c r="O40" s="433"/>
      <c r="P40" s="433"/>
      <c r="Q40" s="433"/>
      <c r="R40" s="433"/>
      <c r="S40" s="433"/>
      <c r="T40" s="433"/>
      <c r="U40" s="433"/>
      <c r="V40" s="433"/>
      <c r="W40" s="433"/>
      <c r="X40" s="433"/>
      <c r="Y40" s="433"/>
      <c r="Z40" s="433"/>
      <c r="AA40" s="433"/>
      <c r="AB40" s="433"/>
      <c r="AC40" s="433"/>
      <c r="AD40" s="433"/>
      <c r="AE40" s="433"/>
      <c r="AF40" s="433"/>
      <c r="AG40" s="433"/>
      <c r="AH40" s="433"/>
      <c r="AI40" s="433"/>
      <c r="AJ40" s="433"/>
      <c r="AK40" s="433"/>
      <c r="AL40" s="433"/>
      <c r="AM40" s="433"/>
      <c r="AN40" s="433"/>
      <c r="AO40" s="433"/>
      <c r="AP40" s="433"/>
      <c r="AQ40" s="433"/>
      <c r="AR40" s="433"/>
      <c r="AS40" s="433"/>
      <c r="AT40" s="441"/>
      <c r="AU40" s="441"/>
      <c r="AV40" s="433"/>
      <c r="AW40" s="433"/>
      <c r="AX40" s="433"/>
      <c r="AY40" s="433"/>
      <c r="AZ40" s="433"/>
      <c r="BA40" s="433"/>
      <c r="BB40" s="433"/>
      <c r="BC40" s="433"/>
      <c r="BD40" s="433"/>
      <c r="BE40" s="433"/>
      <c r="BF40" s="433"/>
      <c r="BG40" s="433"/>
      <c r="BH40" s="433"/>
      <c r="BI40" s="433"/>
      <c r="BJ40" s="433"/>
      <c r="BK40" s="433"/>
      <c r="BL40" s="433"/>
      <c r="BM40" s="433"/>
      <c r="BN40" s="433"/>
      <c r="BO40" s="433"/>
      <c r="BP40" s="433"/>
      <c r="BQ40" s="433"/>
      <c r="BR40" s="433"/>
      <c r="BS40" s="433"/>
      <c r="BT40" s="433"/>
      <c r="BU40" s="433"/>
      <c r="BV40" s="433"/>
      <c r="BW40" s="433"/>
      <c r="BX40" s="433"/>
      <c r="BY40" s="433"/>
      <c r="BZ40" s="433"/>
      <c r="CA40" s="433"/>
      <c r="CB40" s="433"/>
      <c r="CC40" s="433"/>
      <c r="CD40" s="433"/>
      <c r="CE40" s="433"/>
      <c r="CF40" s="443"/>
    </row>
    <row r="41" spans="3:116" s="431" customFormat="1" ht="3.75" customHeight="1" x14ac:dyDescent="0.15">
      <c r="C41" s="432"/>
      <c r="D41" s="433"/>
      <c r="E41" s="433"/>
      <c r="F41" s="433"/>
      <c r="G41" s="433"/>
      <c r="H41" s="433"/>
      <c r="I41" s="433"/>
      <c r="J41" s="433"/>
      <c r="K41" s="433"/>
      <c r="L41" s="433"/>
      <c r="M41" s="433"/>
      <c r="N41" s="433"/>
      <c r="O41" s="433"/>
      <c r="P41" s="433"/>
      <c r="Q41" s="433"/>
      <c r="R41" s="433"/>
      <c r="S41" s="433"/>
      <c r="T41" s="433"/>
      <c r="U41" s="433"/>
      <c r="V41" s="433"/>
      <c r="W41" s="433"/>
      <c r="X41" s="433"/>
      <c r="Y41" s="433"/>
      <c r="Z41" s="433"/>
      <c r="AA41" s="433"/>
      <c r="AB41" s="433"/>
      <c r="AC41" s="433"/>
      <c r="AD41" s="433"/>
      <c r="AE41" s="433"/>
      <c r="AF41" s="433"/>
      <c r="AG41" s="433"/>
      <c r="AH41" s="433"/>
      <c r="AI41" s="433"/>
      <c r="AJ41" s="433"/>
      <c r="AK41" s="433"/>
      <c r="AL41" s="433"/>
      <c r="AM41" s="433"/>
      <c r="AN41" s="433"/>
      <c r="AO41" s="433"/>
      <c r="AP41" s="433"/>
      <c r="AQ41" s="433"/>
      <c r="AR41" s="433"/>
      <c r="AS41" s="433"/>
      <c r="AT41" s="441"/>
      <c r="AU41" s="441"/>
      <c r="AV41" s="433"/>
      <c r="AW41" s="433"/>
      <c r="AX41" s="433"/>
      <c r="AY41" s="433"/>
      <c r="AZ41" s="433"/>
      <c r="BA41" s="433"/>
      <c r="BB41" s="433"/>
      <c r="BC41" s="433"/>
      <c r="BD41" s="433"/>
      <c r="BE41" s="433"/>
      <c r="BF41" s="433"/>
      <c r="BG41" s="433"/>
      <c r="BH41" s="433"/>
      <c r="BI41" s="433"/>
      <c r="BJ41" s="433"/>
      <c r="BK41" s="433"/>
      <c r="BL41" s="433"/>
      <c r="BM41" s="433"/>
      <c r="BN41" s="433"/>
      <c r="BO41" s="433"/>
      <c r="BP41" s="433"/>
      <c r="BQ41" s="433"/>
      <c r="BR41" s="433"/>
      <c r="BS41" s="433"/>
      <c r="BT41" s="433"/>
      <c r="BU41" s="433"/>
      <c r="BV41" s="433"/>
      <c r="BW41" s="433"/>
      <c r="BX41" s="433"/>
      <c r="BY41" s="433"/>
      <c r="BZ41" s="433"/>
      <c r="CA41" s="433"/>
      <c r="CB41" s="433"/>
      <c r="CC41" s="433"/>
      <c r="CD41" s="433"/>
      <c r="CE41" s="433"/>
      <c r="CF41" s="443"/>
    </row>
    <row r="42" spans="3:116" s="431" customFormat="1" ht="3.75" customHeight="1" x14ac:dyDescent="0.15">
      <c r="C42" s="432"/>
      <c r="D42" s="433"/>
      <c r="E42" s="433"/>
      <c r="F42" s="433"/>
      <c r="G42" s="433"/>
      <c r="H42" s="433"/>
      <c r="I42" s="433"/>
      <c r="J42" s="433"/>
      <c r="K42" s="433"/>
      <c r="L42" s="433"/>
      <c r="M42" s="433"/>
      <c r="N42" s="433"/>
      <c r="O42" s="433"/>
      <c r="P42" s="433"/>
      <c r="Q42" s="433"/>
      <c r="R42" s="433"/>
      <c r="S42" s="433"/>
      <c r="T42" s="433"/>
      <c r="U42" s="433"/>
      <c r="V42" s="433"/>
      <c r="W42" s="433"/>
      <c r="X42" s="433"/>
      <c r="Y42" s="433"/>
      <c r="Z42" s="433"/>
      <c r="AA42" s="433"/>
      <c r="AB42" s="433"/>
      <c r="AC42" s="433"/>
      <c r="AD42" s="433"/>
      <c r="AE42" s="433"/>
      <c r="AF42" s="433"/>
      <c r="AG42" s="433"/>
      <c r="AH42" s="433"/>
      <c r="AI42" s="433"/>
      <c r="AJ42" s="433"/>
      <c r="AK42" s="433"/>
      <c r="AL42" s="433"/>
      <c r="AM42" s="433"/>
      <c r="AN42" s="433"/>
      <c r="AO42" s="433"/>
      <c r="AP42" s="433"/>
      <c r="AQ42" s="433"/>
      <c r="AR42" s="433"/>
      <c r="AS42" s="433"/>
      <c r="AV42" s="433"/>
      <c r="AW42" s="433"/>
      <c r="AX42" s="433"/>
      <c r="AY42" s="433"/>
      <c r="AZ42" s="433"/>
      <c r="BA42" s="433"/>
      <c r="BB42" s="433"/>
      <c r="BC42" s="433"/>
      <c r="BD42" s="433"/>
      <c r="BE42" s="433"/>
      <c r="BF42" s="433"/>
      <c r="BG42" s="433"/>
      <c r="BH42" s="433"/>
      <c r="BI42" s="433"/>
      <c r="BJ42" s="433"/>
      <c r="BK42" s="433"/>
      <c r="BL42" s="433"/>
      <c r="BM42" s="433"/>
      <c r="BN42" s="433"/>
      <c r="BO42" s="433"/>
      <c r="BP42" s="433"/>
      <c r="BQ42" s="433"/>
      <c r="BR42" s="433"/>
      <c r="BS42" s="433"/>
      <c r="BT42" s="433"/>
      <c r="BU42" s="433"/>
      <c r="BV42" s="433"/>
      <c r="BW42" s="433"/>
      <c r="BX42" s="433"/>
      <c r="BY42" s="433"/>
      <c r="BZ42" s="433"/>
      <c r="CA42" s="433"/>
      <c r="CB42" s="433"/>
      <c r="CC42" s="433"/>
      <c r="CD42" s="433"/>
      <c r="CE42" s="433"/>
      <c r="CF42" s="443"/>
    </row>
    <row r="43" spans="3:116" s="431" customFormat="1" ht="3.75" customHeight="1" x14ac:dyDescent="0.15">
      <c r="C43" s="432"/>
      <c r="D43" s="433"/>
      <c r="E43" s="433"/>
      <c r="F43" s="433"/>
      <c r="G43" s="433"/>
      <c r="H43" s="433"/>
      <c r="I43" s="433"/>
      <c r="J43" s="433"/>
      <c r="K43" s="433"/>
      <c r="L43" s="433"/>
      <c r="M43" s="433"/>
      <c r="N43" s="433"/>
      <c r="O43" s="433"/>
      <c r="P43" s="433"/>
      <c r="Q43" s="433"/>
      <c r="R43" s="433"/>
      <c r="S43" s="433"/>
      <c r="T43" s="433"/>
      <c r="U43" s="433"/>
      <c r="V43" s="433"/>
      <c r="W43" s="433"/>
      <c r="X43" s="433"/>
      <c r="Y43" s="433"/>
      <c r="Z43" s="433"/>
      <c r="AA43" s="433"/>
      <c r="AB43" s="433"/>
      <c r="AC43" s="433"/>
      <c r="AD43" s="433"/>
      <c r="AE43" s="433"/>
      <c r="AF43" s="433"/>
      <c r="AG43" s="433"/>
      <c r="AH43" s="433"/>
      <c r="AI43" s="433"/>
      <c r="AJ43" s="433"/>
      <c r="AK43" s="433"/>
      <c r="AL43" s="433"/>
      <c r="AM43" s="433"/>
      <c r="AN43" s="433"/>
      <c r="AO43" s="433"/>
      <c r="AP43" s="433"/>
      <c r="AQ43" s="433"/>
      <c r="AR43" s="433"/>
      <c r="AS43" s="433"/>
      <c r="AT43" s="434"/>
      <c r="AU43" s="434"/>
      <c r="AV43" s="433"/>
      <c r="AW43" s="433"/>
      <c r="AX43" s="433"/>
      <c r="AY43" s="433"/>
      <c r="AZ43" s="433"/>
      <c r="BA43" s="433"/>
      <c r="BB43" s="433"/>
      <c r="BC43" s="433"/>
      <c r="BD43" s="433"/>
      <c r="BE43" s="433"/>
      <c r="BF43" s="433"/>
      <c r="BG43" s="433"/>
      <c r="BH43" s="433"/>
      <c r="BI43" s="433"/>
      <c r="BJ43" s="433"/>
      <c r="BK43" s="433"/>
      <c r="BL43" s="433"/>
      <c r="BM43" s="433"/>
      <c r="BN43" s="433"/>
      <c r="BO43" s="433"/>
      <c r="BP43" s="433"/>
      <c r="BQ43" s="433"/>
      <c r="BR43" s="433"/>
      <c r="BS43" s="433"/>
      <c r="BT43" s="433"/>
      <c r="BU43" s="433"/>
      <c r="BV43" s="433"/>
      <c r="BW43" s="433"/>
      <c r="BX43" s="433"/>
      <c r="BY43" s="433"/>
      <c r="BZ43" s="433"/>
      <c r="CA43" s="433"/>
      <c r="CB43" s="433"/>
      <c r="CC43" s="433"/>
      <c r="CD43" s="433"/>
      <c r="CE43" s="433"/>
      <c r="CF43" s="443"/>
    </row>
    <row r="44" spans="3:116" s="431" customFormat="1" ht="3.75" customHeight="1" x14ac:dyDescent="0.15">
      <c r="C44" s="432"/>
      <c r="D44" s="433"/>
      <c r="E44" s="433"/>
      <c r="F44" s="433"/>
      <c r="G44" s="433"/>
      <c r="H44" s="433"/>
      <c r="I44" s="433"/>
      <c r="J44" s="433"/>
      <c r="K44" s="433"/>
      <c r="L44" s="433"/>
      <c r="M44" s="433"/>
      <c r="N44" s="433"/>
      <c r="O44" s="433"/>
      <c r="P44" s="433"/>
      <c r="Q44" s="433"/>
      <c r="R44" s="433"/>
      <c r="S44" s="433"/>
      <c r="T44" s="433"/>
      <c r="U44" s="433"/>
      <c r="V44" s="433"/>
      <c r="W44" s="433"/>
      <c r="X44" s="433"/>
      <c r="Y44" s="433"/>
      <c r="Z44" s="433"/>
      <c r="AA44" s="433"/>
      <c r="AB44" s="433"/>
      <c r="AC44" s="433"/>
      <c r="AD44" s="433"/>
      <c r="AE44" s="433"/>
      <c r="AF44" s="433"/>
      <c r="AG44" s="433"/>
      <c r="AH44" s="433"/>
      <c r="AI44" s="433"/>
      <c r="AJ44" s="433"/>
      <c r="AK44" s="433"/>
      <c r="AL44" s="433"/>
      <c r="AM44" s="433"/>
      <c r="AN44" s="433"/>
      <c r="AO44" s="433"/>
      <c r="AP44" s="433"/>
      <c r="AQ44" s="433"/>
      <c r="AR44" s="433"/>
      <c r="AS44" s="433"/>
      <c r="AT44" s="434"/>
      <c r="AU44" s="434"/>
      <c r="AV44" s="433"/>
      <c r="AW44" s="433"/>
      <c r="AX44" s="433"/>
      <c r="AY44" s="433"/>
      <c r="AZ44" s="433"/>
      <c r="BA44" s="433"/>
      <c r="BB44" s="433"/>
      <c r="BC44" s="433"/>
      <c r="BD44" s="433"/>
      <c r="BE44" s="433"/>
      <c r="BF44" s="433"/>
      <c r="BG44" s="433"/>
      <c r="BH44" s="433"/>
      <c r="BI44" s="433"/>
      <c r="BJ44" s="433"/>
      <c r="BK44" s="433"/>
      <c r="BL44" s="433"/>
      <c r="BM44" s="433"/>
      <c r="BN44" s="433"/>
      <c r="BO44" s="433"/>
      <c r="BP44" s="433"/>
      <c r="BQ44" s="433"/>
      <c r="BR44" s="433"/>
      <c r="BS44" s="433"/>
      <c r="BT44" s="433"/>
      <c r="BU44" s="433"/>
      <c r="BV44" s="433"/>
      <c r="BW44" s="433"/>
      <c r="BX44" s="433"/>
      <c r="BY44" s="433"/>
      <c r="BZ44" s="433"/>
      <c r="CA44" s="433"/>
      <c r="CB44" s="433"/>
      <c r="CC44" s="433"/>
      <c r="CD44" s="433"/>
      <c r="CE44" s="433"/>
      <c r="CF44" s="443"/>
    </row>
    <row r="45" spans="3:116" s="431" customFormat="1" ht="3.75" customHeight="1" x14ac:dyDescent="0.15">
      <c r="C45" s="432"/>
      <c r="D45" s="433"/>
      <c r="E45" s="433"/>
      <c r="F45" s="433"/>
      <c r="G45" s="433"/>
      <c r="H45" s="433"/>
      <c r="I45" s="433"/>
      <c r="J45" s="433"/>
      <c r="K45" s="433"/>
      <c r="L45" s="433"/>
      <c r="M45" s="433"/>
      <c r="N45" s="433"/>
      <c r="O45" s="433"/>
      <c r="P45" s="433"/>
      <c r="Q45" s="433"/>
      <c r="R45" s="433"/>
      <c r="S45" s="433"/>
      <c r="T45" s="433"/>
      <c r="U45" s="433"/>
      <c r="V45" s="433"/>
      <c r="W45" s="433"/>
      <c r="X45" s="433"/>
      <c r="Y45" s="433"/>
      <c r="Z45" s="433"/>
      <c r="AA45" s="433"/>
      <c r="AB45" s="433"/>
      <c r="AC45" s="433"/>
      <c r="AD45" s="433"/>
      <c r="AE45" s="433"/>
      <c r="AF45" s="433"/>
      <c r="AG45" s="433"/>
      <c r="AH45" s="433"/>
      <c r="AI45" s="433"/>
      <c r="AJ45" s="433"/>
      <c r="AK45" s="433"/>
      <c r="AL45" s="433"/>
      <c r="AM45" s="433"/>
      <c r="AN45" s="433"/>
      <c r="AO45" s="433"/>
      <c r="AP45" s="433"/>
      <c r="AQ45" s="433"/>
      <c r="AR45" s="433"/>
      <c r="AS45" s="433"/>
      <c r="AT45" s="434"/>
      <c r="AU45" s="434"/>
      <c r="AV45" s="433"/>
      <c r="AW45" s="433"/>
      <c r="AX45" s="433"/>
      <c r="AY45" s="433"/>
      <c r="AZ45" s="433"/>
      <c r="BA45" s="433"/>
      <c r="BB45" s="433"/>
      <c r="BC45" s="433"/>
      <c r="BD45" s="433"/>
      <c r="BE45" s="433"/>
      <c r="BF45" s="433"/>
      <c r="BG45" s="433"/>
      <c r="BH45" s="433"/>
      <c r="BI45" s="433"/>
      <c r="BJ45" s="433"/>
      <c r="BK45" s="433"/>
      <c r="BL45" s="433"/>
      <c r="BM45" s="433"/>
      <c r="BN45" s="433"/>
      <c r="BO45" s="433"/>
      <c r="BP45" s="433"/>
      <c r="BQ45" s="433"/>
      <c r="BR45" s="433"/>
      <c r="BS45" s="433"/>
      <c r="BT45" s="433"/>
      <c r="BU45" s="433"/>
      <c r="BV45" s="433"/>
      <c r="BW45" s="433"/>
      <c r="BX45" s="433"/>
      <c r="BY45" s="433"/>
      <c r="BZ45" s="433"/>
      <c r="CA45" s="433"/>
      <c r="CB45" s="433"/>
      <c r="CC45" s="433"/>
      <c r="CD45" s="433"/>
      <c r="CE45" s="433"/>
      <c r="CF45" s="443"/>
    </row>
    <row r="46" spans="3:116" s="431" customFormat="1" ht="3.75" customHeight="1" x14ac:dyDescent="0.15">
      <c r="C46" s="432"/>
      <c r="D46" s="433"/>
      <c r="E46" s="433"/>
      <c r="F46" s="433"/>
      <c r="G46" s="433"/>
      <c r="H46" s="433"/>
      <c r="I46" s="433"/>
      <c r="J46" s="433"/>
      <c r="K46" s="433"/>
      <c r="L46" s="433"/>
      <c r="M46" s="433"/>
      <c r="N46" s="433"/>
      <c r="O46" s="433"/>
      <c r="P46" s="433"/>
      <c r="Q46" s="433"/>
      <c r="R46" s="433"/>
      <c r="S46" s="433"/>
      <c r="T46" s="433"/>
      <c r="U46" s="433"/>
      <c r="V46" s="433"/>
      <c r="W46" s="433"/>
      <c r="X46" s="433"/>
      <c r="Y46" s="433"/>
      <c r="Z46" s="433"/>
      <c r="AA46" s="433"/>
      <c r="AB46" s="433"/>
      <c r="AC46" s="433"/>
      <c r="AD46" s="433"/>
      <c r="AE46" s="433"/>
      <c r="AF46" s="433"/>
      <c r="AG46" s="433"/>
      <c r="AH46" s="433"/>
      <c r="AI46" s="433"/>
      <c r="AJ46" s="433"/>
      <c r="AK46" s="433"/>
      <c r="AL46" s="433"/>
      <c r="AM46" s="433"/>
      <c r="AN46" s="433"/>
      <c r="AO46" s="433"/>
      <c r="AP46" s="433"/>
      <c r="AQ46" s="433"/>
      <c r="AR46" s="433"/>
      <c r="AS46" s="433"/>
      <c r="AT46" s="434"/>
      <c r="AU46" s="434"/>
      <c r="AV46" s="433"/>
      <c r="AW46" s="433"/>
      <c r="AX46" s="433"/>
      <c r="AY46" s="433"/>
      <c r="AZ46" s="433"/>
      <c r="BA46" s="433"/>
      <c r="BB46" s="433"/>
      <c r="BC46" s="433"/>
      <c r="BD46" s="433"/>
      <c r="BE46" s="433"/>
      <c r="BF46" s="433"/>
      <c r="BG46" s="433"/>
      <c r="BH46" s="433"/>
      <c r="BI46" s="433"/>
      <c r="BJ46" s="433"/>
      <c r="BK46" s="433"/>
      <c r="BL46" s="433"/>
      <c r="BM46" s="433"/>
      <c r="BN46" s="433"/>
      <c r="BO46" s="433"/>
      <c r="BP46" s="433"/>
      <c r="BQ46" s="433"/>
      <c r="BR46" s="433"/>
      <c r="BS46" s="433"/>
      <c r="BT46" s="433"/>
      <c r="BU46" s="433"/>
      <c r="BV46" s="433"/>
      <c r="BW46" s="433"/>
      <c r="BX46" s="433"/>
      <c r="BY46" s="433"/>
      <c r="BZ46" s="433"/>
      <c r="CA46" s="433"/>
      <c r="CB46" s="433"/>
      <c r="CC46" s="433"/>
      <c r="CD46" s="433"/>
      <c r="CE46" s="433"/>
      <c r="CF46" s="443"/>
    </row>
    <row r="47" spans="3:116" s="431" customFormat="1" ht="3.75" customHeight="1" x14ac:dyDescent="0.15">
      <c r="C47" s="446"/>
      <c r="D47" s="433"/>
      <c r="E47" s="433"/>
      <c r="F47" s="433"/>
      <c r="G47" s="433"/>
      <c r="H47" s="433"/>
      <c r="I47" s="433"/>
      <c r="J47" s="433"/>
      <c r="K47" s="433"/>
      <c r="L47" s="433"/>
      <c r="M47" s="433"/>
      <c r="N47" s="433"/>
      <c r="O47" s="433"/>
      <c r="P47" s="433"/>
      <c r="Q47" s="433"/>
      <c r="R47" s="433"/>
      <c r="S47" s="433"/>
      <c r="T47" s="433"/>
      <c r="U47" s="433"/>
      <c r="V47" s="433"/>
      <c r="W47" s="433"/>
      <c r="X47" s="433"/>
      <c r="Y47" s="433"/>
      <c r="Z47" s="433"/>
      <c r="AA47" s="433"/>
      <c r="AB47" s="433"/>
      <c r="AC47" s="433"/>
      <c r="AD47" s="433"/>
      <c r="AE47" s="433"/>
      <c r="AF47" s="433"/>
      <c r="AG47" s="433"/>
      <c r="AH47" s="433"/>
      <c r="AI47" s="433"/>
      <c r="AJ47" s="433"/>
      <c r="AK47" s="433"/>
      <c r="AL47" s="433"/>
      <c r="AM47" s="433"/>
      <c r="AN47" s="433"/>
      <c r="AO47" s="433"/>
      <c r="AP47" s="433"/>
      <c r="AQ47" s="433"/>
      <c r="AR47" s="433"/>
      <c r="AS47" s="433"/>
      <c r="AT47" s="441"/>
      <c r="AU47" s="441"/>
      <c r="AV47" s="433"/>
      <c r="AW47" s="433"/>
      <c r="AX47" s="433"/>
      <c r="AY47" s="433"/>
      <c r="AZ47" s="433"/>
      <c r="BA47" s="433"/>
      <c r="BB47" s="433"/>
      <c r="BC47" s="433"/>
      <c r="BD47" s="433"/>
      <c r="BE47" s="433"/>
      <c r="BF47" s="433"/>
      <c r="BG47" s="433"/>
      <c r="BH47" s="433"/>
      <c r="BI47" s="433"/>
      <c r="BJ47" s="433"/>
      <c r="BK47" s="433"/>
      <c r="BL47" s="433"/>
      <c r="BM47" s="433"/>
      <c r="BN47" s="433"/>
      <c r="BO47" s="433"/>
      <c r="BP47" s="433"/>
      <c r="BQ47" s="433"/>
      <c r="BR47" s="433"/>
      <c r="BS47" s="433"/>
      <c r="BT47" s="433"/>
      <c r="BU47" s="433"/>
      <c r="BV47" s="433"/>
      <c r="BW47" s="433"/>
      <c r="BX47" s="433"/>
      <c r="BY47" s="433"/>
      <c r="BZ47" s="433"/>
      <c r="CA47" s="433"/>
      <c r="CB47" s="433"/>
      <c r="CC47" s="433"/>
      <c r="CD47" s="433"/>
      <c r="CE47" s="433"/>
      <c r="CF47" s="443"/>
    </row>
    <row r="48" spans="3:116" s="431" customFormat="1" ht="3.75" customHeight="1" x14ac:dyDescent="0.15">
      <c r="C48" s="446"/>
      <c r="D48" s="433"/>
      <c r="E48" s="433"/>
      <c r="F48" s="433"/>
      <c r="G48" s="433"/>
      <c r="H48" s="433"/>
      <c r="I48" s="433"/>
      <c r="J48" s="433"/>
      <c r="K48" s="433"/>
      <c r="L48" s="433"/>
      <c r="M48" s="433"/>
      <c r="N48" s="433"/>
      <c r="O48" s="433"/>
      <c r="P48" s="433"/>
      <c r="Q48" s="433"/>
      <c r="R48" s="433"/>
      <c r="S48" s="433"/>
      <c r="T48" s="433"/>
      <c r="U48" s="433"/>
      <c r="V48" s="433"/>
      <c r="W48" s="433"/>
      <c r="X48" s="433"/>
      <c r="Y48" s="433"/>
      <c r="Z48" s="433"/>
      <c r="AA48" s="433"/>
      <c r="AB48" s="433"/>
      <c r="AC48" s="433"/>
      <c r="AD48" s="433"/>
      <c r="AE48" s="433"/>
      <c r="AF48" s="433"/>
      <c r="AG48" s="433"/>
      <c r="AH48" s="433"/>
      <c r="AI48" s="433"/>
      <c r="AJ48" s="433"/>
      <c r="AK48" s="433"/>
      <c r="AL48" s="433"/>
      <c r="AM48" s="433"/>
      <c r="AN48" s="433"/>
      <c r="AO48" s="433"/>
      <c r="AP48" s="433"/>
      <c r="AQ48" s="433"/>
      <c r="AR48" s="433"/>
      <c r="AS48" s="433"/>
      <c r="AV48" s="433"/>
      <c r="AW48" s="433"/>
      <c r="AX48" s="433"/>
      <c r="AY48" s="433"/>
      <c r="AZ48" s="433"/>
      <c r="BA48" s="433"/>
      <c r="BB48" s="433"/>
      <c r="BC48" s="433"/>
      <c r="BD48" s="433"/>
      <c r="BE48" s="433"/>
      <c r="BF48" s="433"/>
      <c r="BG48" s="433"/>
      <c r="BH48" s="433"/>
      <c r="BI48" s="433"/>
      <c r="BJ48" s="433"/>
      <c r="BK48" s="433"/>
      <c r="BL48" s="433"/>
      <c r="BM48" s="433"/>
      <c r="BN48" s="433"/>
      <c r="BO48" s="433"/>
      <c r="BP48" s="433"/>
      <c r="BQ48" s="433"/>
      <c r="BR48" s="433"/>
      <c r="BS48" s="433"/>
      <c r="BT48" s="433"/>
      <c r="BU48" s="433"/>
      <c r="BV48" s="433"/>
      <c r="BW48" s="433"/>
      <c r="BX48" s="433"/>
      <c r="BY48" s="433"/>
      <c r="BZ48" s="433"/>
      <c r="CA48" s="433"/>
      <c r="CB48" s="433"/>
      <c r="CC48" s="433"/>
      <c r="CD48" s="433"/>
      <c r="CE48" s="433"/>
      <c r="CF48" s="443"/>
    </row>
    <row r="49" spans="3:84" s="431" customFormat="1" ht="3.75" customHeight="1" x14ac:dyDescent="0.15">
      <c r="C49" s="446"/>
      <c r="D49" s="433"/>
      <c r="E49" s="433"/>
      <c r="F49" s="433"/>
      <c r="G49" s="433"/>
      <c r="H49" s="433"/>
      <c r="I49" s="433"/>
      <c r="J49" s="433"/>
      <c r="K49" s="433"/>
      <c r="L49" s="433"/>
      <c r="M49" s="433"/>
      <c r="N49" s="433"/>
      <c r="O49" s="433"/>
      <c r="P49" s="433"/>
      <c r="Q49" s="433"/>
      <c r="R49" s="433"/>
      <c r="S49" s="433"/>
      <c r="T49" s="433"/>
      <c r="U49" s="433"/>
      <c r="V49" s="433"/>
      <c r="W49" s="433"/>
      <c r="X49" s="433"/>
      <c r="Y49" s="433"/>
      <c r="Z49" s="433"/>
      <c r="AA49" s="433"/>
      <c r="AB49" s="433"/>
      <c r="AC49" s="433"/>
      <c r="AD49" s="433"/>
      <c r="AE49" s="433"/>
      <c r="AF49" s="433"/>
      <c r="AG49" s="433"/>
      <c r="AH49" s="433"/>
      <c r="AI49" s="433"/>
      <c r="AJ49" s="433"/>
      <c r="AK49" s="433"/>
      <c r="AL49" s="433"/>
      <c r="AM49" s="433"/>
      <c r="AN49" s="433"/>
      <c r="AO49" s="433"/>
      <c r="AP49" s="433"/>
      <c r="AQ49" s="433"/>
      <c r="AR49" s="433"/>
      <c r="AS49" s="433"/>
      <c r="AV49" s="433"/>
      <c r="AW49" s="433"/>
      <c r="AX49" s="433"/>
      <c r="AY49" s="433"/>
      <c r="AZ49" s="433"/>
      <c r="BA49" s="433"/>
      <c r="BB49" s="433"/>
      <c r="BC49" s="433"/>
      <c r="BD49" s="433"/>
      <c r="BE49" s="433"/>
      <c r="BF49" s="433"/>
      <c r="BG49" s="433"/>
      <c r="BH49" s="433"/>
      <c r="BI49" s="433"/>
      <c r="BJ49" s="433"/>
      <c r="BK49" s="433"/>
      <c r="BL49" s="433"/>
      <c r="BM49" s="433"/>
      <c r="BN49" s="433"/>
      <c r="BO49" s="433"/>
      <c r="BP49" s="433"/>
      <c r="BQ49" s="433"/>
      <c r="BR49" s="433"/>
      <c r="BS49" s="433"/>
      <c r="BT49" s="433"/>
      <c r="BU49" s="433"/>
      <c r="BV49" s="433"/>
      <c r="BW49" s="433"/>
      <c r="BX49" s="433"/>
      <c r="BY49" s="433"/>
      <c r="BZ49" s="433"/>
      <c r="CA49" s="433"/>
      <c r="CB49" s="433"/>
      <c r="CC49" s="433"/>
      <c r="CD49" s="433"/>
      <c r="CE49" s="433"/>
      <c r="CF49" s="443"/>
    </row>
    <row r="50" spans="3:84" s="431" customFormat="1" ht="3.75" customHeight="1" x14ac:dyDescent="0.15">
      <c r="C50" s="446"/>
      <c r="D50" s="433"/>
      <c r="E50" s="433"/>
      <c r="F50" s="433"/>
      <c r="G50" s="433"/>
      <c r="H50" s="433"/>
      <c r="I50" s="433"/>
      <c r="J50" s="433"/>
      <c r="K50" s="433"/>
      <c r="L50" s="433"/>
      <c r="M50" s="433"/>
      <c r="N50" s="433"/>
      <c r="O50" s="433"/>
      <c r="P50" s="433"/>
      <c r="Q50" s="433"/>
      <c r="R50" s="433"/>
      <c r="S50" s="433"/>
      <c r="T50" s="433"/>
      <c r="U50" s="433"/>
      <c r="V50" s="433"/>
      <c r="W50" s="433"/>
      <c r="X50" s="433"/>
      <c r="Y50" s="433"/>
      <c r="Z50" s="433"/>
      <c r="AA50" s="433"/>
      <c r="AB50" s="433"/>
      <c r="AC50" s="433"/>
      <c r="AD50" s="433"/>
      <c r="AE50" s="433"/>
      <c r="AF50" s="433"/>
      <c r="AG50" s="433"/>
      <c r="AH50" s="433"/>
      <c r="AI50" s="433"/>
      <c r="AJ50" s="433"/>
      <c r="AK50" s="433"/>
      <c r="AL50" s="433"/>
      <c r="AM50" s="433"/>
      <c r="AN50" s="433"/>
      <c r="AO50" s="433"/>
      <c r="AP50" s="433"/>
      <c r="AQ50" s="433"/>
      <c r="AR50" s="433"/>
      <c r="AS50" s="433"/>
      <c r="AV50" s="433"/>
      <c r="AW50" s="433"/>
      <c r="AX50" s="433"/>
      <c r="AY50" s="433"/>
      <c r="AZ50" s="433"/>
      <c r="BA50" s="433"/>
      <c r="BB50" s="433"/>
      <c r="BC50" s="433"/>
      <c r="BD50" s="433"/>
      <c r="BE50" s="433"/>
      <c r="BF50" s="433"/>
      <c r="BG50" s="433"/>
      <c r="BH50" s="433"/>
      <c r="BI50" s="433"/>
      <c r="BJ50" s="433"/>
      <c r="BK50" s="433"/>
      <c r="BL50" s="433"/>
      <c r="BM50" s="433"/>
      <c r="BN50" s="433"/>
      <c r="BO50" s="433"/>
      <c r="BP50" s="433"/>
      <c r="BQ50" s="433"/>
      <c r="BR50" s="433"/>
      <c r="BS50" s="433"/>
      <c r="BT50" s="433"/>
      <c r="BU50" s="433"/>
      <c r="BV50" s="433"/>
      <c r="BW50" s="433"/>
      <c r="BX50" s="433"/>
      <c r="BY50" s="433"/>
      <c r="BZ50" s="433"/>
      <c r="CA50" s="433"/>
      <c r="CB50" s="433"/>
      <c r="CC50" s="433"/>
      <c r="CD50" s="433"/>
      <c r="CE50" s="433"/>
      <c r="CF50" s="443"/>
    </row>
    <row r="51" spans="3:84" s="431" customFormat="1" ht="3.75" customHeight="1" x14ac:dyDescent="0.15">
      <c r="C51" s="446"/>
      <c r="D51" s="433"/>
      <c r="E51" s="433"/>
      <c r="F51" s="433"/>
      <c r="G51" s="433"/>
      <c r="H51" s="433"/>
      <c r="I51" s="433"/>
      <c r="J51" s="433"/>
      <c r="K51" s="433"/>
      <c r="L51" s="433"/>
      <c r="M51" s="433"/>
      <c r="N51" s="433"/>
      <c r="O51" s="433"/>
      <c r="P51" s="433"/>
      <c r="Q51" s="433"/>
      <c r="R51" s="433"/>
      <c r="S51" s="433"/>
      <c r="T51" s="433"/>
      <c r="U51" s="433"/>
      <c r="V51" s="433"/>
      <c r="W51" s="433"/>
      <c r="X51" s="433"/>
      <c r="Y51" s="433"/>
      <c r="Z51" s="433"/>
      <c r="AA51" s="433"/>
      <c r="AB51" s="433"/>
      <c r="AC51" s="433"/>
      <c r="AD51" s="433"/>
      <c r="AE51" s="433"/>
      <c r="AF51" s="433"/>
      <c r="AG51" s="433"/>
      <c r="AH51" s="433"/>
      <c r="AI51" s="433"/>
      <c r="AJ51" s="433"/>
      <c r="AK51" s="433"/>
      <c r="AL51" s="433"/>
      <c r="AM51" s="433"/>
      <c r="AN51" s="433"/>
      <c r="AO51" s="433"/>
      <c r="AP51" s="433"/>
      <c r="AQ51" s="433"/>
      <c r="AR51" s="433"/>
      <c r="AS51" s="433"/>
      <c r="AV51" s="433"/>
      <c r="AW51" s="433"/>
      <c r="AX51" s="433"/>
      <c r="AY51" s="433"/>
      <c r="AZ51" s="433"/>
      <c r="BA51" s="433"/>
      <c r="BB51" s="433"/>
      <c r="BC51" s="433"/>
      <c r="BD51" s="433"/>
      <c r="BE51" s="433"/>
      <c r="BF51" s="433"/>
      <c r="BG51" s="433"/>
      <c r="BH51" s="433"/>
      <c r="BI51" s="433"/>
      <c r="BJ51" s="433"/>
      <c r="BK51" s="433"/>
      <c r="BL51" s="433"/>
      <c r="BM51" s="433"/>
      <c r="BN51" s="433"/>
      <c r="BO51" s="433"/>
      <c r="BP51" s="433"/>
      <c r="BQ51" s="433"/>
      <c r="BR51" s="433"/>
      <c r="BS51" s="433"/>
      <c r="BT51" s="433"/>
      <c r="BU51" s="433"/>
      <c r="BV51" s="433"/>
      <c r="BW51" s="433"/>
      <c r="BX51" s="433"/>
      <c r="BY51" s="433"/>
      <c r="BZ51" s="433"/>
      <c r="CA51" s="433"/>
      <c r="CB51" s="433"/>
      <c r="CC51" s="433"/>
      <c r="CD51" s="433"/>
      <c r="CE51" s="433"/>
      <c r="CF51" s="443"/>
    </row>
    <row r="52" spans="3:84" s="431" customFormat="1" ht="3.75" customHeight="1" x14ac:dyDescent="0.15">
      <c r="C52" s="446"/>
      <c r="D52" s="433"/>
      <c r="E52" s="433"/>
      <c r="F52" s="433"/>
      <c r="G52" s="433"/>
      <c r="H52" s="433"/>
      <c r="I52" s="433"/>
      <c r="J52" s="433"/>
      <c r="K52" s="433"/>
      <c r="L52" s="433"/>
      <c r="M52" s="433"/>
      <c r="N52" s="433"/>
      <c r="O52" s="433"/>
      <c r="P52" s="433"/>
      <c r="Q52" s="433"/>
      <c r="R52" s="433"/>
      <c r="S52" s="433"/>
      <c r="T52" s="433"/>
      <c r="U52" s="433"/>
      <c r="V52" s="433"/>
      <c r="W52" s="433"/>
      <c r="X52" s="433"/>
      <c r="Y52" s="433"/>
      <c r="Z52" s="433"/>
      <c r="AA52" s="433"/>
      <c r="AB52" s="433"/>
      <c r="AC52" s="433"/>
      <c r="AD52" s="433"/>
      <c r="AE52" s="433"/>
      <c r="AF52" s="433"/>
      <c r="AG52" s="433"/>
      <c r="AH52" s="433"/>
      <c r="AI52" s="433"/>
      <c r="AJ52" s="433"/>
      <c r="AK52" s="433"/>
      <c r="AL52" s="433"/>
      <c r="AM52" s="433"/>
      <c r="AN52" s="433"/>
      <c r="AO52" s="433"/>
      <c r="AP52" s="433"/>
      <c r="AQ52" s="433"/>
      <c r="AR52" s="433"/>
      <c r="AS52" s="433"/>
      <c r="AV52" s="433"/>
      <c r="AW52" s="433"/>
      <c r="AX52" s="433"/>
      <c r="AY52" s="433"/>
      <c r="AZ52" s="433"/>
      <c r="BA52" s="433"/>
      <c r="BB52" s="433"/>
      <c r="BC52" s="433"/>
      <c r="BD52" s="433"/>
      <c r="BE52" s="433"/>
      <c r="BF52" s="433"/>
      <c r="BG52" s="433"/>
      <c r="BH52" s="433"/>
      <c r="BI52" s="433"/>
      <c r="BJ52" s="433"/>
      <c r="BK52" s="433"/>
      <c r="BL52" s="433"/>
      <c r="BM52" s="433"/>
      <c r="BN52" s="433"/>
      <c r="BO52" s="433"/>
      <c r="BP52" s="433"/>
      <c r="BQ52" s="433"/>
      <c r="BR52" s="433"/>
      <c r="BS52" s="433"/>
      <c r="BT52" s="433"/>
      <c r="BU52" s="433"/>
      <c r="BV52" s="433"/>
      <c r="BW52" s="433"/>
      <c r="BX52" s="433"/>
      <c r="BY52" s="433"/>
      <c r="BZ52" s="433"/>
      <c r="CA52" s="433"/>
      <c r="CB52" s="433"/>
      <c r="CC52" s="433"/>
      <c r="CD52" s="433"/>
      <c r="CE52" s="433"/>
      <c r="CF52" s="443"/>
    </row>
    <row r="53" spans="3:84" s="431" customFormat="1" ht="3.75" customHeight="1" x14ac:dyDescent="0.15">
      <c r="C53" s="446"/>
      <c r="D53" s="433"/>
      <c r="E53" s="433"/>
      <c r="F53" s="433"/>
      <c r="G53" s="433"/>
      <c r="H53" s="433"/>
      <c r="I53" s="433"/>
      <c r="J53" s="433"/>
      <c r="K53" s="433"/>
      <c r="L53" s="433"/>
      <c r="M53" s="433"/>
      <c r="N53" s="433"/>
      <c r="O53" s="433"/>
      <c r="P53" s="433"/>
      <c r="Q53" s="433"/>
      <c r="R53" s="433"/>
      <c r="S53" s="433"/>
      <c r="T53" s="433"/>
      <c r="U53" s="433"/>
      <c r="V53" s="433"/>
      <c r="W53" s="433"/>
      <c r="X53" s="433"/>
      <c r="Y53" s="433"/>
      <c r="Z53" s="433"/>
      <c r="AA53" s="433"/>
      <c r="AB53" s="433"/>
      <c r="AC53" s="433"/>
      <c r="AD53" s="433"/>
      <c r="AE53" s="433"/>
      <c r="AF53" s="433"/>
      <c r="AG53" s="433"/>
      <c r="AH53" s="433"/>
      <c r="AI53" s="433"/>
      <c r="AJ53" s="433"/>
      <c r="AK53" s="433"/>
      <c r="AL53" s="433"/>
      <c r="AM53" s="433"/>
      <c r="AN53" s="433"/>
      <c r="AO53" s="433"/>
      <c r="AP53" s="433"/>
      <c r="AQ53" s="433"/>
      <c r="AR53" s="433"/>
      <c r="AS53" s="433"/>
      <c r="AV53" s="433"/>
      <c r="AW53" s="433"/>
      <c r="AX53" s="433"/>
      <c r="AY53" s="433"/>
      <c r="AZ53" s="433"/>
      <c r="BA53" s="433"/>
      <c r="BB53" s="433"/>
      <c r="BC53" s="433"/>
      <c r="BD53" s="433"/>
      <c r="BE53" s="433"/>
      <c r="BF53" s="433"/>
      <c r="BG53" s="433"/>
      <c r="BH53" s="433"/>
      <c r="BI53" s="433"/>
      <c r="BJ53" s="433"/>
      <c r="BK53" s="433"/>
      <c r="BL53" s="433"/>
      <c r="BM53" s="433"/>
      <c r="BN53" s="433"/>
      <c r="BO53" s="433"/>
      <c r="BP53" s="433"/>
      <c r="BQ53" s="433"/>
      <c r="BR53" s="433"/>
      <c r="BS53" s="433"/>
      <c r="BT53" s="433"/>
      <c r="BU53" s="433"/>
      <c r="BV53" s="433"/>
      <c r="BW53" s="433"/>
      <c r="BX53" s="433"/>
      <c r="BY53" s="433"/>
      <c r="BZ53" s="433"/>
      <c r="CA53" s="433"/>
      <c r="CB53" s="433"/>
      <c r="CC53" s="433"/>
      <c r="CD53" s="433"/>
      <c r="CE53" s="433"/>
      <c r="CF53" s="443"/>
    </row>
    <row r="54" spans="3:84" s="431" customFormat="1" ht="3.75" customHeight="1" x14ac:dyDescent="0.15">
      <c r="C54" s="446"/>
      <c r="D54" s="433"/>
      <c r="E54" s="433"/>
      <c r="F54" s="433"/>
      <c r="G54" s="433"/>
      <c r="H54" s="433"/>
      <c r="I54" s="433"/>
      <c r="J54" s="433"/>
      <c r="K54" s="433"/>
      <c r="L54" s="433"/>
      <c r="M54" s="433"/>
      <c r="N54" s="433"/>
      <c r="O54" s="433"/>
      <c r="P54" s="433"/>
      <c r="Q54" s="433"/>
      <c r="R54" s="433"/>
      <c r="S54" s="433"/>
      <c r="T54" s="433"/>
      <c r="U54" s="433"/>
      <c r="V54" s="433"/>
      <c r="W54" s="433"/>
      <c r="X54" s="433"/>
      <c r="Y54" s="433"/>
      <c r="Z54" s="433"/>
      <c r="AA54" s="433"/>
      <c r="AB54" s="433"/>
      <c r="AC54" s="433"/>
      <c r="AD54" s="433"/>
      <c r="AE54" s="433"/>
      <c r="AF54" s="433"/>
      <c r="AG54" s="433"/>
      <c r="AH54" s="433"/>
      <c r="AI54" s="433"/>
      <c r="AJ54" s="433"/>
      <c r="AK54" s="433"/>
      <c r="AL54" s="433"/>
      <c r="AM54" s="433"/>
      <c r="AN54" s="433"/>
      <c r="AO54" s="433"/>
      <c r="AP54" s="433"/>
      <c r="AQ54" s="433"/>
      <c r="AR54" s="433"/>
      <c r="AS54" s="433"/>
      <c r="AV54" s="433"/>
      <c r="AW54" s="433"/>
      <c r="AX54" s="433"/>
      <c r="AY54" s="433"/>
      <c r="AZ54" s="433"/>
      <c r="BA54" s="433"/>
      <c r="BB54" s="433"/>
      <c r="BC54" s="433"/>
      <c r="BD54" s="433"/>
      <c r="BE54" s="433"/>
      <c r="BF54" s="433"/>
      <c r="BG54" s="433"/>
      <c r="BH54" s="433"/>
      <c r="BI54" s="433"/>
      <c r="BJ54" s="433"/>
      <c r="BK54" s="433"/>
      <c r="BL54" s="433"/>
      <c r="BM54" s="433"/>
      <c r="BN54" s="433"/>
      <c r="BO54" s="433"/>
      <c r="BP54" s="433"/>
      <c r="BQ54" s="433"/>
      <c r="BR54" s="433"/>
      <c r="BS54" s="433"/>
      <c r="BT54" s="433"/>
      <c r="BU54" s="433"/>
      <c r="BV54" s="433"/>
      <c r="BW54" s="433"/>
      <c r="BX54" s="433"/>
      <c r="BY54" s="433"/>
      <c r="BZ54" s="433"/>
      <c r="CA54" s="433"/>
      <c r="CB54" s="433"/>
      <c r="CC54" s="433"/>
      <c r="CD54" s="433"/>
      <c r="CE54" s="433"/>
      <c r="CF54" s="443"/>
    </row>
    <row r="55" spans="3:84" s="431" customFormat="1" ht="3.75" customHeight="1" x14ac:dyDescent="0.15">
      <c r="C55" s="446"/>
      <c r="D55" s="433"/>
      <c r="E55" s="433"/>
      <c r="F55" s="433"/>
      <c r="G55" s="433"/>
      <c r="H55" s="433"/>
      <c r="I55" s="433"/>
      <c r="J55" s="433"/>
      <c r="K55" s="433"/>
      <c r="L55" s="433"/>
      <c r="M55" s="433"/>
      <c r="N55" s="433"/>
      <c r="O55" s="433"/>
      <c r="P55" s="433"/>
      <c r="Q55" s="433"/>
      <c r="R55" s="433"/>
      <c r="S55" s="433"/>
      <c r="T55" s="433"/>
      <c r="U55" s="433"/>
      <c r="V55" s="433"/>
      <c r="W55" s="433"/>
      <c r="X55" s="433"/>
      <c r="Y55" s="433"/>
      <c r="Z55" s="433"/>
      <c r="AA55" s="433"/>
      <c r="AB55" s="433"/>
      <c r="AC55" s="433"/>
      <c r="AD55" s="433"/>
      <c r="AE55" s="433"/>
      <c r="AF55" s="433"/>
      <c r="AG55" s="433"/>
      <c r="AH55" s="433"/>
      <c r="AI55" s="433"/>
      <c r="AJ55" s="433"/>
      <c r="AK55" s="433"/>
      <c r="AL55" s="433"/>
      <c r="AM55" s="433"/>
      <c r="AN55" s="433"/>
      <c r="AO55" s="433"/>
      <c r="AP55" s="433"/>
      <c r="AQ55" s="433"/>
      <c r="AR55" s="433"/>
      <c r="AS55" s="433"/>
      <c r="AV55" s="433"/>
      <c r="AW55" s="433"/>
      <c r="AX55" s="433"/>
      <c r="AY55" s="433"/>
      <c r="AZ55" s="433"/>
      <c r="BA55" s="433"/>
      <c r="BB55" s="433"/>
      <c r="BC55" s="433"/>
      <c r="BD55" s="433"/>
      <c r="BE55" s="433"/>
      <c r="BF55" s="433"/>
      <c r="BG55" s="433"/>
      <c r="BH55" s="433"/>
      <c r="BI55" s="433"/>
      <c r="BJ55" s="433"/>
      <c r="BK55" s="433"/>
      <c r="BL55" s="433"/>
      <c r="BM55" s="433"/>
      <c r="BN55" s="433"/>
      <c r="BO55" s="433"/>
      <c r="BP55" s="433"/>
      <c r="BQ55" s="433"/>
      <c r="BR55" s="433"/>
      <c r="BS55" s="433"/>
      <c r="BT55" s="433"/>
      <c r="BU55" s="433"/>
      <c r="BV55" s="433"/>
      <c r="BW55" s="433"/>
      <c r="BX55" s="433"/>
      <c r="BY55" s="433"/>
      <c r="BZ55" s="433"/>
      <c r="CA55" s="433"/>
      <c r="CB55" s="433"/>
      <c r="CC55" s="433"/>
      <c r="CD55" s="433"/>
      <c r="CE55" s="433"/>
      <c r="CF55" s="443"/>
    </row>
    <row r="56" spans="3:84" s="431" customFormat="1" ht="3.75" customHeight="1" x14ac:dyDescent="0.15">
      <c r="C56" s="446"/>
      <c r="D56" s="433"/>
      <c r="E56" s="433"/>
      <c r="F56" s="433"/>
      <c r="G56" s="433"/>
      <c r="H56" s="433"/>
      <c r="I56" s="433"/>
      <c r="J56" s="433"/>
      <c r="K56" s="433"/>
      <c r="L56" s="433"/>
      <c r="M56" s="433"/>
      <c r="N56" s="433"/>
      <c r="O56" s="433"/>
      <c r="P56" s="433"/>
      <c r="Q56" s="433"/>
      <c r="R56" s="433"/>
      <c r="S56" s="433"/>
      <c r="T56" s="433"/>
      <c r="U56" s="433"/>
      <c r="V56" s="433"/>
      <c r="W56" s="433"/>
      <c r="X56" s="433"/>
      <c r="Y56" s="433"/>
      <c r="Z56" s="433"/>
      <c r="AA56" s="433"/>
      <c r="AB56" s="433"/>
      <c r="AC56" s="433"/>
      <c r="AD56" s="433"/>
      <c r="AE56" s="433"/>
      <c r="AF56" s="433"/>
      <c r="AG56" s="433"/>
      <c r="AH56" s="433"/>
      <c r="AI56" s="433"/>
      <c r="AJ56" s="433"/>
      <c r="AK56" s="433"/>
      <c r="AL56" s="433"/>
      <c r="AM56" s="433"/>
      <c r="AN56" s="433"/>
      <c r="AO56" s="433"/>
      <c r="AP56" s="433"/>
      <c r="AQ56" s="433"/>
      <c r="AR56" s="433"/>
      <c r="AS56" s="433"/>
      <c r="AV56" s="433"/>
      <c r="AW56" s="433"/>
      <c r="AX56" s="433"/>
      <c r="AY56" s="433"/>
      <c r="AZ56" s="433"/>
      <c r="BA56" s="433"/>
      <c r="BB56" s="433"/>
      <c r="BC56" s="433"/>
      <c r="BD56" s="433"/>
      <c r="BE56" s="433"/>
      <c r="BF56" s="433"/>
      <c r="BG56" s="433"/>
      <c r="BH56" s="433"/>
      <c r="BI56" s="433"/>
      <c r="BJ56" s="433"/>
      <c r="BK56" s="433"/>
      <c r="BL56" s="433"/>
      <c r="BM56" s="433"/>
      <c r="BN56" s="433"/>
      <c r="BO56" s="433"/>
      <c r="BP56" s="433"/>
      <c r="BQ56" s="433"/>
      <c r="BR56" s="433"/>
      <c r="BS56" s="433"/>
      <c r="BT56" s="433"/>
      <c r="BU56" s="433"/>
      <c r="BV56" s="433"/>
      <c r="BW56" s="433"/>
      <c r="BX56" s="433"/>
      <c r="BY56" s="433"/>
      <c r="BZ56" s="433"/>
      <c r="CA56" s="433"/>
      <c r="CB56" s="433"/>
      <c r="CC56" s="433"/>
      <c r="CD56" s="433"/>
      <c r="CE56" s="433"/>
      <c r="CF56" s="443"/>
    </row>
    <row r="57" spans="3:84" s="431" customFormat="1" ht="3.75" customHeight="1" x14ac:dyDescent="0.15">
      <c r="C57" s="446"/>
      <c r="D57" s="433"/>
      <c r="E57" s="433"/>
      <c r="F57" s="433"/>
      <c r="G57" s="433"/>
      <c r="H57" s="433"/>
      <c r="I57" s="433"/>
      <c r="J57" s="433"/>
      <c r="K57" s="433"/>
      <c r="L57" s="433"/>
      <c r="M57" s="433"/>
      <c r="N57" s="433"/>
      <c r="O57" s="433"/>
      <c r="P57" s="433"/>
      <c r="Q57" s="433"/>
      <c r="R57" s="433"/>
      <c r="S57" s="433"/>
      <c r="T57" s="433"/>
      <c r="U57" s="433"/>
      <c r="V57" s="433"/>
      <c r="W57" s="433"/>
      <c r="X57" s="433"/>
      <c r="Y57" s="433"/>
      <c r="Z57" s="433"/>
      <c r="AA57" s="433"/>
      <c r="AB57" s="433"/>
      <c r="AC57" s="433"/>
      <c r="AD57" s="433"/>
      <c r="AE57" s="433"/>
      <c r="AF57" s="433"/>
      <c r="AG57" s="433"/>
      <c r="AH57" s="433"/>
      <c r="AI57" s="433"/>
      <c r="AJ57" s="433"/>
      <c r="AK57" s="433"/>
      <c r="AL57" s="433"/>
      <c r="AM57" s="433"/>
      <c r="AN57" s="433"/>
      <c r="AO57" s="433"/>
      <c r="AP57" s="433"/>
      <c r="AQ57" s="433"/>
      <c r="AR57" s="433"/>
      <c r="AS57" s="433"/>
      <c r="AV57" s="433"/>
      <c r="AW57" s="433"/>
      <c r="AX57" s="433"/>
      <c r="AY57" s="433"/>
      <c r="AZ57" s="433"/>
      <c r="BA57" s="433"/>
      <c r="BB57" s="433"/>
      <c r="BC57" s="433"/>
      <c r="BD57" s="433"/>
      <c r="BE57" s="433"/>
      <c r="BF57" s="433"/>
      <c r="BG57" s="433"/>
      <c r="BH57" s="433"/>
      <c r="BI57" s="433"/>
      <c r="BJ57" s="433"/>
      <c r="BK57" s="433"/>
      <c r="BL57" s="433"/>
      <c r="BM57" s="433"/>
      <c r="BN57" s="433"/>
      <c r="BO57" s="433"/>
      <c r="BP57" s="433"/>
      <c r="BQ57" s="433"/>
      <c r="BR57" s="433"/>
      <c r="BS57" s="433"/>
      <c r="BT57" s="433"/>
      <c r="BU57" s="433"/>
      <c r="BV57" s="433"/>
      <c r="BW57" s="433"/>
      <c r="BX57" s="433"/>
      <c r="BY57" s="433"/>
      <c r="BZ57" s="433"/>
      <c r="CA57" s="433"/>
      <c r="CB57" s="433"/>
      <c r="CC57" s="433"/>
      <c r="CD57" s="433"/>
      <c r="CE57" s="433"/>
      <c r="CF57" s="443"/>
    </row>
    <row r="58" spans="3:84" s="431" customFormat="1" ht="3.75" customHeight="1" x14ac:dyDescent="0.15">
      <c r="C58" s="446"/>
      <c r="D58" s="433"/>
      <c r="E58" s="433"/>
      <c r="F58" s="433"/>
      <c r="G58" s="433"/>
      <c r="H58" s="433"/>
      <c r="I58" s="433"/>
      <c r="J58" s="433"/>
      <c r="K58" s="433"/>
      <c r="L58" s="433"/>
      <c r="M58" s="433"/>
      <c r="N58" s="433"/>
      <c r="O58" s="433"/>
      <c r="P58" s="433"/>
      <c r="Q58" s="433"/>
      <c r="R58" s="433"/>
      <c r="S58" s="433"/>
      <c r="T58" s="433"/>
      <c r="U58" s="433"/>
      <c r="V58" s="433"/>
      <c r="W58" s="433"/>
      <c r="X58" s="433"/>
      <c r="Y58" s="433"/>
      <c r="Z58" s="433"/>
      <c r="AA58" s="433"/>
      <c r="AB58" s="433"/>
      <c r="AC58" s="433"/>
      <c r="AD58" s="433"/>
      <c r="AE58" s="433"/>
      <c r="AF58" s="433"/>
      <c r="AG58" s="433"/>
      <c r="AH58" s="433"/>
      <c r="AI58" s="433"/>
      <c r="AJ58" s="433"/>
      <c r="AK58" s="433"/>
      <c r="AL58" s="433"/>
      <c r="AM58" s="433"/>
      <c r="AN58" s="433"/>
      <c r="AO58" s="433"/>
      <c r="AP58" s="433"/>
      <c r="AQ58" s="433"/>
      <c r="AR58" s="433"/>
      <c r="AS58" s="433"/>
      <c r="AV58" s="433"/>
      <c r="AW58" s="433"/>
      <c r="AX58" s="433"/>
      <c r="AY58" s="433"/>
      <c r="AZ58" s="433"/>
      <c r="BA58" s="433"/>
      <c r="BB58" s="433"/>
      <c r="BC58" s="433"/>
      <c r="BD58" s="433"/>
      <c r="BE58" s="433"/>
      <c r="BF58" s="433"/>
      <c r="BG58" s="433"/>
      <c r="BH58" s="433"/>
      <c r="BI58" s="433"/>
      <c r="BJ58" s="433"/>
      <c r="BK58" s="433"/>
      <c r="BL58" s="433"/>
      <c r="BM58" s="433"/>
      <c r="BN58" s="433"/>
      <c r="BO58" s="433"/>
      <c r="BP58" s="433"/>
      <c r="BQ58" s="433"/>
      <c r="BR58" s="433"/>
      <c r="BS58" s="433"/>
      <c r="BT58" s="433"/>
      <c r="BU58" s="433"/>
      <c r="BV58" s="433"/>
      <c r="BW58" s="433"/>
      <c r="BX58" s="433"/>
      <c r="BY58" s="433"/>
      <c r="BZ58" s="433"/>
      <c r="CA58" s="433"/>
      <c r="CB58" s="433"/>
      <c r="CC58" s="433"/>
      <c r="CD58" s="433"/>
      <c r="CE58" s="433"/>
      <c r="CF58" s="443"/>
    </row>
    <row r="59" spans="3:84" s="431" customFormat="1" ht="3.75" customHeight="1" x14ac:dyDescent="0.15">
      <c r="C59" s="446"/>
      <c r="D59" s="433"/>
      <c r="E59" s="433"/>
      <c r="F59" s="433"/>
      <c r="G59" s="433"/>
      <c r="H59" s="433"/>
      <c r="I59" s="433"/>
      <c r="J59" s="433"/>
      <c r="K59" s="433"/>
      <c r="L59" s="433"/>
      <c r="M59" s="433"/>
      <c r="N59" s="433"/>
      <c r="O59" s="433"/>
      <c r="P59" s="433"/>
      <c r="Q59" s="433"/>
      <c r="R59" s="433"/>
      <c r="S59" s="433"/>
      <c r="T59" s="433"/>
      <c r="U59" s="433"/>
      <c r="V59" s="433"/>
      <c r="W59" s="433"/>
      <c r="X59" s="433"/>
      <c r="Y59" s="433"/>
      <c r="Z59" s="433"/>
      <c r="AA59" s="433"/>
      <c r="AB59" s="433"/>
      <c r="AC59" s="433"/>
      <c r="AD59" s="433"/>
      <c r="AE59" s="433"/>
      <c r="AF59" s="433"/>
      <c r="AG59" s="433"/>
      <c r="AH59" s="433"/>
      <c r="AI59" s="433"/>
      <c r="AJ59" s="433"/>
      <c r="AK59" s="433"/>
      <c r="AL59" s="433"/>
      <c r="AM59" s="433"/>
      <c r="AN59" s="433"/>
      <c r="AO59" s="433"/>
      <c r="AP59" s="433"/>
      <c r="AQ59" s="433"/>
      <c r="AR59" s="433"/>
      <c r="AS59" s="433"/>
      <c r="AV59" s="433"/>
      <c r="AW59" s="433"/>
      <c r="AX59" s="433"/>
      <c r="AY59" s="433"/>
      <c r="AZ59" s="433"/>
      <c r="BA59" s="433"/>
      <c r="BB59" s="433"/>
      <c r="BC59" s="433"/>
      <c r="BD59" s="433"/>
      <c r="BE59" s="433"/>
      <c r="BF59" s="433"/>
      <c r="BG59" s="433"/>
      <c r="BH59" s="433"/>
      <c r="BI59" s="433"/>
      <c r="BJ59" s="433"/>
      <c r="BK59" s="433"/>
      <c r="BL59" s="433"/>
      <c r="BM59" s="433"/>
      <c r="BN59" s="433"/>
      <c r="BO59" s="433"/>
      <c r="BP59" s="433"/>
      <c r="BQ59" s="433"/>
      <c r="BR59" s="433"/>
      <c r="BS59" s="433"/>
      <c r="BT59" s="433"/>
      <c r="BU59" s="433"/>
      <c r="BV59" s="433"/>
      <c r="BW59" s="433"/>
      <c r="BX59" s="433"/>
      <c r="BY59" s="433"/>
      <c r="BZ59" s="433"/>
      <c r="CA59" s="433"/>
      <c r="CB59" s="433"/>
      <c r="CC59" s="433"/>
      <c r="CD59" s="433"/>
      <c r="CE59" s="433"/>
      <c r="CF59" s="443"/>
    </row>
    <row r="60" spans="3:84" s="431" customFormat="1" ht="3.75" customHeight="1" x14ac:dyDescent="0.15">
      <c r="C60" s="446"/>
      <c r="D60" s="433"/>
      <c r="E60" s="433"/>
      <c r="F60" s="433"/>
      <c r="G60" s="433"/>
      <c r="H60" s="433"/>
      <c r="I60" s="433"/>
      <c r="J60" s="433"/>
      <c r="K60" s="433"/>
      <c r="L60" s="433"/>
      <c r="M60" s="433"/>
      <c r="N60" s="433"/>
      <c r="O60" s="433"/>
      <c r="P60" s="433"/>
      <c r="Q60" s="433"/>
      <c r="R60" s="433"/>
      <c r="S60" s="433"/>
      <c r="T60" s="433"/>
      <c r="U60" s="433"/>
      <c r="V60" s="433"/>
      <c r="W60" s="433"/>
      <c r="X60" s="433"/>
      <c r="Y60" s="433"/>
      <c r="Z60" s="433"/>
      <c r="AA60" s="433"/>
      <c r="AB60" s="433"/>
      <c r="AC60" s="433"/>
      <c r="AD60" s="433"/>
      <c r="AE60" s="433"/>
      <c r="AF60" s="433"/>
      <c r="AG60" s="433"/>
      <c r="AH60" s="433"/>
      <c r="AI60" s="433"/>
      <c r="AJ60" s="433"/>
      <c r="AK60" s="433"/>
      <c r="AL60" s="433"/>
      <c r="AM60" s="433"/>
      <c r="AN60" s="433"/>
      <c r="AO60" s="433"/>
      <c r="AP60" s="433"/>
      <c r="AQ60" s="433"/>
      <c r="AR60" s="433"/>
      <c r="AS60" s="433"/>
      <c r="AV60" s="433"/>
      <c r="AW60" s="433"/>
      <c r="AX60" s="433"/>
      <c r="AY60" s="433"/>
      <c r="AZ60" s="433"/>
      <c r="BA60" s="433"/>
      <c r="BB60" s="433"/>
      <c r="BC60" s="433"/>
      <c r="BD60" s="433"/>
      <c r="BE60" s="433"/>
      <c r="BF60" s="433"/>
      <c r="BG60" s="433"/>
      <c r="BH60" s="433"/>
      <c r="BI60" s="433"/>
      <c r="BJ60" s="433"/>
      <c r="BK60" s="433"/>
      <c r="BL60" s="433"/>
      <c r="BM60" s="433"/>
      <c r="BN60" s="433"/>
      <c r="BO60" s="433"/>
      <c r="BP60" s="433"/>
      <c r="BQ60" s="433"/>
      <c r="BR60" s="433"/>
      <c r="BS60" s="433"/>
      <c r="BT60" s="433"/>
      <c r="BU60" s="433"/>
      <c r="BV60" s="433"/>
      <c r="BW60" s="433"/>
      <c r="BX60" s="433"/>
      <c r="BY60" s="433"/>
      <c r="BZ60" s="433"/>
      <c r="CA60" s="433"/>
      <c r="CB60" s="433"/>
      <c r="CC60" s="433"/>
      <c r="CD60" s="433"/>
      <c r="CE60" s="433"/>
      <c r="CF60" s="443"/>
    </row>
    <row r="61" spans="3:84" s="431" customFormat="1" ht="3.75" customHeight="1" x14ac:dyDescent="0.15">
      <c r="C61" s="446"/>
      <c r="D61" s="433"/>
      <c r="E61" s="433"/>
      <c r="F61" s="433"/>
      <c r="G61" s="433"/>
      <c r="H61" s="433"/>
      <c r="I61" s="433"/>
      <c r="J61" s="433"/>
      <c r="K61" s="433"/>
      <c r="L61" s="433"/>
      <c r="M61" s="433"/>
      <c r="N61" s="433"/>
      <c r="O61" s="433"/>
      <c r="P61" s="433"/>
      <c r="Q61" s="433"/>
      <c r="R61" s="433"/>
      <c r="S61" s="433"/>
      <c r="T61" s="433"/>
      <c r="U61" s="433"/>
      <c r="V61" s="433"/>
      <c r="W61" s="433"/>
      <c r="X61" s="433"/>
      <c r="Y61" s="433"/>
      <c r="Z61" s="433"/>
      <c r="AA61" s="433"/>
      <c r="AB61" s="433"/>
      <c r="AC61" s="433"/>
      <c r="AD61" s="433"/>
      <c r="AE61" s="433"/>
      <c r="AF61" s="433"/>
      <c r="AG61" s="433"/>
      <c r="AH61" s="433"/>
      <c r="AI61" s="433"/>
      <c r="AJ61" s="433"/>
      <c r="AK61" s="433"/>
      <c r="AL61" s="433"/>
      <c r="AM61" s="433"/>
      <c r="AN61" s="433"/>
      <c r="AO61" s="433"/>
      <c r="AP61" s="433"/>
      <c r="AQ61" s="433"/>
      <c r="AR61" s="433"/>
      <c r="AS61" s="433"/>
      <c r="AV61" s="433"/>
      <c r="AW61" s="433"/>
      <c r="AX61" s="433"/>
      <c r="AY61" s="433"/>
      <c r="AZ61" s="433"/>
      <c r="BA61" s="433"/>
      <c r="BB61" s="433"/>
      <c r="BC61" s="433"/>
      <c r="BD61" s="433"/>
      <c r="BE61" s="433"/>
      <c r="BF61" s="433"/>
      <c r="BG61" s="433"/>
      <c r="BH61" s="433"/>
      <c r="BI61" s="433"/>
      <c r="BJ61" s="433"/>
      <c r="BK61" s="433"/>
      <c r="BL61" s="433"/>
      <c r="BM61" s="433"/>
      <c r="BN61" s="433"/>
      <c r="BO61" s="433"/>
      <c r="BP61" s="433"/>
      <c r="BQ61" s="433"/>
      <c r="BR61" s="433"/>
      <c r="BS61" s="433"/>
      <c r="BT61" s="433"/>
      <c r="BU61" s="433"/>
      <c r="BV61" s="433"/>
      <c r="BW61" s="433"/>
      <c r="BX61" s="433"/>
      <c r="BY61" s="433"/>
      <c r="BZ61" s="433"/>
      <c r="CA61" s="433"/>
      <c r="CB61" s="433"/>
      <c r="CC61" s="433"/>
      <c r="CD61" s="433"/>
      <c r="CE61" s="433"/>
      <c r="CF61" s="443"/>
    </row>
    <row r="62" spans="3:84" s="431" customFormat="1" ht="3.75" customHeight="1" x14ac:dyDescent="0.15">
      <c r="C62" s="446"/>
      <c r="D62" s="433"/>
      <c r="E62" s="433"/>
      <c r="F62" s="433"/>
      <c r="G62" s="433"/>
      <c r="H62" s="433"/>
      <c r="I62" s="433"/>
      <c r="J62" s="433"/>
      <c r="K62" s="433"/>
      <c r="L62" s="433"/>
      <c r="M62" s="433"/>
      <c r="N62" s="433"/>
      <c r="O62" s="433"/>
      <c r="P62" s="433"/>
      <c r="Q62" s="433"/>
      <c r="R62" s="433"/>
      <c r="S62" s="433"/>
      <c r="T62" s="433"/>
      <c r="U62" s="433"/>
      <c r="V62" s="433"/>
      <c r="W62" s="433"/>
      <c r="X62" s="433"/>
      <c r="Y62" s="433"/>
      <c r="Z62" s="433"/>
      <c r="AA62" s="433"/>
      <c r="AB62" s="433"/>
      <c r="AC62" s="433"/>
      <c r="AD62" s="433"/>
      <c r="AE62" s="433"/>
      <c r="AF62" s="433"/>
      <c r="AG62" s="433"/>
      <c r="AH62" s="433"/>
      <c r="AI62" s="433"/>
      <c r="AJ62" s="433"/>
      <c r="AK62" s="433"/>
      <c r="AL62" s="433"/>
      <c r="AM62" s="433"/>
      <c r="AN62" s="433"/>
      <c r="AO62" s="433"/>
      <c r="AP62" s="433"/>
      <c r="AQ62" s="433"/>
      <c r="AR62" s="433"/>
      <c r="AS62" s="433"/>
      <c r="AV62" s="433"/>
      <c r="AW62" s="433"/>
      <c r="AX62" s="433"/>
      <c r="AY62" s="433"/>
      <c r="AZ62" s="433"/>
      <c r="BA62" s="433"/>
      <c r="BB62" s="433"/>
      <c r="BC62" s="433"/>
      <c r="BD62" s="433"/>
      <c r="BE62" s="433"/>
      <c r="BF62" s="433"/>
      <c r="BG62" s="433"/>
      <c r="BH62" s="433"/>
      <c r="BI62" s="433"/>
      <c r="BJ62" s="433"/>
      <c r="BK62" s="433"/>
      <c r="BL62" s="433"/>
      <c r="BM62" s="433"/>
      <c r="BN62" s="433"/>
      <c r="BO62" s="433"/>
      <c r="BP62" s="433"/>
      <c r="BQ62" s="433"/>
      <c r="BR62" s="433"/>
      <c r="BS62" s="433"/>
      <c r="BT62" s="433"/>
      <c r="BU62" s="433"/>
      <c r="BV62" s="433"/>
      <c r="BW62" s="433"/>
      <c r="BX62" s="433"/>
      <c r="BY62" s="433"/>
      <c r="BZ62" s="433"/>
      <c r="CA62" s="433"/>
      <c r="CB62" s="433"/>
      <c r="CC62" s="433"/>
      <c r="CD62" s="433"/>
      <c r="CE62" s="433"/>
      <c r="CF62" s="443"/>
    </row>
    <row r="63" spans="3:84" ht="3.75" customHeight="1" x14ac:dyDescent="0.15">
      <c r="C63" s="449"/>
      <c r="D63" s="433"/>
      <c r="E63" s="433"/>
      <c r="F63" s="433"/>
      <c r="G63" s="433"/>
      <c r="H63" s="433"/>
      <c r="I63" s="433"/>
      <c r="J63" s="433"/>
      <c r="K63" s="433"/>
      <c r="L63" s="433"/>
      <c r="M63" s="433"/>
      <c r="N63" s="433"/>
      <c r="O63" s="433"/>
      <c r="P63" s="433"/>
      <c r="Q63" s="433"/>
      <c r="R63" s="433"/>
      <c r="S63" s="433"/>
      <c r="T63" s="433"/>
      <c r="U63" s="433"/>
      <c r="V63" s="433"/>
      <c r="W63" s="433"/>
      <c r="X63" s="433"/>
      <c r="Y63" s="433"/>
      <c r="Z63" s="433"/>
      <c r="AA63" s="433"/>
      <c r="AB63" s="433"/>
      <c r="AC63" s="433"/>
      <c r="AD63" s="433"/>
      <c r="AE63" s="433"/>
      <c r="AF63" s="433"/>
      <c r="AG63" s="433"/>
      <c r="AH63" s="433"/>
      <c r="AI63" s="433"/>
      <c r="AJ63" s="433"/>
      <c r="AK63" s="433"/>
      <c r="AL63" s="433"/>
      <c r="AM63" s="433"/>
      <c r="AN63" s="433"/>
      <c r="AO63" s="433"/>
      <c r="AP63" s="433"/>
      <c r="AQ63" s="433"/>
      <c r="AR63" s="433"/>
      <c r="AS63" s="433"/>
      <c r="AT63" s="431"/>
      <c r="AU63" s="431"/>
      <c r="AV63" s="433"/>
      <c r="AW63" s="433"/>
      <c r="AX63" s="433"/>
      <c r="AY63" s="433"/>
      <c r="AZ63" s="433"/>
      <c r="BA63" s="433"/>
      <c r="BB63" s="433"/>
      <c r="BC63" s="433"/>
      <c r="BD63" s="433"/>
      <c r="BE63" s="433"/>
      <c r="BF63" s="433"/>
      <c r="BG63" s="433"/>
      <c r="BH63" s="433"/>
      <c r="BI63" s="433"/>
      <c r="BJ63" s="433"/>
      <c r="BK63" s="433"/>
      <c r="BL63" s="433"/>
      <c r="BM63" s="433"/>
      <c r="BN63" s="433"/>
      <c r="BO63" s="433"/>
      <c r="BP63" s="433"/>
      <c r="BQ63" s="433"/>
      <c r="BR63" s="433"/>
      <c r="BS63" s="433"/>
      <c r="BT63" s="433"/>
      <c r="BU63" s="433"/>
      <c r="BV63" s="433"/>
      <c r="BW63" s="433"/>
      <c r="BX63" s="433"/>
      <c r="BY63" s="433"/>
      <c r="BZ63" s="433"/>
      <c r="CA63" s="433"/>
      <c r="CB63" s="433"/>
      <c r="CC63" s="433"/>
      <c r="CD63" s="433"/>
      <c r="CE63" s="433"/>
      <c r="CF63" s="443"/>
    </row>
    <row r="64" spans="3:84" ht="3.75" customHeight="1" x14ac:dyDescent="0.15">
      <c r="C64" s="449"/>
      <c r="D64" s="433"/>
      <c r="E64" s="433"/>
      <c r="F64" s="433"/>
      <c r="G64" s="433"/>
      <c r="H64" s="433"/>
      <c r="I64" s="433"/>
      <c r="J64" s="433"/>
      <c r="K64" s="433"/>
      <c r="L64" s="433"/>
      <c r="M64" s="433"/>
      <c r="N64" s="433"/>
      <c r="O64" s="433"/>
      <c r="P64" s="433"/>
      <c r="Q64" s="433"/>
      <c r="R64" s="433"/>
      <c r="S64" s="433"/>
      <c r="T64" s="433"/>
      <c r="U64" s="433"/>
      <c r="V64" s="433"/>
      <c r="W64" s="433"/>
      <c r="X64" s="433"/>
      <c r="Y64" s="433"/>
      <c r="Z64" s="433"/>
      <c r="AA64" s="433"/>
      <c r="AB64" s="433"/>
      <c r="AC64" s="433"/>
      <c r="AD64" s="433"/>
      <c r="AE64" s="433"/>
      <c r="AF64" s="433"/>
      <c r="AG64" s="433"/>
      <c r="AH64" s="433"/>
      <c r="AI64" s="433"/>
      <c r="AJ64" s="433"/>
      <c r="AK64" s="433"/>
      <c r="AL64" s="433"/>
      <c r="AM64" s="433"/>
      <c r="AN64" s="433"/>
      <c r="AO64" s="433"/>
      <c r="AP64" s="433"/>
      <c r="AQ64" s="433"/>
      <c r="AR64" s="433"/>
      <c r="AS64" s="433"/>
      <c r="AT64" s="431"/>
      <c r="AU64" s="431"/>
      <c r="AV64" s="433"/>
      <c r="AW64" s="433"/>
      <c r="AX64" s="433"/>
      <c r="AY64" s="433"/>
      <c r="AZ64" s="433"/>
      <c r="BA64" s="433"/>
      <c r="BB64" s="433"/>
      <c r="BC64" s="433"/>
      <c r="BD64" s="433"/>
      <c r="BE64" s="433"/>
      <c r="BF64" s="433"/>
      <c r="BG64" s="433"/>
      <c r="BH64" s="433"/>
      <c r="BI64" s="433"/>
      <c r="BJ64" s="433"/>
      <c r="BK64" s="433"/>
      <c r="BL64" s="433"/>
      <c r="BM64" s="433"/>
      <c r="BN64" s="433"/>
      <c r="BO64" s="433"/>
      <c r="BP64" s="433"/>
      <c r="BQ64" s="433"/>
      <c r="BR64" s="433"/>
      <c r="BS64" s="433"/>
      <c r="BT64" s="433"/>
      <c r="BU64" s="433"/>
      <c r="BV64" s="433"/>
      <c r="BW64" s="433"/>
      <c r="BX64" s="433"/>
      <c r="BY64" s="433"/>
      <c r="BZ64" s="433"/>
      <c r="CA64" s="433"/>
      <c r="CB64" s="433"/>
      <c r="CC64" s="433"/>
      <c r="CD64" s="433"/>
      <c r="CE64" s="433"/>
      <c r="CF64" s="443"/>
    </row>
    <row r="65" spans="3:84" ht="3.75" customHeight="1" x14ac:dyDescent="0.15">
      <c r="C65" s="449"/>
      <c r="D65" s="450"/>
      <c r="E65" s="450"/>
      <c r="F65" s="450"/>
      <c r="G65" s="450"/>
      <c r="H65" s="450"/>
      <c r="I65" s="450"/>
      <c r="J65" s="450"/>
      <c r="K65" s="450"/>
      <c r="L65" s="450"/>
      <c r="M65" s="450"/>
      <c r="N65" s="450"/>
      <c r="O65" s="450"/>
      <c r="P65" s="450"/>
      <c r="Q65" s="433"/>
      <c r="R65" s="433"/>
      <c r="S65" s="433"/>
      <c r="T65" s="433"/>
      <c r="U65" s="433"/>
      <c r="V65" s="433"/>
      <c r="W65" s="433"/>
      <c r="X65" s="433"/>
      <c r="Y65" s="433"/>
      <c r="Z65" s="433"/>
      <c r="AA65" s="433"/>
      <c r="AB65" s="433"/>
      <c r="AC65" s="433"/>
      <c r="AD65" s="433"/>
      <c r="AE65" s="433"/>
      <c r="AF65" s="433"/>
      <c r="AG65" s="433"/>
      <c r="AH65" s="433"/>
      <c r="AI65" s="433"/>
      <c r="AJ65" s="433"/>
      <c r="AK65" s="433"/>
      <c r="AL65" s="433"/>
      <c r="AM65" s="433"/>
      <c r="AN65" s="433"/>
      <c r="AO65" s="433"/>
      <c r="AP65" s="433"/>
      <c r="AQ65" s="433"/>
      <c r="AR65" s="433"/>
      <c r="AS65" s="433"/>
      <c r="AV65" s="433"/>
      <c r="AW65" s="433"/>
      <c r="AX65" s="433"/>
      <c r="AY65" s="433"/>
      <c r="AZ65" s="433"/>
      <c r="BA65" s="433"/>
      <c r="BB65" s="433"/>
      <c r="BC65" s="433"/>
      <c r="BD65" s="433"/>
      <c r="BE65" s="433"/>
      <c r="BF65" s="433"/>
      <c r="BG65" s="433"/>
      <c r="BH65" s="433"/>
      <c r="BI65" s="433"/>
      <c r="BJ65" s="433"/>
      <c r="BK65" s="433"/>
      <c r="BL65" s="433"/>
      <c r="BM65" s="433"/>
      <c r="BN65" s="433"/>
      <c r="BO65" s="433"/>
      <c r="BP65" s="433"/>
      <c r="BQ65" s="433"/>
      <c r="BR65" s="433"/>
      <c r="BS65" s="450"/>
      <c r="BT65" s="450"/>
      <c r="BU65" s="450"/>
      <c r="BV65" s="450"/>
      <c r="BW65" s="450"/>
      <c r="BX65" s="450"/>
      <c r="BY65" s="450"/>
      <c r="BZ65" s="450"/>
      <c r="CA65" s="450"/>
      <c r="CB65" s="450"/>
      <c r="CC65" s="450"/>
      <c r="CD65" s="450"/>
      <c r="CE65" s="450"/>
      <c r="CF65" s="451"/>
    </row>
    <row r="66" spans="3:84" ht="3.75" customHeight="1" x14ac:dyDescent="0.15">
      <c r="C66" s="449"/>
      <c r="D66" s="450"/>
      <c r="E66" s="450"/>
      <c r="F66" s="450"/>
      <c r="G66" s="450"/>
      <c r="H66" s="450"/>
      <c r="I66" s="450"/>
      <c r="J66" s="450"/>
      <c r="K66" s="450"/>
      <c r="L66" s="450"/>
      <c r="M66" s="450"/>
      <c r="N66" s="450"/>
      <c r="O66" s="450"/>
      <c r="P66" s="450"/>
      <c r="Q66" s="433"/>
      <c r="R66" s="433"/>
      <c r="S66" s="433"/>
      <c r="T66" s="433"/>
      <c r="U66" s="433"/>
      <c r="V66" s="433"/>
      <c r="W66" s="433"/>
      <c r="X66" s="433"/>
      <c r="Y66" s="433"/>
      <c r="Z66" s="433"/>
      <c r="AA66" s="433"/>
      <c r="AB66" s="433"/>
      <c r="AC66" s="433"/>
      <c r="AD66" s="433"/>
      <c r="AE66" s="433"/>
      <c r="AF66" s="433"/>
      <c r="AG66" s="433"/>
      <c r="AH66" s="433"/>
      <c r="AI66" s="433"/>
      <c r="AJ66" s="433"/>
      <c r="AK66" s="433"/>
      <c r="AL66" s="433"/>
      <c r="AM66" s="433"/>
      <c r="AN66" s="433"/>
      <c r="AO66" s="433"/>
      <c r="AP66" s="433"/>
      <c r="AQ66" s="433"/>
      <c r="AR66" s="433"/>
      <c r="AS66" s="433"/>
      <c r="AV66" s="433"/>
      <c r="AW66" s="433"/>
      <c r="AX66" s="433"/>
      <c r="AY66" s="433"/>
      <c r="AZ66" s="433"/>
      <c r="BA66" s="433"/>
      <c r="BB66" s="433"/>
      <c r="BC66" s="433"/>
      <c r="BD66" s="433"/>
      <c r="BE66" s="433"/>
      <c r="BF66" s="433"/>
      <c r="BG66" s="433"/>
      <c r="BH66" s="433"/>
      <c r="BI66" s="433"/>
      <c r="BJ66" s="433"/>
      <c r="BK66" s="433"/>
      <c r="BL66" s="433"/>
      <c r="BM66" s="433"/>
      <c r="BN66" s="433"/>
      <c r="BO66" s="433"/>
      <c r="BP66" s="433"/>
      <c r="BQ66" s="433"/>
      <c r="BR66" s="433"/>
      <c r="BS66" s="450"/>
      <c r="BT66" s="450"/>
      <c r="BU66" s="450"/>
      <c r="BV66" s="450"/>
      <c r="BW66" s="450"/>
      <c r="BX66" s="450"/>
      <c r="BY66" s="450"/>
      <c r="BZ66" s="450"/>
      <c r="CA66" s="450"/>
      <c r="CB66" s="450"/>
      <c r="CC66" s="450"/>
      <c r="CD66" s="450"/>
      <c r="CE66" s="450"/>
      <c r="CF66" s="451"/>
    </row>
    <row r="67" spans="3:84" ht="3.75" customHeight="1" x14ac:dyDescent="0.15">
      <c r="C67" s="449"/>
      <c r="D67" s="450"/>
      <c r="E67" s="450"/>
      <c r="F67" s="450"/>
      <c r="G67" s="450"/>
      <c r="H67" s="450"/>
      <c r="I67" s="450"/>
      <c r="J67" s="450"/>
      <c r="K67" s="450"/>
      <c r="L67" s="450"/>
      <c r="M67" s="450"/>
      <c r="N67" s="450"/>
      <c r="O67" s="450"/>
      <c r="P67" s="450"/>
      <c r="Q67" s="450"/>
      <c r="R67" s="450"/>
      <c r="S67" s="450"/>
      <c r="T67" s="450"/>
      <c r="U67" s="450"/>
      <c r="V67" s="450"/>
      <c r="W67" s="450"/>
      <c r="X67" s="450"/>
      <c r="Y67" s="450"/>
      <c r="Z67" s="450"/>
      <c r="AA67" s="450"/>
      <c r="AB67" s="450"/>
      <c r="AC67" s="450"/>
      <c r="AD67" s="450"/>
      <c r="AE67" s="450"/>
      <c r="AF67" s="450"/>
      <c r="AG67" s="450"/>
      <c r="AH67" s="450"/>
      <c r="AI67" s="450"/>
      <c r="AJ67" s="450"/>
      <c r="AK67" s="450"/>
      <c r="AL67" s="450"/>
      <c r="AM67" s="450"/>
      <c r="AN67" s="450"/>
      <c r="AO67" s="450"/>
      <c r="AP67" s="450"/>
      <c r="AQ67" s="450"/>
      <c r="AR67" s="450"/>
      <c r="AS67" s="450"/>
      <c r="AT67" s="452"/>
      <c r="AU67" s="452"/>
      <c r="AV67" s="450"/>
      <c r="AW67" s="450"/>
      <c r="AX67" s="450"/>
      <c r="AY67" s="450"/>
      <c r="AZ67" s="450"/>
      <c r="BA67" s="450"/>
      <c r="BB67" s="450"/>
      <c r="BC67" s="450"/>
      <c r="BD67" s="450"/>
      <c r="BE67" s="450"/>
      <c r="BF67" s="450"/>
      <c r="BG67" s="450"/>
      <c r="BH67" s="450"/>
      <c r="BI67" s="450"/>
      <c r="BJ67" s="450"/>
      <c r="BK67" s="450"/>
      <c r="BL67" s="450"/>
      <c r="BM67" s="450"/>
      <c r="BN67" s="450"/>
      <c r="BO67" s="450"/>
      <c r="BP67" s="450"/>
      <c r="BQ67" s="450"/>
      <c r="BR67" s="450"/>
      <c r="BS67" s="450"/>
      <c r="BT67" s="450"/>
      <c r="BU67" s="450"/>
      <c r="BV67" s="450"/>
      <c r="BW67" s="450"/>
      <c r="BX67" s="450"/>
      <c r="BY67" s="450"/>
      <c r="BZ67" s="450"/>
      <c r="CA67" s="450"/>
      <c r="CB67" s="450"/>
      <c r="CC67" s="450"/>
      <c r="CD67" s="450"/>
      <c r="CE67" s="450"/>
      <c r="CF67" s="451"/>
    </row>
    <row r="68" spans="3:84" ht="3.75" customHeight="1" x14ac:dyDescent="0.15">
      <c r="C68" s="449"/>
      <c r="Q68" s="453"/>
      <c r="R68" s="453"/>
      <c r="S68" s="453"/>
      <c r="T68" s="453"/>
      <c r="U68" s="453"/>
      <c r="V68" s="453"/>
      <c r="W68" s="453"/>
      <c r="X68" s="453"/>
      <c r="Y68" s="453"/>
      <c r="Z68" s="453"/>
      <c r="AA68" s="453"/>
      <c r="AB68" s="453"/>
      <c r="AC68" s="453"/>
      <c r="AD68" s="453"/>
      <c r="AE68" s="453"/>
      <c r="AF68" s="453"/>
      <c r="AG68" s="453"/>
      <c r="AH68" s="453"/>
      <c r="AI68" s="453"/>
      <c r="AJ68" s="453"/>
      <c r="AK68" s="453"/>
      <c r="AL68" s="453"/>
      <c r="AM68" s="453"/>
      <c r="AN68" s="453"/>
      <c r="AO68" s="453"/>
      <c r="AP68" s="453"/>
      <c r="AQ68" s="453"/>
      <c r="AR68" s="453"/>
      <c r="AS68" s="453"/>
      <c r="AT68" s="453"/>
      <c r="AU68" s="453"/>
      <c r="AV68" s="453"/>
      <c r="AW68" s="453"/>
      <c r="AX68" s="453"/>
      <c r="AY68" s="453"/>
      <c r="AZ68" s="453"/>
      <c r="BA68" s="453"/>
      <c r="BB68" s="453"/>
      <c r="BC68" s="453"/>
      <c r="BD68" s="453"/>
      <c r="BE68" s="453"/>
      <c r="BF68" s="453"/>
      <c r="BG68" s="453"/>
      <c r="BH68" s="453"/>
      <c r="BI68" s="453"/>
      <c r="BJ68" s="453"/>
      <c r="BK68" s="453"/>
      <c r="BL68" s="453"/>
      <c r="BM68" s="453"/>
      <c r="BN68" s="453"/>
      <c r="BO68" s="453"/>
      <c r="BP68" s="453"/>
      <c r="BQ68" s="453"/>
      <c r="BR68" s="453"/>
      <c r="CF68" s="454"/>
    </row>
    <row r="69" spans="3:84" ht="3.75" customHeight="1" x14ac:dyDescent="0.15">
      <c r="C69" s="449"/>
      <c r="Q69" s="453"/>
      <c r="R69" s="453"/>
      <c r="S69" s="453"/>
      <c r="T69" s="453"/>
      <c r="U69" s="453"/>
      <c r="V69" s="453"/>
      <c r="W69" s="453"/>
      <c r="X69" s="453"/>
      <c r="Y69" s="453"/>
      <c r="Z69" s="453"/>
      <c r="AA69" s="453"/>
      <c r="AB69" s="453"/>
      <c r="AC69" s="453"/>
      <c r="AD69" s="453"/>
      <c r="AE69" s="453"/>
      <c r="AF69" s="453"/>
      <c r="AG69" s="453"/>
      <c r="AH69" s="453"/>
      <c r="AI69" s="453"/>
      <c r="AJ69" s="453"/>
      <c r="AK69" s="453"/>
      <c r="AL69" s="453"/>
      <c r="AM69" s="453"/>
      <c r="AN69" s="453"/>
      <c r="AO69" s="453"/>
      <c r="AP69" s="453"/>
      <c r="AQ69" s="453"/>
      <c r="AR69" s="453"/>
      <c r="AS69" s="453"/>
      <c r="AT69" s="453"/>
      <c r="AU69" s="453"/>
      <c r="AV69" s="453"/>
      <c r="AW69" s="453"/>
      <c r="AX69" s="453"/>
      <c r="AY69" s="453"/>
      <c r="AZ69" s="453"/>
      <c r="BA69" s="453"/>
      <c r="BB69" s="453"/>
      <c r="BC69" s="453"/>
      <c r="BD69" s="453"/>
      <c r="BE69" s="453"/>
      <c r="BF69" s="453"/>
      <c r="BG69" s="453"/>
      <c r="BH69" s="453"/>
      <c r="BI69" s="453"/>
      <c r="BJ69" s="453"/>
      <c r="BK69" s="453"/>
      <c r="BL69" s="453"/>
      <c r="BM69" s="453"/>
      <c r="BN69" s="453"/>
      <c r="BO69" s="453"/>
      <c r="BP69" s="453"/>
      <c r="BQ69" s="453"/>
      <c r="BR69" s="453"/>
      <c r="CF69" s="454"/>
    </row>
    <row r="70" spans="3:84" ht="3.75" customHeight="1" x14ac:dyDescent="0.15">
      <c r="C70" s="449"/>
      <c r="D70" s="433"/>
      <c r="E70" s="433"/>
      <c r="F70" s="433"/>
      <c r="G70" s="433"/>
      <c r="H70" s="433"/>
      <c r="I70" s="433"/>
      <c r="J70" s="433"/>
      <c r="K70" s="433"/>
      <c r="L70" s="433"/>
      <c r="M70" s="433"/>
      <c r="N70" s="433"/>
      <c r="O70" s="433"/>
      <c r="P70" s="433"/>
      <c r="Q70" s="453"/>
      <c r="R70" s="453"/>
      <c r="S70" s="453"/>
      <c r="T70" s="453"/>
      <c r="U70" s="453"/>
      <c r="V70" s="453"/>
      <c r="W70" s="453"/>
      <c r="X70" s="453"/>
      <c r="Y70" s="453"/>
      <c r="Z70" s="453"/>
      <c r="AA70" s="453"/>
      <c r="AB70" s="453"/>
      <c r="AC70" s="453"/>
      <c r="AD70" s="453"/>
      <c r="AE70" s="453"/>
      <c r="AF70" s="453"/>
      <c r="AG70" s="453"/>
      <c r="AH70" s="453"/>
      <c r="AI70" s="453"/>
      <c r="AJ70" s="453"/>
      <c r="AK70" s="453"/>
      <c r="AL70" s="453"/>
      <c r="AM70" s="453"/>
      <c r="AN70" s="453"/>
      <c r="AO70" s="453"/>
      <c r="AP70" s="453"/>
      <c r="AQ70" s="453"/>
      <c r="AR70" s="453"/>
      <c r="AS70" s="453"/>
      <c r="AT70" s="453"/>
      <c r="AU70" s="453"/>
      <c r="AV70" s="453"/>
      <c r="AW70" s="453"/>
      <c r="AX70" s="453"/>
      <c r="AY70" s="453"/>
      <c r="AZ70" s="453"/>
      <c r="BA70" s="453"/>
      <c r="BB70" s="453"/>
      <c r="BC70" s="453"/>
      <c r="BD70" s="453"/>
      <c r="BE70" s="453"/>
      <c r="BF70" s="453"/>
      <c r="BG70" s="453"/>
      <c r="BH70" s="453"/>
      <c r="BI70" s="453"/>
      <c r="BJ70" s="453"/>
      <c r="BK70" s="453"/>
      <c r="BL70" s="453"/>
      <c r="BM70" s="453"/>
      <c r="BN70" s="453"/>
      <c r="BO70" s="453"/>
      <c r="BP70" s="453"/>
      <c r="BQ70" s="453"/>
      <c r="BR70" s="453"/>
      <c r="BS70" s="433"/>
      <c r="BT70" s="433"/>
      <c r="BU70" s="433"/>
      <c r="BV70" s="433"/>
      <c r="BW70" s="433"/>
      <c r="BX70" s="433"/>
      <c r="BY70" s="433"/>
      <c r="BZ70" s="433"/>
      <c r="CA70" s="433"/>
      <c r="CB70" s="433"/>
      <c r="CC70" s="433"/>
      <c r="CD70" s="433"/>
      <c r="CE70" s="433"/>
      <c r="CF70" s="443"/>
    </row>
    <row r="71" spans="3:84" ht="3.75" customHeight="1" x14ac:dyDescent="0.15">
      <c r="C71" s="449"/>
      <c r="D71" s="433"/>
      <c r="E71" s="433"/>
      <c r="F71" s="433"/>
      <c r="G71" s="433"/>
      <c r="H71" s="433"/>
      <c r="I71" s="433"/>
      <c r="J71" s="433"/>
      <c r="K71" s="433"/>
      <c r="L71" s="433"/>
      <c r="M71" s="433"/>
      <c r="N71" s="433"/>
      <c r="O71" s="433"/>
      <c r="P71" s="433"/>
      <c r="Q71" s="453"/>
      <c r="R71" s="453"/>
      <c r="S71" s="453"/>
      <c r="T71" s="453"/>
      <c r="U71" s="453"/>
      <c r="V71" s="453"/>
      <c r="W71" s="453"/>
      <c r="X71" s="453"/>
      <c r="Y71" s="453"/>
      <c r="Z71" s="453"/>
      <c r="AA71" s="453"/>
      <c r="AB71" s="453"/>
      <c r="AC71" s="453"/>
      <c r="AD71" s="453"/>
      <c r="AE71" s="453"/>
      <c r="AF71" s="453"/>
      <c r="AG71" s="453"/>
      <c r="AH71" s="453"/>
      <c r="AI71" s="453"/>
      <c r="AJ71" s="453"/>
      <c r="AK71" s="453"/>
      <c r="AL71" s="453"/>
      <c r="AM71" s="453"/>
      <c r="AN71" s="453"/>
      <c r="AO71" s="453"/>
      <c r="AP71" s="453"/>
      <c r="AQ71" s="453"/>
      <c r="AR71" s="453"/>
      <c r="AS71" s="453"/>
      <c r="AT71" s="453"/>
      <c r="AU71" s="453"/>
      <c r="AV71" s="453"/>
      <c r="AW71" s="453"/>
      <c r="AX71" s="453"/>
      <c r="AY71" s="453"/>
      <c r="AZ71" s="453"/>
      <c r="BA71" s="453"/>
      <c r="BB71" s="453"/>
      <c r="BC71" s="453"/>
      <c r="BD71" s="453"/>
      <c r="BE71" s="453"/>
      <c r="BF71" s="453"/>
      <c r="BG71" s="453"/>
      <c r="BH71" s="453"/>
      <c r="BI71" s="453"/>
      <c r="BJ71" s="453"/>
      <c r="BK71" s="453"/>
      <c r="BL71" s="453"/>
      <c r="BM71" s="453"/>
      <c r="BN71" s="453"/>
      <c r="BO71" s="453"/>
      <c r="BP71" s="453"/>
      <c r="BQ71" s="453"/>
      <c r="BR71" s="453"/>
      <c r="BS71" s="433"/>
      <c r="BT71" s="433"/>
      <c r="BU71" s="433"/>
      <c r="BV71" s="433"/>
      <c r="BW71" s="433"/>
      <c r="BX71" s="433"/>
      <c r="BY71" s="433"/>
      <c r="BZ71" s="433"/>
      <c r="CA71" s="433"/>
      <c r="CB71" s="433"/>
      <c r="CC71" s="433"/>
      <c r="CD71" s="433"/>
      <c r="CE71" s="433"/>
      <c r="CF71" s="443"/>
    </row>
    <row r="72" spans="3:84" ht="3.75" customHeight="1" x14ac:dyDescent="0.15">
      <c r="C72" s="449"/>
      <c r="D72" s="433"/>
      <c r="E72" s="433"/>
      <c r="F72" s="433"/>
      <c r="G72" s="433"/>
      <c r="H72" s="433"/>
      <c r="I72" s="433"/>
      <c r="J72" s="433"/>
      <c r="K72" s="433"/>
      <c r="L72" s="433"/>
      <c r="M72" s="433"/>
      <c r="N72" s="433"/>
      <c r="O72" s="433"/>
      <c r="P72" s="433"/>
      <c r="Q72" s="433"/>
      <c r="R72" s="433"/>
      <c r="S72" s="433"/>
      <c r="T72" s="433"/>
      <c r="U72" s="433"/>
      <c r="V72" s="433"/>
      <c r="W72" s="433"/>
      <c r="X72" s="433"/>
      <c r="Y72" s="433"/>
      <c r="Z72" s="433"/>
      <c r="AA72" s="433"/>
      <c r="AB72" s="433"/>
      <c r="AC72" s="433"/>
      <c r="AD72" s="433"/>
      <c r="AE72" s="433"/>
      <c r="AF72" s="433"/>
      <c r="AG72" s="433"/>
      <c r="AH72" s="433"/>
      <c r="AI72" s="433"/>
      <c r="AJ72" s="433"/>
      <c r="AK72" s="433"/>
      <c r="AL72" s="433"/>
      <c r="AM72" s="433"/>
      <c r="AN72" s="433"/>
      <c r="AO72" s="433"/>
      <c r="AP72" s="433"/>
      <c r="AQ72" s="433"/>
      <c r="AR72" s="433"/>
      <c r="AS72" s="433"/>
      <c r="AV72" s="433"/>
      <c r="AW72" s="433"/>
      <c r="AX72" s="433"/>
      <c r="AY72" s="433"/>
      <c r="AZ72" s="433"/>
      <c r="BA72" s="433"/>
      <c r="BB72" s="433"/>
      <c r="BC72" s="433"/>
      <c r="BD72" s="433"/>
      <c r="BE72" s="433"/>
      <c r="BF72" s="433"/>
      <c r="BG72" s="433"/>
      <c r="BH72" s="433"/>
      <c r="BI72" s="433"/>
      <c r="BJ72" s="433"/>
      <c r="BK72" s="433"/>
      <c r="BL72" s="433"/>
      <c r="BM72" s="433"/>
      <c r="BN72" s="433"/>
      <c r="BO72" s="433"/>
      <c r="BP72" s="433"/>
      <c r="BQ72" s="433"/>
      <c r="BR72" s="433"/>
      <c r="BS72" s="433"/>
      <c r="BT72" s="433"/>
      <c r="BU72" s="433"/>
      <c r="BV72" s="433"/>
      <c r="BW72" s="433"/>
      <c r="BX72" s="433"/>
      <c r="BY72" s="433"/>
      <c r="BZ72" s="433"/>
      <c r="CA72" s="433"/>
      <c r="CB72" s="433"/>
      <c r="CC72" s="433"/>
      <c r="CD72" s="433"/>
      <c r="CE72" s="433"/>
      <c r="CF72" s="443"/>
    </row>
    <row r="73" spans="3:84" ht="3.75" customHeight="1" x14ac:dyDescent="0.15">
      <c r="C73" s="449"/>
      <c r="D73" s="433"/>
      <c r="E73" s="433"/>
      <c r="F73" s="433"/>
      <c r="G73" s="433"/>
      <c r="H73" s="433"/>
      <c r="I73" s="433"/>
      <c r="J73" s="433"/>
      <c r="K73" s="433"/>
      <c r="L73" s="433"/>
      <c r="M73" s="433"/>
      <c r="N73" s="433"/>
      <c r="O73" s="433"/>
      <c r="P73" s="433"/>
      <c r="Q73" s="433"/>
      <c r="R73" s="433"/>
      <c r="S73" s="433"/>
      <c r="T73" s="433"/>
      <c r="U73" s="433"/>
      <c r="V73" s="433"/>
      <c r="W73" s="433"/>
      <c r="X73" s="433"/>
      <c r="Y73" s="433"/>
      <c r="Z73" s="433"/>
      <c r="AA73" s="433"/>
      <c r="AB73" s="433"/>
      <c r="AC73" s="433"/>
      <c r="AD73" s="433"/>
      <c r="AE73" s="433"/>
      <c r="AF73" s="433"/>
      <c r="AG73" s="433"/>
      <c r="AH73" s="433"/>
      <c r="AI73" s="433"/>
      <c r="AJ73" s="433"/>
      <c r="AK73" s="433"/>
      <c r="AL73" s="433"/>
      <c r="AM73" s="433"/>
      <c r="AN73" s="433"/>
      <c r="AO73" s="433"/>
      <c r="AP73" s="433"/>
      <c r="AQ73" s="433"/>
      <c r="AR73" s="433"/>
      <c r="AS73" s="433"/>
      <c r="AV73" s="433"/>
      <c r="AW73" s="433"/>
      <c r="AX73" s="433"/>
      <c r="AY73" s="433"/>
      <c r="AZ73" s="433"/>
      <c r="BA73" s="433"/>
      <c r="BB73" s="433"/>
      <c r="BC73" s="433"/>
      <c r="BD73" s="433"/>
      <c r="BE73" s="433"/>
      <c r="BF73" s="433"/>
      <c r="BG73" s="433"/>
      <c r="BH73" s="433"/>
      <c r="BI73" s="433"/>
      <c r="BJ73" s="433"/>
      <c r="BK73" s="433"/>
      <c r="BL73" s="433"/>
      <c r="BM73" s="433"/>
      <c r="BN73" s="433"/>
      <c r="BO73" s="433"/>
      <c r="BP73" s="433"/>
      <c r="BQ73" s="433"/>
      <c r="BR73" s="433"/>
      <c r="BS73" s="433"/>
      <c r="BT73" s="433"/>
      <c r="BU73" s="433"/>
      <c r="BV73" s="433"/>
      <c r="BW73" s="433"/>
      <c r="BX73" s="433"/>
      <c r="BY73" s="433"/>
      <c r="BZ73" s="433"/>
      <c r="CA73" s="433"/>
      <c r="CB73" s="433"/>
      <c r="CC73" s="433"/>
      <c r="CD73" s="433"/>
      <c r="CE73" s="433"/>
      <c r="CF73" s="443"/>
    </row>
    <row r="74" spans="3:84" ht="3.75" customHeight="1" x14ac:dyDescent="0.15">
      <c r="C74" s="449"/>
      <c r="D74" s="433"/>
      <c r="E74" s="433"/>
      <c r="F74" s="433"/>
      <c r="G74" s="433"/>
      <c r="H74" s="433"/>
      <c r="I74" s="433"/>
      <c r="J74" s="433"/>
      <c r="K74" s="433"/>
      <c r="L74" s="433"/>
      <c r="M74" s="433"/>
      <c r="N74" s="433"/>
      <c r="O74" s="433"/>
      <c r="P74" s="433"/>
      <c r="Q74" s="433"/>
      <c r="R74" s="433"/>
      <c r="S74" s="433"/>
      <c r="T74" s="433"/>
      <c r="U74" s="433"/>
      <c r="V74" s="433"/>
      <c r="W74" s="433"/>
      <c r="X74" s="433"/>
      <c r="Y74" s="433"/>
      <c r="Z74" s="433"/>
      <c r="AA74" s="433"/>
      <c r="AB74" s="433"/>
      <c r="AC74" s="433"/>
      <c r="AD74" s="433"/>
      <c r="AE74" s="433"/>
      <c r="AF74" s="433"/>
      <c r="AG74" s="433"/>
      <c r="AH74" s="433"/>
      <c r="AI74" s="433"/>
      <c r="AJ74" s="433"/>
      <c r="AK74" s="433"/>
      <c r="AL74" s="433"/>
      <c r="AM74" s="433"/>
      <c r="AN74" s="433"/>
      <c r="AO74" s="433"/>
      <c r="AP74" s="433"/>
      <c r="AQ74" s="433"/>
      <c r="AR74" s="433"/>
      <c r="AS74" s="433"/>
      <c r="AV74" s="433"/>
      <c r="AW74" s="433"/>
      <c r="AX74" s="433"/>
      <c r="AY74" s="433"/>
      <c r="AZ74" s="433"/>
      <c r="BA74" s="433"/>
      <c r="BB74" s="433"/>
      <c r="BC74" s="433"/>
      <c r="BD74" s="433"/>
      <c r="BE74" s="433"/>
      <c r="BF74" s="433"/>
      <c r="BG74" s="433"/>
      <c r="BH74" s="433"/>
      <c r="BI74" s="433"/>
      <c r="BJ74" s="433"/>
      <c r="BK74" s="433"/>
      <c r="BL74" s="433"/>
      <c r="BM74" s="433"/>
      <c r="BN74" s="433"/>
      <c r="BO74" s="433"/>
      <c r="BP74" s="433"/>
      <c r="BQ74" s="433"/>
      <c r="BR74" s="433"/>
      <c r="BS74" s="433"/>
      <c r="BT74" s="433"/>
      <c r="BU74" s="433"/>
      <c r="BV74" s="433"/>
      <c r="BW74" s="433"/>
      <c r="BX74" s="433"/>
      <c r="BY74" s="433"/>
      <c r="BZ74" s="433"/>
      <c r="CA74" s="433"/>
      <c r="CB74" s="433"/>
      <c r="CC74" s="433"/>
      <c r="CD74" s="433"/>
      <c r="CE74" s="433"/>
      <c r="CF74" s="443"/>
    </row>
    <row r="75" spans="3:84" ht="3.75" customHeight="1" x14ac:dyDescent="0.15">
      <c r="C75" s="449"/>
      <c r="D75" s="433"/>
      <c r="E75" s="433"/>
      <c r="F75" s="433"/>
      <c r="G75" s="433"/>
      <c r="H75" s="433"/>
      <c r="I75" s="433"/>
      <c r="J75" s="433"/>
      <c r="K75" s="433"/>
      <c r="L75" s="433"/>
      <c r="M75" s="433"/>
      <c r="N75" s="433"/>
      <c r="O75" s="433"/>
      <c r="P75" s="433"/>
      <c r="Q75" s="433"/>
      <c r="R75" s="433"/>
      <c r="S75" s="433"/>
      <c r="T75" s="433"/>
      <c r="U75" s="433"/>
      <c r="V75" s="433"/>
      <c r="W75" s="433"/>
      <c r="X75" s="433"/>
      <c r="Y75" s="433"/>
      <c r="Z75" s="433"/>
      <c r="AA75" s="433"/>
      <c r="AB75" s="433"/>
      <c r="AC75" s="433"/>
      <c r="AD75" s="433"/>
      <c r="AE75" s="433"/>
      <c r="AF75" s="433"/>
      <c r="AG75" s="433"/>
      <c r="AH75" s="433"/>
      <c r="AI75" s="433"/>
      <c r="AJ75" s="433"/>
      <c r="AK75" s="433"/>
      <c r="AL75" s="433"/>
      <c r="AM75" s="433"/>
      <c r="AN75" s="433"/>
      <c r="AO75" s="433"/>
      <c r="AP75" s="433"/>
      <c r="AQ75" s="433"/>
      <c r="AR75" s="433"/>
      <c r="AS75" s="433"/>
      <c r="AV75" s="433"/>
      <c r="AW75" s="433"/>
      <c r="AX75" s="433"/>
      <c r="AY75" s="433"/>
      <c r="AZ75" s="433"/>
      <c r="BA75" s="433"/>
      <c r="BB75" s="433"/>
      <c r="BC75" s="433"/>
      <c r="BD75" s="433"/>
      <c r="BE75" s="433"/>
      <c r="BF75" s="433"/>
      <c r="BG75" s="433"/>
      <c r="BH75" s="433"/>
      <c r="BI75" s="433"/>
      <c r="BJ75" s="433"/>
      <c r="BK75" s="433"/>
      <c r="BL75" s="433"/>
      <c r="BM75" s="433"/>
      <c r="BN75" s="433"/>
      <c r="BO75" s="433"/>
      <c r="BP75" s="433"/>
      <c r="BQ75" s="433"/>
      <c r="BR75" s="433"/>
      <c r="BS75" s="433"/>
      <c r="BT75" s="433"/>
      <c r="BU75" s="433"/>
      <c r="BV75" s="433"/>
      <c r="BW75" s="433"/>
      <c r="BX75" s="433"/>
      <c r="BY75" s="433"/>
      <c r="BZ75" s="433"/>
      <c r="CA75" s="433"/>
      <c r="CB75" s="433"/>
      <c r="CC75" s="433"/>
      <c r="CD75" s="433"/>
      <c r="CE75" s="433"/>
      <c r="CF75" s="443"/>
    </row>
    <row r="76" spans="3:84" ht="3.75" customHeight="1" x14ac:dyDescent="0.15">
      <c r="C76" s="449"/>
      <c r="D76" s="433"/>
      <c r="E76" s="433"/>
      <c r="F76" s="433"/>
      <c r="G76" s="433"/>
      <c r="H76" s="433"/>
      <c r="I76" s="433"/>
      <c r="J76" s="433"/>
      <c r="K76" s="433"/>
      <c r="L76" s="433"/>
      <c r="M76" s="433"/>
      <c r="N76" s="433"/>
      <c r="O76" s="433"/>
      <c r="P76" s="433"/>
      <c r="Q76" s="433"/>
      <c r="R76" s="433"/>
      <c r="S76" s="433"/>
      <c r="T76" s="433"/>
      <c r="U76" s="433"/>
      <c r="V76" s="433"/>
      <c r="W76" s="433"/>
      <c r="X76" s="433"/>
      <c r="Y76" s="433"/>
      <c r="Z76" s="433"/>
      <c r="AA76" s="433"/>
      <c r="AB76" s="433"/>
      <c r="AC76" s="433"/>
      <c r="AD76" s="433"/>
      <c r="AE76" s="433"/>
      <c r="AF76" s="433"/>
      <c r="AG76" s="433"/>
      <c r="AH76" s="433"/>
      <c r="AI76" s="433"/>
      <c r="AJ76" s="433"/>
      <c r="AK76" s="433"/>
      <c r="AL76" s="433"/>
      <c r="AM76" s="433"/>
      <c r="AN76" s="433"/>
      <c r="AO76" s="433"/>
      <c r="AP76" s="433"/>
      <c r="AQ76" s="433"/>
      <c r="AR76" s="433"/>
      <c r="AS76" s="433"/>
      <c r="AV76" s="433"/>
      <c r="AW76" s="433"/>
      <c r="AX76" s="433"/>
      <c r="AY76" s="433"/>
      <c r="AZ76" s="433"/>
      <c r="BA76" s="433"/>
      <c r="BB76" s="433"/>
      <c r="BC76" s="433"/>
      <c r="BD76" s="433"/>
      <c r="BE76" s="433"/>
      <c r="BF76" s="433"/>
      <c r="BG76" s="433"/>
      <c r="BH76" s="433"/>
      <c r="BI76" s="433"/>
      <c r="BJ76" s="433"/>
      <c r="BK76" s="433"/>
      <c r="BL76" s="433"/>
      <c r="BM76" s="433"/>
      <c r="BN76" s="433"/>
      <c r="BO76" s="433"/>
      <c r="BP76" s="433"/>
      <c r="BQ76" s="433"/>
      <c r="BR76" s="433"/>
      <c r="BS76" s="433"/>
      <c r="BT76" s="433"/>
      <c r="BU76" s="433"/>
      <c r="BV76" s="433"/>
      <c r="BW76" s="433"/>
      <c r="BX76" s="433"/>
      <c r="BY76" s="433"/>
      <c r="BZ76" s="433"/>
      <c r="CA76" s="433"/>
      <c r="CB76" s="433"/>
      <c r="CC76" s="433"/>
      <c r="CD76" s="433"/>
      <c r="CE76" s="433"/>
      <c r="CF76" s="443"/>
    </row>
    <row r="77" spans="3:84" ht="3.75" customHeight="1" x14ac:dyDescent="0.15">
      <c r="C77" s="449"/>
      <c r="D77" s="433"/>
      <c r="E77" s="433"/>
      <c r="F77" s="433"/>
      <c r="G77" s="433"/>
      <c r="H77" s="433"/>
      <c r="I77" s="433"/>
      <c r="J77" s="433"/>
      <c r="K77" s="433"/>
      <c r="L77" s="433"/>
      <c r="M77" s="433"/>
      <c r="N77" s="433"/>
      <c r="O77" s="433"/>
      <c r="P77" s="433"/>
      <c r="Q77" s="433"/>
      <c r="R77" s="433"/>
      <c r="S77" s="433"/>
      <c r="T77" s="433"/>
      <c r="U77" s="433"/>
      <c r="V77" s="433"/>
      <c r="W77" s="433"/>
      <c r="X77" s="433"/>
      <c r="Y77" s="433"/>
      <c r="Z77" s="433"/>
      <c r="AA77" s="433"/>
      <c r="AB77" s="433"/>
      <c r="AC77" s="433"/>
      <c r="AD77" s="433"/>
      <c r="AE77" s="433"/>
      <c r="AF77" s="433"/>
      <c r="AG77" s="433"/>
      <c r="AH77" s="433"/>
      <c r="AI77" s="433"/>
      <c r="AJ77" s="433"/>
      <c r="AK77" s="433"/>
      <c r="AL77" s="433"/>
      <c r="AM77" s="433"/>
      <c r="AN77" s="433"/>
      <c r="AO77" s="433"/>
      <c r="AP77" s="433"/>
      <c r="AQ77" s="433"/>
      <c r="AR77" s="433"/>
      <c r="AS77" s="433"/>
      <c r="AV77" s="433"/>
      <c r="AW77" s="433"/>
      <c r="AX77" s="433"/>
      <c r="AY77" s="433"/>
      <c r="AZ77" s="433"/>
      <c r="BA77" s="433"/>
      <c r="BB77" s="433"/>
      <c r="BC77" s="433"/>
      <c r="BD77" s="433"/>
      <c r="BE77" s="433"/>
      <c r="BF77" s="433"/>
      <c r="BG77" s="433"/>
      <c r="BH77" s="433"/>
      <c r="BI77" s="433"/>
      <c r="BJ77" s="433"/>
      <c r="BK77" s="433"/>
      <c r="BL77" s="433"/>
      <c r="BM77" s="433"/>
      <c r="BN77" s="433"/>
      <c r="BO77" s="433"/>
      <c r="BP77" s="433"/>
      <c r="BQ77" s="433"/>
      <c r="BR77" s="433"/>
      <c r="BS77" s="433"/>
      <c r="BT77" s="433"/>
      <c r="BU77" s="433"/>
      <c r="BV77" s="433"/>
      <c r="BW77" s="433"/>
      <c r="BX77" s="433"/>
      <c r="BY77" s="433"/>
      <c r="BZ77" s="433"/>
      <c r="CA77" s="433"/>
      <c r="CB77" s="433"/>
      <c r="CC77" s="433"/>
      <c r="CD77" s="433"/>
      <c r="CE77" s="433"/>
      <c r="CF77" s="443"/>
    </row>
    <row r="78" spans="3:84" ht="3.75" customHeight="1" x14ac:dyDescent="0.15">
      <c r="C78" s="449"/>
      <c r="D78" s="433"/>
      <c r="E78" s="433"/>
      <c r="F78" s="433"/>
      <c r="G78" s="433"/>
      <c r="H78" s="433"/>
      <c r="I78" s="433"/>
      <c r="J78" s="433"/>
      <c r="K78" s="433"/>
      <c r="L78" s="433"/>
      <c r="M78" s="433"/>
      <c r="N78" s="433"/>
      <c r="O78" s="433"/>
      <c r="P78" s="433"/>
      <c r="Q78" s="433"/>
      <c r="R78" s="433"/>
      <c r="S78" s="433"/>
      <c r="T78" s="433"/>
      <c r="U78" s="433"/>
      <c r="V78" s="433"/>
      <c r="W78" s="433"/>
      <c r="X78" s="433"/>
      <c r="Y78" s="433"/>
      <c r="Z78" s="433"/>
      <c r="AA78" s="433"/>
      <c r="AB78" s="433"/>
      <c r="AC78" s="433"/>
      <c r="AD78" s="433"/>
      <c r="AE78" s="433"/>
      <c r="AF78" s="433"/>
      <c r="AG78" s="433"/>
      <c r="AH78" s="433"/>
      <c r="AI78" s="433"/>
      <c r="AJ78" s="433"/>
      <c r="AK78" s="433"/>
      <c r="AL78" s="433"/>
      <c r="AM78" s="433"/>
      <c r="AN78" s="433"/>
      <c r="AO78" s="433"/>
      <c r="AP78" s="433"/>
      <c r="AQ78" s="433"/>
      <c r="AR78" s="433"/>
      <c r="AS78" s="433"/>
      <c r="AV78" s="433"/>
      <c r="AW78" s="433"/>
      <c r="AX78" s="433"/>
      <c r="AY78" s="433"/>
      <c r="AZ78" s="433"/>
      <c r="BA78" s="433"/>
      <c r="BB78" s="433"/>
      <c r="BC78" s="433"/>
      <c r="BD78" s="433"/>
      <c r="BE78" s="433"/>
      <c r="BF78" s="433"/>
      <c r="BG78" s="433"/>
      <c r="BH78" s="433"/>
      <c r="BI78" s="433"/>
      <c r="BJ78" s="433"/>
      <c r="BK78" s="433"/>
      <c r="BL78" s="433"/>
      <c r="BM78" s="433"/>
      <c r="BN78" s="433"/>
      <c r="BO78" s="433"/>
      <c r="BP78" s="433"/>
      <c r="BQ78" s="433"/>
      <c r="BR78" s="433"/>
      <c r="BS78" s="433"/>
      <c r="BT78" s="433"/>
      <c r="BU78" s="433"/>
      <c r="BV78" s="433"/>
      <c r="BW78" s="433"/>
      <c r="BX78" s="433"/>
      <c r="BY78" s="433"/>
      <c r="BZ78" s="433"/>
      <c r="CA78" s="433"/>
      <c r="CB78" s="433"/>
      <c r="CC78" s="433"/>
      <c r="CD78" s="433"/>
      <c r="CE78" s="433"/>
      <c r="CF78" s="443"/>
    </row>
    <row r="79" spans="3:84" ht="3.75" customHeight="1" x14ac:dyDescent="0.15">
      <c r="C79" s="449"/>
      <c r="D79" s="433"/>
      <c r="E79" s="433"/>
      <c r="F79" s="433"/>
      <c r="G79" s="433"/>
      <c r="H79" s="433"/>
      <c r="I79" s="433"/>
      <c r="J79" s="433"/>
      <c r="K79" s="433"/>
      <c r="L79" s="433"/>
      <c r="M79" s="433"/>
      <c r="N79" s="433"/>
      <c r="O79" s="433"/>
      <c r="P79" s="433"/>
      <c r="Q79" s="433"/>
      <c r="R79" s="433"/>
      <c r="S79" s="433"/>
      <c r="T79" s="433"/>
      <c r="U79" s="433"/>
      <c r="V79" s="433"/>
      <c r="W79" s="433"/>
      <c r="X79" s="433"/>
      <c r="Y79" s="433"/>
      <c r="Z79" s="433"/>
      <c r="AA79" s="433"/>
      <c r="AB79" s="433"/>
      <c r="AC79" s="433"/>
      <c r="AD79" s="433"/>
      <c r="AE79" s="433"/>
      <c r="AF79" s="433"/>
      <c r="AG79" s="433"/>
      <c r="AH79" s="433"/>
      <c r="AI79" s="433"/>
      <c r="AJ79" s="433"/>
      <c r="AK79" s="433"/>
      <c r="AL79" s="433"/>
      <c r="AM79" s="433"/>
      <c r="AN79" s="433"/>
      <c r="AO79" s="433"/>
      <c r="AP79" s="433"/>
      <c r="AQ79" s="433"/>
      <c r="AR79" s="433"/>
      <c r="AS79" s="433"/>
      <c r="AV79" s="433"/>
      <c r="AW79" s="433"/>
      <c r="AX79" s="433"/>
      <c r="AY79" s="433"/>
      <c r="AZ79" s="433"/>
      <c r="BA79" s="433"/>
      <c r="BB79" s="433"/>
      <c r="BC79" s="433"/>
      <c r="BD79" s="433"/>
      <c r="BE79" s="433"/>
      <c r="BF79" s="433"/>
      <c r="BG79" s="433"/>
      <c r="BH79" s="433"/>
      <c r="BI79" s="433"/>
      <c r="BJ79" s="433"/>
      <c r="BK79" s="433"/>
      <c r="BL79" s="433"/>
      <c r="BM79" s="433"/>
      <c r="BN79" s="433"/>
      <c r="BO79" s="433"/>
      <c r="BP79" s="433"/>
      <c r="BQ79" s="433"/>
      <c r="BR79" s="433"/>
      <c r="BS79" s="433"/>
      <c r="BT79" s="433"/>
      <c r="BU79" s="433"/>
      <c r="BV79" s="433"/>
      <c r="BW79" s="433"/>
      <c r="BX79" s="433"/>
      <c r="BY79" s="433"/>
      <c r="BZ79" s="433"/>
      <c r="CA79" s="433"/>
      <c r="CB79" s="433"/>
      <c r="CC79" s="433"/>
      <c r="CD79" s="433"/>
      <c r="CE79" s="433"/>
      <c r="CF79" s="443"/>
    </row>
    <row r="80" spans="3:84" ht="3.75" customHeight="1" x14ac:dyDescent="0.15">
      <c r="C80" s="449"/>
      <c r="D80" s="433"/>
      <c r="E80" s="433"/>
      <c r="F80" s="433"/>
      <c r="G80" s="433"/>
      <c r="H80" s="433"/>
      <c r="I80" s="433"/>
      <c r="J80" s="433"/>
      <c r="K80" s="433"/>
      <c r="L80" s="433"/>
      <c r="M80" s="433"/>
      <c r="N80" s="433"/>
      <c r="O80" s="433"/>
      <c r="P80" s="433"/>
      <c r="Q80" s="433"/>
      <c r="R80" s="433"/>
      <c r="S80" s="433"/>
      <c r="T80" s="433"/>
      <c r="U80" s="433"/>
      <c r="V80" s="433"/>
      <c r="W80" s="433"/>
      <c r="X80" s="433"/>
      <c r="Y80" s="433"/>
      <c r="Z80" s="433"/>
      <c r="AA80" s="433"/>
      <c r="AB80" s="433"/>
      <c r="AC80" s="433"/>
      <c r="AD80" s="433"/>
      <c r="AE80" s="433"/>
      <c r="AF80" s="433"/>
      <c r="AG80" s="433"/>
      <c r="AH80" s="433"/>
      <c r="AI80" s="433"/>
      <c r="AJ80" s="433"/>
      <c r="AK80" s="433"/>
      <c r="AL80" s="433"/>
      <c r="AM80" s="433"/>
      <c r="AN80" s="433"/>
      <c r="AO80" s="433"/>
      <c r="AP80" s="433"/>
      <c r="AQ80" s="433"/>
      <c r="AR80" s="433"/>
      <c r="AS80" s="433"/>
      <c r="AV80" s="433"/>
      <c r="AW80" s="433"/>
      <c r="AX80" s="433"/>
      <c r="AY80" s="433"/>
      <c r="AZ80" s="433"/>
      <c r="BA80" s="433"/>
      <c r="BB80" s="433"/>
      <c r="BC80" s="433"/>
      <c r="BD80" s="433"/>
      <c r="BE80" s="433"/>
      <c r="BF80" s="433"/>
      <c r="BG80" s="433"/>
      <c r="BH80" s="433"/>
      <c r="BI80" s="433"/>
      <c r="BJ80" s="433"/>
      <c r="BK80" s="433"/>
      <c r="BL80" s="433"/>
      <c r="BM80" s="433"/>
      <c r="BN80" s="433"/>
      <c r="BO80" s="433"/>
      <c r="BP80" s="433"/>
      <c r="BQ80" s="433"/>
      <c r="BR80" s="433"/>
      <c r="BS80" s="433"/>
      <c r="BT80" s="433"/>
      <c r="BU80" s="433"/>
      <c r="BV80" s="433"/>
      <c r="BW80" s="433"/>
      <c r="BX80" s="433"/>
      <c r="BY80" s="433"/>
      <c r="BZ80" s="433"/>
      <c r="CA80" s="433"/>
      <c r="CB80" s="433"/>
      <c r="CC80" s="433"/>
      <c r="CD80" s="433"/>
      <c r="CE80" s="433"/>
      <c r="CF80" s="443"/>
    </row>
    <row r="81" spans="3:84" ht="3.75" customHeight="1" x14ac:dyDescent="0.15">
      <c r="C81" s="449"/>
      <c r="D81" s="433"/>
      <c r="E81" s="433"/>
      <c r="F81" s="433"/>
      <c r="G81" s="433"/>
      <c r="H81" s="433"/>
      <c r="I81" s="433"/>
      <c r="J81" s="433"/>
      <c r="K81" s="433"/>
      <c r="L81" s="433"/>
      <c r="M81" s="433"/>
      <c r="N81" s="433"/>
      <c r="O81" s="433"/>
      <c r="P81" s="433"/>
      <c r="Q81" s="433"/>
      <c r="R81" s="433"/>
      <c r="S81" s="433"/>
      <c r="T81" s="433"/>
      <c r="U81" s="433"/>
      <c r="V81" s="433"/>
      <c r="W81" s="433"/>
      <c r="X81" s="433"/>
      <c r="Y81" s="433"/>
      <c r="Z81" s="433"/>
      <c r="AA81" s="433"/>
      <c r="AB81" s="433"/>
      <c r="AC81" s="433"/>
      <c r="AD81" s="433"/>
      <c r="AE81" s="433"/>
      <c r="AF81" s="433"/>
      <c r="AG81" s="433"/>
      <c r="AH81" s="433"/>
      <c r="AI81" s="433"/>
      <c r="AJ81" s="433"/>
      <c r="AK81" s="433"/>
      <c r="AL81" s="433"/>
      <c r="AM81" s="433"/>
      <c r="AN81" s="433"/>
      <c r="AO81" s="433"/>
      <c r="AP81" s="433"/>
      <c r="AQ81" s="433"/>
      <c r="AR81" s="433"/>
      <c r="AS81" s="433"/>
      <c r="AV81" s="433"/>
      <c r="AW81" s="433"/>
      <c r="AX81" s="433"/>
      <c r="AY81" s="433"/>
      <c r="AZ81" s="433"/>
      <c r="BA81" s="433"/>
      <c r="BB81" s="433"/>
      <c r="BC81" s="433"/>
      <c r="BD81" s="433"/>
      <c r="BE81" s="433"/>
      <c r="BF81" s="433"/>
      <c r="BG81" s="433"/>
      <c r="BH81" s="433"/>
      <c r="BI81" s="433"/>
      <c r="BJ81" s="433"/>
      <c r="BK81" s="433"/>
      <c r="BL81" s="433"/>
      <c r="BM81" s="433"/>
      <c r="BN81" s="433"/>
      <c r="BO81" s="433"/>
      <c r="BP81" s="433"/>
      <c r="BQ81" s="433"/>
      <c r="BR81" s="433"/>
      <c r="BS81" s="433"/>
      <c r="BT81" s="433"/>
      <c r="BU81" s="433"/>
      <c r="BV81" s="433"/>
      <c r="BW81" s="433"/>
      <c r="BX81" s="433"/>
      <c r="BY81" s="433"/>
      <c r="BZ81" s="433"/>
      <c r="CA81" s="433"/>
      <c r="CB81" s="433"/>
      <c r="CC81" s="433"/>
      <c r="CD81" s="433"/>
      <c r="CE81" s="433"/>
      <c r="CF81" s="443"/>
    </row>
    <row r="82" spans="3:84" ht="3.75" customHeight="1" x14ac:dyDescent="0.15">
      <c r="C82" s="449"/>
      <c r="D82" s="433"/>
      <c r="E82" s="433"/>
      <c r="F82" s="433"/>
      <c r="G82" s="433"/>
      <c r="H82" s="433"/>
      <c r="I82" s="433"/>
      <c r="J82" s="433"/>
      <c r="K82" s="433"/>
      <c r="L82" s="433"/>
      <c r="M82" s="433"/>
      <c r="N82" s="433"/>
      <c r="O82" s="433"/>
      <c r="P82" s="433"/>
      <c r="Q82" s="433"/>
      <c r="R82" s="433"/>
      <c r="S82" s="433"/>
      <c r="T82" s="433"/>
      <c r="U82" s="433"/>
      <c r="V82" s="433"/>
      <c r="W82" s="433"/>
      <c r="X82" s="433"/>
      <c r="Y82" s="433"/>
      <c r="Z82" s="433"/>
      <c r="AA82" s="433"/>
      <c r="AB82" s="433"/>
      <c r="AC82" s="433"/>
      <c r="AD82" s="433"/>
      <c r="AE82" s="433"/>
      <c r="AF82" s="433"/>
      <c r="AG82" s="433"/>
      <c r="AH82" s="433"/>
      <c r="AI82" s="433"/>
      <c r="AJ82" s="433"/>
      <c r="AK82" s="433"/>
      <c r="AL82" s="433"/>
      <c r="AM82" s="433"/>
      <c r="AN82" s="433"/>
      <c r="AO82" s="433"/>
      <c r="AP82" s="433"/>
      <c r="AQ82" s="433"/>
      <c r="AR82" s="433"/>
      <c r="AS82" s="433"/>
      <c r="AV82" s="433"/>
      <c r="AW82" s="433"/>
      <c r="AX82" s="433"/>
      <c r="AY82" s="433"/>
      <c r="AZ82" s="433"/>
      <c r="BA82" s="433"/>
      <c r="BB82" s="433"/>
      <c r="BC82" s="433"/>
      <c r="BD82" s="433"/>
      <c r="BE82" s="433"/>
      <c r="BF82" s="433"/>
      <c r="BG82" s="433"/>
      <c r="BH82" s="433"/>
      <c r="BI82" s="433"/>
      <c r="BJ82" s="433"/>
      <c r="BK82" s="433"/>
      <c r="BL82" s="433"/>
      <c r="BM82" s="433"/>
      <c r="BN82" s="433"/>
      <c r="BO82" s="433"/>
      <c r="BP82" s="433"/>
      <c r="BQ82" s="433"/>
      <c r="BR82" s="433"/>
      <c r="BS82" s="433"/>
      <c r="BT82" s="433"/>
      <c r="BU82" s="433"/>
      <c r="BV82" s="433"/>
      <c r="BW82" s="433"/>
      <c r="BX82" s="433"/>
      <c r="BY82" s="433"/>
      <c r="BZ82" s="433"/>
      <c r="CA82" s="433"/>
      <c r="CB82" s="433"/>
      <c r="CC82" s="433"/>
      <c r="CD82" s="433"/>
      <c r="CE82" s="433"/>
      <c r="CF82" s="443"/>
    </row>
    <row r="83" spans="3:84" ht="3.75" customHeight="1" x14ac:dyDescent="0.15">
      <c r="C83" s="449"/>
      <c r="D83" s="433"/>
      <c r="E83" s="433"/>
      <c r="F83" s="433"/>
      <c r="G83" s="433"/>
      <c r="H83" s="433"/>
      <c r="I83" s="433"/>
      <c r="J83" s="433"/>
      <c r="K83" s="433"/>
      <c r="L83" s="433"/>
      <c r="M83" s="433"/>
      <c r="N83" s="433"/>
      <c r="O83" s="433"/>
      <c r="P83" s="433"/>
      <c r="Q83" s="433"/>
      <c r="R83" s="433"/>
      <c r="S83" s="433"/>
      <c r="T83" s="433"/>
      <c r="U83" s="433"/>
      <c r="V83" s="433"/>
      <c r="W83" s="433"/>
      <c r="X83" s="433"/>
      <c r="Y83" s="433"/>
      <c r="Z83" s="433"/>
      <c r="AA83" s="433"/>
      <c r="AB83" s="433"/>
      <c r="AC83" s="433"/>
      <c r="AD83" s="433"/>
      <c r="AE83" s="433"/>
      <c r="AF83" s="433"/>
      <c r="AG83" s="433"/>
      <c r="AH83" s="433"/>
      <c r="AI83" s="433"/>
      <c r="AJ83" s="433"/>
      <c r="AK83" s="433"/>
      <c r="AL83" s="433"/>
      <c r="AM83" s="433"/>
      <c r="AN83" s="433"/>
      <c r="AO83" s="433"/>
      <c r="AP83" s="433"/>
      <c r="AQ83" s="433"/>
      <c r="AR83" s="433"/>
      <c r="AS83" s="433"/>
      <c r="AV83" s="433"/>
      <c r="AW83" s="433"/>
      <c r="AX83" s="433"/>
      <c r="AY83" s="433"/>
      <c r="AZ83" s="433"/>
      <c r="BA83" s="433"/>
      <c r="BB83" s="433"/>
      <c r="BC83" s="433"/>
      <c r="BD83" s="433"/>
      <c r="BE83" s="433"/>
      <c r="BF83" s="433"/>
      <c r="BG83" s="433"/>
      <c r="BH83" s="433"/>
      <c r="BI83" s="433"/>
      <c r="BJ83" s="433"/>
      <c r="BK83" s="433"/>
      <c r="BL83" s="433"/>
      <c r="BM83" s="433"/>
      <c r="BN83" s="433"/>
      <c r="BO83" s="433"/>
      <c r="BP83" s="433"/>
      <c r="BQ83" s="433"/>
      <c r="BR83" s="433"/>
      <c r="BS83" s="433"/>
      <c r="BT83" s="433"/>
      <c r="BU83" s="433"/>
      <c r="BV83" s="433"/>
      <c r="BW83" s="433"/>
      <c r="BX83" s="433"/>
      <c r="BY83" s="433"/>
      <c r="BZ83" s="433"/>
      <c r="CA83" s="433"/>
      <c r="CB83" s="433"/>
      <c r="CC83" s="433"/>
      <c r="CD83" s="433"/>
      <c r="CE83" s="433"/>
      <c r="CF83" s="443"/>
    </row>
    <row r="84" spans="3:84" ht="3.75" customHeight="1" x14ac:dyDescent="0.15">
      <c r="C84" s="449"/>
      <c r="D84" s="433"/>
      <c r="E84" s="433"/>
      <c r="F84" s="433"/>
      <c r="G84" s="433"/>
      <c r="H84" s="433"/>
      <c r="I84" s="433"/>
      <c r="J84" s="433"/>
      <c r="K84" s="433"/>
      <c r="L84" s="433"/>
      <c r="M84" s="433"/>
      <c r="N84" s="433"/>
      <c r="O84" s="433"/>
      <c r="P84" s="433"/>
      <c r="Q84" s="433"/>
      <c r="R84" s="433"/>
      <c r="S84" s="433"/>
      <c r="T84" s="433"/>
      <c r="U84" s="433"/>
      <c r="V84" s="433"/>
      <c r="W84" s="433"/>
      <c r="X84" s="433"/>
      <c r="Y84" s="433"/>
      <c r="Z84" s="433"/>
      <c r="AA84" s="433"/>
      <c r="AB84" s="433"/>
      <c r="AC84" s="433"/>
      <c r="AD84" s="433"/>
      <c r="AE84" s="433"/>
      <c r="AF84" s="433"/>
      <c r="AG84" s="433"/>
      <c r="AH84" s="433"/>
      <c r="AI84" s="433"/>
      <c r="AJ84" s="433"/>
      <c r="AK84" s="433"/>
      <c r="AL84" s="433"/>
      <c r="AM84" s="433"/>
      <c r="AN84" s="433"/>
      <c r="AO84" s="433"/>
      <c r="AP84" s="433"/>
      <c r="AQ84" s="433"/>
      <c r="AR84" s="433"/>
      <c r="AS84" s="433"/>
      <c r="AV84" s="433"/>
      <c r="AW84" s="433"/>
      <c r="AX84" s="433"/>
      <c r="AY84" s="433"/>
      <c r="AZ84" s="433"/>
      <c r="BA84" s="433"/>
      <c r="BB84" s="433"/>
      <c r="BC84" s="433"/>
      <c r="BD84" s="433"/>
      <c r="BE84" s="433"/>
      <c r="BF84" s="433"/>
      <c r="BG84" s="433"/>
      <c r="BH84" s="433"/>
      <c r="BI84" s="433"/>
      <c r="BJ84" s="433"/>
      <c r="BK84" s="433"/>
      <c r="BL84" s="433"/>
      <c r="BM84" s="433"/>
      <c r="BN84" s="433"/>
      <c r="BO84" s="433"/>
      <c r="BP84" s="433"/>
      <c r="BQ84" s="433"/>
      <c r="BR84" s="433"/>
      <c r="BS84" s="433"/>
      <c r="BT84" s="433"/>
      <c r="BU84" s="433"/>
      <c r="BV84" s="433"/>
      <c r="BW84" s="433"/>
      <c r="BX84" s="433"/>
      <c r="BY84" s="433"/>
      <c r="BZ84" s="433"/>
      <c r="CA84" s="433"/>
      <c r="CB84" s="433"/>
      <c r="CC84" s="433"/>
      <c r="CD84" s="433"/>
      <c r="CE84" s="433"/>
      <c r="CF84" s="443"/>
    </row>
    <row r="85" spans="3:84" ht="3.75" customHeight="1" x14ac:dyDescent="0.15">
      <c r="C85" s="449"/>
      <c r="D85" s="433"/>
      <c r="E85" s="433"/>
      <c r="F85" s="433"/>
      <c r="G85" s="433"/>
      <c r="H85" s="433"/>
      <c r="I85" s="433"/>
      <c r="J85" s="433"/>
      <c r="K85" s="433"/>
      <c r="L85" s="433"/>
      <c r="M85" s="433"/>
      <c r="N85" s="433"/>
      <c r="O85" s="433"/>
      <c r="P85" s="433"/>
      <c r="Q85" s="433"/>
      <c r="R85" s="433"/>
      <c r="S85" s="433"/>
      <c r="T85" s="433"/>
      <c r="U85" s="433"/>
      <c r="V85" s="433"/>
      <c r="W85" s="433"/>
      <c r="X85" s="433"/>
      <c r="Y85" s="433"/>
      <c r="Z85" s="433"/>
      <c r="AA85" s="433"/>
      <c r="AB85" s="433"/>
      <c r="AC85" s="433"/>
      <c r="AD85" s="433"/>
      <c r="AE85" s="433"/>
      <c r="AF85" s="433"/>
      <c r="AG85" s="433"/>
      <c r="AH85" s="433"/>
      <c r="AI85" s="433"/>
      <c r="AJ85" s="433"/>
      <c r="AK85" s="433"/>
      <c r="AL85" s="433"/>
      <c r="AM85" s="433"/>
      <c r="AN85" s="433"/>
      <c r="AO85" s="433"/>
      <c r="AP85" s="433"/>
      <c r="AQ85" s="433"/>
      <c r="AR85" s="433"/>
      <c r="AS85" s="433"/>
      <c r="AV85" s="433"/>
      <c r="AW85" s="433"/>
      <c r="AX85" s="433"/>
      <c r="AY85" s="433"/>
      <c r="AZ85" s="433"/>
      <c r="BA85" s="433"/>
      <c r="BB85" s="433"/>
      <c r="BC85" s="433"/>
      <c r="BD85" s="433"/>
      <c r="BE85" s="433"/>
      <c r="BF85" s="433"/>
      <c r="BG85" s="433"/>
      <c r="BH85" s="433"/>
      <c r="BI85" s="433"/>
      <c r="BJ85" s="433"/>
      <c r="BK85" s="433"/>
      <c r="BL85" s="433"/>
      <c r="BM85" s="433"/>
      <c r="BN85" s="433"/>
      <c r="BO85" s="433"/>
      <c r="BP85" s="433"/>
      <c r="BQ85" s="433"/>
      <c r="BR85" s="433"/>
      <c r="BS85" s="433"/>
      <c r="BT85" s="433"/>
      <c r="BU85" s="433"/>
      <c r="BV85" s="433"/>
      <c r="BW85" s="433"/>
      <c r="BX85" s="433"/>
      <c r="BY85" s="433"/>
      <c r="BZ85" s="433"/>
      <c r="CA85" s="433"/>
      <c r="CB85" s="433"/>
      <c r="CC85" s="433"/>
      <c r="CD85" s="433"/>
      <c r="CE85" s="433"/>
      <c r="CF85" s="443"/>
    </row>
    <row r="86" spans="3:84" ht="3.75" customHeight="1" x14ac:dyDescent="0.15">
      <c r="C86" s="449"/>
      <c r="D86" s="433"/>
      <c r="E86" s="433"/>
      <c r="F86" s="433"/>
      <c r="G86" s="433"/>
      <c r="H86" s="433"/>
      <c r="I86" s="433"/>
      <c r="J86" s="433"/>
      <c r="K86" s="433"/>
      <c r="L86" s="433"/>
      <c r="M86" s="433"/>
      <c r="N86" s="433"/>
      <c r="O86" s="433"/>
      <c r="P86" s="433"/>
      <c r="Q86" s="433"/>
      <c r="R86" s="433"/>
      <c r="S86" s="433"/>
      <c r="T86" s="433"/>
      <c r="U86" s="433"/>
      <c r="V86" s="433"/>
      <c r="W86" s="433"/>
      <c r="X86" s="433"/>
      <c r="Y86" s="433"/>
      <c r="Z86" s="433"/>
      <c r="AA86" s="433"/>
      <c r="AB86" s="433"/>
      <c r="AC86" s="433"/>
      <c r="AD86" s="433"/>
      <c r="AE86" s="433"/>
      <c r="AF86" s="433"/>
      <c r="AG86" s="433"/>
      <c r="AH86" s="433"/>
      <c r="AI86" s="433"/>
      <c r="AJ86" s="433"/>
      <c r="AK86" s="433"/>
      <c r="AL86" s="433"/>
      <c r="AM86" s="433"/>
      <c r="AN86" s="433"/>
      <c r="AO86" s="433"/>
      <c r="AP86" s="433"/>
      <c r="AQ86" s="433"/>
      <c r="AR86" s="433"/>
      <c r="AS86" s="433"/>
      <c r="AV86" s="433"/>
      <c r="AW86" s="433"/>
      <c r="AX86" s="433"/>
      <c r="AY86" s="433"/>
      <c r="AZ86" s="433"/>
      <c r="BA86" s="433"/>
      <c r="BB86" s="433"/>
      <c r="BC86" s="433"/>
      <c r="BD86" s="433"/>
      <c r="BE86" s="433"/>
      <c r="BF86" s="433"/>
      <c r="BG86" s="433"/>
      <c r="BH86" s="433"/>
      <c r="BI86" s="433"/>
      <c r="BJ86" s="433"/>
      <c r="BK86" s="433"/>
      <c r="BL86" s="433"/>
      <c r="BM86" s="433"/>
      <c r="BN86" s="433"/>
      <c r="BO86" s="433"/>
      <c r="BP86" s="433"/>
      <c r="BQ86" s="433"/>
      <c r="BR86" s="433"/>
      <c r="BS86" s="433"/>
      <c r="BT86" s="433"/>
      <c r="BU86" s="433"/>
      <c r="BV86" s="433"/>
      <c r="BW86" s="433"/>
      <c r="BX86" s="433"/>
      <c r="BY86" s="433"/>
      <c r="BZ86" s="433"/>
      <c r="CA86" s="433"/>
      <c r="CB86" s="433"/>
      <c r="CC86" s="433"/>
      <c r="CD86" s="433"/>
      <c r="CE86" s="433"/>
      <c r="CF86" s="443"/>
    </row>
    <row r="87" spans="3:84" ht="3.75" customHeight="1" x14ac:dyDescent="0.15">
      <c r="C87" s="449"/>
      <c r="D87" s="433"/>
      <c r="E87" s="433"/>
      <c r="F87" s="433"/>
      <c r="G87" s="433"/>
      <c r="H87" s="433"/>
      <c r="I87" s="433"/>
      <c r="J87" s="433"/>
      <c r="K87" s="433"/>
      <c r="L87" s="433"/>
      <c r="M87" s="433"/>
      <c r="N87" s="433"/>
      <c r="O87" s="433"/>
      <c r="P87" s="433"/>
      <c r="Q87" s="433"/>
      <c r="R87" s="433"/>
      <c r="S87" s="433"/>
      <c r="T87" s="433"/>
      <c r="U87" s="433"/>
      <c r="V87" s="433"/>
      <c r="W87" s="433"/>
      <c r="X87" s="433"/>
      <c r="Y87" s="433"/>
      <c r="Z87" s="433"/>
      <c r="AA87" s="433"/>
      <c r="AB87" s="433"/>
      <c r="AC87" s="433"/>
      <c r="AD87" s="433"/>
      <c r="AE87" s="433"/>
      <c r="AF87" s="433"/>
      <c r="AG87" s="433"/>
      <c r="AH87" s="433"/>
      <c r="AI87" s="433"/>
      <c r="AJ87" s="433"/>
      <c r="AK87" s="433"/>
      <c r="AL87" s="433"/>
      <c r="AM87" s="433"/>
      <c r="AN87" s="433"/>
      <c r="AO87" s="433"/>
      <c r="AP87" s="433"/>
      <c r="AQ87" s="433"/>
      <c r="AR87" s="433"/>
      <c r="AS87" s="433"/>
      <c r="AV87" s="433"/>
      <c r="AW87" s="433"/>
      <c r="AX87" s="433"/>
      <c r="AY87" s="433"/>
      <c r="AZ87" s="433"/>
      <c r="BA87" s="433"/>
      <c r="BB87" s="433"/>
      <c r="BC87" s="433"/>
      <c r="BD87" s="433"/>
      <c r="BE87" s="433"/>
      <c r="BF87" s="433"/>
      <c r="BG87" s="433"/>
      <c r="BH87" s="433"/>
      <c r="BI87" s="433"/>
      <c r="BJ87" s="433"/>
      <c r="BK87" s="433"/>
      <c r="BL87" s="433"/>
      <c r="BM87" s="433"/>
      <c r="BN87" s="433"/>
      <c r="BO87" s="433"/>
      <c r="BP87" s="433"/>
      <c r="BQ87" s="433"/>
      <c r="BR87" s="433"/>
      <c r="BS87" s="433"/>
      <c r="BT87" s="433"/>
      <c r="BU87" s="433"/>
      <c r="BV87" s="433"/>
      <c r="BW87" s="433"/>
      <c r="BX87" s="433"/>
      <c r="BY87" s="433"/>
      <c r="BZ87" s="433"/>
      <c r="CA87" s="433"/>
      <c r="CB87" s="433"/>
      <c r="CC87" s="433"/>
      <c r="CD87" s="433"/>
      <c r="CE87" s="433"/>
      <c r="CF87" s="443"/>
    </row>
    <row r="88" spans="3:84" ht="3.75" customHeight="1" x14ac:dyDescent="0.15">
      <c r="C88" s="449"/>
      <c r="D88" s="433"/>
      <c r="E88" s="433"/>
      <c r="F88" s="433"/>
      <c r="G88" s="433"/>
      <c r="H88" s="433"/>
      <c r="I88" s="433"/>
      <c r="J88" s="433"/>
      <c r="K88" s="433"/>
      <c r="L88" s="433"/>
      <c r="M88" s="433"/>
      <c r="N88" s="433"/>
      <c r="O88" s="433"/>
      <c r="P88" s="433"/>
      <c r="Q88" s="433"/>
      <c r="R88" s="433"/>
      <c r="S88" s="433"/>
      <c r="T88" s="433"/>
      <c r="U88" s="433"/>
      <c r="V88" s="433"/>
      <c r="W88" s="433"/>
      <c r="X88" s="433"/>
      <c r="Y88" s="433"/>
      <c r="Z88" s="433"/>
      <c r="AA88" s="433"/>
      <c r="AB88" s="433"/>
      <c r="AC88" s="433"/>
      <c r="AD88" s="433"/>
      <c r="AE88" s="433"/>
      <c r="AF88" s="433"/>
      <c r="AG88" s="433"/>
      <c r="AH88" s="433"/>
      <c r="AI88" s="433"/>
      <c r="AJ88" s="433"/>
      <c r="AK88" s="433"/>
      <c r="AL88" s="433"/>
      <c r="AM88" s="433"/>
      <c r="AN88" s="433"/>
      <c r="AO88" s="433"/>
      <c r="AP88" s="433"/>
      <c r="AQ88" s="433"/>
      <c r="AR88" s="433"/>
      <c r="AS88" s="433"/>
      <c r="AV88" s="433"/>
      <c r="AW88" s="433"/>
      <c r="AX88" s="433"/>
      <c r="AY88" s="433"/>
      <c r="AZ88" s="433"/>
      <c r="BA88" s="433"/>
      <c r="BB88" s="433"/>
      <c r="BC88" s="433"/>
      <c r="BD88" s="433"/>
      <c r="BE88" s="433"/>
      <c r="BF88" s="433"/>
      <c r="BG88" s="433"/>
      <c r="BH88" s="433"/>
      <c r="BI88" s="433"/>
      <c r="BJ88" s="433"/>
      <c r="BK88" s="433"/>
      <c r="BL88" s="433"/>
      <c r="BM88" s="433"/>
      <c r="BN88" s="433"/>
      <c r="BO88" s="433"/>
      <c r="BP88" s="433"/>
      <c r="BQ88" s="433"/>
      <c r="BR88" s="433"/>
      <c r="BS88" s="433"/>
      <c r="BT88" s="433"/>
      <c r="BU88" s="433"/>
      <c r="BV88" s="433"/>
      <c r="BW88" s="433"/>
      <c r="BX88" s="433"/>
      <c r="BY88" s="433"/>
      <c r="BZ88" s="433"/>
      <c r="CA88" s="433"/>
      <c r="CB88" s="433"/>
      <c r="CC88" s="433"/>
      <c r="CD88" s="433"/>
      <c r="CE88" s="433"/>
      <c r="CF88" s="443"/>
    </row>
    <row r="89" spans="3:84" ht="3.75" customHeight="1" x14ac:dyDescent="0.15">
      <c r="C89" s="449"/>
      <c r="D89" s="433"/>
      <c r="E89" s="433"/>
      <c r="F89" s="433"/>
      <c r="G89" s="433"/>
      <c r="H89" s="433"/>
      <c r="I89" s="433"/>
      <c r="J89" s="433"/>
      <c r="K89" s="433"/>
      <c r="L89" s="433"/>
      <c r="M89" s="433"/>
      <c r="N89" s="433"/>
      <c r="O89" s="433"/>
      <c r="P89" s="433"/>
      <c r="Q89" s="433"/>
      <c r="R89" s="433"/>
      <c r="S89" s="433"/>
      <c r="T89" s="433"/>
      <c r="U89" s="433"/>
      <c r="V89" s="433"/>
      <c r="W89" s="433"/>
      <c r="X89" s="433"/>
      <c r="Y89" s="433"/>
      <c r="Z89" s="433"/>
      <c r="AA89" s="433"/>
      <c r="AB89" s="433"/>
      <c r="AC89" s="433"/>
      <c r="AD89" s="433"/>
      <c r="AE89" s="433"/>
      <c r="AF89" s="433"/>
      <c r="AG89" s="433"/>
      <c r="AH89" s="433"/>
      <c r="AI89" s="433"/>
      <c r="AJ89" s="433"/>
      <c r="AK89" s="433"/>
      <c r="AL89" s="433"/>
      <c r="AM89" s="433"/>
      <c r="AN89" s="433"/>
      <c r="AO89" s="433"/>
      <c r="AP89" s="433"/>
      <c r="AQ89" s="433"/>
      <c r="AR89" s="433"/>
      <c r="AS89" s="433"/>
      <c r="AV89" s="433"/>
      <c r="AW89" s="433"/>
      <c r="AX89" s="433"/>
      <c r="AY89" s="433"/>
      <c r="AZ89" s="433"/>
      <c r="BA89" s="433"/>
      <c r="BB89" s="433"/>
      <c r="BC89" s="433"/>
      <c r="BD89" s="433"/>
      <c r="BE89" s="433"/>
      <c r="BF89" s="433"/>
      <c r="BG89" s="433"/>
      <c r="BH89" s="433"/>
      <c r="BI89" s="433"/>
      <c r="BJ89" s="433"/>
      <c r="BK89" s="433"/>
      <c r="BL89" s="433"/>
      <c r="BM89" s="433"/>
      <c r="BN89" s="433"/>
      <c r="BO89" s="433"/>
      <c r="BP89" s="433"/>
      <c r="BQ89" s="433"/>
      <c r="BR89" s="433"/>
      <c r="BS89" s="433"/>
      <c r="BT89" s="433"/>
      <c r="BU89" s="433"/>
      <c r="BV89" s="433"/>
      <c r="BW89" s="433"/>
      <c r="BX89" s="433"/>
      <c r="BY89" s="433"/>
      <c r="BZ89" s="433"/>
      <c r="CA89" s="433"/>
      <c r="CB89" s="433"/>
      <c r="CC89" s="433"/>
      <c r="CD89" s="433"/>
      <c r="CE89" s="433"/>
      <c r="CF89" s="443"/>
    </row>
    <row r="90" spans="3:84" ht="3.75" customHeight="1" x14ac:dyDescent="0.15">
      <c r="C90" s="449"/>
      <c r="D90" s="433"/>
      <c r="E90" s="433"/>
      <c r="F90" s="433"/>
      <c r="G90" s="433"/>
      <c r="H90" s="433"/>
      <c r="I90" s="433"/>
      <c r="J90" s="433"/>
      <c r="K90" s="433"/>
      <c r="L90" s="433"/>
      <c r="M90" s="433"/>
      <c r="N90" s="433"/>
      <c r="O90" s="433"/>
      <c r="P90" s="433"/>
      <c r="Q90" s="433"/>
      <c r="R90" s="433"/>
      <c r="S90" s="433"/>
      <c r="T90" s="433"/>
      <c r="U90" s="433"/>
      <c r="V90" s="433"/>
      <c r="W90" s="433"/>
      <c r="X90" s="433"/>
      <c r="Y90" s="433"/>
      <c r="Z90" s="433"/>
      <c r="AA90" s="433"/>
      <c r="AB90" s="433"/>
      <c r="AC90" s="433"/>
      <c r="AD90" s="433"/>
      <c r="AE90" s="433"/>
      <c r="AF90" s="433"/>
      <c r="AG90" s="433"/>
      <c r="AH90" s="433"/>
      <c r="AI90" s="433"/>
      <c r="AJ90" s="433"/>
      <c r="AK90" s="433"/>
      <c r="AL90" s="433"/>
      <c r="AM90" s="433"/>
      <c r="AN90" s="433"/>
      <c r="AO90" s="433"/>
      <c r="AP90" s="433"/>
      <c r="AQ90" s="433"/>
      <c r="AR90" s="433"/>
      <c r="AS90" s="433"/>
      <c r="AV90" s="433"/>
      <c r="AW90" s="433"/>
      <c r="AX90" s="433"/>
      <c r="AY90" s="433"/>
      <c r="AZ90" s="433"/>
      <c r="BA90" s="433"/>
      <c r="BB90" s="433"/>
      <c r="BC90" s="433"/>
      <c r="BD90" s="433"/>
      <c r="BE90" s="433"/>
      <c r="BF90" s="433"/>
      <c r="BG90" s="433"/>
      <c r="BH90" s="433"/>
      <c r="BI90" s="433"/>
      <c r="BJ90" s="433"/>
      <c r="BK90" s="433"/>
      <c r="BL90" s="433"/>
      <c r="BM90" s="433"/>
      <c r="BN90" s="433"/>
      <c r="BO90" s="433"/>
      <c r="BP90" s="433"/>
      <c r="BQ90" s="433"/>
      <c r="BR90" s="433"/>
      <c r="BS90" s="433"/>
      <c r="BT90" s="433"/>
      <c r="BU90" s="433"/>
      <c r="BV90" s="433"/>
      <c r="BW90" s="433"/>
      <c r="BX90" s="433"/>
      <c r="BY90" s="433"/>
      <c r="BZ90" s="433"/>
      <c r="CA90" s="433"/>
      <c r="CB90" s="433"/>
      <c r="CC90" s="433"/>
      <c r="CD90" s="433"/>
      <c r="CE90" s="433"/>
      <c r="CF90" s="443"/>
    </row>
    <row r="91" spans="3:84" ht="3.75" customHeight="1" x14ac:dyDescent="0.15">
      <c r="C91" s="449"/>
      <c r="D91" s="433"/>
      <c r="E91" s="433"/>
      <c r="F91" s="433"/>
      <c r="G91" s="433"/>
      <c r="H91" s="433"/>
      <c r="I91" s="433"/>
      <c r="J91" s="433"/>
      <c r="K91" s="433"/>
      <c r="L91" s="433"/>
      <c r="M91" s="433"/>
      <c r="N91" s="433"/>
      <c r="O91" s="433"/>
      <c r="P91" s="433"/>
      <c r="Q91" s="433"/>
      <c r="R91" s="433"/>
      <c r="S91" s="433"/>
      <c r="T91" s="433"/>
      <c r="U91" s="433"/>
      <c r="V91" s="433"/>
      <c r="W91" s="433"/>
      <c r="X91" s="433"/>
      <c r="Y91" s="433"/>
      <c r="Z91" s="433"/>
      <c r="AA91" s="433"/>
      <c r="AB91" s="433"/>
      <c r="AC91" s="433"/>
      <c r="AD91" s="433"/>
      <c r="AE91" s="433"/>
      <c r="AF91" s="433"/>
      <c r="AG91" s="433"/>
      <c r="AH91" s="433"/>
      <c r="AI91" s="433"/>
      <c r="AJ91" s="433"/>
      <c r="AK91" s="433"/>
      <c r="AL91" s="433"/>
      <c r="AM91" s="433"/>
      <c r="AN91" s="433"/>
      <c r="AO91" s="433"/>
      <c r="AP91" s="433"/>
      <c r="AQ91" s="433"/>
      <c r="AR91" s="433"/>
      <c r="AS91" s="433"/>
      <c r="AV91" s="433"/>
      <c r="AW91" s="433"/>
      <c r="AX91" s="433"/>
      <c r="AY91" s="433"/>
      <c r="AZ91" s="433"/>
      <c r="BA91" s="433"/>
      <c r="BB91" s="433"/>
      <c r="BC91" s="433"/>
      <c r="BD91" s="433"/>
      <c r="BE91" s="433"/>
      <c r="BF91" s="433"/>
      <c r="BG91" s="433"/>
      <c r="BH91" s="433"/>
      <c r="BI91" s="433"/>
      <c r="BJ91" s="433"/>
      <c r="BK91" s="433"/>
      <c r="BL91" s="433"/>
      <c r="BM91" s="433"/>
      <c r="BN91" s="433"/>
      <c r="BO91" s="433"/>
      <c r="BP91" s="433"/>
      <c r="BQ91" s="433"/>
      <c r="BR91" s="433"/>
      <c r="BS91" s="433"/>
      <c r="BT91" s="433"/>
      <c r="BU91" s="433"/>
      <c r="BV91" s="433"/>
      <c r="BW91" s="433"/>
      <c r="BX91" s="433"/>
      <c r="BY91" s="433"/>
      <c r="BZ91" s="433"/>
      <c r="CA91" s="433"/>
      <c r="CB91" s="433"/>
      <c r="CC91" s="433"/>
      <c r="CD91" s="433"/>
      <c r="CE91" s="433"/>
      <c r="CF91" s="443"/>
    </row>
    <row r="92" spans="3:84" ht="3.75" customHeight="1" x14ac:dyDescent="0.15">
      <c r="C92" s="449"/>
      <c r="D92" s="433"/>
      <c r="E92" s="433"/>
      <c r="F92" s="433"/>
      <c r="G92" s="433"/>
      <c r="H92" s="433"/>
      <c r="I92" s="433"/>
      <c r="J92" s="433"/>
      <c r="K92" s="433"/>
      <c r="L92" s="433"/>
      <c r="M92" s="433"/>
      <c r="N92" s="433"/>
      <c r="O92" s="433"/>
      <c r="P92" s="433"/>
      <c r="Q92" s="433"/>
      <c r="R92" s="433"/>
      <c r="S92" s="433"/>
      <c r="T92" s="433"/>
      <c r="U92" s="433"/>
      <c r="V92" s="433"/>
      <c r="W92" s="433"/>
      <c r="X92" s="433"/>
      <c r="Y92" s="433"/>
      <c r="Z92" s="433"/>
      <c r="AA92" s="433"/>
      <c r="AB92" s="433"/>
      <c r="AC92" s="433"/>
      <c r="AD92" s="433"/>
      <c r="AE92" s="433"/>
      <c r="AF92" s="433"/>
      <c r="AG92" s="433"/>
      <c r="AH92" s="433"/>
      <c r="AI92" s="433"/>
      <c r="AJ92" s="433"/>
      <c r="AK92" s="433"/>
      <c r="AL92" s="433"/>
      <c r="AM92" s="433"/>
      <c r="AN92" s="433"/>
      <c r="AO92" s="433"/>
      <c r="AP92" s="433"/>
      <c r="AQ92" s="433"/>
      <c r="AR92" s="433"/>
      <c r="AS92" s="433"/>
      <c r="AV92" s="433"/>
      <c r="AW92" s="433"/>
      <c r="AX92" s="433"/>
      <c r="AY92" s="433"/>
      <c r="AZ92" s="433"/>
      <c r="BA92" s="433"/>
      <c r="BB92" s="433"/>
      <c r="BC92" s="433"/>
      <c r="BD92" s="433"/>
      <c r="BE92" s="433"/>
      <c r="BF92" s="433"/>
      <c r="BG92" s="433"/>
      <c r="BH92" s="433"/>
      <c r="BI92" s="433"/>
      <c r="BJ92" s="433"/>
      <c r="BK92" s="433"/>
      <c r="BL92" s="433"/>
      <c r="BM92" s="433"/>
      <c r="BN92" s="433"/>
      <c r="BO92" s="433"/>
      <c r="BP92" s="433"/>
      <c r="BQ92" s="433"/>
      <c r="BR92" s="433"/>
      <c r="BS92" s="433"/>
      <c r="BT92" s="433"/>
      <c r="BU92" s="433"/>
      <c r="BV92" s="433"/>
      <c r="BW92" s="433"/>
      <c r="BX92" s="433"/>
      <c r="BY92" s="433"/>
      <c r="BZ92" s="433"/>
      <c r="CA92" s="433"/>
      <c r="CB92" s="433"/>
      <c r="CC92" s="433"/>
      <c r="CD92" s="433"/>
      <c r="CE92" s="433"/>
      <c r="CF92" s="443"/>
    </row>
    <row r="93" spans="3:84" ht="3.75" customHeight="1" x14ac:dyDescent="0.15">
      <c r="C93" s="449"/>
      <c r="D93" s="433"/>
      <c r="E93" s="433"/>
      <c r="F93" s="433"/>
      <c r="G93" s="433"/>
      <c r="H93" s="433"/>
      <c r="I93" s="433"/>
      <c r="J93" s="433"/>
      <c r="K93" s="433"/>
      <c r="L93" s="433"/>
      <c r="M93" s="433"/>
      <c r="N93" s="433"/>
      <c r="O93" s="433"/>
      <c r="P93" s="433"/>
      <c r="Q93" s="433"/>
      <c r="R93" s="433"/>
      <c r="S93" s="433"/>
      <c r="T93" s="433"/>
      <c r="U93" s="433"/>
      <c r="V93" s="433"/>
      <c r="W93" s="433"/>
      <c r="X93" s="433"/>
      <c r="Y93" s="433"/>
      <c r="Z93" s="433"/>
      <c r="AA93" s="433"/>
      <c r="AB93" s="433"/>
      <c r="AC93" s="433"/>
      <c r="AD93" s="433"/>
      <c r="AE93" s="433"/>
      <c r="AF93" s="433"/>
      <c r="AG93" s="433"/>
      <c r="AH93" s="433"/>
      <c r="AI93" s="433"/>
      <c r="AJ93" s="433"/>
      <c r="AK93" s="433"/>
      <c r="AL93" s="433"/>
      <c r="AM93" s="433"/>
      <c r="AN93" s="433"/>
      <c r="AO93" s="433"/>
      <c r="AP93" s="433"/>
      <c r="AQ93" s="433"/>
      <c r="AR93" s="433"/>
      <c r="AS93" s="433"/>
      <c r="AV93" s="433"/>
      <c r="AW93" s="433"/>
      <c r="AX93" s="433"/>
      <c r="AY93" s="433"/>
      <c r="AZ93" s="433"/>
      <c r="BA93" s="433"/>
      <c r="BB93" s="433"/>
      <c r="BC93" s="433"/>
      <c r="BD93" s="433"/>
      <c r="BE93" s="433"/>
      <c r="BF93" s="433"/>
      <c r="BG93" s="433"/>
      <c r="BH93" s="433"/>
      <c r="BI93" s="433"/>
      <c r="BJ93" s="433"/>
      <c r="BK93" s="433"/>
      <c r="BL93" s="433"/>
      <c r="BM93" s="433"/>
      <c r="BN93" s="433"/>
      <c r="BO93" s="433"/>
      <c r="BP93" s="433"/>
      <c r="BQ93" s="433"/>
      <c r="BR93" s="433"/>
      <c r="BS93" s="433"/>
      <c r="BT93" s="433"/>
      <c r="BU93" s="433"/>
      <c r="BV93" s="433"/>
      <c r="BW93" s="433"/>
      <c r="BX93" s="433"/>
      <c r="BY93" s="433"/>
      <c r="BZ93" s="433"/>
      <c r="CA93" s="433"/>
      <c r="CB93" s="433"/>
      <c r="CC93" s="433"/>
      <c r="CD93" s="433"/>
      <c r="CE93" s="433"/>
      <c r="CF93" s="443"/>
    </row>
    <row r="94" spans="3:84" ht="3.75" customHeight="1" x14ac:dyDescent="0.15">
      <c r="C94" s="449"/>
      <c r="D94" s="433"/>
      <c r="E94" s="433"/>
      <c r="F94" s="433"/>
      <c r="G94" s="433"/>
      <c r="H94" s="433"/>
      <c r="I94" s="433"/>
      <c r="J94" s="433"/>
      <c r="K94" s="433"/>
      <c r="L94" s="433"/>
      <c r="M94" s="433"/>
      <c r="N94" s="433"/>
      <c r="O94" s="433"/>
      <c r="P94" s="433"/>
      <c r="Q94" s="433"/>
      <c r="R94" s="433"/>
      <c r="S94" s="433"/>
      <c r="T94" s="433"/>
      <c r="U94" s="433"/>
      <c r="V94" s="433"/>
      <c r="W94" s="433"/>
      <c r="X94" s="433"/>
      <c r="Y94" s="433"/>
      <c r="Z94" s="433"/>
      <c r="AA94" s="433"/>
      <c r="AB94" s="433"/>
      <c r="AC94" s="433"/>
      <c r="AD94" s="433"/>
      <c r="AE94" s="433"/>
      <c r="AF94" s="433"/>
      <c r="AG94" s="433"/>
      <c r="AH94" s="433"/>
      <c r="AI94" s="433"/>
      <c r="AJ94" s="433"/>
      <c r="AK94" s="433"/>
      <c r="AL94" s="433"/>
      <c r="AM94" s="433"/>
      <c r="AN94" s="433"/>
      <c r="AO94" s="433"/>
      <c r="AP94" s="433"/>
      <c r="AQ94" s="433"/>
      <c r="AR94" s="433"/>
      <c r="AS94" s="433"/>
      <c r="AV94" s="433"/>
      <c r="AW94" s="433"/>
      <c r="AX94" s="433"/>
      <c r="AY94" s="433"/>
      <c r="AZ94" s="433"/>
      <c r="BA94" s="433"/>
      <c r="BB94" s="433"/>
      <c r="BC94" s="433"/>
      <c r="BD94" s="433"/>
      <c r="BE94" s="433"/>
      <c r="BF94" s="433"/>
      <c r="BG94" s="433"/>
      <c r="BH94" s="433"/>
      <c r="BI94" s="433"/>
      <c r="BJ94" s="433"/>
      <c r="BK94" s="433"/>
      <c r="BL94" s="433"/>
      <c r="BM94" s="433"/>
      <c r="BN94" s="433"/>
      <c r="BO94" s="433"/>
      <c r="BP94" s="433"/>
      <c r="BQ94" s="433"/>
      <c r="BR94" s="433"/>
      <c r="BS94" s="433"/>
      <c r="BT94" s="433"/>
      <c r="BU94" s="433"/>
      <c r="BV94" s="433"/>
      <c r="BW94" s="433"/>
      <c r="BX94" s="433"/>
      <c r="BY94" s="433"/>
      <c r="BZ94" s="433"/>
      <c r="CA94" s="433"/>
      <c r="CB94" s="433"/>
      <c r="CC94" s="433"/>
      <c r="CD94" s="433"/>
      <c r="CE94" s="433"/>
      <c r="CF94" s="443"/>
    </row>
    <row r="95" spans="3:84" ht="3.75" customHeight="1" x14ac:dyDescent="0.15">
      <c r="C95" s="449"/>
      <c r="D95" s="433"/>
      <c r="E95" s="433"/>
      <c r="F95" s="433"/>
      <c r="G95" s="433"/>
      <c r="H95" s="433"/>
      <c r="I95" s="433"/>
      <c r="J95" s="433"/>
      <c r="K95" s="433"/>
      <c r="L95" s="433"/>
      <c r="M95" s="433"/>
      <c r="N95" s="433"/>
      <c r="O95" s="433"/>
      <c r="P95" s="433"/>
      <c r="Q95" s="433"/>
      <c r="R95" s="433"/>
      <c r="S95" s="433"/>
      <c r="T95" s="433"/>
      <c r="U95" s="433"/>
      <c r="V95" s="433"/>
      <c r="W95" s="433"/>
      <c r="X95" s="433"/>
      <c r="Y95" s="433"/>
      <c r="Z95" s="433"/>
      <c r="AA95" s="433"/>
      <c r="AB95" s="433"/>
      <c r="AC95" s="433"/>
      <c r="AD95" s="433"/>
      <c r="AE95" s="433"/>
      <c r="AF95" s="433"/>
      <c r="AG95" s="433"/>
      <c r="AH95" s="433"/>
      <c r="AI95" s="433"/>
      <c r="AJ95" s="433"/>
      <c r="AK95" s="433"/>
      <c r="AL95" s="433"/>
      <c r="AM95" s="433"/>
      <c r="AN95" s="433"/>
      <c r="AO95" s="433"/>
      <c r="AP95" s="433"/>
      <c r="AQ95" s="433"/>
      <c r="AR95" s="433"/>
      <c r="AS95" s="433"/>
      <c r="AV95" s="433"/>
      <c r="AW95" s="433"/>
      <c r="AX95" s="433"/>
      <c r="AY95" s="433"/>
      <c r="AZ95" s="433"/>
      <c r="BA95" s="433"/>
      <c r="BB95" s="433"/>
      <c r="BC95" s="433"/>
      <c r="BD95" s="433"/>
      <c r="BE95" s="433"/>
      <c r="BF95" s="433"/>
      <c r="BG95" s="433"/>
      <c r="BH95" s="433"/>
      <c r="BI95" s="433"/>
      <c r="BJ95" s="433"/>
      <c r="BK95" s="433"/>
      <c r="BL95" s="433"/>
      <c r="BM95" s="433"/>
      <c r="BN95" s="433"/>
      <c r="BO95" s="433"/>
      <c r="BP95" s="433"/>
      <c r="BQ95" s="433"/>
      <c r="BR95" s="433"/>
      <c r="BS95" s="433"/>
      <c r="BT95" s="433"/>
      <c r="BU95" s="433"/>
      <c r="BV95" s="433"/>
      <c r="BW95" s="433"/>
      <c r="BX95" s="433"/>
      <c r="BY95" s="433"/>
      <c r="BZ95" s="433"/>
      <c r="CA95" s="433"/>
      <c r="CB95" s="433"/>
      <c r="CC95" s="433"/>
      <c r="CD95" s="433"/>
      <c r="CE95" s="433"/>
      <c r="CF95" s="443"/>
    </row>
    <row r="96" spans="3:84" ht="3.75" customHeight="1" x14ac:dyDescent="0.15">
      <c r="C96" s="449"/>
      <c r="D96" s="433"/>
      <c r="E96" s="433"/>
      <c r="F96" s="433"/>
      <c r="G96" s="433"/>
      <c r="H96" s="433"/>
      <c r="I96" s="433"/>
      <c r="J96" s="433"/>
      <c r="K96" s="433"/>
      <c r="L96" s="433"/>
      <c r="M96" s="433"/>
      <c r="N96" s="433"/>
      <c r="O96" s="433"/>
      <c r="P96" s="433"/>
      <c r="Q96" s="433"/>
      <c r="R96" s="433"/>
      <c r="S96" s="433"/>
      <c r="T96" s="433"/>
      <c r="U96" s="433"/>
      <c r="V96" s="433"/>
      <c r="W96" s="433"/>
      <c r="X96" s="433"/>
      <c r="Y96" s="433"/>
      <c r="Z96" s="433"/>
      <c r="AA96" s="433"/>
      <c r="AB96" s="433"/>
      <c r="AC96" s="433"/>
      <c r="AD96" s="433"/>
      <c r="AE96" s="433"/>
      <c r="AF96" s="433"/>
      <c r="AG96" s="433"/>
      <c r="AH96" s="433"/>
      <c r="AI96" s="433"/>
      <c r="AJ96" s="433"/>
      <c r="AK96" s="433"/>
      <c r="AL96" s="433"/>
      <c r="AM96" s="433"/>
      <c r="AN96" s="433"/>
      <c r="AO96" s="433"/>
      <c r="AP96" s="433"/>
      <c r="AQ96" s="433"/>
      <c r="AR96" s="433"/>
      <c r="AS96" s="433"/>
      <c r="AV96" s="433"/>
      <c r="AW96" s="433"/>
      <c r="AX96" s="433"/>
      <c r="AY96" s="433"/>
      <c r="AZ96" s="433"/>
      <c r="BA96" s="433"/>
      <c r="BB96" s="433"/>
      <c r="BC96" s="433"/>
      <c r="BD96" s="433"/>
      <c r="BE96" s="433"/>
      <c r="BF96" s="433"/>
      <c r="BG96" s="433"/>
      <c r="BH96" s="433"/>
      <c r="BI96" s="433"/>
      <c r="BJ96" s="433"/>
      <c r="BK96" s="433"/>
      <c r="BL96" s="433"/>
      <c r="BM96" s="433"/>
      <c r="BN96" s="433"/>
      <c r="BO96" s="433"/>
      <c r="BP96" s="433"/>
      <c r="BQ96" s="433"/>
      <c r="BR96" s="433"/>
      <c r="BS96" s="433"/>
      <c r="BT96" s="433"/>
      <c r="BU96" s="433"/>
      <c r="BV96" s="433"/>
      <c r="BW96" s="433"/>
      <c r="BX96" s="433"/>
      <c r="BY96" s="433"/>
      <c r="BZ96" s="433"/>
      <c r="CA96" s="433"/>
      <c r="CB96" s="433"/>
      <c r="CC96" s="433"/>
      <c r="CD96" s="433"/>
      <c r="CE96" s="433"/>
      <c r="CF96" s="443"/>
    </row>
    <row r="97" spans="3:84" ht="3.75" customHeight="1" x14ac:dyDescent="0.15">
      <c r="C97" s="449"/>
      <c r="D97" s="433"/>
      <c r="E97" s="433"/>
      <c r="F97" s="433"/>
      <c r="G97" s="433"/>
      <c r="H97" s="433"/>
      <c r="I97" s="433"/>
      <c r="J97" s="433"/>
      <c r="K97" s="433"/>
      <c r="L97" s="433"/>
      <c r="M97" s="433"/>
      <c r="N97" s="433"/>
      <c r="O97" s="433"/>
      <c r="P97" s="433"/>
      <c r="Q97" s="433"/>
      <c r="R97" s="433"/>
      <c r="S97" s="433"/>
      <c r="T97" s="433"/>
      <c r="U97" s="433"/>
      <c r="V97" s="433"/>
      <c r="W97" s="433"/>
      <c r="X97" s="433"/>
      <c r="Y97" s="433"/>
      <c r="Z97" s="433"/>
      <c r="AA97" s="433"/>
      <c r="AB97" s="433"/>
      <c r="AC97" s="433"/>
      <c r="AD97" s="433"/>
      <c r="AE97" s="433"/>
      <c r="AF97" s="433"/>
      <c r="AG97" s="433"/>
      <c r="AH97" s="433"/>
      <c r="AI97" s="433"/>
      <c r="AJ97" s="433"/>
      <c r="AK97" s="433"/>
      <c r="AL97" s="433"/>
      <c r="AM97" s="433"/>
      <c r="AN97" s="433"/>
      <c r="AO97" s="433"/>
      <c r="AP97" s="433"/>
      <c r="AQ97" s="433"/>
      <c r="AR97" s="433"/>
      <c r="AS97" s="433"/>
      <c r="AV97" s="433"/>
      <c r="AW97" s="433"/>
      <c r="AX97" s="433"/>
      <c r="AY97" s="433"/>
      <c r="AZ97" s="433"/>
      <c r="BA97" s="433"/>
      <c r="BB97" s="433"/>
      <c r="BC97" s="433"/>
      <c r="BD97" s="433"/>
      <c r="BE97" s="433"/>
      <c r="BF97" s="433"/>
      <c r="BG97" s="433"/>
      <c r="BH97" s="433"/>
      <c r="BI97" s="433"/>
      <c r="BJ97" s="433"/>
      <c r="BK97" s="433"/>
      <c r="BL97" s="433"/>
      <c r="BM97" s="433"/>
      <c r="BN97" s="433"/>
      <c r="BO97" s="433"/>
      <c r="BP97" s="433"/>
      <c r="BQ97" s="433"/>
      <c r="BR97" s="433"/>
      <c r="BS97" s="433"/>
      <c r="BT97" s="433"/>
      <c r="BU97" s="433"/>
      <c r="BV97" s="433"/>
      <c r="BW97" s="433"/>
      <c r="BX97" s="433"/>
      <c r="BY97" s="433"/>
      <c r="BZ97" s="433"/>
      <c r="CA97" s="433"/>
      <c r="CB97" s="433"/>
      <c r="CC97" s="433"/>
      <c r="CD97" s="433"/>
      <c r="CE97" s="433"/>
      <c r="CF97" s="443"/>
    </row>
    <row r="98" spans="3:84" ht="3.75" customHeight="1" x14ac:dyDescent="0.15">
      <c r="C98" s="449"/>
      <c r="D98" s="433"/>
      <c r="E98" s="433"/>
      <c r="F98" s="433"/>
      <c r="G98" s="433"/>
      <c r="H98" s="433"/>
      <c r="I98" s="433"/>
      <c r="J98" s="433"/>
      <c r="K98" s="433"/>
      <c r="L98" s="433"/>
      <c r="M98" s="433"/>
      <c r="N98" s="433"/>
      <c r="O98" s="433"/>
      <c r="P98" s="433"/>
      <c r="Q98" s="433"/>
      <c r="R98" s="433"/>
      <c r="S98" s="433"/>
      <c r="T98" s="433"/>
      <c r="U98" s="433"/>
      <c r="V98" s="433"/>
      <c r="W98" s="433"/>
      <c r="X98" s="433"/>
      <c r="Y98" s="433"/>
      <c r="Z98" s="433"/>
      <c r="AA98" s="433"/>
      <c r="AB98" s="433"/>
      <c r="AC98" s="433"/>
      <c r="AD98" s="433"/>
      <c r="AE98" s="433"/>
      <c r="AF98" s="433"/>
      <c r="AG98" s="433"/>
      <c r="AH98" s="433"/>
      <c r="AI98" s="433"/>
      <c r="AJ98" s="433"/>
      <c r="AK98" s="433"/>
      <c r="AL98" s="433"/>
      <c r="AM98" s="433"/>
      <c r="AN98" s="433"/>
      <c r="AO98" s="433"/>
      <c r="AP98" s="433"/>
      <c r="AQ98" s="433"/>
      <c r="AR98" s="433"/>
      <c r="AS98" s="433"/>
      <c r="AV98" s="433"/>
      <c r="AW98" s="433"/>
      <c r="AX98" s="433"/>
      <c r="AY98" s="433"/>
      <c r="AZ98" s="433"/>
      <c r="BA98" s="433"/>
      <c r="BB98" s="433"/>
      <c r="BC98" s="433"/>
      <c r="BD98" s="433"/>
      <c r="BE98" s="433"/>
      <c r="BF98" s="433"/>
      <c r="BG98" s="433"/>
      <c r="BH98" s="433"/>
      <c r="BI98" s="433"/>
      <c r="BJ98" s="433"/>
      <c r="BK98" s="433"/>
      <c r="BL98" s="433"/>
      <c r="BM98" s="433"/>
      <c r="BN98" s="433"/>
      <c r="BO98" s="433"/>
      <c r="BP98" s="433"/>
      <c r="BQ98" s="433"/>
      <c r="BR98" s="433"/>
      <c r="BS98" s="433"/>
      <c r="BT98" s="433"/>
      <c r="BU98" s="433"/>
      <c r="BV98" s="433"/>
      <c r="BW98" s="433"/>
      <c r="BX98" s="433"/>
      <c r="BY98" s="433"/>
      <c r="BZ98" s="433"/>
      <c r="CA98" s="433"/>
      <c r="CB98" s="433"/>
      <c r="CC98" s="433"/>
      <c r="CD98" s="433"/>
      <c r="CE98" s="433"/>
      <c r="CF98" s="443"/>
    </row>
    <row r="99" spans="3:84" ht="3.75" customHeight="1" x14ac:dyDescent="0.15">
      <c r="C99" s="449"/>
      <c r="D99" s="433"/>
      <c r="E99" s="433"/>
      <c r="F99" s="433"/>
      <c r="G99" s="433"/>
      <c r="H99" s="433"/>
      <c r="I99" s="433"/>
      <c r="J99" s="433"/>
      <c r="K99" s="433"/>
      <c r="L99" s="433"/>
      <c r="M99" s="433"/>
      <c r="N99" s="433"/>
      <c r="O99" s="433"/>
      <c r="P99" s="433"/>
      <c r="Q99" s="433"/>
      <c r="R99" s="433"/>
      <c r="S99" s="433"/>
      <c r="T99" s="433"/>
      <c r="U99" s="433"/>
      <c r="V99" s="433"/>
      <c r="W99" s="433"/>
      <c r="X99" s="433"/>
      <c r="Y99" s="433"/>
      <c r="Z99" s="433"/>
      <c r="AA99" s="433"/>
      <c r="AB99" s="433"/>
      <c r="AC99" s="433"/>
      <c r="AD99" s="433"/>
      <c r="AE99" s="433"/>
      <c r="AF99" s="433"/>
      <c r="AG99" s="433"/>
      <c r="AH99" s="433"/>
      <c r="AI99" s="433"/>
      <c r="AJ99" s="433"/>
      <c r="AK99" s="433"/>
      <c r="AL99" s="433"/>
      <c r="AM99" s="433"/>
      <c r="AN99" s="433"/>
      <c r="AO99" s="433"/>
      <c r="AP99" s="433"/>
      <c r="AQ99" s="433"/>
      <c r="AR99" s="433"/>
      <c r="AS99" s="433"/>
      <c r="AV99" s="433"/>
      <c r="AW99" s="433"/>
      <c r="AX99" s="433"/>
      <c r="AY99" s="433"/>
      <c r="AZ99" s="433"/>
      <c r="BA99" s="433"/>
      <c r="BB99" s="433"/>
      <c r="BC99" s="433"/>
      <c r="BD99" s="433"/>
      <c r="BE99" s="433"/>
      <c r="BF99" s="433"/>
      <c r="BG99" s="433"/>
      <c r="BH99" s="433"/>
      <c r="BI99" s="433"/>
      <c r="BJ99" s="433"/>
      <c r="BK99" s="433"/>
      <c r="BL99" s="433"/>
      <c r="BM99" s="433"/>
      <c r="BN99" s="433"/>
      <c r="BO99" s="433"/>
      <c r="BP99" s="433"/>
      <c r="BQ99" s="433"/>
      <c r="BR99" s="433"/>
      <c r="BS99" s="433"/>
      <c r="BT99" s="433"/>
      <c r="BU99" s="433"/>
      <c r="BV99" s="433"/>
      <c r="BW99" s="433"/>
      <c r="BX99" s="433"/>
      <c r="BY99" s="433"/>
      <c r="BZ99" s="433"/>
      <c r="CA99" s="433"/>
      <c r="CB99" s="433"/>
      <c r="CC99" s="433"/>
      <c r="CD99" s="433"/>
      <c r="CE99" s="433"/>
      <c r="CF99" s="443"/>
    </row>
    <row r="100" spans="3:84" ht="3.75" customHeight="1" x14ac:dyDescent="0.15">
      <c r="C100" s="449"/>
      <c r="D100" s="433"/>
      <c r="E100" s="433"/>
      <c r="F100" s="433"/>
      <c r="G100" s="433"/>
      <c r="H100" s="433"/>
      <c r="I100" s="433"/>
      <c r="J100" s="433"/>
      <c r="K100" s="433"/>
      <c r="L100" s="433"/>
      <c r="M100" s="433"/>
      <c r="N100" s="433"/>
      <c r="O100" s="433"/>
      <c r="P100" s="433"/>
      <c r="Q100" s="433"/>
      <c r="R100" s="433"/>
      <c r="S100" s="433"/>
      <c r="T100" s="433"/>
      <c r="U100" s="433"/>
      <c r="V100" s="433"/>
      <c r="W100" s="433"/>
      <c r="X100" s="433"/>
      <c r="Y100" s="433"/>
      <c r="Z100" s="433"/>
      <c r="AA100" s="433"/>
      <c r="AB100" s="433"/>
      <c r="AC100" s="433"/>
      <c r="AD100" s="433"/>
      <c r="AE100" s="433"/>
      <c r="AF100" s="433"/>
      <c r="AG100" s="433"/>
      <c r="AH100" s="433"/>
      <c r="AI100" s="433"/>
      <c r="AJ100" s="433"/>
      <c r="AK100" s="433"/>
      <c r="AL100" s="433"/>
      <c r="AM100" s="433"/>
      <c r="AN100" s="433"/>
      <c r="AO100" s="433"/>
      <c r="AP100" s="433"/>
      <c r="AQ100" s="433"/>
      <c r="AR100" s="433"/>
      <c r="AS100" s="433"/>
      <c r="AV100" s="433"/>
      <c r="AW100" s="433"/>
      <c r="AX100" s="433"/>
      <c r="AY100" s="433"/>
      <c r="AZ100" s="433"/>
      <c r="BA100" s="433"/>
      <c r="BB100" s="433"/>
      <c r="BC100" s="433"/>
      <c r="BD100" s="433"/>
      <c r="BE100" s="433"/>
      <c r="BF100" s="433"/>
      <c r="BG100" s="433"/>
      <c r="BH100" s="433"/>
      <c r="BI100" s="433"/>
      <c r="BJ100" s="433"/>
      <c r="BK100" s="433"/>
      <c r="BL100" s="433"/>
      <c r="BM100" s="433"/>
      <c r="BN100" s="433"/>
      <c r="BO100" s="433"/>
      <c r="BP100" s="433"/>
      <c r="BQ100" s="433"/>
      <c r="BR100" s="433"/>
      <c r="BS100" s="433"/>
      <c r="BT100" s="433"/>
      <c r="BU100" s="433"/>
      <c r="BV100" s="433"/>
      <c r="BW100" s="433"/>
      <c r="BX100" s="433"/>
      <c r="BY100" s="433"/>
      <c r="BZ100" s="433"/>
      <c r="CA100" s="433"/>
      <c r="CB100" s="433"/>
      <c r="CC100" s="433"/>
      <c r="CD100" s="433"/>
      <c r="CE100" s="433"/>
      <c r="CF100" s="443"/>
    </row>
    <row r="101" spans="3:84" ht="3.75" customHeight="1" x14ac:dyDescent="0.15">
      <c r="C101" s="449"/>
      <c r="D101" s="433"/>
      <c r="E101" s="433"/>
      <c r="F101" s="433"/>
      <c r="G101" s="433"/>
      <c r="H101" s="433"/>
      <c r="I101" s="433"/>
      <c r="J101" s="433"/>
      <c r="K101" s="433"/>
      <c r="L101" s="433"/>
      <c r="M101" s="433"/>
      <c r="N101" s="433"/>
      <c r="O101" s="433"/>
      <c r="P101" s="433"/>
      <c r="Q101" s="433"/>
      <c r="R101" s="433"/>
      <c r="S101" s="433"/>
      <c r="T101" s="433"/>
      <c r="U101" s="433"/>
      <c r="V101" s="433"/>
      <c r="W101" s="433"/>
      <c r="X101" s="433"/>
      <c r="Y101" s="433"/>
      <c r="Z101" s="433"/>
      <c r="AA101" s="433"/>
      <c r="AB101" s="433"/>
      <c r="AC101" s="433"/>
      <c r="AD101" s="433"/>
      <c r="AE101" s="433"/>
      <c r="AF101" s="433"/>
      <c r="AG101" s="433"/>
      <c r="AH101" s="433"/>
      <c r="AI101" s="433"/>
      <c r="AJ101" s="433"/>
      <c r="AK101" s="433"/>
      <c r="AL101" s="433"/>
      <c r="AM101" s="433"/>
      <c r="AN101" s="433"/>
      <c r="AO101" s="433"/>
      <c r="AP101" s="433"/>
      <c r="AQ101" s="433"/>
      <c r="AR101" s="433"/>
      <c r="AS101" s="433"/>
      <c r="AV101" s="433"/>
      <c r="AW101" s="433"/>
      <c r="AX101" s="433"/>
      <c r="AY101" s="433"/>
      <c r="AZ101" s="433"/>
      <c r="BA101" s="433"/>
      <c r="BB101" s="433"/>
      <c r="BC101" s="433"/>
      <c r="BD101" s="433"/>
      <c r="BE101" s="433"/>
      <c r="BF101" s="433"/>
      <c r="BG101" s="433"/>
      <c r="BH101" s="433"/>
      <c r="BI101" s="433"/>
      <c r="BJ101" s="433"/>
      <c r="BK101" s="433"/>
      <c r="BL101" s="433"/>
      <c r="BM101" s="433"/>
      <c r="BN101" s="433"/>
      <c r="BO101" s="433"/>
      <c r="BP101" s="433"/>
      <c r="BQ101" s="433"/>
      <c r="BR101" s="433"/>
      <c r="BS101" s="433"/>
      <c r="BT101" s="433"/>
      <c r="BU101" s="433"/>
      <c r="BV101" s="433"/>
      <c r="BW101" s="433"/>
      <c r="BX101" s="433"/>
      <c r="BY101" s="433"/>
      <c r="BZ101" s="433"/>
      <c r="CA101" s="433"/>
      <c r="CB101" s="433"/>
      <c r="CC101" s="433"/>
      <c r="CD101" s="433"/>
      <c r="CE101" s="433"/>
      <c r="CF101" s="443"/>
    </row>
    <row r="102" spans="3:84" ht="3.75" customHeight="1" x14ac:dyDescent="0.15">
      <c r="C102" s="449"/>
      <c r="D102" s="433"/>
      <c r="E102" s="433"/>
      <c r="F102" s="433"/>
      <c r="G102" s="433"/>
      <c r="H102" s="433"/>
      <c r="I102" s="433"/>
      <c r="J102" s="433"/>
      <c r="K102" s="433"/>
      <c r="L102" s="433"/>
      <c r="M102" s="433"/>
      <c r="N102" s="433"/>
      <c r="O102" s="433"/>
      <c r="P102" s="433"/>
      <c r="Q102" s="433"/>
      <c r="R102" s="433"/>
      <c r="S102" s="433"/>
      <c r="T102" s="433"/>
      <c r="U102" s="433"/>
      <c r="V102" s="433"/>
      <c r="W102" s="433"/>
      <c r="X102" s="433"/>
      <c r="Y102" s="433"/>
      <c r="Z102" s="433"/>
      <c r="AA102" s="433"/>
      <c r="AB102" s="433"/>
      <c r="AC102" s="433"/>
      <c r="AD102" s="433"/>
      <c r="AE102" s="433"/>
      <c r="AF102" s="433"/>
      <c r="AG102" s="433"/>
      <c r="AH102" s="433"/>
      <c r="AI102" s="433"/>
      <c r="AJ102" s="433"/>
      <c r="AK102" s="433"/>
      <c r="AL102" s="433"/>
      <c r="AM102" s="433"/>
      <c r="AN102" s="433"/>
      <c r="AO102" s="433"/>
      <c r="AP102" s="433"/>
      <c r="AQ102" s="433"/>
      <c r="AR102" s="433"/>
      <c r="AS102" s="433"/>
      <c r="AV102" s="433"/>
      <c r="AW102" s="433"/>
      <c r="AX102" s="433"/>
      <c r="AY102" s="433"/>
      <c r="AZ102" s="433"/>
      <c r="BA102" s="433"/>
      <c r="BB102" s="433"/>
      <c r="BC102" s="433"/>
      <c r="BD102" s="433"/>
      <c r="BE102" s="433"/>
      <c r="BF102" s="433"/>
      <c r="BG102" s="433"/>
      <c r="BH102" s="433"/>
      <c r="BI102" s="433"/>
      <c r="BJ102" s="433"/>
      <c r="BK102" s="433"/>
      <c r="BL102" s="433"/>
      <c r="BM102" s="433"/>
      <c r="BN102" s="433"/>
      <c r="BO102" s="433"/>
      <c r="BP102" s="433"/>
      <c r="BQ102" s="433"/>
      <c r="BR102" s="433"/>
      <c r="BS102" s="433"/>
      <c r="BT102" s="433"/>
      <c r="BU102" s="433"/>
      <c r="BV102" s="433"/>
      <c r="BW102" s="433"/>
      <c r="BX102" s="433"/>
      <c r="BY102" s="433"/>
      <c r="BZ102" s="433"/>
      <c r="CA102" s="433"/>
      <c r="CB102" s="433"/>
      <c r="CC102" s="433"/>
      <c r="CD102" s="433"/>
      <c r="CE102" s="433"/>
      <c r="CF102" s="443"/>
    </row>
    <row r="103" spans="3:84" ht="3.75" customHeight="1" x14ac:dyDescent="0.15">
      <c r="C103" s="449"/>
      <c r="D103" s="433"/>
      <c r="E103" s="433"/>
      <c r="F103" s="433"/>
      <c r="G103" s="433"/>
      <c r="H103" s="433"/>
      <c r="I103" s="433"/>
      <c r="J103" s="433"/>
      <c r="K103" s="433"/>
      <c r="L103" s="433"/>
      <c r="M103" s="433"/>
      <c r="N103" s="433"/>
      <c r="O103" s="433"/>
      <c r="P103" s="433"/>
      <c r="Q103" s="433"/>
      <c r="R103" s="433"/>
      <c r="S103" s="433"/>
      <c r="T103" s="433"/>
      <c r="U103" s="433"/>
      <c r="V103" s="433"/>
      <c r="W103" s="433"/>
      <c r="X103" s="433"/>
      <c r="Y103" s="433"/>
      <c r="Z103" s="433"/>
      <c r="AA103" s="433"/>
      <c r="AB103" s="433"/>
      <c r="AC103" s="433"/>
      <c r="AD103" s="433"/>
      <c r="AE103" s="433"/>
      <c r="AF103" s="433"/>
      <c r="AG103" s="433"/>
      <c r="AH103" s="433"/>
      <c r="AI103" s="433"/>
      <c r="AJ103" s="433"/>
      <c r="AK103" s="433"/>
      <c r="AL103" s="433"/>
      <c r="AM103" s="433"/>
      <c r="AN103" s="433"/>
      <c r="AO103" s="433"/>
      <c r="AP103" s="433"/>
      <c r="AQ103" s="433"/>
      <c r="AR103" s="433"/>
      <c r="AS103" s="433"/>
      <c r="AV103" s="433"/>
      <c r="AW103" s="433"/>
      <c r="AX103" s="433"/>
      <c r="AY103" s="433"/>
      <c r="AZ103" s="433"/>
      <c r="BA103" s="433"/>
      <c r="BB103" s="433"/>
      <c r="BC103" s="433"/>
      <c r="BD103" s="433"/>
      <c r="BE103" s="433"/>
      <c r="BF103" s="433"/>
      <c r="BG103" s="433"/>
      <c r="BH103" s="433"/>
      <c r="BI103" s="433"/>
      <c r="BJ103" s="433"/>
      <c r="BK103" s="433"/>
      <c r="BL103" s="433"/>
      <c r="BM103" s="433"/>
      <c r="BN103" s="433"/>
      <c r="BO103" s="433"/>
      <c r="BP103" s="433"/>
      <c r="BQ103" s="433"/>
      <c r="BR103" s="433"/>
      <c r="BS103" s="433"/>
      <c r="BT103" s="433"/>
      <c r="BU103" s="433"/>
      <c r="BV103" s="433"/>
      <c r="BW103" s="433"/>
      <c r="BX103" s="433"/>
      <c r="BY103" s="433"/>
      <c r="BZ103" s="433"/>
      <c r="CA103" s="433"/>
      <c r="CB103" s="433"/>
      <c r="CC103" s="433"/>
      <c r="CD103" s="433"/>
      <c r="CE103" s="433"/>
      <c r="CF103" s="443"/>
    </row>
    <row r="104" spans="3:84" ht="3.75" customHeight="1" x14ac:dyDescent="0.15">
      <c r="C104" s="449"/>
      <c r="D104" s="433"/>
      <c r="E104" s="433"/>
      <c r="F104" s="433"/>
      <c r="G104" s="433"/>
      <c r="H104" s="433"/>
      <c r="I104" s="433"/>
      <c r="J104" s="433"/>
      <c r="K104" s="433"/>
      <c r="L104" s="433"/>
      <c r="M104" s="433"/>
      <c r="N104" s="433"/>
      <c r="O104" s="433"/>
      <c r="P104" s="433"/>
      <c r="Q104" s="433"/>
      <c r="R104" s="433"/>
      <c r="S104" s="433"/>
      <c r="T104" s="433"/>
      <c r="U104" s="433"/>
      <c r="V104" s="433"/>
      <c r="W104" s="433"/>
      <c r="X104" s="433"/>
      <c r="Y104" s="433"/>
      <c r="Z104" s="433"/>
      <c r="AA104" s="433"/>
      <c r="AB104" s="433"/>
      <c r="AC104" s="433"/>
      <c r="AD104" s="433"/>
      <c r="AE104" s="433"/>
      <c r="AF104" s="433"/>
      <c r="AG104" s="433"/>
      <c r="AH104" s="433"/>
      <c r="AI104" s="433"/>
      <c r="AJ104" s="433"/>
      <c r="AK104" s="433"/>
      <c r="AL104" s="433"/>
      <c r="AM104" s="433"/>
      <c r="AN104" s="433"/>
      <c r="AO104" s="433"/>
      <c r="AP104" s="433"/>
      <c r="AQ104" s="433"/>
      <c r="AR104" s="433"/>
      <c r="AS104" s="433"/>
      <c r="AV104" s="433"/>
      <c r="AW104" s="433"/>
      <c r="AX104" s="433"/>
      <c r="AY104" s="433"/>
      <c r="AZ104" s="433"/>
      <c r="BA104" s="433"/>
      <c r="BB104" s="433"/>
      <c r="BC104" s="433"/>
      <c r="BD104" s="433"/>
      <c r="BE104" s="433"/>
      <c r="BF104" s="433"/>
      <c r="BG104" s="433"/>
      <c r="BH104" s="433"/>
      <c r="BI104" s="433"/>
      <c r="BJ104" s="433"/>
      <c r="BK104" s="433"/>
      <c r="BL104" s="433"/>
      <c r="BM104" s="433"/>
      <c r="BN104" s="433"/>
      <c r="BO104" s="433"/>
      <c r="BP104" s="433"/>
      <c r="BQ104" s="433"/>
      <c r="BR104" s="433"/>
      <c r="BS104" s="433"/>
      <c r="BT104" s="433"/>
      <c r="BU104" s="433"/>
      <c r="BV104" s="433"/>
      <c r="BW104" s="433"/>
      <c r="BX104" s="433"/>
      <c r="BY104" s="433"/>
      <c r="BZ104" s="433"/>
      <c r="CA104" s="433"/>
      <c r="CB104" s="433"/>
      <c r="CC104" s="433"/>
      <c r="CD104" s="433"/>
      <c r="CE104" s="433"/>
      <c r="CF104" s="443"/>
    </row>
    <row r="105" spans="3:84" ht="3.75" customHeight="1" x14ac:dyDescent="0.15">
      <c r="C105" s="449"/>
      <c r="D105" s="433"/>
      <c r="E105" s="433"/>
      <c r="F105" s="433"/>
      <c r="G105" s="433"/>
      <c r="H105" s="433"/>
      <c r="I105" s="433"/>
      <c r="J105" s="433"/>
      <c r="K105" s="433"/>
      <c r="L105" s="433"/>
      <c r="M105" s="433"/>
      <c r="N105" s="433"/>
      <c r="O105" s="433"/>
      <c r="P105" s="433"/>
      <c r="Q105" s="433"/>
      <c r="R105" s="433"/>
      <c r="S105" s="433"/>
      <c r="T105" s="433"/>
      <c r="U105" s="433"/>
      <c r="V105" s="433"/>
      <c r="W105" s="433"/>
      <c r="X105" s="433"/>
      <c r="Y105" s="433"/>
      <c r="Z105" s="433"/>
      <c r="AA105" s="433"/>
      <c r="AB105" s="433"/>
      <c r="AC105" s="433"/>
      <c r="AD105" s="433"/>
      <c r="AE105" s="433"/>
      <c r="AF105" s="433"/>
      <c r="AG105" s="433"/>
      <c r="AH105" s="433"/>
      <c r="AI105" s="433"/>
      <c r="AJ105" s="433"/>
      <c r="AK105" s="433"/>
      <c r="AL105" s="433"/>
      <c r="AM105" s="433"/>
      <c r="AN105" s="433"/>
      <c r="AO105" s="433"/>
      <c r="AP105" s="433"/>
      <c r="AQ105" s="433"/>
      <c r="AR105" s="433"/>
      <c r="AS105" s="433"/>
      <c r="AV105" s="433"/>
      <c r="AW105" s="433"/>
      <c r="AX105" s="433"/>
      <c r="AY105" s="433"/>
      <c r="AZ105" s="433"/>
      <c r="BA105" s="433"/>
      <c r="BB105" s="433"/>
      <c r="BC105" s="433"/>
      <c r="BD105" s="433"/>
      <c r="BE105" s="433"/>
      <c r="BF105" s="433"/>
      <c r="BG105" s="433"/>
      <c r="BH105" s="433"/>
      <c r="BI105" s="433"/>
      <c r="BJ105" s="433"/>
      <c r="BK105" s="433"/>
      <c r="BL105" s="433"/>
      <c r="BM105" s="433"/>
      <c r="BN105" s="433"/>
      <c r="BO105" s="433"/>
      <c r="BP105" s="433"/>
      <c r="BQ105" s="433"/>
      <c r="BR105" s="433"/>
      <c r="BS105" s="433"/>
      <c r="BT105" s="433"/>
      <c r="BU105" s="433"/>
      <c r="BV105" s="433"/>
      <c r="BW105" s="433"/>
      <c r="BX105" s="433"/>
      <c r="BY105" s="433"/>
      <c r="BZ105" s="433"/>
      <c r="CA105" s="433"/>
      <c r="CB105" s="433"/>
      <c r="CC105" s="433"/>
      <c r="CD105" s="433"/>
      <c r="CE105" s="433"/>
      <c r="CF105" s="443"/>
    </row>
    <row r="106" spans="3:84" ht="3.75" customHeight="1" x14ac:dyDescent="0.15">
      <c r="C106" s="449"/>
      <c r="D106" s="433"/>
      <c r="E106" s="433"/>
      <c r="F106" s="433"/>
      <c r="G106" s="433"/>
      <c r="H106" s="433"/>
      <c r="I106" s="433"/>
      <c r="J106" s="433"/>
      <c r="K106" s="433"/>
      <c r="L106" s="433"/>
      <c r="M106" s="433"/>
      <c r="N106" s="433"/>
      <c r="O106" s="433"/>
      <c r="P106" s="433"/>
      <c r="Q106" s="433"/>
      <c r="R106" s="433"/>
      <c r="S106" s="433"/>
      <c r="T106" s="433"/>
      <c r="U106" s="433"/>
      <c r="V106" s="433"/>
      <c r="W106" s="433"/>
      <c r="X106" s="433"/>
      <c r="Y106" s="433"/>
      <c r="Z106" s="433"/>
      <c r="AA106" s="433"/>
      <c r="AB106" s="433"/>
      <c r="AC106" s="433"/>
      <c r="AD106" s="433"/>
      <c r="AE106" s="433"/>
      <c r="AF106" s="433"/>
      <c r="AG106" s="433"/>
      <c r="AH106" s="433"/>
      <c r="AI106" s="433"/>
      <c r="AJ106" s="433"/>
      <c r="AK106" s="433"/>
      <c r="AL106" s="433"/>
      <c r="AM106" s="433"/>
      <c r="AN106" s="433"/>
      <c r="AO106" s="433"/>
      <c r="AP106" s="433"/>
      <c r="AQ106" s="433"/>
      <c r="AR106" s="433"/>
      <c r="AS106" s="433"/>
      <c r="AV106" s="433"/>
      <c r="AW106" s="433"/>
      <c r="AX106" s="433"/>
      <c r="AY106" s="433"/>
      <c r="AZ106" s="433"/>
      <c r="BA106" s="433"/>
      <c r="BB106" s="433"/>
      <c r="BC106" s="433"/>
      <c r="BD106" s="433"/>
      <c r="BE106" s="433"/>
      <c r="BF106" s="433"/>
      <c r="BG106" s="433"/>
      <c r="BH106" s="433"/>
      <c r="BI106" s="433"/>
      <c r="BJ106" s="433"/>
      <c r="BK106" s="433"/>
      <c r="BL106" s="433"/>
      <c r="BM106" s="433"/>
      <c r="BN106" s="433"/>
      <c r="BO106" s="433"/>
      <c r="BP106" s="433"/>
      <c r="BQ106" s="433"/>
      <c r="BR106" s="433"/>
      <c r="BS106" s="433"/>
      <c r="BT106" s="433"/>
      <c r="BU106" s="433"/>
      <c r="BV106" s="433"/>
      <c r="BW106" s="433"/>
      <c r="BX106" s="433"/>
      <c r="BY106" s="433"/>
      <c r="BZ106" s="433"/>
      <c r="CA106" s="433"/>
      <c r="CB106" s="433"/>
      <c r="CC106" s="433"/>
      <c r="CD106" s="433"/>
      <c r="CE106" s="433"/>
      <c r="CF106" s="443"/>
    </row>
    <row r="107" spans="3:84" ht="3.75" customHeight="1" x14ac:dyDescent="0.15">
      <c r="C107" s="449"/>
      <c r="D107" s="433"/>
      <c r="E107" s="433"/>
      <c r="F107" s="433"/>
      <c r="G107" s="433"/>
      <c r="H107" s="433"/>
      <c r="I107" s="433"/>
      <c r="J107" s="433"/>
      <c r="K107" s="433"/>
      <c r="L107" s="433"/>
      <c r="M107" s="433"/>
      <c r="N107" s="433"/>
      <c r="O107" s="433"/>
      <c r="P107" s="433"/>
      <c r="Q107" s="433"/>
      <c r="R107" s="433"/>
      <c r="S107" s="433"/>
      <c r="T107" s="433"/>
      <c r="U107" s="433"/>
      <c r="V107" s="433"/>
      <c r="W107" s="433"/>
      <c r="X107" s="433"/>
      <c r="Y107" s="433"/>
      <c r="Z107" s="433"/>
      <c r="AA107" s="433"/>
      <c r="AB107" s="433"/>
      <c r="AC107" s="433"/>
      <c r="AD107" s="433"/>
      <c r="AE107" s="433"/>
      <c r="AF107" s="433"/>
      <c r="AG107" s="433"/>
      <c r="AH107" s="433"/>
      <c r="AI107" s="433"/>
      <c r="AJ107" s="433"/>
      <c r="AK107" s="433"/>
      <c r="AL107" s="433"/>
      <c r="AM107" s="433"/>
      <c r="AN107" s="433"/>
      <c r="AO107" s="433"/>
      <c r="AP107" s="433"/>
      <c r="AQ107" s="433"/>
      <c r="AR107" s="433"/>
      <c r="AS107" s="433"/>
      <c r="AV107" s="433"/>
      <c r="AW107" s="433"/>
      <c r="AX107" s="433"/>
      <c r="AY107" s="433"/>
      <c r="AZ107" s="433"/>
      <c r="BA107" s="433"/>
      <c r="BB107" s="433"/>
      <c r="BC107" s="433"/>
      <c r="BD107" s="433"/>
      <c r="BE107" s="433"/>
      <c r="BF107" s="433"/>
      <c r="BG107" s="433"/>
      <c r="BH107" s="433"/>
      <c r="BI107" s="433"/>
      <c r="BJ107" s="433"/>
      <c r="BK107" s="433"/>
      <c r="BL107" s="433"/>
      <c r="BM107" s="433"/>
      <c r="BN107" s="433"/>
      <c r="BO107" s="433"/>
      <c r="BP107" s="433"/>
      <c r="BQ107" s="433"/>
      <c r="BR107" s="433"/>
      <c r="BS107" s="433"/>
      <c r="BT107" s="433"/>
      <c r="BU107" s="433"/>
      <c r="BV107" s="433"/>
      <c r="BW107" s="433"/>
      <c r="BX107" s="433"/>
      <c r="BY107" s="433"/>
      <c r="BZ107" s="433"/>
      <c r="CA107" s="433"/>
      <c r="CB107" s="433"/>
      <c r="CC107" s="433"/>
      <c r="CD107" s="433"/>
      <c r="CE107" s="433"/>
      <c r="CF107" s="443"/>
    </row>
    <row r="108" spans="3:84" ht="3.75" customHeight="1" x14ac:dyDescent="0.15">
      <c r="C108" s="449"/>
      <c r="D108" s="433"/>
      <c r="E108" s="433"/>
      <c r="F108" s="433"/>
      <c r="G108" s="433"/>
      <c r="H108" s="433"/>
      <c r="I108" s="433"/>
      <c r="J108" s="433"/>
      <c r="K108" s="433"/>
      <c r="L108" s="433"/>
      <c r="M108" s="433"/>
      <c r="N108" s="433"/>
      <c r="O108" s="433"/>
      <c r="P108" s="433"/>
      <c r="Q108" s="433"/>
      <c r="R108" s="433"/>
      <c r="S108" s="433"/>
      <c r="T108" s="433"/>
      <c r="U108" s="433"/>
      <c r="V108" s="433"/>
      <c r="W108" s="433"/>
      <c r="X108" s="433"/>
      <c r="Y108" s="433"/>
      <c r="Z108" s="433"/>
      <c r="AA108" s="433"/>
      <c r="AB108" s="433"/>
      <c r="AC108" s="433"/>
      <c r="AD108" s="433"/>
      <c r="AE108" s="433"/>
      <c r="AF108" s="433"/>
      <c r="AG108" s="433"/>
      <c r="AH108" s="433"/>
      <c r="AI108" s="433"/>
      <c r="AJ108" s="433"/>
      <c r="AK108" s="433"/>
      <c r="AL108" s="433"/>
      <c r="AM108" s="433"/>
      <c r="AN108" s="433"/>
      <c r="AO108" s="433"/>
      <c r="AP108" s="433"/>
      <c r="AQ108" s="433"/>
      <c r="AR108" s="433"/>
      <c r="AS108" s="433"/>
      <c r="AV108" s="433"/>
      <c r="AW108" s="433"/>
      <c r="AX108" s="433"/>
      <c r="AY108" s="433"/>
      <c r="AZ108" s="433"/>
      <c r="BA108" s="433"/>
      <c r="BB108" s="433"/>
      <c r="BC108" s="433"/>
      <c r="BD108" s="433"/>
      <c r="BE108" s="433"/>
      <c r="BF108" s="433"/>
      <c r="BG108" s="433"/>
      <c r="BH108" s="433"/>
      <c r="BI108" s="433"/>
      <c r="BJ108" s="433"/>
      <c r="BK108" s="433"/>
      <c r="BL108" s="433"/>
      <c r="BM108" s="433"/>
      <c r="BN108" s="433"/>
      <c r="BO108" s="433"/>
      <c r="BP108" s="433"/>
      <c r="BQ108" s="433"/>
      <c r="BR108" s="433"/>
      <c r="BS108" s="433"/>
      <c r="BT108" s="433"/>
      <c r="BU108" s="433"/>
      <c r="BV108" s="433"/>
      <c r="BW108" s="433"/>
      <c r="BX108" s="433"/>
      <c r="BY108" s="433"/>
      <c r="BZ108" s="433"/>
      <c r="CA108" s="433"/>
      <c r="CB108" s="433"/>
      <c r="CC108" s="433"/>
      <c r="CD108" s="433"/>
      <c r="CE108" s="433"/>
      <c r="CF108" s="443"/>
    </row>
    <row r="109" spans="3:84" ht="3.75" customHeight="1" x14ac:dyDescent="0.15">
      <c r="C109" s="449"/>
      <c r="D109" s="433"/>
      <c r="E109" s="433"/>
      <c r="F109" s="433"/>
      <c r="G109" s="433"/>
      <c r="H109" s="433"/>
      <c r="I109" s="433"/>
      <c r="J109" s="433"/>
      <c r="K109" s="433"/>
      <c r="L109" s="433"/>
      <c r="M109" s="433"/>
      <c r="N109" s="433"/>
      <c r="O109" s="433"/>
      <c r="P109" s="433"/>
      <c r="Q109" s="433"/>
      <c r="R109" s="433"/>
      <c r="S109" s="433"/>
      <c r="T109" s="433"/>
      <c r="U109" s="433"/>
      <c r="V109" s="433"/>
      <c r="W109" s="433"/>
      <c r="X109" s="433"/>
      <c r="Y109" s="433"/>
      <c r="Z109" s="433"/>
      <c r="AA109" s="433"/>
      <c r="AB109" s="433"/>
      <c r="AC109" s="433"/>
      <c r="AD109" s="433"/>
      <c r="AE109" s="433"/>
      <c r="AF109" s="433"/>
      <c r="AG109" s="433"/>
      <c r="AH109" s="433"/>
      <c r="AI109" s="433"/>
      <c r="AJ109" s="433"/>
      <c r="AK109" s="433"/>
      <c r="AL109" s="433"/>
      <c r="AM109" s="433"/>
      <c r="AN109" s="433"/>
      <c r="AO109" s="433"/>
      <c r="AP109" s="433"/>
      <c r="AQ109" s="433"/>
      <c r="AR109" s="433"/>
      <c r="AS109" s="433"/>
      <c r="AV109" s="433"/>
      <c r="AW109" s="433"/>
      <c r="AX109" s="433"/>
      <c r="AY109" s="433"/>
      <c r="AZ109" s="433"/>
      <c r="BA109" s="433"/>
      <c r="BB109" s="433"/>
      <c r="BC109" s="433"/>
      <c r="BD109" s="433"/>
      <c r="BE109" s="433"/>
      <c r="BF109" s="433"/>
      <c r="BG109" s="433"/>
      <c r="BH109" s="433"/>
      <c r="BI109" s="433"/>
      <c r="BJ109" s="433"/>
      <c r="BK109" s="433"/>
      <c r="BL109" s="433"/>
      <c r="BM109" s="433"/>
      <c r="BN109" s="433"/>
      <c r="BO109" s="433"/>
      <c r="BP109" s="433"/>
      <c r="BQ109" s="433"/>
      <c r="BR109" s="433"/>
      <c r="BS109" s="433"/>
      <c r="BT109" s="433"/>
      <c r="BU109" s="433"/>
      <c r="BV109" s="433"/>
      <c r="BW109" s="433"/>
      <c r="BX109" s="433"/>
      <c r="BY109" s="433"/>
      <c r="BZ109" s="433"/>
      <c r="CA109" s="433"/>
      <c r="CB109" s="433"/>
      <c r="CC109" s="433"/>
      <c r="CD109" s="433"/>
      <c r="CE109" s="433"/>
      <c r="CF109" s="443"/>
    </row>
    <row r="110" spans="3:84" ht="3.75" customHeight="1" x14ac:dyDescent="0.15">
      <c r="C110" s="449"/>
      <c r="D110" s="433"/>
      <c r="E110" s="433"/>
      <c r="F110" s="433"/>
      <c r="G110" s="433"/>
      <c r="H110" s="433"/>
      <c r="I110" s="433"/>
      <c r="J110" s="433"/>
      <c r="K110" s="433"/>
      <c r="L110" s="433"/>
      <c r="M110" s="433"/>
      <c r="N110" s="433"/>
      <c r="O110" s="433"/>
      <c r="P110" s="433"/>
      <c r="Q110" s="433"/>
      <c r="R110" s="433"/>
      <c r="S110" s="433"/>
      <c r="T110" s="433"/>
      <c r="U110" s="433"/>
      <c r="V110" s="433"/>
      <c r="W110" s="433"/>
      <c r="X110" s="433"/>
      <c r="Y110" s="433"/>
      <c r="Z110" s="433"/>
      <c r="AA110" s="433"/>
      <c r="AB110" s="433"/>
      <c r="AC110" s="433"/>
      <c r="AD110" s="433"/>
      <c r="AE110" s="433"/>
      <c r="AF110" s="433"/>
      <c r="AG110" s="433"/>
      <c r="AH110" s="433"/>
      <c r="AI110" s="433"/>
      <c r="AJ110" s="433"/>
      <c r="AK110" s="433"/>
      <c r="AL110" s="433"/>
      <c r="AM110" s="433"/>
      <c r="AN110" s="433"/>
      <c r="AO110" s="433"/>
      <c r="AP110" s="433"/>
      <c r="AQ110" s="433"/>
      <c r="AR110" s="433"/>
      <c r="AS110" s="433"/>
      <c r="AV110" s="433"/>
      <c r="AW110" s="433"/>
      <c r="AX110" s="433"/>
      <c r="AY110" s="433"/>
      <c r="AZ110" s="433"/>
      <c r="BA110" s="433"/>
      <c r="BB110" s="433"/>
      <c r="BC110" s="433"/>
      <c r="BD110" s="433"/>
      <c r="BE110" s="433"/>
      <c r="BF110" s="433"/>
      <c r="BG110" s="433"/>
      <c r="BH110" s="433"/>
      <c r="BI110" s="433"/>
      <c r="BJ110" s="433"/>
      <c r="BK110" s="433"/>
      <c r="BL110" s="433"/>
      <c r="BM110" s="433"/>
      <c r="BN110" s="433"/>
      <c r="BO110" s="433"/>
      <c r="BP110" s="433"/>
      <c r="BQ110" s="433"/>
      <c r="BR110" s="433"/>
      <c r="BS110" s="433"/>
      <c r="BT110" s="433"/>
      <c r="BU110" s="433"/>
      <c r="BV110" s="433"/>
      <c r="BW110" s="433"/>
      <c r="BX110" s="433"/>
      <c r="BY110" s="433"/>
      <c r="BZ110" s="433"/>
      <c r="CA110" s="433"/>
      <c r="CB110" s="433"/>
      <c r="CC110" s="433"/>
      <c r="CD110" s="433"/>
      <c r="CE110" s="433"/>
      <c r="CF110" s="443"/>
    </row>
    <row r="111" spans="3:84" ht="3.75" customHeight="1" x14ac:dyDescent="0.15">
      <c r="C111" s="449"/>
      <c r="D111" s="433"/>
      <c r="E111" s="433"/>
      <c r="F111" s="433"/>
      <c r="G111" s="433"/>
      <c r="H111" s="433"/>
      <c r="I111" s="433"/>
      <c r="J111" s="433"/>
      <c r="K111" s="433"/>
      <c r="L111" s="433"/>
      <c r="M111" s="433"/>
      <c r="N111" s="433"/>
      <c r="O111" s="433"/>
      <c r="P111" s="433"/>
      <c r="Q111" s="433"/>
      <c r="R111" s="433"/>
      <c r="S111" s="433"/>
      <c r="T111" s="433"/>
      <c r="U111" s="433"/>
      <c r="V111" s="433"/>
      <c r="W111" s="433"/>
      <c r="X111" s="433"/>
      <c r="Y111" s="433"/>
      <c r="Z111" s="433"/>
      <c r="AA111" s="433"/>
      <c r="AB111" s="433"/>
      <c r="AC111" s="433"/>
      <c r="AD111" s="433"/>
      <c r="AE111" s="433"/>
      <c r="AF111" s="433"/>
      <c r="AG111" s="433"/>
      <c r="AH111" s="433"/>
      <c r="AI111" s="433"/>
      <c r="AJ111" s="433"/>
      <c r="AK111" s="433"/>
      <c r="AL111" s="433"/>
      <c r="AM111" s="433"/>
      <c r="AN111" s="433"/>
      <c r="AO111" s="433"/>
      <c r="AP111" s="433"/>
      <c r="AQ111" s="433"/>
      <c r="AR111" s="433"/>
      <c r="AS111" s="433"/>
      <c r="AV111" s="433"/>
      <c r="AW111" s="433"/>
      <c r="AX111" s="433"/>
      <c r="AY111" s="433"/>
      <c r="AZ111" s="433"/>
      <c r="BA111" s="433"/>
      <c r="BB111" s="433"/>
      <c r="BC111" s="433"/>
      <c r="BD111" s="433"/>
      <c r="BE111" s="433"/>
      <c r="BF111" s="433"/>
      <c r="BG111" s="433"/>
      <c r="BH111" s="433"/>
      <c r="BI111" s="433"/>
      <c r="BJ111" s="433"/>
      <c r="BK111" s="433"/>
      <c r="BL111" s="433"/>
      <c r="BM111" s="433"/>
      <c r="BN111" s="433"/>
      <c r="BO111" s="433"/>
      <c r="BP111" s="433"/>
      <c r="BQ111" s="433"/>
      <c r="BR111" s="433"/>
      <c r="BS111" s="433"/>
      <c r="BT111" s="433"/>
      <c r="BU111" s="433"/>
      <c r="BV111" s="433"/>
      <c r="BW111" s="433"/>
      <c r="BX111" s="433"/>
      <c r="BY111" s="433"/>
      <c r="BZ111" s="433"/>
      <c r="CA111" s="433"/>
      <c r="CB111" s="433"/>
      <c r="CC111" s="433"/>
      <c r="CD111" s="433"/>
      <c r="CE111" s="433"/>
      <c r="CF111" s="443"/>
    </row>
    <row r="112" spans="3:84" ht="3.75" customHeight="1" x14ac:dyDescent="0.15">
      <c r="C112" s="449"/>
      <c r="D112" s="433"/>
      <c r="E112" s="433"/>
      <c r="F112" s="433"/>
      <c r="G112" s="433"/>
      <c r="H112" s="433"/>
      <c r="I112" s="433"/>
      <c r="J112" s="433"/>
      <c r="K112" s="433"/>
      <c r="L112" s="433"/>
      <c r="M112" s="433"/>
      <c r="N112" s="433"/>
      <c r="O112" s="433"/>
      <c r="P112" s="433"/>
      <c r="Q112" s="455"/>
      <c r="R112" s="455"/>
      <c r="S112" s="455"/>
      <c r="T112" s="455"/>
      <c r="U112" s="455"/>
      <c r="V112" s="455"/>
      <c r="W112" s="455"/>
      <c r="X112" s="455"/>
      <c r="Y112" s="455"/>
      <c r="Z112" s="455"/>
      <c r="AA112" s="455"/>
      <c r="AB112" s="455"/>
      <c r="AC112" s="455"/>
      <c r="AD112" s="455"/>
      <c r="AE112" s="455"/>
      <c r="AF112" s="455"/>
      <c r="AG112" s="455"/>
      <c r="AH112" s="455"/>
      <c r="AI112" s="455"/>
      <c r="AJ112" s="455"/>
      <c r="AK112" s="455"/>
      <c r="AL112" s="455"/>
      <c r="AM112" s="455"/>
      <c r="AN112" s="455"/>
      <c r="AO112" s="455"/>
      <c r="AP112" s="455"/>
      <c r="AQ112" s="455"/>
      <c r="AR112" s="455"/>
      <c r="AS112" s="455"/>
      <c r="AV112" s="455"/>
      <c r="AW112" s="455"/>
      <c r="AX112" s="455"/>
      <c r="AY112" s="455"/>
      <c r="AZ112" s="455"/>
      <c r="BA112" s="455"/>
      <c r="BB112" s="455"/>
      <c r="BC112" s="455"/>
      <c r="BD112" s="455"/>
      <c r="BE112" s="455"/>
      <c r="BF112" s="455"/>
      <c r="BG112" s="455"/>
      <c r="BH112" s="455"/>
      <c r="BI112" s="455"/>
      <c r="BJ112" s="455"/>
      <c r="BK112" s="455"/>
      <c r="BL112" s="455"/>
      <c r="BM112" s="455"/>
      <c r="BN112" s="455"/>
      <c r="BO112" s="455"/>
      <c r="BP112" s="455"/>
      <c r="BQ112" s="455"/>
      <c r="BR112" s="455"/>
      <c r="BS112" s="433"/>
      <c r="BT112" s="433"/>
      <c r="BU112" s="433"/>
      <c r="BV112" s="433"/>
      <c r="BW112" s="433"/>
      <c r="BX112" s="433"/>
      <c r="BY112" s="433"/>
      <c r="BZ112" s="433"/>
      <c r="CA112" s="433"/>
      <c r="CB112" s="433"/>
      <c r="CC112" s="433"/>
      <c r="CD112" s="433"/>
      <c r="CE112" s="433"/>
      <c r="CF112" s="443"/>
    </row>
    <row r="113" spans="3:84" ht="3.75" customHeight="1" x14ac:dyDescent="0.15">
      <c r="C113" s="449"/>
      <c r="D113" s="433"/>
      <c r="E113" s="433"/>
      <c r="F113" s="433"/>
      <c r="G113" s="433"/>
      <c r="H113" s="433"/>
      <c r="I113" s="433"/>
      <c r="J113" s="433"/>
      <c r="K113" s="433"/>
      <c r="L113" s="433"/>
      <c r="M113" s="433"/>
      <c r="N113" s="433"/>
      <c r="O113" s="433"/>
      <c r="P113" s="433"/>
      <c r="Q113" s="455"/>
      <c r="R113" s="455"/>
      <c r="S113" s="455"/>
      <c r="T113" s="455"/>
      <c r="U113" s="455"/>
      <c r="V113" s="455"/>
      <c r="W113" s="455"/>
      <c r="X113" s="455"/>
      <c r="Y113" s="455"/>
      <c r="Z113" s="455"/>
      <c r="AA113" s="455"/>
      <c r="AB113" s="455"/>
      <c r="AC113" s="455"/>
      <c r="AD113" s="455"/>
      <c r="AE113" s="455"/>
      <c r="AF113" s="455"/>
      <c r="AG113" s="455"/>
      <c r="AH113" s="455"/>
      <c r="AI113" s="455"/>
      <c r="AJ113" s="455"/>
      <c r="AK113" s="455"/>
      <c r="AL113" s="455"/>
      <c r="AM113" s="455"/>
      <c r="AN113" s="455"/>
      <c r="AO113" s="455"/>
      <c r="AP113" s="455"/>
      <c r="AQ113" s="455"/>
      <c r="AR113" s="455"/>
      <c r="AS113" s="455"/>
      <c r="AV113" s="455"/>
      <c r="AW113" s="455"/>
      <c r="AX113" s="455"/>
      <c r="AY113" s="455"/>
      <c r="AZ113" s="455"/>
      <c r="BA113" s="455"/>
      <c r="BB113" s="455"/>
      <c r="BC113" s="455"/>
      <c r="BD113" s="455"/>
      <c r="BE113" s="455"/>
      <c r="BF113" s="455"/>
      <c r="BG113" s="455"/>
      <c r="BH113" s="455"/>
      <c r="BI113" s="455"/>
      <c r="BJ113" s="455"/>
      <c r="BK113" s="455"/>
      <c r="BL113" s="455"/>
      <c r="BM113" s="455"/>
      <c r="BN113" s="455"/>
      <c r="BO113" s="455"/>
      <c r="BP113" s="455"/>
      <c r="BQ113" s="455"/>
      <c r="BR113" s="455"/>
      <c r="BS113" s="433"/>
      <c r="BT113" s="433"/>
      <c r="BU113" s="433"/>
      <c r="BV113" s="433"/>
      <c r="BW113" s="433"/>
      <c r="BX113" s="433"/>
      <c r="BY113" s="433"/>
      <c r="BZ113" s="433"/>
      <c r="CA113" s="433"/>
      <c r="CB113" s="433"/>
      <c r="CC113" s="433"/>
      <c r="CD113" s="433"/>
      <c r="CE113" s="433"/>
      <c r="CF113" s="443"/>
    </row>
    <row r="114" spans="3:84" ht="3.75" customHeight="1" x14ac:dyDescent="0.15">
      <c r="C114" s="449"/>
      <c r="D114" s="433"/>
      <c r="E114" s="433"/>
      <c r="F114" s="433"/>
      <c r="G114" s="433"/>
      <c r="H114" s="433"/>
      <c r="I114" s="433"/>
      <c r="J114" s="433"/>
      <c r="K114" s="433"/>
      <c r="L114" s="433"/>
      <c r="M114" s="433"/>
      <c r="N114" s="433"/>
      <c r="O114" s="433"/>
      <c r="P114" s="433"/>
      <c r="Q114" s="455"/>
      <c r="R114" s="455"/>
      <c r="S114" s="455"/>
      <c r="T114" s="455"/>
      <c r="U114" s="455"/>
      <c r="V114" s="455"/>
      <c r="W114" s="455"/>
      <c r="X114" s="455"/>
      <c r="Y114" s="455"/>
      <c r="Z114" s="455"/>
      <c r="AA114" s="455"/>
      <c r="AB114" s="455"/>
      <c r="AC114" s="455"/>
      <c r="AD114" s="455"/>
      <c r="AE114" s="455"/>
      <c r="AF114" s="455"/>
      <c r="AG114" s="455"/>
      <c r="AH114" s="455"/>
      <c r="AI114" s="455"/>
      <c r="AJ114" s="455"/>
      <c r="AK114" s="455"/>
      <c r="AL114" s="455"/>
      <c r="AM114" s="455"/>
      <c r="AN114" s="455"/>
      <c r="AO114" s="455"/>
      <c r="AP114" s="455"/>
      <c r="AQ114" s="455"/>
      <c r="AR114" s="455"/>
      <c r="AS114" s="455"/>
      <c r="AV114" s="455"/>
      <c r="AW114" s="455"/>
      <c r="AX114" s="455"/>
      <c r="AY114" s="455"/>
      <c r="AZ114" s="455"/>
      <c r="BA114" s="455"/>
      <c r="BB114" s="455"/>
      <c r="BC114" s="455"/>
      <c r="BD114" s="455"/>
      <c r="BE114" s="455"/>
      <c r="BF114" s="455"/>
      <c r="BG114" s="455"/>
      <c r="BH114" s="455"/>
      <c r="BI114" s="455"/>
      <c r="BJ114" s="455"/>
      <c r="BK114" s="455"/>
      <c r="BL114" s="455"/>
      <c r="BM114" s="455"/>
      <c r="BN114" s="455"/>
      <c r="BO114" s="455"/>
      <c r="BP114" s="455"/>
      <c r="BQ114" s="455"/>
      <c r="BR114" s="455"/>
      <c r="BS114" s="433"/>
      <c r="BT114" s="433"/>
      <c r="BU114" s="433"/>
      <c r="BV114" s="433"/>
      <c r="BW114" s="433"/>
      <c r="BX114" s="433"/>
      <c r="BY114" s="433"/>
      <c r="BZ114" s="433"/>
      <c r="CA114" s="433"/>
      <c r="CB114" s="433"/>
      <c r="CC114" s="433"/>
      <c r="CD114" s="433"/>
      <c r="CE114" s="433"/>
      <c r="CF114" s="443"/>
    </row>
    <row r="115" spans="3:84" ht="3.75" customHeight="1" x14ac:dyDescent="0.15">
      <c r="C115" s="449"/>
      <c r="D115" s="455"/>
      <c r="E115" s="455"/>
      <c r="F115" s="455"/>
      <c r="G115" s="455"/>
      <c r="H115" s="455"/>
      <c r="I115" s="455"/>
      <c r="J115" s="455"/>
      <c r="K115" s="455"/>
      <c r="L115" s="455"/>
      <c r="M115" s="455"/>
      <c r="N115" s="455"/>
      <c r="O115" s="455"/>
      <c r="P115" s="455"/>
      <c r="BS115" s="455"/>
      <c r="BT115" s="455"/>
      <c r="BU115" s="455"/>
      <c r="BV115" s="455"/>
      <c r="BW115" s="455"/>
      <c r="BX115" s="455"/>
      <c r="BY115" s="455"/>
      <c r="BZ115" s="455"/>
      <c r="CA115" s="455"/>
      <c r="CB115" s="455"/>
      <c r="CC115" s="455"/>
      <c r="CD115" s="455"/>
      <c r="CE115" s="455"/>
      <c r="CF115" s="456"/>
    </row>
    <row r="116" spans="3:84" ht="3.75" customHeight="1" x14ac:dyDescent="0.15">
      <c r="C116" s="449"/>
      <c r="D116" s="455"/>
      <c r="E116" s="455"/>
      <c r="F116" s="455"/>
      <c r="G116" s="455"/>
      <c r="H116" s="455"/>
      <c r="I116" s="455"/>
      <c r="J116" s="455"/>
      <c r="K116" s="455"/>
      <c r="L116" s="455"/>
      <c r="M116" s="455"/>
      <c r="N116" s="455"/>
      <c r="O116" s="455"/>
      <c r="P116" s="455"/>
      <c r="Q116" s="457"/>
      <c r="R116" s="457"/>
      <c r="S116" s="457"/>
      <c r="T116" s="457"/>
      <c r="U116" s="457"/>
      <c r="V116" s="457"/>
      <c r="W116" s="457"/>
      <c r="X116" s="457"/>
      <c r="Y116" s="457"/>
      <c r="Z116" s="457"/>
      <c r="AA116" s="457"/>
      <c r="AB116" s="457"/>
      <c r="AC116" s="457"/>
      <c r="AD116" s="444"/>
      <c r="AE116" s="444"/>
      <c r="AF116" s="444"/>
      <c r="AG116" s="444"/>
      <c r="AH116" s="444"/>
      <c r="AI116" s="444"/>
      <c r="AJ116" s="444"/>
      <c r="AK116" s="444"/>
      <c r="AL116" s="444"/>
      <c r="AM116" s="444"/>
      <c r="AN116" s="444"/>
      <c r="AO116" s="444"/>
      <c r="AP116" s="444"/>
      <c r="AQ116" s="444"/>
      <c r="AR116" s="444"/>
      <c r="AS116" s="444"/>
      <c r="AV116" s="433"/>
      <c r="AW116" s="457"/>
      <c r="AX116" s="440"/>
      <c r="AY116" s="440"/>
      <c r="AZ116" s="431"/>
      <c r="BA116" s="457"/>
      <c r="BB116" s="457"/>
      <c r="BC116" s="457"/>
      <c r="BD116" s="457"/>
      <c r="BE116" s="457"/>
      <c r="BF116" s="457"/>
      <c r="BG116" s="457"/>
      <c r="BH116" s="457"/>
      <c r="BI116" s="457"/>
      <c r="BJ116" s="457"/>
      <c r="BK116" s="457"/>
      <c r="BL116" s="457"/>
      <c r="BM116" s="457"/>
      <c r="BN116" s="457"/>
      <c r="BO116" s="457"/>
      <c r="BP116" s="457"/>
      <c r="BQ116" s="457"/>
      <c r="BR116" s="457"/>
      <c r="BS116" s="455"/>
      <c r="BT116" s="455"/>
      <c r="BU116" s="455"/>
      <c r="BV116" s="455"/>
      <c r="BW116" s="455"/>
      <c r="BX116" s="455"/>
      <c r="BY116" s="455"/>
      <c r="BZ116" s="455"/>
      <c r="CA116" s="455"/>
      <c r="CB116" s="455"/>
      <c r="CC116" s="455"/>
      <c r="CD116" s="455"/>
      <c r="CE116" s="455"/>
      <c r="CF116" s="456"/>
    </row>
    <row r="117" spans="3:84" ht="3.75" customHeight="1" x14ac:dyDescent="0.15">
      <c r="C117" s="449"/>
      <c r="D117" s="455"/>
      <c r="E117" s="455"/>
      <c r="F117" s="455"/>
      <c r="G117" s="455"/>
      <c r="H117" s="455"/>
      <c r="I117" s="455"/>
      <c r="J117" s="455"/>
      <c r="K117" s="455"/>
      <c r="L117" s="455"/>
      <c r="M117" s="455"/>
      <c r="N117" s="455"/>
      <c r="O117" s="455"/>
      <c r="P117" s="455"/>
      <c r="Q117" s="433"/>
      <c r="R117" s="433"/>
      <c r="S117" s="433"/>
      <c r="T117" s="433"/>
      <c r="U117" s="433"/>
      <c r="V117" s="433"/>
      <c r="W117" s="433"/>
      <c r="X117" s="433"/>
      <c r="Y117" s="433"/>
      <c r="Z117" s="433"/>
      <c r="AA117" s="433"/>
      <c r="AB117" s="433"/>
      <c r="AC117" s="433"/>
      <c r="AD117" s="433"/>
      <c r="AE117" s="433"/>
      <c r="AF117" s="433"/>
      <c r="AG117" s="433"/>
      <c r="AH117" s="433"/>
      <c r="AI117" s="433"/>
      <c r="AJ117" s="433"/>
      <c r="AK117" s="433"/>
      <c r="AL117" s="433"/>
      <c r="AM117" s="433"/>
      <c r="AN117" s="433"/>
      <c r="AO117" s="433"/>
      <c r="AP117" s="433"/>
      <c r="AQ117" s="433"/>
      <c r="AR117" s="433"/>
      <c r="AS117" s="433"/>
      <c r="AV117" s="458"/>
      <c r="AW117" s="458"/>
      <c r="AX117" s="458"/>
      <c r="AY117" s="458"/>
      <c r="AZ117" s="458"/>
      <c r="BA117" s="458"/>
      <c r="BB117" s="458"/>
      <c r="BC117" s="458"/>
      <c r="BD117" s="458"/>
      <c r="BE117" s="458"/>
      <c r="BF117" s="458"/>
      <c r="BG117" s="458"/>
      <c r="BH117" s="458"/>
      <c r="BI117" s="458"/>
      <c r="BJ117" s="458"/>
      <c r="BK117" s="458"/>
      <c r="BL117" s="458"/>
      <c r="BM117" s="458"/>
      <c r="BN117" s="458"/>
      <c r="BO117" s="458"/>
      <c r="BP117" s="458"/>
      <c r="BQ117" s="458"/>
      <c r="BR117" s="458"/>
      <c r="BS117" s="455"/>
      <c r="BT117" s="455"/>
      <c r="BU117" s="455"/>
      <c r="BV117" s="455"/>
      <c r="BW117" s="455"/>
      <c r="BX117" s="455"/>
      <c r="BY117" s="455"/>
      <c r="BZ117" s="455"/>
      <c r="CA117" s="455"/>
      <c r="CB117" s="455"/>
      <c r="CC117" s="455"/>
      <c r="CD117" s="455"/>
      <c r="CE117" s="455"/>
      <c r="CF117" s="456"/>
    </row>
    <row r="118" spans="3:84" ht="3.75" customHeight="1" x14ac:dyDescent="0.15">
      <c r="C118" s="449"/>
      <c r="Q118" s="433"/>
      <c r="R118" s="433"/>
      <c r="S118" s="433"/>
      <c r="T118" s="433"/>
      <c r="U118" s="433"/>
      <c r="V118" s="433"/>
      <c r="W118" s="433"/>
      <c r="X118" s="433"/>
      <c r="Y118" s="433"/>
      <c r="Z118" s="433"/>
      <c r="AA118" s="433"/>
      <c r="AB118" s="433"/>
      <c r="AC118" s="433"/>
      <c r="AD118" s="433"/>
      <c r="AE118" s="433"/>
      <c r="AF118" s="433"/>
      <c r="AG118" s="433"/>
      <c r="AH118" s="433"/>
      <c r="AI118" s="433"/>
      <c r="AJ118" s="433"/>
      <c r="AK118" s="433"/>
      <c r="AL118" s="433"/>
      <c r="AM118" s="433"/>
      <c r="AN118" s="433"/>
      <c r="AO118" s="433"/>
      <c r="AP118" s="433"/>
      <c r="AQ118" s="433"/>
      <c r="AR118" s="433"/>
      <c r="AS118" s="433"/>
      <c r="AV118" s="458"/>
      <c r="AW118" s="458"/>
      <c r="AX118" s="458"/>
      <c r="AY118" s="458"/>
      <c r="AZ118" s="458"/>
      <c r="BA118" s="458"/>
      <c r="BB118" s="458"/>
      <c r="BC118" s="458"/>
      <c r="BD118" s="458"/>
      <c r="BE118" s="458"/>
      <c r="BF118" s="458"/>
      <c r="BG118" s="458"/>
      <c r="BH118" s="458"/>
      <c r="BI118" s="458"/>
      <c r="BJ118" s="458"/>
      <c r="BK118" s="458"/>
      <c r="BL118" s="458"/>
      <c r="BM118" s="458"/>
      <c r="BN118" s="458"/>
      <c r="BO118" s="458"/>
      <c r="BP118" s="458"/>
      <c r="BQ118" s="458"/>
      <c r="BR118" s="458"/>
      <c r="CF118" s="454"/>
    </row>
    <row r="119" spans="3:84" ht="3.75" customHeight="1" x14ac:dyDescent="0.15">
      <c r="C119" s="449"/>
      <c r="D119" s="433"/>
      <c r="E119" s="457"/>
      <c r="F119" s="440"/>
      <c r="G119" s="440"/>
      <c r="H119" s="431"/>
      <c r="I119" s="457"/>
      <c r="J119" s="457"/>
      <c r="K119" s="457"/>
      <c r="L119" s="457"/>
      <c r="M119" s="457"/>
      <c r="N119" s="457"/>
      <c r="O119" s="457"/>
      <c r="P119" s="457"/>
      <c r="Q119" s="433"/>
      <c r="R119" s="433"/>
      <c r="S119" s="433"/>
      <c r="T119" s="433"/>
      <c r="U119" s="433"/>
      <c r="V119" s="433"/>
      <c r="W119" s="433"/>
      <c r="X119" s="433"/>
      <c r="Y119" s="433"/>
      <c r="Z119" s="433"/>
      <c r="AA119" s="433"/>
      <c r="AB119" s="433"/>
      <c r="AC119" s="433"/>
      <c r="AD119" s="433"/>
      <c r="AE119" s="433"/>
      <c r="AF119" s="433"/>
      <c r="AG119" s="433"/>
      <c r="AH119" s="433"/>
      <c r="AI119" s="433"/>
      <c r="AJ119" s="433"/>
      <c r="AK119" s="433"/>
      <c r="AL119" s="433"/>
      <c r="AM119" s="433"/>
      <c r="AN119" s="433"/>
      <c r="AO119" s="433"/>
      <c r="AP119" s="433"/>
      <c r="AQ119" s="433"/>
      <c r="AR119" s="433"/>
      <c r="AS119" s="433"/>
      <c r="AV119" s="458"/>
      <c r="AW119" s="458"/>
      <c r="AX119" s="458"/>
      <c r="AY119" s="458"/>
      <c r="AZ119" s="458"/>
      <c r="BA119" s="458"/>
      <c r="BB119" s="458"/>
      <c r="BC119" s="458"/>
      <c r="BD119" s="458"/>
      <c r="BE119" s="458"/>
      <c r="BF119" s="458"/>
      <c r="BG119" s="458"/>
      <c r="BH119" s="458"/>
      <c r="BI119" s="458"/>
      <c r="BJ119" s="458"/>
      <c r="BK119" s="458"/>
      <c r="BL119" s="458"/>
      <c r="BM119" s="458"/>
      <c r="BN119" s="458"/>
      <c r="BO119" s="458"/>
      <c r="BP119" s="458"/>
      <c r="BQ119" s="458"/>
      <c r="BR119" s="458"/>
      <c r="BS119" s="457"/>
      <c r="BT119" s="457"/>
      <c r="BU119" s="457"/>
      <c r="BV119" s="444"/>
      <c r="BW119" s="444"/>
      <c r="BX119" s="444"/>
      <c r="BY119" s="444"/>
      <c r="BZ119" s="444"/>
      <c r="CA119" s="444"/>
      <c r="CB119" s="444"/>
      <c r="CC119" s="444"/>
      <c r="CD119" s="444"/>
      <c r="CE119" s="444"/>
      <c r="CF119" s="459"/>
    </row>
    <row r="120" spans="3:84" ht="3.75" customHeight="1" x14ac:dyDescent="0.15">
      <c r="C120" s="449"/>
      <c r="D120" s="433"/>
      <c r="E120" s="433"/>
      <c r="F120" s="433"/>
      <c r="G120" s="433"/>
      <c r="H120" s="433"/>
      <c r="I120" s="433"/>
      <c r="J120" s="433"/>
      <c r="K120" s="433"/>
      <c r="L120" s="433"/>
      <c r="M120" s="433"/>
      <c r="N120" s="433"/>
      <c r="O120" s="433"/>
      <c r="P120" s="433"/>
      <c r="Q120" s="433"/>
      <c r="R120" s="433"/>
      <c r="S120" s="433"/>
      <c r="T120" s="433"/>
      <c r="U120" s="433"/>
      <c r="V120" s="433"/>
      <c r="W120" s="433"/>
      <c r="X120" s="433"/>
      <c r="Y120" s="433"/>
      <c r="Z120" s="433"/>
      <c r="AA120" s="433"/>
      <c r="AB120" s="433"/>
      <c r="AC120" s="433"/>
      <c r="AD120" s="433"/>
      <c r="AE120" s="433"/>
      <c r="AF120" s="433"/>
      <c r="AG120" s="433"/>
      <c r="AH120" s="433"/>
      <c r="AI120" s="433"/>
      <c r="AJ120" s="433"/>
      <c r="AK120" s="433"/>
      <c r="AL120" s="433"/>
      <c r="AM120" s="433"/>
      <c r="AN120" s="433"/>
      <c r="AO120" s="433"/>
      <c r="AP120" s="433"/>
      <c r="AQ120" s="433"/>
      <c r="AR120" s="433"/>
      <c r="AS120" s="433"/>
      <c r="AV120" s="458"/>
      <c r="AW120" s="458"/>
      <c r="AX120" s="458"/>
      <c r="AY120" s="458"/>
      <c r="AZ120" s="458"/>
      <c r="BA120" s="458"/>
      <c r="BB120" s="458"/>
      <c r="BC120" s="458"/>
      <c r="BD120" s="458"/>
      <c r="BE120" s="458"/>
      <c r="BF120" s="458"/>
      <c r="BG120" s="458"/>
      <c r="BH120" s="458"/>
      <c r="BI120" s="458"/>
      <c r="BJ120" s="458"/>
      <c r="BK120" s="458"/>
      <c r="BL120" s="458"/>
      <c r="BM120" s="458"/>
      <c r="BN120" s="458"/>
      <c r="BO120" s="458"/>
      <c r="BP120" s="458"/>
      <c r="BQ120" s="458"/>
      <c r="BR120" s="458"/>
      <c r="BS120" s="458"/>
      <c r="BT120" s="458"/>
      <c r="BU120" s="458"/>
      <c r="BV120" s="458"/>
      <c r="BW120" s="458"/>
      <c r="BX120" s="458"/>
      <c r="BY120" s="458"/>
      <c r="BZ120" s="458"/>
      <c r="CA120" s="458"/>
      <c r="CB120" s="458"/>
      <c r="CC120" s="458"/>
      <c r="CD120" s="458"/>
      <c r="CE120" s="458"/>
      <c r="CF120" s="460"/>
    </row>
    <row r="121" spans="3:84" ht="3.75" customHeight="1" x14ac:dyDescent="0.15">
      <c r="C121" s="449"/>
      <c r="D121" s="433"/>
      <c r="E121" s="433"/>
      <c r="F121" s="433"/>
      <c r="G121" s="433"/>
      <c r="H121" s="433"/>
      <c r="I121" s="433"/>
      <c r="J121" s="433"/>
      <c r="K121" s="433"/>
      <c r="L121" s="433"/>
      <c r="M121" s="433"/>
      <c r="N121" s="433"/>
      <c r="O121" s="433"/>
      <c r="P121" s="433"/>
      <c r="Q121" s="433"/>
      <c r="R121" s="433"/>
      <c r="S121" s="433"/>
      <c r="T121" s="433"/>
      <c r="U121" s="433"/>
      <c r="V121" s="433"/>
      <c r="W121" s="433"/>
      <c r="X121" s="433"/>
      <c r="Y121" s="433"/>
      <c r="Z121" s="433"/>
      <c r="AA121" s="433"/>
      <c r="AB121" s="433"/>
      <c r="AC121" s="433"/>
      <c r="AD121" s="433"/>
      <c r="AE121" s="433"/>
      <c r="AF121" s="433"/>
      <c r="AG121" s="433"/>
      <c r="AH121" s="433"/>
      <c r="AI121" s="433"/>
      <c r="AJ121" s="433"/>
      <c r="AK121" s="433"/>
      <c r="AL121" s="433"/>
      <c r="AM121" s="433"/>
      <c r="AN121" s="433"/>
      <c r="AO121" s="433"/>
      <c r="AP121" s="433"/>
      <c r="AQ121" s="433"/>
      <c r="AR121" s="433"/>
      <c r="AS121" s="433"/>
      <c r="AV121" s="458"/>
      <c r="AW121" s="458"/>
      <c r="AX121" s="458"/>
      <c r="AY121" s="458"/>
      <c r="AZ121" s="458"/>
      <c r="BA121" s="458"/>
      <c r="BB121" s="458"/>
      <c r="BC121" s="458"/>
      <c r="BD121" s="458"/>
      <c r="BE121" s="458"/>
      <c r="BF121" s="458"/>
      <c r="BG121" s="458"/>
      <c r="BH121" s="458"/>
      <c r="BI121" s="458"/>
      <c r="BJ121" s="458"/>
      <c r="BK121" s="458"/>
      <c r="BL121" s="458"/>
      <c r="BM121" s="458"/>
      <c r="BN121" s="458"/>
      <c r="BO121" s="458"/>
      <c r="BP121" s="458"/>
      <c r="BQ121" s="458"/>
      <c r="BR121" s="458"/>
      <c r="BS121" s="458"/>
      <c r="BT121" s="458"/>
      <c r="BU121" s="458"/>
      <c r="BV121" s="458"/>
      <c r="BW121" s="458"/>
      <c r="BX121" s="458"/>
      <c r="BY121" s="458"/>
      <c r="BZ121" s="458"/>
      <c r="CA121" s="458"/>
      <c r="CB121" s="458"/>
      <c r="CC121" s="458"/>
      <c r="CD121" s="458"/>
      <c r="CE121" s="458"/>
      <c r="CF121" s="460"/>
    </row>
    <row r="122" spans="3:84" ht="3.75" customHeight="1" x14ac:dyDescent="0.15">
      <c r="C122" s="449"/>
      <c r="D122" s="433"/>
      <c r="E122" s="433"/>
      <c r="F122" s="433"/>
      <c r="G122" s="433"/>
      <c r="H122" s="433"/>
      <c r="I122" s="433"/>
      <c r="J122" s="433"/>
      <c r="K122" s="433"/>
      <c r="L122" s="433"/>
      <c r="M122" s="433"/>
      <c r="N122" s="433"/>
      <c r="O122" s="433"/>
      <c r="P122" s="433"/>
      <c r="Q122" s="433"/>
      <c r="R122" s="433"/>
      <c r="S122" s="433"/>
      <c r="T122" s="433"/>
      <c r="U122" s="433"/>
      <c r="V122" s="433"/>
      <c r="W122" s="433"/>
      <c r="X122" s="433"/>
      <c r="Y122" s="433"/>
      <c r="Z122" s="433"/>
      <c r="AA122" s="433"/>
      <c r="AB122" s="433"/>
      <c r="AC122" s="433"/>
      <c r="AD122" s="433"/>
      <c r="AE122" s="433"/>
      <c r="AF122" s="433"/>
      <c r="AG122" s="433"/>
      <c r="AH122" s="433"/>
      <c r="AI122" s="433"/>
      <c r="AJ122" s="433"/>
      <c r="AK122" s="433"/>
      <c r="AL122" s="433"/>
      <c r="AM122" s="433"/>
      <c r="AN122" s="433"/>
      <c r="AO122" s="433"/>
      <c r="AP122" s="433"/>
      <c r="AQ122" s="433"/>
      <c r="AR122" s="433"/>
      <c r="AS122" s="433"/>
      <c r="AV122" s="458"/>
      <c r="AW122" s="458"/>
      <c r="AX122" s="458"/>
      <c r="AY122" s="458"/>
      <c r="AZ122" s="458"/>
      <c r="BA122" s="458"/>
      <c r="BB122" s="458"/>
      <c r="BC122" s="458"/>
      <c r="BD122" s="458"/>
      <c r="BE122" s="458"/>
      <c r="BF122" s="458"/>
      <c r="BG122" s="458"/>
      <c r="BH122" s="458"/>
      <c r="BI122" s="458"/>
      <c r="BJ122" s="458"/>
      <c r="BK122" s="458"/>
      <c r="BL122" s="458"/>
      <c r="BM122" s="458"/>
      <c r="BN122" s="458"/>
      <c r="BO122" s="458"/>
      <c r="BP122" s="458"/>
      <c r="BQ122" s="458"/>
      <c r="BR122" s="458"/>
      <c r="BS122" s="458"/>
      <c r="BT122" s="458"/>
      <c r="BU122" s="458"/>
      <c r="BV122" s="458"/>
      <c r="BW122" s="458"/>
      <c r="BX122" s="458"/>
      <c r="BY122" s="458"/>
      <c r="BZ122" s="458"/>
      <c r="CA122" s="458"/>
      <c r="CB122" s="458"/>
      <c r="CC122" s="458"/>
      <c r="CD122" s="458"/>
      <c r="CE122" s="458"/>
      <c r="CF122" s="460"/>
    </row>
    <row r="123" spans="3:84" ht="3.75" customHeight="1" x14ac:dyDescent="0.15">
      <c r="C123" s="449"/>
      <c r="D123" s="433"/>
      <c r="E123" s="433"/>
      <c r="F123" s="433"/>
      <c r="G123" s="433"/>
      <c r="H123" s="433"/>
      <c r="I123" s="433"/>
      <c r="J123" s="433"/>
      <c r="K123" s="433"/>
      <c r="L123" s="433"/>
      <c r="M123" s="433"/>
      <c r="N123" s="433"/>
      <c r="O123" s="433"/>
      <c r="P123" s="433"/>
      <c r="Q123" s="433"/>
      <c r="R123" s="433"/>
      <c r="S123" s="433"/>
      <c r="T123" s="433"/>
      <c r="U123" s="433"/>
      <c r="V123" s="433"/>
      <c r="W123" s="433"/>
      <c r="X123" s="433"/>
      <c r="Y123" s="433"/>
      <c r="Z123" s="433"/>
      <c r="AA123" s="433"/>
      <c r="AB123" s="433"/>
      <c r="AC123" s="433"/>
      <c r="AD123" s="433"/>
      <c r="AE123" s="433"/>
      <c r="AF123" s="433"/>
      <c r="AG123" s="433"/>
      <c r="AH123" s="433"/>
      <c r="AI123" s="433"/>
      <c r="AJ123" s="433"/>
      <c r="AK123" s="433"/>
      <c r="AL123" s="433"/>
      <c r="AM123" s="433"/>
      <c r="AN123" s="433"/>
      <c r="AO123" s="433"/>
      <c r="AP123" s="433"/>
      <c r="AQ123" s="433"/>
      <c r="AR123" s="433"/>
      <c r="AS123" s="433"/>
      <c r="AV123" s="458"/>
      <c r="AW123" s="458"/>
      <c r="AX123" s="458"/>
      <c r="AY123" s="458"/>
      <c r="AZ123" s="458"/>
      <c r="BA123" s="458"/>
      <c r="BB123" s="458"/>
      <c r="BC123" s="458"/>
      <c r="BD123" s="458"/>
      <c r="BE123" s="458"/>
      <c r="BF123" s="458"/>
      <c r="BG123" s="458"/>
      <c r="BH123" s="458"/>
      <c r="BI123" s="458"/>
      <c r="BJ123" s="458"/>
      <c r="BK123" s="458"/>
      <c r="BL123" s="458"/>
      <c r="BM123" s="458"/>
      <c r="BN123" s="458"/>
      <c r="BO123" s="458"/>
      <c r="BP123" s="458"/>
      <c r="BQ123" s="458"/>
      <c r="BR123" s="458"/>
      <c r="BS123" s="458"/>
      <c r="BT123" s="458"/>
      <c r="BU123" s="458"/>
      <c r="BV123" s="458"/>
      <c r="BW123" s="458"/>
      <c r="BX123" s="458"/>
      <c r="BY123" s="458"/>
      <c r="BZ123" s="458"/>
      <c r="CA123" s="458"/>
      <c r="CB123" s="458"/>
      <c r="CC123" s="458"/>
      <c r="CD123" s="458"/>
      <c r="CE123" s="458"/>
      <c r="CF123" s="460"/>
    </row>
    <row r="124" spans="3:84" ht="3.75" customHeight="1" x14ac:dyDescent="0.15">
      <c r="C124" s="449"/>
      <c r="D124" s="433"/>
      <c r="E124" s="433"/>
      <c r="F124" s="433"/>
      <c r="G124" s="433"/>
      <c r="H124" s="433"/>
      <c r="I124" s="433"/>
      <c r="J124" s="433"/>
      <c r="K124" s="433"/>
      <c r="L124" s="433"/>
      <c r="M124" s="433"/>
      <c r="N124" s="433"/>
      <c r="O124" s="433"/>
      <c r="P124" s="433"/>
      <c r="Q124" s="433"/>
      <c r="R124" s="433"/>
      <c r="S124" s="433"/>
      <c r="T124" s="433"/>
      <c r="U124" s="433"/>
      <c r="V124" s="433"/>
      <c r="W124" s="433"/>
      <c r="X124" s="433"/>
      <c r="Y124" s="433"/>
      <c r="Z124" s="433"/>
      <c r="AA124" s="433"/>
      <c r="AB124" s="433"/>
      <c r="AC124" s="433"/>
      <c r="AD124" s="433"/>
      <c r="AE124" s="433"/>
      <c r="AF124" s="433"/>
      <c r="AG124" s="433"/>
      <c r="AH124" s="433"/>
      <c r="AI124" s="433"/>
      <c r="AJ124" s="433"/>
      <c r="AK124" s="433"/>
      <c r="AL124" s="433"/>
      <c r="AM124" s="433"/>
      <c r="AN124" s="433"/>
      <c r="AO124" s="433"/>
      <c r="AP124" s="433"/>
      <c r="AQ124" s="433"/>
      <c r="AR124" s="433"/>
      <c r="AS124" s="433"/>
      <c r="AV124" s="458"/>
      <c r="AW124" s="458"/>
      <c r="AX124" s="458"/>
      <c r="AY124" s="458"/>
      <c r="AZ124" s="458"/>
      <c r="BA124" s="458"/>
      <c r="BB124" s="458"/>
      <c r="BC124" s="458"/>
      <c r="BD124" s="458"/>
      <c r="BE124" s="458"/>
      <c r="BF124" s="458"/>
      <c r="BG124" s="458"/>
      <c r="BH124" s="458"/>
      <c r="BI124" s="458"/>
      <c r="BJ124" s="458"/>
      <c r="BK124" s="458"/>
      <c r="BL124" s="458"/>
      <c r="BM124" s="458"/>
      <c r="BN124" s="458"/>
      <c r="BO124" s="458"/>
      <c r="BP124" s="458"/>
      <c r="BQ124" s="458"/>
      <c r="BR124" s="458"/>
      <c r="BS124" s="458"/>
      <c r="BT124" s="458"/>
      <c r="BU124" s="458"/>
      <c r="BV124" s="458"/>
      <c r="BW124" s="458"/>
      <c r="BX124" s="458"/>
      <c r="BY124" s="458"/>
      <c r="BZ124" s="458"/>
      <c r="CA124" s="458"/>
      <c r="CB124" s="458"/>
      <c r="CC124" s="458"/>
      <c r="CD124" s="458"/>
      <c r="CE124" s="458"/>
      <c r="CF124" s="460"/>
    </row>
    <row r="125" spans="3:84" ht="3.75" customHeight="1" x14ac:dyDescent="0.15">
      <c r="C125" s="449"/>
      <c r="D125" s="433"/>
      <c r="E125" s="433"/>
      <c r="F125" s="433"/>
      <c r="G125" s="433"/>
      <c r="H125" s="433"/>
      <c r="I125" s="433"/>
      <c r="J125" s="433"/>
      <c r="K125" s="433"/>
      <c r="L125" s="433"/>
      <c r="M125" s="433"/>
      <c r="N125" s="433"/>
      <c r="O125" s="433"/>
      <c r="P125" s="433"/>
      <c r="Q125" s="433"/>
      <c r="R125" s="433"/>
      <c r="S125" s="433"/>
      <c r="T125" s="433"/>
      <c r="U125" s="433"/>
      <c r="V125" s="433"/>
      <c r="W125" s="433"/>
      <c r="X125" s="433"/>
      <c r="Y125" s="433"/>
      <c r="Z125" s="433"/>
      <c r="AA125" s="433"/>
      <c r="AB125" s="433"/>
      <c r="AC125" s="433"/>
      <c r="AD125" s="433"/>
      <c r="AE125" s="433"/>
      <c r="AF125" s="433"/>
      <c r="AG125" s="433"/>
      <c r="AH125" s="433"/>
      <c r="AI125" s="433"/>
      <c r="AJ125" s="433"/>
      <c r="AK125" s="433"/>
      <c r="AL125" s="433"/>
      <c r="AM125" s="433"/>
      <c r="AN125" s="433"/>
      <c r="AO125" s="433"/>
      <c r="AP125" s="433"/>
      <c r="AQ125" s="433"/>
      <c r="AR125" s="433"/>
      <c r="AS125" s="433"/>
      <c r="AV125" s="458"/>
      <c r="AW125" s="458"/>
      <c r="AX125" s="458"/>
      <c r="AY125" s="458"/>
      <c r="AZ125" s="458"/>
      <c r="BA125" s="458"/>
      <c r="BB125" s="458"/>
      <c r="BC125" s="458"/>
      <c r="BD125" s="458"/>
      <c r="BE125" s="458"/>
      <c r="BF125" s="458"/>
      <c r="BG125" s="458"/>
      <c r="BH125" s="458"/>
      <c r="BI125" s="458"/>
      <c r="BJ125" s="458"/>
      <c r="BK125" s="458"/>
      <c r="BL125" s="458"/>
      <c r="BM125" s="458"/>
      <c r="BN125" s="458"/>
      <c r="BO125" s="458"/>
      <c r="BP125" s="458"/>
      <c r="BQ125" s="458"/>
      <c r="BR125" s="458"/>
      <c r="BS125" s="458"/>
      <c r="BT125" s="458"/>
      <c r="BU125" s="458"/>
      <c r="BV125" s="458"/>
      <c r="BW125" s="458"/>
      <c r="BX125" s="458"/>
      <c r="BY125" s="458"/>
      <c r="BZ125" s="458"/>
      <c r="CA125" s="458"/>
      <c r="CB125" s="458"/>
      <c r="CC125" s="458"/>
      <c r="CD125" s="458"/>
      <c r="CE125" s="458"/>
      <c r="CF125" s="460"/>
    </row>
    <row r="126" spans="3:84" ht="3.75" customHeight="1" x14ac:dyDescent="0.15">
      <c r="C126" s="449"/>
      <c r="D126" s="433"/>
      <c r="E126" s="433"/>
      <c r="F126" s="433"/>
      <c r="G126" s="433"/>
      <c r="H126" s="433"/>
      <c r="I126" s="433"/>
      <c r="J126" s="433"/>
      <c r="K126" s="433"/>
      <c r="L126" s="433"/>
      <c r="M126" s="433"/>
      <c r="N126" s="433"/>
      <c r="O126" s="433"/>
      <c r="P126" s="433"/>
      <c r="Q126" s="433"/>
      <c r="R126" s="433"/>
      <c r="S126" s="433"/>
      <c r="T126" s="433"/>
      <c r="U126" s="433"/>
      <c r="V126" s="433"/>
      <c r="W126" s="433"/>
      <c r="X126" s="433"/>
      <c r="Y126" s="433"/>
      <c r="Z126" s="433"/>
      <c r="AA126" s="433"/>
      <c r="AB126" s="433"/>
      <c r="AC126" s="433"/>
      <c r="AD126" s="433"/>
      <c r="AE126" s="433"/>
      <c r="AF126" s="433"/>
      <c r="AG126" s="433"/>
      <c r="AH126" s="433"/>
      <c r="AI126" s="433"/>
      <c r="AJ126" s="433"/>
      <c r="AK126" s="433"/>
      <c r="AL126" s="433"/>
      <c r="AM126" s="433"/>
      <c r="AN126" s="433"/>
      <c r="AO126" s="433"/>
      <c r="AP126" s="433"/>
      <c r="AQ126" s="433"/>
      <c r="AR126" s="433"/>
      <c r="AS126" s="433"/>
      <c r="AV126" s="458"/>
      <c r="AW126" s="458"/>
      <c r="AX126" s="458"/>
      <c r="AY126" s="458"/>
      <c r="AZ126" s="458"/>
      <c r="BA126" s="458"/>
      <c r="BB126" s="458"/>
      <c r="BC126" s="458"/>
      <c r="BD126" s="458"/>
      <c r="BE126" s="458"/>
      <c r="BF126" s="458"/>
      <c r="BG126" s="458"/>
      <c r="BH126" s="458"/>
      <c r="BI126" s="458"/>
      <c r="BJ126" s="458"/>
      <c r="BK126" s="458"/>
      <c r="BL126" s="458"/>
      <c r="BM126" s="458"/>
      <c r="BN126" s="458"/>
      <c r="BO126" s="458"/>
      <c r="BP126" s="458"/>
      <c r="BQ126" s="458"/>
      <c r="BR126" s="458"/>
      <c r="BS126" s="458"/>
      <c r="BT126" s="458"/>
      <c r="BU126" s="458"/>
      <c r="BV126" s="458"/>
      <c r="BW126" s="458"/>
      <c r="BX126" s="458"/>
      <c r="BY126" s="458"/>
      <c r="BZ126" s="458"/>
      <c r="CA126" s="458"/>
      <c r="CB126" s="458"/>
      <c r="CC126" s="458"/>
      <c r="CD126" s="458"/>
      <c r="CE126" s="458"/>
      <c r="CF126" s="460"/>
    </row>
    <row r="127" spans="3:84" ht="3.75" customHeight="1" x14ac:dyDescent="0.15">
      <c r="C127" s="449"/>
      <c r="D127" s="433"/>
      <c r="E127" s="433"/>
      <c r="F127" s="433"/>
      <c r="G127" s="433"/>
      <c r="H127" s="433"/>
      <c r="I127" s="433"/>
      <c r="J127" s="433"/>
      <c r="K127" s="433"/>
      <c r="L127" s="433"/>
      <c r="M127" s="433"/>
      <c r="N127" s="433"/>
      <c r="O127" s="433"/>
      <c r="P127" s="433"/>
      <c r="Q127" s="433"/>
      <c r="R127" s="433"/>
      <c r="S127" s="433"/>
      <c r="T127" s="433"/>
      <c r="U127" s="433"/>
      <c r="V127" s="433"/>
      <c r="W127" s="433"/>
      <c r="X127" s="433"/>
      <c r="Y127" s="433"/>
      <c r="Z127" s="433"/>
      <c r="AA127" s="433"/>
      <c r="AB127" s="433"/>
      <c r="AC127" s="433"/>
      <c r="AD127" s="433"/>
      <c r="AE127" s="433"/>
      <c r="AF127" s="433"/>
      <c r="AG127" s="433"/>
      <c r="AH127" s="433"/>
      <c r="AI127" s="433"/>
      <c r="AJ127" s="433"/>
      <c r="AK127" s="433"/>
      <c r="AL127" s="433"/>
      <c r="AM127" s="433"/>
      <c r="AN127" s="433"/>
      <c r="AO127" s="433"/>
      <c r="AP127" s="433"/>
      <c r="AQ127" s="433"/>
      <c r="AR127" s="433"/>
      <c r="AS127" s="433"/>
      <c r="AV127" s="458"/>
      <c r="AW127" s="458"/>
      <c r="AX127" s="458"/>
      <c r="AY127" s="458"/>
      <c r="AZ127" s="458"/>
      <c r="BA127" s="458"/>
      <c r="BB127" s="458"/>
      <c r="BC127" s="458"/>
      <c r="BD127" s="458"/>
      <c r="BE127" s="458"/>
      <c r="BF127" s="458"/>
      <c r="BG127" s="458"/>
      <c r="BH127" s="458"/>
      <c r="BI127" s="458"/>
      <c r="BJ127" s="458"/>
      <c r="BK127" s="458"/>
      <c r="BL127" s="458"/>
      <c r="BM127" s="458"/>
      <c r="BN127" s="458"/>
      <c r="BO127" s="458"/>
      <c r="BP127" s="458"/>
      <c r="BQ127" s="458"/>
      <c r="BR127" s="458"/>
      <c r="BS127" s="458"/>
      <c r="BT127" s="458"/>
      <c r="BU127" s="458"/>
      <c r="BV127" s="458"/>
      <c r="BW127" s="458"/>
      <c r="BX127" s="458"/>
      <c r="BY127" s="458"/>
      <c r="BZ127" s="458"/>
      <c r="CA127" s="458"/>
      <c r="CB127" s="458"/>
      <c r="CC127" s="458"/>
      <c r="CD127" s="458"/>
      <c r="CE127" s="458"/>
      <c r="CF127" s="460"/>
    </row>
    <row r="128" spans="3:84" ht="3.75" customHeight="1" x14ac:dyDescent="0.15">
      <c r="C128" s="449"/>
      <c r="D128" s="433"/>
      <c r="E128" s="433"/>
      <c r="F128" s="433"/>
      <c r="G128" s="433"/>
      <c r="H128" s="433"/>
      <c r="I128" s="433"/>
      <c r="J128" s="433"/>
      <c r="K128" s="433"/>
      <c r="L128" s="433"/>
      <c r="M128" s="433"/>
      <c r="N128" s="433"/>
      <c r="O128" s="433"/>
      <c r="P128" s="433"/>
      <c r="Q128" s="433"/>
      <c r="R128" s="433"/>
      <c r="S128" s="433"/>
      <c r="T128" s="433"/>
      <c r="U128" s="433"/>
      <c r="V128" s="433"/>
      <c r="W128" s="433"/>
      <c r="X128" s="433"/>
      <c r="Y128" s="433"/>
      <c r="Z128" s="433"/>
      <c r="AA128" s="433"/>
      <c r="AB128" s="433"/>
      <c r="AC128" s="433"/>
      <c r="AD128" s="433"/>
      <c r="AE128" s="433"/>
      <c r="AF128" s="433"/>
      <c r="AG128" s="433"/>
      <c r="AH128" s="433"/>
      <c r="AI128" s="433"/>
      <c r="AJ128" s="433"/>
      <c r="AK128" s="433"/>
      <c r="AL128" s="433"/>
      <c r="AM128" s="433"/>
      <c r="AN128" s="433"/>
      <c r="AO128" s="433"/>
      <c r="AP128" s="433"/>
      <c r="AQ128" s="433"/>
      <c r="AR128" s="433"/>
      <c r="AS128" s="433"/>
      <c r="AV128" s="458"/>
      <c r="AW128" s="458"/>
      <c r="AX128" s="458"/>
      <c r="AY128" s="458"/>
      <c r="AZ128" s="458"/>
      <c r="BA128" s="458"/>
      <c r="BB128" s="458"/>
      <c r="BC128" s="458"/>
      <c r="BD128" s="458"/>
      <c r="BE128" s="458"/>
      <c r="BF128" s="458"/>
      <c r="BG128" s="458"/>
      <c r="BH128" s="458"/>
      <c r="BI128" s="458"/>
      <c r="BJ128" s="458"/>
      <c r="BK128" s="458"/>
      <c r="BL128" s="458"/>
      <c r="BM128" s="458"/>
      <c r="BN128" s="458"/>
      <c r="BO128" s="458"/>
      <c r="BP128" s="458"/>
      <c r="BQ128" s="458"/>
      <c r="BR128" s="458"/>
      <c r="BS128" s="458"/>
      <c r="BT128" s="458"/>
      <c r="BU128" s="458"/>
      <c r="BV128" s="458"/>
      <c r="BW128" s="458"/>
      <c r="BX128" s="458"/>
      <c r="BY128" s="458"/>
      <c r="BZ128" s="458"/>
      <c r="CA128" s="458"/>
      <c r="CB128" s="458"/>
      <c r="CC128" s="458"/>
      <c r="CD128" s="458"/>
      <c r="CE128" s="458"/>
      <c r="CF128" s="460"/>
    </row>
    <row r="129" spans="3:84" ht="3.75" customHeight="1" x14ac:dyDescent="0.15">
      <c r="C129" s="449"/>
      <c r="D129" s="433"/>
      <c r="E129" s="433"/>
      <c r="F129" s="433"/>
      <c r="G129" s="433"/>
      <c r="H129" s="433"/>
      <c r="I129" s="433"/>
      <c r="J129" s="433"/>
      <c r="K129" s="433"/>
      <c r="L129" s="433"/>
      <c r="M129" s="433"/>
      <c r="N129" s="433"/>
      <c r="O129" s="433"/>
      <c r="P129" s="433"/>
      <c r="Q129" s="433"/>
      <c r="R129" s="433"/>
      <c r="S129" s="433"/>
      <c r="T129" s="433"/>
      <c r="U129" s="433"/>
      <c r="V129" s="433"/>
      <c r="W129" s="433"/>
      <c r="X129" s="433"/>
      <c r="Y129" s="433"/>
      <c r="Z129" s="433"/>
      <c r="AA129" s="433"/>
      <c r="AB129" s="433"/>
      <c r="AC129" s="433"/>
      <c r="AD129" s="433"/>
      <c r="AE129" s="433"/>
      <c r="AF129" s="433"/>
      <c r="AG129" s="433"/>
      <c r="AH129" s="433"/>
      <c r="AI129" s="433"/>
      <c r="AJ129" s="433"/>
      <c r="AK129" s="433"/>
      <c r="AL129" s="433"/>
      <c r="AM129" s="433"/>
      <c r="AN129" s="433"/>
      <c r="AO129" s="433"/>
      <c r="AP129" s="433"/>
      <c r="AQ129" s="433"/>
      <c r="AR129" s="433"/>
      <c r="AS129" s="433"/>
      <c r="AV129" s="458"/>
      <c r="AW129" s="458"/>
      <c r="AX129" s="458"/>
      <c r="AY129" s="458"/>
      <c r="AZ129" s="458"/>
      <c r="BA129" s="458"/>
      <c r="BB129" s="458"/>
      <c r="BC129" s="458"/>
      <c r="BD129" s="458"/>
      <c r="BE129" s="458"/>
      <c r="BF129" s="458"/>
      <c r="BG129" s="458"/>
      <c r="BH129" s="458"/>
      <c r="BI129" s="458"/>
      <c r="BJ129" s="458"/>
      <c r="BK129" s="458"/>
      <c r="BL129" s="458"/>
      <c r="BM129" s="458"/>
      <c r="BN129" s="458"/>
      <c r="BO129" s="458"/>
      <c r="BP129" s="458"/>
      <c r="BQ129" s="458"/>
      <c r="BR129" s="458"/>
      <c r="BS129" s="458"/>
      <c r="BT129" s="458"/>
      <c r="BU129" s="458"/>
      <c r="BV129" s="458"/>
      <c r="BW129" s="458"/>
      <c r="BX129" s="458"/>
      <c r="BY129" s="458"/>
      <c r="BZ129" s="458"/>
      <c r="CA129" s="458"/>
      <c r="CB129" s="458"/>
      <c r="CC129" s="458"/>
      <c r="CD129" s="458"/>
      <c r="CE129" s="458"/>
      <c r="CF129" s="460"/>
    </row>
    <row r="130" spans="3:84" ht="3.75" customHeight="1" x14ac:dyDescent="0.15">
      <c r="C130" s="449"/>
      <c r="D130" s="433"/>
      <c r="E130" s="433"/>
      <c r="F130" s="433"/>
      <c r="G130" s="433"/>
      <c r="H130" s="433"/>
      <c r="I130" s="433"/>
      <c r="J130" s="433"/>
      <c r="K130" s="433"/>
      <c r="L130" s="433"/>
      <c r="M130" s="433"/>
      <c r="N130" s="433"/>
      <c r="O130" s="433"/>
      <c r="P130" s="433"/>
      <c r="Q130" s="433"/>
      <c r="R130" s="433"/>
      <c r="S130" s="433"/>
      <c r="T130" s="433"/>
      <c r="U130" s="433"/>
      <c r="V130" s="433"/>
      <c r="W130" s="433"/>
      <c r="X130" s="433"/>
      <c r="Y130" s="433"/>
      <c r="Z130" s="433"/>
      <c r="AA130" s="433"/>
      <c r="AB130" s="433"/>
      <c r="AC130" s="433"/>
      <c r="AD130" s="433"/>
      <c r="AE130" s="433"/>
      <c r="AF130" s="433"/>
      <c r="AG130" s="433"/>
      <c r="AH130" s="433"/>
      <c r="AI130" s="433"/>
      <c r="AJ130" s="433"/>
      <c r="AK130" s="433"/>
      <c r="AL130" s="433"/>
      <c r="AM130" s="433"/>
      <c r="AN130" s="433"/>
      <c r="AO130" s="433"/>
      <c r="AP130" s="433"/>
      <c r="AQ130" s="433"/>
      <c r="AR130" s="433"/>
      <c r="AS130" s="433"/>
      <c r="AV130" s="458"/>
      <c r="AW130" s="458"/>
      <c r="AX130" s="458"/>
      <c r="AY130" s="458"/>
      <c r="AZ130" s="458"/>
      <c r="BA130" s="458"/>
      <c r="BB130" s="458"/>
      <c r="BC130" s="458"/>
      <c r="BD130" s="458"/>
      <c r="BE130" s="458"/>
      <c r="BF130" s="458"/>
      <c r="BG130" s="458"/>
      <c r="BH130" s="458"/>
      <c r="BI130" s="458"/>
      <c r="BJ130" s="458"/>
      <c r="BK130" s="458"/>
      <c r="BL130" s="458"/>
      <c r="BM130" s="458"/>
      <c r="BN130" s="458"/>
      <c r="BO130" s="458"/>
      <c r="BP130" s="458"/>
      <c r="BQ130" s="458"/>
      <c r="BR130" s="458"/>
      <c r="BS130" s="458"/>
      <c r="BT130" s="458"/>
      <c r="BU130" s="458"/>
      <c r="BV130" s="458"/>
      <c r="BW130" s="458"/>
      <c r="BX130" s="458"/>
      <c r="BY130" s="458"/>
      <c r="BZ130" s="458"/>
      <c r="CA130" s="458"/>
      <c r="CB130" s="458"/>
      <c r="CC130" s="458"/>
      <c r="CD130" s="458"/>
      <c r="CE130" s="458"/>
      <c r="CF130" s="460"/>
    </row>
    <row r="131" spans="3:84" ht="3.75" customHeight="1" x14ac:dyDescent="0.15">
      <c r="C131" s="449"/>
      <c r="D131" s="433"/>
      <c r="E131" s="433"/>
      <c r="F131" s="433"/>
      <c r="G131" s="433"/>
      <c r="H131" s="433"/>
      <c r="I131" s="433"/>
      <c r="J131" s="433"/>
      <c r="K131" s="433"/>
      <c r="L131" s="433"/>
      <c r="M131" s="433"/>
      <c r="N131" s="433"/>
      <c r="O131" s="433"/>
      <c r="P131" s="433"/>
      <c r="Q131" s="433"/>
      <c r="R131" s="433"/>
      <c r="S131" s="433"/>
      <c r="T131" s="433"/>
      <c r="U131" s="433"/>
      <c r="V131" s="433"/>
      <c r="W131" s="433"/>
      <c r="X131" s="433"/>
      <c r="Y131" s="433"/>
      <c r="Z131" s="433"/>
      <c r="AA131" s="433"/>
      <c r="AB131" s="433"/>
      <c r="AC131" s="433"/>
      <c r="AD131" s="433"/>
      <c r="AE131" s="433"/>
      <c r="AF131" s="433"/>
      <c r="AG131" s="433"/>
      <c r="AH131" s="433"/>
      <c r="AI131" s="433"/>
      <c r="AJ131" s="433"/>
      <c r="AK131" s="433"/>
      <c r="AL131" s="433"/>
      <c r="AM131" s="433"/>
      <c r="AN131" s="433"/>
      <c r="AO131" s="433"/>
      <c r="AP131" s="433"/>
      <c r="AQ131" s="433"/>
      <c r="AR131" s="433"/>
      <c r="AS131" s="433"/>
      <c r="AV131" s="458"/>
      <c r="AW131" s="458"/>
      <c r="AX131" s="458"/>
      <c r="AY131" s="458"/>
      <c r="AZ131" s="458"/>
      <c r="BA131" s="458"/>
      <c r="BB131" s="458"/>
      <c r="BC131" s="458"/>
      <c r="BD131" s="458"/>
      <c r="BE131" s="458"/>
      <c r="BF131" s="458"/>
      <c r="BG131" s="458"/>
      <c r="BH131" s="458"/>
      <c r="BI131" s="458"/>
      <c r="BJ131" s="458"/>
      <c r="BK131" s="458"/>
      <c r="BL131" s="458"/>
      <c r="BM131" s="458"/>
      <c r="BN131" s="458"/>
      <c r="BO131" s="458"/>
      <c r="BP131" s="458"/>
      <c r="BQ131" s="458"/>
      <c r="BR131" s="458"/>
      <c r="BS131" s="458"/>
      <c r="BT131" s="458"/>
      <c r="BU131" s="458"/>
      <c r="BV131" s="458"/>
      <c r="BW131" s="458"/>
      <c r="BX131" s="458"/>
      <c r="BY131" s="458"/>
      <c r="BZ131" s="458"/>
      <c r="CA131" s="458"/>
      <c r="CB131" s="458"/>
      <c r="CC131" s="458"/>
      <c r="CD131" s="458"/>
      <c r="CE131" s="458"/>
      <c r="CF131" s="460"/>
    </row>
    <row r="132" spans="3:84" ht="3.75" customHeight="1" x14ac:dyDescent="0.15">
      <c r="C132" s="449"/>
      <c r="D132" s="433"/>
      <c r="E132" s="433"/>
      <c r="F132" s="433"/>
      <c r="G132" s="433"/>
      <c r="H132" s="433"/>
      <c r="I132" s="433"/>
      <c r="J132" s="433"/>
      <c r="K132" s="433"/>
      <c r="L132" s="433"/>
      <c r="M132" s="433"/>
      <c r="N132" s="433"/>
      <c r="O132" s="433"/>
      <c r="P132" s="433"/>
      <c r="Q132" s="433"/>
      <c r="R132" s="433"/>
      <c r="S132" s="433"/>
      <c r="T132" s="433"/>
      <c r="U132" s="433"/>
      <c r="V132" s="433"/>
      <c r="W132" s="433"/>
      <c r="X132" s="433"/>
      <c r="Y132" s="433"/>
      <c r="Z132" s="433"/>
      <c r="AA132" s="433"/>
      <c r="AB132" s="433"/>
      <c r="AC132" s="433"/>
      <c r="AD132" s="433"/>
      <c r="AE132" s="433"/>
      <c r="AF132" s="433"/>
      <c r="AG132" s="433"/>
      <c r="AH132" s="433"/>
      <c r="AI132" s="433"/>
      <c r="AJ132" s="433"/>
      <c r="AK132" s="433"/>
      <c r="AL132" s="433"/>
      <c r="AM132" s="433"/>
      <c r="AN132" s="433"/>
      <c r="AO132" s="433"/>
      <c r="AP132" s="433"/>
      <c r="AQ132" s="433"/>
      <c r="AR132" s="433"/>
      <c r="AS132" s="433"/>
      <c r="AV132" s="458"/>
      <c r="AW132" s="458"/>
      <c r="AX132" s="458"/>
      <c r="AY132" s="458"/>
      <c r="AZ132" s="458"/>
      <c r="BA132" s="458"/>
      <c r="BB132" s="458"/>
      <c r="BC132" s="458"/>
      <c r="BD132" s="458"/>
      <c r="BE132" s="458"/>
      <c r="BF132" s="458"/>
      <c r="BG132" s="458"/>
      <c r="BH132" s="458"/>
      <c r="BI132" s="458"/>
      <c r="BJ132" s="458"/>
      <c r="BK132" s="458"/>
      <c r="BL132" s="458"/>
      <c r="BM132" s="458"/>
      <c r="BN132" s="458"/>
      <c r="BO132" s="458"/>
      <c r="BP132" s="458"/>
      <c r="BQ132" s="458"/>
      <c r="BR132" s="458"/>
      <c r="BS132" s="458"/>
      <c r="BT132" s="458"/>
      <c r="BU132" s="458"/>
      <c r="BV132" s="458"/>
      <c r="BW132" s="458"/>
      <c r="BX132" s="458"/>
      <c r="BY132" s="458"/>
      <c r="BZ132" s="458"/>
      <c r="CA132" s="458"/>
      <c r="CB132" s="458"/>
      <c r="CC132" s="458"/>
      <c r="CD132" s="458"/>
      <c r="CE132" s="458"/>
      <c r="CF132" s="460"/>
    </row>
    <row r="133" spans="3:84" ht="3.75" customHeight="1" x14ac:dyDescent="0.15">
      <c r="C133" s="449"/>
      <c r="D133" s="433"/>
      <c r="E133" s="433"/>
      <c r="F133" s="433"/>
      <c r="G133" s="433"/>
      <c r="H133" s="433"/>
      <c r="I133" s="433"/>
      <c r="J133" s="433"/>
      <c r="K133" s="433"/>
      <c r="L133" s="433"/>
      <c r="M133" s="433"/>
      <c r="N133" s="433"/>
      <c r="O133" s="433"/>
      <c r="P133" s="433"/>
      <c r="Q133" s="433"/>
      <c r="R133" s="433"/>
      <c r="S133" s="433"/>
      <c r="T133" s="433"/>
      <c r="U133" s="433"/>
      <c r="V133" s="433"/>
      <c r="W133" s="433"/>
      <c r="X133" s="433"/>
      <c r="Y133" s="433"/>
      <c r="Z133" s="433"/>
      <c r="AA133" s="433"/>
      <c r="AB133" s="433"/>
      <c r="AC133" s="433"/>
      <c r="AD133" s="433"/>
      <c r="AE133" s="433"/>
      <c r="AF133" s="433"/>
      <c r="AG133" s="433"/>
      <c r="AH133" s="433"/>
      <c r="AI133" s="433"/>
      <c r="AJ133" s="433"/>
      <c r="AK133" s="433"/>
      <c r="AL133" s="433"/>
      <c r="AM133" s="433"/>
      <c r="AN133" s="433"/>
      <c r="AO133" s="433"/>
      <c r="AP133" s="433"/>
      <c r="AQ133" s="433"/>
      <c r="AR133" s="433"/>
      <c r="AS133" s="433"/>
      <c r="AV133" s="458"/>
      <c r="AW133" s="458"/>
      <c r="AX133" s="458"/>
      <c r="AY133" s="458"/>
      <c r="AZ133" s="458"/>
      <c r="BA133" s="458"/>
      <c r="BB133" s="458"/>
      <c r="BC133" s="458"/>
      <c r="BD133" s="458"/>
      <c r="BE133" s="458"/>
      <c r="BF133" s="458"/>
      <c r="BG133" s="458"/>
      <c r="BH133" s="458"/>
      <c r="BI133" s="458"/>
      <c r="BJ133" s="458"/>
      <c r="BK133" s="458"/>
      <c r="BL133" s="458"/>
      <c r="BM133" s="458"/>
      <c r="BN133" s="458"/>
      <c r="BO133" s="458"/>
      <c r="BP133" s="458"/>
      <c r="BQ133" s="458"/>
      <c r="BR133" s="458"/>
      <c r="BS133" s="458"/>
      <c r="BT133" s="458"/>
      <c r="BU133" s="458"/>
      <c r="BV133" s="458"/>
      <c r="BW133" s="458"/>
      <c r="BX133" s="458"/>
      <c r="BY133" s="458"/>
      <c r="BZ133" s="458"/>
      <c r="CA133" s="458"/>
      <c r="CB133" s="458"/>
      <c r="CC133" s="458"/>
      <c r="CD133" s="458"/>
      <c r="CE133" s="458"/>
      <c r="CF133" s="460"/>
    </row>
    <row r="134" spans="3:84" ht="3.75" customHeight="1" x14ac:dyDescent="0.15">
      <c r="C134" s="449"/>
      <c r="D134" s="433"/>
      <c r="E134" s="433"/>
      <c r="F134" s="433"/>
      <c r="G134" s="433"/>
      <c r="H134" s="433"/>
      <c r="I134" s="433"/>
      <c r="J134" s="433"/>
      <c r="K134" s="433"/>
      <c r="L134" s="433"/>
      <c r="M134" s="433"/>
      <c r="N134" s="433"/>
      <c r="O134" s="433"/>
      <c r="P134" s="433"/>
      <c r="Q134" s="433"/>
      <c r="R134" s="433"/>
      <c r="S134" s="433"/>
      <c r="T134" s="433"/>
      <c r="U134" s="433"/>
      <c r="V134" s="433"/>
      <c r="W134" s="433"/>
      <c r="X134" s="433"/>
      <c r="Y134" s="433"/>
      <c r="Z134" s="433"/>
      <c r="AA134" s="433"/>
      <c r="AB134" s="433"/>
      <c r="AC134" s="433"/>
      <c r="AD134" s="433"/>
      <c r="AE134" s="433"/>
      <c r="AF134" s="433"/>
      <c r="AG134" s="433"/>
      <c r="AH134" s="433"/>
      <c r="AI134" s="433"/>
      <c r="AJ134" s="433"/>
      <c r="AK134" s="433"/>
      <c r="AL134" s="433"/>
      <c r="AM134" s="433"/>
      <c r="AN134" s="433"/>
      <c r="AO134" s="433"/>
      <c r="AP134" s="433"/>
      <c r="AQ134" s="433"/>
      <c r="AR134" s="433"/>
      <c r="AS134" s="433"/>
      <c r="AV134" s="458"/>
      <c r="AW134" s="458"/>
      <c r="AX134" s="458"/>
      <c r="AY134" s="458"/>
      <c r="AZ134" s="458"/>
      <c r="BA134" s="458"/>
      <c r="BB134" s="458"/>
      <c r="BC134" s="458"/>
      <c r="BD134" s="458"/>
      <c r="BE134" s="458"/>
      <c r="BF134" s="458"/>
      <c r="BG134" s="458"/>
      <c r="BH134" s="458"/>
      <c r="BI134" s="458"/>
      <c r="BJ134" s="458"/>
      <c r="BK134" s="458"/>
      <c r="BL134" s="458"/>
      <c r="BM134" s="458"/>
      <c r="BN134" s="458"/>
      <c r="BO134" s="458"/>
      <c r="BP134" s="458"/>
      <c r="BQ134" s="458"/>
      <c r="BR134" s="458"/>
      <c r="BS134" s="458"/>
      <c r="BT134" s="458"/>
      <c r="BU134" s="458"/>
      <c r="BV134" s="458"/>
      <c r="BW134" s="458"/>
      <c r="BX134" s="458"/>
      <c r="BY134" s="458"/>
      <c r="BZ134" s="458"/>
      <c r="CA134" s="458"/>
      <c r="CB134" s="458"/>
      <c r="CC134" s="458"/>
      <c r="CD134" s="458"/>
      <c r="CE134" s="458"/>
      <c r="CF134" s="460"/>
    </row>
    <row r="135" spans="3:84" ht="3.75" customHeight="1" x14ac:dyDescent="0.15">
      <c r="C135" s="449"/>
      <c r="D135" s="433"/>
      <c r="E135" s="433"/>
      <c r="F135" s="433"/>
      <c r="G135" s="433"/>
      <c r="H135" s="433"/>
      <c r="I135" s="433"/>
      <c r="J135" s="433"/>
      <c r="K135" s="433"/>
      <c r="L135" s="433"/>
      <c r="M135" s="433"/>
      <c r="N135" s="433"/>
      <c r="O135" s="433"/>
      <c r="P135" s="433"/>
      <c r="Q135" s="433"/>
      <c r="R135" s="433"/>
      <c r="S135" s="433"/>
      <c r="T135" s="433"/>
      <c r="U135" s="433"/>
      <c r="V135" s="433"/>
      <c r="W135" s="433"/>
      <c r="X135" s="433"/>
      <c r="Y135" s="433"/>
      <c r="Z135" s="433"/>
      <c r="AA135" s="433"/>
      <c r="AB135" s="433"/>
      <c r="AC135" s="433"/>
      <c r="AD135" s="433"/>
      <c r="AE135" s="433"/>
      <c r="AF135" s="433"/>
      <c r="AG135" s="433"/>
      <c r="AH135" s="433"/>
      <c r="AI135" s="433"/>
      <c r="AJ135" s="433"/>
      <c r="AK135" s="433"/>
      <c r="AL135" s="433"/>
      <c r="AM135" s="433"/>
      <c r="AN135" s="433"/>
      <c r="AO135" s="433"/>
      <c r="AP135" s="433"/>
      <c r="AQ135" s="433"/>
      <c r="AR135" s="433"/>
      <c r="AS135" s="433"/>
      <c r="AV135" s="458"/>
      <c r="AW135" s="458"/>
      <c r="AX135" s="458"/>
      <c r="AY135" s="458"/>
      <c r="AZ135" s="458"/>
      <c r="BA135" s="458"/>
      <c r="BB135" s="458"/>
      <c r="BC135" s="458"/>
      <c r="BD135" s="458"/>
      <c r="BE135" s="458"/>
      <c r="BF135" s="458"/>
      <c r="BG135" s="458"/>
      <c r="BH135" s="458"/>
      <c r="BI135" s="458"/>
      <c r="BJ135" s="458"/>
      <c r="BK135" s="458"/>
      <c r="BL135" s="458"/>
      <c r="BM135" s="458"/>
      <c r="BN135" s="458"/>
      <c r="BO135" s="458"/>
      <c r="BP135" s="458"/>
      <c r="BQ135" s="458"/>
      <c r="BR135" s="458"/>
      <c r="BS135" s="458"/>
      <c r="BT135" s="458"/>
      <c r="BU135" s="458"/>
      <c r="BV135" s="458"/>
      <c r="BW135" s="458"/>
      <c r="BX135" s="458"/>
      <c r="BY135" s="458"/>
      <c r="BZ135" s="458"/>
      <c r="CA135" s="458"/>
      <c r="CB135" s="458"/>
      <c r="CC135" s="458"/>
      <c r="CD135" s="458"/>
      <c r="CE135" s="458"/>
      <c r="CF135" s="460"/>
    </row>
    <row r="136" spans="3:84" ht="3.75" customHeight="1" x14ac:dyDescent="0.15">
      <c r="C136" s="449"/>
      <c r="D136" s="433"/>
      <c r="E136" s="433"/>
      <c r="F136" s="433"/>
      <c r="G136" s="433"/>
      <c r="H136" s="433"/>
      <c r="I136" s="433"/>
      <c r="J136" s="433"/>
      <c r="K136" s="433"/>
      <c r="L136" s="433"/>
      <c r="M136" s="433"/>
      <c r="N136" s="433"/>
      <c r="O136" s="433"/>
      <c r="P136" s="433"/>
      <c r="Q136" s="433"/>
      <c r="R136" s="433"/>
      <c r="S136" s="433"/>
      <c r="T136" s="433"/>
      <c r="U136" s="433"/>
      <c r="V136" s="433"/>
      <c r="W136" s="433"/>
      <c r="X136" s="433"/>
      <c r="Y136" s="433"/>
      <c r="Z136" s="433"/>
      <c r="AA136" s="433"/>
      <c r="AB136" s="433"/>
      <c r="AC136" s="433"/>
      <c r="AD136" s="433"/>
      <c r="AE136" s="433"/>
      <c r="AF136" s="433"/>
      <c r="AG136" s="433"/>
      <c r="AH136" s="433"/>
      <c r="AI136" s="433"/>
      <c r="AJ136" s="433"/>
      <c r="AK136" s="433"/>
      <c r="AL136" s="433"/>
      <c r="AM136" s="433"/>
      <c r="AN136" s="433"/>
      <c r="AO136" s="433"/>
      <c r="AP136" s="433"/>
      <c r="AQ136" s="433"/>
      <c r="AR136" s="433"/>
      <c r="AS136" s="433"/>
      <c r="AV136" s="458"/>
      <c r="AW136" s="458"/>
      <c r="AX136" s="458"/>
      <c r="AY136" s="458"/>
      <c r="AZ136" s="458"/>
      <c r="BA136" s="458"/>
      <c r="BB136" s="458"/>
      <c r="BC136" s="458"/>
      <c r="BD136" s="458"/>
      <c r="BE136" s="458"/>
      <c r="BF136" s="458"/>
      <c r="BG136" s="458"/>
      <c r="BH136" s="458"/>
      <c r="BI136" s="458"/>
      <c r="BJ136" s="458"/>
      <c r="BK136" s="458"/>
      <c r="BL136" s="458"/>
      <c r="BM136" s="458"/>
      <c r="BN136" s="458"/>
      <c r="BO136" s="458"/>
      <c r="BP136" s="458"/>
      <c r="BQ136" s="458"/>
      <c r="BR136" s="458"/>
      <c r="BS136" s="458"/>
      <c r="BT136" s="458"/>
      <c r="BU136" s="458"/>
      <c r="BV136" s="458"/>
      <c r="BW136" s="458"/>
      <c r="BX136" s="458"/>
      <c r="BY136" s="458"/>
      <c r="BZ136" s="458"/>
      <c r="CA136" s="458"/>
      <c r="CB136" s="458"/>
      <c r="CC136" s="458"/>
      <c r="CD136" s="458"/>
      <c r="CE136" s="458"/>
      <c r="CF136" s="460"/>
    </row>
    <row r="137" spans="3:84" ht="3.75" customHeight="1" x14ac:dyDescent="0.15">
      <c r="C137" s="449"/>
      <c r="D137" s="433"/>
      <c r="E137" s="433"/>
      <c r="F137" s="433"/>
      <c r="G137" s="433"/>
      <c r="H137" s="433"/>
      <c r="I137" s="433"/>
      <c r="J137" s="433"/>
      <c r="K137" s="433"/>
      <c r="L137" s="433"/>
      <c r="M137" s="433"/>
      <c r="N137" s="433"/>
      <c r="O137" s="433"/>
      <c r="P137" s="433"/>
      <c r="Q137" s="433"/>
      <c r="R137" s="433"/>
      <c r="S137" s="433"/>
      <c r="T137" s="433"/>
      <c r="U137" s="433"/>
      <c r="V137" s="433"/>
      <c r="W137" s="433"/>
      <c r="X137" s="433"/>
      <c r="Y137" s="433"/>
      <c r="Z137" s="433"/>
      <c r="AA137" s="433"/>
      <c r="AB137" s="433"/>
      <c r="AC137" s="433"/>
      <c r="AD137" s="433"/>
      <c r="AE137" s="433"/>
      <c r="AF137" s="433"/>
      <c r="AG137" s="433"/>
      <c r="AH137" s="433"/>
      <c r="AI137" s="433"/>
      <c r="AJ137" s="433"/>
      <c r="AK137" s="433"/>
      <c r="AL137" s="433"/>
      <c r="AM137" s="433"/>
      <c r="AN137" s="433"/>
      <c r="AO137" s="433"/>
      <c r="AP137" s="433"/>
      <c r="AQ137" s="433"/>
      <c r="AR137" s="433"/>
      <c r="AS137" s="433"/>
      <c r="AV137" s="458"/>
      <c r="AW137" s="458"/>
      <c r="AX137" s="458"/>
      <c r="AY137" s="458"/>
      <c r="AZ137" s="458"/>
      <c r="BA137" s="458"/>
      <c r="BB137" s="458"/>
      <c r="BC137" s="458"/>
      <c r="BD137" s="458"/>
      <c r="BE137" s="458"/>
      <c r="BF137" s="458"/>
      <c r="BG137" s="458"/>
      <c r="BH137" s="458"/>
      <c r="BI137" s="458"/>
      <c r="BJ137" s="458"/>
      <c r="BK137" s="458"/>
      <c r="BL137" s="458"/>
      <c r="BM137" s="458"/>
      <c r="BN137" s="458"/>
      <c r="BO137" s="458"/>
      <c r="BP137" s="458"/>
      <c r="BQ137" s="458"/>
      <c r="BR137" s="458"/>
      <c r="BS137" s="458"/>
      <c r="BT137" s="458"/>
      <c r="BU137" s="458"/>
      <c r="BV137" s="458"/>
      <c r="BW137" s="458"/>
      <c r="BX137" s="458"/>
      <c r="BY137" s="458"/>
      <c r="BZ137" s="458"/>
      <c r="CA137" s="458"/>
      <c r="CB137" s="458"/>
      <c r="CC137" s="458"/>
      <c r="CD137" s="458"/>
      <c r="CE137" s="458"/>
      <c r="CF137" s="460"/>
    </row>
    <row r="138" spans="3:84" ht="3.75" customHeight="1" x14ac:dyDescent="0.15">
      <c r="C138" s="449"/>
      <c r="D138" s="433"/>
      <c r="E138" s="433"/>
      <c r="F138" s="433"/>
      <c r="G138" s="433"/>
      <c r="H138" s="433"/>
      <c r="I138" s="433"/>
      <c r="J138" s="433"/>
      <c r="K138" s="433"/>
      <c r="L138" s="433"/>
      <c r="M138" s="433"/>
      <c r="N138" s="433"/>
      <c r="O138" s="433"/>
      <c r="P138" s="433"/>
      <c r="Q138" s="433"/>
      <c r="R138" s="433"/>
      <c r="S138" s="433"/>
      <c r="T138" s="433"/>
      <c r="U138" s="433"/>
      <c r="V138" s="433"/>
      <c r="W138" s="433"/>
      <c r="X138" s="433"/>
      <c r="Y138" s="433"/>
      <c r="Z138" s="433"/>
      <c r="AA138" s="433"/>
      <c r="AB138" s="433"/>
      <c r="AC138" s="433"/>
      <c r="AD138" s="433"/>
      <c r="AE138" s="433"/>
      <c r="AF138" s="433"/>
      <c r="AG138" s="433"/>
      <c r="AH138" s="433"/>
      <c r="AI138" s="433"/>
      <c r="AJ138" s="433"/>
      <c r="AK138" s="433"/>
      <c r="AL138" s="433"/>
      <c r="AM138" s="433"/>
      <c r="AN138" s="433"/>
      <c r="AO138" s="433"/>
      <c r="AP138" s="433"/>
      <c r="AQ138" s="433"/>
      <c r="AR138" s="433"/>
      <c r="AS138" s="433"/>
      <c r="AV138" s="458"/>
      <c r="AW138" s="458"/>
      <c r="AX138" s="458"/>
      <c r="AY138" s="458"/>
      <c r="AZ138" s="458"/>
      <c r="BA138" s="458"/>
      <c r="BB138" s="458"/>
      <c r="BC138" s="458"/>
      <c r="BD138" s="458"/>
      <c r="BE138" s="458"/>
      <c r="BF138" s="458"/>
      <c r="BG138" s="458"/>
      <c r="BH138" s="458"/>
      <c r="BI138" s="458"/>
      <c r="BJ138" s="458"/>
      <c r="BK138" s="458"/>
      <c r="BL138" s="458"/>
      <c r="BM138" s="458"/>
      <c r="BN138" s="458"/>
      <c r="BO138" s="458"/>
      <c r="BP138" s="458"/>
      <c r="BQ138" s="458"/>
      <c r="BR138" s="458"/>
      <c r="BS138" s="458"/>
      <c r="BT138" s="458"/>
      <c r="BU138" s="458"/>
      <c r="BV138" s="458"/>
      <c r="BW138" s="458"/>
      <c r="BX138" s="458"/>
      <c r="BY138" s="458"/>
      <c r="BZ138" s="458"/>
      <c r="CA138" s="458"/>
      <c r="CB138" s="458"/>
      <c r="CC138" s="458"/>
      <c r="CD138" s="458"/>
      <c r="CE138" s="458"/>
      <c r="CF138" s="460"/>
    </row>
    <row r="139" spans="3:84" ht="3.75" customHeight="1" x14ac:dyDescent="0.15">
      <c r="C139" s="449"/>
      <c r="D139" s="433"/>
      <c r="E139" s="433"/>
      <c r="F139" s="433"/>
      <c r="G139" s="433"/>
      <c r="H139" s="433"/>
      <c r="I139" s="433"/>
      <c r="J139" s="433"/>
      <c r="K139" s="433"/>
      <c r="L139" s="433"/>
      <c r="M139" s="433"/>
      <c r="N139" s="433"/>
      <c r="O139" s="433"/>
      <c r="P139" s="433"/>
      <c r="Q139" s="433"/>
      <c r="R139" s="433"/>
      <c r="S139" s="433"/>
      <c r="T139" s="433"/>
      <c r="U139" s="433"/>
      <c r="V139" s="433"/>
      <c r="W139" s="433"/>
      <c r="X139" s="433"/>
      <c r="Y139" s="433"/>
      <c r="Z139" s="433"/>
      <c r="AA139" s="433"/>
      <c r="AB139" s="433"/>
      <c r="AC139" s="433"/>
      <c r="AD139" s="433"/>
      <c r="AE139" s="433"/>
      <c r="AF139" s="433"/>
      <c r="AG139" s="433"/>
      <c r="AH139" s="433"/>
      <c r="AI139" s="433"/>
      <c r="AJ139" s="433"/>
      <c r="AK139" s="433"/>
      <c r="AL139" s="433"/>
      <c r="AM139" s="433"/>
      <c r="AN139" s="433"/>
      <c r="AO139" s="433"/>
      <c r="AP139" s="433"/>
      <c r="AQ139" s="433"/>
      <c r="AR139" s="433"/>
      <c r="AS139" s="433"/>
      <c r="AV139" s="458"/>
      <c r="AW139" s="458"/>
      <c r="AX139" s="458"/>
      <c r="AY139" s="458"/>
      <c r="AZ139" s="458"/>
      <c r="BA139" s="458"/>
      <c r="BB139" s="458"/>
      <c r="BC139" s="458"/>
      <c r="BD139" s="458"/>
      <c r="BE139" s="458"/>
      <c r="BF139" s="458"/>
      <c r="BG139" s="458"/>
      <c r="BH139" s="458"/>
      <c r="BI139" s="458"/>
      <c r="BJ139" s="458"/>
      <c r="BK139" s="458"/>
      <c r="BL139" s="458"/>
      <c r="BM139" s="458"/>
      <c r="BN139" s="458"/>
      <c r="BO139" s="458"/>
      <c r="BP139" s="458"/>
      <c r="BQ139" s="458"/>
      <c r="BR139" s="458"/>
      <c r="BS139" s="458"/>
      <c r="BT139" s="458"/>
      <c r="BU139" s="458"/>
      <c r="BV139" s="458"/>
      <c r="BW139" s="458"/>
      <c r="BX139" s="458"/>
      <c r="BY139" s="458"/>
      <c r="BZ139" s="458"/>
      <c r="CA139" s="458"/>
      <c r="CB139" s="458"/>
      <c r="CC139" s="458"/>
      <c r="CD139" s="458"/>
      <c r="CE139" s="458"/>
      <c r="CF139" s="460"/>
    </row>
    <row r="140" spans="3:84" ht="3.75" customHeight="1" x14ac:dyDescent="0.15">
      <c r="C140" s="449"/>
      <c r="D140" s="433"/>
      <c r="E140" s="433"/>
      <c r="F140" s="433"/>
      <c r="G140" s="433"/>
      <c r="H140" s="433"/>
      <c r="I140" s="433"/>
      <c r="J140" s="433"/>
      <c r="K140" s="433"/>
      <c r="L140" s="433"/>
      <c r="M140" s="433"/>
      <c r="N140" s="433"/>
      <c r="O140" s="433"/>
      <c r="P140" s="433"/>
      <c r="Q140" s="433"/>
      <c r="R140" s="433"/>
      <c r="S140" s="433"/>
      <c r="T140" s="433"/>
      <c r="U140" s="433"/>
      <c r="V140" s="433"/>
      <c r="W140" s="433"/>
      <c r="X140" s="433"/>
      <c r="Y140" s="433"/>
      <c r="Z140" s="433"/>
      <c r="AA140" s="433"/>
      <c r="AB140" s="433"/>
      <c r="AC140" s="433"/>
      <c r="AD140" s="433"/>
      <c r="AE140" s="433"/>
      <c r="AF140" s="433"/>
      <c r="AG140" s="433"/>
      <c r="AH140" s="433"/>
      <c r="AI140" s="433"/>
      <c r="AJ140" s="433"/>
      <c r="AK140" s="433"/>
      <c r="AL140" s="433"/>
      <c r="AM140" s="433"/>
      <c r="AN140" s="433"/>
      <c r="AO140" s="433"/>
      <c r="AP140" s="433"/>
      <c r="AQ140" s="433"/>
      <c r="AR140" s="433"/>
      <c r="AS140" s="433"/>
      <c r="AV140" s="458"/>
      <c r="AW140" s="458"/>
      <c r="AX140" s="458"/>
      <c r="AY140" s="458"/>
      <c r="AZ140" s="458"/>
      <c r="BA140" s="458"/>
      <c r="BB140" s="458"/>
      <c r="BC140" s="458"/>
      <c r="BD140" s="458"/>
      <c r="BE140" s="458"/>
      <c r="BF140" s="458"/>
      <c r="BG140" s="458"/>
      <c r="BH140" s="458"/>
      <c r="BI140" s="458"/>
      <c r="BJ140" s="458"/>
      <c r="BK140" s="458"/>
      <c r="BL140" s="458"/>
      <c r="BM140" s="458"/>
      <c r="BN140" s="458"/>
      <c r="BO140" s="458"/>
      <c r="BP140" s="458"/>
      <c r="BQ140" s="458"/>
      <c r="BR140" s="458"/>
      <c r="BS140" s="458"/>
      <c r="BT140" s="458"/>
      <c r="BU140" s="458"/>
      <c r="BV140" s="458"/>
      <c r="BW140" s="458"/>
      <c r="BX140" s="458"/>
      <c r="BY140" s="458"/>
      <c r="BZ140" s="458"/>
      <c r="CA140" s="458"/>
      <c r="CB140" s="458"/>
      <c r="CC140" s="458"/>
      <c r="CD140" s="458"/>
      <c r="CE140" s="458"/>
      <c r="CF140" s="460"/>
    </row>
    <row r="141" spans="3:84" ht="3.75" customHeight="1" x14ac:dyDescent="0.15">
      <c r="C141" s="449"/>
      <c r="D141" s="433"/>
      <c r="E141" s="433"/>
      <c r="F141" s="433"/>
      <c r="G141" s="433"/>
      <c r="H141" s="433"/>
      <c r="I141" s="433"/>
      <c r="J141" s="433"/>
      <c r="K141" s="433"/>
      <c r="L141" s="433"/>
      <c r="M141" s="433"/>
      <c r="N141" s="433"/>
      <c r="O141" s="433"/>
      <c r="P141" s="433"/>
      <c r="Q141" s="433"/>
      <c r="R141" s="433"/>
      <c r="S141" s="433"/>
      <c r="T141" s="433"/>
      <c r="U141" s="433"/>
      <c r="V141" s="433"/>
      <c r="W141" s="433"/>
      <c r="X141" s="433"/>
      <c r="Y141" s="433"/>
      <c r="Z141" s="433"/>
      <c r="AA141" s="433"/>
      <c r="AB141" s="433"/>
      <c r="AC141" s="433"/>
      <c r="AD141" s="433"/>
      <c r="AE141" s="433"/>
      <c r="AF141" s="433"/>
      <c r="AG141" s="433"/>
      <c r="AH141" s="433"/>
      <c r="AI141" s="433"/>
      <c r="AJ141" s="433"/>
      <c r="AK141" s="433"/>
      <c r="AL141" s="433"/>
      <c r="AM141" s="433"/>
      <c r="AN141" s="433"/>
      <c r="AO141" s="433"/>
      <c r="AP141" s="433"/>
      <c r="AQ141" s="433"/>
      <c r="AR141" s="433"/>
      <c r="AS141" s="433"/>
      <c r="AV141" s="458"/>
      <c r="AW141" s="458"/>
      <c r="AX141" s="458"/>
      <c r="AY141" s="458"/>
      <c r="AZ141" s="458"/>
      <c r="BA141" s="458"/>
      <c r="BB141" s="458"/>
      <c r="BC141" s="458"/>
      <c r="BD141" s="458"/>
      <c r="BE141" s="458"/>
      <c r="BF141" s="458"/>
      <c r="BG141" s="458"/>
      <c r="BH141" s="458"/>
      <c r="BI141" s="458"/>
      <c r="BJ141" s="458"/>
      <c r="BK141" s="458"/>
      <c r="BL141" s="458"/>
      <c r="BM141" s="458"/>
      <c r="BN141" s="458"/>
      <c r="BO141" s="458"/>
      <c r="BP141" s="458"/>
      <c r="BQ141" s="458"/>
      <c r="BR141" s="458"/>
      <c r="BS141" s="458"/>
      <c r="BT141" s="458"/>
      <c r="BU141" s="458"/>
      <c r="BV141" s="458"/>
      <c r="BW141" s="458"/>
      <c r="BX141" s="458"/>
      <c r="BY141" s="458"/>
      <c r="BZ141" s="458"/>
      <c r="CA141" s="458"/>
      <c r="CB141" s="458"/>
      <c r="CC141" s="458"/>
      <c r="CD141" s="458"/>
      <c r="CE141" s="458"/>
      <c r="CF141" s="460"/>
    </row>
    <row r="142" spans="3:84" ht="3.75" customHeight="1" x14ac:dyDescent="0.15">
      <c r="C142" s="449"/>
      <c r="D142" s="433"/>
      <c r="E142" s="433"/>
      <c r="F142" s="433"/>
      <c r="G142" s="433"/>
      <c r="H142" s="433"/>
      <c r="I142" s="433"/>
      <c r="J142" s="433"/>
      <c r="K142" s="433"/>
      <c r="L142" s="433"/>
      <c r="M142" s="433"/>
      <c r="N142" s="433"/>
      <c r="O142" s="433"/>
      <c r="P142" s="433"/>
      <c r="Q142" s="433"/>
      <c r="R142" s="433"/>
      <c r="S142" s="433"/>
      <c r="T142" s="433"/>
      <c r="U142" s="433"/>
      <c r="V142" s="433"/>
      <c r="W142" s="433"/>
      <c r="X142" s="433"/>
      <c r="Y142" s="433"/>
      <c r="Z142" s="433"/>
      <c r="AA142" s="433"/>
      <c r="AB142" s="433"/>
      <c r="AC142" s="433"/>
      <c r="AD142" s="433"/>
      <c r="AE142" s="433"/>
      <c r="AF142" s="433"/>
      <c r="AG142" s="433"/>
      <c r="AH142" s="433"/>
      <c r="AI142" s="433"/>
      <c r="AJ142" s="433"/>
      <c r="AK142" s="433"/>
      <c r="AL142" s="433"/>
      <c r="AM142" s="433"/>
      <c r="AN142" s="433"/>
      <c r="AO142" s="433"/>
      <c r="AP142" s="433"/>
      <c r="AQ142" s="433"/>
      <c r="AR142" s="433"/>
      <c r="AS142" s="433"/>
      <c r="AV142" s="458"/>
      <c r="AW142" s="458"/>
      <c r="AX142" s="458"/>
      <c r="AY142" s="458"/>
      <c r="AZ142" s="458"/>
      <c r="BA142" s="458"/>
      <c r="BB142" s="458"/>
      <c r="BC142" s="458"/>
      <c r="BD142" s="458"/>
      <c r="BE142" s="458"/>
      <c r="BF142" s="458"/>
      <c r="BG142" s="458"/>
      <c r="BH142" s="458"/>
      <c r="BI142" s="458"/>
      <c r="BJ142" s="458"/>
      <c r="BK142" s="458"/>
      <c r="BL142" s="458"/>
      <c r="BM142" s="458"/>
      <c r="BN142" s="458"/>
      <c r="BO142" s="458"/>
      <c r="BP142" s="458"/>
      <c r="BQ142" s="458"/>
      <c r="BR142" s="458"/>
      <c r="BS142" s="458"/>
      <c r="BT142" s="458"/>
      <c r="BU142" s="458"/>
      <c r="BV142" s="458"/>
      <c r="BW142" s="458"/>
      <c r="BX142" s="458"/>
      <c r="BY142" s="458"/>
      <c r="BZ142" s="458"/>
      <c r="CA142" s="458"/>
      <c r="CB142" s="458"/>
      <c r="CC142" s="458"/>
      <c r="CD142" s="458"/>
      <c r="CE142" s="458"/>
      <c r="CF142" s="460"/>
    </row>
    <row r="143" spans="3:84" ht="3.75" customHeight="1" x14ac:dyDescent="0.15">
      <c r="C143" s="449"/>
      <c r="D143" s="433"/>
      <c r="E143" s="433"/>
      <c r="F143" s="433"/>
      <c r="G143" s="433"/>
      <c r="H143" s="433"/>
      <c r="I143" s="433"/>
      <c r="J143" s="433"/>
      <c r="K143" s="433"/>
      <c r="L143" s="433"/>
      <c r="M143" s="433"/>
      <c r="N143" s="433"/>
      <c r="O143" s="433"/>
      <c r="P143" s="433"/>
      <c r="Q143" s="433"/>
      <c r="R143" s="433"/>
      <c r="S143" s="433"/>
      <c r="T143" s="433"/>
      <c r="U143" s="433"/>
      <c r="V143" s="433"/>
      <c r="W143" s="433"/>
      <c r="X143" s="433"/>
      <c r="Y143" s="433"/>
      <c r="Z143" s="433"/>
      <c r="AA143" s="433"/>
      <c r="AB143" s="433"/>
      <c r="AC143" s="433"/>
      <c r="AD143" s="433"/>
      <c r="AE143" s="433"/>
      <c r="AF143" s="433"/>
      <c r="AG143" s="433"/>
      <c r="AH143" s="433"/>
      <c r="AI143" s="433"/>
      <c r="AJ143" s="433"/>
      <c r="AK143" s="433"/>
      <c r="AL143" s="433"/>
      <c r="AM143" s="433"/>
      <c r="AN143" s="433"/>
      <c r="AO143" s="433"/>
      <c r="AP143" s="433"/>
      <c r="AQ143" s="433"/>
      <c r="AR143" s="433"/>
      <c r="AS143" s="433"/>
      <c r="AV143" s="458"/>
      <c r="AW143" s="458"/>
      <c r="AX143" s="458"/>
      <c r="AY143" s="458"/>
      <c r="AZ143" s="458"/>
      <c r="BA143" s="458"/>
      <c r="BB143" s="458"/>
      <c r="BC143" s="458"/>
      <c r="BD143" s="458"/>
      <c r="BE143" s="458"/>
      <c r="BF143" s="458"/>
      <c r="BG143" s="458"/>
      <c r="BH143" s="458"/>
      <c r="BI143" s="458"/>
      <c r="BJ143" s="458"/>
      <c r="BK143" s="458"/>
      <c r="BL143" s="458"/>
      <c r="BM143" s="458"/>
      <c r="BN143" s="458"/>
      <c r="BO143" s="458"/>
      <c r="BP143" s="458"/>
      <c r="BQ143" s="458"/>
      <c r="BR143" s="458"/>
      <c r="BS143" s="458"/>
      <c r="BT143" s="458"/>
      <c r="BU143" s="458"/>
      <c r="BV143" s="458"/>
      <c r="BW143" s="458"/>
      <c r="BX143" s="458"/>
      <c r="BY143" s="458"/>
      <c r="BZ143" s="458"/>
      <c r="CA143" s="458"/>
      <c r="CB143" s="458"/>
      <c r="CC143" s="458"/>
      <c r="CD143" s="458"/>
      <c r="CE143" s="458"/>
      <c r="CF143" s="460"/>
    </row>
    <row r="144" spans="3:84" ht="3.75" customHeight="1" x14ac:dyDescent="0.15">
      <c r="C144" s="449"/>
      <c r="D144" s="433"/>
      <c r="E144" s="433"/>
      <c r="F144" s="433"/>
      <c r="G144" s="433"/>
      <c r="H144" s="433"/>
      <c r="I144" s="433"/>
      <c r="J144" s="433"/>
      <c r="K144" s="433"/>
      <c r="L144" s="433"/>
      <c r="M144" s="433"/>
      <c r="N144" s="433"/>
      <c r="O144" s="433"/>
      <c r="P144" s="433"/>
      <c r="Q144" s="433"/>
      <c r="R144" s="433"/>
      <c r="S144" s="433"/>
      <c r="T144" s="433"/>
      <c r="U144" s="433"/>
      <c r="V144" s="433"/>
      <c r="W144" s="433"/>
      <c r="X144" s="433"/>
      <c r="Y144" s="433"/>
      <c r="Z144" s="433"/>
      <c r="AA144" s="433"/>
      <c r="AB144" s="433"/>
      <c r="AC144" s="433"/>
      <c r="AD144" s="433"/>
      <c r="AE144" s="433"/>
      <c r="AF144" s="433"/>
      <c r="AG144" s="433"/>
      <c r="AH144" s="433"/>
      <c r="AI144" s="433"/>
      <c r="AJ144" s="433"/>
      <c r="AK144" s="433"/>
      <c r="AL144" s="433"/>
      <c r="AM144" s="433"/>
      <c r="AN144" s="433"/>
      <c r="AO144" s="433"/>
      <c r="AP144" s="433"/>
      <c r="AQ144" s="433"/>
      <c r="AR144" s="433"/>
      <c r="AS144" s="433"/>
      <c r="AV144" s="458"/>
      <c r="AW144" s="458"/>
      <c r="AX144" s="458"/>
      <c r="AY144" s="458"/>
      <c r="AZ144" s="458"/>
      <c r="BA144" s="458"/>
      <c r="BB144" s="458"/>
      <c r="BC144" s="458"/>
      <c r="BD144" s="458"/>
      <c r="BE144" s="458"/>
      <c r="BF144" s="458"/>
      <c r="BG144" s="458"/>
      <c r="BH144" s="458"/>
      <c r="BI144" s="458"/>
      <c r="BJ144" s="458"/>
      <c r="BK144" s="458"/>
      <c r="BL144" s="458"/>
      <c r="BM144" s="458"/>
      <c r="BN144" s="458"/>
      <c r="BO144" s="458"/>
      <c r="BP144" s="458"/>
      <c r="BQ144" s="458"/>
      <c r="BR144" s="458"/>
      <c r="BS144" s="458"/>
      <c r="BT144" s="458"/>
      <c r="BU144" s="458"/>
      <c r="BV144" s="458"/>
      <c r="BW144" s="458"/>
      <c r="BX144" s="458"/>
      <c r="BY144" s="458"/>
      <c r="BZ144" s="458"/>
      <c r="CA144" s="458"/>
      <c r="CB144" s="458"/>
      <c r="CC144" s="458"/>
      <c r="CD144" s="458"/>
      <c r="CE144" s="458"/>
      <c r="CF144" s="460"/>
    </row>
    <row r="145" spans="3:84" ht="3.75" customHeight="1" x14ac:dyDescent="0.15">
      <c r="C145" s="449"/>
      <c r="D145" s="433"/>
      <c r="E145" s="433"/>
      <c r="F145" s="433"/>
      <c r="G145" s="433"/>
      <c r="H145" s="433"/>
      <c r="I145" s="433"/>
      <c r="J145" s="433"/>
      <c r="K145" s="433"/>
      <c r="L145" s="433"/>
      <c r="M145" s="433"/>
      <c r="N145" s="433"/>
      <c r="O145" s="433"/>
      <c r="P145" s="433"/>
      <c r="Q145" s="433"/>
      <c r="R145" s="433"/>
      <c r="S145" s="433"/>
      <c r="T145" s="433"/>
      <c r="U145" s="433"/>
      <c r="V145" s="433"/>
      <c r="W145" s="433"/>
      <c r="X145" s="433"/>
      <c r="Y145" s="433"/>
      <c r="Z145" s="433"/>
      <c r="AA145" s="433"/>
      <c r="AB145" s="433"/>
      <c r="AC145" s="433"/>
      <c r="AD145" s="433"/>
      <c r="AE145" s="433"/>
      <c r="AF145" s="433"/>
      <c r="AG145" s="433"/>
      <c r="AH145" s="433"/>
      <c r="AI145" s="433"/>
      <c r="AJ145" s="433"/>
      <c r="AK145" s="433"/>
      <c r="AL145" s="433"/>
      <c r="AM145" s="433"/>
      <c r="AN145" s="433"/>
      <c r="AO145" s="433"/>
      <c r="AP145" s="433"/>
      <c r="AQ145" s="433"/>
      <c r="AR145" s="433"/>
      <c r="AS145" s="433"/>
      <c r="AV145" s="458"/>
      <c r="AW145" s="458"/>
      <c r="AX145" s="458"/>
      <c r="AY145" s="458"/>
      <c r="AZ145" s="458"/>
      <c r="BA145" s="458"/>
      <c r="BB145" s="458"/>
      <c r="BC145" s="458"/>
      <c r="BD145" s="458"/>
      <c r="BE145" s="458"/>
      <c r="BF145" s="458"/>
      <c r="BG145" s="458"/>
      <c r="BH145" s="458"/>
      <c r="BI145" s="458"/>
      <c r="BJ145" s="458"/>
      <c r="BK145" s="458"/>
      <c r="BL145" s="458"/>
      <c r="BM145" s="458"/>
      <c r="BN145" s="458"/>
      <c r="BO145" s="458"/>
      <c r="BP145" s="458"/>
      <c r="BQ145" s="458"/>
      <c r="BR145" s="458"/>
      <c r="BS145" s="458"/>
      <c r="BT145" s="458"/>
      <c r="BU145" s="458"/>
      <c r="BV145" s="458"/>
      <c r="BW145" s="458"/>
      <c r="BX145" s="458"/>
      <c r="BY145" s="458"/>
      <c r="BZ145" s="458"/>
      <c r="CA145" s="458"/>
      <c r="CB145" s="458"/>
      <c r="CC145" s="458"/>
      <c r="CD145" s="458"/>
      <c r="CE145" s="458"/>
      <c r="CF145" s="460"/>
    </row>
    <row r="146" spans="3:84" ht="3.75" customHeight="1" x14ac:dyDescent="0.15">
      <c r="C146" s="449"/>
      <c r="D146" s="433"/>
      <c r="E146" s="433"/>
      <c r="F146" s="433"/>
      <c r="G146" s="433"/>
      <c r="H146" s="433"/>
      <c r="I146" s="433"/>
      <c r="J146" s="433"/>
      <c r="K146" s="433"/>
      <c r="L146" s="433"/>
      <c r="M146" s="433"/>
      <c r="N146" s="433"/>
      <c r="O146" s="433"/>
      <c r="P146" s="433"/>
      <c r="Q146" s="433"/>
      <c r="R146" s="433"/>
      <c r="S146" s="433"/>
      <c r="T146" s="433"/>
      <c r="U146" s="433"/>
      <c r="V146" s="433"/>
      <c r="W146" s="433"/>
      <c r="X146" s="433"/>
      <c r="Y146" s="433"/>
      <c r="Z146" s="433"/>
      <c r="AA146" s="433"/>
      <c r="AB146" s="433"/>
      <c r="AC146" s="433"/>
      <c r="AD146" s="433"/>
      <c r="AE146" s="433"/>
      <c r="AF146" s="433"/>
      <c r="AG146" s="433"/>
      <c r="AH146" s="433"/>
      <c r="AI146" s="433"/>
      <c r="AJ146" s="433"/>
      <c r="AK146" s="433"/>
      <c r="AL146" s="433"/>
      <c r="AM146" s="433"/>
      <c r="AN146" s="433"/>
      <c r="AO146" s="433"/>
      <c r="AP146" s="433"/>
      <c r="AQ146" s="433"/>
      <c r="AR146" s="433"/>
      <c r="AS146" s="433"/>
      <c r="AV146" s="458"/>
      <c r="AW146" s="458"/>
      <c r="AX146" s="458"/>
      <c r="AY146" s="458"/>
      <c r="AZ146" s="458"/>
      <c r="BA146" s="458"/>
      <c r="BB146" s="458"/>
      <c r="BC146" s="458"/>
      <c r="BD146" s="458"/>
      <c r="BE146" s="458"/>
      <c r="BF146" s="458"/>
      <c r="BG146" s="458"/>
      <c r="BH146" s="458"/>
      <c r="BI146" s="458"/>
      <c r="BJ146" s="458"/>
      <c r="BK146" s="458"/>
      <c r="BL146" s="458"/>
      <c r="BM146" s="458"/>
      <c r="BN146" s="458"/>
      <c r="BO146" s="458"/>
      <c r="BP146" s="458"/>
      <c r="BQ146" s="458"/>
      <c r="BR146" s="458"/>
      <c r="BS146" s="458"/>
      <c r="BT146" s="458"/>
      <c r="BU146" s="458"/>
      <c r="BV146" s="458"/>
      <c r="BW146" s="458"/>
      <c r="BX146" s="458"/>
      <c r="BY146" s="458"/>
      <c r="BZ146" s="458"/>
      <c r="CA146" s="458"/>
      <c r="CB146" s="458"/>
      <c r="CC146" s="458"/>
      <c r="CD146" s="458"/>
      <c r="CE146" s="458"/>
      <c r="CF146" s="460"/>
    </row>
    <row r="147" spans="3:84" ht="3.75" customHeight="1" x14ac:dyDescent="0.15">
      <c r="C147" s="449"/>
      <c r="D147" s="433"/>
      <c r="E147" s="433"/>
      <c r="F147" s="433"/>
      <c r="G147" s="433"/>
      <c r="H147" s="433"/>
      <c r="I147" s="433"/>
      <c r="J147" s="433"/>
      <c r="K147" s="433"/>
      <c r="L147" s="433"/>
      <c r="M147" s="433"/>
      <c r="N147" s="433"/>
      <c r="O147" s="433"/>
      <c r="P147" s="433"/>
      <c r="Q147" s="433"/>
      <c r="R147" s="433"/>
      <c r="S147" s="433"/>
      <c r="T147" s="433"/>
      <c r="U147" s="433"/>
      <c r="V147" s="433"/>
      <c r="W147" s="433"/>
      <c r="X147" s="433"/>
      <c r="Y147" s="433"/>
      <c r="Z147" s="433"/>
      <c r="AA147" s="433"/>
      <c r="AB147" s="433"/>
      <c r="AC147" s="433"/>
      <c r="AD147" s="433"/>
      <c r="AE147" s="433"/>
      <c r="AF147" s="433"/>
      <c r="AG147" s="433"/>
      <c r="AH147" s="433"/>
      <c r="AI147" s="433"/>
      <c r="AJ147" s="433"/>
      <c r="AK147" s="433"/>
      <c r="AL147" s="433"/>
      <c r="AM147" s="433"/>
      <c r="AN147" s="433"/>
      <c r="AO147" s="433"/>
      <c r="AP147" s="433"/>
      <c r="AQ147" s="433"/>
      <c r="AR147" s="433"/>
      <c r="AS147" s="433"/>
      <c r="AV147" s="458"/>
      <c r="AW147" s="458"/>
      <c r="AX147" s="458"/>
      <c r="AY147" s="458"/>
      <c r="AZ147" s="458"/>
      <c r="BA147" s="458"/>
      <c r="BB147" s="458"/>
      <c r="BC147" s="458"/>
      <c r="BD147" s="458"/>
      <c r="BE147" s="458"/>
      <c r="BF147" s="458"/>
      <c r="BG147" s="458"/>
      <c r="BH147" s="458"/>
      <c r="BI147" s="458"/>
      <c r="BJ147" s="458"/>
      <c r="BK147" s="458"/>
      <c r="BL147" s="458"/>
      <c r="BM147" s="458"/>
      <c r="BN147" s="458"/>
      <c r="BO147" s="458"/>
      <c r="BP147" s="458"/>
      <c r="BQ147" s="458"/>
      <c r="BR147" s="458"/>
      <c r="BS147" s="458"/>
      <c r="BT147" s="458"/>
      <c r="BU147" s="458"/>
      <c r="BV147" s="458"/>
      <c r="BW147" s="458"/>
      <c r="BX147" s="458"/>
      <c r="BY147" s="458"/>
      <c r="BZ147" s="458"/>
      <c r="CA147" s="458"/>
      <c r="CB147" s="458"/>
      <c r="CC147" s="458"/>
      <c r="CD147" s="458"/>
      <c r="CE147" s="458"/>
      <c r="CF147" s="460"/>
    </row>
    <row r="148" spans="3:84" ht="3.75" customHeight="1" x14ac:dyDescent="0.15">
      <c r="C148" s="449"/>
      <c r="D148" s="433"/>
      <c r="E148" s="433"/>
      <c r="F148" s="433"/>
      <c r="G148" s="433"/>
      <c r="H148" s="433"/>
      <c r="I148" s="433"/>
      <c r="J148" s="433"/>
      <c r="K148" s="433"/>
      <c r="L148" s="433"/>
      <c r="M148" s="433"/>
      <c r="N148" s="433"/>
      <c r="O148" s="433"/>
      <c r="P148" s="433"/>
      <c r="Q148" s="433"/>
      <c r="R148" s="433"/>
      <c r="S148" s="433"/>
      <c r="T148" s="433"/>
      <c r="U148" s="433"/>
      <c r="V148" s="433"/>
      <c r="W148" s="433"/>
      <c r="X148" s="433"/>
      <c r="Y148" s="433"/>
      <c r="Z148" s="433"/>
      <c r="AA148" s="433"/>
      <c r="AB148" s="433"/>
      <c r="AC148" s="433"/>
      <c r="AD148" s="433"/>
      <c r="AE148" s="433"/>
      <c r="AF148" s="433"/>
      <c r="AG148" s="433"/>
      <c r="AH148" s="433"/>
      <c r="AI148" s="433"/>
      <c r="AJ148" s="433"/>
      <c r="AK148" s="433"/>
      <c r="AL148" s="433"/>
      <c r="AM148" s="433"/>
      <c r="AN148" s="433"/>
      <c r="AO148" s="433"/>
      <c r="AP148" s="433"/>
      <c r="AQ148" s="433"/>
      <c r="AR148" s="433"/>
      <c r="AS148" s="433"/>
      <c r="AV148" s="458"/>
      <c r="AW148" s="458"/>
      <c r="AX148" s="458"/>
      <c r="AY148" s="458"/>
      <c r="AZ148" s="458"/>
      <c r="BA148" s="458"/>
      <c r="BB148" s="458"/>
      <c r="BC148" s="458"/>
      <c r="BD148" s="458"/>
      <c r="BE148" s="458"/>
      <c r="BF148" s="458"/>
      <c r="BG148" s="458"/>
      <c r="BH148" s="458"/>
      <c r="BI148" s="458"/>
      <c r="BJ148" s="458"/>
      <c r="BK148" s="458"/>
      <c r="BL148" s="458"/>
      <c r="BM148" s="458"/>
      <c r="BN148" s="458"/>
      <c r="BO148" s="458"/>
      <c r="BP148" s="458"/>
      <c r="BQ148" s="458"/>
      <c r="BR148" s="458"/>
      <c r="BS148" s="458"/>
      <c r="BT148" s="458"/>
      <c r="BU148" s="458"/>
      <c r="BV148" s="458"/>
      <c r="BW148" s="458"/>
      <c r="BX148" s="458"/>
      <c r="BY148" s="458"/>
      <c r="BZ148" s="458"/>
      <c r="CA148" s="458"/>
      <c r="CB148" s="458"/>
      <c r="CC148" s="458"/>
      <c r="CD148" s="458"/>
      <c r="CE148" s="458"/>
      <c r="CF148" s="460"/>
    </row>
    <row r="149" spans="3:84" ht="3.75" customHeight="1" x14ac:dyDescent="0.15">
      <c r="C149" s="449"/>
      <c r="D149" s="433"/>
      <c r="E149" s="433"/>
      <c r="F149" s="433"/>
      <c r="G149" s="433"/>
      <c r="H149" s="433"/>
      <c r="I149" s="433"/>
      <c r="J149" s="433"/>
      <c r="K149" s="433"/>
      <c r="L149" s="433"/>
      <c r="M149" s="433"/>
      <c r="N149" s="433"/>
      <c r="O149" s="433"/>
      <c r="P149" s="433"/>
      <c r="Q149" s="433"/>
      <c r="R149" s="433"/>
      <c r="S149" s="433"/>
      <c r="T149" s="433"/>
      <c r="U149" s="433"/>
      <c r="V149" s="433"/>
      <c r="W149" s="433"/>
      <c r="X149" s="433"/>
      <c r="Y149" s="433"/>
      <c r="Z149" s="433"/>
      <c r="AA149" s="433"/>
      <c r="AB149" s="433"/>
      <c r="AC149" s="433"/>
      <c r="AD149" s="433"/>
      <c r="AE149" s="433"/>
      <c r="AF149" s="433"/>
      <c r="AG149" s="433"/>
      <c r="AH149" s="433"/>
      <c r="AI149" s="433"/>
      <c r="AJ149" s="433"/>
      <c r="AK149" s="433"/>
      <c r="AL149" s="433"/>
      <c r="AM149" s="433"/>
      <c r="AN149" s="433"/>
      <c r="AO149" s="433"/>
      <c r="AP149" s="433"/>
      <c r="AQ149" s="433"/>
      <c r="AR149" s="433"/>
      <c r="AS149" s="433"/>
      <c r="AV149" s="458"/>
      <c r="AW149" s="458"/>
      <c r="AX149" s="458"/>
      <c r="AY149" s="458"/>
      <c r="AZ149" s="458"/>
      <c r="BA149" s="458"/>
      <c r="BB149" s="458"/>
      <c r="BC149" s="458"/>
      <c r="BD149" s="458"/>
      <c r="BE149" s="458"/>
      <c r="BF149" s="458"/>
      <c r="BG149" s="458"/>
      <c r="BH149" s="458"/>
      <c r="BI149" s="458"/>
      <c r="BJ149" s="458"/>
      <c r="BK149" s="458"/>
      <c r="BL149" s="458"/>
      <c r="BM149" s="458"/>
      <c r="BN149" s="458"/>
      <c r="BO149" s="458"/>
      <c r="BP149" s="458"/>
      <c r="BQ149" s="458"/>
      <c r="BR149" s="458"/>
      <c r="BS149" s="458"/>
      <c r="BT149" s="458"/>
      <c r="BU149" s="458"/>
      <c r="BV149" s="458"/>
      <c r="BW149" s="458"/>
      <c r="BX149" s="458"/>
      <c r="BY149" s="458"/>
      <c r="BZ149" s="458"/>
      <c r="CA149" s="458"/>
      <c r="CB149" s="458"/>
      <c r="CC149" s="458"/>
      <c r="CD149" s="458"/>
      <c r="CE149" s="458"/>
      <c r="CF149" s="460"/>
    </row>
    <row r="150" spans="3:84" ht="3.75" customHeight="1" x14ac:dyDescent="0.15">
      <c r="C150" s="449"/>
      <c r="D150" s="433"/>
      <c r="E150" s="433"/>
      <c r="F150" s="433"/>
      <c r="G150" s="433"/>
      <c r="H150" s="433"/>
      <c r="I150" s="433"/>
      <c r="J150" s="433"/>
      <c r="K150" s="433"/>
      <c r="L150" s="433"/>
      <c r="M150" s="433"/>
      <c r="N150" s="433"/>
      <c r="O150" s="433"/>
      <c r="P150" s="433"/>
      <c r="Q150" s="453"/>
      <c r="R150" s="453"/>
      <c r="S150" s="453"/>
      <c r="T150" s="453"/>
      <c r="U150" s="453"/>
      <c r="V150" s="453"/>
      <c r="W150" s="453"/>
      <c r="X150" s="453"/>
      <c r="Y150" s="453"/>
      <c r="Z150" s="453"/>
      <c r="AA150" s="453"/>
      <c r="AB150" s="453"/>
      <c r="AC150" s="453"/>
      <c r="AD150" s="453"/>
      <c r="AE150" s="453"/>
      <c r="AF150" s="453"/>
      <c r="AG150" s="453"/>
      <c r="AH150" s="453"/>
      <c r="AI150" s="453"/>
      <c r="AJ150" s="453"/>
      <c r="AK150" s="453"/>
      <c r="AL150" s="453"/>
      <c r="AM150" s="453"/>
      <c r="AN150" s="453"/>
      <c r="AO150" s="453"/>
      <c r="AP150" s="453"/>
      <c r="AQ150" s="453"/>
      <c r="AR150" s="453"/>
      <c r="AS150" s="453"/>
      <c r="AT150" s="453"/>
      <c r="AU150" s="453"/>
      <c r="AV150" s="453"/>
      <c r="AW150" s="453"/>
      <c r="AX150" s="453"/>
      <c r="AY150" s="453"/>
      <c r="AZ150" s="453"/>
      <c r="BA150" s="453"/>
      <c r="BB150" s="453"/>
      <c r="BC150" s="453"/>
      <c r="BD150" s="453"/>
      <c r="BE150" s="453"/>
      <c r="BF150" s="453"/>
      <c r="BG150" s="453"/>
      <c r="BH150" s="453"/>
      <c r="BI150" s="453"/>
      <c r="BJ150" s="453"/>
      <c r="BK150" s="453"/>
      <c r="BL150" s="453"/>
      <c r="BM150" s="453"/>
      <c r="BN150" s="453"/>
      <c r="BO150" s="453"/>
      <c r="BP150" s="453"/>
      <c r="BQ150" s="453"/>
      <c r="BR150" s="453"/>
      <c r="BS150" s="458"/>
      <c r="BT150" s="458"/>
      <c r="BU150" s="458"/>
      <c r="BV150" s="458"/>
      <c r="BW150" s="458"/>
      <c r="BX150" s="458"/>
      <c r="BY150" s="458"/>
      <c r="BZ150" s="458"/>
      <c r="CA150" s="458"/>
      <c r="CB150" s="458"/>
      <c r="CC150" s="458"/>
      <c r="CD150" s="458"/>
      <c r="CE150" s="458"/>
      <c r="CF150" s="460"/>
    </row>
    <row r="151" spans="3:84" ht="3.75" customHeight="1" x14ac:dyDescent="0.15">
      <c r="C151" s="449"/>
      <c r="D151" s="433"/>
      <c r="E151" s="433"/>
      <c r="F151" s="433"/>
      <c r="G151" s="433"/>
      <c r="H151" s="433"/>
      <c r="I151" s="433"/>
      <c r="J151" s="433"/>
      <c r="K151" s="433"/>
      <c r="L151" s="433"/>
      <c r="M151" s="433"/>
      <c r="N151" s="433"/>
      <c r="O151" s="433"/>
      <c r="P151" s="433"/>
      <c r="Q151" s="453"/>
      <c r="R151" s="453"/>
      <c r="S151" s="453"/>
      <c r="T151" s="453"/>
      <c r="U151" s="453"/>
      <c r="V151" s="453"/>
      <c r="W151" s="453"/>
      <c r="X151" s="453"/>
      <c r="Y151" s="453"/>
      <c r="Z151" s="453"/>
      <c r="AA151" s="453"/>
      <c r="AB151" s="453"/>
      <c r="AC151" s="453"/>
      <c r="AD151" s="453"/>
      <c r="AE151" s="453"/>
      <c r="AF151" s="453"/>
      <c r="AG151" s="453"/>
      <c r="AH151" s="453"/>
      <c r="AI151" s="453"/>
      <c r="AJ151" s="453"/>
      <c r="AK151" s="453"/>
      <c r="AL151" s="453"/>
      <c r="AM151" s="453"/>
      <c r="AN151" s="453"/>
      <c r="AO151" s="453"/>
      <c r="AP151" s="453"/>
      <c r="AQ151" s="453"/>
      <c r="AR151" s="453"/>
      <c r="AS151" s="453"/>
      <c r="AT151" s="453"/>
      <c r="AU151" s="453"/>
      <c r="AV151" s="453"/>
      <c r="AW151" s="453"/>
      <c r="AX151" s="453"/>
      <c r="AY151" s="453"/>
      <c r="AZ151" s="453"/>
      <c r="BA151" s="453"/>
      <c r="BB151" s="453"/>
      <c r="BC151" s="453"/>
      <c r="BD151" s="453"/>
      <c r="BE151" s="453"/>
      <c r="BF151" s="453"/>
      <c r="BG151" s="453"/>
      <c r="BH151" s="453"/>
      <c r="BI151" s="453"/>
      <c r="BJ151" s="453"/>
      <c r="BK151" s="453"/>
      <c r="BL151" s="453"/>
      <c r="BM151" s="453"/>
      <c r="BN151" s="453"/>
      <c r="BO151" s="453"/>
      <c r="BP151" s="453"/>
      <c r="BQ151" s="453"/>
      <c r="BR151" s="453"/>
      <c r="BS151" s="458"/>
      <c r="BT151" s="458"/>
      <c r="BU151" s="458"/>
      <c r="BV151" s="458"/>
      <c r="BW151" s="458"/>
      <c r="BX151" s="458"/>
      <c r="BY151" s="458"/>
      <c r="BZ151" s="458"/>
      <c r="CA151" s="458"/>
      <c r="CB151" s="458"/>
      <c r="CC151" s="458"/>
      <c r="CD151" s="458"/>
      <c r="CE151" s="458"/>
      <c r="CF151" s="460"/>
    </row>
    <row r="152" spans="3:84" ht="3.75" customHeight="1" x14ac:dyDescent="0.15">
      <c r="C152" s="449"/>
      <c r="D152" s="433"/>
      <c r="E152" s="433"/>
      <c r="F152" s="433"/>
      <c r="G152" s="433"/>
      <c r="H152" s="433"/>
      <c r="I152" s="433"/>
      <c r="J152" s="433"/>
      <c r="K152" s="433"/>
      <c r="L152" s="433"/>
      <c r="M152" s="433"/>
      <c r="N152" s="433"/>
      <c r="O152" s="433"/>
      <c r="P152" s="433"/>
      <c r="Q152" s="453"/>
      <c r="R152" s="453"/>
      <c r="S152" s="453"/>
      <c r="T152" s="453"/>
      <c r="U152" s="453"/>
      <c r="V152" s="453"/>
      <c r="W152" s="453"/>
      <c r="X152" s="453"/>
      <c r="Y152" s="453"/>
      <c r="Z152" s="453"/>
      <c r="AA152" s="453"/>
      <c r="AB152" s="453"/>
      <c r="AC152" s="453"/>
      <c r="AD152" s="453"/>
      <c r="AE152" s="453"/>
      <c r="AF152" s="453"/>
      <c r="AG152" s="453"/>
      <c r="AH152" s="453"/>
      <c r="AI152" s="453"/>
      <c r="AJ152" s="453"/>
      <c r="AK152" s="453"/>
      <c r="AL152" s="453"/>
      <c r="AM152" s="453"/>
      <c r="AN152" s="453"/>
      <c r="AO152" s="453"/>
      <c r="AP152" s="453"/>
      <c r="AQ152" s="453"/>
      <c r="AR152" s="453"/>
      <c r="AS152" s="453"/>
      <c r="AT152" s="453"/>
      <c r="AU152" s="453"/>
      <c r="AV152" s="453"/>
      <c r="AW152" s="453"/>
      <c r="AX152" s="453"/>
      <c r="AY152" s="453"/>
      <c r="AZ152" s="453"/>
      <c r="BA152" s="453"/>
      <c r="BB152" s="453"/>
      <c r="BC152" s="453"/>
      <c r="BD152" s="453"/>
      <c r="BE152" s="453"/>
      <c r="BF152" s="453"/>
      <c r="BG152" s="453"/>
      <c r="BH152" s="453"/>
      <c r="BI152" s="453"/>
      <c r="BJ152" s="453"/>
      <c r="BK152" s="453"/>
      <c r="BL152" s="453"/>
      <c r="BM152" s="453"/>
      <c r="BN152" s="453"/>
      <c r="BO152" s="453"/>
      <c r="BP152" s="453"/>
      <c r="BQ152" s="453"/>
      <c r="BR152" s="453"/>
      <c r="BS152" s="458"/>
      <c r="BT152" s="458"/>
      <c r="BU152" s="458"/>
      <c r="BV152" s="458"/>
      <c r="BW152" s="458"/>
      <c r="BX152" s="458"/>
      <c r="BY152" s="458"/>
      <c r="BZ152" s="458"/>
      <c r="CA152" s="458"/>
      <c r="CB152" s="458"/>
      <c r="CC152" s="458"/>
      <c r="CD152" s="458"/>
      <c r="CE152" s="458"/>
      <c r="CF152" s="460"/>
    </row>
    <row r="153" spans="3:84" ht="3.75" customHeight="1" x14ac:dyDescent="0.15">
      <c r="C153" s="449"/>
      <c r="D153" s="433"/>
      <c r="E153" s="433"/>
      <c r="F153" s="433"/>
      <c r="G153" s="433"/>
      <c r="H153" s="433"/>
      <c r="I153" s="433"/>
      <c r="J153" s="433"/>
      <c r="K153" s="433"/>
      <c r="L153" s="433"/>
      <c r="M153" s="433"/>
      <c r="N153" s="433"/>
      <c r="O153" s="433"/>
      <c r="P153" s="433"/>
      <c r="BS153" s="458"/>
      <c r="BT153" s="458"/>
      <c r="BU153" s="458"/>
      <c r="BV153" s="458"/>
      <c r="BW153" s="458"/>
      <c r="BX153" s="458"/>
      <c r="BY153" s="458"/>
      <c r="BZ153" s="458"/>
      <c r="CA153" s="458"/>
      <c r="CB153" s="458"/>
      <c r="CC153" s="458"/>
      <c r="CD153" s="458"/>
      <c r="CE153" s="458"/>
      <c r="CF153" s="460"/>
    </row>
    <row r="154" spans="3:84" ht="3.75" customHeight="1" x14ac:dyDescent="0.15">
      <c r="C154" s="449"/>
      <c r="D154" s="433"/>
      <c r="E154" s="433"/>
      <c r="F154" s="433"/>
      <c r="G154" s="433"/>
      <c r="H154" s="433"/>
      <c r="I154" s="433"/>
      <c r="J154" s="433"/>
      <c r="K154" s="433"/>
      <c r="L154" s="433"/>
      <c r="M154" s="433"/>
      <c r="N154" s="433"/>
      <c r="O154" s="433"/>
      <c r="P154" s="433"/>
      <c r="Q154" s="433"/>
      <c r="R154" s="433"/>
      <c r="S154" s="433"/>
      <c r="T154" s="433"/>
      <c r="U154" s="433"/>
      <c r="V154" s="433"/>
      <c r="W154" s="433"/>
      <c r="X154" s="433"/>
      <c r="Y154" s="433"/>
      <c r="Z154" s="433"/>
      <c r="AA154" s="433"/>
      <c r="AB154" s="433"/>
      <c r="AC154" s="433"/>
      <c r="AD154" s="433"/>
      <c r="AE154" s="433"/>
      <c r="AF154" s="433"/>
      <c r="AG154" s="433"/>
      <c r="AH154" s="433"/>
      <c r="AI154" s="433"/>
      <c r="AJ154" s="433"/>
      <c r="AK154" s="433"/>
      <c r="AL154" s="433"/>
      <c r="AM154" s="433"/>
      <c r="AN154" s="433"/>
      <c r="AO154" s="433"/>
      <c r="AP154" s="433"/>
      <c r="AQ154" s="433"/>
      <c r="AR154" s="433"/>
      <c r="AS154" s="433"/>
      <c r="AV154" s="458"/>
      <c r="AW154" s="458"/>
      <c r="AX154" s="458"/>
      <c r="AY154" s="458"/>
      <c r="AZ154" s="458"/>
      <c r="BA154" s="458"/>
      <c r="BB154" s="458"/>
      <c r="BC154" s="458"/>
      <c r="BD154" s="458"/>
      <c r="BE154" s="458"/>
      <c r="BF154" s="458"/>
      <c r="BG154" s="458"/>
      <c r="BH154" s="458"/>
      <c r="BI154" s="458"/>
      <c r="BJ154" s="458"/>
      <c r="BK154" s="458"/>
      <c r="BL154" s="458"/>
      <c r="BM154" s="458"/>
      <c r="BN154" s="458"/>
      <c r="BO154" s="458"/>
      <c r="BP154" s="458"/>
      <c r="BQ154" s="458"/>
      <c r="BR154" s="458"/>
      <c r="BS154" s="458"/>
      <c r="BT154" s="458"/>
      <c r="BU154" s="458"/>
      <c r="BV154" s="458"/>
      <c r="BW154" s="458"/>
      <c r="BX154" s="458"/>
      <c r="BY154" s="458"/>
      <c r="BZ154" s="458"/>
      <c r="CA154" s="458"/>
      <c r="CB154" s="458"/>
      <c r="CC154" s="458"/>
      <c r="CD154" s="458"/>
      <c r="CE154" s="458"/>
      <c r="CF154" s="460"/>
    </row>
    <row r="155" spans="3:84" ht="3.75" customHeight="1" x14ac:dyDescent="0.15">
      <c r="C155" s="449"/>
      <c r="D155" s="433"/>
      <c r="E155" s="433"/>
      <c r="F155" s="433"/>
      <c r="G155" s="433"/>
      <c r="H155" s="433"/>
      <c r="I155" s="433"/>
      <c r="J155" s="433"/>
      <c r="K155" s="433"/>
      <c r="L155" s="433"/>
      <c r="M155" s="433"/>
      <c r="N155" s="433"/>
      <c r="O155" s="433"/>
      <c r="P155" s="433"/>
      <c r="Q155" s="433"/>
      <c r="R155" s="433"/>
      <c r="S155" s="433"/>
      <c r="T155" s="433"/>
      <c r="U155" s="433"/>
      <c r="V155" s="433"/>
      <c r="W155" s="433"/>
      <c r="X155" s="433"/>
      <c r="Y155" s="433"/>
      <c r="Z155" s="433"/>
      <c r="AA155" s="433"/>
      <c r="AB155" s="433"/>
      <c r="AC155" s="433"/>
      <c r="AD155" s="433"/>
      <c r="AE155" s="433"/>
      <c r="AF155" s="433"/>
      <c r="AG155" s="433"/>
      <c r="AH155" s="433"/>
      <c r="AI155" s="433"/>
      <c r="AJ155" s="433"/>
      <c r="AK155" s="433"/>
      <c r="AL155" s="433"/>
      <c r="AM155" s="433"/>
      <c r="AN155" s="433"/>
      <c r="AO155" s="433"/>
      <c r="AP155" s="433"/>
      <c r="AQ155" s="433"/>
      <c r="AR155" s="433"/>
      <c r="AS155" s="433"/>
      <c r="AV155" s="458"/>
      <c r="AW155" s="458"/>
      <c r="AX155" s="458"/>
      <c r="AY155" s="458"/>
      <c r="AZ155" s="458"/>
      <c r="BA155" s="458"/>
      <c r="BB155" s="458"/>
      <c r="BC155" s="458"/>
      <c r="BD155" s="458"/>
      <c r="BE155" s="458"/>
      <c r="BF155" s="458"/>
      <c r="BG155" s="458"/>
      <c r="BH155" s="458"/>
      <c r="BI155" s="458"/>
      <c r="BJ155" s="458"/>
      <c r="BK155" s="458"/>
      <c r="BL155" s="458"/>
      <c r="BM155" s="458"/>
      <c r="BN155" s="458"/>
      <c r="BO155" s="458"/>
      <c r="BP155" s="458"/>
      <c r="BQ155" s="458"/>
      <c r="BR155" s="458"/>
      <c r="BS155" s="458"/>
      <c r="BT155" s="458"/>
      <c r="BU155" s="458"/>
      <c r="BV155" s="458"/>
      <c r="BW155" s="458"/>
      <c r="BX155" s="458"/>
      <c r="BY155" s="458"/>
      <c r="BZ155" s="458"/>
      <c r="CA155" s="458"/>
      <c r="CB155" s="458"/>
      <c r="CC155" s="458"/>
      <c r="CD155" s="458"/>
      <c r="CE155" s="458"/>
      <c r="CF155" s="460"/>
    </row>
    <row r="156" spans="3:84" ht="3.75" customHeight="1" x14ac:dyDescent="0.15">
      <c r="C156" s="449"/>
      <c r="D156" s="433"/>
      <c r="E156" s="433"/>
      <c r="F156" s="433"/>
      <c r="G156" s="433"/>
      <c r="H156" s="433"/>
      <c r="I156" s="433"/>
      <c r="J156" s="433"/>
      <c r="K156" s="433"/>
      <c r="L156" s="433"/>
      <c r="M156" s="433"/>
      <c r="N156" s="433"/>
      <c r="O156" s="433"/>
      <c r="P156" s="433"/>
      <c r="Q156" s="433"/>
      <c r="R156" s="433"/>
      <c r="S156" s="433"/>
      <c r="T156" s="433"/>
      <c r="U156" s="433"/>
      <c r="V156" s="433"/>
      <c r="W156" s="433"/>
      <c r="X156" s="433"/>
      <c r="Y156" s="433"/>
      <c r="Z156" s="433"/>
      <c r="AA156" s="433"/>
      <c r="AB156" s="433"/>
      <c r="AC156" s="433"/>
      <c r="AD156" s="433"/>
      <c r="AE156" s="433"/>
      <c r="AF156" s="433"/>
      <c r="AG156" s="433"/>
      <c r="AH156" s="433"/>
      <c r="AI156" s="433"/>
      <c r="AJ156" s="433"/>
      <c r="AK156" s="433"/>
      <c r="AL156" s="433"/>
      <c r="AM156" s="433"/>
      <c r="AN156" s="433"/>
      <c r="AO156" s="433"/>
      <c r="AP156" s="433"/>
      <c r="AQ156" s="433"/>
      <c r="AR156" s="433"/>
      <c r="AS156" s="433"/>
      <c r="AV156" s="458"/>
      <c r="AW156" s="458"/>
      <c r="AX156" s="458"/>
      <c r="AY156" s="458"/>
      <c r="AZ156" s="458"/>
      <c r="BA156" s="458"/>
      <c r="BB156" s="458"/>
      <c r="BC156" s="458"/>
      <c r="BD156" s="458"/>
      <c r="BE156" s="458"/>
      <c r="BF156" s="458"/>
      <c r="BG156" s="458"/>
      <c r="BH156" s="458"/>
      <c r="BI156" s="458"/>
      <c r="BJ156" s="458"/>
      <c r="BK156" s="458"/>
      <c r="BL156" s="458"/>
      <c r="BM156" s="458"/>
      <c r="BN156" s="458"/>
      <c r="BO156" s="458"/>
      <c r="BP156" s="458"/>
      <c r="BQ156" s="458"/>
      <c r="BR156" s="458"/>
      <c r="BS156" s="458"/>
      <c r="BT156" s="458"/>
      <c r="BU156" s="458"/>
      <c r="BV156" s="458"/>
      <c r="BW156" s="458"/>
      <c r="BX156" s="458"/>
      <c r="BY156" s="458"/>
      <c r="BZ156" s="458"/>
      <c r="CA156" s="458"/>
      <c r="CB156" s="458"/>
      <c r="CC156" s="458"/>
      <c r="CD156" s="458"/>
      <c r="CE156" s="458"/>
      <c r="CF156" s="460"/>
    </row>
    <row r="157" spans="3:84" ht="3.75" customHeight="1" x14ac:dyDescent="0.15">
      <c r="C157" s="449"/>
      <c r="D157" s="433"/>
      <c r="E157" s="433"/>
      <c r="F157" s="433"/>
      <c r="G157" s="433"/>
      <c r="H157" s="433"/>
      <c r="I157" s="433"/>
      <c r="J157" s="433"/>
      <c r="K157" s="433"/>
      <c r="L157" s="433"/>
      <c r="M157" s="433"/>
      <c r="N157" s="433"/>
      <c r="O157" s="433"/>
      <c r="P157" s="433"/>
      <c r="Q157" s="433"/>
      <c r="R157" s="433"/>
      <c r="S157" s="433"/>
      <c r="T157" s="433"/>
      <c r="U157" s="433"/>
      <c r="V157" s="433"/>
      <c r="W157" s="433"/>
      <c r="X157" s="433"/>
      <c r="Y157" s="433"/>
      <c r="Z157" s="433"/>
      <c r="AA157" s="433"/>
      <c r="AB157" s="433"/>
      <c r="AC157" s="433"/>
      <c r="AD157" s="433"/>
      <c r="AE157" s="433"/>
      <c r="AF157" s="433"/>
      <c r="AG157" s="433"/>
      <c r="AH157" s="433"/>
      <c r="AI157" s="433"/>
      <c r="AJ157" s="433"/>
      <c r="AK157" s="433"/>
      <c r="AL157" s="433"/>
      <c r="AM157" s="433"/>
      <c r="AN157" s="433"/>
      <c r="AO157" s="433"/>
      <c r="AP157" s="433"/>
      <c r="AQ157" s="433"/>
      <c r="AR157" s="433"/>
      <c r="AS157" s="433"/>
      <c r="AV157" s="458"/>
      <c r="AW157" s="458"/>
      <c r="AX157" s="458"/>
      <c r="AY157" s="458"/>
      <c r="AZ157" s="458"/>
      <c r="BA157" s="458"/>
      <c r="BB157" s="458"/>
      <c r="BC157" s="458"/>
      <c r="BD157" s="458"/>
      <c r="BE157" s="458"/>
      <c r="BF157" s="458"/>
      <c r="BG157" s="458"/>
      <c r="BH157" s="458"/>
      <c r="BI157" s="458"/>
      <c r="BJ157" s="458"/>
      <c r="BK157" s="458"/>
      <c r="BL157" s="458"/>
      <c r="BM157" s="458"/>
      <c r="BN157" s="458"/>
      <c r="BO157" s="458"/>
      <c r="BP157" s="458"/>
      <c r="BQ157" s="458"/>
      <c r="BR157" s="458"/>
      <c r="BS157" s="458"/>
      <c r="BT157" s="458"/>
      <c r="BU157" s="458"/>
      <c r="BV157" s="458"/>
      <c r="BW157" s="458"/>
      <c r="BX157" s="458"/>
      <c r="BY157" s="458"/>
      <c r="BZ157" s="458"/>
      <c r="CA157" s="458"/>
      <c r="CB157" s="458"/>
      <c r="CC157" s="458"/>
      <c r="CD157" s="458"/>
      <c r="CE157" s="458"/>
      <c r="CF157" s="460"/>
    </row>
    <row r="158" spans="3:84" ht="3.75" customHeight="1" x14ac:dyDescent="0.15">
      <c r="C158" s="449"/>
      <c r="D158" s="433"/>
      <c r="E158" s="433"/>
      <c r="F158" s="433"/>
      <c r="G158" s="433"/>
      <c r="H158" s="433"/>
      <c r="I158" s="433"/>
      <c r="J158" s="433"/>
      <c r="K158" s="433"/>
      <c r="L158" s="433"/>
      <c r="M158" s="433"/>
      <c r="N158" s="433"/>
      <c r="O158" s="433"/>
      <c r="P158" s="433"/>
      <c r="Q158" s="433"/>
      <c r="R158" s="433"/>
      <c r="S158" s="433"/>
      <c r="T158" s="433"/>
      <c r="U158" s="433"/>
      <c r="V158" s="433"/>
      <c r="W158" s="433"/>
      <c r="X158" s="433"/>
      <c r="Y158" s="433"/>
      <c r="Z158" s="433"/>
      <c r="AA158" s="433"/>
      <c r="AB158" s="433"/>
      <c r="AC158" s="433"/>
      <c r="AD158" s="433"/>
      <c r="AE158" s="433"/>
      <c r="AF158" s="433"/>
      <c r="AG158" s="433"/>
      <c r="AH158" s="433"/>
      <c r="AI158" s="433"/>
      <c r="AJ158" s="433"/>
      <c r="AK158" s="433"/>
      <c r="AL158" s="433"/>
      <c r="AM158" s="433"/>
      <c r="AN158" s="433"/>
      <c r="AO158" s="433"/>
      <c r="AP158" s="433"/>
      <c r="AQ158" s="433"/>
      <c r="AR158" s="433"/>
      <c r="AS158" s="433"/>
      <c r="AV158" s="458"/>
      <c r="AW158" s="458"/>
      <c r="AX158" s="458"/>
      <c r="AY158" s="458"/>
      <c r="AZ158" s="458"/>
      <c r="BA158" s="458"/>
      <c r="BB158" s="458"/>
      <c r="BC158" s="458"/>
      <c r="BD158" s="458"/>
      <c r="BE158" s="458"/>
      <c r="BF158" s="458"/>
      <c r="BG158" s="458"/>
      <c r="BH158" s="458"/>
      <c r="BI158" s="458"/>
      <c r="BJ158" s="458"/>
      <c r="BK158" s="458"/>
      <c r="BL158" s="458"/>
      <c r="BM158" s="458"/>
      <c r="BN158" s="458"/>
      <c r="BO158" s="458"/>
      <c r="BP158" s="458"/>
      <c r="BQ158" s="458"/>
      <c r="BR158" s="458"/>
      <c r="BS158" s="458"/>
      <c r="BT158" s="458"/>
      <c r="BU158" s="458"/>
      <c r="BV158" s="458"/>
      <c r="BW158" s="458"/>
      <c r="BX158" s="458"/>
      <c r="BY158" s="458"/>
      <c r="BZ158" s="458"/>
      <c r="CA158" s="458"/>
      <c r="CB158" s="458"/>
      <c r="CC158" s="458"/>
      <c r="CD158" s="458"/>
      <c r="CE158" s="458"/>
      <c r="CF158" s="460"/>
    </row>
    <row r="159" spans="3:84" ht="3.75" customHeight="1" x14ac:dyDescent="0.15">
      <c r="C159" s="449"/>
      <c r="D159" s="433"/>
      <c r="E159" s="433"/>
      <c r="F159" s="433"/>
      <c r="G159" s="433"/>
      <c r="H159" s="433"/>
      <c r="I159" s="433"/>
      <c r="J159" s="433"/>
      <c r="K159" s="433"/>
      <c r="L159" s="433"/>
      <c r="M159" s="433"/>
      <c r="N159" s="433"/>
      <c r="O159" s="433"/>
      <c r="P159" s="433"/>
      <c r="Q159" s="433"/>
      <c r="R159" s="433"/>
      <c r="S159" s="433"/>
      <c r="T159" s="433"/>
      <c r="U159" s="433"/>
      <c r="V159" s="433"/>
      <c r="W159" s="433"/>
      <c r="X159" s="433"/>
      <c r="Y159" s="433"/>
      <c r="Z159" s="433"/>
      <c r="AA159" s="433"/>
      <c r="AB159" s="433"/>
      <c r="AC159" s="433"/>
      <c r="AD159" s="433"/>
      <c r="AE159" s="433"/>
      <c r="AF159" s="433"/>
      <c r="AG159" s="433"/>
      <c r="AH159" s="433"/>
      <c r="AI159" s="433"/>
      <c r="AJ159" s="433"/>
      <c r="AK159" s="433"/>
      <c r="AL159" s="433"/>
      <c r="AM159" s="433"/>
      <c r="AN159" s="433"/>
      <c r="AO159" s="433"/>
      <c r="AP159" s="433"/>
      <c r="AQ159" s="433"/>
      <c r="AR159" s="433"/>
      <c r="AS159" s="433"/>
      <c r="AV159" s="458"/>
      <c r="AW159" s="458"/>
      <c r="AX159" s="458"/>
      <c r="AY159" s="458"/>
      <c r="AZ159" s="458"/>
      <c r="BA159" s="458"/>
      <c r="BB159" s="458"/>
      <c r="BC159" s="458"/>
      <c r="BD159" s="458"/>
      <c r="BE159" s="458"/>
      <c r="BF159" s="458"/>
      <c r="BG159" s="458"/>
      <c r="BH159" s="458"/>
      <c r="BI159" s="458"/>
      <c r="BJ159" s="458"/>
      <c r="BK159" s="458"/>
      <c r="BL159" s="458"/>
      <c r="BM159" s="458"/>
      <c r="BN159" s="458"/>
      <c r="BO159" s="458"/>
      <c r="BP159" s="458"/>
      <c r="BQ159" s="458"/>
      <c r="BR159" s="458"/>
      <c r="BS159" s="458"/>
      <c r="BT159" s="458"/>
      <c r="BU159" s="458"/>
      <c r="BV159" s="458"/>
      <c r="BW159" s="458"/>
      <c r="BX159" s="458"/>
      <c r="BY159" s="458"/>
      <c r="BZ159" s="458"/>
      <c r="CA159" s="458"/>
      <c r="CB159" s="458"/>
      <c r="CC159" s="458"/>
      <c r="CD159" s="458"/>
      <c r="CE159" s="458"/>
      <c r="CF159" s="460"/>
    </row>
    <row r="160" spans="3:84" ht="3.75" customHeight="1" x14ac:dyDescent="0.15">
      <c r="C160" s="1555" t="s">
        <v>1089</v>
      </c>
      <c r="D160" s="1556"/>
      <c r="E160" s="1556"/>
      <c r="F160" s="1556"/>
      <c r="G160" s="1556"/>
      <c r="H160" s="1556"/>
      <c r="I160" s="1556"/>
      <c r="J160" s="1556"/>
      <c r="K160" s="1556"/>
      <c r="L160" s="1556"/>
      <c r="M160" s="1556"/>
      <c r="N160" s="1556"/>
      <c r="O160" s="1556"/>
      <c r="P160" s="1556"/>
      <c r="Q160" s="1556"/>
      <c r="R160" s="1556"/>
      <c r="S160" s="1556"/>
      <c r="T160" s="1556"/>
      <c r="U160" s="1556"/>
      <c r="V160" s="1556"/>
      <c r="W160" s="1556"/>
      <c r="X160" s="1556"/>
      <c r="Y160" s="1556"/>
      <c r="Z160" s="1556"/>
      <c r="AA160" s="1556"/>
      <c r="AB160" s="1556"/>
      <c r="AC160" s="1556"/>
      <c r="AD160" s="1556"/>
      <c r="AE160" s="1556"/>
      <c r="AF160" s="1556"/>
      <c r="AG160" s="1556"/>
      <c r="AH160" s="1556"/>
      <c r="AI160" s="1556"/>
      <c r="AJ160" s="1556"/>
      <c r="AK160" s="1556"/>
      <c r="AL160" s="1556"/>
      <c r="AM160" s="1556"/>
      <c r="AN160" s="1556"/>
      <c r="AO160" s="1556"/>
      <c r="AP160" s="1557"/>
      <c r="AQ160" s="1564" t="s">
        <v>823</v>
      </c>
      <c r="AR160" s="1565"/>
      <c r="AS160" s="1565"/>
      <c r="AT160" s="1565"/>
      <c r="AU160" s="1565"/>
      <c r="AV160" s="1565"/>
      <c r="AW160" s="1565"/>
      <c r="AX160" s="1565"/>
      <c r="AY160" s="1565"/>
      <c r="AZ160" s="1565"/>
      <c r="BA160" s="1565"/>
      <c r="BB160" s="1565"/>
      <c r="BC160" s="1565"/>
      <c r="BD160" s="1565"/>
      <c r="BE160" s="1565"/>
      <c r="BF160" s="1566"/>
      <c r="BG160" s="1564" t="s">
        <v>1090</v>
      </c>
      <c r="BH160" s="1565"/>
      <c r="BI160" s="1565"/>
      <c r="BJ160" s="1565"/>
      <c r="BK160" s="1565"/>
      <c r="BL160" s="1565"/>
      <c r="BM160" s="1565"/>
      <c r="BN160" s="1565"/>
      <c r="BO160" s="1565"/>
      <c r="BP160" s="1565"/>
      <c r="BQ160" s="1565"/>
      <c r="BR160" s="1565"/>
      <c r="BS160" s="1565"/>
      <c r="BT160" s="1565"/>
      <c r="BU160" s="1566"/>
      <c r="BV160" s="461"/>
      <c r="BW160" s="462"/>
      <c r="BX160" s="462"/>
      <c r="BY160" s="462"/>
      <c r="BZ160" s="462"/>
      <c r="CA160" s="462"/>
      <c r="CB160" s="462"/>
      <c r="CC160" s="462"/>
      <c r="CD160" s="462"/>
      <c r="CE160" s="462"/>
      <c r="CF160" s="463"/>
    </row>
    <row r="161" spans="3:84" ht="3.75" customHeight="1" x14ac:dyDescent="0.15">
      <c r="C161" s="1558"/>
      <c r="D161" s="1559"/>
      <c r="E161" s="1559"/>
      <c r="F161" s="1559"/>
      <c r="G161" s="1559"/>
      <c r="H161" s="1559"/>
      <c r="I161" s="1559"/>
      <c r="J161" s="1559"/>
      <c r="K161" s="1559"/>
      <c r="L161" s="1559"/>
      <c r="M161" s="1559"/>
      <c r="N161" s="1559"/>
      <c r="O161" s="1559"/>
      <c r="P161" s="1559"/>
      <c r="Q161" s="1559"/>
      <c r="R161" s="1559"/>
      <c r="S161" s="1559"/>
      <c r="T161" s="1559"/>
      <c r="U161" s="1559"/>
      <c r="V161" s="1559"/>
      <c r="W161" s="1559"/>
      <c r="X161" s="1559"/>
      <c r="Y161" s="1559"/>
      <c r="Z161" s="1559"/>
      <c r="AA161" s="1559"/>
      <c r="AB161" s="1559"/>
      <c r="AC161" s="1559"/>
      <c r="AD161" s="1559"/>
      <c r="AE161" s="1559"/>
      <c r="AF161" s="1559"/>
      <c r="AG161" s="1559"/>
      <c r="AH161" s="1559"/>
      <c r="AI161" s="1559"/>
      <c r="AJ161" s="1559"/>
      <c r="AK161" s="1559"/>
      <c r="AL161" s="1559"/>
      <c r="AM161" s="1559"/>
      <c r="AN161" s="1559"/>
      <c r="AO161" s="1559"/>
      <c r="AP161" s="1560"/>
      <c r="AQ161" s="1567"/>
      <c r="AR161" s="1568"/>
      <c r="AS161" s="1568"/>
      <c r="AT161" s="1568"/>
      <c r="AU161" s="1568"/>
      <c r="AV161" s="1568"/>
      <c r="AW161" s="1568"/>
      <c r="AX161" s="1568"/>
      <c r="AY161" s="1568"/>
      <c r="AZ161" s="1568"/>
      <c r="BA161" s="1568"/>
      <c r="BB161" s="1568"/>
      <c r="BC161" s="1568"/>
      <c r="BD161" s="1568"/>
      <c r="BE161" s="1568"/>
      <c r="BF161" s="1569"/>
      <c r="BG161" s="1567"/>
      <c r="BH161" s="1568"/>
      <c r="BI161" s="1568"/>
      <c r="BJ161" s="1568"/>
      <c r="BK161" s="1568"/>
      <c r="BL161" s="1568"/>
      <c r="BM161" s="1568"/>
      <c r="BN161" s="1568"/>
      <c r="BO161" s="1568"/>
      <c r="BP161" s="1568"/>
      <c r="BQ161" s="1568"/>
      <c r="BR161" s="1568"/>
      <c r="BS161" s="1568"/>
      <c r="BT161" s="1568"/>
      <c r="BU161" s="1569"/>
      <c r="BV161" s="464"/>
      <c r="BW161" s="458"/>
      <c r="BX161" s="458"/>
      <c r="BY161" s="458"/>
      <c r="BZ161" s="458"/>
      <c r="CA161" s="458"/>
      <c r="CB161" s="458"/>
      <c r="CC161" s="458"/>
      <c r="CD161" s="458"/>
      <c r="CE161" s="458"/>
      <c r="CF161" s="460"/>
    </row>
    <row r="162" spans="3:84" ht="3.75" customHeight="1" x14ac:dyDescent="0.15">
      <c r="C162" s="1558"/>
      <c r="D162" s="1559"/>
      <c r="E162" s="1559"/>
      <c r="F162" s="1559"/>
      <c r="G162" s="1559"/>
      <c r="H162" s="1559"/>
      <c r="I162" s="1559"/>
      <c r="J162" s="1559"/>
      <c r="K162" s="1559"/>
      <c r="L162" s="1559"/>
      <c r="M162" s="1559"/>
      <c r="N162" s="1559"/>
      <c r="O162" s="1559"/>
      <c r="P162" s="1559"/>
      <c r="Q162" s="1559"/>
      <c r="R162" s="1559"/>
      <c r="S162" s="1559"/>
      <c r="T162" s="1559"/>
      <c r="U162" s="1559"/>
      <c r="V162" s="1559"/>
      <c r="W162" s="1559"/>
      <c r="X162" s="1559"/>
      <c r="Y162" s="1559"/>
      <c r="Z162" s="1559"/>
      <c r="AA162" s="1559"/>
      <c r="AB162" s="1559"/>
      <c r="AC162" s="1559"/>
      <c r="AD162" s="1559"/>
      <c r="AE162" s="1559"/>
      <c r="AF162" s="1559"/>
      <c r="AG162" s="1559"/>
      <c r="AH162" s="1559"/>
      <c r="AI162" s="1559"/>
      <c r="AJ162" s="1559"/>
      <c r="AK162" s="1559"/>
      <c r="AL162" s="1559"/>
      <c r="AM162" s="1559"/>
      <c r="AN162" s="1559"/>
      <c r="AO162" s="1559"/>
      <c r="AP162" s="1560"/>
      <c r="AQ162" s="1567"/>
      <c r="AR162" s="1568"/>
      <c r="AS162" s="1568"/>
      <c r="AT162" s="1568"/>
      <c r="AU162" s="1568"/>
      <c r="AV162" s="1568"/>
      <c r="AW162" s="1568"/>
      <c r="AX162" s="1568"/>
      <c r="AY162" s="1568"/>
      <c r="AZ162" s="1568"/>
      <c r="BA162" s="1568"/>
      <c r="BB162" s="1568"/>
      <c r="BC162" s="1568"/>
      <c r="BD162" s="1568"/>
      <c r="BE162" s="1568"/>
      <c r="BF162" s="1569"/>
      <c r="BG162" s="1567"/>
      <c r="BH162" s="1568"/>
      <c r="BI162" s="1568"/>
      <c r="BJ162" s="1568"/>
      <c r="BK162" s="1568"/>
      <c r="BL162" s="1568"/>
      <c r="BM162" s="1568"/>
      <c r="BN162" s="1568"/>
      <c r="BO162" s="1568"/>
      <c r="BP162" s="1568"/>
      <c r="BQ162" s="1568"/>
      <c r="BR162" s="1568"/>
      <c r="BS162" s="1568"/>
      <c r="BT162" s="1568"/>
      <c r="BU162" s="1569"/>
      <c r="BV162" s="464"/>
      <c r="BW162" s="458"/>
      <c r="BX162" s="458"/>
      <c r="BY162" s="458"/>
      <c r="BZ162" s="458"/>
      <c r="CA162" s="458"/>
      <c r="CB162" s="458"/>
      <c r="CC162" s="458"/>
      <c r="CD162" s="458"/>
      <c r="CE162" s="458"/>
      <c r="CF162" s="460"/>
    </row>
    <row r="163" spans="3:84" ht="3.75" customHeight="1" x14ac:dyDescent="0.15">
      <c r="C163" s="1558"/>
      <c r="D163" s="1559"/>
      <c r="E163" s="1559"/>
      <c r="F163" s="1559"/>
      <c r="G163" s="1559"/>
      <c r="H163" s="1559"/>
      <c r="I163" s="1559"/>
      <c r="J163" s="1559"/>
      <c r="K163" s="1559"/>
      <c r="L163" s="1559"/>
      <c r="M163" s="1559"/>
      <c r="N163" s="1559"/>
      <c r="O163" s="1559"/>
      <c r="P163" s="1559"/>
      <c r="Q163" s="1559"/>
      <c r="R163" s="1559"/>
      <c r="S163" s="1559"/>
      <c r="T163" s="1559"/>
      <c r="U163" s="1559"/>
      <c r="V163" s="1559"/>
      <c r="W163" s="1559"/>
      <c r="X163" s="1559"/>
      <c r="Y163" s="1559"/>
      <c r="Z163" s="1559"/>
      <c r="AA163" s="1559"/>
      <c r="AB163" s="1559"/>
      <c r="AC163" s="1559"/>
      <c r="AD163" s="1559"/>
      <c r="AE163" s="1559"/>
      <c r="AF163" s="1559"/>
      <c r="AG163" s="1559"/>
      <c r="AH163" s="1559"/>
      <c r="AI163" s="1559"/>
      <c r="AJ163" s="1559"/>
      <c r="AK163" s="1559"/>
      <c r="AL163" s="1559"/>
      <c r="AM163" s="1559"/>
      <c r="AN163" s="1559"/>
      <c r="AO163" s="1559"/>
      <c r="AP163" s="1560"/>
      <c r="AQ163" s="1567"/>
      <c r="AR163" s="1568"/>
      <c r="AS163" s="1568"/>
      <c r="AT163" s="1568"/>
      <c r="AU163" s="1568"/>
      <c r="AV163" s="1568"/>
      <c r="AW163" s="1568"/>
      <c r="AX163" s="1568"/>
      <c r="AY163" s="1568"/>
      <c r="AZ163" s="1568"/>
      <c r="BA163" s="1568"/>
      <c r="BB163" s="1568"/>
      <c r="BC163" s="1568"/>
      <c r="BD163" s="1568"/>
      <c r="BE163" s="1568"/>
      <c r="BF163" s="1569"/>
      <c r="BG163" s="1567"/>
      <c r="BH163" s="1568"/>
      <c r="BI163" s="1568"/>
      <c r="BJ163" s="1568"/>
      <c r="BK163" s="1568"/>
      <c r="BL163" s="1568"/>
      <c r="BM163" s="1568"/>
      <c r="BN163" s="1568"/>
      <c r="BO163" s="1568"/>
      <c r="BP163" s="1568"/>
      <c r="BQ163" s="1568"/>
      <c r="BR163" s="1568"/>
      <c r="BS163" s="1568"/>
      <c r="BT163" s="1568"/>
      <c r="BU163" s="1569"/>
      <c r="BV163" s="464"/>
      <c r="BW163" s="458"/>
      <c r="BX163" s="458"/>
      <c r="BY163" s="458"/>
      <c r="BZ163" s="458"/>
      <c r="CA163" s="458"/>
      <c r="CB163" s="458"/>
      <c r="CC163" s="458"/>
      <c r="CD163" s="458"/>
      <c r="CE163" s="458"/>
      <c r="CF163" s="460"/>
    </row>
    <row r="164" spans="3:84" ht="3.75" customHeight="1" x14ac:dyDescent="0.15">
      <c r="C164" s="1558"/>
      <c r="D164" s="1559"/>
      <c r="E164" s="1559"/>
      <c r="F164" s="1559"/>
      <c r="G164" s="1559"/>
      <c r="H164" s="1559"/>
      <c r="I164" s="1559"/>
      <c r="J164" s="1559"/>
      <c r="K164" s="1559"/>
      <c r="L164" s="1559"/>
      <c r="M164" s="1559"/>
      <c r="N164" s="1559"/>
      <c r="O164" s="1559"/>
      <c r="P164" s="1559"/>
      <c r="Q164" s="1559"/>
      <c r="R164" s="1559"/>
      <c r="S164" s="1559"/>
      <c r="T164" s="1559"/>
      <c r="U164" s="1559"/>
      <c r="V164" s="1559"/>
      <c r="W164" s="1559"/>
      <c r="X164" s="1559"/>
      <c r="Y164" s="1559"/>
      <c r="Z164" s="1559"/>
      <c r="AA164" s="1559"/>
      <c r="AB164" s="1559"/>
      <c r="AC164" s="1559"/>
      <c r="AD164" s="1559"/>
      <c r="AE164" s="1559"/>
      <c r="AF164" s="1559"/>
      <c r="AG164" s="1559"/>
      <c r="AH164" s="1559"/>
      <c r="AI164" s="1559"/>
      <c r="AJ164" s="1559"/>
      <c r="AK164" s="1559"/>
      <c r="AL164" s="1559"/>
      <c r="AM164" s="1559"/>
      <c r="AN164" s="1559"/>
      <c r="AO164" s="1559"/>
      <c r="AP164" s="1560"/>
      <c r="AQ164" s="1567"/>
      <c r="AR164" s="1568"/>
      <c r="AS164" s="1568"/>
      <c r="AT164" s="1568"/>
      <c r="AU164" s="1568"/>
      <c r="AV164" s="1568"/>
      <c r="AW164" s="1568"/>
      <c r="AX164" s="1568"/>
      <c r="AY164" s="1568"/>
      <c r="AZ164" s="1568"/>
      <c r="BA164" s="1568"/>
      <c r="BB164" s="1568"/>
      <c r="BC164" s="1568"/>
      <c r="BD164" s="1568"/>
      <c r="BE164" s="1568"/>
      <c r="BF164" s="1569"/>
      <c r="BG164" s="1567"/>
      <c r="BH164" s="1568"/>
      <c r="BI164" s="1568"/>
      <c r="BJ164" s="1568"/>
      <c r="BK164" s="1568"/>
      <c r="BL164" s="1568"/>
      <c r="BM164" s="1568"/>
      <c r="BN164" s="1568"/>
      <c r="BO164" s="1568"/>
      <c r="BP164" s="1568"/>
      <c r="BQ164" s="1568"/>
      <c r="BR164" s="1568"/>
      <c r="BS164" s="1568"/>
      <c r="BT164" s="1568"/>
      <c r="BU164" s="1569"/>
      <c r="BV164" s="464"/>
      <c r="BW164" s="458"/>
      <c r="BX164" s="458"/>
      <c r="BY164" s="458"/>
      <c r="BZ164" s="458"/>
      <c r="CA164" s="458"/>
      <c r="CB164" s="458"/>
      <c r="CC164" s="458"/>
      <c r="CD164" s="458"/>
      <c r="CE164" s="458"/>
      <c r="CF164" s="460"/>
    </row>
    <row r="165" spans="3:84" ht="3.75" customHeight="1" x14ac:dyDescent="0.15">
      <c r="C165" s="1558"/>
      <c r="D165" s="1559"/>
      <c r="E165" s="1559"/>
      <c r="F165" s="1559"/>
      <c r="G165" s="1559"/>
      <c r="H165" s="1559"/>
      <c r="I165" s="1559"/>
      <c r="J165" s="1559"/>
      <c r="K165" s="1559"/>
      <c r="L165" s="1559"/>
      <c r="M165" s="1559"/>
      <c r="N165" s="1559"/>
      <c r="O165" s="1559"/>
      <c r="P165" s="1559"/>
      <c r="Q165" s="1559"/>
      <c r="R165" s="1559"/>
      <c r="S165" s="1559"/>
      <c r="T165" s="1559"/>
      <c r="U165" s="1559"/>
      <c r="V165" s="1559"/>
      <c r="W165" s="1559"/>
      <c r="X165" s="1559"/>
      <c r="Y165" s="1559"/>
      <c r="Z165" s="1559"/>
      <c r="AA165" s="1559"/>
      <c r="AB165" s="1559"/>
      <c r="AC165" s="1559"/>
      <c r="AD165" s="1559"/>
      <c r="AE165" s="1559"/>
      <c r="AF165" s="1559"/>
      <c r="AG165" s="1559"/>
      <c r="AH165" s="1559"/>
      <c r="AI165" s="1559"/>
      <c r="AJ165" s="1559"/>
      <c r="AK165" s="1559"/>
      <c r="AL165" s="1559"/>
      <c r="AM165" s="1559"/>
      <c r="AN165" s="1559"/>
      <c r="AO165" s="1559"/>
      <c r="AP165" s="1560"/>
      <c r="AQ165" s="1567"/>
      <c r="AR165" s="1568"/>
      <c r="AS165" s="1568"/>
      <c r="AT165" s="1568"/>
      <c r="AU165" s="1568"/>
      <c r="AV165" s="1568"/>
      <c r="AW165" s="1568"/>
      <c r="AX165" s="1568"/>
      <c r="AY165" s="1568"/>
      <c r="AZ165" s="1568"/>
      <c r="BA165" s="1568"/>
      <c r="BB165" s="1568"/>
      <c r="BC165" s="1568"/>
      <c r="BD165" s="1568"/>
      <c r="BE165" s="1568"/>
      <c r="BF165" s="1569"/>
      <c r="BG165" s="1567"/>
      <c r="BH165" s="1568"/>
      <c r="BI165" s="1568"/>
      <c r="BJ165" s="1568"/>
      <c r="BK165" s="1568"/>
      <c r="BL165" s="1568"/>
      <c r="BM165" s="1568"/>
      <c r="BN165" s="1568"/>
      <c r="BO165" s="1568"/>
      <c r="BP165" s="1568"/>
      <c r="BQ165" s="1568"/>
      <c r="BR165" s="1568"/>
      <c r="BS165" s="1568"/>
      <c r="BT165" s="1568"/>
      <c r="BU165" s="1569"/>
      <c r="BV165" s="464"/>
      <c r="BW165" s="458"/>
      <c r="BX165" s="458"/>
      <c r="BY165" s="458"/>
      <c r="BZ165" s="458"/>
      <c r="CA165" s="458"/>
      <c r="CB165" s="458"/>
      <c r="CC165" s="458"/>
      <c r="CD165" s="458"/>
      <c r="CE165" s="458"/>
      <c r="CF165" s="460"/>
    </row>
    <row r="166" spans="3:84" ht="3.75" customHeight="1" x14ac:dyDescent="0.15">
      <c r="C166" s="1561"/>
      <c r="D166" s="1562"/>
      <c r="E166" s="1562"/>
      <c r="F166" s="1562"/>
      <c r="G166" s="1562"/>
      <c r="H166" s="1562"/>
      <c r="I166" s="1562"/>
      <c r="J166" s="1562"/>
      <c r="K166" s="1562"/>
      <c r="L166" s="1562"/>
      <c r="M166" s="1562"/>
      <c r="N166" s="1562"/>
      <c r="O166" s="1562"/>
      <c r="P166" s="1562"/>
      <c r="Q166" s="1562"/>
      <c r="R166" s="1562"/>
      <c r="S166" s="1562"/>
      <c r="T166" s="1562"/>
      <c r="U166" s="1562"/>
      <c r="V166" s="1562"/>
      <c r="W166" s="1562"/>
      <c r="X166" s="1562"/>
      <c r="Y166" s="1562"/>
      <c r="Z166" s="1562"/>
      <c r="AA166" s="1562"/>
      <c r="AB166" s="1562"/>
      <c r="AC166" s="1562"/>
      <c r="AD166" s="1562"/>
      <c r="AE166" s="1562"/>
      <c r="AF166" s="1562"/>
      <c r="AG166" s="1562"/>
      <c r="AH166" s="1562"/>
      <c r="AI166" s="1562"/>
      <c r="AJ166" s="1562"/>
      <c r="AK166" s="1562"/>
      <c r="AL166" s="1562"/>
      <c r="AM166" s="1562"/>
      <c r="AN166" s="1562"/>
      <c r="AO166" s="1562"/>
      <c r="AP166" s="1563"/>
      <c r="AQ166" s="1570" t="str">
        <f>'Resume 2 Nilai'!Y14</f>
        <v>18 Mei 2022</v>
      </c>
      <c r="AR166" s="1571"/>
      <c r="AS166" s="1571"/>
      <c r="AT166" s="1571"/>
      <c r="AU166" s="1571"/>
      <c r="AV166" s="1571"/>
      <c r="AW166" s="1571"/>
      <c r="AX166" s="1571"/>
      <c r="AY166" s="1571"/>
      <c r="AZ166" s="1571"/>
      <c r="BA166" s="1571"/>
      <c r="BB166" s="1571"/>
      <c r="BC166" s="1571"/>
      <c r="BD166" s="1571"/>
      <c r="BE166" s="1571"/>
      <c r="BF166" s="1572"/>
      <c r="BG166" s="1577" t="s">
        <v>1091</v>
      </c>
      <c r="BH166" s="1578"/>
      <c r="BI166" s="1578"/>
      <c r="BJ166" s="1578"/>
      <c r="BK166" s="1578"/>
      <c r="BL166" s="1578"/>
      <c r="BM166" s="1578"/>
      <c r="BN166" s="1578"/>
      <c r="BO166" s="1578"/>
      <c r="BP166" s="1578"/>
      <c r="BQ166" s="1578"/>
      <c r="BR166" s="1578"/>
      <c r="BS166" s="1578"/>
      <c r="BT166" s="1578"/>
      <c r="BU166" s="1579"/>
      <c r="BV166" s="464"/>
      <c r="BW166" s="458"/>
      <c r="BX166" s="458"/>
      <c r="BY166" s="458"/>
      <c r="BZ166" s="458"/>
      <c r="CA166" s="458"/>
      <c r="CB166" s="458"/>
      <c r="CC166" s="458"/>
      <c r="CD166" s="458"/>
      <c r="CE166" s="458"/>
      <c r="CF166" s="460"/>
    </row>
    <row r="167" spans="3:84" ht="3.75" customHeight="1" x14ac:dyDescent="0.15">
      <c r="C167" s="1583" t="str">
        <f>'Resume 2 Nilai'!Y10</f>
        <v>Kabupaten Bandung, Kota Jakarta Timur dan Kota Jakarta Selatan</v>
      </c>
      <c r="D167" s="1584"/>
      <c r="E167" s="1584"/>
      <c r="F167" s="1584"/>
      <c r="G167" s="1584"/>
      <c r="H167" s="1584"/>
      <c r="I167" s="1584"/>
      <c r="J167" s="1584"/>
      <c r="K167" s="1584"/>
      <c r="L167" s="1584"/>
      <c r="M167" s="1584"/>
      <c r="N167" s="1584"/>
      <c r="O167" s="1584"/>
      <c r="P167" s="1584"/>
      <c r="Q167" s="1584"/>
      <c r="R167" s="1584"/>
      <c r="S167" s="1584"/>
      <c r="T167" s="1584"/>
      <c r="U167" s="1584"/>
      <c r="V167" s="1584"/>
      <c r="W167" s="1584"/>
      <c r="X167" s="1584"/>
      <c r="Y167" s="1584"/>
      <c r="Z167" s="1584"/>
      <c r="AA167" s="1584"/>
      <c r="AB167" s="1584"/>
      <c r="AC167" s="1584"/>
      <c r="AD167" s="1584"/>
      <c r="AE167" s="1584"/>
      <c r="AF167" s="1584"/>
      <c r="AG167" s="1584"/>
      <c r="AH167" s="1584"/>
      <c r="AI167" s="1584"/>
      <c r="AJ167" s="1584"/>
      <c r="AK167" s="1584"/>
      <c r="AL167" s="1584"/>
      <c r="AM167" s="1584"/>
      <c r="AN167" s="1584"/>
      <c r="AO167" s="1584"/>
      <c r="AP167" s="1585"/>
      <c r="AQ167" s="1573"/>
      <c r="AR167" s="1571"/>
      <c r="AS167" s="1571"/>
      <c r="AT167" s="1571"/>
      <c r="AU167" s="1571"/>
      <c r="AV167" s="1571"/>
      <c r="AW167" s="1571"/>
      <c r="AX167" s="1571"/>
      <c r="AY167" s="1571"/>
      <c r="AZ167" s="1571"/>
      <c r="BA167" s="1571"/>
      <c r="BB167" s="1571"/>
      <c r="BC167" s="1571"/>
      <c r="BD167" s="1571"/>
      <c r="BE167" s="1571"/>
      <c r="BF167" s="1572"/>
      <c r="BG167" s="1577"/>
      <c r="BH167" s="1578"/>
      <c r="BI167" s="1578"/>
      <c r="BJ167" s="1578"/>
      <c r="BK167" s="1578"/>
      <c r="BL167" s="1578"/>
      <c r="BM167" s="1578"/>
      <c r="BN167" s="1578"/>
      <c r="BO167" s="1578"/>
      <c r="BP167" s="1578"/>
      <c r="BQ167" s="1578"/>
      <c r="BR167" s="1578"/>
      <c r="BS167" s="1578"/>
      <c r="BT167" s="1578"/>
      <c r="BU167" s="1579"/>
      <c r="BV167" s="464"/>
      <c r="BW167" s="458"/>
      <c r="BX167" s="458"/>
      <c r="BY167" s="458"/>
      <c r="BZ167" s="458"/>
      <c r="CA167" s="458"/>
      <c r="CB167" s="458"/>
      <c r="CC167" s="458"/>
      <c r="CD167" s="458"/>
      <c r="CE167" s="458"/>
      <c r="CF167" s="460"/>
    </row>
    <row r="168" spans="3:84" ht="3.75" customHeight="1" x14ac:dyDescent="0.15">
      <c r="C168" s="1583"/>
      <c r="D168" s="1584"/>
      <c r="E168" s="1584"/>
      <c r="F168" s="1584"/>
      <c r="G168" s="1584"/>
      <c r="H168" s="1584"/>
      <c r="I168" s="1584"/>
      <c r="J168" s="1584"/>
      <c r="K168" s="1584"/>
      <c r="L168" s="1584"/>
      <c r="M168" s="1584"/>
      <c r="N168" s="1584"/>
      <c r="O168" s="1584"/>
      <c r="P168" s="1584"/>
      <c r="Q168" s="1584"/>
      <c r="R168" s="1584"/>
      <c r="S168" s="1584"/>
      <c r="T168" s="1584"/>
      <c r="U168" s="1584"/>
      <c r="V168" s="1584"/>
      <c r="W168" s="1584"/>
      <c r="X168" s="1584"/>
      <c r="Y168" s="1584"/>
      <c r="Z168" s="1584"/>
      <c r="AA168" s="1584"/>
      <c r="AB168" s="1584"/>
      <c r="AC168" s="1584"/>
      <c r="AD168" s="1584"/>
      <c r="AE168" s="1584"/>
      <c r="AF168" s="1584"/>
      <c r="AG168" s="1584"/>
      <c r="AH168" s="1584"/>
      <c r="AI168" s="1584"/>
      <c r="AJ168" s="1584"/>
      <c r="AK168" s="1584"/>
      <c r="AL168" s="1584"/>
      <c r="AM168" s="1584"/>
      <c r="AN168" s="1584"/>
      <c r="AO168" s="1584"/>
      <c r="AP168" s="1585"/>
      <c r="AQ168" s="1573"/>
      <c r="AR168" s="1571"/>
      <c r="AS168" s="1571"/>
      <c r="AT168" s="1571"/>
      <c r="AU168" s="1571"/>
      <c r="AV168" s="1571"/>
      <c r="AW168" s="1571"/>
      <c r="AX168" s="1571"/>
      <c r="AY168" s="1571"/>
      <c r="AZ168" s="1571"/>
      <c r="BA168" s="1571"/>
      <c r="BB168" s="1571"/>
      <c r="BC168" s="1571"/>
      <c r="BD168" s="1571"/>
      <c r="BE168" s="1571"/>
      <c r="BF168" s="1572"/>
      <c r="BG168" s="1577"/>
      <c r="BH168" s="1578"/>
      <c r="BI168" s="1578"/>
      <c r="BJ168" s="1578"/>
      <c r="BK168" s="1578"/>
      <c r="BL168" s="1578"/>
      <c r="BM168" s="1578"/>
      <c r="BN168" s="1578"/>
      <c r="BO168" s="1578"/>
      <c r="BP168" s="1578"/>
      <c r="BQ168" s="1578"/>
      <c r="BR168" s="1578"/>
      <c r="BS168" s="1578"/>
      <c r="BT168" s="1578"/>
      <c r="BU168" s="1579"/>
      <c r="BV168" s="465"/>
      <c r="BW168" s="466"/>
      <c r="BX168" s="466"/>
      <c r="BY168" s="466"/>
      <c r="BZ168" s="458"/>
      <c r="CA168" s="458"/>
      <c r="CB168" s="458"/>
      <c r="CC168" s="458"/>
      <c r="CD168" s="458"/>
      <c r="CE168" s="458"/>
      <c r="CF168" s="460"/>
    </row>
    <row r="169" spans="3:84" ht="3.75" customHeight="1" x14ac:dyDescent="0.15">
      <c r="C169" s="1583"/>
      <c r="D169" s="1584"/>
      <c r="E169" s="1584"/>
      <c r="F169" s="1584"/>
      <c r="G169" s="1584"/>
      <c r="H169" s="1584"/>
      <c r="I169" s="1584"/>
      <c r="J169" s="1584"/>
      <c r="K169" s="1584"/>
      <c r="L169" s="1584"/>
      <c r="M169" s="1584"/>
      <c r="N169" s="1584"/>
      <c r="O169" s="1584"/>
      <c r="P169" s="1584"/>
      <c r="Q169" s="1584"/>
      <c r="R169" s="1584"/>
      <c r="S169" s="1584"/>
      <c r="T169" s="1584"/>
      <c r="U169" s="1584"/>
      <c r="V169" s="1584"/>
      <c r="W169" s="1584"/>
      <c r="X169" s="1584"/>
      <c r="Y169" s="1584"/>
      <c r="Z169" s="1584"/>
      <c r="AA169" s="1584"/>
      <c r="AB169" s="1584"/>
      <c r="AC169" s="1584"/>
      <c r="AD169" s="1584"/>
      <c r="AE169" s="1584"/>
      <c r="AF169" s="1584"/>
      <c r="AG169" s="1584"/>
      <c r="AH169" s="1584"/>
      <c r="AI169" s="1584"/>
      <c r="AJ169" s="1584"/>
      <c r="AK169" s="1584"/>
      <c r="AL169" s="1584"/>
      <c r="AM169" s="1584"/>
      <c r="AN169" s="1584"/>
      <c r="AO169" s="1584"/>
      <c r="AP169" s="1585"/>
      <c r="AQ169" s="1573"/>
      <c r="AR169" s="1571"/>
      <c r="AS169" s="1571"/>
      <c r="AT169" s="1571"/>
      <c r="AU169" s="1571"/>
      <c r="AV169" s="1571"/>
      <c r="AW169" s="1571"/>
      <c r="AX169" s="1571"/>
      <c r="AY169" s="1571"/>
      <c r="AZ169" s="1571"/>
      <c r="BA169" s="1571"/>
      <c r="BB169" s="1571"/>
      <c r="BC169" s="1571"/>
      <c r="BD169" s="1571"/>
      <c r="BE169" s="1571"/>
      <c r="BF169" s="1572"/>
      <c r="BG169" s="1577"/>
      <c r="BH169" s="1578"/>
      <c r="BI169" s="1578"/>
      <c r="BJ169" s="1578"/>
      <c r="BK169" s="1578"/>
      <c r="BL169" s="1578"/>
      <c r="BM169" s="1578"/>
      <c r="BN169" s="1578"/>
      <c r="BO169" s="1578"/>
      <c r="BP169" s="1578"/>
      <c r="BQ169" s="1578"/>
      <c r="BR169" s="1578"/>
      <c r="BS169" s="1578"/>
      <c r="BT169" s="1578"/>
      <c r="BU169" s="1579"/>
      <c r="BV169" s="465"/>
      <c r="BW169" s="466"/>
      <c r="BX169" s="466"/>
      <c r="BY169" s="466"/>
      <c r="BZ169" s="458"/>
      <c r="CA169" s="458"/>
      <c r="CB169" s="458"/>
      <c r="CC169" s="458"/>
      <c r="CD169" s="458"/>
      <c r="CE169" s="458"/>
      <c r="CF169" s="460"/>
    </row>
    <row r="170" spans="3:84" ht="3.75" customHeight="1" x14ac:dyDescent="0.15">
      <c r="C170" s="1583"/>
      <c r="D170" s="1584"/>
      <c r="E170" s="1584"/>
      <c r="F170" s="1584"/>
      <c r="G170" s="1584"/>
      <c r="H170" s="1584"/>
      <c r="I170" s="1584"/>
      <c r="J170" s="1584"/>
      <c r="K170" s="1584"/>
      <c r="L170" s="1584"/>
      <c r="M170" s="1584"/>
      <c r="N170" s="1584"/>
      <c r="O170" s="1584"/>
      <c r="P170" s="1584"/>
      <c r="Q170" s="1584"/>
      <c r="R170" s="1584"/>
      <c r="S170" s="1584"/>
      <c r="T170" s="1584"/>
      <c r="U170" s="1584"/>
      <c r="V170" s="1584"/>
      <c r="W170" s="1584"/>
      <c r="X170" s="1584"/>
      <c r="Y170" s="1584"/>
      <c r="Z170" s="1584"/>
      <c r="AA170" s="1584"/>
      <c r="AB170" s="1584"/>
      <c r="AC170" s="1584"/>
      <c r="AD170" s="1584"/>
      <c r="AE170" s="1584"/>
      <c r="AF170" s="1584"/>
      <c r="AG170" s="1584"/>
      <c r="AH170" s="1584"/>
      <c r="AI170" s="1584"/>
      <c r="AJ170" s="1584"/>
      <c r="AK170" s="1584"/>
      <c r="AL170" s="1584"/>
      <c r="AM170" s="1584"/>
      <c r="AN170" s="1584"/>
      <c r="AO170" s="1584"/>
      <c r="AP170" s="1585"/>
      <c r="AQ170" s="1573"/>
      <c r="AR170" s="1571"/>
      <c r="AS170" s="1571"/>
      <c r="AT170" s="1571"/>
      <c r="AU170" s="1571"/>
      <c r="AV170" s="1571"/>
      <c r="AW170" s="1571"/>
      <c r="AX170" s="1571"/>
      <c r="AY170" s="1571"/>
      <c r="AZ170" s="1571"/>
      <c r="BA170" s="1571"/>
      <c r="BB170" s="1571"/>
      <c r="BC170" s="1571"/>
      <c r="BD170" s="1571"/>
      <c r="BE170" s="1571"/>
      <c r="BF170" s="1572"/>
      <c r="BG170" s="1577"/>
      <c r="BH170" s="1578"/>
      <c r="BI170" s="1578"/>
      <c r="BJ170" s="1578"/>
      <c r="BK170" s="1578"/>
      <c r="BL170" s="1578"/>
      <c r="BM170" s="1578"/>
      <c r="BN170" s="1578"/>
      <c r="BO170" s="1578"/>
      <c r="BP170" s="1578"/>
      <c r="BQ170" s="1578"/>
      <c r="BR170" s="1578"/>
      <c r="BS170" s="1578"/>
      <c r="BT170" s="1578"/>
      <c r="BU170" s="1579"/>
      <c r="BV170" s="465"/>
      <c r="BW170" s="466"/>
      <c r="BX170" s="466"/>
      <c r="BY170" s="466"/>
      <c r="BZ170" s="458"/>
      <c r="CA170" s="458"/>
      <c r="CB170" s="458"/>
      <c r="CC170" s="458"/>
      <c r="CD170" s="458"/>
      <c r="CE170" s="458"/>
      <c r="CF170" s="460"/>
    </row>
    <row r="171" spans="3:84" ht="3.75" customHeight="1" x14ac:dyDescent="0.15">
      <c r="C171" s="1583"/>
      <c r="D171" s="1584"/>
      <c r="E171" s="1584"/>
      <c r="F171" s="1584"/>
      <c r="G171" s="1584"/>
      <c r="H171" s="1584"/>
      <c r="I171" s="1584"/>
      <c r="J171" s="1584"/>
      <c r="K171" s="1584"/>
      <c r="L171" s="1584"/>
      <c r="M171" s="1584"/>
      <c r="N171" s="1584"/>
      <c r="O171" s="1584"/>
      <c r="P171" s="1584"/>
      <c r="Q171" s="1584"/>
      <c r="R171" s="1584"/>
      <c r="S171" s="1584"/>
      <c r="T171" s="1584"/>
      <c r="U171" s="1584"/>
      <c r="V171" s="1584"/>
      <c r="W171" s="1584"/>
      <c r="X171" s="1584"/>
      <c r="Y171" s="1584"/>
      <c r="Z171" s="1584"/>
      <c r="AA171" s="1584"/>
      <c r="AB171" s="1584"/>
      <c r="AC171" s="1584"/>
      <c r="AD171" s="1584"/>
      <c r="AE171" s="1584"/>
      <c r="AF171" s="1584"/>
      <c r="AG171" s="1584"/>
      <c r="AH171" s="1584"/>
      <c r="AI171" s="1584"/>
      <c r="AJ171" s="1584"/>
      <c r="AK171" s="1584"/>
      <c r="AL171" s="1584"/>
      <c r="AM171" s="1584"/>
      <c r="AN171" s="1584"/>
      <c r="AO171" s="1584"/>
      <c r="AP171" s="1585"/>
      <c r="AQ171" s="1573"/>
      <c r="AR171" s="1571"/>
      <c r="AS171" s="1571"/>
      <c r="AT171" s="1571"/>
      <c r="AU171" s="1571"/>
      <c r="AV171" s="1571"/>
      <c r="AW171" s="1571"/>
      <c r="AX171" s="1571"/>
      <c r="AY171" s="1571"/>
      <c r="AZ171" s="1571"/>
      <c r="BA171" s="1571"/>
      <c r="BB171" s="1571"/>
      <c r="BC171" s="1571"/>
      <c r="BD171" s="1571"/>
      <c r="BE171" s="1571"/>
      <c r="BF171" s="1572"/>
      <c r="BG171" s="1577"/>
      <c r="BH171" s="1578"/>
      <c r="BI171" s="1578"/>
      <c r="BJ171" s="1578"/>
      <c r="BK171" s="1578"/>
      <c r="BL171" s="1578"/>
      <c r="BM171" s="1578"/>
      <c r="BN171" s="1578"/>
      <c r="BO171" s="1578"/>
      <c r="BP171" s="1578"/>
      <c r="BQ171" s="1578"/>
      <c r="BR171" s="1578"/>
      <c r="BS171" s="1578"/>
      <c r="BT171" s="1578"/>
      <c r="BU171" s="1579"/>
      <c r="BV171" s="465"/>
      <c r="BW171" s="466"/>
      <c r="BX171" s="466"/>
      <c r="BY171" s="466"/>
      <c r="BZ171" s="455"/>
      <c r="CA171" s="455"/>
      <c r="CB171" s="455"/>
      <c r="CC171" s="455"/>
      <c r="CD171" s="455"/>
      <c r="CE171" s="455"/>
      <c r="CF171" s="456"/>
    </row>
    <row r="172" spans="3:84" ht="3.75" customHeight="1" x14ac:dyDescent="0.15">
      <c r="C172" s="1583"/>
      <c r="D172" s="1584"/>
      <c r="E172" s="1584"/>
      <c r="F172" s="1584"/>
      <c r="G172" s="1584"/>
      <c r="H172" s="1584"/>
      <c r="I172" s="1584"/>
      <c r="J172" s="1584"/>
      <c r="K172" s="1584"/>
      <c r="L172" s="1584"/>
      <c r="M172" s="1584"/>
      <c r="N172" s="1584"/>
      <c r="O172" s="1584"/>
      <c r="P172" s="1584"/>
      <c r="Q172" s="1584"/>
      <c r="R172" s="1584"/>
      <c r="S172" s="1584"/>
      <c r="T172" s="1584"/>
      <c r="U172" s="1584"/>
      <c r="V172" s="1584"/>
      <c r="W172" s="1584"/>
      <c r="X172" s="1584"/>
      <c r="Y172" s="1584"/>
      <c r="Z172" s="1584"/>
      <c r="AA172" s="1584"/>
      <c r="AB172" s="1584"/>
      <c r="AC172" s="1584"/>
      <c r="AD172" s="1584"/>
      <c r="AE172" s="1584"/>
      <c r="AF172" s="1584"/>
      <c r="AG172" s="1584"/>
      <c r="AH172" s="1584"/>
      <c r="AI172" s="1584"/>
      <c r="AJ172" s="1584"/>
      <c r="AK172" s="1584"/>
      <c r="AL172" s="1584"/>
      <c r="AM172" s="1584"/>
      <c r="AN172" s="1584"/>
      <c r="AO172" s="1584"/>
      <c r="AP172" s="1585"/>
      <c r="AQ172" s="1573"/>
      <c r="AR172" s="1571"/>
      <c r="AS172" s="1571"/>
      <c r="AT172" s="1571"/>
      <c r="AU172" s="1571"/>
      <c r="AV172" s="1571"/>
      <c r="AW172" s="1571"/>
      <c r="AX172" s="1571"/>
      <c r="AY172" s="1571"/>
      <c r="AZ172" s="1571"/>
      <c r="BA172" s="1571"/>
      <c r="BB172" s="1571"/>
      <c r="BC172" s="1571"/>
      <c r="BD172" s="1571"/>
      <c r="BE172" s="1571"/>
      <c r="BF172" s="1572"/>
      <c r="BG172" s="1577"/>
      <c r="BH172" s="1578"/>
      <c r="BI172" s="1578"/>
      <c r="BJ172" s="1578"/>
      <c r="BK172" s="1578"/>
      <c r="BL172" s="1578"/>
      <c r="BM172" s="1578"/>
      <c r="BN172" s="1578"/>
      <c r="BO172" s="1578"/>
      <c r="BP172" s="1578"/>
      <c r="BQ172" s="1578"/>
      <c r="BR172" s="1578"/>
      <c r="BS172" s="1578"/>
      <c r="BT172" s="1578"/>
      <c r="BU172" s="1579"/>
      <c r="BV172" s="467"/>
      <c r="BW172" s="468"/>
      <c r="BX172" s="468"/>
      <c r="BY172" s="468"/>
      <c r="BZ172" s="455"/>
      <c r="CA172" s="455"/>
      <c r="CB172" s="455"/>
      <c r="CC172" s="455"/>
      <c r="CD172" s="455"/>
      <c r="CE172" s="455"/>
      <c r="CF172" s="456"/>
    </row>
    <row r="173" spans="3:84" ht="3.75" customHeight="1" x14ac:dyDescent="0.15">
      <c r="C173" s="1583"/>
      <c r="D173" s="1584"/>
      <c r="E173" s="1584"/>
      <c r="F173" s="1584"/>
      <c r="G173" s="1584"/>
      <c r="H173" s="1584"/>
      <c r="I173" s="1584"/>
      <c r="J173" s="1584"/>
      <c r="K173" s="1584"/>
      <c r="L173" s="1584"/>
      <c r="M173" s="1584"/>
      <c r="N173" s="1584"/>
      <c r="O173" s="1584"/>
      <c r="P173" s="1584"/>
      <c r="Q173" s="1584"/>
      <c r="R173" s="1584"/>
      <c r="S173" s="1584"/>
      <c r="T173" s="1584"/>
      <c r="U173" s="1584"/>
      <c r="V173" s="1584"/>
      <c r="W173" s="1584"/>
      <c r="X173" s="1584"/>
      <c r="Y173" s="1584"/>
      <c r="Z173" s="1584"/>
      <c r="AA173" s="1584"/>
      <c r="AB173" s="1584"/>
      <c r="AC173" s="1584"/>
      <c r="AD173" s="1584"/>
      <c r="AE173" s="1584"/>
      <c r="AF173" s="1584"/>
      <c r="AG173" s="1584"/>
      <c r="AH173" s="1584"/>
      <c r="AI173" s="1584"/>
      <c r="AJ173" s="1584"/>
      <c r="AK173" s="1584"/>
      <c r="AL173" s="1584"/>
      <c r="AM173" s="1584"/>
      <c r="AN173" s="1584"/>
      <c r="AO173" s="1584"/>
      <c r="AP173" s="1585"/>
      <c r="AQ173" s="1574"/>
      <c r="AR173" s="1575"/>
      <c r="AS173" s="1575"/>
      <c r="AT173" s="1575"/>
      <c r="AU173" s="1575"/>
      <c r="AV173" s="1575"/>
      <c r="AW173" s="1575"/>
      <c r="AX173" s="1575"/>
      <c r="AY173" s="1575"/>
      <c r="AZ173" s="1575"/>
      <c r="BA173" s="1575"/>
      <c r="BB173" s="1575"/>
      <c r="BC173" s="1575"/>
      <c r="BD173" s="1575"/>
      <c r="BE173" s="1575"/>
      <c r="BF173" s="1576"/>
      <c r="BG173" s="1580"/>
      <c r="BH173" s="1581"/>
      <c r="BI173" s="1581"/>
      <c r="BJ173" s="1581"/>
      <c r="BK173" s="1581"/>
      <c r="BL173" s="1581"/>
      <c r="BM173" s="1581"/>
      <c r="BN173" s="1581"/>
      <c r="BO173" s="1581"/>
      <c r="BP173" s="1581"/>
      <c r="BQ173" s="1581"/>
      <c r="BR173" s="1581"/>
      <c r="BS173" s="1581"/>
      <c r="BT173" s="1581"/>
      <c r="BU173" s="1582"/>
      <c r="BV173" s="469"/>
      <c r="BW173" s="470"/>
      <c r="BX173" s="470"/>
      <c r="BY173" s="470"/>
      <c r="BZ173" s="471"/>
      <c r="CA173" s="471"/>
      <c r="CB173" s="471"/>
      <c r="CC173" s="471"/>
      <c r="CD173" s="471"/>
      <c r="CE173" s="471"/>
      <c r="CF173" s="472"/>
    </row>
    <row r="174" spans="3:84" ht="3.75" customHeight="1" x14ac:dyDescent="0.15">
      <c r="C174" s="1583"/>
      <c r="D174" s="1584"/>
      <c r="E174" s="1584"/>
      <c r="F174" s="1584"/>
      <c r="G174" s="1584"/>
      <c r="H174" s="1584"/>
      <c r="I174" s="1584"/>
      <c r="J174" s="1584"/>
      <c r="K174" s="1584"/>
      <c r="L174" s="1584"/>
      <c r="M174" s="1584"/>
      <c r="N174" s="1584"/>
      <c r="O174" s="1584"/>
      <c r="P174" s="1584"/>
      <c r="Q174" s="1584"/>
      <c r="R174" s="1584"/>
      <c r="S174" s="1584"/>
      <c r="T174" s="1584"/>
      <c r="U174" s="1584"/>
      <c r="V174" s="1584"/>
      <c r="W174" s="1584"/>
      <c r="X174" s="1584"/>
      <c r="Y174" s="1584"/>
      <c r="Z174" s="1584"/>
      <c r="AA174" s="1584"/>
      <c r="AB174" s="1584"/>
      <c r="AC174" s="1584"/>
      <c r="AD174" s="1584"/>
      <c r="AE174" s="1584"/>
      <c r="AF174" s="1584"/>
      <c r="AG174" s="1584"/>
      <c r="AH174" s="1584"/>
      <c r="AI174" s="1584"/>
      <c r="AJ174" s="1584"/>
      <c r="AK174" s="1584"/>
      <c r="AL174" s="1584"/>
      <c r="AM174" s="1584"/>
      <c r="AN174" s="1584"/>
      <c r="AO174" s="1584"/>
      <c r="AP174" s="1585"/>
      <c r="AQ174" s="450"/>
      <c r="AR174" s="450"/>
      <c r="AS174" s="450"/>
      <c r="AT174" s="450"/>
      <c r="AU174" s="450"/>
      <c r="AV174" s="468"/>
      <c r="AW174" s="468"/>
      <c r="AX174" s="468"/>
      <c r="AY174" s="468"/>
      <c r="AZ174" s="468"/>
      <c r="BA174" s="468"/>
      <c r="BB174" s="468"/>
      <c r="BC174" s="468"/>
      <c r="BD174" s="468"/>
      <c r="BE174" s="468"/>
      <c r="BF174" s="468"/>
      <c r="BG174" s="468"/>
      <c r="BH174" s="468"/>
      <c r="BI174" s="468"/>
      <c r="BJ174" s="468"/>
      <c r="BK174" s="468"/>
      <c r="BL174" s="468"/>
      <c r="BM174" s="468"/>
      <c r="BN174" s="468"/>
      <c r="BO174" s="468"/>
      <c r="BP174" s="468"/>
      <c r="BQ174" s="468"/>
      <c r="BR174" s="468"/>
      <c r="BS174" s="468"/>
      <c r="BT174" s="468"/>
      <c r="BU174" s="468"/>
      <c r="BV174" s="468"/>
      <c r="BW174" s="468"/>
      <c r="BX174" s="468"/>
      <c r="BY174" s="468"/>
      <c r="CF174" s="454"/>
    </row>
    <row r="175" spans="3:84" ht="3.75" customHeight="1" x14ac:dyDescent="0.15">
      <c r="C175" s="1583"/>
      <c r="D175" s="1584"/>
      <c r="E175" s="1584"/>
      <c r="F175" s="1584"/>
      <c r="G175" s="1584"/>
      <c r="H175" s="1584"/>
      <c r="I175" s="1584"/>
      <c r="J175" s="1584"/>
      <c r="K175" s="1584"/>
      <c r="L175" s="1584"/>
      <c r="M175" s="1584"/>
      <c r="N175" s="1584"/>
      <c r="O175" s="1584"/>
      <c r="P175" s="1584"/>
      <c r="Q175" s="1584"/>
      <c r="R175" s="1584"/>
      <c r="S175" s="1584"/>
      <c r="T175" s="1584"/>
      <c r="U175" s="1584"/>
      <c r="V175" s="1584"/>
      <c r="W175" s="1584"/>
      <c r="X175" s="1584"/>
      <c r="Y175" s="1584"/>
      <c r="Z175" s="1584"/>
      <c r="AA175" s="1584"/>
      <c r="AB175" s="1584"/>
      <c r="AC175" s="1584"/>
      <c r="AD175" s="1584"/>
      <c r="AE175" s="1584"/>
      <c r="AF175" s="1584"/>
      <c r="AG175" s="1584"/>
      <c r="AH175" s="1584"/>
      <c r="AI175" s="1584"/>
      <c r="AJ175" s="1584"/>
      <c r="AK175" s="1584"/>
      <c r="AL175" s="1584"/>
      <c r="AM175" s="1584"/>
      <c r="AN175" s="1584"/>
      <c r="AO175" s="1584"/>
      <c r="AP175" s="1585"/>
      <c r="AQ175" s="450"/>
      <c r="AR175" s="450"/>
      <c r="AS175" s="450"/>
      <c r="AT175" s="450"/>
      <c r="AU175" s="450"/>
      <c r="AV175" s="468"/>
      <c r="AW175" s="468"/>
      <c r="AX175" s="468"/>
      <c r="AY175" s="468"/>
      <c r="AZ175" s="468"/>
      <c r="BA175" s="468"/>
      <c r="BB175" s="468"/>
      <c r="BC175" s="468"/>
      <c r="BD175" s="468"/>
      <c r="BE175" s="468"/>
      <c r="BF175" s="468"/>
      <c r="BG175" s="468"/>
      <c r="BH175" s="468"/>
      <c r="BI175" s="468"/>
      <c r="BJ175" s="468"/>
      <c r="BK175" s="468"/>
      <c r="BL175" s="468"/>
      <c r="BM175" s="468"/>
      <c r="BN175" s="468"/>
      <c r="BO175" s="468"/>
      <c r="BP175" s="468"/>
      <c r="BQ175" s="468"/>
      <c r="BR175" s="468"/>
      <c r="BS175" s="468"/>
      <c r="BT175" s="468"/>
      <c r="BU175" s="468"/>
      <c r="BV175" s="468"/>
      <c r="BW175" s="468"/>
      <c r="BX175" s="468"/>
      <c r="BY175" s="468"/>
      <c r="CF175" s="454"/>
    </row>
    <row r="176" spans="3:84" ht="3.75" customHeight="1" x14ac:dyDescent="0.15">
      <c r="C176" s="1583"/>
      <c r="D176" s="1584"/>
      <c r="E176" s="1584"/>
      <c r="F176" s="1584"/>
      <c r="G176" s="1584"/>
      <c r="H176" s="1584"/>
      <c r="I176" s="1584"/>
      <c r="J176" s="1584"/>
      <c r="K176" s="1584"/>
      <c r="L176" s="1584"/>
      <c r="M176" s="1584"/>
      <c r="N176" s="1584"/>
      <c r="O176" s="1584"/>
      <c r="P176" s="1584"/>
      <c r="Q176" s="1584"/>
      <c r="R176" s="1584"/>
      <c r="S176" s="1584"/>
      <c r="T176" s="1584"/>
      <c r="U176" s="1584"/>
      <c r="V176" s="1584"/>
      <c r="W176" s="1584"/>
      <c r="X176" s="1584"/>
      <c r="Y176" s="1584"/>
      <c r="Z176" s="1584"/>
      <c r="AA176" s="1584"/>
      <c r="AB176" s="1584"/>
      <c r="AC176" s="1584"/>
      <c r="AD176" s="1584"/>
      <c r="AE176" s="1584"/>
      <c r="AF176" s="1584"/>
      <c r="AG176" s="1584"/>
      <c r="AH176" s="1584"/>
      <c r="AI176" s="1584"/>
      <c r="AJ176" s="1584"/>
      <c r="AK176" s="1584"/>
      <c r="AL176" s="1584"/>
      <c r="AM176" s="1584"/>
      <c r="AN176" s="1584"/>
      <c r="AO176" s="1584"/>
      <c r="AP176" s="1585"/>
      <c r="AQ176" s="450"/>
      <c r="AR176" s="450"/>
      <c r="AS176" s="450"/>
      <c r="AT176" s="450"/>
      <c r="AU176" s="450"/>
      <c r="CF176" s="454"/>
    </row>
    <row r="177" spans="3:84" ht="3.75" customHeight="1" x14ac:dyDescent="0.15">
      <c r="C177" s="1583"/>
      <c r="D177" s="1584"/>
      <c r="E177" s="1584"/>
      <c r="F177" s="1584"/>
      <c r="G177" s="1584"/>
      <c r="H177" s="1584"/>
      <c r="I177" s="1584"/>
      <c r="J177" s="1584"/>
      <c r="K177" s="1584"/>
      <c r="L177" s="1584"/>
      <c r="M177" s="1584"/>
      <c r="N177" s="1584"/>
      <c r="O177" s="1584"/>
      <c r="P177" s="1584"/>
      <c r="Q177" s="1584"/>
      <c r="R177" s="1584"/>
      <c r="S177" s="1584"/>
      <c r="T177" s="1584"/>
      <c r="U177" s="1584"/>
      <c r="V177" s="1584"/>
      <c r="W177" s="1584"/>
      <c r="X177" s="1584"/>
      <c r="Y177" s="1584"/>
      <c r="Z177" s="1584"/>
      <c r="AA177" s="1584"/>
      <c r="AB177" s="1584"/>
      <c r="AC177" s="1584"/>
      <c r="AD177" s="1584"/>
      <c r="AE177" s="1584"/>
      <c r="AF177" s="1584"/>
      <c r="AG177" s="1584"/>
      <c r="AH177" s="1584"/>
      <c r="AI177" s="1584"/>
      <c r="AJ177" s="1584"/>
      <c r="AK177" s="1584"/>
      <c r="AL177" s="1584"/>
      <c r="AM177" s="1584"/>
      <c r="AN177" s="1584"/>
      <c r="AO177" s="1584"/>
      <c r="AP177" s="1585"/>
      <c r="AQ177" s="450"/>
      <c r="AR177" s="450"/>
      <c r="AS177" s="450"/>
      <c r="AT177" s="450"/>
      <c r="AU177" s="450"/>
      <c r="CF177" s="454"/>
    </row>
    <row r="178" spans="3:84" ht="3.75" customHeight="1" x14ac:dyDescent="0.15">
      <c r="C178" s="1583"/>
      <c r="D178" s="1584"/>
      <c r="E178" s="1584"/>
      <c r="F178" s="1584"/>
      <c r="G178" s="1584"/>
      <c r="H178" s="1584"/>
      <c r="I178" s="1584"/>
      <c r="J178" s="1584"/>
      <c r="K178" s="1584"/>
      <c r="L178" s="1584"/>
      <c r="M178" s="1584"/>
      <c r="N178" s="1584"/>
      <c r="O178" s="1584"/>
      <c r="P178" s="1584"/>
      <c r="Q178" s="1584"/>
      <c r="R178" s="1584"/>
      <c r="S178" s="1584"/>
      <c r="T178" s="1584"/>
      <c r="U178" s="1584"/>
      <c r="V178" s="1584"/>
      <c r="W178" s="1584"/>
      <c r="X178" s="1584"/>
      <c r="Y178" s="1584"/>
      <c r="Z178" s="1584"/>
      <c r="AA178" s="1584"/>
      <c r="AB178" s="1584"/>
      <c r="AC178" s="1584"/>
      <c r="AD178" s="1584"/>
      <c r="AE178" s="1584"/>
      <c r="AF178" s="1584"/>
      <c r="AG178" s="1584"/>
      <c r="AH178" s="1584"/>
      <c r="AI178" s="1584"/>
      <c r="AJ178" s="1584"/>
      <c r="AK178" s="1584"/>
      <c r="AL178" s="1584"/>
      <c r="AM178" s="1584"/>
      <c r="AN178" s="1584"/>
      <c r="AO178" s="1584"/>
      <c r="AP178" s="1585"/>
      <c r="AQ178" s="450"/>
      <c r="AR178" s="450"/>
      <c r="AS178" s="450"/>
      <c r="AT178" s="450"/>
      <c r="AU178" s="450"/>
      <c r="CF178" s="454"/>
    </row>
    <row r="179" spans="3:84" ht="3.75" customHeight="1" x14ac:dyDescent="0.15">
      <c r="C179" s="1583"/>
      <c r="D179" s="1584"/>
      <c r="E179" s="1584"/>
      <c r="F179" s="1584"/>
      <c r="G179" s="1584"/>
      <c r="H179" s="1584"/>
      <c r="I179" s="1584"/>
      <c r="J179" s="1584"/>
      <c r="K179" s="1584"/>
      <c r="L179" s="1584"/>
      <c r="M179" s="1584"/>
      <c r="N179" s="1584"/>
      <c r="O179" s="1584"/>
      <c r="P179" s="1584"/>
      <c r="Q179" s="1584"/>
      <c r="R179" s="1584"/>
      <c r="S179" s="1584"/>
      <c r="T179" s="1584"/>
      <c r="U179" s="1584"/>
      <c r="V179" s="1584"/>
      <c r="W179" s="1584"/>
      <c r="X179" s="1584"/>
      <c r="Y179" s="1584"/>
      <c r="Z179" s="1584"/>
      <c r="AA179" s="1584"/>
      <c r="AB179" s="1584"/>
      <c r="AC179" s="1584"/>
      <c r="AD179" s="1584"/>
      <c r="AE179" s="1584"/>
      <c r="AF179" s="1584"/>
      <c r="AG179" s="1584"/>
      <c r="AH179" s="1584"/>
      <c r="AI179" s="1584"/>
      <c r="AJ179" s="1584"/>
      <c r="AK179" s="1584"/>
      <c r="AL179" s="1584"/>
      <c r="AM179" s="1584"/>
      <c r="AN179" s="1584"/>
      <c r="AO179" s="1584"/>
      <c r="AP179" s="1585"/>
      <c r="AQ179" s="450"/>
      <c r="AR179" s="450"/>
      <c r="AS179" s="450"/>
      <c r="AT179" s="450"/>
      <c r="AU179" s="450"/>
      <c r="CF179" s="454"/>
    </row>
    <row r="180" spans="3:84" ht="3.75" customHeight="1" x14ac:dyDescent="0.15">
      <c r="C180" s="1549" t="str">
        <f>'Resume 2 Nilai'!Y8</f>
        <v>PT DWIJALLA KARSA</v>
      </c>
      <c r="D180" s="1550"/>
      <c r="E180" s="1550"/>
      <c r="F180" s="1550"/>
      <c r="G180" s="1550"/>
      <c r="H180" s="1550"/>
      <c r="I180" s="1550"/>
      <c r="J180" s="1550"/>
      <c r="K180" s="1550"/>
      <c r="L180" s="1550"/>
      <c r="M180" s="1550"/>
      <c r="N180" s="1550"/>
      <c r="O180" s="1550"/>
      <c r="P180" s="1550"/>
      <c r="Q180" s="1550"/>
      <c r="R180" s="1550"/>
      <c r="S180" s="1550"/>
      <c r="T180" s="1550"/>
      <c r="U180" s="1550"/>
      <c r="V180" s="1550"/>
      <c r="W180" s="1550"/>
      <c r="X180" s="1550"/>
      <c r="Y180" s="1550"/>
      <c r="Z180" s="1550"/>
      <c r="AA180" s="1550"/>
      <c r="AB180" s="1550"/>
      <c r="AC180" s="1550"/>
      <c r="AD180" s="1550"/>
      <c r="AE180" s="1550"/>
      <c r="AF180" s="1550"/>
      <c r="AG180" s="1550"/>
      <c r="AH180" s="1550"/>
      <c r="AI180" s="1550"/>
      <c r="AJ180" s="1550"/>
      <c r="AK180" s="1550"/>
      <c r="AL180" s="1550"/>
      <c r="AM180" s="1550"/>
      <c r="AN180" s="1550"/>
      <c r="AO180" s="1550"/>
      <c r="AP180" s="1551"/>
      <c r="AQ180" s="450"/>
      <c r="AR180" s="450"/>
      <c r="AS180" s="450"/>
      <c r="AT180" s="450"/>
      <c r="AU180" s="450"/>
      <c r="CF180" s="454"/>
    </row>
    <row r="181" spans="3:84" ht="3.75" customHeight="1" x14ac:dyDescent="0.15">
      <c r="C181" s="1549"/>
      <c r="D181" s="1550"/>
      <c r="E181" s="1550"/>
      <c r="F181" s="1550"/>
      <c r="G181" s="1550"/>
      <c r="H181" s="1550"/>
      <c r="I181" s="1550"/>
      <c r="J181" s="1550"/>
      <c r="K181" s="1550"/>
      <c r="L181" s="1550"/>
      <c r="M181" s="1550"/>
      <c r="N181" s="1550"/>
      <c r="O181" s="1550"/>
      <c r="P181" s="1550"/>
      <c r="Q181" s="1550"/>
      <c r="R181" s="1550"/>
      <c r="S181" s="1550"/>
      <c r="T181" s="1550"/>
      <c r="U181" s="1550"/>
      <c r="V181" s="1550"/>
      <c r="W181" s="1550"/>
      <c r="X181" s="1550"/>
      <c r="Y181" s="1550"/>
      <c r="Z181" s="1550"/>
      <c r="AA181" s="1550"/>
      <c r="AB181" s="1550"/>
      <c r="AC181" s="1550"/>
      <c r="AD181" s="1550"/>
      <c r="AE181" s="1550"/>
      <c r="AF181" s="1550"/>
      <c r="AG181" s="1550"/>
      <c r="AH181" s="1550"/>
      <c r="AI181" s="1550"/>
      <c r="AJ181" s="1550"/>
      <c r="AK181" s="1550"/>
      <c r="AL181" s="1550"/>
      <c r="AM181" s="1550"/>
      <c r="AN181" s="1550"/>
      <c r="AO181" s="1550"/>
      <c r="AP181" s="1551"/>
      <c r="AQ181" s="450"/>
      <c r="AR181" s="450"/>
      <c r="AS181" s="450"/>
      <c r="AT181" s="450"/>
      <c r="AU181" s="450"/>
      <c r="CF181" s="454"/>
    </row>
    <row r="182" spans="3:84" ht="3.75" customHeight="1" x14ac:dyDescent="0.15">
      <c r="C182" s="1549"/>
      <c r="D182" s="1550"/>
      <c r="E182" s="1550"/>
      <c r="F182" s="1550"/>
      <c r="G182" s="1550"/>
      <c r="H182" s="1550"/>
      <c r="I182" s="1550"/>
      <c r="J182" s="1550"/>
      <c r="K182" s="1550"/>
      <c r="L182" s="1550"/>
      <c r="M182" s="1550"/>
      <c r="N182" s="1550"/>
      <c r="O182" s="1550"/>
      <c r="P182" s="1550"/>
      <c r="Q182" s="1550"/>
      <c r="R182" s="1550"/>
      <c r="S182" s="1550"/>
      <c r="T182" s="1550"/>
      <c r="U182" s="1550"/>
      <c r="V182" s="1550"/>
      <c r="W182" s="1550"/>
      <c r="X182" s="1550"/>
      <c r="Y182" s="1550"/>
      <c r="Z182" s="1550"/>
      <c r="AA182" s="1550"/>
      <c r="AB182" s="1550"/>
      <c r="AC182" s="1550"/>
      <c r="AD182" s="1550"/>
      <c r="AE182" s="1550"/>
      <c r="AF182" s="1550"/>
      <c r="AG182" s="1550"/>
      <c r="AH182" s="1550"/>
      <c r="AI182" s="1550"/>
      <c r="AJ182" s="1550"/>
      <c r="AK182" s="1550"/>
      <c r="AL182" s="1550"/>
      <c r="AM182" s="1550"/>
      <c r="AN182" s="1550"/>
      <c r="AO182" s="1550"/>
      <c r="AP182" s="1551"/>
      <c r="AQ182" s="473"/>
      <c r="AR182" s="473"/>
      <c r="AS182" s="473"/>
      <c r="AT182" s="473"/>
      <c r="AU182" s="473"/>
      <c r="CF182" s="454"/>
    </row>
    <row r="183" spans="3:84" ht="3.75" customHeight="1" x14ac:dyDescent="0.15">
      <c r="C183" s="1549"/>
      <c r="D183" s="1550"/>
      <c r="E183" s="1550"/>
      <c r="F183" s="1550"/>
      <c r="G183" s="1550"/>
      <c r="H183" s="1550"/>
      <c r="I183" s="1550"/>
      <c r="J183" s="1550"/>
      <c r="K183" s="1550"/>
      <c r="L183" s="1550"/>
      <c r="M183" s="1550"/>
      <c r="N183" s="1550"/>
      <c r="O183" s="1550"/>
      <c r="P183" s="1550"/>
      <c r="Q183" s="1550"/>
      <c r="R183" s="1550"/>
      <c r="S183" s="1550"/>
      <c r="T183" s="1550"/>
      <c r="U183" s="1550"/>
      <c r="V183" s="1550"/>
      <c r="W183" s="1550"/>
      <c r="X183" s="1550"/>
      <c r="Y183" s="1550"/>
      <c r="Z183" s="1550"/>
      <c r="AA183" s="1550"/>
      <c r="AB183" s="1550"/>
      <c r="AC183" s="1550"/>
      <c r="AD183" s="1550"/>
      <c r="AE183" s="1550"/>
      <c r="AF183" s="1550"/>
      <c r="AG183" s="1550"/>
      <c r="AH183" s="1550"/>
      <c r="AI183" s="1550"/>
      <c r="AJ183" s="1550"/>
      <c r="AK183" s="1550"/>
      <c r="AL183" s="1550"/>
      <c r="AM183" s="1550"/>
      <c r="AN183" s="1550"/>
      <c r="AO183" s="1550"/>
      <c r="AP183" s="1551"/>
      <c r="AQ183" s="473"/>
      <c r="AR183" s="473"/>
      <c r="AS183" s="473"/>
      <c r="AT183" s="473"/>
      <c r="AU183" s="473"/>
      <c r="CF183" s="454"/>
    </row>
    <row r="184" spans="3:84" ht="3.75" customHeight="1" x14ac:dyDescent="0.15">
      <c r="C184" s="1549"/>
      <c r="D184" s="1550"/>
      <c r="E184" s="1550"/>
      <c r="F184" s="1550"/>
      <c r="G184" s="1550"/>
      <c r="H184" s="1550"/>
      <c r="I184" s="1550"/>
      <c r="J184" s="1550"/>
      <c r="K184" s="1550"/>
      <c r="L184" s="1550"/>
      <c r="M184" s="1550"/>
      <c r="N184" s="1550"/>
      <c r="O184" s="1550"/>
      <c r="P184" s="1550"/>
      <c r="Q184" s="1550"/>
      <c r="R184" s="1550"/>
      <c r="S184" s="1550"/>
      <c r="T184" s="1550"/>
      <c r="U184" s="1550"/>
      <c r="V184" s="1550"/>
      <c r="W184" s="1550"/>
      <c r="X184" s="1550"/>
      <c r="Y184" s="1550"/>
      <c r="Z184" s="1550"/>
      <c r="AA184" s="1550"/>
      <c r="AB184" s="1550"/>
      <c r="AC184" s="1550"/>
      <c r="AD184" s="1550"/>
      <c r="AE184" s="1550"/>
      <c r="AF184" s="1550"/>
      <c r="AG184" s="1550"/>
      <c r="AH184" s="1550"/>
      <c r="AI184" s="1550"/>
      <c r="AJ184" s="1550"/>
      <c r="AK184" s="1550"/>
      <c r="AL184" s="1550"/>
      <c r="AM184" s="1550"/>
      <c r="AN184" s="1550"/>
      <c r="AO184" s="1550"/>
      <c r="AP184" s="1551"/>
      <c r="AQ184" s="473"/>
      <c r="AR184" s="473"/>
      <c r="AS184" s="473"/>
      <c r="AT184" s="473"/>
      <c r="AU184" s="473"/>
      <c r="CF184" s="454"/>
    </row>
    <row r="185" spans="3:84" ht="3.75" customHeight="1" x14ac:dyDescent="0.15">
      <c r="C185" s="1549"/>
      <c r="D185" s="1550"/>
      <c r="E185" s="1550"/>
      <c r="F185" s="1550"/>
      <c r="G185" s="1550"/>
      <c r="H185" s="1550"/>
      <c r="I185" s="1550"/>
      <c r="J185" s="1550"/>
      <c r="K185" s="1550"/>
      <c r="L185" s="1550"/>
      <c r="M185" s="1550"/>
      <c r="N185" s="1550"/>
      <c r="O185" s="1550"/>
      <c r="P185" s="1550"/>
      <c r="Q185" s="1550"/>
      <c r="R185" s="1550"/>
      <c r="S185" s="1550"/>
      <c r="T185" s="1550"/>
      <c r="U185" s="1550"/>
      <c r="V185" s="1550"/>
      <c r="W185" s="1550"/>
      <c r="X185" s="1550"/>
      <c r="Y185" s="1550"/>
      <c r="Z185" s="1550"/>
      <c r="AA185" s="1550"/>
      <c r="AB185" s="1550"/>
      <c r="AC185" s="1550"/>
      <c r="AD185" s="1550"/>
      <c r="AE185" s="1550"/>
      <c r="AF185" s="1550"/>
      <c r="AG185" s="1550"/>
      <c r="AH185" s="1550"/>
      <c r="AI185" s="1550"/>
      <c r="AJ185" s="1550"/>
      <c r="AK185" s="1550"/>
      <c r="AL185" s="1550"/>
      <c r="AM185" s="1550"/>
      <c r="AN185" s="1550"/>
      <c r="AO185" s="1550"/>
      <c r="AP185" s="1551"/>
      <c r="AQ185" s="473"/>
      <c r="AR185" s="473"/>
      <c r="AS185" s="473"/>
      <c r="AT185" s="473"/>
      <c r="AU185" s="473"/>
      <c r="CF185" s="454"/>
    </row>
    <row r="186" spans="3:84" ht="3.75" customHeight="1" x14ac:dyDescent="0.15">
      <c r="C186" s="1549"/>
      <c r="D186" s="1550"/>
      <c r="E186" s="1550"/>
      <c r="F186" s="1550"/>
      <c r="G186" s="1550"/>
      <c r="H186" s="1550"/>
      <c r="I186" s="1550"/>
      <c r="J186" s="1550"/>
      <c r="K186" s="1550"/>
      <c r="L186" s="1550"/>
      <c r="M186" s="1550"/>
      <c r="N186" s="1550"/>
      <c r="O186" s="1550"/>
      <c r="P186" s="1550"/>
      <c r="Q186" s="1550"/>
      <c r="R186" s="1550"/>
      <c r="S186" s="1550"/>
      <c r="T186" s="1550"/>
      <c r="U186" s="1550"/>
      <c r="V186" s="1550"/>
      <c r="W186" s="1550"/>
      <c r="X186" s="1550"/>
      <c r="Y186" s="1550"/>
      <c r="Z186" s="1550"/>
      <c r="AA186" s="1550"/>
      <c r="AB186" s="1550"/>
      <c r="AC186" s="1550"/>
      <c r="AD186" s="1550"/>
      <c r="AE186" s="1550"/>
      <c r="AF186" s="1550"/>
      <c r="AG186" s="1550"/>
      <c r="AH186" s="1550"/>
      <c r="AI186" s="1550"/>
      <c r="AJ186" s="1550"/>
      <c r="AK186" s="1550"/>
      <c r="AL186" s="1550"/>
      <c r="AM186" s="1550"/>
      <c r="AN186" s="1550"/>
      <c r="AO186" s="1550"/>
      <c r="AP186" s="1551"/>
      <c r="AQ186" s="473"/>
      <c r="AR186" s="473"/>
      <c r="AS186" s="473"/>
      <c r="AT186" s="473"/>
      <c r="AU186" s="473"/>
      <c r="CF186" s="454"/>
    </row>
    <row r="187" spans="3:84" ht="3.75" customHeight="1" x14ac:dyDescent="0.15">
      <c r="C187" s="1552"/>
      <c r="D187" s="1553"/>
      <c r="E187" s="1553"/>
      <c r="F187" s="1553"/>
      <c r="G187" s="1553"/>
      <c r="H187" s="1553"/>
      <c r="I187" s="1553"/>
      <c r="J187" s="1553"/>
      <c r="K187" s="1553"/>
      <c r="L187" s="1553"/>
      <c r="M187" s="1553"/>
      <c r="N187" s="1553"/>
      <c r="O187" s="1553"/>
      <c r="P187" s="1553"/>
      <c r="Q187" s="1553"/>
      <c r="R187" s="1553"/>
      <c r="S187" s="1553"/>
      <c r="T187" s="1553"/>
      <c r="U187" s="1553"/>
      <c r="V187" s="1553"/>
      <c r="W187" s="1553"/>
      <c r="X187" s="1553"/>
      <c r="Y187" s="1553"/>
      <c r="Z187" s="1553"/>
      <c r="AA187" s="1553"/>
      <c r="AB187" s="1553"/>
      <c r="AC187" s="1553"/>
      <c r="AD187" s="1553"/>
      <c r="AE187" s="1553"/>
      <c r="AF187" s="1553"/>
      <c r="AG187" s="1553"/>
      <c r="AH187" s="1553"/>
      <c r="AI187" s="1553"/>
      <c r="AJ187" s="1553"/>
      <c r="AK187" s="1553"/>
      <c r="AL187" s="1553"/>
      <c r="AM187" s="1553"/>
      <c r="AN187" s="1553"/>
      <c r="AO187" s="1553"/>
      <c r="AP187" s="1554"/>
      <c r="AQ187" s="474"/>
      <c r="AR187" s="474"/>
      <c r="AS187" s="474"/>
      <c r="AT187" s="474"/>
      <c r="AU187" s="474"/>
      <c r="AV187" s="475"/>
      <c r="AW187" s="475"/>
      <c r="AX187" s="475"/>
      <c r="AY187" s="475"/>
      <c r="AZ187" s="475"/>
      <c r="BA187" s="475"/>
      <c r="BB187" s="475"/>
      <c r="BC187" s="475"/>
      <c r="BD187" s="475"/>
      <c r="BE187" s="475"/>
      <c r="BF187" s="475"/>
      <c r="BG187" s="475"/>
      <c r="BH187" s="475"/>
      <c r="BI187" s="475"/>
      <c r="BJ187" s="475"/>
      <c r="BK187" s="475"/>
      <c r="BL187" s="475"/>
      <c r="BM187" s="475"/>
      <c r="BN187" s="475"/>
      <c r="BO187" s="475"/>
      <c r="BP187" s="475"/>
      <c r="BQ187" s="475"/>
      <c r="BR187" s="475"/>
      <c r="BS187" s="475"/>
      <c r="BT187" s="475"/>
      <c r="BU187" s="475"/>
      <c r="BV187" s="475"/>
      <c r="BW187" s="475"/>
      <c r="BX187" s="475"/>
      <c r="BY187" s="475"/>
      <c r="BZ187" s="475"/>
      <c r="CA187" s="475"/>
      <c r="CB187" s="475"/>
      <c r="CC187" s="475"/>
      <c r="CD187" s="475"/>
      <c r="CE187" s="475"/>
      <c r="CF187" s="476"/>
    </row>
  </sheetData>
  <mergeCells count="7">
    <mergeCell ref="C180:AP187"/>
    <mergeCell ref="C160:AP166"/>
    <mergeCell ref="AQ160:BF165"/>
    <mergeCell ref="BG160:BU165"/>
    <mergeCell ref="AQ166:BF173"/>
    <mergeCell ref="BG166:BU173"/>
    <mergeCell ref="C167:AP179"/>
  </mergeCells>
  <pageMargins left="0.98425196850393704" right="0.78740157480314965" top="1.4566929133858268" bottom="0.59055118110236227" header="0.23622047244094491" footer="0.39370078740157483"/>
  <pageSetup paperSize="9" orientation="portrait" horizontalDpi="4294967292"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9" tint="0.79998168889431442"/>
  </sheetPr>
  <dimension ref="C1:DL187"/>
  <sheetViews>
    <sheetView showGridLines="0" view="pageBreakPreview" topLeftCell="A55" zoomScale="55" zoomScaleNormal="80" zoomScaleSheetLayoutView="55" workbookViewId="0">
      <selection activeCell="C167" sqref="C167:AP179"/>
    </sheetView>
  </sheetViews>
  <sheetFormatPr defaultColWidth="1" defaultRowHeight="3.75" customHeight="1" x14ac:dyDescent="0.15"/>
  <cols>
    <col min="1" max="16384" width="1" style="426"/>
  </cols>
  <sheetData>
    <row r="1" spans="3:84" ht="11.25" x14ac:dyDescent="0.15"/>
    <row r="2" spans="3:84" s="431" customFormat="1" ht="3.75" customHeight="1" x14ac:dyDescent="0.15">
      <c r="C2" s="427"/>
      <c r="D2" s="428"/>
      <c r="E2" s="429"/>
      <c r="F2" s="429"/>
      <c r="G2" s="429"/>
      <c r="H2" s="429"/>
      <c r="I2" s="429"/>
      <c r="J2" s="429"/>
      <c r="K2" s="429"/>
      <c r="L2" s="429"/>
      <c r="M2" s="429"/>
      <c r="N2" s="429"/>
      <c r="O2" s="429"/>
      <c r="P2" s="429"/>
      <c r="Q2" s="429"/>
      <c r="R2" s="429"/>
      <c r="S2" s="429"/>
      <c r="T2" s="429"/>
      <c r="U2" s="429"/>
      <c r="V2" s="429"/>
      <c r="W2" s="429"/>
      <c r="X2" s="429"/>
      <c r="Y2" s="429"/>
      <c r="Z2" s="429"/>
      <c r="AA2" s="429"/>
      <c r="AB2" s="429"/>
      <c r="AC2" s="429"/>
      <c r="AD2" s="429"/>
      <c r="AE2" s="429"/>
      <c r="AF2" s="429"/>
      <c r="AG2" s="429"/>
      <c r="AH2" s="429"/>
      <c r="AI2" s="429"/>
      <c r="AJ2" s="429"/>
      <c r="AK2" s="429"/>
      <c r="AL2" s="429"/>
      <c r="AM2" s="429"/>
      <c r="AN2" s="429"/>
      <c r="AO2" s="429"/>
      <c r="AP2" s="429"/>
      <c r="AQ2" s="429"/>
      <c r="AR2" s="429"/>
      <c r="AS2" s="429"/>
      <c r="AT2" s="429"/>
      <c r="AU2" s="429"/>
      <c r="AV2" s="429"/>
      <c r="AW2" s="429"/>
      <c r="AX2" s="429"/>
      <c r="AY2" s="429"/>
      <c r="AZ2" s="429"/>
      <c r="BA2" s="429"/>
      <c r="BB2" s="429"/>
      <c r="BC2" s="429"/>
      <c r="BD2" s="429"/>
      <c r="BE2" s="429"/>
      <c r="BF2" s="429"/>
      <c r="BG2" s="429"/>
      <c r="BH2" s="429"/>
      <c r="BI2" s="429"/>
      <c r="BJ2" s="429"/>
      <c r="BK2" s="429"/>
      <c r="BL2" s="429"/>
      <c r="BM2" s="429"/>
      <c r="BN2" s="429"/>
      <c r="BO2" s="429"/>
      <c r="BP2" s="429"/>
      <c r="BQ2" s="429"/>
      <c r="BR2" s="429"/>
      <c r="BS2" s="429"/>
      <c r="BT2" s="429"/>
      <c r="BU2" s="429"/>
      <c r="BV2" s="429"/>
      <c r="BW2" s="429"/>
      <c r="BX2" s="429"/>
      <c r="BY2" s="429"/>
      <c r="BZ2" s="429"/>
      <c r="CA2" s="429"/>
      <c r="CB2" s="429"/>
      <c r="CC2" s="429"/>
      <c r="CD2" s="429"/>
      <c r="CE2" s="429"/>
      <c r="CF2" s="430"/>
    </row>
    <row r="3" spans="3:84" s="431" customFormat="1" ht="3.75" customHeight="1" x14ac:dyDescent="0.15">
      <c r="C3" s="432"/>
      <c r="D3" s="433"/>
      <c r="E3" s="434"/>
      <c r="F3" s="434"/>
      <c r="G3" s="434"/>
      <c r="H3" s="434"/>
      <c r="I3" s="434"/>
      <c r="J3" s="434"/>
      <c r="K3" s="434"/>
      <c r="L3" s="434"/>
      <c r="M3" s="434"/>
      <c r="N3" s="434"/>
      <c r="O3" s="434"/>
      <c r="P3" s="434"/>
      <c r="Q3" s="434"/>
      <c r="R3" s="434"/>
      <c r="S3" s="434"/>
      <c r="T3" s="434"/>
      <c r="U3" s="434"/>
      <c r="V3" s="434"/>
      <c r="W3" s="434"/>
      <c r="X3" s="434"/>
      <c r="Y3" s="434"/>
      <c r="Z3" s="434"/>
      <c r="AA3" s="434"/>
      <c r="AB3" s="434"/>
      <c r="AC3" s="434"/>
      <c r="AD3" s="434"/>
      <c r="AE3" s="434"/>
      <c r="AF3" s="434"/>
      <c r="AG3" s="434"/>
      <c r="AH3" s="434"/>
      <c r="AI3" s="434"/>
      <c r="AJ3" s="434"/>
      <c r="AK3" s="434"/>
      <c r="AL3" s="434"/>
      <c r="AM3" s="434"/>
      <c r="AN3" s="434"/>
      <c r="AO3" s="434"/>
      <c r="AP3" s="434"/>
      <c r="AQ3" s="434"/>
      <c r="AR3" s="434"/>
      <c r="AS3" s="434"/>
      <c r="AT3" s="434"/>
      <c r="AU3" s="434"/>
      <c r="AV3" s="434"/>
      <c r="AW3" s="434"/>
      <c r="AX3" s="434"/>
      <c r="AY3" s="434"/>
      <c r="AZ3" s="434"/>
      <c r="BA3" s="434"/>
      <c r="BB3" s="434"/>
      <c r="BC3" s="434"/>
      <c r="BD3" s="434"/>
      <c r="BE3" s="434"/>
      <c r="BF3" s="434"/>
      <c r="BG3" s="434"/>
      <c r="BH3" s="434"/>
      <c r="BI3" s="434"/>
      <c r="BJ3" s="434"/>
      <c r="BK3" s="434"/>
      <c r="BL3" s="434"/>
      <c r="BM3" s="434"/>
      <c r="BN3" s="434"/>
      <c r="BO3" s="434"/>
      <c r="BP3" s="434"/>
      <c r="BQ3" s="434"/>
      <c r="BR3" s="434"/>
      <c r="BS3" s="434"/>
      <c r="BT3" s="434"/>
      <c r="BU3" s="434"/>
      <c r="BV3" s="434"/>
      <c r="BW3" s="434"/>
      <c r="BX3" s="434"/>
      <c r="BY3" s="434"/>
      <c r="BZ3" s="434"/>
      <c r="CA3" s="434"/>
      <c r="CB3" s="434"/>
      <c r="CC3" s="434"/>
      <c r="CD3" s="434"/>
      <c r="CE3" s="434"/>
      <c r="CF3" s="435"/>
    </row>
    <row r="4" spans="3:84" s="431" customFormat="1" ht="3.75" customHeight="1" x14ac:dyDescent="0.15">
      <c r="C4" s="436"/>
      <c r="D4" s="437"/>
      <c r="E4" s="437"/>
      <c r="F4" s="437"/>
      <c r="G4" s="437"/>
      <c r="H4" s="437"/>
      <c r="I4" s="437"/>
      <c r="J4" s="437"/>
      <c r="K4" s="437"/>
      <c r="L4" s="437"/>
      <c r="M4" s="437"/>
      <c r="N4" s="437"/>
      <c r="O4" s="437"/>
      <c r="P4" s="437"/>
      <c r="Q4" s="437"/>
      <c r="R4" s="437"/>
      <c r="S4" s="437"/>
      <c r="T4" s="437"/>
      <c r="U4" s="437"/>
      <c r="V4" s="437"/>
      <c r="W4" s="437"/>
      <c r="X4" s="437"/>
      <c r="Y4" s="437"/>
      <c r="Z4" s="437"/>
      <c r="AA4" s="437"/>
      <c r="AB4" s="437"/>
      <c r="AC4" s="437"/>
      <c r="AD4" s="437"/>
      <c r="AE4" s="437"/>
      <c r="AF4" s="437"/>
      <c r="AG4" s="437"/>
      <c r="AH4" s="437"/>
      <c r="AI4" s="437"/>
      <c r="AJ4" s="437"/>
      <c r="AK4" s="437"/>
      <c r="AL4" s="437"/>
      <c r="AM4" s="437"/>
      <c r="AN4" s="437"/>
      <c r="AO4" s="437"/>
      <c r="AP4" s="437"/>
      <c r="AQ4" s="437"/>
      <c r="AR4" s="437"/>
      <c r="AS4" s="437"/>
      <c r="AT4" s="437"/>
      <c r="AU4" s="437"/>
      <c r="AV4" s="437"/>
      <c r="AW4" s="437"/>
      <c r="AX4" s="437"/>
      <c r="AY4" s="437"/>
      <c r="AZ4" s="437"/>
      <c r="BA4" s="437"/>
      <c r="BB4" s="437"/>
      <c r="BC4" s="437"/>
      <c r="BD4" s="437"/>
      <c r="BE4" s="437"/>
      <c r="BF4" s="437"/>
      <c r="BG4" s="437"/>
      <c r="BH4" s="437"/>
      <c r="BI4" s="437"/>
      <c r="BJ4" s="437"/>
      <c r="BK4" s="437"/>
      <c r="BL4" s="437"/>
      <c r="BM4" s="437"/>
      <c r="BN4" s="437"/>
      <c r="BO4" s="437"/>
      <c r="BP4" s="437"/>
      <c r="BQ4" s="437"/>
      <c r="BR4" s="437"/>
      <c r="BS4" s="437"/>
      <c r="BT4" s="437"/>
      <c r="BU4" s="437"/>
      <c r="BV4" s="437"/>
      <c r="BW4" s="437"/>
      <c r="BX4" s="437"/>
      <c r="BY4" s="437"/>
      <c r="BZ4" s="437"/>
      <c r="CA4" s="437"/>
      <c r="CB4" s="437"/>
      <c r="CC4" s="437"/>
      <c r="CD4" s="437"/>
      <c r="CE4" s="437"/>
      <c r="CF4" s="438"/>
    </row>
    <row r="5" spans="3:84" s="431" customFormat="1" ht="3.75" customHeight="1" x14ac:dyDescent="0.15">
      <c r="C5" s="436"/>
      <c r="D5" s="437"/>
      <c r="E5" s="437"/>
      <c r="F5" s="437"/>
      <c r="G5" s="437"/>
      <c r="H5" s="437"/>
      <c r="I5" s="437"/>
      <c r="J5" s="437"/>
      <c r="K5" s="437"/>
      <c r="L5" s="437"/>
      <c r="M5" s="437"/>
      <c r="N5" s="437"/>
      <c r="O5" s="437"/>
      <c r="P5" s="437"/>
      <c r="Q5" s="437"/>
      <c r="R5" s="437"/>
      <c r="S5" s="437"/>
      <c r="T5" s="437"/>
      <c r="U5" s="437"/>
      <c r="V5" s="437"/>
      <c r="W5" s="437"/>
      <c r="X5" s="437"/>
      <c r="Y5" s="437"/>
      <c r="Z5" s="437"/>
      <c r="AA5" s="437"/>
      <c r="AB5" s="437"/>
      <c r="AC5" s="437"/>
      <c r="AD5" s="437"/>
      <c r="AE5" s="437"/>
      <c r="AF5" s="437"/>
      <c r="AG5" s="437"/>
      <c r="AH5" s="437"/>
      <c r="AI5" s="437"/>
      <c r="AJ5" s="437"/>
      <c r="AK5" s="437"/>
      <c r="AL5" s="437"/>
      <c r="AM5" s="437"/>
      <c r="AN5" s="437"/>
      <c r="AO5" s="437"/>
      <c r="AP5" s="437"/>
      <c r="AQ5" s="437"/>
      <c r="AR5" s="437"/>
      <c r="AS5" s="437"/>
      <c r="AT5" s="437"/>
      <c r="AU5" s="437"/>
      <c r="AV5" s="437"/>
      <c r="AW5" s="437"/>
      <c r="AX5" s="437"/>
      <c r="AY5" s="437"/>
      <c r="AZ5" s="437"/>
      <c r="BA5" s="437"/>
      <c r="BB5" s="437"/>
      <c r="BC5" s="437"/>
      <c r="BD5" s="437"/>
      <c r="BE5" s="437"/>
      <c r="BF5" s="437"/>
      <c r="BG5" s="437"/>
      <c r="BH5" s="437"/>
      <c r="BI5" s="437"/>
      <c r="BJ5" s="437"/>
      <c r="BK5" s="437"/>
      <c r="BL5" s="437"/>
      <c r="BM5" s="437"/>
      <c r="BN5" s="437"/>
      <c r="BO5" s="437"/>
      <c r="BP5" s="437"/>
      <c r="BQ5" s="437"/>
      <c r="BR5" s="437"/>
      <c r="BS5" s="437"/>
      <c r="BT5" s="437"/>
      <c r="BU5" s="437"/>
      <c r="BV5" s="437"/>
      <c r="BW5" s="437"/>
      <c r="BX5" s="437"/>
      <c r="BY5" s="437"/>
      <c r="BZ5" s="437"/>
      <c r="CA5" s="437"/>
      <c r="CB5" s="437"/>
      <c r="CC5" s="437"/>
      <c r="CD5" s="437"/>
      <c r="CE5" s="437"/>
      <c r="CF5" s="438"/>
    </row>
    <row r="6" spans="3:84" s="431" customFormat="1" ht="3.75" customHeight="1" x14ac:dyDescent="0.15">
      <c r="C6" s="436"/>
      <c r="D6" s="437"/>
      <c r="E6" s="437"/>
      <c r="F6" s="437"/>
      <c r="G6" s="437"/>
      <c r="H6" s="437"/>
      <c r="I6" s="437"/>
      <c r="J6" s="437"/>
      <c r="K6" s="437"/>
      <c r="L6" s="437"/>
      <c r="M6" s="437"/>
      <c r="N6" s="437"/>
      <c r="O6" s="437"/>
      <c r="P6" s="437"/>
      <c r="Q6" s="437"/>
      <c r="R6" s="437"/>
      <c r="S6" s="437"/>
      <c r="T6" s="437"/>
      <c r="U6" s="437"/>
      <c r="V6" s="437"/>
      <c r="W6" s="437"/>
      <c r="X6" s="437"/>
      <c r="Y6" s="437"/>
      <c r="Z6" s="437"/>
      <c r="AA6" s="437"/>
      <c r="AB6" s="437"/>
      <c r="AC6" s="437"/>
      <c r="AD6" s="437"/>
      <c r="AE6" s="437"/>
      <c r="AF6" s="437"/>
      <c r="AG6" s="437"/>
      <c r="AH6" s="437"/>
      <c r="AI6" s="437"/>
      <c r="AJ6" s="437"/>
      <c r="AK6" s="437"/>
      <c r="AL6" s="437"/>
      <c r="AM6" s="437"/>
      <c r="AN6" s="437"/>
      <c r="AO6" s="437"/>
      <c r="AP6" s="437"/>
      <c r="AQ6" s="437"/>
      <c r="AR6" s="437"/>
      <c r="AS6" s="437"/>
      <c r="AT6" s="437"/>
      <c r="AU6" s="437"/>
      <c r="AV6" s="437"/>
      <c r="AW6" s="437"/>
      <c r="AX6" s="437"/>
      <c r="AY6" s="437"/>
      <c r="AZ6" s="437"/>
      <c r="BA6" s="437"/>
      <c r="BB6" s="437"/>
      <c r="BC6" s="437"/>
      <c r="BD6" s="437"/>
      <c r="BE6" s="437"/>
      <c r="BF6" s="437"/>
      <c r="BG6" s="437"/>
      <c r="BH6" s="437"/>
      <c r="BI6" s="437"/>
      <c r="BJ6" s="437"/>
      <c r="BK6" s="437"/>
      <c r="BL6" s="437"/>
      <c r="BM6" s="437"/>
      <c r="BN6" s="437"/>
      <c r="BO6" s="437"/>
      <c r="BP6" s="437"/>
      <c r="BQ6" s="437"/>
      <c r="BR6" s="437"/>
      <c r="BS6" s="437"/>
      <c r="BT6" s="437"/>
      <c r="BU6" s="437"/>
      <c r="BV6" s="437"/>
      <c r="BW6" s="437"/>
      <c r="BX6" s="437"/>
      <c r="BY6" s="437"/>
      <c r="BZ6" s="437"/>
      <c r="CA6" s="437"/>
      <c r="CB6" s="437"/>
      <c r="CC6" s="437"/>
      <c r="CD6" s="437"/>
      <c r="CE6" s="437"/>
      <c r="CF6" s="438"/>
    </row>
    <row r="7" spans="3:84" s="431" customFormat="1" ht="3.75" customHeight="1" x14ac:dyDescent="0.15">
      <c r="C7" s="436"/>
      <c r="D7" s="437"/>
      <c r="E7" s="437"/>
      <c r="F7" s="437"/>
      <c r="G7" s="437"/>
      <c r="H7" s="437"/>
      <c r="I7" s="437"/>
      <c r="J7" s="437"/>
      <c r="K7" s="437"/>
      <c r="L7" s="437"/>
      <c r="M7" s="437"/>
      <c r="N7" s="437"/>
      <c r="O7" s="437"/>
      <c r="P7" s="437"/>
      <c r="Q7" s="437"/>
      <c r="R7" s="437"/>
      <c r="S7" s="437"/>
      <c r="T7" s="437"/>
      <c r="U7" s="437"/>
      <c r="V7" s="437"/>
      <c r="W7" s="437"/>
      <c r="X7" s="437"/>
      <c r="Y7" s="437"/>
      <c r="Z7" s="437"/>
      <c r="AA7" s="437"/>
      <c r="AB7" s="437"/>
      <c r="AC7" s="437"/>
      <c r="AD7" s="437"/>
      <c r="AE7" s="437"/>
      <c r="AF7" s="437"/>
      <c r="AG7" s="437"/>
      <c r="AH7" s="437"/>
      <c r="AI7" s="437"/>
      <c r="AJ7" s="437"/>
      <c r="AK7" s="437"/>
      <c r="AL7" s="437"/>
      <c r="AM7" s="437"/>
      <c r="AN7" s="437"/>
      <c r="AO7" s="437"/>
      <c r="AP7" s="437"/>
      <c r="AQ7" s="437"/>
      <c r="AR7" s="437"/>
      <c r="AS7" s="437"/>
      <c r="AT7" s="437"/>
      <c r="AU7" s="437"/>
      <c r="AV7" s="437"/>
      <c r="AW7" s="437"/>
      <c r="AX7" s="437"/>
      <c r="AY7" s="437"/>
      <c r="AZ7" s="437"/>
      <c r="BA7" s="437"/>
      <c r="BB7" s="437"/>
      <c r="BC7" s="437"/>
      <c r="BD7" s="437"/>
      <c r="BE7" s="437"/>
      <c r="BF7" s="437"/>
      <c r="BG7" s="437"/>
      <c r="BH7" s="437"/>
      <c r="BI7" s="437"/>
      <c r="BJ7" s="437"/>
      <c r="BK7" s="437"/>
      <c r="BL7" s="437"/>
      <c r="BM7" s="437"/>
      <c r="BN7" s="437"/>
      <c r="BO7" s="437"/>
      <c r="BP7" s="437"/>
      <c r="BQ7" s="437"/>
      <c r="BR7" s="437"/>
      <c r="BS7" s="437"/>
      <c r="BT7" s="437"/>
      <c r="BU7" s="437"/>
      <c r="BV7" s="437"/>
      <c r="BW7" s="437"/>
      <c r="BX7" s="437"/>
      <c r="BY7" s="437"/>
      <c r="BZ7" s="437"/>
      <c r="CA7" s="437"/>
      <c r="CB7" s="437"/>
      <c r="CC7" s="437"/>
      <c r="CD7" s="437"/>
      <c r="CE7" s="437"/>
      <c r="CF7" s="438"/>
    </row>
    <row r="8" spans="3:84" s="431" customFormat="1" ht="3.75" customHeight="1" x14ac:dyDescent="0.15">
      <c r="C8" s="436"/>
      <c r="D8" s="437"/>
      <c r="E8" s="437"/>
      <c r="F8" s="437"/>
      <c r="G8" s="437"/>
      <c r="H8" s="437"/>
      <c r="I8" s="437"/>
      <c r="J8" s="437"/>
      <c r="K8" s="437"/>
      <c r="L8" s="437"/>
      <c r="M8" s="437"/>
      <c r="N8" s="437"/>
      <c r="O8" s="437"/>
      <c r="P8" s="437"/>
      <c r="Q8" s="437"/>
      <c r="R8" s="437"/>
      <c r="S8" s="437"/>
      <c r="T8" s="437"/>
      <c r="U8" s="437"/>
      <c r="V8" s="437"/>
      <c r="W8" s="437"/>
      <c r="X8" s="437"/>
      <c r="Y8" s="437"/>
      <c r="Z8" s="437"/>
      <c r="AA8" s="437"/>
      <c r="AB8" s="437"/>
      <c r="AC8" s="437"/>
      <c r="AD8" s="437"/>
      <c r="AE8" s="437"/>
      <c r="AF8" s="437"/>
      <c r="AG8" s="437"/>
      <c r="AH8" s="437"/>
      <c r="AI8" s="437"/>
      <c r="AJ8" s="437"/>
      <c r="AK8" s="437"/>
      <c r="AL8" s="437"/>
      <c r="AM8" s="437"/>
      <c r="AN8" s="437"/>
      <c r="AO8" s="437"/>
      <c r="AP8" s="437"/>
      <c r="AQ8" s="437"/>
      <c r="AR8" s="437"/>
      <c r="AS8" s="437"/>
      <c r="AT8" s="437"/>
      <c r="AU8" s="437"/>
      <c r="AV8" s="437"/>
      <c r="AW8" s="437"/>
      <c r="AX8" s="437"/>
      <c r="AY8" s="437"/>
      <c r="AZ8" s="437"/>
      <c r="BA8" s="437"/>
      <c r="BB8" s="437"/>
      <c r="BC8" s="437"/>
      <c r="BD8" s="437"/>
      <c r="BE8" s="437"/>
      <c r="BF8" s="437"/>
      <c r="BG8" s="437"/>
      <c r="BH8" s="437"/>
      <c r="BI8" s="437"/>
      <c r="BJ8" s="437"/>
      <c r="BK8" s="437"/>
      <c r="BL8" s="437"/>
      <c r="BM8" s="437"/>
      <c r="BN8" s="437"/>
      <c r="BO8" s="437"/>
      <c r="BP8" s="437"/>
      <c r="BQ8" s="437"/>
      <c r="BR8" s="437"/>
      <c r="BS8" s="437"/>
      <c r="BT8" s="437"/>
      <c r="BU8" s="437"/>
      <c r="BV8" s="437"/>
      <c r="BW8" s="437"/>
      <c r="BX8" s="437"/>
      <c r="BY8" s="437"/>
      <c r="BZ8" s="437"/>
      <c r="CA8" s="437"/>
      <c r="CB8" s="437"/>
      <c r="CC8" s="437"/>
      <c r="CD8" s="437"/>
      <c r="CE8" s="437"/>
      <c r="CF8" s="438"/>
    </row>
    <row r="9" spans="3:84" s="431" customFormat="1" ht="3.75" customHeight="1" x14ac:dyDescent="0.15">
      <c r="C9" s="436"/>
      <c r="D9" s="437"/>
      <c r="E9" s="437"/>
      <c r="F9" s="437"/>
      <c r="G9" s="437"/>
      <c r="H9" s="437"/>
      <c r="I9" s="437"/>
      <c r="J9" s="437"/>
      <c r="K9" s="437"/>
      <c r="L9" s="437"/>
      <c r="M9" s="437"/>
      <c r="N9" s="437"/>
      <c r="O9" s="437"/>
      <c r="P9" s="437"/>
      <c r="Q9" s="437"/>
      <c r="R9" s="437"/>
      <c r="S9" s="437"/>
      <c r="T9" s="437"/>
      <c r="U9" s="437"/>
      <c r="V9" s="437"/>
      <c r="W9" s="437"/>
      <c r="X9" s="437"/>
      <c r="Y9" s="437"/>
      <c r="Z9" s="437"/>
      <c r="AA9" s="437"/>
      <c r="AB9" s="437"/>
      <c r="AC9" s="437"/>
      <c r="AD9" s="437"/>
      <c r="AE9" s="437"/>
      <c r="AF9" s="437"/>
      <c r="AG9" s="437"/>
      <c r="AH9" s="437"/>
      <c r="AI9" s="437"/>
      <c r="AJ9" s="437"/>
      <c r="AK9" s="437"/>
      <c r="AL9" s="437"/>
      <c r="AM9" s="437"/>
      <c r="AN9" s="437"/>
      <c r="AO9" s="437"/>
      <c r="AP9" s="437"/>
      <c r="AQ9" s="437"/>
      <c r="AR9" s="437"/>
      <c r="AS9" s="437"/>
      <c r="AT9" s="437"/>
      <c r="AU9" s="437"/>
      <c r="AV9" s="437"/>
      <c r="AW9" s="437"/>
      <c r="AX9" s="437"/>
      <c r="AY9" s="437"/>
      <c r="AZ9" s="437"/>
      <c r="BA9" s="437"/>
      <c r="BB9" s="437"/>
      <c r="BC9" s="437"/>
      <c r="BD9" s="437"/>
      <c r="BE9" s="437"/>
      <c r="BF9" s="437"/>
      <c r="BG9" s="437"/>
      <c r="BH9" s="437"/>
      <c r="BI9" s="437"/>
      <c r="BJ9" s="437"/>
      <c r="BK9" s="437"/>
      <c r="BL9" s="437"/>
      <c r="BM9" s="437"/>
      <c r="BN9" s="437"/>
      <c r="BO9" s="437"/>
      <c r="BP9" s="437"/>
      <c r="BQ9" s="437"/>
      <c r="BR9" s="437"/>
      <c r="BS9" s="437"/>
      <c r="BT9" s="437"/>
      <c r="BU9" s="437"/>
      <c r="BV9" s="437"/>
      <c r="BW9" s="437"/>
      <c r="BX9" s="437"/>
      <c r="BY9" s="437"/>
      <c r="BZ9" s="437"/>
      <c r="CA9" s="437"/>
      <c r="CB9" s="437"/>
      <c r="CC9" s="437"/>
      <c r="CD9" s="437"/>
      <c r="CE9" s="437"/>
      <c r="CF9" s="438"/>
    </row>
    <row r="10" spans="3:84" s="431" customFormat="1" ht="3.75" customHeight="1" x14ac:dyDescent="0.15">
      <c r="C10" s="436"/>
      <c r="D10" s="437"/>
      <c r="E10" s="437"/>
      <c r="F10" s="437"/>
      <c r="G10" s="437"/>
      <c r="H10" s="437"/>
      <c r="I10" s="437"/>
      <c r="J10" s="437"/>
      <c r="K10" s="437"/>
      <c r="L10" s="437"/>
      <c r="M10" s="437"/>
      <c r="N10" s="437"/>
      <c r="O10" s="437"/>
      <c r="P10" s="437"/>
      <c r="BS10" s="437"/>
      <c r="BT10" s="437"/>
      <c r="BU10" s="437"/>
      <c r="BV10" s="437"/>
      <c r="BW10" s="437"/>
      <c r="BX10" s="437"/>
      <c r="BY10" s="437"/>
      <c r="BZ10" s="437"/>
      <c r="CA10" s="437"/>
      <c r="CB10" s="437"/>
      <c r="CC10" s="437"/>
      <c r="CD10" s="437"/>
      <c r="CE10" s="437"/>
      <c r="CF10" s="438"/>
    </row>
    <row r="11" spans="3:84" s="431" customFormat="1" ht="3.75" customHeight="1" x14ac:dyDescent="0.15">
      <c r="C11" s="436"/>
      <c r="D11" s="437"/>
      <c r="E11" s="437"/>
      <c r="F11" s="437"/>
      <c r="G11" s="437"/>
      <c r="H11" s="437"/>
      <c r="I11" s="437"/>
      <c r="J11" s="437"/>
      <c r="K11" s="437"/>
      <c r="L11" s="437"/>
      <c r="M11" s="437"/>
      <c r="N11" s="437"/>
      <c r="O11" s="437"/>
      <c r="P11" s="437"/>
      <c r="BS11" s="437"/>
      <c r="BT11" s="437"/>
      <c r="BU11" s="437"/>
      <c r="BV11" s="437"/>
      <c r="BW11" s="437"/>
      <c r="BX11" s="437"/>
      <c r="BY11" s="437"/>
      <c r="BZ11" s="437"/>
      <c r="CA11" s="437"/>
      <c r="CB11" s="437"/>
      <c r="CC11" s="437"/>
      <c r="CD11" s="437"/>
      <c r="CE11" s="437"/>
      <c r="CF11" s="438"/>
    </row>
    <row r="12" spans="3:84" s="439" customFormat="1" ht="3.75" customHeight="1" x14ac:dyDescent="0.2">
      <c r="C12" s="436"/>
      <c r="D12" s="437"/>
      <c r="E12" s="437"/>
      <c r="F12" s="437"/>
      <c r="G12" s="437"/>
      <c r="H12" s="437"/>
      <c r="I12" s="437"/>
      <c r="J12" s="437"/>
      <c r="K12" s="437"/>
      <c r="L12" s="437"/>
      <c r="M12" s="437"/>
      <c r="N12" s="437"/>
      <c r="O12" s="437"/>
      <c r="P12" s="437"/>
      <c r="Q12" s="437"/>
      <c r="R12" s="437"/>
      <c r="S12" s="437"/>
      <c r="T12" s="437"/>
      <c r="U12" s="437"/>
      <c r="V12" s="437"/>
      <c r="W12" s="437"/>
      <c r="X12" s="437"/>
      <c r="Y12" s="437"/>
      <c r="Z12" s="437"/>
      <c r="AA12" s="437"/>
      <c r="AB12" s="437"/>
      <c r="AC12" s="437"/>
      <c r="AD12" s="437"/>
      <c r="AE12" s="437"/>
      <c r="AF12" s="437"/>
      <c r="AG12" s="437"/>
      <c r="AH12" s="437"/>
      <c r="AI12" s="437"/>
      <c r="AJ12" s="437"/>
      <c r="AK12" s="437"/>
      <c r="AL12" s="437"/>
      <c r="AM12" s="437"/>
      <c r="AN12" s="437"/>
      <c r="AO12" s="437"/>
      <c r="AP12" s="437"/>
      <c r="AQ12" s="437"/>
      <c r="AR12" s="437"/>
      <c r="AS12" s="437"/>
      <c r="AT12" s="437"/>
      <c r="AU12" s="437"/>
      <c r="AV12" s="437"/>
      <c r="AW12" s="437"/>
      <c r="AX12" s="437"/>
      <c r="AY12" s="437"/>
      <c r="AZ12" s="437"/>
      <c r="BA12" s="437"/>
      <c r="BB12" s="437"/>
      <c r="BC12" s="437"/>
      <c r="BD12" s="437"/>
      <c r="BE12" s="437"/>
      <c r="BF12" s="437"/>
      <c r="BG12" s="437"/>
      <c r="BH12" s="437"/>
      <c r="BI12" s="437"/>
      <c r="BJ12" s="437"/>
      <c r="BK12" s="437"/>
      <c r="BL12" s="437"/>
      <c r="BM12" s="437"/>
      <c r="BN12" s="437"/>
      <c r="BO12" s="437"/>
      <c r="BP12" s="437"/>
      <c r="BQ12" s="437"/>
      <c r="BR12" s="437"/>
      <c r="BS12" s="437"/>
      <c r="BT12" s="437"/>
      <c r="BU12" s="437"/>
      <c r="BV12" s="437"/>
      <c r="BW12" s="437"/>
      <c r="BX12" s="437"/>
      <c r="BY12" s="437"/>
      <c r="BZ12" s="437"/>
      <c r="CA12" s="437"/>
      <c r="CB12" s="437"/>
      <c r="CC12" s="437"/>
      <c r="CD12" s="437"/>
      <c r="CE12" s="437"/>
      <c r="CF12" s="438"/>
    </row>
    <row r="13" spans="3:84" s="431" customFormat="1" ht="3.75" customHeight="1" x14ac:dyDescent="0.15">
      <c r="C13" s="436"/>
      <c r="D13" s="437"/>
      <c r="E13" s="437"/>
      <c r="F13" s="437"/>
      <c r="G13" s="437"/>
      <c r="H13" s="437"/>
      <c r="I13" s="437"/>
      <c r="J13" s="437"/>
      <c r="K13" s="437"/>
      <c r="L13" s="437"/>
      <c r="M13" s="437"/>
      <c r="N13" s="437"/>
      <c r="O13" s="437"/>
      <c r="P13" s="437"/>
      <c r="Q13" s="437"/>
      <c r="R13" s="437"/>
      <c r="S13" s="437"/>
      <c r="T13" s="437"/>
      <c r="U13" s="437"/>
      <c r="V13" s="437"/>
      <c r="W13" s="437"/>
      <c r="X13" s="437"/>
      <c r="Y13" s="437"/>
      <c r="Z13" s="437"/>
      <c r="AA13" s="437"/>
      <c r="AB13" s="437"/>
      <c r="AC13" s="437"/>
      <c r="AD13" s="437"/>
      <c r="AE13" s="437"/>
      <c r="AF13" s="437"/>
      <c r="AG13" s="437"/>
      <c r="AH13" s="437"/>
      <c r="AI13" s="437"/>
      <c r="AJ13" s="437"/>
      <c r="AK13" s="437"/>
      <c r="AL13" s="437"/>
      <c r="AM13" s="437"/>
      <c r="AN13" s="437"/>
      <c r="AO13" s="437"/>
      <c r="AP13" s="437"/>
      <c r="AQ13" s="437"/>
      <c r="AR13" s="437"/>
      <c r="AS13" s="437"/>
      <c r="AT13" s="437"/>
      <c r="AU13" s="437"/>
      <c r="AV13" s="437"/>
      <c r="AW13" s="437"/>
      <c r="AX13" s="437"/>
      <c r="AY13" s="437"/>
      <c r="AZ13" s="437"/>
      <c r="BA13" s="437"/>
      <c r="BB13" s="437"/>
      <c r="BC13" s="437"/>
      <c r="BD13" s="437"/>
      <c r="BE13" s="437"/>
      <c r="BF13" s="437"/>
      <c r="BG13" s="437"/>
      <c r="BH13" s="437"/>
      <c r="BI13" s="437"/>
      <c r="BJ13" s="437"/>
      <c r="BK13" s="437"/>
      <c r="BL13" s="437"/>
      <c r="BM13" s="437"/>
      <c r="BN13" s="437"/>
      <c r="BO13" s="437"/>
      <c r="BP13" s="437"/>
      <c r="BQ13" s="437"/>
      <c r="BR13" s="437"/>
      <c r="BS13" s="437"/>
      <c r="BT13" s="437"/>
      <c r="BU13" s="437"/>
      <c r="BV13" s="437"/>
      <c r="BW13" s="437"/>
      <c r="BX13" s="437"/>
      <c r="BY13" s="437"/>
      <c r="BZ13" s="437"/>
      <c r="CA13" s="437"/>
      <c r="CB13" s="437"/>
      <c r="CC13" s="437"/>
      <c r="CD13" s="437"/>
      <c r="CE13" s="437"/>
      <c r="CF13" s="438"/>
    </row>
    <row r="14" spans="3:84" s="431" customFormat="1" ht="3.75" customHeight="1" x14ac:dyDescent="0.15">
      <c r="C14" s="436"/>
      <c r="D14" s="437"/>
      <c r="E14" s="437"/>
      <c r="F14" s="437"/>
      <c r="G14" s="437"/>
      <c r="H14" s="437"/>
      <c r="I14" s="437"/>
      <c r="J14" s="437"/>
      <c r="K14" s="437"/>
      <c r="L14" s="437"/>
      <c r="M14" s="437"/>
      <c r="N14" s="437"/>
      <c r="O14" s="437"/>
      <c r="P14" s="437"/>
      <c r="Q14" s="437"/>
      <c r="R14" s="437"/>
      <c r="S14" s="437"/>
      <c r="T14" s="437"/>
      <c r="U14" s="437"/>
      <c r="V14" s="437"/>
      <c r="W14" s="437"/>
      <c r="X14" s="437"/>
      <c r="Y14" s="437"/>
      <c r="Z14" s="437"/>
      <c r="AA14" s="437"/>
      <c r="AB14" s="437"/>
      <c r="AC14" s="437"/>
      <c r="AD14" s="437"/>
      <c r="AE14" s="437"/>
      <c r="AF14" s="437"/>
      <c r="AG14" s="437"/>
      <c r="AH14" s="437"/>
      <c r="AI14" s="437"/>
      <c r="AJ14" s="437"/>
      <c r="AK14" s="437"/>
      <c r="AL14" s="437"/>
      <c r="AM14" s="437"/>
      <c r="AN14" s="437"/>
      <c r="AO14" s="437"/>
      <c r="AP14" s="437"/>
      <c r="AQ14" s="437"/>
      <c r="AR14" s="437"/>
      <c r="AS14" s="437"/>
      <c r="AT14" s="437"/>
      <c r="AU14" s="437"/>
      <c r="AV14" s="437"/>
      <c r="AW14" s="437"/>
      <c r="AX14" s="437"/>
      <c r="AY14" s="437"/>
      <c r="AZ14" s="437"/>
      <c r="BA14" s="437"/>
      <c r="BB14" s="437"/>
      <c r="BC14" s="437"/>
      <c r="BD14" s="437"/>
      <c r="BE14" s="437"/>
      <c r="BF14" s="437"/>
      <c r="BG14" s="437"/>
      <c r="BH14" s="437"/>
      <c r="BI14" s="437"/>
      <c r="BJ14" s="437"/>
      <c r="BK14" s="437"/>
      <c r="BL14" s="437"/>
      <c r="BM14" s="437"/>
      <c r="BN14" s="437"/>
      <c r="BO14" s="437"/>
      <c r="BP14" s="437"/>
      <c r="BQ14" s="437"/>
      <c r="BR14" s="437"/>
      <c r="BS14" s="437"/>
      <c r="BT14" s="437"/>
      <c r="BU14" s="437"/>
      <c r="BV14" s="437"/>
      <c r="BW14" s="437"/>
      <c r="BX14" s="437"/>
      <c r="BY14" s="437"/>
      <c r="BZ14" s="437"/>
      <c r="CA14" s="437"/>
      <c r="CB14" s="437"/>
      <c r="CC14" s="437"/>
      <c r="CD14" s="437"/>
      <c r="CE14" s="437"/>
      <c r="CF14" s="438"/>
    </row>
    <row r="15" spans="3:84" s="431" customFormat="1" ht="3.75" customHeight="1" x14ac:dyDescent="0.15">
      <c r="C15" s="436"/>
      <c r="D15" s="437"/>
      <c r="E15" s="437"/>
      <c r="F15" s="437"/>
      <c r="G15" s="437"/>
      <c r="H15" s="437"/>
      <c r="I15" s="437"/>
      <c r="J15" s="437"/>
      <c r="K15" s="437"/>
      <c r="L15" s="437"/>
      <c r="M15" s="437"/>
      <c r="N15" s="437"/>
      <c r="O15" s="437"/>
      <c r="P15" s="437"/>
      <c r="Q15" s="437"/>
      <c r="R15" s="437"/>
      <c r="S15" s="437"/>
      <c r="T15" s="437"/>
      <c r="U15" s="437"/>
      <c r="V15" s="437"/>
      <c r="W15" s="437"/>
      <c r="X15" s="437"/>
      <c r="Y15" s="437"/>
      <c r="Z15" s="437"/>
      <c r="AA15" s="437"/>
      <c r="AB15" s="437"/>
      <c r="AC15" s="437"/>
      <c r="AD15" s="437"/>
      <c r="AE15" s="437"/>
      <c r="AF15" s="437"/>
      <c r="AG15" s="437"/>
      <c r="AH15" s="437"/>
      <c r="AI15" s="437"/>
      <c r="AJ15" s="437"/>
      <c r="AK15" s="437"/>
      <c r="AL15" s="437"/>
      <c r="AM15" s="437"/>
      <c r="AN15" s="437"/>
      <c r="AO15" s="437"/>
      <c r="AP15" s="437"/>
      <c r="AQ15" s="437"/>
      <c r="AR15" s="437"/>
      <c r="AS15" s="437"/>
      <c r="AT15" s="437"/>
      <c r="AU15" s="437"/>
      <c r="AV15" s="437"/>
      <c r="AW15" s="437"/>
      <c r="AX15" s="437"/>
      <c r="AY15" s="437"/>
      <c r="AZ15" s="437"/>
      <c r="BA15" s="437"/>
      <c r="BB15" s="437"/>
      <c r="BC15" s="437"/>
      <c r="BD15" s="437"/>
      <c r="BE15" s="437"/>
      <c r="BF15" s="437"/>
      <c r="BG15" s="437"/>
      <c r="BH15" s="437"/>
      <c r="BI15" s="437"/>
      <c r="BJ15" s="437"/>
      <c r="BK15" s="437"/>
      <c r="BL15" s="437"/>
      <c r="BM15" s="437"/>
      <c r="BN15" s="437"/>
      <c r="BO15" s="437"/>
      <c r="BP15" s="437"/>
      <c r="BQ15" s="437"/>
      <c r="BR15" s="437"/>
      <c r="BS15" s="437"/>
      <c r="BT15" s="437"/>
      <c r="BU15" s="437"/>
      <c r="BV15" s="437"/>
      <c r="BW15" s="437"/>
      <c r="BX15" s="437"/>
      <c r="BY15" s="437"/>
      <c r="BZ15" s="437"/>
      <c r="CA15" s="437"/>
      <c r="CB15" s="437"/>
      <c r="CC15" s="437"/>
      <c r="CD15" s="437"/>
      <c r="CE15" s="437"/>
      <c r="CF15" s="438"/>
    </row>
    <row r="16" spans="3:84" s="431" customFormat="1" ht="3.75" customHeight="1" x14ac:dyDescent="0.15">
      <c r="C16" s="432"/>
      <c r="D16" s="433"/>
      <c r="F16" s="440"/>
      <c r="G16" s="440"/>
      <c r="Q16" s="437"/>
      <c r="R16" s="437"/>
      <c r="S16" s="437"/>
      <c r="T16" s="437"/>
      <c r="U16" s="437"/>
      <c r="V16" s="437"/>
      <c r="W16" s="437"/>
      <c r="X16" s="437"/>
      <c r="Y16" s="437"/>
      <c r="Z16" s="437"/>
      <c r="AA16" s="437"/>
      <c r="AB16" s="437"/>
      <c r="AC16" s="437"/>
      <c r="AD16" s="437"/>
      <c r="AE16" s="437"/>
      <c r="AF16" s="437"/>
      <c r="AG16" s="437"/>
      <c r="AH16" s="437"/>
      <c r="AI16" s="437"/>
      <c r="AJ16" s="437"/>
      <c r="AK16" s="437"/>
      <c r="AL16" s="437"/>
      <c r="AM16" s="437"/>
      <c r="AN16" s="437"/>
      <c r="AO16" s="437"/>
      <c r="AP16" s="437"/>
      <c r="AQ16" s="437"/>
      <c r="AR16" s="437"/>
      <c r="AS16" s="437"/>
      <c r="AT16" s="437"/>
      <c r="AU16" s="437"/>
      <c r="AV16" s="437"/>
      <c r="AW16" s="437"/>
      <c r="AX16" s="437"/>
      <c r="AY16" s="437"/>
      <c r="AZ16" s="437"/>
      <c r="BA16" s="437"/>
      <c r="BB16" s="437"/>
      <c r="BC16" s="437"/>
      <c r="BD16" s="437"/>
      <c r="BE16" s="437"/>
      <c r="BF16" s="437"/>
      <c r="BG16" s="437"/>
      <c r="BH16" s="437"/>
      <c r="BI16" s="437"/>
      <c r="BJ16" s="437"/>
      <c r="BK16" s="437"/>
      <c r="BL16" s="437"/>
      <c r="BM16" s="437"/>
      <c r="BN16" s="437"/>
      <c r="BO16" s="437"/>
      <c r="BP16" s="437"/>
      <c r="BQ16" s="437"/>
      <c r="BR16" s="437"/>
      <c r="BU16" s="441"/>
      <c r="BV16" s="441"/>
      <c r="BW16" s="441"/>
      <c r="BX16" s="441"/>
      <c r="BY16" s="441"/>
      <c r="BZ16" s="441"/>
      <c r="CA16" s="441"/>
      <c r="CB16" s="441"/>
      <c r="CC16" s="441"/>
      <c r="CD16" s="441"/>
      <c r="CE16" s="441"/>
      <c r="CF16" s="442"/>
    </row>
    <row r="17" spans="3:84" s="431" customFormat="1" ht="3.75" customHeight="1" x14ac:dyDescent="0.15">
      <c r="C17" s="432"/>
      <c r="D17" s="433"/>
      <c r="E17" s="434"/>
      <c r="F17" s="440"/>
      <c r="G17" s="440"/>
      <c r="I17" s="434"/>
      <c r="J17" s="434"/>
      <c r="K17" s="434"/>
      <c r="L17" s="434"/>
      <c r="M17" s="434"/>
      <c r="N17" s="434"/>
      <c r="O17" s="434"/>
      <c r="P17" s="434"/>
      <c r="Q17" s="437"/>
      <c r="R17" s="437"/>
      <c r="S17" s="437"/>
      <c r="T17" s="437"/>
      <c r="U17" s="437"/>
      <c r="V17" s="437"/>
      <c r="W17" s="437"/>
      <c r="X17" s="437"/>
      <c r="Y17" s="437"/>
      <c r="Z17" s="437"/>
      <c r="AA17" s="437"/>
      <c r="AB17" s="437"/>
      <c r="AC17" s="437"/>
      <c r="AD17" s="437"/>
      <c r="AE17" s="437"/>
      <c r="AF17" s="437"/>
      <c r="AG17" s="437"/>
      <c r="AH17" s="437"/>
      <c r="AI17" s="437"/>
      <c r="AJ17" s="437"/>
      <c r="AK17" s="437"/>
      <c r="AL17" s="437"/>
      <c r="AM17" s="437"/>
      <c r="AN17" s="437"/>
      <c r="AO17" s="437"/>
      <c r="AP17" s="437"/>
      <c r="AQ17" s="437"/>
      <c r="AR17" s="437"/>
      <c r="AS17" s="437"/>
      <c r="AT17" s="437"/>
      <c r="AU17" s="437"/>
      <c r="AV17" s="437"/>
      <c r="AW17" s="437"/>
      <c r="AX17" s="437"/>
      <c r="AY17" s="437"/>
      <c r="AZ17" s="437"/>
      <c r="BA17" s="437"/>
      <c r="BB17" s="437"/>
      <c r="BC17" s="437"/>
      <c r="BD17" s="437"/>
      <c r="BE17" s="437"/>
      <c r="BF17" s="437"/>
      <c r="BG17" s="437"/>
      <c r="BH17" s="437"/>
      <c r="BI17" s="437"/>
      <c r="BJ17" s="437"/>
      <c r="BK17" s="437"/>
      <c r="BL17" s="437"/>
      <c r="BM17" s="437"/>
      <c r="BN17" s="437"/>
      <c r="BO17" s="437"/>
      <c r="BP17" s="437"/>
      <c r="BQ17" s="437"/>
      <c r="BR17" s="437"/>
      <c r="BS17" s="434"/>
      <c r="BT17" s="434"/>
      <c r="BU17" s="441"/>
      <c r="BV17" s="441"/>
      <c r="BW17" s="441"/>
      <c r="BX17" s="441"/>
      <c r="BY17" s="441"/>
      <c r="BZ17" s="441"/>
      <c r="CA17" s="441"/>
      <c r="CB17" s="441"/>
      <c r="CC17" s="441"/>
      <c r="CD17" s="441"/>
      <c r="CE17" s="441"/>
      <c r="CF17" s="442"/>
    </row>
    <row r="18" spans="3:84" s="431" customFormat="1" ht="3.75" customHeight="1" x14ac:dyDescent="0.15">
      <c r="C18" s="432"/>
      <c r="D18" s="433"/>
      <c r="F18" s="440"/>
      <c r="G18" s="440"/>
      <c r="AD18" s="441"/>
      <c r="AE18" s="441"/>
      <c r="AF18" s="441"/>
      <c r="AG18" s="441"/>
      <c r="AH18" s="441"/>
      <c r="AI18" s="441"/>
      <c r="AJ18" s="441"/>
      <c r="AK18" s="441"/>
      <c r="AL18" s="441"/>
      <c r="AM18" s="441"/>
      <c r="AN18" s="441"/>
      <c r="AO18" s="441"/>
      <c r="AP18" s="441"/>
      <c r="AQ18" s="441"/>
      <c r="AR18" s="441"/>
      <c r="AS18" s="441"/>
      <c r="AT18" s="441"/>
      <c r="AU18" s="441"/>
      <c r="AW18" s="440"/>
      <c r="AX18" s="440"/>
      <c r="BU18" s="441"/>
      <c r="BV18" s="441"/>
      <c r="BW18" s="441"/>
      <c r="BX18" s="441"/>
      <c r="BY18" s="441"/>
      <c r="BZ18" s="441"/>
      <c r="CA18" s="441"/>
      <c r="CB18" s="441"/>
      <c r="CC18" s="441"/>
      <c r="CD18" s="441"/>
      <c r="CE18" s="441"/>
      <c r="CF18" s="442"/>
    </row>
    <row r="19" spans="3:84" s="431" customFormat="1" ht="3.75" customHeight="1" x14ac:dyDescent="0.15">
      <c r="C19" s="432"/>
      <c r="D19" s="433"/>
      <c r="E19" s="434"/>
      <c r="F19" s="440"/>
      <c r="G19" s="440"/>
      <c r="I19" s="434"/>
      <c r="J19" s="434"/>
      <c r="K19" s="434"/>
      <c r="L19" s="434"/>
      <c r="M19" s="434"/>
      <c r="N19" s="434"/>
      <c r="O19" s="434"/>
      <c r="P19" s="434"/>
      <c r="Q19" s="434"/>
      <c r="R19" s="434"/>
      <c r="S19" s="434"/>
      <c r="T19" s="434"/>
      <c r="U19" s="434"/>
      <c r="V19" s="434"/>
      <c r="W19" s="434"/>
      <c r="X19" s="434"/>
      <c r="Y19" s="434"/>
      <c r="Z19" s="434"/>
      <c r="AA19" s="434"/>
      <c r="AB19" s="434"/>
      <c r="AC19" s="434"/>
      <c r="AD19" s="441"/>
      <c r="AE19" s="441"/>
      <c r="AF19" s="441"/>
      <c r="AG19" s="441"/>
      <c r="AH19" s="441"/>
      <c r="AI19" s="441"/>
      <c r="AJ19" s="441"/>
      <c r="AK19" s="441"/>
      <c r="AL19" s="441"/>
      <c r="AM19" s="441"/>
      <c r="AN19" s="441"/>
      <c r="AO19" s="441"/>
      <c r="AP19" s="441"/>
      <c r="AQ19" s="441"/>
      <c r="AR19" s="441"/>
      <c r="AS19" s="441"/>
      <c r="AT19" s="441"/>
      <c r="AU19" s="441"/>
      <c r="AV19" s="434"/>
      <c r="AW19" s="440"/>
      <c r="AX19" s="440"/>
      <c r="AZ19" s="434"/>
      <c r="BA19" s="434"/>
      <c r="BB19" s="434"/>
      <c r="BC19" s="434"/>
      <c r="BD19" s="434"/>
      <c r="BE19" s="434"/>
      <c r="BF19" s="434"/>
      <c r="BG19" s="434"/>
      <c r="BH19" s="434"/>
      <c r="BI19" s="434"/>
      <c r="BJ19" s="434"/>
      <c r="BK19" s="434"/>
      <c r="BL19" s="434"/>
      <c r="BM19" s="434"/>
      <c r="BN19" s="434"/>
      <c r="BO19" s="434"/>
      <c r="BP19" s="434"/>
      <c r="BQ19" s="434"/>
      <c r="BR19" s="434"/>
      <c r="BS19" s="434"/>
      <c r="BT19" s="434"/>
      <c r="BU19" s="441"/>
      <c r="BV19" s="441"/>
      <c r="BW19" s="441"/>
      <c r="BX19" s="441"/>
      <c r="BY19" s="441"/>
      <c r="BZ19" s="441"/>
      <c r="CA19" s="441"/>
      <c r="CB19" s="441"/>
      <c r="CC19" s="441"/>
      <c r="CD19" s="441"/>
      <c r="CE19" s="441"/>
      <c r="CF19" s="442"/>
    </row>
    <row r="20" spans="3:84" s="431" customFormat="1" ht="3.75" customHeight="1" x14ac:dyDescent="0.15">
      <c r="C20" s="432"/>
      <c r="D20" s="433"/>
      <c r="F20" s="440"/>
      <c r="G20" s="440"/>
      <c r="AD20" s="441"/>
      <c r="AE20" s="441"/>
      <c r="AF20" s="441"/>
      <c r="AG20" s="441"/>
      <c r="AH20" s="441"/>
      <c r="AI20" s="441"/>
      <c r="AJ20" s="441"/>
      <c r="AK20" s="441"/>
      <c r="AL20" s="441"/>
      <c r="AM20" s="441"/>
      <c r="AN20" s="441"/>
      <c r="AO20" s="441"/>
      <c r="AP20" s="441"/>
      <c r="AQ20" s="441"/>
      <c r="AR20" s="441"/>
      <c r="AS20" s="441"/>
      <c r="AT20" s="441"/>
      <c r="AU20" s="441"/>
      <c r="AW20" s="440"/>
      <c r="AX20" s="440"/>
      <c r="BU20" s="441"/>
      <c r="BV20" s="441"/>
      <c r="BW20" s="441"/>
      <c r="BX20" s="441"/>
      <c r="BY20" s="441"/>
      <c r="BZ20" s="441"/>
      <c r="CA20" s="441"/>
      <c r="CB20" s="441"/>
      <c r="CC20" s="441"/>
      <c r="CD20" s="441"/>
      <c r="CE20" s="441"/>
      <c r="CF20" s="442"/>
    </row>
    <row r="21" spans="3:84" s="431" customFormat="1" ht="3.75" customHeight="1" x14ac:dyDescent="0.15">
      <c r="C21" s="432"/>
      <c r="D21" s="433"/>
      <c r="E21" s="433"/>
      <c r="F21" s="433"/>
      <c r="G21" s="433"/>
      <c r="H21" s="433"/>
      <c r="I21" s="433"/>
      <c r="J21" s="433"/>
      <c r="K21" s="433"/>
      <c r="L21" s="433"/>
      <c r="M21" s="433"/>
      <c r="N21" s="433"/>
      <c r="O21" s="433"/>
      <c r="P21" s="433"/>
      <c r="Q21" s="434"/>
      <c r="R21" s="434"/>
      <c r="S21" s="434"/>
      <c r="T21" s="434"/>
      <c r="U21" s="434"/>
      <c r="V21" s="434"/>
      <c r="W21" s="434"/>
      <c r="X21" s="434"/>
      <c r="Y21" s="434"/>
      <c r="Z21" s="434"/>
      <c r="AA21" s="434"/>
      <c r="AB21" s="434"/>
      <c r="AC21" s="434"/>
      <c r="AD21" s="441"/>
      <c r="AE21" s="441"/>
      <c r="AF21" s="441"/>
      <c r="AG21" s="441"/>
      <c r="AH21" s="441"/>
      <c r="AI21" s="441"/>
      <c r="AJ21" s="441"/>
      <c r="AK21" s="441"/>
      <c r="AL21" s="441"/>
      <c r="AM21" s="441"/>
      <c r="AN21" s="441"/>
      <c r="AO21" s="441"/>
      <c r="AP21" s="441"/>
      <c r="AQ21" s="441"/>
      <c r="AR21" s="441"/>
      <c r="AS21" s="441"/>
      <c r="AT21" s="441"/>
      <c r="AU21" s="441"/>
      <c r="AV21" s="434"/>
      <c r="AW21" s="440"/>
      <c r="AX21" s="440"/>
      <c r="AZ21" s="434"/>
      <c r="BA21" s="434"/>
      <c r="BB21" s="434"/>
      <c r="BC21" s="434"/>
      <c r="BD21" s="434"/>
      <c r="BE21" s="434"/>
      <c r="BF21" s="434"/>
      <c r="BG21" s="434"/>
      <c r="BH21" s="434"/>
      <c r="BI21" s="434"/>
      <c r="BJ21" s="434"/>
      <c r="BK21" s="434"/>
      <c r="BL21" s="434"/>
      <c r="BM21" s="434"/>
      <c r="BN21" s="434"/>
      <c r="BO21" s="434"/>
      <c r="BP21" s="434"/>
      <c r="BQ21" s="434"/>
      <c r="BR21" s="434"/>
      <c r="BS21" s="433"/>
      <c r="BT21" s="433"/>
      <c r="BU21" s="433"/>
      <c r="BV21" s="433"/>
      <c r="BW21" s="433"/>
      <c r="BX21" s="433"/>
      <c r="BY21" s="433"/>
      <c r="BZ21" s="433"/>
      <c r="CA21" s="433"/>
      <c r="CB21" s="433"/>
      <c r="CC21" s="433"/>
      <c r="CD21" s="433"/>
      <c r="CE21" s="433"/>
      <c r="CF21" s="443"/>
    </row>
    <row r="22" spans="3:84" s="431" customFormat="1" ht="3.75" customHeight="1" x14ac:dyDescent="0.15">
      <c r="C22" s="432"/>
      <c r="D22" s="433"/>
      <c r="E22" s="433"/>
      <c r="F22" s="433"/>
      <c r="G22" s="433"/>
      <c r="H22" s="433"/>
      <c r="I22" s="433"/>
      <c r="J22" s="433"/>
      <c r="K22" s="433"/>
      <c r="L22" s="433"/>
      <c r="M22" s="433"/>
      <c r="N22" s="433"/>
      <c r="O22" s="433"/>
      <c r="P22" s="433"/>
      <c r="AD22" s="441"/>
      <c r="AE22" s="441"/>
      <c r="AF22" s="441"/>
      <c r="AG22" s="441"/>
      <c r="AH22" s="441"/>
      <c r="AI22" s="441"/>
      <c r="AJ22" s="441"/>
      <c r="AK22" s="441"/>
      <c r="AL22" s="441"/>
      <c r="AM22" s="441"/>
      <c r="AN22" s="441"/>
      <c r="AO22" s="441"/>
      <c r="AP22" s="441"/>
      <c r="AQ22" s="441"/>
      <c r="AR22" s="441"/>
      <c r="AS22" s="441"/>
      <c r="AT22" s="441"/>
      <c r="AU22" s="441"/>
      <c r="AW22" s="440"/>
      <c r="AX22" s="440"/>
      <c r="BS22" s="433"/>
      <c r="BT22" s="433"/>
      <c r="BU22" s="433"/>
      <c r="BV22" s="433"/>
      <c r="BW22" s="433"/>
      <c r="BX22" s="433"/>
      <c r="BY22" s="433"/>
      <c r="BZ22" s="433"/>
      <c r="CA22" s="433"/>
      <c r="CB22" s="433"/>
      <c r="CC22" s="433"/>
      <c r="CD22" s="433"/>
      <c r="CE22" s="433"/>
      <c r="CF22" s="443"/>
    </row>
    <row r="23" spans="3:84" s="431" customFormat="1" ht="3.75" customHeight="1" x14ac:dyDescent="0.15">
      <c r="C23" s="432"/>
      <c r="D23" s="433"/>
      <c r="E23" s="433"/>
      <c r="F23" s="433"/>
      <c r="G23" s="433"/>
      <c r="H23" s="433"/>
      <c r="I23" s="433"/>
      <c r="J23" s="433"/>
      <c r="K23" s="433"/>
      <c r="L23" s="433"/>
      <c r="M23" s="433"/>
      <c r="N23" s="433"/>
      <c r="O23" s="433"/>
      <c r="P23" s="433"/>
      <c r="Q23" s="433"/>
      <c r="R23" s="433"/>
      <c r="S23" s="433"/>
      <c r="T23" s="433"/>
      <c r="U23" s="433"/>
      <c r="V23" s="433"/>
      <c r="W23" s="433"/>
      <c r="X23" s="433"/>
      <c r="Y23" s="433"/>
      <c r="Z23" s="433"/>
      <c r="AA23" s="433"/>
      <c r="AB23" s="433"/>
      <c r="AC23" s="433"/>
      <c r="AD23" s="433"/>
      <c r="AE23" s="433"/>
      <c r="AF23" s="433"/>
      <c r="AG23" s="433"/>
      <c r="AH23" s="433"/>
      <c r="AI23" s="433"/>
      <c r="AJ23" s="433"/>
      <c r="AK23" s="433"/>
      <c r="AL23" s="433"/>
      <c r="AM23" s="433"/>
      <c r="AN23" s="433"/>
      <c r="AO23" s="433"/>
      <c r="AP23" s="433"/>
      <c r="AQ23" s="433"/>
      <c r="AR23" s="433"/>
      <c r="AS23" s="433"/>
      <c r="AT23" s="444"/>
      <c r="AU23" s="444"/>
      <c r="AV23" s="433"/>
      <c r="AW23" s="433"/>
      <c r="AX23" s="433"/>
      <c r="AY23" s="433"/>
      <c r="AZ23" s="433"/>
      <c r="BA23" s="433"/>
      <c r="BB23" s="433"/>
      <c r="BC23" s="433"/>
      <c r="BD23" s="433"/>
      <c r="BE23" s="433"/>
      <c r="BF23" s="433"/>
      <c r="BG23" s="433"/>
      <c r="BH23" s="433"/>
      <c r="BI23" s="433"/>
      <c r="BJ23" s="433"/>
      <c r="BK23" s="433"/>
      <c r="BL23" s="433"/>
      <c r="BM23" s="433"/>
      <c r="BN23" s="433"/>
      <c r="BO23" s="433"/>
      <c r="BP23" s="433"/>
      <c r="BQ23" s="433"/>
      <c r="BR23" s="433"/>
      <c r="BS23" s="433"/>
      <c r="BT23" s="433"/>
      <c r="BU23" s="433"/>
      <c r="BV23" s="433"/>
      <c r="BW23" s="433"/>
      <c r="BX23" s="433"/>
      <c r="BY23" s="433"/>
      <c r="BZ23" s="433"/>
      <c r="CA23" s="433"/>
      <c r="CB23" s="433"/>
      <c r="CC23" s="433"/>
      <c r="CD23" s="433"/>
      <c r="CE23" s="433"/>
      <c r="CF23" s="443"/>
    </row>
    <row r="24" spans="3:84" s="431" customFormat="1" ht="3.75" customHeight="1" x14ac:dyDescent="0.15">
      <c r="C24" s="432"/>
      <c r="D24" s="433"/>
      <c r="E24" s="433"/>
      <c r="F24" s="433"/>
      <c r="G24" s="433"/>
      <c r="H24" s="433"/>
      <c r="I24" s="433"/>
      <c r="J24" s="433"/>
      <c r="K24" s="433"/>
      <c r="L24" s="433"/>
      <c r="M24" s="433"/>
      <c r="N24" s="433"/>
      <c r="O24" s="433"/>
      <c r="P24" s="433"/>
      <c r="Q24" s="433"/>
      <c r="R24" s="433"/>
      <c r="S24" s="433"/>
      <c r="T24" s="433"/>
      <c r="U24" s="445"/>
      <c r="V24" s="433"/>
      <c r="W24" s="433"/>
      <c r="X24" s="433"/>
      <c r="Y24" s="433"/>
      <c r="Z24" s="433"/>
      <c r="AA24" s="433"/>
      <c r="AB24" s="433"/>
      <c r="AC24" s="433"/>
      <c r="AD24" s="433"/>
      <c r="AE24" s="433"/>
      <c r="AF24" s="433"/>
      <c r="AG24" s="433"/>
      <c r="AH24" s="433"/>
      <c r="AI24" s="433"/>
      <c r="AJ24" s="433"/>
      <c r="AK24" s="433"/>
      <c r="AL24" s="433"/>
      <c r="AM24" s="433"/>
      <c r="AN24" s="433"/>
      <c r="AO24" s="433"/>
      <c r="AP24" s="433"/>
      <c r="AQ24" s="433"/>
      <c r="AR24" s="433"/>
      <c r="AS24" s="433"/>
      <c r="AT24" s="441"/>
      <c r="AU24" s="441"/>
      <c r="AV24" s="433"/>
      <c r="AW24" s="433"/>
      <c r="AX24" s="433"/>
      <c r="AY24" s="433"/>
      <c r="AZ24" s="433"/>
      <c r="BA24" s="433"/>
      <c r="BB24" s="433"/>
      <c r="BC24" s="433"/>
      <c r="BD24" s="433"/>
      <c r="BE24" s="433"/>
      <c r="BF24" s="433"/>
      <c r="BG24" s="433"/>
      <c r="BH24" s="433"/>
      <c r="BI24" s="433"/>
      <c r="BJ24" s="433"/>
      <c r="BK24" s="433"/>
      <c r="BL24" s="433"/>
      <c r="BM24" s="433"/>
      <c r="BN24" s="433"/>
      <c r="BO24" s="433"/>
      <c r="BP24" s="433"/>
      <c r="BQ24" s="433"/>
      <c r="BR24" s="433"/>
      <c r="BS24" s="433"/>
      <c r="BT24" s="433"/>
      <c r="BU24" s="433"/>
      <c r="BV24" s="433"/>
      <c r="BW24" s="433"/>
      <c r="BX24" s="433"/>
      <c r="BY24" s="433"/>
      <c r="BZ24" s="433"/>
      <c r="CA24" s="433"/>
      <c r="CB24" s="433"/>
      <c r="CC24" s="433"/>
      <c r="CD24" s="433"/>
      <c r="CE24" s="433"/>
      <c r="CF24" s="443"/>
    </row>
    <row r="25" spans="3:84" s="431" customFormat="1" ht="3.75" customHeight="1" x14ac:dyDescent="0.15">
      <c r="C25" s="432"/>
      <c r="D25" s="433"/>
      <c r="E25" s="433"/>
      <c r="F25" s="433"/>
      <c r="G25" s="433"/>
      <c r="H25" s="433"/>
      <c r="I25" s="433"/>
      <c r="J25" s="433"/>
      <c r="K25" s="433"/>
      <c r="L25" s="433"/>
      <c r="M25" s="433"/>
      <c r="N25" s="433"/>
      <c r="O25" s="433"/>
      <c r="P25" s="433"/>
      <c r="Q25" s="433"/>
      <c r="R25" s="433"/>
      <c r="S25" s="433"/>
      <c r="T25" s="433"/>
      <c r="U25" s="433"/>
      <c r="V25" s="433"/>
      <c r="W25" s="433"/>
      <c r="X25" s="433"/>
      <c r="Y25" s="433"/>
      <c r="Z25" s="433"/>
      <c r="AA25" s="433"/>
      <c r="AB25" s="433"/>
      <c r="AC25" s="433"/>
      <c r="AD25" s="433"/>
      <c r="AE25" s="433"/>
      <c r="AF25" s="433"/>
      <c r="AG25" s="433"/>
      <c r="AH25" s="433"/>
      <c r="AI25" s="433"/>
      <c r="AJ25" s="433"/>
      <c r="AK25" s="433"/>
      <c r="AL25" s="433"/>
      <c r="AM25" s="433"/>
      <c r="AN25" s="433"/>
      <c r="AO25" s="433"/>
      <c r="AP25" s="433"/>
      <c r="AQ25" s="433"/>
      <c r="AR25" s="433"/>
      <c r="AS25" s="433"/>
      <c r="AT25" s="441"/>
      <c r="AU25" s="441"/>
      <c r="AV25" s="433"/>
      <c r="AW25" s="433"/>
      <c r="AX25" s="433"/>
      <c r="AY25" s="433"/>
      <c r="AZ25" s="433"/>
      <c r="BA25" s="433"/>
      <c r="BB25" s="433"/>
      <c r="BC25" s="433"/>
      <c r="BD25" s="433"/>
      <c r="BE25" s="433"/>
      <c r="BF25" s="433"/>
      <c r="BG25" s="433"/>
      <c r="BH25" s="433"/>
      <c r="BI25" s="433"/>
      <c r="BJ25" s="433"/>
      <c r="BK25" s="433"/>
      <c r="BL25" s="433"/>
      <c r="BM25" s="433"/>
      <c r="BN25" s="433"/>
      <c r="BO25" s="433"/>
      <c r="BP25" s="433"/>
      <c r="BQ25" s="433"/>
      <c r="BR25" s="433"/>
      <c r="BS25" s="433"/>
      <c r="BT25" s="433"/>
      <c r="BU25" s="433"/>
      <c r="BV25" s="433"/>
      <c r="BW25" s="433"/>
      <c r="BX25" s="433"/>
      <c r="BY25" s="433"/>
      <c r="BZ25" s="433"/>
      <c r="CA25" s="433"/>
      <c r="CB25" s="433"/>
      <c r="CC25" s="433"/>
      <c r="CD25" s="433"/>
      <c r="CE25" s="433"/>
      <c r="CF25" s="443"/>
    </row>
    <row r="26" spans="3:84" s="431" customFormat="1" ht="3.75" customHeight="1" x14ac:dyDescent="0.15">
      <c r="C26" s="432"/>
      <c r="D26" s="433"/>
      <c r="E26" s="433"/>
      <c r="F26" s="433"/>
      <c r="G26" s="433"/>
      <c r="H26" s="433"/>
      <c r="I26" s="433"/>
      <c r="J26" s="433"/>
      <c r="K26" s="433"/>
      <c r="L26" s="433"/>
      <c r="M26" s="433"/>
      <c r="N26" s="433"/>
      <c r="O26" s="433"/>
      <c r="P26" s="433"/>
      <c r="Q26" s="433"/>
      <c r="R26" s="433"/>
      <c r="S26" s="433"/>
      <c r="T26" s="433"/>
      <c r="U26" s="433"/>
      <c r="V26" s="433"/>
      <c r="W26" s="433"/>
      <c r="X26" s="433"/>
      <c r="Y26" s="433"/>
      <c r="Z26" s="433"/>
      <c r="AA26" s="433"/>
      <c r="AB26" s="433"/>
      <c r="AC26" s="433"/>
      <c r="AD26" s="433"/>
      <c r="AE26" s="433"/>
      <c r="AF26" s="433"/>
      <c r="AG26" s="433"/>
      <c r="AH26" s="433"/>
      <c r="AI26" s="433"/>
      <c r="AJ26" s="433"/>
      <c r="AK26" s="433"/>
      <c r="AL26" s="433"/>
      <c r="AM26" s="433"/>
      <c r="AN26" s="433"/>
      <c r="AO26" s="433"/>
      <c r="AP26" s="433"/>
      <c r="AQ26" s="433"/>
      <c r="AR26" s="433"/>
      <c r="AS26" s="433"/>
      <c r="AT26" s="441"/>
      <c r="AU26" s="441"/>
      <c r="AV26" s="433"/>
      <c r="AW26" s="433"/>
      <c r="AX26" s="433"/>
      <c r="AY26" s="433"/>
      <c r="AZ26" s="433"/>
      <c r="BA26" s="433"/>
      <c r="BB26" s="433"/>
      <c r="BC26" s="433"/>
      <c r="BD26" s="433"/>
      <c r="BE26" s="433"/>
      <c r="BF26" s="433"/>
      <c r="BG26" s="433"/>
      <c r="BH26" s="433"/>
      <c r="BI26" s="433"/>
      <c r="BJ26" s="433"/>
      <c r="BK26" s="433"/>
      <c r="BL26" s="433"/>
      <c r="BM26" s="433"/>
      <c r="BN26" s="433"/>
      <c r="BO26" s="433"/>
      <c r="BP26" s="433"/>
      <c r="BQ26" s="433"/>
      <c r="BR26" s="433"/>
      <c r="BS26" s="433"/>
      <c r="BT26" s="433"/>
      <c r="BU26" s="433"/>
      <c r="BV26" s="433"/>
      <c r="BW26" s="433"/>
      <c r="BX26" s="433"/>
      <c r="BY26" s="433"/>
      <c r="BZ26" s="433"/>
      <c r="CA26" s="433"/>
      <c r="CB26" s="433"/>
      <c r="CC26" s="433"/>
      <c r="CD26" s="433"/>
      <c r="CE26" s="433"/>
      <c r="CF26" s="443"/>
    </row>
    <row r="27" spans="3:84" s="431" customFormat="1" ht="3.75" customHeight="1" x14ac:dyDescent="0.15">
      <c r="C27" s="446"/>
      <c r="D27" s="433"/>
      <c r="E27" s="433"/>
      <c r="F27" s="433"/>
      <c r="G27" s="433"/>
      <c r="H27" s="433"/>
      <c r="I27" s="433"/>
      <c r="J27" s="433"/>
      <c r="K27" s="433"/>
      <c r="L27" s="433"/>
      <c r="M27" s="433"/>
      <c r="N27" s="433"/>
      <c r="O27" s="433"/>
      <c r="P27" s="433"/>
      <c r="Q27" s="433"/>
      <c r="R27" s="433"/>
      <c r="S27" s="433"/>
      <c r="T27" s="433"/>
      <c r="U27" s="433"/>
      <c r="V27" s="433"/>
      <c r="W27" s="433"/>
      <c r="X27" s="433"/>
      <c r="Y27" s="433"/>
      <c r="Z27" s="433"/>
      <c r="AA27" s="433"/>
      <c r="AB27" s="433"/>
      <c r="AC27" s="433"/>
      <c r="AD27" s="433"/>
      <c r="AE27" s="433"/>
      <c r="AF27" s="433"/>
      <c r="AG27" s="433"/>
      <c r="AH27" s="433"/>
      <c r="AI27" s="433"/>
      <c r="AJ27" s="433"/>
      <c r="AK27" s="433"/>
      <c r="AL27" s="433"/>
      <c r="AM27" s="433"/>
      <c r="AN27" s="433"/>
      <c r="AO27" s="433"/>
      <c r="AP27" s="433"/>
      <c r="AQ27" s="433"/>
      <c r="AR27" s="433"/>
      <c r="AS27" s="433"/>
      <c r="AT27" s="441"/>
      <c r="AU27" s="441"/>
      <c r="AV27" s="433"/>
      <c r="AW27" s="433"/>
      <c r="AX27" s="433"/>
      <c r="AY27" s="433"/>
      <c r="AZ27" s="433"/>
      <c r="BA27" s="433"/>
      <c r="BB27" s="433"/>
      <c r="BC27" s="433"/>
      <c r="BD27" s="433"/>
      <c r="BE27" s="433"/>
      <c r="BF27" s="433"/>
      <c r="BG27" s="433"/>
      <c r="BH27" s="433"/>
      <c r="BI27" s="433"/>
      <c r="BJ27" s="433"/>
      <c r="BK27" s="433"/>
      <c r="BL27" s="433"/>
      <c r="BM27" s="433"/>
      <c r="BN27" s="433"/>
      <c r="BO27" s="433"/>
      <c r="BP27" s="433"/>
      <c r="BQ27" s="433"/>
      <c r="BR27" s="433"/>
      <c r="BS27" s="433"/>
      <c r="BT27" s="433"/>
      <c r="BU27" s="433"/>
      <c r="BV27" s="433"/>
      <c r="BW27" s="433"/>
      <c r="BX27" s="433"/>
      <c r="BY27" s="433"/>
      <c r="BZ27" s="433"/>
      <c r="CA27" s="433"/>
      <c r="CB27" s="433"/>
      <c r="CC27" s="433"/>
      <c r="CD27" s="433"/>
      <c r="CE27" s="433"/>
      <c r="CF27" s="443"/>
    </row>
    <row r="28" spans="3:84" s="439" customFormat="1" ht="3.75" customHeight="1" x14ac:dyDescent="0.2">
      <c r="C28" s="447"/>
      <c r="D28" s="433"/>
      <c r="E28" s="433"/>
      <c r="F28" s="433"/>
      <c r="G28" s="433"/>
      <c r="H28" s="433"/>
      <c r="I28" s="433"/>
      <c r="J28" s="433"/>
      <c r="K28" s="433"/>
      <c r="L28" s="433"/>
      <c r="M28" s="433"/>
      <c r="N28" s="433"/>
      <c r="O28" s="433"/>
      <c r="P28" s="433"/>
      <c r="Q28" s="433"/>
      <c r="R28" s="433"/>
      <c r="S28" s="433"/>
      <c r="T28" s="433"/>
      <c r="U28" s="433"/>
      <c r="V28" s="433"/>
      <c r="W28" s="433"/>
      <c r="X28" s="433"/>
      <c r="Y28" s="433"/>
      <c r="Z28" s="433"/>
      <c r="AA28" s="433"/>
      <c r="AB28" s="433"/>
      <c r="AC28" s="433"/>
      <c r="AD28" s="433"/>
      <c r="AE28" s="433"/>
      <c r="AF28" s="433"/>
      <c r="AG28" s="433"/>
      <c r="AH28" s="433"/>
      <c r="AI28" s="433"/>
      <c r="AJ28" s="433"/>
      <c r="AK28" s="433"/>
      <c r="AL28" s="433"/>
      <c r="AM28" s="433"/>
      <c r="AN28" s="433"/>
      <c r="AO28" s="433"/>
      <c r="AP28" s="433"/>
      <c r="AQ28" s="433"/>
      <c r="AR28" s="433"/>
      <c r="AS28" s="433"/>
      <c r="AT28" s="431"/>
      <c r="AU28" s="431"/>
      <c r="AV28" s="433"/>
      <c r="AW28" s="433"/>
      <c r="AX28" s="433"/>
      <c r="AY28" s="433"/>
      <c r="AZ28" s="433"/>
      <c r="BA28" s="433"/>
      <c r="BB28" s="433"/>
      <c r="BC28" s="433"/>
      <c r="BD28" s="433"/>
      <c r="BE28" s="433"/>
      <c r="BF28" s="433"/>
      <c r="BG28" s="433"/>
      <c r="BH28" s="433"/>
      <c r="BI28" s="433"/>
      <c r="BJ28" s="433"/>
      <c r="BK28" s="433"/>
      <c r="BL28" s="433"/>
      <c r="BM28" s="433"/>
      <c r="BN28" s="433"/>
      <c r="BO28" s="433"/>
      <c r="BP28" s="433"/>
      <c r="BQ28" s="433"/>
      <c r="BR28" s="433"/>
      <c r="BS28" s="433"/>
      <c r="BT28" s="433"/>
      <c r="BU28" s="433"/>
      <c r="BV28" s="433"/>
      <c r="BW28" s="433"/>
      <c r="BX28" s="433"/>
      <c r="BY28" s="433"/>
      <c r="BZ28" s="433"/>
      <c r="CA28" s="433"/>
      <c r="CB28" s="433"/>
      <c r="CC28" s="433"/>
      <c r="CD28" s="433"/>
      <c r="CE28" s="433"/>
      <c r="CF28" s="443"/>
    </row>
    <row r="29" spans="3:84" s="431" customFormat="1" ht="3.75" customHeight="1" x14ac:dyDescent="0.15">
      <c r="C29" s="446"/>
      <c r="D29" s="433"/>
      <c r="E29" s="433"/>
      <c r="F29" s="433"/>
      <c r="G29" s="433"/>
      <c r="H29" s="433"/>
      <c r="I29" s="433"/>
      <c r="J29" s="433"/>
      <c r="K29" s="433"/>
      <c r="L29" s="433"/>
      <c r="M29" s="433"/>
      <c r="N29" s="433"/>
      <c r="O29" s="433"/>
      <c r="P29" s="433"/>
      <c r="Q29" s="433"/>
      <c r="R29" s="433"/>
      <c r="S29" s="433"/>
      <c r="T29" s="433"/>
      <c r="U29" s="433"/>
      <c r="V29" s="433"/>
      <c r="W29" s="433"/>
      <c r="X29" s="433"/>
      <c r="Y29" s="433"/>
      <c r="Z29" s="433"/>
      <c r="AA29" s="433"/>
      <c r="AB29" s="433"/>
      <c r="AC29" s="433"/>
      <c r="AD29" s="433"/>
      <c r="AE29" s="433"/>
      <c r="AF29" s="433"/>
      <c r="AG29" s="433"/>
      <c r="AH29" s="433"/>
      <c r="AI29" s="433"/>
      <c r="AJ29" s="433"/>
      <c r="AK29" s="433"/>
      <c r="AL29" s="433"/>
      <c r="AM29" s="433"/>
      <c r="AN29" s="433"/>
      <c r="AO29" s="433"/>
      <c r="AP29" s="433"/>
      <c r="AQ29" s="433"/>
      <c r="AR29" s="433"/>
      <c r="AS29" s="433"/>
      <c r="AV29" s="433"/>
      <c r="AW29" s="433"/>
      <c r="AX29" s="433"/>
      <c r="AY29" s="433"/>
      <c r="AZ29" s="433"/>
      <c r="BA29" s="433"/>
      <c r="BB29" s="433"/>
      <c r="BC29" s="433"/>
      <c r="BD29" s="433"/>
      <c r="BE29" s="433"/>
      <c r="BF29" s="433"/>
      <c r="BG29" s="433"/>
      <c r="BH29" s="433"/>
      <c r="BI29" s="433"/>
      <c r="BJ29" s="433"/>
      <c r="BK29" s="433"/>
      <c r="BL29" s="433"/>
      <c r="BM29" s="433"/>
      <c r="BN29" s="433"/>
      <c r="BO29" s="433"/>
      <c r="BP29" s="433"/>
      <c r="BQ29" s="433"/>
      <c r="BR29" s="433"/>
      <c r="BS29" s="433"/>
      <c r="BT29" s="433"/>
      <c r="BU29" s="433"/>
      <c r="BV29" s="433"/>
      <c r="BW29" s="433"/>
      <c r="BX29" s="433"/>
      <c r="BY29" s="433"/>
      <c r="BZ29" s="433"/>
      <c r="CA29" s="433"/>
      <c r="CB29" s="433"/>
      <c r="CC29" s="433"/>
      <c r="CD29" s="433"/>
      <c r="CE29" s="433"/>
      <c r="CF29" s="443"/>
    </row>
    <row r="30" spans="3:84" s="431" customFormat="1" ht="3.75" customHeight="1" x14ac:dyDescent="0.2">
      <c r="C30" s="432"/>
      <c r="D30" s="433"/>
      <c r="E30" s="433"/>
      <c r="F30" s="433"/>
      <c r="G30" s="433"/>
      <c r="H30" s="433"/>
      <c r="I30" s="433"/>
      <c r="J30" s="433"/>
      <c r="K30" s="433"/>
      <c r="L30" s="433"/>
      <c r="M30" s="433"/>
      <c r="N30" s="433"/>
      <c r="O30" s="433"/>
      <c r="P30" s="433"/>
      <c r="Q30" s="433"/>
      <c r="R30" s="433"/>
      <c r="S30" s="433"/>
      <c r="T30" s="433"/>
      <c r="U30" s="433"/>
      <c r="V30" s="433"/>
      <c r="W30" s="433"/>
      <c r="X30" s="433"/>
      <c r="Y30" s="433"/>
      <c r="Z30" s="433"/>
      <c r="AA30" s="433"/>
      <c r="AB30" s="433"/>
      <c r="AC30" s="433"/>
      <c r="AD30" s="433"/>
      <c r="AE30" s="433"/>
      <c r="AF30" s="433"/>
      <c r="AG30" s="433"/>
      <c r="AH30" s="433"/>
      <c r="AI30" s="433"/>
      <c r="AJ30" s="433"/>
      <c r="AK30" s="433"/>
      <c r="AL30" s="433"/>
      <c r="AM30" s="433"/>
      <c r="AN30" s="433"/>
      <c r="AO30" s="433"/>
      <c r="AP30" s="433"/>
      <c r="AQ30" s="433"/>
      <c r="AR30" s="433"/>
      <c r="AS30" s="433"/>
      <c r="AT30" s="448"/>
      <c r="AU30" s="448"/>
      <c r="AV30" s="433"/>
      <c r="AW30" s="433"/>
      <c r="AX30" s="433"/>
      <c r="AY30" s="433"/>
      <c r="AZ30" s="433"/>
      <c r="BA30" s="433"/>
      <c r="BB30" s="433"/>
      <c r="BC30" s="433"/>
      <c r="BD30" s="433"/>
      <c r="BE30" s="433"/>
      <c r="BF30" s="433"/>
      <c r="BG30" s="433"/>
      <c r="BH30" s="433"/>
      <c r="BI30" s="433"/>
      <c r="BJ30" s="433"/>
      <c r="BK30" s="433"/>
      <c r="BL30" s="433"/>
      <c r="BM30" s="433"/>
      <c r="BN30" s="433"/>
      <c r="BO30" s="433"/>
      <c r="BP30" s="433"/>
      <c r="BQ30" s="433"/>
      <c r="BR30" s="433"/>
      <c r="BS30" s="433"/>
      <c r="BT30" s="433"/>
      <c r="BU30" s="433"/>
      <c r="BV30" s="433"/>
      <c r="BW30" s="433"/>
      <c r="BX30" s="433"/>
      <c r="BY30" s="433"/>
      <c r="BZ30" s="433"/>
      <c r="CA30" s="433"/>
      <c r="CB30" s="433"/>
      <c r="CC30" s="433"/>
      <c r="CD30" s="433"/>
      <c r="CE30" s="433"/>
      <c r="CF30" s="443"/>
    </row>
    <row r="31" spans="3:84" s="431" customFormat="1" ht="3.75" customHeight="1" x14ac:dyDescent="0.15">
      <c r="C31" s="432"/>
      <c r="D31" s="433"/>
      <c r="E31" s="433"/>
      <c r="F31" s="433"/>
      <c r="G31" s="433"/>
      <c r="H31" s="433"/>
      <c r="I31" s="433"/>
      <c r="J31" s="433"/>
      <c r="K31" s="433"/>
      <c r="L31" s="433"/>
      <c r="M31" s="433"/>
      <c r="N31" s="433"/>
      <c r="O31" s="433"/>
      <c r="P31" s="433"/>
      <c r="Q31" s="433"/>
      <c r="R31" s="433"/>
      <c r="S31" s="433"/>
      <c r="T31" s="433"/>
      <c r="U31" s="433"/>
      <c r="V31" s="433"/>
      <c r="W31" s="433"/>
      <c r="X31" s="433"/>
      <c r="Y31" s="433"/>
      <c r="Z31" s="433"/>
      <c r="AA31" s="433"/>
      <c r="AB31" s="433"/>
      <c r="AC31" s="433"/>
      <c r="AD31" s="433"/>
      <c r="AE31" s="433"/>
      <c r="AF31" s="433"/>
      <c r="AG31" s="433"/>
      <c r="AH31" s="433"/>
      <c r="AI31" s="433"/>
      <c r="AJ31" s="433"/>
      <c r="AK31" s="433"/>
      <c r="AL31" s="433"/>
      <c r="AM31" s="433"/>
      <c r="AN31" s="433"/>
      <c r="AO31" s="433"/>
      <c r="AP31" s="433"/>
      <c r="AQ31" s="433"/>
      <c r="AR31" s="433"/>
      <c r="AS31" s="433"/>
      <c r="AV31" s="433"/>
      <c r="AW31" s="433"/>
      <c r="AX31" s="433"/>
      <c r="AY31" s="433"/>
      <c r="AZ31" s="433"/>
      <c r="BA31" s="433"/>
      <c r="BB31" s="433"/>
      <c r="BC31" s="433"/>
      <c r="BD31" s="433"/>
      <c r="BE31" s="433"/>
      <c r="BF31" s="433"/>
      <c r="BG31" s="433"/>
      <c r="BH31" s="433"/>
      <c r="BI31" s="433"/>
      <c r="BJ31" s="433"/>
      <c r="BK31" s="433"/>
      <c r="BL31" s="433"/>
      <c r="BM31" s="433"/>
      <c r="BN31" s="433"/>
      <c r="BO31" s="433"/>
      <c r="BP31" s="433"/>
      <c r="BQ31" s="433"/>
      <c r="BR31" s="433"/>
      <c r="BS31" s="433"/>
      <c r="BT31" s="433"/>
      <c r="BU31" s="433"/>
      <c r="BV31" s="433"/>
      <c r="BW31" s="433"/>
      <c r="BX31" s="433"/>
      <c r="BY31" s="433"/>
      <c r="BZ31" s="433"/>
      <c r="CA31" s="433"/>
      <c r="CB31" s="433"/>
      <c r="CC31" s="433"/>
      <c r="CD31" s="433"/>
      <c r="CE31" s="433"/>
      <c r="CF31" s="443"/>
    </row>
    <row r="32" spans="3:84" s="431" customFormat="1" ht="3.75" customHeight="1" x14ac:dyDescent="0.15">
      <c r="C32" s="432"/>
      <c r="D32" s="433"/>
      <c r="E32" s="433"/>
      <c r="F32" s="433"/>
      <c r="G32" s="433"/>
      <c r="H32" s="433"/>
      <c r="I32" s="433"/>
      <c r="J32" s="433"/>
      <c r="K32" s="433"/>
      <c r="L32" s="433"/>
      <c r="M32" s="433"/>
      <c r="N32" s="433"/>
      <c r="O32" s="433"/>
      <c r="P32" s="433"/>
      <c r="Q32" s="433"/>
      <c r="R32" s="433"/>
      <c r="S32" s="433"/>
      <c r="T32" s="433"/>
      <c r="U32" s="433"/>
      <c r="V32" s="433"/>
      <c r="W32" s="433"/>
      <c r="X32" s="433"/>
      <c r="Y32" s="433"/>
      <c r="Z32" s="433"/>
      <c r="AA32" s="433"/>
      <c r="AB32" s="433"/>
      <c r="AC32" s="433"/>
      <c r="AD32" s="433"/>
      <c r="AE32" s="433"/>
      <c r="AF32" s="433"/>
      <c r="AG32" s="433"/>
      <c r="AH32" s="433"/>
      <c r="AI32" s="433"/>
      <c r="AJ32" s="433"/>
      <c r="AK32" s="433"/>
      <c r="AL32" s="433"/>
      <c r="AM32" s="433"/>
      <c r="AN32" s="433"/>
      <c r="AO32" s="433"/>
      <c r="AP32" s="433"/>
      <c r="AQ32" s="433"/>
      <c r="AR32" s="433"/>
      <c r="AS32" s="433"/>
      <c r="AV32" s="433"/>
      <c r="AW32" s="433"/>
      <c r="AX32" s="433"/>
      <c r="AY32" s="433"/>
      <c r="AZ32" s="433"/>
      <c r="BA32" s="433"/>
      <c r="BB32" s="433"/>
      <c r="BC32" s="433"/>
      <c r="BD32" s="433"/>
      <c r="BE32" s="433"/>
      <c r="BF32" s="433"/>
      <c r="BG32" s="433"/>
      <c r="BH32" s="433"/>
      <c r="BI32" s="433"/>
      <c r="BJ32" s="433"/>
      <c r="BK32" s="433"/>
      <c r="BL32" s="433"/>
      <c r="BM32" s="433"/>
      <c r="BN32" s="433"/>
      <c r="BO32" s="433"/>
      <c r="BP32" s="433"/>
      <c r="BQ32" s="433"/>
      <c r="BR32" s="433"/>
      <c r="BS32" s="433"/>
      <c r="BT32" s="433"/>
      <c r="BU32" s="433"/>
      <c r="BV32" s="433"/>
      <c r="BW32" s="433"/>
      <c r="BX32" s="433"/>
      <c r="BY32" s="433"/>
      <c r="BZ32" s="433"/>
      <c r="CA32" s="433"/>
      <c r="CB32" s="433"/>
      <c r="CC32" s="433"/>
      <c r="CD32" s="433"/>
      <c r="CE32" s="433"/>
      <c r="CF32" s="443"/>
    </row>
    <row r="33" spans="3:116" s="431" customFormat="1" ht="3.75" customHeight="1" x14ac:dyDescent="0.15">
      <c r="C33" s="432"/>
      <c r="D33" s="433"/>
      <c r="E33" s="433"/>
      <c r="F33" s="433"/>
      <c r="G33" s="433"/>
      <c r="H33" s="433"/>
      <c r="I33" s="433"/>
      <c r="J33" s="433"/>
      <c r="K33" s="433"/>
      <c r="L33" s="433"/>
      <c r="M33" s="433"/>
      <c r="N33" s="433"/>
      <c r="O33" s="433"/>
      <c r="P33" s="433"/>
      <c r="Q33" s="433"/>
      <c r="R33" s="433"/>
      <c r="S33" s="433"/>
      <c r="T33" s="433"/>
      <c r="U33" s="433"/>
      <c r="V33" s="433"/>
      <c r="W33" s="433"/>
      <c r="X33" s="433"/>
      <c r="Y33" s="433"/>
      <c r="Z33" s="433"/>
      <c r="AA33" s="433"/>
      <c r="AB33" s="433"/>
      <c r="AC33" s="433"/>
      <c r="AD33" s="433"/>
      <c r="AE33" s="433"/>
      <c r="AF33" s="433"/>
      <c r="AG33" s="433"/>
      <c r="AH33" s="433"/>
      <c r="AI33" s="433"/>
      <c r="AJ33" s="433"/>
      <c r="AK33" s="433"/>
      <c r="AL33" s="433"/>
      <c r="AM33" s="433"/>
      <c r="AN33" s="433"/>
      <c r="AO33" s="433"/>
      <c r="AP33" s="433"/>
      <c r="AQ33" s="433"/>
      <c r="AR33" s="433"/>
      <c r="AS33" s="433"/>
      <c r="AT33" s="441"/>
      <c r="AU33" s="441"/>
      <c r="AV33" s="433"/>
      <c r="AW33" s="433"/>
      <c r="AX33" s="433"/>
      <c r="AY33" s="433"/>
      <c r="AZ33" s="433"/>
      <c r="BA33" s="433"/>
      <c r="BB33" s="433"/>
      <c r="BC33" s="433"/>
      <c r="BD33" s="433"/>
      <c r="BE33" s="433"/>
      <c r="BF33" s="433"/>
      <c r="BG33" s="433"/>
      <c r="BH33" s="433"/>
      <c r="BI33" s="433"/>
      <c r="BJ33" s="433"/>
      <c r="BK33" s="433"/>
      <c r="BL33" s="433"/>
      <c r="BM33" s="433"/>
      <c r="BN33" s="433"/>
      <c r="BO33" s="433"/>
      <c r="BP33" s="433"/>
      <c r="BQ33" s="433"/>
      <c r="BR33" s="433"/>
      <c r="BS33" s="433"/>
      <c r="BT33" s="433"/>
      <c r="BU33" s="433"/>
      <c r="BV33" s="433"/>
      <c r="BW33" s="433"/>
      <c r="BX33" s="433"/>
      <c r="BY33" s="433"/>
      <c r="BZ33" s="433"/>
      <c r="CA33" s="433"/>
      <c r="CB33" s="433"/>
      <c r="CC33" s="433"/>
      <c r="CD33" s="433"/>
      <c r="CE33" s="433"/>
      <c r="CF33" s="443"/>
    </row>
    <row r="34" spans="3:116" s="431" customFormat="1" ht="3.75" customHeight="1" x14ac:dyDescent="0.15">
      <c r="C34" s="432"/>
      <c r="D34" s="433"/>
      <c r="E34" s="433"/>
      <c r="F34" s="433"/>
      <c r="G34" s="433"/>
      <c r="H34" s="433"/>
      <c r="I34" s="433"/>
      <c r="J34" s="433"/>
      <c r="K34" s="433"/>
      <c r="L34" s="433"/>
      <c r="M34" s="433"/>
      <c r="N34" s="433"/>
      <c r="O34" s="433"/>
      <c r="P34" s="433"/>
      <c r="Q34" s="433"/>
      <c r="R34" s="433"/>
      <c r="S34" s="433"/>
      <c r="T34" s="433"/>
      <c r="U34" s="433"/>
      <c r="V34" s="433"/>
      <c r="W34" s="433"/>
      <c r="X34" s="433"/>
      <c r="Y34" s="433"/>
      <c r="Z34" s="433"/>
      <c r="AA34" s="433"/>
      <c r="AB34" s="433"/>
      <c r="AC34" s="433"/>
      <c r="AD34" s="433"/>
      <c r="AE34" s="433"/>
      <c r="AF34" s="433"/>
      <c r="AG34" s="433"/>
      <c r="AH34" s="433"/>
      <c r="AI34" s="433"/>
      <c r="AJ34" s="433"/>
      <c r="AK34" s="433"/>
      <c r="AL34" s="433"/>
      <c r="AM34" s="433"/>
      <c r="AN34" s="433"/>
      <c r="AO34" s="433"/>
      <c r="AP34" s="433"/>
      <c r="AQ34" s="433"/>
      <c r="AR34" s="433"/>
      <c r="AS34" s="433"/>
      <c r="AT34" s="441"/>
      <c r="AU34" s="441"/>
      <c r="AV34" s="433"/>
      <c r="AW34" s="433"/>
      <c r="AX34" s="433"/>
      <c r="AY34" s="433"/>
      <c r="AZ34" s="433"/>
      <c r="BA34" s="433"/>
      <c r="BB34" s="433"/>
      <c r="BC34" s="433"/>
      <c r="BD34" s="433"/>
      <c r="BE34" s="433"/>
      <c r="BF34" s="433"/>
      <c r="BG34" s="433"/>
      <c r="BH34" s="433"/>
      <c r="BI34" s="433"/>
      <c r="BJ34" s="433"/>
      <c r="BK34" s="433"/>
      <c r="BL34" s="433"/>
      <c r="BM34" s="433"/>
      <c r="BN34" s="433"/>
      <c r="BO34" s="433"/>
      <c r="BP34" s="433"/>
      <c r="BQ34" s="433"/>
      <c r="BR34" s="433"/>
      <c r="BS34" s="433"/>
      <c r="BT34" s="433"/>
      <c r="BU34" s="433"/>
      <c r="BV34" s="433"/>
      <c r="BW34" s="433"/>
      <c r="BX34" s="433"/>
      <c r="BY34" s="433"/>
      <c r="BZ34" s="433"/>
      <c r="CA34" s="433"/>
      <c r="CB34" s="433"/>
      <c r="CC34" s="433"/>
      <c r="CD34" s="433"/>
      <c r="CE34" s="433"/>
      <c r="CF34" s="443"/>
    </row>
    <row r="35" spans="3:116" s="431" customFormat="1" ht="3.75" customHeight="1" x14ac:dyDescent="0.15">
      <c r="C35" s="432"/>
      <c r="D35" s="433"/>
      <c r="E35" s="433"/>
      <c r="F35" s="433"/>
      <c r="G35" s="433"/>
      <c r="H35" s="433"/>
      <c r="I35" s="433"/>
      <c r="J35" s="433"/>
      <c r="K35" s="433"/>
      <c r="L35" s="433"/>
      <c r="M35" s="433"/>
      <c r="N35" s="433"/>
      <c r="O35" s="433"/>
      <c r="P35" s="433"/>
      <c r="Q35" s="433"/>
      <c r="R35" s="433"/>
      <c r="S35" s="433"/>
      <c r="T35" s="433"/>
      <c r="U35" s="433"/>
      <c r="V35" s="433"/>
      <c r="W35" s="433"/>
      <c r="X35" s="433"/>
      <c r="Y35" s="433"/>
      <c r="Z35" s="433"/>
      <c r="AA35" s="433"/>
      <c r="AB35" s="433"/>
      <c r="AC35" s="433"/>
      <c r="AD35" s="433"/>
      <c r="AE35" s="433"/>
      <c r="AF35" s="433"/>
      <c r="AG35" s="433"/>
      <c r="AH35" s="433"/>
      <c r="AI35" s="433"/>
      <c r="AJ35" s="433"/>
      <c r="AK35" s="433"/>
      <c r="AL35" s="433"/>
      <c r="AM35" s="433"/>
      <c r="AN35" s="433"/>
      <c r="AO35" s="433"/>
      <c r="AP35" s="433"/>
      <c r="AQ35" s="433"/>
      <c r="AR35" s="433"/>
      <c r="AS35" s="433"/>
      <c r="AT35" s="434"/>
      <c r="AU35" s="434"/>
      <c r="AV35" s="433"/>
      <c r="AW35" s="433"/>
      <c r="AX35" s="433"/>
      <c r="AY35" s="433"/>
      <c r="AZ35" s="433"/>
      <c r="BA35" s="433"/>
      <c r="BB35" s="433"/>
      <c r="BC35" s="433"/>
      <c r="BD35" s="433"/>
      <c r="BE35" s="433"/>
      <c r="BF35" s="433"/>
      <c r="BG35" s="433"/>
      <c r="BH35" s="433"/>
      <c r="BI35" s="433"/>
      <c r="BJ35" s="433"/>
      <c r="BK35" s="433"/>
      <c r="BL35" s="433"/>
      <c r="BM35" s="433"/>
      <c r="BN35" s="433"/>
      <c r="BO35" s="433"/>
      <c r="BP35" s="433"/>
      <c r="BQ35" s="433"/>
      <c r="BR35" s="433"/>
      <c r="BS35" s="433"/>
      <c r="BT35" s="433"/>
      <c r="BU35" s="433"/>
      <c r="BV35" s="433"/>
      <c r="BW35" s="433"/>
      <c r="BX35" s="433"/>
      <c r="BY35" s="433"/>
      <c r="BZ35" s="433"/>
      <c r="CA35" s="433"/>
      <c r="CB35" s="433"/>
      <c r="CC35" s="433"/>
      <c r="CD35" s="433"/>
      <c r="CE35" s="433"/>
      <c r="CF35" s="443"/>
    </row>
    <row r="36" spans="3:116" s="431" customFormat="1" ht="3.75" customHeight="1" x14ac:dyDescent="0.15">
      <c r="C36" s="432"/>
      <c r="D36" s="433"/>
      <c r="E36" s="433"/>
      <c r="F36" s="433"/>
      <c r="G36" s="433"/>
      <c r="H36" s="433"/>
      <c r="I36" s="433"/>
      <c r="J36" s="433"/>
      <c r="K36" s="433"/>
      <c r="L36" s="433"/>
      <c r="M36" s="433"/>
      <c r="N36" s="433"/>
      <c r="O36" s="433"/>
      <c r="P36" s="433"/>
      <c r="Q36" s="433"/>
      <c r="R36" s="433"/>
      <c r="S36" s="433"/>
      <c r="T36" s="433"/>
      <c r="U36" s="433"/>
      <c r="V36" s="433"/>
      <c r="W36" s="433"/>
      <c r="X36" s="433"/>
      <c r="Y36" s="433"/>
      <c r="Z36" s="433"/>
      <c r="AA36" s="433"/>
      <c r="AB36" s="433"/>
      <c r="AC36" s="433"/>
      <c r="AD36" s="433"/>
      <c r="AE36" s="433"/>
      <c r="AF36" s="433"/>
      <c r="AG36" s="433"/>
      <c r="AH36" s="433"/>
      <c r="AI36" s="433"/>
      <c r="AJ36" s="433"/>
      <c r="AK36" s="433"/>
      <c r="AL36" s="433"/>
      <c r="AM36" s="433"/>
      <c r="AN36" s="433"/>
      <c r="AO36" s="433"/>
      <c r="AP36" s="433"/>
      <c r="AQ36" s="433"/>
      <c r="AR36" s="433"/>
      <c r="AS36" s="433"/>
      <c r="AV36" s="433"/>
      <c r="AW36" s="433"/>
      <c r="AX36" s="433"/>
      <c r="AY36" s="433"/>
      <c r="AZ36" s="433"/>
      <c r="BA36" s="433"/>
      <c r="BB36" s="433"/>
      <c r="BC36" s="433"/>
      <c r="BD36" s="433"/>
      <c r="BE36" s="433"/>
      <c r="BF36" s="433"/>
      <c r="BG36" s="433"/>
      <c r="BH36" s="433"/>
      <c r="BI36" s="433"/>
      <c r="BJ36" s="433"/>
      <c r="BK36" s="433"/>
      <c r="BL36" s="433"/>
      <c r="BM36" s="433"/>
      <c r="BN36" s="433"/>
      <c r="BO36" s="433"/>
      <c r="BP36" s="433"/>
      <c r="BQ36" s="433"/>
      <c r="BR36" s="433"/>
      <c r="BS36" s="433"/>
      <c r="BT36" s="433"/>
      <c r="BU36" s="433"/>
      <c r="BV36" s="433"/>
      <c r="BW36" s="433"/>
      <c r="BX36" s="433"/>
      <c r="BY36" s="433"/>
      <c r="BZ36" s="433"/>
      <c r="CA36" s="433"/>
      <c r="CB36" s="433"/>
      <c r="CC36" s="433"/>
      <c r="CD36" s="433"/>
      <c r="CE36" s="433"/>
      <c r="CF36" s="443"/>
    </row>
    <row r="37" spans="3:116" s="431" customFormat="1" ht="3.75" customHeight="1" x14ac:dyDescent="0.15">
      <c r="C37" s="432"/>
      <c r="D37" s="433"/>
      <c r="E37" s="433"/>
      <c r="F37" s="433"/>
      <c r="G37" s="433"/>
      <c r="H37" s="433"/>
      <c r="I37" s="433"/>
      <c r="J37" s="433"/>
      <c r="K37" s="433"/>
      <c r="L37" s="433"/>
      <c r="M37" s="433"/>
      <c r="N37" s="433"/>
      <c r="O37" s="433"/>
      <c r="P37" s="433"/>
      <c r="Q37" s="433"/>
      <c r="R37" s="433"/>
      <c r="S37" s="433"/>
      <c r="T37" s="433"/>
      <c r="U37" s="433"/>
      <c r="V37" s="433"/>
      <c r="W37" s="433"/>
      <c r="X37" s="433"/>
      <c r="Y37" s="433"/>
      <c r="Z37" s="433"/>
      <c r="AA37" s="433"/>
      <c r="AB37" s="433"/>
      <c r="AC37" s="433"/>
      <c r="AD37" s="433"/>
      <c r="AE37" s="433"/>
      <c r="AF37" s="433"/>
      <c r="AG37" s="433"/>
      <c r="AH37" s="433"/>
      <c r="AI37" s="433"/>
      <c r="AJ37" s="433"/>
      <c r="AK37" s="433"/>
      <c r="AL37" s="433"/>
      <c r="AM37" s="433"/>
      <c r="AN37" s="433"/>
      <c r="AO37" s="433"/>
      <c r="AP37" s="433"/>
      <c r="AQ37" s="433"/>
      <c r="AR37" s="433"/>
      <c r="AS37" s="433"/>
      <c r="AT37" s="434"/>
      <c r="AU37" s="434"/>
      <c r="AV37" s="433"/>
      <c r="AW37" s="433"/>
      <c r="AX37" s="433"/>
      <c r="AY37" s="433"/>
      <c r="AZ37" s="433"/>
      <c r="BA37" s="433"/>
      <c r="BB37" s="433"/>
      <c r="BC37" s="433"/>
      <c r="BD37" s="433"/>
      <c r="BE37" s="433"/>
      <c r="BF37" s="433"/>
      <c r="BG37" s="433"/>
      <c r="BH37" s="433"/>
      <c r="BI37" s="433"/>
      <c r="BJ37" s="433"/>
      <c r="BK37" s="433"/>
      <c r="BL37" s="433"/>
      <c r="BM37" s="433"/>
      <c r="BN37" s="433"/>
      <c r="BO37" s="433"/>
      <c r="BP37" s="433"/>
      <c r="BQ37" s="433"/>
      <c r="BR37" s="433"/>
      <c r="BS37" s="433"/>
      <c r="BT37" s="433"/>
      <c r="BU37" s="433"/>
      <c r="BV37" s="433"/>
      <c r="BW37" s="433"/>
      <c r="BX37" s="433"/>
      <c r="BY37" s="433"/>
      <c r="BZ37" s="433"/>
      <c r="CA37" s="433"/>
      <c r="CB37" s="433"/>
      <c r="CC37" s="433"/>
      <c r="CD37" s="433"/>
      <c r="CE37" s="433"/>
      <c r="CF37" s="443"/>
    </row>
    <row r="38" spans="3:116" s="431" customFormat="1" ht="3.75" customHeight="1" x14ac:dyDescent="0.15">
      <c r="C38" s="432"/>
      <c r="D38" s="433"/>
      <c r="E38" s="433"/>
      <c r="F38" s="433"/>
      <c r="G38" s="433"/>
      <c r="H38" s="433"/>
      <c r="I38" s="433"/>
      <c r="J38" s="433"/>
      <c r="K38" s="433"/>
      <c r="L38" s="433"/>
      <c r="M38" s="433"/>
      <c r="N38" s="433"/>
      <c r="O38" s="433"/>
      <c r="P38" s="433"/>
      <c r="Q38" s="433"/>
      <c r="R38" s="433"/>
      <c r="S38" s="433"/>
      <c r="T38" s="433"/>
      <c r="U38" s="433"/>
      <c r="V38" s="433"/>
      <c r="W38" s="433"/>
      <c r="X38" s="433"/>
      <c r="Y38" s="433"/>
      <c r="Z38" s="433"/>
      <c r="AA38" s="433"/>
      <c r="AB38" s="433"/>
      <c r="AC38" s="433"/>
      <c r="AD38" s="433"/>
      <c r="AE38" s="433"/>
      <c r="AF38" s="433"/>
      <c r="AG38" s="433"/>
      <c r="AH38" s="433"/>
      <c r="AI38" s="433"/>
      <c r="AJ38" s="433"/>
      <c r="AK38" s="433"/>
      <c r="AL38" s="433"/>
      <c r="AM38" s="433"/>
      <c r="AN38" s="433"/>
      <c r="AO38" s="433"/>
      <c r="AP38" s="433"/>
      <c r="AQ38" s="433"/>
      <c r="AR38" s="433"/>
      <c r="AS38" s="433"/>
      <c r="AT38" s="441"/>
      <c r="AU38" s="441"/>
      <c r="AV38" s="433"/>
      <c r="AW38" s="433"/>
      <c r="AX38" s="433"/>
      <c r="AY38" s="433"/>
      <c r="AZ38" s="433"/>
      <c r="BA38" s="433"/>
      <c r="BB38" s="433"/>
      <c r="BC38" s="433"/>
      <c r="BD38" s="433"/>
      <c r="BE38" s="433"/>
      <c r="BF38" s="433"/>
      <c r="BG38" s="433"/>
      <c r="BH38" s="433"/>
      <c r="BI38" s="433"/>
      <c r="BJ38" s="433"/>
      <c r="BK38" s="433"/>
      <c r="BL38" s="433"/>
      <c r="BM38" s="433"/>
      <c r="BN38" s="433"/>
      <c r="BO38" s="433"/>
      <c r="BP38" s="433"/>
      <c r="BQ38" s="433"/>
      <c r="BR38" s="433"/>
      <c r="BS38" s="433"/>
      <c r="BT38" s="433"/>
      <c r="BU38" s="433"/>
      <c r="BV38" s="433"/>
      <c r="BW38" s="433"/>
      <c r="BX38" s="433"/>
      <c r="BY38" s="433"/>
      <c r="BZ38" s="433"/>
      <c r="CA38" s="433"/>
      <c r="CB38" s="433"/>
      <c r="CC38" s="433"/>
      <c r="CD38" s="433"/>
      <c r="CE38" s="433"/>
      <c r="CF38" s="443"/>
      <c r="DL38" s="445"/>
    </row>
    <row r="39" spans="3:116" s="431" customFormat="1" ht="3.75" customHeight="1" x14ac:dyDescent="0.15">
      <c r="C39" s="432"/>
      <c r="D39" s="433"/>
      <c r="E39" s="433"/>
      <c r="F39" s="433"/>
      <c r="G39" s="433"/>
      <c r="H39" s="433"/>
      <c r="I39" s="433"/>
      <c r="J39" s="433"/>
      <c r="K39" s="433"/>
      <c r="L39" s="433"/>
      <c r="M39" s="433"/>
      <c r="N39" s="433"/>
      <c r="O39" s="433"/>
      <c r="P39" s="433"/>
      <c r="Q39" s="433"/>
      <c r="R39" s="433"/>
      <c r="S39" s="433"/>
      <c r="T39" s="433"/>
      <c r="U39" s="433"/>
      <c r="V39" s="433"/>
      <c r="W39" s="433"/>
      <c r="X39" s="433"/>
      <c r="Y39" s="433"/>
      <c r="Z39" s="433"/>
      <c r="AA39" s="433"/>
      <c r="AB39" s="433"/>
      <c r="AC39" s="433"/>
      <c r="AD39" s="433"/>
      <c r="AE39" s="433"/>
      <c r="AF39" s="433"/>
      <c r="AG39" s="433"/>
      <c r="AH39" s="433"/>
      <c r="AI39" s="433"/>
      <c r="AJ39" s="433"/>
      <c r="AK39" s="433"/>
      <c r="AL39" s="433"/>
      <c r="AM39" s="433"/>
      <c r="AN39" s="433"/>
      <c r="AO39" s="433"/>
      <c r="AP39" s="433"/>
      <c r="AQ39" s="433"/>
      <c r="AR39" s="433"/>
      <c r="AS39" s="433"/>
      <c r="AT39" s="441"/>
      <c r="AU39" s="441"/>
      <c r="AV39" s="433"/>
      <c r="AW39" s="433"/>
      <c r="AX39" s="433"/>
      <c r="AY39" s="433"/>
      <c r="AZ39" s="433"/>
      <c r="BA39" s="433"/>
      <c r="BB39" s="433"/>
      <c r="BC39" s="433"/>
      <c r="BD39" s="433"/>
      <c r="BE39" s="433"/>
      <c r="BF39" s="433"/>
      <c r="BG39" s="433"/>
      <c r="BH39" s="433"/>
      <c r="BI39" s="433"/>
      <c r="BJ39" s="433"/>
      <c r="BK39" s="433"/>
      <c r="BL39" s="433"/>
      <c r="BM39" s="433"/>
      <c r="BN39" s="433"/>
      <c r="BO39" s="433"/>
      <c r="BP39" s="433"/>
      <c r="BQ39" s="433"/>
      <c r="BR39" s="433"/>
      <c r="BS39" s="433"/>
      <c r="BT39" s="433"/>
      <c r="BU39" s="433"/>
      <c r="BV39" s="433"/>
      <c r="BW39" s="433"/>
      <c r="BX39" s="433"/>
      <c r="BY39" s="433"/>
      <c r="BZ39" s="433"/>
      <c r="CA39" s="433"/>
      <c r="CB39" s="433"/>
      <c r="CC39" s="433"/>
      <c r="CD39" s="433"/>
      <c r="CE39" s="433"/>
      <c r="CF39" s="443"/>
    </row>
    <row r="40" spans="3:116" s="431" customFormat="1" ht="3.75" customHeight="1" x14ac:dyDescent="0.15">
      <c r="C40" s="432"/>
      <c r="D40" s="433"/>
      <c r="E40" s="433"/>
      <c r="F40" s="433"/>
      <c r="G40" s="433"/>
      <c r="H40" s="433"/>
      <c r="I40" s="433"/>
      <c r="J40" s="433"/>
      <c r="K40" s="433"/>
      <c r="L40" s="433"/>
      <c r="M40" s="433"/>
      <c r="N40" s="433"/>
      <c r="O40" s="433"/>
      <c r="P40" s="433"/>
      <c r="Q40" s="433"/>
      <c r="R40" s="433"/>
      <c r="S40" s="433"/>
      <c r="T40" s="433"/>
      <c r="U40" s="433"/>
      <c r="V40" s="433"/>
      <c r="W40" s="433"/>
      <c r="X40" s="433"/>
      <c r="Y40" s="433"/>
      <c r="Z40" s="433"/>
      <c r="AA40" s="433"/>
      <c r="AB40" s="433"/>
      <c r="AC40" s="433"/>
      <c r="AD40" s="433"/>
      <c r="AE40" s="433"/>
      <c r="AF40" s="433"/>
      <c r="AG40" s="433"/>
      <c r="AH40" s="433"/>
      <c r="AI40" s="433"/>
      <c r="AJ40" s="433"/>
      <c r="AK40" s="433"/>
      <c r="AL40" s="433"/>
      <c r="AM40" s="433"/>
      <c r="AN40" s="433"/>
      <c r="AO40" s="433"/>
      <c r="AP40" s="433"/>
      <c r="AQ40" s="433"/>
      <c r="AR40" s="433"/>
      <c r="AS40" s="433"/>
      <c r="AT40" s="441"/>
      <c r="AU40" s="441"/>
      <c r="AV40" s="433"/>
      <c r="AW40" s="433"/>
      <c r="AX40" s="433"/>
      <c r="AY40" s="433"/>
      <c r="AZ40" s="433"/>
      <c r="BA40" s="433"/>
      <c r="BB40" s="433"/>
      <c r="BC40" s="433"/>
      <c r="BD40" s="433"/>
      <c r="BE40" s="433"/>
      <c r="BF40" s="433"/>
      <c r="BG40" s="433"/>
      <c r="BH40" s="433"/>
      <c r="BI40" s="433"/>
      <c r="BJ40" s="433"/>
      <c r="BK40" s="433"/>
      <c r="BL40" s="433"/>
      <c r="BM40" s="433"/>
      <c r="BN40" s="433"/>
      <c r="BO40" s="433"/>
      <c r="BP40" s="433"/>
      <c r="BQ40" s="433"/>
      <c r="BR40" s="433"/>
      <c r="BS40" s="433"/>
      <c r="BT40" s="433"/>
      <c r="BU40" s="433"/>
      <c r="BV40" s="433"/>
      <c r="BW40" s="433"/>
      <c r="BX40" s="433"/>
      <c r="BY40" s="433"/>
      <c r="BZ40" s="433"/>
      <c r="CA40" s="433"/>
      <c r="CB40" s="433"/>
      <c r="CC40" s="433"/>
      <c r="CD40" s="433"/>
      <c r="CE40" s="433"/>
      <c r="CF40" s="443"/>
    </row>
    <row r="41" spans="3:116" s="431" customFormat="1" ht="3.75" customHeight="1" x14ac:dyDescent="0.15">
      <c r="C41" s="432"/>
      <c r="D41" s="433"/>
      <c r="E41" s="433"/>
      <c r="F41" s="433"/>
      <c r="G41" s="433"/>
      <c r="H41" s="433"/>
      <c r="I41" s="433"/>
      <c r="J41" s="433"/>
      <c r="K41" s="433"/>
      <c r="L41" s="433"/>
      <c r="M41" s="433"/>
      <c r="N41" s="433"/>
      <c r="O41" s="433"/>
      <c r="P41" s="433"/>
      <c r="Q41" s="433"/>
      <c r="R41" s="433"/>
      <c r="S41" s="433"/>
      <c r="T41" s="433"/>
      <c r="U41" s="433"/>
      <c r="V41" s="433"/>
      <c r="W41" s="433"/>
      <c r="X41" s="433"/>
      <c r="Y41" s="433"/>
      <c r="Z41" s="433"/>
      <c r="AA41" s="433"/>
      <c r="AB41" s="433"/>
      <c r="AC41" s="433"/>
      <c r="AD41" s="433"/>
      <c r="AE41" s="433"/>
      <c r="AF41" s="433"/>
      <c r="AG41" s="433"/>
      <c r="AH41" s="433"/>
      <c r="AI41" s="433"/>
      <c r="AJ41" s="433"/>
      <c r="AK41" s="433"/>
      <c r="AL41" s="433"/>
      <c r="AM41" s="433"/>
      <c r="AN41" s="433"/>
      <c r="AO41" s="433"/>
      <c r="AP41" s="433"/>
      <c r="AQ41" s="433"/>
      <c r="AR41" s="433"/>
      <c r="AS41" s="433"/>
      <c r="AT41" s="441"/>
      <c r="AU41" s="441"/>
      <c r="AV41" s="433"/>
      <c r="AW41" s="433"/>
      <c r="AX41" s="433"/>
      <c r="AY41" s="433"/>
      <c r="AZ41" s="433"/>
      <c r="BA41" s="433"/>
      <c r="BB41" s="433"/>
      <c r="BC41" s="433"/>
      <c r="BD41" s="433"/>
      <c r="BE41" s="433"/>
      <c r="BF41" s="433"/>
      <c r="BG41" s="433"/>
      <c r="BH41" s="433"/>
      <c r="BI41" s="433"/>
      <c r="BJ41" s="433"/>
      <c r="BK41" s="433"/>
      <c r="BL41" s="433"/>
      <c r="BM41" s="433"/>
      <c r="BN41" s="433"/>
      <c r="BO41" s="433"/>
      <c r="BP41" s="433"/>
      <c r="BQ41" s="433"/>
      <c r="BR41" s="433"/>
      <c r="BS41" s="433"/>
      <c r="BT41" s="433"/>
      <c r="BU41" s="433"/>
      <c r="BV41" s="433"/>
      <c r="BW41" s="433"/>
      <c r="BX41" s="433"/>
      <c r="BY41" s="433"/>
      <c r="BZ41" s="433"/>
      <c r="CA41" s="433"/>
      <c r="CB41" s="433"/>
      <c r="CC41" s="433"/>
      <c r="CD41" s="433"/>
      <c r="CE41" s="433"/>
      <c r="CF41" s="443"/>
    </row>
    <row r="42" spans="3:116" s="431" customFormat="1" ht="3.75" customHeight="1" x14ac:dyDescent="0.15">
      <c r="C42" s="432"/>
      <c r="D42" s="433"/>
      <c r="E42" s="433"/>
      <c r="F42" s="433"/>
      <c r="G42" s="433"/>
      <c r="H42" s="433"/>
      <c r="I42" s="433"/>
      <c r="J42" s="433"/>
      <c r="K42" s="433"/>
      <c r="L42" s="433"/>
      <c r="M42" s="433"/>
      <c r="N42" s="433"/>
      <c r="O42" s="433"/>
      <c r="P42" s="433"/>
      <c r="Q42" s="433"/>
      <c r="R42" s="433"/>
      <c r="S42" s="433"/>
      <c r="T42" s="433"/>
      <c r="U42" s="433"/>
      <c r="V42" s="433"/>
      <c r="W42" s="433"/>
      <c r="X42" s="433"/>
      <c r="Y42" s="433"/>
      <c r="Z42" s="433"/>
      <c r="AA42" s="433"/>
      <c r="AB42" s="433"/>
      <c r="AC42" s="433"/>
      <c r="AD42" s="433"/>
      <c r="AE42" s="433"/>
      <c r="AF42" s="433"/>
      <c r="AG42" s="433"/>
      <c r="AH42" s="433"/>
      <c r="AI42" s="433"/>
      <c r="AJ42" s="433"/>
      <c r="AK42" s="433"/>
      <c r="AL42" s="433"/>
      <c r="AM42" s="433"/>
      <c r="AN42" s="433"/>
      <c r="AO42" s="433"/>
      <c r="AP42" s="433"/>
      <c r="AQ42" s="433"/>
      <c r="AR42" s="433"/>
      <c r="AS42" s="433"/>
      <c r="AV42" s="433"/>
      <c r="AW42" s="433"/>
      <c r="AX42" s="433"/>
      <c r="AY42" s="433"/>
      <c r="AZ42" s="433"/>
      <c r="BA42" s="433"/>
      <c r="BB42" s="433"/>
      <c r="BC42" s="433"/>
      <c r="BD42" s="433"/>
      <c r="BE42" s="433"/>
      <c r="BF42" s="433"/>
      <c r="BG42" s="433"/>
      <c r="BH42" s="433"/>
      <c r="BI42" s="433"/>
      <c r="BJ42" s="433"/>
      <c r="BK42" s="433"/>
      <c r="BL42" s="433"/>
      <c r="BM42" s="433"/>
      <c r="BN42" s="433"/>
      <c r="BO42" s="433"/>
      <c r="BP42" s="433"/>
      <c r="BQ42" s="433"/>
      <c r="BR42" s="433"/>
      <c r="BS42" s="433"/>
      <c r="BT42" s="433"/>
      <c r="BU42" s="433"/>
      <c r="BV42" s="433"/>
      <c r="BW42" s="433"/>
      <c r="BX42" s="433"/>
      <c r="BY42" s="433"/>
      <c r="BZ42" s="433"/>
      <c r="CA42" s="433"/>
      <c r="CB42" s="433"/>
      <c r="CC42" s="433"/>
      <c r="CD42" s="433"/>
      <c r="CE42" s="433"/>
      <c r="CF42" s="443"/>
    </row>
    <row r="43" spans="3:116" s="431" customFormat="1" ht="3.75" customHeight="1" x14ac:dyDescent="0.15">
      <c r="C43" s="432"/>
      <c r="D43" s="433"/>
      <c r="E43" s="433"/>
      <c r="F43" s="433"/>
      <c r="G43" s="433"/>
      <c r="H43" s="433"/>
      <c r="I43" s="433"/>
      <c r="J43" s="433"/>
      <c r="K43" s="433"/>
      <c r="L43" s="433"/>
      <c r="M43" s="433"/>
      <c r="N43" s="433"/>
      <c r="O43" s="433"/>
      <c r="P43" s="433"/>
      <c r="Q43" s="433"/>
      <c r="R43" s="433"/>
      <c r="S43" s="433"/>
      <c r="T43" s="433"/>
      <c r="U43" s="433"/>
      <c r="V43" s="433"/>
      <c r="W43" s="433"/>
      <c r="X43" s="433"/>
      <c r="Y43" s="433"/>
      <c r="Z43" s="433"/>
      <c r="AA43" s="433"/>
      <c r="AB43" s="433"/>
      <c r="AC43" s="433"/>
      <c r="AD43" s="433"/>
      <c r="AE43" s="433"/>
      <c r="AF43" s="433"/>
      <c r="AG43" s="433"/>
      <c r="AH43" s="433"/>
      <c r="AI43" s="433"/>
      <c r="AJ43" s="433"/>
      <c r="AK43" s="433"/>
      <c r="AL43" s="433"/>
      <c r="AM43" s="433"/>
      <c r="AN43" s="433"/>
      <c r="AO43" s="433"/>
      <c r="AP43" s="433"/>
      <c r="AQ43" s="433"/>
      <c r="AR43" s="433"/>
      <c r="AS43" s="433"/>
      <c r="AT43" s="434"/>
      <c r="AU43" s="434"/>
      <c r="AV43" s="433"/>
      <c r="AW43" s="433"/>
      <c r="AX43" s="433"/>
      <c r="AY43" s="433"/>
      <c r="AZ43" s="433"/>
      <c r="BA43" s="433"/>
      <c r="BB43" s="433"/>
      <c r="BC43" s="433"/>
      <c r="BD43" s="433"/>
      <c r="BE43" s="433"/>
      <c r="BF43" s="433"/>
      <c r="BG43" s="433"/>
      <c r="BH43" s="433"/>
      <c r="BI43" s="433"/>
      <c r="BJ43" s="433"/>
      <c r="BK43" s="433"/>
      <c r="BL43" s="433"/>
      <c r="BM43" s="433"/>
      <c r="BN43" s="433"/>
      <c r="BO43" s="433"/>
      <c r="BP43" s="433"/>
      <c r="BQ43" s="433"/>
      <c r="BR43" s="433"/>
      <c r="BS43" s="433"/>
      <c r="BT43" s="433"/>
      <c r="BU43" s="433"/>
      <c r="BV43" s="433"/>
      <c r="BW43" s="433"/>
      <c r="BX43" s="433"/>
      <c r="BY43" s="433"/>
      <c r="BZ43" s="433"/>
      <c r="CA43" s="433"/>
      <c r="CB43" s="433"/>
      <c r="CC43" s="433"/>
      <c r="CD43" s="433"/>
      <c r="CE43" s="433"/>
      <c r="CF43" s="443"/>
    </row>
    <row r="44" spans="3:116" s="431" customFormat="1" ht="3.75" customHeight="1" x14ac:dyDescent="0.15">
      <c r="C44" s="432"/>
      <c r="D44" s="433"/>
      <c r="E44" s="433"/>
      <c r="F44" s="433"/>
      <c r="G44" s="433"/>
      <c r="H44" s="433"/>
      <c r="I44" s="433"/>
      <c r="J44" s="433"/>
      <c r="K44" s="433"/>
      <c r="L44" s="433"/>
      <c r="M44" s="433"/>
      <c r="N44" s="433"/>
      <c r="O44" s="433"/>
      <c r="P44" s="433"/>
      <c r="Q44" s="433"/>
      <c r="R44" s="433"/>
      <c r="S44" s="433"/>
      <c r="T44" s="433"/>
      <c r="U44" s="433"/>
      <c r="V44" s="433"/>
      <c r="W44" s="433"/>
      <c r="X44" s="433"/>
      <c r="Y44" s="433"/>
      <c r="Z44" s="433"/>
      <c r="AA44" s="433"/>
      <c r="AB44" s="433"/>
      <c r="AC44" s="433"/>
      <c r="AD44" s="433"/>
      <c r="AE44" s="433"/>
      <c r="AF44" s="433"/>
      <c r="AG44" s="433"/>
      <c r="AH44" s="433"/>
      <c r="AI44" s="433"/>
      <c r="AJ44" s="433"/>
      <c r="AK44" s="433"/>
      <c r="AL44" s="433"/>
      <c r="AM44" s="433"/>
      <c r="AN44" s="433"/>
      <c r="AO44" s="433"/>
      <c r="AP44" s="433"/>
      <c r="AQ44" s="433"/>
      <c r="AR44" s="433"/>
      <c r="AS44" s="433"/>
      <c r="AT44" s="434"/>
      <c r="AU44" s="434"/>
      <c r="AV44" s="433"/>
      <c r="AW44" s="433"/>
      <c r="AX44" s="433"/>
      <c r="AY44" s="433"/>
      <c r="AZ44" s="433"/>
      <c r="BA44" s="433"/>
      <c r="BB44" s="433"/>
      <c r="BC44" s="433"/>
      <c r="BD44" s="433"/>
      <c r="BE44" s="433"/>
      <c r="BF44" s="433"/>
      <c r="BG44" s="433"/>
      <c r="BH44" s="433"/>
      <c r="BI44" s="433"/>
      <c r="BJ44" s="433"/>
      <c r="BK44" s="433"/>
      <c r="BL44" s="433"/>
      <c r="BM44" s="433"/>
      <c r="BN44" s="433"/>
      <c r="BO44" s="433"/>
      <c r="BP44" s="433"/>
      <c r="BQ44" s="433"/>
      <c r="BR44" s="433"/>
      <c r="BS44" s="433"/>
      <c r="BT44" s="433"/>
      <c r="BU44" s="433"/>
      <c r="BV44" s="433"/>
      <c r="BW44" s="433"/>
      <c r="BX44" s="433"/>
      <c r="BY44" s="433"/>
      <c r="BZ44" s="433"/>
      <c r="CA44" s="433"/>
      <c r="CB44" s="433"/>
      <c r="CC44" s="433"/>
      <c r="CD44" s="433"/>
      <c r="CE44" s="433"/>
      <c r="CF44" s="443"/>
    </row>
    <row r="45" spans="3:116" s="431" customFormat="1" ht="3.75" customHeight="1" x14ac:dyDescent="0.15">
      <c r="C45" s="432"/>
      <c r="D45" s="433"/>
      <c r="E45" s="433"/>
      <c r="F45" s="433"/>
      <c r="G45" s="433"/>
      <c r="H45" s="433"/>
      <c r="I45" s="433"/>
      <c r="J45" s="433"/>
      <c r="K45" s="433"/>
      <c r="L45" s="433"/>
      <c r="M45" s="433"/>
      <c r="N45" s="433"/>
      <c r="O45" s="433"/>
      <c r="P45" s="433"/>
      <c r="Q45" s="433"/>
      <c r="R45" s="433"/>
      <c r="S45" s="433"/>
      <c r="T45" s="433"/>
      <c r="U45" s="433"/>
      <c r="V45" s="433"/>
      <c r="W45" s="433"/>
      <c r="X45" s="433"/>
      <c r="Y45" s="433"/>
      <c r="Z45" s="433"/>
      <c r="AA45" s="433"/>
      <c r="AB45" s="433"/>
      <c r="AC45" s="433"/>
      <c r="AD45" s="433"/>
      <c r="AE45" s="433"/>
      <c r="AF45" s="433"/>
      <c r="AG45" s="433"/>
      <c r="AH45" s="433"/>
      <c r="AI45" s="433"/>
      <c r="AJ45" s="433"/>
      <c r="AK45" s="433"/>
      <c r="AL45" s="433"/>
      <c r="AM45" s="433"/>
      <c r="AN45" s="433"/>
      <c r="AO45" s="433"/>
      <c r="AP45" s="433"/>
      <c r="AQ45" s="433"/>
      <c r="AR45" s="433"/>
      <c r="AS45" s="433"/>
      <c r="AT45" s="434"/>
      <c r="AU45" s="434"/>
      <c r="AV45" s="433"/>
      <c r="AW45" s="433"/>
      <c r="AX45" s="433"/>
      <c r="AY45" s="433"/>
      <c r="AZ45" s="433"/>
      <c r="BA45" s="433"/>
      <c r="BB45" s="433"/>
      <c r="BC45" s="433"/>
      <c r="BD45" s="433"/>
      <c r="BE45" s="433"/>
      <c r="BF45" s="433"/>
      <c r="BG45" s="433"/>
      <c r="BH45" s="433"/>
      <c r="BI45" s="433"/>
      <c r="BJ45" s="433"/>
      <c r="BK45" s="433"/>
      <c r="BL45" s="433"/>
      <c r="BM45" s="433"/>
      <c r="BN45" s="433"/>
      <c r="BO45" s="433"/>
      <c r="BP45" s="433"/>
      <c r="BQ45" s="433"/>
      <c r="BR45" s="433"/>
      <c r="BS45" s="433"/>
      <c r="BT45" s="433"/>
      <c r="BU45" s="433"/>
      <c r="BV45" s="433"/>
      <c r="BW45" s="433"/>
      <c r="BX45" s="433"/>
      <c r="BY45" s="433"/>
      <c r="BZ45" s="433"/>
      <c r="CA45" s="433"/>
      <c r="CB45" s="433"/>
      <c r="CC45" s="433"/>
      <c r="CD45" s="433"/>
      <c r="CE45" s="433"/>
      <c r="CF45" s="443"/>
    </row>
    <row r="46" spans="3:116" s="431" customFormat="1" ht="3.75" customHeight="1" x14ac:dyDescent="0.15">
      <c r="C46" s="432"/>
      <c r="D46" s="433"/>
      <c r="E46" s="433"/>
      <c r="F46" s="433"/>
      <c r="G46" s="433"/>
      <c r="H46" s="433"/>
      <c r="I46" s="433"/>
      <c r="J46" s="433"/>
      <c r="K46" s="433"/>
      <c r="L46" s="433"/>
      <c r="M46" s="433"/>
      <c r="N46" s="433"/>
      <c r="O46" s="433"/>
      <c r="P46" s="433"/>
      <c r="Q46" s="433"/>
      <c r="R46" s="433"/>
      <c r="S46" s="433"/>
      <c r="T46" s="433"/>
      <c r="U46" s="433"/>
      <c r="V46" s="433"/>
      <c r="W46" s="433"/>
      <c r="X46" s="433"/>
      <c r="Y46" s="433"/>
      <c r="Z46" s="433"/>
      <c r="AA46" s="433"/>
      <c r="AB46" s="433"/>
      <c r="AC46" s="433"/>
      <c r="AD46" s="433"/>
      <c r="AE46" s="433"/>
      <c r="AF46" s="433"/>
      <c r="AG46" s="433"/>
      <c r="AH46" s="433"/>
      <c r="AI46" s="433"/>
      <c r="AJ46" s="433"/>
      <c r="AK46" s="433"/>
      <c r="AL46" s="433"/>
      <c r="AM46" s="433"/>
      <c r="AN46" s="433"/>
      <c r="AO46" s="433"/>
      <c r="AP46" s="433"/>
      <c r="AQ46" s="433"/>
      <c r="AR46" s="433"/>
      <c r="AS46" s="433"/>
      <c r="AT46" s="434"/>
      <c r="AU46" s="434"/>
      <c r="AV46" s="433"/>
      <c r="AW46" s="433"/>
      <c r="AX46" s="433"/>
      <c r="AY46" s="433"/>
      <c r="AZ46" s="433"/>
      <c r="BA46" s="433"/>
      <c r="BB46" s="433"/>
      <c r="BC46" s="433"/>
      <c r="BD46" s="433"/>
      <c r="BE46" s="433"/>
      <c r="BF46" s="433"/>
      <c r="BG46" s="433"/>
      <c r="BH46" s="433"/>
      <c r="BI46" s="433"/>
      <c r="BJ46" s="433"/>
      <c r="BK46" s="433"/>
      <c r="BL46" s="433"/>
      <c r="BM46" s="433"/>
      <c r="BN46" s="433"/>
      <c r="BO46" s="433"/>
      <c r="BP46" s="433"/>
      <c r="BQ46" s="433"/>
      <c r="BR46" s="433"/>
      <c r="BS46" s="433"/>
      <c r="BT46" s="433"/>
      <c r="BU46" s="433"/>
      <c r="BV46" s="433"/>
      <c r="BW46" s="433"/>
      <c r="BX46" s="433"/>
      <c r="BY46" s="433"/>
      <c r="BZ46" s="433"/>
      <c r="CA46" s="433"/>
      <c r="CB46" s="433"/>
      <c r="CC46" s="433"/>
      <c r="CD46" s="433"/>
      <c r="CE46" s="433"/>
      <c r="CF46" s="443"/>
    </row>
    <row r="47" spans="3:116" s="431" customFormat="1" ht="3.75" customHeight="1" x14ac:dyDescent="0.15">
      <c r="C47" s="446"/>
      <c r="D47" s="433"/>
      <c r="E47" s="433"/>
      <c r="F47" s="433"/>
      <c r="G47" s="433"/>
      <c r="H47" s="433"/>
      <c r="I47" s="433"/>
      <c r="J47" s="433"/>
      <c r="K47" s="433"/>
      <c r="L47" s="433"/>
      <c r="M47" s="433"/>
      <c r="N47" s="433"/>
      <c r="O47" s="433"/>
      <c r="P47" s="433"/>
      <c r="Q47" s="433"/>
      <c r="R47" s="433"/>
      <c r="S47" s="433"/>
      <c r="T47" s="433"/>
      <c r="U47" s="433"/>
      <c r="V47" s="433"/>
      <c r="W47" s="433"/>
      <c r="X47" s="433"/>
      <c r="Y47" s="433"/>
      <c r="Z47" s="433"/>
      <c r="AA47" s="433"/>
      <c r="AB47" s="433"/>
      <c r="AC47" s="433"/>
      <c r="AD47" s="433"/>
      <c r="AE47" s="433"/>
      <c r="AF47" s="433"/>
      <c r="AG47" s="433"/>
      <c r="AH47" s="433"/>
      <c r="AI47" s="433"/>
      <c r="AJ47" s="433"/>
      <c r="AK47" s="433"/>
      <c r="AL47" s="433"/>
      <c r="AM47" s="433"/>
      <c r="AN47" s="433"/>
      <c r="AO47" s="433"/>
      <c r="AP47" s="433"/>
      <c r="AQ47" s="433"/>
      <c r="AR47" s="433"/>
      <c r="AS47" s="433"/>
      <c r="AT47" s="441"/>
      <c r="AU47" s="441"/>
      <c r="AV47" s="433"/>
      <c r="AW47" s="433"/>
      <c r="AX47" s="433"/>
      <c r="AY47" s="433"/>
      <c r="AZ47" s="433"/>
      <c r="BA47" s="433"/>
      <c r="BB47" s="433"/>
      <c r="BC47" s="433"/>
      <c r="BD47" s="433"/>
      <c r="BE47" s="433"/>
      <c r="BF47" s="433"/>
      <c r="BG47" s="433"/>
      <c r="BH47" s="433"/>
      <c r="BI47" s="433"/>
      <c r="BJ47" s="433"/>
      <c r="BK47" s="433"/>
      <c r="BL47" s="433"/>
      <c r="BM47" s="433"/>
      <c r="BN47" s="433"/>
      <c r="BO47" s="433"/>
      <c r="BP47" s="433"/>
      <c r="BQ47" s="433"/>
      <c r="BR47" s="433"/>
      <c r="BS47" s="433"/>
      <c r="BT47" s="433"/>
      <c r="BU47" s="433"/>
      <c r="BV47" s="433"/>
      <c r="BW47" s="433"/>
      <c r="BX47" s="433"/>
      <c r="BY47" s="433"/>
      <c r="BZ47" s="433"/>
      <c r="CA47" s="433"/>
      <c r="CB47" s="433"/>
      <c r="CC47" s="433"/>
      <c r="CD47" s="433"/>
      <c r="CE47" s="433"/>
      <c r="CF47" s="443"/>
    </row>
    <row r="48" spans="3:116" s="431" customFormat="1" ht="3.75" customHeight="1" x14ac:dyDescent="0.15">
      <c r="C48" s="446"/>
      <c r="D48" s="433"/>
      <c r="E48" s="433"/>
      <c r="F48" s="433"/>
      <c r="G48" s="433"/>
      <c r="H48" s="433"/>
      <c r="I48" s="433"/>
      <c r="J48" s="433"/>
      <c r="K48" s="433"/>
      <c r="L48" s="433"/>
      <c r="M48" s="433"/>
      <c r="N48" s="433"/>
      <c r="O48" s="433"/>
      <c r="P48" s="433"/>
      <c r="Q48" s="433"/>
      <c r="R48" s="433"/>
      <c r="S48" s="433"/>
      <c r="T48" s="433"/>
      <c r="U48" s="433"/>
      <c r="V48" s="433"/>
      <c r="W48" s="433"/>
      <c r="X48" s="433"/>
      <c r="Y48" s="433"/>
      <c r="Z48" s="433"/>
      <c r="AA48" s="433"/>
      <c r="AB48" s="433"/>
      <c r="AC48" s="433"/>
      <c r="AD48" s="433"/>
      <c r="AE48" s="433"/>
      <c r="AF48" s="433"/>
      <c r="AG48" s="433"/>
      <c r="AH48" s="433"/>
      <c r="AI48" s="433"/>
      <c r="AJ48" s="433"/>
      <c r="AK48" s="433"/>
      <c r="AL48" s="433"/>
      <c r="AM48" s="433"/>
      <c r="AN48" s="433"/>
      <c r="AO48" s="433"/>
      <c r="AP48" s="433"/>
      <c r="AQ48" s="433"/>
      <c r="AR48" s="433"/>
      <c r="AS48" s="433"/>
      <c r="AV48" s="433"/>
      <c r="AW48" s="433"/>
      <c r="AX48" s="433"/>
      <c r="AY48" s="433"/>
      <c r="AZ48" s="433"/>
      <c r="BA48" s="433"/>
      <c r="BB48" s="433"/>
      <c r="BC48" s="433"/>
      <c r="BD48" s="433"/>
      <c r="BE48" s="433"/>
      <c r="BF48" s="433"/>
      <c r="BG48" s="433"/>
      <c r="BH48" s="433"/>
      <c r="BI48" s="433"/>
      <c r="BJ48" s="433"/>
      <c r="BK48" s="433"/>
      <c r="BL48" s="433"/>
      <c r="BM48" s="433"/>
      <c r="BN48" s="433"/>
      <c r="BO48" s="433"/>
      <c r="BP48" s="433"/>
      <c r="BQ48" s="433"/>
      <c r="BR48" s="433"/>
      <c r="BS48" s="433"/>
      <c r="BT48" s="433"/>
      <c r="BU48" s="433"/>
      <c r="BV48" s="433"/>
      <c r="BW48" s="433"/>
      <c r="BX48" s="433"/>
      <c r="BY48" s="433"/>
      <c r="BZ48" s="433"/>
      <c r="CA48" s="433"/>
      <c r="CB48" s="433"/>
      <c r="CC48" s="433"/>
      <c r="CD48" s="433"/>
      <c r="CE48" s="433"/>
      <c r="CF48" s="443"/>
    </row>
    <row r="49" spans="3:84" s="431" customFormat="1" ht="3.75" customHeight="1" x14ac:dyDescent="0.15">
      <c r="C49" s="446"/>
      <c r="D49" s="433"/>
      <c r="E49" s="433"/>
      <c r="F49" s="433"/>
      <c r="G49" s="433"/>
      <c r="H49" s="433"/>
      <c r="I49" s="433"/>
      <c r="J49" s="433"/>
      <c r="K49" s="433"/>
      <c r="L49" s="433"/>
      <c r="M49" s="433"/>
      <c r="N49" s="433"/>
      <c r="O49" s="433"/>
      <c r="P49" s="433"/>
      <c r="Q49" s="433"/>
      <c r="R49" s="433"/>
      <c r="S49" s="433"/>
      <c r="T49" s="433"/>
      <c r="U49" s="433"/>
      <c r="V49" s="433"/>
      <c r="W49" s="433"/>
      <c r="X49" s="433"/>
      <c r="Y49" s="433"/>
      <c r="Z49" s="433"/>
      <c r="AA49" s="433"/>
      <c r="AB49" s="433"/>
      <c r="AC49" s="433"/>
      <c r="AD49" s="433"/>
      <c r="AE49" s="433"/>
      <c r="AF49" s="433"/>
      <c r="AG49" s="433"/>
      <c r="AH49" s="433"/>
      <c r="AI49" s="433"/>
      <c r="AJ49" s="433"/>
      <c r="AK49" s="433"/>
      <c r="AL49" s="433"/>
      <c r="AM49" s="433"/>
      <c r="AN49" s="433"/>
      <c r="AO49" s="433"/>
      <c r="AP49" s="433"/>
      <c r="AQ49" s="433"/>
      <c r="AR49" s="433"/>
      <c r="AS49" s="433"/>
      <c r="AV49" s="433"/>
      <c r="AW49" s="433"/>
      <c r="AX49" s="433"/>
      <c r="AY49" s="433"/>
      <c r="AZ49" s="433"/>
      <c r="BA49" s="433"/>
      <c r="BB49" s="433"/>
      <c r="BC49" s="433"/>
      <c r="BD49" s="433"/>
      <c r="BE49" s="433"/>
      <c r="BF49" s="433"/>
      <c r="BG49" s="433"/>
      <c r="BH49" s="433"/>
      <c r="BI49" s="433"/>
      <c r="BJ49" s="433"/>
      <c r="BK49" s="433"/>
      <c r="BL49" s="433"/>
      <c r="BM49" s="433"/>
      <c r="BN49" s="433"/>
      <c r="BO49" s="433"/>
      <c r="BP49" s="433"/>
      <c r="BQ49" s="433"/>
      <c r="BR49" s="433"/>
      <c r="BS49" s="433"/>
      <c r="BT49" s="433"/>
      <c r="BU49" s="433"/>
      <c r="BV49" s="433"/>
      <c r="BW49" s="433"/>
      <c r="BX49" s="433"/>
      <c r="BY49" s="433"/>
      <c r="BZ49" s="433"/>
      <c r="CA49" s="433"/>
      <c r="CB49" s="433"/>
      <c r="CC49" s="433"/>
      <c r="CD49" s="433"/>
      <c r="CE49" s="433"/>
      <c r="CF49" s="443"/>
    </row>
    <row r="50" spans="3:84" s="431" customFormat="1" ht="3.75" customHeight="1" x14ac:dyDescent="0.15">
      <c r="C50" s="446"/>
      <c r="D50" s="433"/>
      <c r="E50" s="433"/>
      <c r="F50" s="433"/>
      <c r="G50" s="433"/>
      <c r="H50" s="433"/>
      <c r="I50" s="433"/>
      <c r="J50" s="433"/>
      <c r="K50" s="433"/>
      <c r="L50" s="433"/>
      <c r="M50" s="433"/>
      <c r="N50" s="433"/>
      <c r="O50" s="433"/>
      <c r="P50" s="433"/>
      <c r="Q50" s="433"/>
      <c r="R50" s="433"/>
      <c r="S50" s="433"/>
      <c r="T50" s="433"/>
      <c r="U50" s="433"/>
      <c r="V50" s="433"/>
      <c r="W50" s="433"/>
      <c r="X50" s="433"/>
      <c r="Y50" s="433"/>
      <c r="Z50" s="433"/>
      <c r="AA50" s="433"/>
      <c r="AB50" s="433"/>
      <c r="AC50" s="433"/>
      <c r="AD50" s="433"/>
      <c r="AE50" s="433"/>
      <c r="AF50" s="433"/>
      <c r="AG50" s="433"/>
      <c r="AH50" s="433"/>
      <c r="AI50" s="433"/>
      <c r="AJ50" s="433"/>
      <c r="AK50" s="433"/>
      <c r="AL50" s="433"/>
      <c r="AM50" s="433"/>
      <c r="AN50" s="433"/>
      <c r="AO50" s="433"/>
      <c r="AP50" s="433"/>
      <c r="AQ50" s="433"/>
      <c r="AR50" s="433"/>
      <c r="AS50" s="433"/>
      <c r="AV50" s="433"/>
      <c r="AW50" s="433"/>
      <c r="AX50" s="433"/>
      <c r="AY50" s="433"/>
      <c r="AZ50" s="433"/>
      <c r="BA50" s="433"/>
      <c r="BB50" s="433"/>
      <c r="BC50" s="433"/>
      <c r="BD50" s="433"/>
      <c r="BE50" s="433"/>
      <c r="BF50" s="433"/>
      <c r="BG50" s="433"/>
      <c r="BH50" s="433"/>
      <c r="BI50" s="433"/>
      <c r="BJ50" s="433"/>
      <c r="BK50" s="433"/>
      <c r="BL50" s="433"/>
      <c r="BM50" s="433"/>
      <c r="BN50" s="433"/>
      <c r="BO50" s="433"/>
      <c r="BP50" s="433"/>
      <c r="BQ50" s="433"/>
      <c r="BR50" s="433"/>
      <c r="BS50" s="433"/>
      <c r="BT50" s="433"/>
      <c r="BU50" s="433"/>
      <c r="BV50" s="433"/>
      <c r="BW50" s="433"/>
      <c r="BX50" s="433"/>
      <c r="BY50" s="433"/>
      <c r="BZ50" s="433"/>
      <c r="CA50" s="433"/>
      <c r="CB50" s="433"/>
      <c r="CC50" s="433"/>
      <c r="CD50" s="433"/>
      <c r="CE50" s="433"/>
      <c r="CF50" s="443"/>
    </row>
    <row r="51" spans="3:84" s="431" customFormat="1" ht="3.75" customHeight="1" x14ac:dyDescent="0.15">
      <c r="C51" s="446"/>
      <c r="D51" s="433"/>
      <c r="E51" s="433"/>
      <c r="F51" s="433"/>
      <c r="G51" s="433"/>
      <c r="H51" s="433"/>
      <c r="I51" s="433"/>
      <c r="J51" s="433"/>
      <c r="K51" s="433"/>
      <c r="L51" s="433"/>
      <c r="M51" s="433"/>
      <c r="N51" s="433"/>
      <c r="O51" s="433"/>
      <c r="P51" s="433"/>
      <c r="Q51" s="433"/>
      <c r="R51" s="433"/>
      <c r="S51" s="433"/>
      <c r="T51" s="433"/>
      <c r="U51" s="433"/>
      <c r="V51" s="433"/>
      <c r="W51" s="433"/>
      <c r="X51" s="433"/>
      <c r="Y51" s="433"/>
      <c r="Z51" s="433"/>
      <c r="AA51" s="433"/>
      <c r="AB51" s="433"/>
      <c r="AC51" s="433"/>
      <c r="AD51" s="433"/>
      <c r="AE51" s="433"/>
      <c r="AF51" s="433"/>
      <c r="AG51" s="433"/>
      <c r="AH51" s="433"/>
      <c r="AI51" s="433"/>
      <c r="AJ51" s="433"/>
      <c r="AK51" s="433"/>
      <c r="AL51" s="433"/>
      <c r="AM51" s="433"/>
      <c r="AN51" s="433"/>
      <c r="AO51" s="433"/>
      <c r="AP51" s="433"/>
      <c r="AQ51" s="433"/>
      <c r="AR51" s="433"/>
      <c r="AS51" s="433"/>
      <c r="AV51" s="433"/>
      <c r="AW51" s="433"/>
      <c r="AX51" s="433"/>
      <c r="AY51" s="433"/>
      <c r="AZ51" s="433"/>
      <c r="BA51" s="433"/>
      <c r="BB51" s="433"/>
      <c r="BC51" s="433"/>
      <c r="BD51" s="433"/>
      <c r="BE51" s="433"/>
      <c r="BF51" s="433"/>
      <c r="BG51" s="433"/>
      <c r="BH51" s="433"/>
      <c r="BI51" s="433"/>
      <c r="BJ51" s="433"/>
      <c r="BK51" s="433"/>
      <c r="BL51" s="433"/>
      <c r="BM51" s="433"/>
      <c r="BN51" s="433"/>
      <c r="BO51" s="433"/>
      <c r="BP51" s="433"/>
      <c r="BQ51" s="433"/>
      <c r="BR51" s="433"/>
      <c r="BS51" s="433"/>
      <c r="BT51" s="433"/>
      <c r="BU51" s="433"/>
      <c r="BV51" s="433"/>
      <c r="BW51" s="433"/>
      <c r="BX51" s="433"/>
      <c r="BY51" s="433"/>
      <c r="BZ51" s="433"/>
      <c r="CA51" s="433"/>
      <c r="CB51" s="433"/>
      <c r="CC51" s="433"/>
      <c r="CD51" s="433"/>
      <c r="CE51" s="433"/>
      <c r="CF51" s="443"/>
    </row>
    <row r="52" spans="3:84" s="431" customFormat="1" ht="3.75" customHeight="1" x14ac:dyDescent="0.15">
      <c r="C52" s="446"/>
      <c r="D52" s="433"/>
      <c r="E52" s="433"/>
      <c r="F52" s="433"/>
      <c r="G52" s="433"/>
      <c r="H52" s="433"/>
      <c r="I52" s="433"/>
      <c r="J52" s="433"/>
      <c r="K52" s="433"/>
      <c r="L52" s="433"/>
      <c r="M52" s="433"/>
      <c r="N52" s="433"/>
      <c r="O52" s="433"/>
      <c r="P52" s="433"/>
      <c r="Q52" s="433"/>
      <c r="R52" s="433"/>
      <c r="S52" s="433"/>
      <c r="T52" s="433"/>
      <c r="U52" s="433"/>
      <c r="V52" s="433"/>
      <c r="W52" s="433"/>
      <c r="X52" s="433"/>
      <c r="Y52" s="433"/>
      <c r="Z52" s="433"/>
      <c r="AA52" s="433"/>
      <c r="AB52" s="433"/>
      <c r="AC52" s="433"/>
      <c r="AD52" s="433"/>
      <c r="AE52" s="433"/>
      <c r="AF52" s="433"/>
      <c r="AG52" s="433"/>
      <c r="AH52" s="433"/>
      <c r="AI52" s="433"/>
      <c r="AJ52" s="433"/>
      <c r="AK52" s="433"/>
      <c r="AL52" s="433"/>
      <c r="AM52" s="433"/>
      <c r="AN52" s="433"/>
      <c r="AO52" s="433"/>
      <c r="AP52" s="433"/>
      <c r="AQ52" s="433"/>
      <c r="AR52" s="433"/>
      <c r="AS52" s="433"/>
      <c r="AV52" s="433"/>
      <c r="AW52" s="433"/>
      <c r="AX52" s="433"/>
      <c r="AY52" s="433"/>
      <c r="AZ52" s="433"/>
      <c r="BA52" s="433"/>
      <c r="BB52" s="433"/>
      <c r="BC52" s="433"/>
      <c r="BD52" s="433"/>
      <c r="BE52" s="433"/>
      <c r="BF52" s="433"/>
      <c r="BG52" s="433"/>
      <c r="BH52" s="433"/>
      <c r="BI52" s="433"/>
      <c r="BJ52" s="433"/>
      <c r="BK52" s="433"/>
      <c r="BL52" s="433"/>
      <c r="BM52" s="433"/>
      <c r="BN52" s="433"/>
      <c r="BO52" s="433"/>
      <c r="BP52" s="433"/>
      <c r="BQ52" s="433"/>
      <c r="BR52" s="433"/>
      <c r="BS52" s="433"/>
      <c r="BT52" s="433"/>
      <c r="BU52" s="433"/>
      <c r="BV52" s="433"/>
      <c r="BW52" s="433"/>
      <c r="BX52" s="433"/>
      <c r="BY52" s="433"/>
      <c r="BZ52" s="433"/>
      <c r="CA52" s="433"/>
      <c r="CB52" s="433"/>
      <c r="CC52" s="433"/>
      <c r="CD52" s="433"/>
      <c r="CE52" s="433"/>
      <c r="CF52" s="443"/>
    </row>
    <row r="53" spans="3:84" s="431" customFormat="1" ht="3.75" customHeight="1" x14ac:dyDescent="0.15">
      <c r="C53" s="446"/>
      <c r="D53" s="433"/>
      <c r="E53" s="433"/>
      <c r="F53" s="433"/>
      <c r="G53" s="433"/>
      <c r="H53" s="433"/>
      <c r="I53" s="433"/>
      <c r="J53" s="433"/>
      <c r="K53" s="433"/>
      <c r="L53" s="433"/>
      <c r="M53" s="433"/>
      <c r="N53" s="433"/>
      <c r="O53" s="433"/>
      <c r="P53" s="433"/>
      <c r="Q53" s="433"/>
      <c r="R53" s="433"/>
      <c r="S53" s="433"/>
      <c r="T53" s="433"/>
      <c r="U53" s="433"/>
      <c r="V53" s="433"/>
      <c r="W53" s="433"/>
      <c r="X53" s="433"/>
      <c r="Y53" s="433"/>
      <c r="Z53" s="433"/>
      <c r="AA53" s="433"/>
      <c r="AB53" s="433"/>
      <c r="AC53" s="433"/>
      <c r="AD53" s="433"/>
      <c r="AE53" s="433"/>
      <c r="AF53" s="433"/>
      <c r="AG53" s="433"/>
      <c r="AH53" s="433"/>
      <c r="AI53" s="433"/>
      <c r="AJ53" s="433"/>
      <c r="AK53" s="433"/>
      <c r="AL53" s="433"/>
      <c r="AM53" s="433"/>
      <c r="AN53" s="433"/>
      <c r="AO53" s="433"/>
      <c r="AP53" s="433"/>
      <c r="AQ53" s="433"/>
      <c r="AR53" s="433"/>
      <c r="AS53" s="433"/>
      <c r="AV53" s="433"/>
      <c r="AW53" s="433"/>
      <c r="AX53" s="433"/>
      <c r="AY53" s="433"/>
      <c r="AZ53" s="433"/>
      <c r="BA53" s="433"/>
      <c r="BB53" s="433"/>
      <c r="BC53" s="433"/>
      <c r="BD53" s="433"/>
      <c r="BE53" s="433"/>
      <c r="BF53" s="433"/>
      <c r="BG53" s="433"/>
      <c r="BH53" s="433"/>
      <c r="BI53" s="433"/>
      <c r="BJ53" s="433"/>
      <c r="BK53" s="433"/>
      <c r="BL53" s="433"/>
      <c r="BM53" s="433"/>
      <c r="BN53" s="433"/>
      <c r="BO53" s="433"/>
      <c r="BP53" s="433"/>
      <c r="BQ53" s="433"/>
      <c r="BR53" s="433"/>
      <c r="BS53" s="433"/>
      <c r="BT53" s="433"/>
      <c r="BU53" s="433"/>
      <c r="BV53" s="433"/>
      <c r="BW53" s="433"/>
      <c r="BX53" s="433"/>
      <c r="BY53" s="433"/>
      <c r="BZ53" s="433"/>
      <c r="CA53" s="433"/>
      <c r="CB53" s="433"/>
      <c r="CC53" s="433"/>
      <c r="CD53" s="433"/>
      <c r="CE53" s="433"/>
      <c r="CF53" s="443"/>
    </row>
    <row r="54" spans="3:84" s="431" customFormat="1" ht="3.75" customHeight="1" x14ac:dyDescent="0.15">
      <c r="C54" s="446"/>
      <c r="D54" s="433"/>
      <c r="E54" s="433"/>
      <c r="F54" s="433"/>
      <c r="G54" s="433"/>
      <c r="H54" s="433"/>
      <c r="I54" s="433"/>
      <c r="J54" s="433"/>
      <c r="K54" s="433"/>
      <c r="L54" s="433"/>
      <c r="M54" s="433"/>
      <c r="N54" s="433"/>
      <c r="O54" s="433"/>
      <c r="P54" s="433"/>
      <c r="Q54" s="433"/>
      <c r="R54" s="433"/>
      <c r="S54" s="433"/>
      <c r="T54" s="433"/>
      <c r="U54" s="433"/>
      <c r="V54" s="433"/>
      <c r="W54" s="433"/>
      <c r="X54" s="433"/>
      <c r="Y54" s="433"/>
      <c r="Z54" s="433"/>
      <c r="AA54" s="433"/>
      <c r="AB54" s="433"/>
      <c r="AC54" s="433"/>
      <c r="AD54" s="433"/>
      <c r="AE54" s="433"/>
      <c r="AF54" s="433"/>
      <c r="AG54" s="433"/>
      <c r="AH54" s="433"/>
      <c r="AI54" s="433"/>
      <c r="AJ54" s="433"/>
      <c r="AK54" s="433"/>
      <c r="AL54" s="433"/>
      <c r="AM54" s="433"/>
      <c r="AN54" s="433"/>
      <c r="AO54" s="433"/>
      <c r="AP54" s="433"/>
      <c r="AQ54" s="433"/>
      <c r="AR54" s="433"/>
      <c r="AS54" s="433"/>
      <c r="AV54" s="433"/>
      <c r="AW54" s="433"/>
      <c r="AX54" s="433"/>
      <c r="AY54" s="433"/>
      <c r="AZ54" s="433"/>
      <c r="BA54" s="433"/>
      <c r="BB54" s="433"/>
      <c r="BC54" s="433"/>
      <c r="BD54" s="433"/>
      <c r="BE54" s="433"/>
      <c r="BF54" s="433"/>
      <c r="BG54" s="433"/>
      <c r="BH54" s="433"/>
      <c r="BI54" s="433"/>
      <c r="BJ54" s="433"/>
      <c r="BK54" s="433"/>
      <c r="BL54" s="433"/>
      <c r="BM54" s="433"/>
      <c r="BN54" s="433"/>
      <c r="BO54" s="433"/>
      <c r="BP54" s="433"/>
      <c r="BQ54" s="433"/>
      <c r="BR54" s="433"/>
      <c r="BS54" s="433"/>
      <c r="BT54" s="433"/>
      <c r="BU54" s="433"/>
      <c r="BV54" s="433"/>
      <c r="BW54" s="433"/>
      <c r="BX54" s="433"/>
      <c r="BY54" s="433"/>
      <c r="BZ54" s="433"/>
      <c r="CA54" s="433"/>
      <c r="CB54" s="433"/>
      <c r="CC54" s="433"/>
      <c r="CD54" s="433"/>
      <c r="CE54" s="433"/>
      <c r="CF54" s="443"/>
    </row>
    <row r="55" spans="3:84" s="431" customFormat="1" ht="3.75" customHeight="1" x14ac:dyDescent="0.15">
      <c r="C55" s="446"/>
      <c r="D55" s="433"/>
      <c r="E55" s="433"/>
      <c r="F55" s="433"/>
      <c r="G55" s="433"/>
      <c r="H55" s="433"/>
      <c r="I55" s="433"/>
      <c r="J55" s="433"/>
      <c r="K55" s="433"/>
      <c r="L55" s="433"/>
      <c r="M55" s="433"/>
      <c r="N55" s="433"/>
      <c r="O55" s="433"/>
      <c r="P55" s="433"/>
      <c r="Q55" s="433"/>
      <c r="R55" s="433"/>
      <c r="S55" s="433"/>
      <c r="T55" s="433"/>
      <c r="U55" s="433"/>
      <c r="V55" s="433"/>
      <c r="W55" s="433"/>
      <c r="X55" s="433"/>
      <c r="Y55" s="433"/>
      <c r="Z55" s="433"/>
      <c r="AA55" s="433"/>
      <c r="AB55" s="433"/>
      <c r="AC55" s="433"/>
      <c r="AD55" s="433"/>
      <c r="AE55" s="433"/>
      <c r="AF55" s="433"/>
      <c r="AG55" s="433"/>
      <c r="AH55" s="433"/>
      <c r="AI55" s="433"/>
      <c r="AJ55" s="433"/>
      <c r="AK55" s="433"/>
      <c r="AL55" s="433"/>
      <c r="AM55" s="433"/>
      <c r="AN55" s="433"/>
      <c r="AO55" s="433"/>
      <c r="AP55" s="433"/>
      <c r="AQ55" s="433"/>
      <c r="AR55" s="433"/>
      <c r="AS55" s="433"/>
      <c r="AV55" s="433"/>
      <c r="AW55" s="433"/>
      <c r="AX55" s="433"/>
      <c r="AY55" s="433"/>
      <c r="AZ55" s="433"/>
      <c r="BA55" s="433"/>
      <c r="BB55" s="433"/>
      <c r="BC55" s="433"/>
      <c r="BD55" s="433"/>
      <c r="BE55" s="433"/>
      <c r="BF55" s="433"/>
      <c r="BG55" s="433"/>
      <c r="BH55" s="433"/>
      <c r="BI55" s="433"/>
      <c r="BJ55" s="433"/>
      <c r="BK55" s="433"/>
      <c r="BL55" s="433"/>
      <c r="BM55" s="433"/>
      <c r="BN55" s="433"/>
      <c r="BO55" s="433"/>
      <c r="BP55" s="433"/>
      <c r="BQ55" s="433"/>
      <c r="BR55" s="433"/>
      <c r="BS55" s="433"/>
      <c r="BT55" s="433"/>
      <c r="BU55" s="433"/>
      <c r="BV55" s="433"/>
      <c r="BW55" s="433"/>
      <c r="BX55" s="433"/>
      <c r="BY55" s="433"/>
      <c r="BZ55" s="433"/>
      <c r="CA55" s="433"/>
      <c r="CB55" s="433"/>
      <c r="CC55" s="433"/>
      <c r="CD55" s="433"/>
      <c r="CE55" s="433"/>
      <c r="CF55" s="443"/>
    </row>
    <row r="56" spans="3:84" s="431" customFormat="1" ht="3.75" customHeight="1" x14ac:dyDescent="0.15">
      <c r="C56" s="446"/>
      <c r="D56" s="433"/>
      <c r="E56" s="433"/>
      <c r="F56" s="433"/>
      <c r="G56" s="433"/>
      <c r="H56" s="433"/>
      <c r="I56" s="433"/>
      <c r="J56" s="433"/>
      <c r="K56" s="433"/>
      <c r="L56" s="433"/>
      <c r="M56" s="433"/>
      <c r="N56" s="433"/>
      <c r="O56" s="433"/>
      <c r="P56" s="433"/>
      <c r="Q56" s="433"/>
      <c r="R56" s="433"/>
      <c r="S56" s="433"/>
      <c r="T56" s="433"/>
      <c r="U56" s="433"/>
      <c r="V56" s="433"/>
      <c r="W56" s="433"/>
      <c r="X56" s="433"/>
      <c r="Y56" s="433"/>
      <c r="Z56" s="433"/>
      <c r="AA56" s="433"/>
      <c r="AB56" s="433"/>
      <c r="AC56" s="433"/>
      <c r="AD56" s="433"/>
      <c r="AE56" s="433"/>
      <c r="AF56" s="433"/>
      <c r="AG56" s="433"/>
      <c r="AH56" s="433"/>
      <c r="AI56" s="433"/>
      <c r="AJ56" s="433"/>
      <c r="AK56" s="433"/>
      <c r="AL56" s="433"/>
      <c r="AM56" s="433"/>
      <c r="AN56" s="433"/>
      <c r="AO56" s="433"/>
      <c r="AP56" s="433"/>
      <c r="AQ56" s="433"/>
      <c r="AR56" s="433"/>
      <c r="AS56" s="433"/>
      <c r="AV56" s="433"/>
      <c r="AW56" s="433"/>
      <c r="AX56" s="433"/>
      <c r="AY56" s="433"/>
      <c r="AZ56" s="433"/>
      <c r="BA56" s="433"/>
      <c r="BB56" s="433"/>
      <c r="BC56" s="433"/>
      <c r="BD56" s="433"/>
      <c r="BE56" s="433"/>
      <c r="BF56" s="433"/>
      <c r="BG56" s="433"/>
      <c r="BH56" s="433"/>
      <c r="BI56" s="433"/>
      <c r="BJ56" s="433"/>
      <c r="BK56" s="433"/>
      <c r="BL56" s="433"/>
      <c r="BM56" s="433"/>
      <c r="BN56" s="433"/>
      <c r="BO56" s="433"/>
      <c r="BP56" s="433"/>
      <c r="BQ56" s="433"/>
      <c r="BR56" s="433"/>
      <c r="BS56" s="433"/>
      <c r="BT56" s="433"/>
      <c r="BU56" s="433"/>
      <c r="BV56" s="433"/>
      <c r="BW56" s="433"/>
      <c r="BX56" s="433"/>
      <c r="BY56" s="433"/>
      <c r="BZ56" s="433"/>
      <c r="CA56" s="433"/>
      <c r="CB56" s="433"/>
      <c r="CC56" s="433"/>
      <c r="CD56" s="433"/>
      <c r="CE56" s="433"/>
      <c r="CF56" s="443"/>
    </row>
    <row r="57" spans="3:84" s="431" customFormat="1" ht="3.75" customHeight="1" x14ac:dyDescent="0.15">
      <c r="C57" s="446"/>
      <c r="D57" s="433"/>
      <c r="E57" s="433"/>
      <c r="F57" s="433"/>
      <c r="G57" s="433"/>
      <c r="H57" s="433"/>
      <c r="I57" s="433"/>
      <c r="J57" s="433"/>
      <c r="K57" s="433"/>
      <c r="L57" s="433"/>
      <c r="M57" s="433"/>
      <c r="N57" s="433"/>
      <c r="O57" s="433"/>
      <c r="P57" s="433"/>
      <c r="Q57" s="433"/>
      <c r="R57" s="433"/>
      <c r="S57" s="433"/>
      <c r="T57" s="433"/>
      <c r="U57" s="433"/>
      <c r="V57" s="433"/>
      <c r="W57" s="433"/>
      <c r="X57" s="433"/>
      <c r="Y57" s="433"/>
      <c r="Z57" s="433"/>
      <c r="AA57" s="433"/>
      <c r="AB57" s="433"/>
      <c r="AC57" s="433"/>
      <c r="AD57" s="433"/>
      <c r="AE57" s="433"/>
      <c r="AF57" s="433"/>
      <c r="AG57" s="433"/>
      <c r="AH57" s="433"/>
      <c r="AI57" s="433"/>
      <c r="AJ57" s="433"/>
      <c r="AK57" s="433"/>
      <c r="AL57" s="433"/>
      <c r="AM57" s="433"/>
      <c r="AN57" s="433"/>
      <c r="AO57" s="433"/>
      <c r="AP57" s="433"/>
      <c r="AQ57" s="433"/>
      <c r="AR57" s="433"/>
      <c r="AS57" s="433"/>
      <c r="AV57" s="433"/>
      <c r="AW57" s="433"/>
      <c r="AX57" s="433"/>
      <c r="AY57" s="433"/>
      <c r="AZ57" s="433"/>
      <c r="BA57" s="433"/>
      <c r="BB57" s="433"/>
      <c r="BC57" s="433"/>
      <c r="BD57" s="433"/>
      <c r="BE57" s="433"/>
      <c r="BF57" s="433"/>
      <c r="BG57" s="433"/>
      <c r="BH57" s="433"/>
      <c r="BI57" s="433"/>
      <c r="BJ57" s="433"/>
      <c r="BK57" s="433"/>
      <c r="BL57" s="433"/>
      <c r="BM57" s="433"/>
      <c r="BN57" s="433"/>
      <c r="BO57" s="433"/>
      <c r="BP57" s="433"/>
      <c r="BQ57" s="433"/>
      <c r="BR57" s="433"/>
      <c r="BS57" s="433"/>
      <c r="BT57" s="433"/>
      <c r="BU57" s="433"/>
      <c r="BV57" s="433"/>
      <c r="BW57" s="433"/>
      <c r="BX57" s="433"/>
      <c r="BY57" s="433"/>
      <c r="BZ57" s="433"/>
      <c r="CA57" s="433"/>
      <c r="CB57" s="433"/>
      <c r="CC57" s="433"/>
      <c r="CD57" s="433"/>
      <c r="CE57" s="433"/>
      <c r="CF57" s="443"/>
    </row>
    <row r="58" spans="3:84" s="431" customFormat="1" ht="3.75" customHeight="1" x14ac:dyDescent="0.15">
      <c r="C58" s="446"/>
      <c r="D58" s="433"/>
      <c r="E58" s="433"/>
      <c r="F58" s="433"/>
      <c r="G58" s="433"/>
      <c r="H58" s="433"/>
      <c r="I58" s="433"/>
      <c r="J58" s="433"/>
      <c r="K58" s="433"/>
      <c r="L58" s="433"/>
      <c r="M58" s="433"/>
      <c r="N58" s="433"/>
      <c r="O58" s="433"/>
      <c r="P58" s="433"/>
      <c r="Q58" s="433"/>
      <c r="R58" s="433"/>
      <c r="S58" s="433"/>
      <c r="T58" s="433"/>
      <c r="U58" s="433"/>
      <c r="V58" s="433"/>
      <c r="W58" s="433"/>
      <c r="X58" s="433"/>
      <c r="Y58" s="433"/>
      <c r="Z58" s="433"/>
      <c r="AA58" s="433"/>
      <c r="AB58" s="433"/>
      <c r="AC58" s="433"/>
      <c r="AD58" s="433"/>
      <c r="AE58" s="433"/>
      <c r="AF58" s="433"/>
      <c r="AG58" s="433"/>
      <c r="AH58" s="433"/>
      <c r="AI58" s="433"/>
      <c r="AJ58" s="433"/>
      <c r="AK58" s="433"/>
      <c r="AL58" s="433"/>
      <c r="AM58" s="433"/>
      <c r="AN58" s="433"/>
      <c r="AO58" s="433"/>
      <c r="AP58" s="433"/>
      <c r="AQ58" s="433"/>
      <c r="AR58" s="433"/>
      <c r="AS58" s="433"/>
      <c r="AV58" s="433"/>
      <c r="AW58" s="433"/>
      <c r="AX58" s="433"/>
      <c r="AY58" s="433"/>
      <c r="AZ58" s="433"/>
      <c r="BA58" s="433"/>
      <c r="BB58" s="433"/>
      <c r="BC58" s="433"/>
      <c r="BD58" s="433"/>
      <c r="BE58" s="433"/>
      <c r="BF58" s="433"/>
      <c r="BG58" s="433"/>
      <c r="BH58" s="433"/>
      <c r="BI58" s="433"/>
      <c r="BJ58" s="433"/>
      <c r="BK58" s="433"/>
      <c r="BL58" s="433"/>
      <c r="BM58" s="433"/>
      <c r="BN58" s="433"/>
      <c r="BO58" s="433"/>
      <c r="BP58" s="433"/>
      <c r="BQ58" s="433"/>
      <c r="BR58" s="433"/>
      <c r="BS58" s="433"/>
      <c r="BT58" s="433"/>
      <c r="BU58" s="433"/>
      <c r="BV58" s="433"/>
      <c r="BW58" s="433"/>
      <c r="BX58" s="433"/>
      <c r="BY58" s="433"/>
      <c r="BZ58" s="433"/>
      <c r="CA58" s="433"/>
      <c r="CB58" s="433"/>
      <c r="CC58" s="433"/>
      <c r="CD58" s="433"/>
      <c r="CE58" s="433"/>
      <c r="CF58" s="443"/>
    </row>
    <row r="59" spans="3:84" s="431" customFormat="1" ht="3.75" customHeight="1" x14ac:dyDescent="0.15">
      <c r="C59" s="446"/>
      <c r="D59" s="433"/>
      <c r="E59" s="433"/>
      <c r="F59" s="433"/>
      <c r="G59" s="433"/>
      <c r="H59" s="433"/>
      <c r="I59" s="433"/>
      <c r="J59" s="433"/>
      <c r="K59" s="433"/>
      <c r="L59" s="433"/>
      <c r="M59" s="433"/>
      <c r="N59" s="433"/>
      <c r="O59" s="433"/>
      <c r="P59" s="433"/>
      <c r="Q59" s="433"/>
      <c r="R59" s="433"/>
      <c r="S59" s="433"/>
      <c r="T59" s="433"/>
      <c r="U59" s="433"/>
      <c r="V59" s="433"/>
      <c r="W59" s="433"/>
      <c r="X59" s="433"/>
      <c r="Y59" s="433"/>
      <c r="Z59" s="433"/>
      <c r="AA59" s="433"/>
      <c r="AB59" s="433"/>
      <c r="AC59" s="433"/>
      <c r="AD59" s="433"/>
      <c r="AE59" s="433"/>
      <c r="AF59" s="433"/>
      <c r="AG59" s="433"/>
      <c r="AH59" s="433"/>
      <c r="AI59" s="433"/>
      <c r="AJ59" s="433"/>
      <c r="AK59" s="433"/>
      <c r="AL59" s="433"/>
      <c r="AM59" s="433"/>
      <c r="AN59" s="433"/>
      <c r="AO59" s="433"/>
      <c r="AP59" s="433"/>
      <c r="AQ59" s="433"/>
      <c r="AR59" s="433"/>
      <c r="AS59" s="433"/>
      <c r="AV59" s="433"/>
      <c r="AW59" s="433"/>
      <c r="AX59" s="433"/>
      <c r="AY59" s="433"/>
      <c r="AZ59" s="433"/>
      <c r="BA59" s="433"/>
      <c r="BB59" s="433"/>
      <c r="BC59" s="433"/>
      <c r="BD59" s="433"/>
      <c r="BE59" s="433"/>
      <c r="BF59" s="433"/>
      <c r="BG59" s="433"/>
      <c r="BH59" s="433"/>
      <c r="BI59" s="433"/>
      <c r="BJ59" s="433"/>
      <c r="BK59" s="433"/>
      <c r="BL59" s="433"/>
      <c r="BM59" s="433"/>
      <c r="BN59" s="433"/>
      <c r="BO59" s="433"/>
      <c r="BP59" s="433"/>
      <c r="BQ59" s="433"/>
      <c r="BR59" s="433"/>
      <c r="BS59" s="433"/>
      <c r="BT59" s="433"/>
      <c r="BU59" s="433"/>
      <c r="BV59" s="433"/>
      <c r="BW59" s="433"/>
      <c r="BX59" s="433"/>
      <c r="BY59" s="433"/>
      <c r="BZ59" s="433"/>
      <c r="CA59" s="433"/>
      <c r="CB59" s="433"/>
      <c r="CC59" s="433"/>
      <c r="CD59" s="433"/>
      <c r="CE59" s="433"/>
      <c r="CF59" s="443"/>
    </row>
    <row r="60" spans="3:84" s="431" customFormat="1" ht="3.75" customHeight="1" x14ac:dyDescent="0.15">
      <c r="C60" s="446"/>
      <c r="D60" s="433"/>
      <c r="E60" s="433"/>
      <c r="F60" s="433"/>
      <c r="G60" s="433"/>
      <c r="H60" s="433"/>
      <c r="I60" s="433"/>
      <c r="J60" s="433"/>
      <c r="K60" s="433"/>
      <c r="L60" s="433"/>
      <c r="M60" s="433"/>
      <c r="N60" s="433"/>
      <c r="O60" s="433"/>
      <c r="P60" s="433"/>
      <c r="Q60" s="433"/>
      <c r="R60" s="433"/>
      <c r="S60" s="433"/>
      <c r="T60" s="433"/>
      <c r="U60" s="433"/>
      <c r="V60" s="433"/>
      <c r="W60" s="433"/>
      <c r="X60" s="433"/>
      <c r="Y60" s="433"/>
      <c r="Z60" s="433"/>
      <c r="AA60" s="433"/>
      <c r="AB60" s="433"/>
      <c r="AC60" s="433"/>
      <c r="AD60" s="433"/>
      <c r="AE60" s="433"/>
      <c r="AF60" s="433"/>
      <c r="AG60" s="433"/>
      <c r="AH60" s="433"/>
      <c r="AI60" s="433"/>
      <c r="AJ60" s="433"/>
      <c r="AK60" s="433"/>
      <c r="AL60" s="433"/>
      <c r="AM60" s="433"/>
      <c r="AN60" s="433"/>
      <c r="AO60" s="433"/>
      <c r="AP60" s="433"/>
      <c r="AQ60" s="433"/>
      <c r="AR60" s="433"/>
      <c r="AS60" s="433"/>
      <c r="AV60" s="433"/>
      <c r="AW60" s="433"/>
      <c r="AX60" s="433"/>
      <c r="AY60" s="433"/>
      <c r="AZ60" s="433"/>
      <c r="BA60" s="433"/>
      <c r="BB60" s="433"/>
      <c r="BC60" s="433"/>
      <c r="BD60" s="433"/>
      <c r="BE60" s="433"/>
      <c r="BF60" s="433"/>
      <c r="BG60" s="433"/>
      <c r="BH60" s="433"/>
      <c r="BI60" s="433"/>
      <c r="BJ60" s="433"/>
      <c r="BK60" s="433"/>
      <c r="BL60" s="433"/>
      <c r="BM60" s="433"/>
      <c r="BN60" s="433"/>
      <c r="BO60" s="433"/>
      <c r="BP60" s="433"/>
      <c r="BQ60" s="433"/>
      <c r="BR60" s="433"/>
      <c r="BS60" s="433"/>
      <c r="BT60" s="433"/>
      <c r="BU60" s="433"/>
      <c r="BV60" s="433"/>
      <c r="BW60" s="433"/>
      <c r="BX60" s="433"/>
      <c r="BY60" s="433"/>
      <c r="BZ60" s="433"/>
      <c r="CA60" s="433"/>
      <c r="CB60" s="433"/>
      <c r="CC60" s="433"/>
      <c r="CD60" s="433"/>
      <c r="CE60" s="433"/>
      <c r="CF60" s="443"/>
    </row>
    <row r="61" spans="3:84" s="431" customFormat="1" ht="3.75" customHeight="1" x14ac:dyDescent="0.15">
      <c r="C61" s="446"/>
      <c r="D61" s="433"/>
      <c r="E61" s="433"/>
      <c r="F61" s="433"/>
      <c r="G61" s="433"/>
      <c r="H61" s="433"/>
      <c r="I61" s="433"/>
      <c r="J61" s="433"/>
      <c r="K61" s="433"/>
      <c r="L61" s="433"/>
      <c r="M61" s="433"/>
      <c r="N61" s="433"/>
      <c r="O61" s="433"/>
      <c r="P61" s="433"/>
      <c r="Q61" s="433"/>
      <c r="R61" s="433"/>
      <c r="S61" s="433"/>
      <c r="T61" s="433"/>
      <c r="U61" s="433"/>
      <c r="V61" s="433"/>
      <c r="W61" s="433"/>
      <c r="X61" s="433"/>
      <c r="Y61" s="433"/>
      <c r="Z61" s="433"/>
      <c r="AA61" s="433"/>
      <c r="AB61" s="433"/>
      <c r="AC61" s="433"/>
      <c r="AD61" s="433"/>
      <c r="AE61" s="433"/>
      <c r="AF61" s="433"/>
      <c r="AG61" s="433"/>
      <c r="AH61" s="433"/>
      <c r="AI61" s="433"/>
      <c r="AJ61" s="433"/>
      <c r="AK61" s="433"/>
      <c r="AL61" s="433"/>
      <c r="AM61" s="433"/>
      <c r="AN61" s="433"/>
      <c r="AO61" s="433"/>
      <c r="AP61" s="433"/>
      <c r="AQ61" s="433"/>
      <c r="AR61" s="433"/>
      <c r="AS61" s="433"/>
      <c r="AV61" s="433"/>
      <c r="AW61" s="433"/>
      <c r="AX61" s="433"/>
      <c r="AY61" s="433"/>
      <c r="AZ61" s="433"/>
      <c r="BA61" s="433"/>
      <c r="BB61" s="433"/>
      <c r="BC61" s="433"/>
      <c r="BD61" s="433"/>
      <c r="BE61" s="433"/>
      <c r="BF61" s="433"/>
      <c r="BG61" s="433"/>
      <c r="BH61" s="433"/>
      <c r="BI61" s="433"/>
      <c r="BJ61" s="433"/>
      <c r="BK61" s="433"/>
      <c r="BL61" s="433"/>
      <c r="BM61" s="433"/>
      <c r="BN61" s="433"/>
      <c r="BO61" s="433"/>
      <c r="BP61" s="433"/>
      <c r="BQ61" s="433"/>
      <c r="BR61" s="433"/>
      <c r="BS61" s="433"/>
      <c r="BT61" s="433"/>
      <c r="BU61" s="433"/>
      <c r="BV61" s="433"/>
      <c r="BW61" s="433"/>
      <c r="BX61" s="433"/>
      <c r="BY61" s="433"/>
      <c r="BZ61" s="433"/>
      <c r="CA61" s="433"/>
      <c r="CB61" s="433"/>
      <c r="CC61" s="433"/>
      <c r="CD61" s="433"/>
      <c r="CE61" s="433"/>
      <c r="CF61" s="443"/>
    </row>
    <row r="62" spans="3:84" s="431" customFormat="1" ht="3.75" customHeight="1" x14ac:dyDescent="0.15">
      <c r="C62" s="446"/>
      <c r="D62" s="433"/>
      <c r="E62" s="433"/>
      <c r="F62" s="433"/>
      <c r="G62" s="433"/>
      <c r="H62" s="433"/>
      <c r="I62" s="433"/>
      <c r="J62" s="433"/>
      <c r="K62" s="433"/>
      <c r="L62" s="433"/>
      <c r="M62" s="433"/>
      <c r="N62" s="433"/>
      <c r="O62" s="433"/>
      <c r="P62" s="433"/>
      <c r="Q62" s="433"/>
      <c r="R62" s="433"/>
      <c r="S62" s="433"/>
      <c r="T62" s="433"/>
      <c r="U62" s="433"/>
      <c r="V62" s="433"/>
      <c r="W62" s="433"/>
      <c r="X62" s="433"/>
      <c r="Y62" s="433"/>
      <c r="Z62" s="433"/>
      <c r="AA62" s="433"/>
      <c r="AB62" s="433"/>
      <c r="AC62" s="433"/>
      <c r="AD62" s="433"/>
      <c r="AE62" s="433"/>
      <c r="AF62" s="433"/>
      <c r="AG62" s="433"/>
      <c r="AH62" s="433"/>
      <c r="AI62" s="433"/>
      <c r="AJ62" s="433"/>
      <c r="AK62" s="433"/>
      <c r="AL62" s="433"/>
      <c r="AM62" s="433"/>
      <c r="AN62" s="433"/>
      <c r="AO62" s="433"/>
      <c r="AP62" s="433"/>
      <c r="AQ62" s="433"/>
      <c r="AR62" s="433"/>
      <c r="AS62" s="433"/>
      <c r="AV62" s="433"/>
      <c r="AW62" s="433"/>
      <c r="AX62" s="433"/>
      <c r="AY62" s="433"/>
      <c r="AZ62" s="433"/>
      <c r="BA62" s="433"/>
      <c r="BB62" s="433"/>
      <c r="BC62" s="433"/>
      <c r="BD62" s="433"/>
      <c r="BE62" s="433"/>
      <c r="BF62" s="433"/>
      <c r="BG62" s="433"/>
      <c r="BH62" s="433"/>
      <c r="BI62" s="433"/>
      <c r="BJ62" s="433"/>
      <c r="BK62" s="433"/>
      <c r="BL62" s="433"/>
      <c r="BM62" s="433"/>
      <c r="BN62" s="433"/>
      <c r="BO62" s="433"/>
      <c r="BP62" s="433"/>
      <c r="BQ62" s="433"/>
      <c r="BR62" s="433"/>
      <c r="BS62" s="433"/>
      <c r="BT62" s="433"/>
      <c r="BU62" s="433"/>
      <c r="BV62" s="433"/>
      <c r="BW62" s="433"/>
      <c r="BX62" s="433"/>
      <c r="BY62" s="433"/>
      <c r="BZ62" s="433"/>
      <c r="CA62" s="433"/>
      <c r="CB62" s="433"/>
      <c r="CC62" s="433"/>
      <c r="CD62" s="433"/>
      <c r="CE62" s="433"/>
      <c r="CF62" s="443"/>
    </row>
    <row r="63" spans="3:84" ht="3.75" customHeight="1" x14ac:dyDescent="0.15">
      <c r="C63" s="449"/>
      <c r="D63" s="433"/>
      <c r="E63" s="433"/>
      <c r="F63" s="433"/>
      <c r="G63" s="433"/>
      <c r="H63" s="433"/>
      <c r="I63" s="433"/>
      <c r="J63" s="433"/>
      <c r="K63" s="433"/>
      <c r="L63" s="433"/>
      <c r="M63" s="433"/>
      <c r="N63" s="433"/>
      <c r="O63" s="433"/>
      <c r="P63" s="433"/>
      <c r="Q63" s="433"/>
      <c r="R63" s="433"/>
      <c r="S63" s="433"/>
      <c r="T63" s="433"/>
      <c r="U63" s="433"/>
      <c r="V63" s="433"/>
      <c r="W63" s="433"/>
      <c r="X63" s="433"/>
      <c r="Y63" s="433"/>
      <c r="Z63" s="433"/>
      <c r="AA63" s="433"/>
      <c r="AB63" s="433"/>
      <c r="AC63" s="433"/>
      <c r="AD63" s="433"/>
      <c r="AE63" s="433"/>
      <c r="AF63" s="433"/>
      <c r="AG63" s="433"/>
      <c r="AH63" s="433"/>
      <c r="AI63" s="433"/>
      <c r="AJ63" s="433"/>
      <c r="AK63" s="433"/>
      <c r="AL63" s="433"/>
      <c r="AM63" s="433"/>
      <c r="AN63" s="433"/>
      <c r="AO63" s="433"/>
      <c r="AP63" s="433"/>
      <c r="AQ63" s="433"/>
      <c r="AR63" s="433"/>
      <c r="AS63" s="433"/>
      <c r="AT63" s="431"/>
      <c r="AU63" s="431"/>
      <c r="AV63" s="433"/>
      <c r="AW63" s="433"/>
      <c r="AX63" s="433"/>
      <c r="AY63" s="433"/>
      <c r="AZ63" s="433"/>
      <c r="BA63" s="433"/>
      <c r="BB63" s="433"/>
      <c r="BC63" s="433"/>
      <c r="BD63" s="433"/>
      <c r="BE63" s="433"/>
      <c r="BF63" s="433"/>
      <c r="BG63" s="433"/>
      <c r="BH63" s="433"/>
      <c r="BI63" s="433"/>
      <c r="BJ63" s="433"/>
      <c r="BK63" s="433"/>
      <c r="BL63" s="433"/>
      <c r="BM63" s="433"/>
      <c r="BN63" s="433"/>
      <c r="BO63" s="433"/>
      <c r="BP63" s="433"/>
      <c r="BQ63" s="433"/>
      <c r="BR63" s="433"/>
      <c r="BS63" s="433"/>
      <c r="BT63" s="433"/>
      <c r="BU63" s="433"/>
      <c r="BV63" s="433"/>
      <c r="BW63" s="433"/>
      <c r="BX63" s="433"/>
      <c r="BY63" s="433"/>
      <c r="BZ63" s="433"/>
      <c r="CA63" s="433"/>
      <c r="CB63" s="433"/>
      <c r="CC63" s="433"/>
      <c r="CD63" s="433"/>
      <c r="CE63" s="433"/>
      <c r="CF63" s="443"/>
    </row>
    <row r="64" spans="3:84" ht="3.75" customHeight="1" x14ac:dyDescent="0.15">
      <c r="C64" s="449"/>
      <c r="D64" s="433"/>
      <c r="E64" s="433"/>
      <c r="F64" s="433"/>
      <c r="G64" s="433"/>
      <c r="H64" s="433"/>
      <c r="I64" s="433"/>
      <c r="J64" s="433"/>
      <c r="K64" s="433"/>
      <c r="L64" s="433"/>
      <c r="M64" s="433"/>
      <c r="N64" s="433"/>
      <c r="O64" s="433"/>
      <c r="P64" s="433"/>
      <c r="Q64" s="433"/>
      <c r="R64" s="433"/>
      <c r="S64" s="433"/>
      <c r="T64" s="433"/>
      <c r="U64" s="433"/>
      <c r="V64" s="433"/>
      <c r="W64" s="433"/>
      <c r="X64" s="433"/>
      <c r="Y64" s="433"/>
      <c r="Z64" s="433"/>
      <c r="AA64" s="433"/>
      <c r="AB64" s="433"/>
      <c r="AC64" s="433"/>
      <c r="AD64" s="433"/>
      <c r="AE64" s="433"/>
      <c r="AF64" s="433"/>
      <c r="AG64" s="433"/>
      <c r="AH64" s="433"/>
      <c r="AI64" s="433"/>
      <c r="AJ64" s="433"/>
      <c r="AK64" s="433"/>
      <c r="AL64" s="433"/>
      <c r="AM64" s="433"/>
      <c r="AN64" s="433"/>
      <c r="AO64" s="433"/>
      <c r="AP64" s="433"/>
      <c r="AQ64" s="433"/>
      <c r="AR64" s="433"/>
      <c r="AS64" s="433"/>
      <c r="AT64" s="431"/>
      <c r="AU64" s="431"/>
      <c r="AV64" s="433"/>
      <c r="AW64" s="433"/>
      <c r="AX64" s="433"/>
      <c r="AY64" s="433"/>
      <c r="AZ64" s="433"/>
      <c r="BA64" s="433"/>
      <c r="BB64" s="433"/>
      <c r="BC64" s="433"/>
      <c r="BD64" s="433"/>
      <c r="BE64" s="433"/>
      <c r="BF64" s="433"/>
      <c r="BG64" s="433"/>
      <c r="BH64" s="433"/>
      <c r="BI64" s="433"/>
      <c r="BJ64" s="433"/>
      <c r="BK64" s="433"/>
      <c r="BL64" s="433"/>
      <c r="BM64" s="433"/>
      <c r="BN64" s="433"/>
      <c r="BO64" s="433"/>
      <c r="BP64" s="433"/>
      <c r="BQ64" s="433"/>
      <c r="BR64" s="433"/>
      <c r="BS64" s="433"/>
      <c r="BT64" s="433"/>
      <c r="BU64" s="433"/>
      <c r="BV64" s="433"/>
      <c r="BW64" s="433"/>
      <c r="BX64" s="433"/>
      <c r="BY64" s="433"/>
      <c r="BZ64" s="433"/>
      <c r="CA64" s="433"/>
      <c r="CB64" s="433"/>
      <c r="CC64" s="433"/>
      <c r="CD64" s="433"/>
      <c r="CE64" s="433"/>
      <c r="CF64" s="443"/>
    </row>
    <row r="65" spans="3:84" ht="3.75" customHeight="1" x14ac:dyDescent="0.15">
      <c r="C65" s="449"/>
      <c r="D65" s="450"/>
      <c r="E65" s="450"/>
      <c r="F65" s="450"/>
      <c r="G65" s="450"/>
      <c r="H65" s="450"/>
      <c r="I65" s="450"/>
      <c r="J65" s="450"/>
      <c r="K65" s="450"/>
      <c r="L65" s="450"/>
      <c r="M65" s="450"/>
      <c r="N65" s="450"/>
      <c r="O65" s="450"/>
      <c r="P65" s="450"/>
      <c r="Q65" s="433"/>
      <c r="R65" s="433"/>
      <c r="S65" s="433"/>
      <c r="T65" s="433"/>
      <c r="U65" s="433"/>
      <c r="V65" s="433"/>
      <c r="W65" s="433"/>
      <c r="X65" s="433"/>
      <c r="Y65" s="433"/>
      <c r="Z65" s="433"/>
      <c r="AA65" s="433"/>
      <c r="AB65" s="433"/>
      <c r="AC65" s="433"/>
      <c r="AD65" s="433"/>
      <c r="AE65" s="433"/>
      <c r="AF65" s="433"/>
      <c r="AG65" s="433"/>
      <c r="AH65" s="433"/>
      <c r="AI65" s="433"/>
      <c r="AJ65" s="433"/>
      <c r="AK65" s="433"/>
      <c r="AL65" s="433"/>
      <c r="AM65" s="433"/>
      <c r="AN65" s="433"/>
      <c r="AO65" s="433"/>
      <c r="AP65" s="433"/>
      <c r="AQ65" s="433"/>
      <c r="AR65" s="433"/>
      <c r="AS65" s="433"/>
      <c r="AV65" s="433"/>
      <c r="AW65" s="433"/>
      <c r="AX65" s="433"/>
      <c r="AY65" s="433"/>
      <c r="AZ65" s="433"/>
      <c r="BA65" s="433"/>
      <c r="BB65" s="433"/>
      <c r="BC65" s="433"/>
      <c r="BD65" s="433"/>
      <c r="BE65" s="433"/>
      <c r="BF65" s="433"/>
      <c r="BG65" s="433"/>
      <c r="BH65" s="433"/>
      <c r="BI65" s="433"/>
      <c r="BJ65" s="433"/>
      <c r="BK65" s="433"/>
      <c r="BL65" s="433"/>
      <c r="BM65" s="433"/>
      <c r="BN65" s="433"/>
      <c r="BO65" s="433"/>
      <c r="BP65" s="433"/>
      <c r="BQ65" s="433"/>
      <c r="BR65" s="433"/>
      <c r="BS65" s="450"/>
      <c r="BT65" s="450"/>
      <c r="BU65" s="450"/>
      <c r="BV65" s="450"/>
      <c r="BW65" s="450"/>
      <c r="BX65" s="450"/>
      <c r="BY65" s="450"/>
      <c r="BZ65" s="450"/>
      <c r="CA65" s="450"/>
      <c r="CB65" s="450"/>
      <c r="CC65" s="450"/>
      <c r="CD65" s="450"/>
      <c r="CE65" s="450"/>
      <c r="CF65" s="451"/>
    </row>
    <row r="66" spans="3:84" ht="3.75" customHeight="1" x14ac:dyDescent="0.15">
      <c r="C66" s="449"/>
      <c r="D66" s="450"/>
      <c r="E66" s="450"/>
      <c r="F66" s="450"/>
      <c r="G66" s="450"/>
      <c r="H66" s="450"/>
      <c r="I66" s="450"/>
      <c r="J66" s="450"/>
      <c r="K66" s="450"/>
      <c r="L66" s="450"/>
      <c r="M66" s="450"/>
      <c r="N66" s="450"/>
      <c r="O66" s="450"/>
      <c r="P66" s="450"/>
      <c r="Q66" s="433"/>
      <c r="R66" s="433"/>
      <c r="S66" s="433"/>
      <c r="T66" s="433"/>
      <c r="U66" s="433"/>
      <c r="V66" s="433"/>
      <c r="W66" s="433"/>
      <c r="X66" s="433"/>
      <c r="Y66" s="433"/>
      <c r="Z66" s="433"/>
      <c r="AA66" s="433"/>
      <c r="AB66" s="433"/>
      <c r="AC66" s="433"/>
      <c r="AD66" s="433"/>
      <c r="AE66" s="433"/>
      <c r="AF66" s="433"/>
      <c r="AG66" s="433"/>
      <c r="AH66" s="433"/>
      <c r="AI66" s="433"/>
      <c r="AJ66" s="433"/>
      <c r="AK66" s="433"/>
      <c r="AL66" s="433"/>
      <c r="AM66" s="433"/>
      <c r="AN66" s="433"/>
      <c r="AO66" s="433"/>
      <c r="AP66" s="433"/>
      <c r="AQ66" s="433"/>
      <c r="AR66" s="433"/>
      <c r="AS66" s="433"/>
      <c r="AV66" s="433"/>
      <c r="AW66" s="433"/>
      <c r="AX66" s="433"/>
      <c r="AY66" s="433"/>
      <c r="AZ66" s="433"/>
      <c r="BA66" s="433"/>
      <c r="BB66" s="433"/>
      <c r="BC66" s="433"/>
      <c r="BD66" s="433"/>
      <c r="BE66" s="433"/>
      <c r="BF66" s="433"/>
      <c r="BG66" s="433"/>
      <c r="BH66" s="433"/>
      <c r="BI66" s="433"/>
      <c r="BJ66" s="433"/>
      <c r="BK66" s="433"/>
      <c r="BL66" s="433"/>
      <c r="BM66" s="433"/>
      <c r="BN66" s="433"/>
      <c r="BO66" s="433"/>
      <c r="BP66" s="433"/>
      <c r="BQ66" s="433"/>
      <c r="BR66" s="433"/>
      <c r="BS66" s="450"/>
      <c r="BT66" s="450"/>
      <c r="BU66" s="450"/>
      <c r="BV66" s="450"/>
      <c r="BW66" s="450"/>
      <c r="BX66" s="450"/>
      <c r="BY66" s="450"/>
      <c r="BZ66" s="450"/>
      <c r="CA66" s="450"/>
      <c r="CB66" s="450"/>
      <c r="CC66" s="450"/>
      <c r="CD66" s="450"/>
      <c r="CE66" s="450"/>
      <c r="CF66" s="451"/>
    </row>
    <row r="67" spans="3:84" ht="3.75" customHeight="1" x14ac:dyDescent="0.15">
      <c r="C67" s="449"/>
      <c r="D67" s="450"/>
      <c r="E67" s="450"/>
      <c r="F67" s="450"/>
      <c r="G67" s="450"/>
      <c r="H67" s="450"/>
      <c r="I67" s="450"/>
      <c r="J67" s="450"/>
      <c r="K67" s="450"/>
      <c r="L67" s="450"/>
      <c r="M67" s="450"/>
      <c r="N67" s="450"/>
      <c r="O67" s="450"/>
      <c r="P67" s="450"/>
      <c r="Q67" s="450"/>
      <c r="R67" s="450"/>
      <c r="S67" s="450"/>
      <c r="T67" s="450"/>
      <c r="U67" s="450"/>
      <c r="V67" s="450"/>
      <c r="W67" s="450"/>
      <c r="X67" s="450"/>
      <c r="Y67" s="450"/>
      <c r="Z67" s="450"/>
      <c r="AA67" s="450"/>
      <c r="AB67" s="450"/>
      <c r="AC67" s="450"/>
      <c r="AD67" s="450"/>
      <c r="AE67" s="450"/>
      <c r="AF67" s="450"/>
      <c r="AG67" s="450"/>
      <c r="AH67" s="450"/>
      <c r="AI67" s="450"/>
      <c r="AJ67" s="450"/>
      <c r="AK67" s="450"/>
      <c r="AL67" s="450"/>
      <c r="AM67" s="450"/>
      <c r="AN67" s="450"/>
      <c r="AO67" s="450"/>
      <c r="AP67" s="450"/>
      <c r="AQ67" s="450"/>
      <c r="AR67" s="450"/>
      <c r="AS67" s="450"/>
      <c r="AT67" s="452"/>
      <c r="AU67" s="452"/>
      <c r="AV67" s="450"/>
      <c r="AW67" s="450"/>
      <c r="AX67" s="450"/>
      <c r="AY67" s="450"/>
      <c r="AZ67" s="450"/>
      <c r="BA67" s="450"/>
      <c r="BB67" s="450"/>
      <c r="BC67" s="450"/>
      <c r="BD67" s="450"/>
      <c r="BE67" s="450"/>
      <c r="BF67" s="450"/>
      <c r="BG67" s="450"/>
      <c r="BH67" s="450"/>
      <c r="BI67" s="450"/>
      <c r="BJ67" s="450"/>
      <c r="BK67" s="450"/>
      <c r="BL67" s="450"/>
      <c r="BM67" s="450"/>
      <c r="BN67" s="450"/>
      <c r="BO67" s="450"/>
      <c r="BP67" s="450"/>
      <c r="BQ67" s="450"/>
      <c r="BR67" s="450"/>
      <c r="BS67" s="450"/>
      <c r="BT67" s="450"/>
      <c r="BU67" s="450"/>
      <c r="BV67" s="450"/>
      <c r="BW67" s="450"/>
      <c r="BX67" s="450"/>
      <c r="BY67" s="450"/>
      <c r="BZ67" s="450"/>
      <c r="CA67" s="450"/>
      <c r="CB67" s="450"/>
      <c r="CC67" s="450"/>
      <c r="CD67" s="450"/>
      <c r="CE67" s="450"/>
      <c r="CF67" s="451"/>
    </row>
    <row r="68" spans="3:84" ht="3.75" customHeight="1" x14ac:dyDescent="0.15">
      <c r="C68" s="449"/>
      <c r="Q68" s="453"/>
      <c r="R68" s="453"/>
      <c r="S68" s="453"/>
      <c r="T68" s="453"/>
      <c r="U68" s="453"/>
      <c r="V68" s="453"/>
      <c r="W68" s="453"/>
      <c r="X68" s="453"/>
      <c r="Y68" s="453"/>
      <c r="Z68" s="453"/>
      <c r="AA68" s="453"/>
      <c r="AB68" s="453"/>
      <c r="AC68" s="453"/>
      <c r="AD68" s="453"/>
      <c r="AE68" s="453"/>
      <c r="AF68" s="453"/>
      <c r="AG68" s="453"/>
      <c r="AH68" s="453"/>
      <c r="AI68" s="453"/>
      <c r="AJ68" s="453"/>
      <c r="AK68" s="453"/>
      <c r="AL68" s="453"/>
      <c r="AM68" s="453"/>
      <c r="AN68" s="453"/>
      <c r="AO68" s="453"/>
      <c r="AP68" s="453"/>
      <c r="AQ68" s="453"/>
      <c r="AR68" s="453"/>
      <c r="AS68" s="453"/>
      <c r="AT68" s="453"/>
      <c r="AU68" s="453"/>
      <c r="AV68" s="453"/>
      <c r="AW68" s="453"/>
      <c r="AX68" s="453"/>
      <c r="AY68" s="453"/>
      <c r="AZ68" s="453"/>
      <c r="BA68" s="453"/>
      <c r="BB68" s="453"/>
      <c r="BC68" s="453"/>
      <c r="BD68" s="453"/>
      <c r="BE68" s="453"/>
      <c r="BF68" s="453"/>
      <c r="BG68" s="453"/>
      <c r="BH68" s="453"/>
      <c r="BI68" s="453"/>
      <c r="BJ68" s="453"/>
      <c r="BK68" s="453"/>
      <c r="BL68" s="453"/>
      <c r="BM68" s="453"/>
      <c r="BN68" s="453"/>
      <c r="BO68" s="453"/>
      <c r="BP68" s="453"/>
      <c r="BQ68" s="453"/>
      <c r="BR68" s="453"/>
      <c r="CF68" s="454"/>
    </row>
    <row r="69" spans="3:84" ht="3.75" customHeight="1" x14ac:dyDescent="0.15">
      <c r="C69" s="449"/>
      <c r="Q69" s="453"/>
      <c r="R69" s="453"/>
      <c r="S69" s="453"/>
      <c r="T69" s="453"/>
      <c r="U69" s="453"/>
      <c r="V69" s="453"/>
      <c r="W69" s="453"/>
      <c r="X69" s="453"/>
      <c r="Y69" s="453"/>
      <c r="Z69" s="453"/>
      <c r="AA69" s="453"/>
      <c r="AB69" s="453"/>
      <c r="AC69" s="453"/>
      <c r="AD69" s="453"/>
      <c r="AE69" s="453"/>
      <c r="AF69" s="453"/>
      <c r="AG69" s="453"/>
      <c r="AH69" s="453"/>
      <c r="AI69" s="453"/>
      <c r="AJ69" s="453"/>
      <c r="AK69" s="453"/>
      <c r="AL69" s="453"/>
      <c r="AM69" s="453"/>
      <c r="AN69" s="453"/>
      <c r="AO69" s="453"/>
      <c r="AP69" s="453"/>
      <c r="AQ69" s="453"/>
      <c r="AR69" s="453"/>
      <c r="AS69" s="453"/>
      <c r="AT69" s="453"/>
      <c r="AU69" s="453"/>
      <c r="AV69" s="453"/>
      <c r="AW69" s="453"/>
      <c r="AX69" s="453"/>
      <c r="AY69" s="453"/>
      <c r="AZ69" s="453"/>
      <c r="BA69" s="453"/>
      <c r="BB69" s="453"/>
      <c r="BC69" s="453"/>
      <c r="BD69" s="453"/>
      <c r="BE69" s="453"/>
      <c r="BF69" s="453"/>
      <c r="BG69" s="453"/>
      <c r="BH69" s="453"/>
      <c r="BI69" s="453"/>
      <c r="BJ69" s="453"/>
      <c r="BK69" s="453"/>
      <c r="BL69" s="453"/>
      <c r="BM69" s="453"/>
      <c r="BN69" s="453"/>
      <c r="BO69" s="453"/>
      <c r="BP69" s="453"/>
      <c r="BQ69" s="453"/>
      <c r="BR69" s="453"/>
      <c r="CF69" s="454"/>
    </row>
    <row r="70" spans="3:84" ht="3.75" customHeight="1" x14ac:dyDescent="0.15">
      <c r="C70" s="449"/>
      <c r="D70" s="433"/>
      <c r="E70" s="433"/>
      <c r="F70" s="433"/>
      <c r="G70" s="433"/>
      <c r="H70" s="433"/>
      <c r="I70" s="433"/>
      <c r="J70" s="433"/>
      <c r="K70" s="433"/>
      <c r="L70" s="433"/>
      <c r="M70" s="433"/>
      <c r="N70" s="433"/>
      <c r="O70" s="433"/>
      <c r="P70" s="433"/>
      <c r="Q70" s="453"/>
      <c r="R70" s="453"/>
      <c r="S70" s="453"/>
      <c r="T70" s="453"/>
      <c r="U70" s="453"/>
      <c r="V70" s="453"/>
      <c r="W70" s="453"/>
      <c r="X70" s="453"/>
      <c r="Y70" s="453"/>
      <c r="Z70" s="453"/>
      <c r="AA70" s="453"/>
      <c r="AB70" s="453"/>
      <c r="AC70" s="453"/>
      <c r="AD70" s="453"/>
      <c r="AE70" s="453"/>
      <c r="AF70" s="453"/>
      <c r="AG70" s="453"/>
      <c r="AH70" s="453"/>
      <c r="AI70" s="453"/>
      <c r="AJ70" s="453"/>
      <c r="AK70" s="453"/>
      <c r="AL70" s="453"/>
      <c r="AM70" s="453"/>
      <c r="AN70" s="453"/>
      <c r="AO70" s="453"/>
      <c r="AP70" s="453"/>
      <c r="AQ70" s="453"/>
      <c r="AR70" s="453"/>
      <c r="AS70" s="453"/>
      <c r="AT70" s="453"/>
      <c r="AU70" s="453"/>
      <c r="AV70" s="453"/>
      <c r="AW70" s="453"/>
      <c r="AX70" s="453"/>
      <c r="AY70" s="453"/>
      <c r="AZ70" s="453"/>
      <c r="BA70" s="453"/>
      <c r="BB70" s="453"/>
      <c r="BC70" s="453"/>
      <c r="BD70" s="453"/>
      <c r="BE70" s="453"/>
      <c r="BF70" s="453"/>
      <c r="BG70" s="453"/>
      <c r="BH70" s="453"/>
      <c r="BI70" s="453"/>
      <c r="BJ70" s="453"/>
      <c r="BK70" s="453"/>
      <c r="BL70" s="453"/>
      <c r="BM70" s="453"/>
      <c r="BN70" s="453"/>
      <c r="BO70" s="453"/>
      <c r="BP70" s="453"/>
      <c r="BQ70" s="453"/>
      <c r="BR70" s="453"/>
      <c r="BS70" s="433"/>
      <c r="BT70" s="433"/>
      <c r="BU70" s="433"/>
      <c r="BV70" s="433"/>
      <c r="BW70" s="433"/>
      <c r="BX70" s="433"/>
      <c r="BY70" s="433"/>
      <c r="BZ70" s="433"/>
      <c r="CA70" s="433"/>
      <c r="CB70" s="433"/>
      <c r="CC70" s="433"/>
      <c r="CD70" s="433"/>
      <c r="CE70" s="433"/>
      <c r="CF70" s="443"/>
    </row>
    <row r="71" spans="3:84" ht="3.75" customHeight="1" x14ac:dyDescent="0.15">
      <c r="C71" s="449"/>
      <c r="D71" s="433"/>
      <c r="E71" s="433"/>
      <c r="F71" s="433"/>
      <c r="G71" s="433"/>
      <c r="H71" s="433"/>
      <c r="I71" s="433"/>
      <c r="J71" s="433"/>
      <c r="K71" s="433"/>
      <c r="L71" s="433"/>
      <c r="M71" s="433"/>
      <c r="N71" s="433"/>
      <c r="O71" s="433"/>
      <c r="P71" s="433"/>
      <c r="Q71" s="453"/>
      <c r="R71" s="453"/>
      <c r="S71" s="453"/>
      <c r="T71" s="453"/>
      <c r="U71" s="453"/>
      <c r="V71" s="453"/>
      <c r="W71" s="453"/>
      <c r="X71" s="453"/>
      <c r="Y71" s="453"/>
      <c r="Z71" s="453"/>
      <c r="AA71" s="453"/>
      <c r="AB71" s="453"/>
      <c r="AC71" s="453"/>
      <c r="AD71" s="453"/>
      <c r="AE71" s="453"/>
      <c r="AF71" s="453"/>
      <c r="AG71" s="453"/>
      <c r="AH71" s="453"/>
      <c r="AI71" s="453"/>
      <c r="AJ71" s="453"/>
      <c r="AK71" s="453"/>
      <c r="AL71" s="453"/>
      <c r="AM71" s="453"/>
      <c r="AN71" s="453"/>
      <c r="AO71" s="453"/>
      <c r="AP71" s="453"/>
      <c r="AQ71" s="453"/>
      <c r="AR71" s="453"/>
      <c r="AS71" s="453"/>
      <c r="AT71" s="453"/>
      <c r="AU71" s="453"/>
      <c r="AV71" s="453"/>
      <c r="AW71" s="453"/>
      <c r="AX71" s="453"/>
      <c r="AY71" s="453"/>
      <c r="AZ71" s="453"/>
      <c r="BA71" s="453"/>
      <c r="BB71" s="453"/>
      <c r="BC71" s="453"/>
      <c r="BD71" s="453"/>
      <c r="BE71" s="453"/>
      <c r="BF71" s="453"/>
      <c r="BG71" s="453"/>
      <c r="BH71" s="453"/>
      <c r="BI71" s="453"/>
      <c r="BJ71" s="453"/>
      <c r="BK71" s="453"/>
      <c r="BL71" s="453"/>
      <c r="BM71" s="453"/>
      <c r="BN71" s="453"/>
      <c r="BO71" s="453"/>
      <c r="BP71" s="453"/>
      <c r="BQ71" s="453"/>
      <c r="BR71" s="453"/>
      <c r="BS71" s="433"/>
      <c r="BT71" s="433"/>
      <c r="BU71" s="433"/>
      <c r="BV71" s="433"/>
      <c r="BW71" s="433"/>
      <c r="BX71" s="433"/>
      <c r="BY71" s="433"/>
      <c r="BZ71" s="433"/>
      <c r="CA71" s="433"/>
      <c r="CB71" s="433"/>
      <c r="CC71" s="433"/>
      <c r="CD71" s="433"/>
      <c r="CE71" s="433"/>
      <c r="CF71" s="443"/>
    </row>
    <row r="72" spans="3:84" ht="3.75" customHeight="1" x14ac:dyDescent="0.15">
      <c r="C72" s="449"/>
      <c r="D72" s="433"/>
      <c r="E72" s="433"/>
      <c r="F72" s="433"/>
      <c r="G72" s="433"/>
      <c r="H72" s="433"/>
      <c r="I72" s="433"/>
      <c r="J72" s="433"/>
      <c r="K72" s="433"/>
      <c r="L72" s="433"/>
      <c r="M72" s="433"/>
      <c r="N72" s="433"/>
      <c r="O72" s="433"/>
      <c r="P72" s="433"/>
      <c r="Q72" s="433"/>
      <c r="R72" s="433"/>
      <c r="S72" s="433"/>
      <c r="T72" s="433"/>
      <c r="U72" s="433"/>
      <c r="V72" s="433"/>
      <c r="W72" s="433"/>
      <c r="X72" s="433"/>
      <c r="Y72" s="433"/>
      <c r="Z72" s="433"/>
      <c r="AA72" s="433"/>
      <c r="AB72" s="433"/>
      <c r="AC72" s="433"/>
      <c r="AD72" s="433"/>
      <c r="AE72" s="433"/>
      <c r="AF72" s="433"/>
      <c r="AG72" s="433"/>
      <c r="AH72" s="433"/>
      <c r="AI72" s="433"/>
      <c r="AJ72" s="433"/>
      <c r="AK72" s="433"/>
      <c r="AL72" s="433"/>
      <c r="AM72" s="433"/>
      <c r="AN72" s="433"/>
      <c r="AO72" s="433"/>
      <c r="AP72" s="433"/>
      <c r="AQ72" s="433"/>
      <c r="AR72" s="433"/>
      <c r="AS72" s="433"/>
      <c r="AV72" s="433"/>
      <c r="AW72" s="433"/>
      <c r="AX72" s="433"/>
      <c r="AY72" s="433"/>
      <c r="AZ72" s="433"/>
      <c r="BA72" s="433"/>
      <c r="BB72" s="433"/>
      <c r="BC72" s="433"/>
      <c r="BD72" s="433"/>
      <c r="BE72" s="433"/>
      <c r="BF72" s="433"/>
      <c r="BG72" s="433"/>
      <c r="BH72" s="433"/>
      <c r="BI72" s="433"/>
      <c r="BJ72" s="433"/>
      <c r="BK72" s="433"/>
      <c r="BL72" s="433"/>
      <c r="BM72" s="433"/>
      <c r="BN72" s="433"/>
      <c r="BO72" s="433"/>
      <c r="BP72" s="433"/>
      <c r="BQ72" s="433"/>
      <c r="BR72" s="433"/>
      <c r="BS72" s="433"/>
      <c r="BT72" s="433"/>
      <c r="BU72" s="433"/>
      <c r="BV72" s="433"/>
      <c r="BW72" s="433"/>
      <c r="BX72" s="433"/>
      <c r="BY72" s="433"/>
      <c r="BZ72" s="433"/>
      <c r="CA72" s="433"/>
      <c r="CB72" s="433"/>
      <c r="CC72" s="433"/>
      <c r="CD72" s="433"/>
      <c r="CE72" s="433"/>
      <c r="CF72" s="443"/>
    </row>
    <row r="73" spans="3:84" ht="3.75" customHeight="1" x14ac:dyDescent="0.15">
      <c r="C73" s="449"/>
      <c r="D73" s="433"/>
      <c r="E73" s="433"/>
      <c r="F73" s="433"/>
      <c r="G73" s="433"/>
      <c r="H73" s="433"/>
      <c r="I73" s="433"/>
      <c r="J73" s="433"/>
      <c r="K73" s="433"/>
      <c r="L73" s="433"/>
      <c r="M73" s="433"/>
      <c r="N73" s="433"/>
      <c r="O73" s="433"/>
      <c r="P73" s="433"/>
      <c r="Q73" s="433"/>
      <c r="R73" s="433"/>
      <c r="S73" s="433"/>
      <c r="T73" s="433"/>
      <c r="U73" s="433"/>
      <c r="V73" s="433"/>
      <c r="W73" s="433"/>
      <c r="X73" s="433"/>
      <c r="Y73" s="433"/>
      <c r="Z73" s="433"/>
      <c r="AA73" s="433"/>
      <c r="AB73" s="433"/>
      <c r="AC73" s="433"/>
      <c r="AD73" s="433"/>
      <c r="AE73" s="433"/>
      <c r="AF73" s="433"/>
      <c r="AG73" s="433"/>
      <c r="AH73" s="433"/>
      <c r="AI73" s="433"/>
      <c r="AJ73" s="433"/>
      <c r="AK73" s="433"/>
      <c r="AL73" s="433"/>
      <c r="AM73" s="433"/>
      <c r="AN73" s="433"/>
      <c r="AO73" s="433"/>
      <c r="AP73" s="433"/>
      <c r="AQ73" s="433"/>
      <c r="AR73" s="433"/>
      <c r="AS73" s="433"/>
      <c r="AV73" s="433"/>
      <c r="AW73" s="433"/>
      <c r="AX73" s="433"/>
      <c r="AY73" s="433"/>
      <c r="AZ73" s="433"/>
      <c r="BA73" s="433"/>
      <c r="BB73" s="433"/>
      <c r="BC73" s="433"/>
      <c r="BD73" s="433"/>
      <c r="BE73" s="433"/>
      <c r="BF73" s="433"/>
      <c r="BG73" s="433"/>
      <c r="BH73" s="433"/>
      <c r="BI73" s="433"/>
      <c r="BJ73" s="433"/>
      <c r="BK73" s="433"/>
      <c r="BL73" s="433"/>
      <c r="BM73" s="433"/>
      <c r="BN73" s="433"/>
      <c r="BO73" s="433"/>
      <c r="BP73" s="433"/>
      <c r="BQ73" s="433"/>
      <c r="BR73" s="433"/>
      <c r="BS73" s="433"/>
      <c r="BT73" s="433"/>
      <c r="BU73" s="433"/>
      <c r="BV73" s="433"/>
      <c r="BW73" s="433"/>
      <c r="BX73" s="433"/>
      <c r="BY73" s="433"/>
      <c r="BZ73" s="433"/>
      <c r="CA73" s="433"/>
      <c r="CB73" s="433"/>
      <c r="CC73" s="433"/>
      <c r="CD73" s="433"/>
      <c r="CE73" s="433"/>
      <c r="CF73" s="443"/>
    </row>
    <row r="74" spans="3:84" ht="3.75" customHeight="1" x14ac:dyDescent="0.15">
      <c r="C74" s="449"/>
      <c r="D74" s="433"/>
      <c r="E74" s="433"/>
      <c r="F74" s="433"/>
      <c r="G74" s="433"/>
      <c r="H74" s="433"/>
      <c r="I74" s="433"/>
      <c r="J74" s="433"/>
      <c r="K74" s="433"/>
      <c r="L74" s="433"/>
      <c r="M74" s="433"/>
      <c r="N74" s="433"/>
      <c r="O74" s="433"/>
      <c r="P74" s="433"/>
      <c r="Q74" s="433"/>
      <c r="R74" s="433"/>
      <c r="S74" s="433"/>
      <c r="T74" s="433"/>
      <c r="U74" s="433"/>
      <c r="V74" s="433"/>
      <c r="W74" s="433"/>
      <c r="X74" s="433"/>
      <c r="Y74" s="433"/>
      <c r="Z74" s="433"/>
      <c r="AA74" s="433"/>
      <c r="AB74" s="433"/>
      <c r="AC74" s="433"/>
      <c r="AD74" s="433"/>
      <c r="AE74" s="433"/>
      <c r="AF74" s="433"/>
      <c r="AG74" s="433"/>
      <c r="AH74" s="433"/>
      <c r="AI74" s="433"/>
      <c r="AJ74" s="433"/>
      <c r="AK74" s="433"/>
      <c r="AL74" s="433"/>
      <c r="AM74" s="433"/>
      <c r="AN74" s="433"/>
      <c r="AO74" s="433"/>
      <c r="AP74" s="433"/>
      <c r="AQ74" s="433"/>
      <c r="AR74" s="433"/>
      <c r="AS74" s="433"/>
      <c r="AV74" s="433"/>
      <c r="AW74" s="433"/>
      <c r="AX74" s="433"/>
      <c r="AY74" s="433"/>
      <c r="AZ74" s="433"/>
      <c r="BA74" s="433"/>
      <c r="BB74" s="433"/>
      <c r="BC74" s="433"/>
      <c r="BD74" s="433"/>
      <c r="BE74" s="433"/>
      <c r="BF74" s="433"/>
      <c r="BG74" s="433"/>
      <c r="BH74" s="433"/>
      <c r="BI74" s="433"/>
      <c r="BJ74" s="433"/>
      <c r="BK74" s="433"/>
      <c r="BL74" s="433"/>
      <c r="BM74" s="433"/>
      <c r="BN74" s="433"/>
      <c r="BO74" s="433"/>
      <c r="BP74" s="433"/>
      <c r="BQ74" s="433"/>
      <c r="BR74" s="433"/>
      <c r="BS74" s="433"/>
      <c r="BT74" s="433"/>
      <c r="BU74" s="433"/>
      <c r="BV74" s="433"/>
      <c r="BW74" s="433"/>
      <c r="BX74" s="433"/>
      <c r="BY74" s="433"/>
      <c r="BZ74" s="433"/>
      <c r="CA74" s="433"/>
      <c r="CB74" s="433"/>
      <c r="CC74" s="433"/>
      <c r="CD74" s="433"/>
      <c r="CE74" s="433"/>
      <c r="CF74" s="443"/>
    </row>
    <row r="75" spans="3:84" ht="3.75" customHeight="1" x14ac:dyDescent="0.15">
      <c r="C75" s="449"/>
      <c r="D75" s="433"/>
      <c r="E75" s="433"/>
      <c r="F75" s="433"/>
      <c r="G75" s="433"/>
      <c r="H75" s="433"/>
      <c r="I75" s="433"/>
      <c r="J75" s="433"/>
      <c r="K75" s="433"/>
      <c r="L75" s="433"/>
      <c r="M75" s="433"/>
      <c r="N75" s="433"/>
      <c r="O75" s="433"/>
      <c r="P75" s="433"/>
      <c r="Q75" s="433"/>
      <c r="R75" s="433"/>
      <c r="S75" s="433"/>
      <c r="T75" s="433"/>
      <c r="U75" s="433"/>
      <c r="V75" s="433"/>
      <c r="W75" s="433"/>
      <c r="X75" s="433"/>
      <c r="Y75" s="433"/>
      <c r="Z75" s="433"/>
      <c r="AA75" s="433"/>
      <c r="AB75" s="433"/>
      <c r="AC75" s="433"/>
      <c r="AD75" s="433"/>
      <c r="AE75" s="433"/>
      <c r="AF75" s="433"/>
      <c r="AG75" s="433"/>
      <c r="AH75" s="433"/>
      <c r="AI75" s="433"/>
      <c r="AJ75" s="433"/>
      <c r="AK75" s="433"/>
      <c r="AL75" s="433"/>
      <c r="AM75" s="433"/>
      <c r="AN75" s="433"/>
      <c r="AO75" s="433"/>
      <c r="AP75" s="433"/>
      <c r="AQ75" s="433"/>
      <c r="AR75" s="433"/>
      <c r="AS75" s="433"/>
      <c r="AV75" s="433"/>
      <c r="AW75" s="433"/>
      <c r="AX75" s="433"/>
      <c r="AY75" s="433"/>
      <c r="AZ75" s="433"/>
      <c r="BA75" s="433"/>
      <c r="BB75" s="433"/>
      <c r="BC75" s="433"/>
      <c r="BD75" s="433"/>
      <c r="BE75" s="433"/>
      <c r="BF75" s="433"/>
      <c r="BG75" s="433"/>
      <c r="BH75" s="433"/>
      <c r="BI75" s="433"/>
      <c r="BJ75" s="433"/>
      <c r="BK75" s="433"/>
      <c r="BL75" s="433"/>
      <c r="BM75" s="433"/>
      <c r="BN75" s="433"/>
      <c r="BO75" s="433"/>
      <c r="BP75" s="433"/>
      <c r="BQ75" s="433"/>
      <c r="BR75" s="433"/>
      <c r="BS75" s="433"/>
      <c r="BT75" s="433"/>
      <c r="BU75" s="433"/>
      <c r="BV75" s="433"/>
      <c r="BW75" s="433"/>
      <c r="BX75" s="433"/>
      <c r="BY75" s="433"/>
      <c r="BZ75" s="433"/>
      <c r="CA75" s="433"/>
      <c r="CB75" s="433"/>
      <c r="CC75" s="433"/>
      <c r="CD75" s="433"/>
      <c r="CE75" s="433"/>
      <c r="CF75" s="443"/>
    </row>
    <row r="76" spans="3:84" ht="3.75" customHeight="1" x14ac:dyDescent="0.15">
      <c r="C76" s="449"/>
      <c r="D76" s="433"/>
      <c r="E76" s="433"/>
      <c r="F76" s="433"/>
      <c r="G76" s="433"/>
      <c r="H76" s="433"/>
      <c r="I76" s="433"/>
      <c r="J76" s="433"/>
      <c r="K76" s="433"/>
      <c r="L76" s="433"/>
      <c r="M76" s="433"/>
      <c r="N76" s="433"/>
      <c r="O76" s="433"/>
      <c r="P76" s="433"/>
      <c r="Q76" s="433"/>
      <c r="R76" s="433"/>
      <c r="S76" s="433"/>
      <c r="T76" s="433"/>
      <c r="U76" s="433"/>
      <c r="V76" s="433"/>
      <c r="W76" s="433"/>
      <c r="X76" s="433"/>
      <c r="Y76" s="433"/>
      <c r="Z76" s="433"/>
      <c r="AA76" s="433"/>
      <c r="AB76" s="433"/>
      <c r="AC76" s="433"/>
      <c r="AD76" s="433"/>
      <c r="AE76" s="433"/>
      <c r="AF76" s="433"/>
      <c r="AG76" s="433"/>
      <c r="AH76" s="433"/>
      <c r="AI76" s="433"/>
      <c r="AJ76" s="433"/>
      <c r="AK76" s="433"/>
      <c r="AL76" s="433"/>
      <c r="AM76" s="433"/>
      <c r="AN76" s="433"/>
      <c r="AO76" s="433"/>
      <c r="AP76" s="433"/>
      <c r="AQ76" s="433"/>
      <c r="AR76" s="433"/>
      <c r="AS76" s="433"/>
      <c r="AV76" s="433"/>
      <c r="AW76" s="433"/>
      <c r="AX76" s="433"/>
      <c r="AY76" s="433"/>
      <c r="AZ76" s="433"/>
      <c r="BA76" s="433"/>
      <c r="BB76" s="433"/>
      <c r="BC76" s="433"/>
      <c r="BD76" s="433"/>
      <c r="BE76" s="433"/>
      <c r="BF76" s="433"/>
      <c r="BG76" s="433"/>
      <c r="BH76" s="433"/>
      <c r="BI76" s="433"/>
      <c r="BJ76" s="433"/>
      <c r="BK76" s="433"/>
      <c r="BL76" s="433"/>
      <c r="BM76" s="433"/>
      <c r="BN76" s="433"/>
      <c r="BO76" s="433"/>
      <c r="BP76" s="433"/>
      <c r="BQ76" s="433"/>
      <c r="BR76" s="433"/>
      <c r="BS76" s="433"/>
      <c r="BT76" s="433"/>
      <c r="BU76" s="433"/>
      <c r="BV76" s="433"/>
      <c r="BW76" s="433"/>
      <c r="BX76" s="433"/>
      <c r="BY76" s="433"/>
      <c r="BZ76" s="433"/>
      <c r="CA76" s="433"/>
      <c r="CB76" s="433"/>
      <c r="CC76" s="433"/>
      <c r="CD76" s="433"/>
      <c r="CE76" s="433"/>
      <c r="CF76" s="443"/>
    </row>
    <row r="77" spans="3:84" ht="3.75" customHeight="1" x14ac:dyDescent="0.15">
      <c r="C77" s="449"/>
      <c r="D77" s="433"/>
      <c r="E77" s="433"/>
      <c r="F77" s="433"/>
      <c r="G77" s="433"/>
      <c r="H77" s="433"/>
      <c r="I77" s="433"/>
      <c r="J77" s="433"/>
      <c r="K77" s="433"/>
      <c r="L77" s="433"/>
      <c r="M77" s="433"/>
      <c r="N77" s="433"/>
      <c r="O77" s="433"/>
      <c r="P77" s="433"/>
      <c r="Q77" s="433"/>
      <c r="R77" s="433"/>
      <c r="S77" s="433"/>
      <c r="T77" s="433"/>
      <c r="U77" s="433"/>
      <c r="V77" s="433"/>
      <c r="W77" s="433"/>
      <c r="X77" s="433"/>
      <c r="Y77" s="433"/>
      <c r="Z77" s="433"/>
      <c r="AA77" s="433"/>
      <c r="AB77" s="433"/>
      <c r="AC77" s="433"/>
      <c r="AD77" s="433"/>
      <c r="AE77" s="433"/>
      <c r="AF77" s="433"/>
      <c r="AG77" s="433"/>
      <c r="AH77" s="433"/>
      <c r="AI77" s="433"/>
      <c r="AJ77" s="433"/>
      <c r="AK77" s="433"/>
      <c r="AL77" s="433"/>
      <c r="AM77" s="433"/>
      <c r="AN77" s="433"/>
      <c r="AO77" s="433"/>
      <c r="AP77" s="433"/>
      <c r="AQ77" s="433"/>
      <c r="AR77" s="433"/>
      <c r="AS77" s="433"/>
      <c r="AV77" s="433"/>
      <c r="AW77" s="433"/>
      <c r="AX77" s="433"/>
      <c r="AY77" s="433"/>
      <c r="AZ77" s="433"/>
      <c r="BA77" s="433"/>
      <c r="BB77" s="433"/>
      <c r="BC77" s="433"/>
      <c r="BD77" s="433"/>
      <c r="BE77" s="433"/>
      <c r="BF77" s="433"/>
      <c r="BG77" s="433"/>
      <c r="BH77" s="433"/>
      <c r="BI77" s="433"/>
      <c r="BJ77" s="433"/>
      <c r="BK77" s="433"/>
      <c r="BL77" s="433"/>
      <c r="BM77" s="433"/>
      <c r="BN77" s="433"/>
      <c r="BO77" s="433"/>
      <c r="BP77" s="433"/>
      <c r="BQ77" s="433"/>
      <c r="BR77" s="433"/>
      <c r="BS77" s="433"/>
      <c r="BT77" s="433"/>
      <c r="BU77" s="433"/>
      <c r="BV77" s="433"/>
      <c r="BW77" s="433"/>
      <c r="BX77" s="433"/>
      <c r="BY77" s="433"/>
      <c r="BZ77" s="433"/>
      <c r="CA77" s="433"/>
      <c r="CB77" s="433"/>
      <c r="CC77" s="433"/>
      <c r="CD77" s="433"/>
      <c r="CE77" s="433"/>
      <c r="CF77" s="443"/>
    </row>
    <row r="78" spans="3:84" ht="3.75" customHeight="1" x14ac:dyDescent="0.15">
      <c r="C78" s="449"/>
      <c r="D78" s="433"/>
      <c r="E78" s="433"/>
      <c r="F78" s="433"/>
      <c r="G78" s="433"/>
      <c r="H78" s="433"/>
      <c r="I78" s="433"/>
      <c r="J78" s="433"/>
      <c r="K78" s="433"/>
      <c r="L78" s="433"/>
      <c r="M78" s="433"/>
      <c r="N78" s="433"/>
      <c r="O78" s="433"/>
      <c r="P78" s="433"/>
      <c r="Q78" s="433"/>
      <c r="R78" s="433"/>
      <c r="S78" s="433"/>
      <c r="T78" s="433"/>
      <c r="U78" s="433"/>
      <c r="V78" s="433"/>
      <c r="W78" s="433"/>
      <c r="X78" s="433"/>
      <c r="Y78" s="433"/>
      <c r="Z78" s="433"/>
      <c r="AA78" s="433"/>
      <c r="AB78" s="433"/>
      <c r="AC78" s="433"/>
      <c r="AD78" s="433"/>
      <c r="AE78" s="433"/>
      <c r="AF78" s="433"/>
      <c r="AG78" s="433"/>
      <c r="AH78" s="433"/>
      <c r="AI78" s="433"/>
      <c r="AJ78" s="433"/>
      <c r="AK78" s="433"/>
      <c r="AL78" s="433"/>
      <c r="AM78" s="433"/>
      <c r="AN78" s="433"/>
      <c r="AO78" s="433"/>
      <c r="AP78" s="433"/>
      <c r="AQ78" s="433"/>
      <c r="AR78" s="433"/>
      <c r="AS78" s="433"/>
      <c r="AV78" s="433"/>
      <c r="AW78" s="433"/>
      <c r="AX78" s="433"/>
      <c r="AY78" s="433"/>
      <c r="AZ78" s="433"/>
      <c r="BA78" s="433"/>
      <c r="BB78" s="433"/>
      <c r="BC78" s="433"/>
      <c r="BD78" s="433"/>
      <c r="BE78" s="433"/>
      <c r="BF78" s="433"/>
      <c r="BG78" s="433"/>
      <c r="BH78" s="433"/>
      <c r="BI78" s="433"/>
      <c r="BJ78" s="433"/>
      <c r="BK78" s="433"/>
      <c r="BL78" s="433"/>
      <c r="BM78" s="433"/>
      <c r="BN78" s="433"/>
      <c r="BO78" s="433"/>
      <c r="BP78" s="433"/>
      <c r="BQ78" s="433"/>
      <c r="BR78" s="433"/>
      <c r="BS78" s="433"/>
      <c r="BT78" s="433"/>
      <c r="BU78" s="433"/>
      <c r="BV78" s="433"/>
      <c r="BW78" s="433"/>
      <c r="BX78" s="433"/>
      <c r="BY78" s="433"/>
      <c r="BZ78" s="433"/>
      <c r="CA78" s="433"/>
      <c r="CB78" s="433"/>
      <c r="CC78" s="433"/>
      <c r="CD78" s="433"/>
      <c r="CE78" s="433"/>
      <c r="CF78" s="443"/>
    </row>
    <row r="79" spans="3:84" ht="3.75" customHeight="1" x14ac:dyDescent="0.15">
      <c r="C79" s="449"/>
      <c r="D79" s="433"/>
      <c r="E79" s="433"/>
      <c r="F79" s="433"/>
      <c r="G79" s="433"/>
      <c r="H79" s="433"/>
      <c r="I79" s="433"/>
      <c r="J79" s="433"/>
      <c r="K79" s="433"/>
      <c r="L79" s="433"/>
      <c r="M79" s="433"/>
      <c r="N79" s="433"/>
      <c r="O79" s="433"/>
      <c r="P79" s="433"/>
      <c r="Q79" s="433"/>
      <c r="R79" s="433"/>
      <c r="S79" s="433"/>
      <c r="T79" s="433"/>
      <c r="U79" s="433"/>
      <c r="V79" s="433"/>
      <c r="W79" s="433"/>
      <c r="X79" s="433"/>
      <c r="Y79" s="433"/>
      <c r="Z79" s="433"/>
      <c r="AA79" s="433"/>
      <c r="AB79" s="433"/>
      <c r="AC79" s="433"/>
      <c r="AD79" s="433"/>
      <c r="AE79" s="433"/>
      <c r="AF79" s="433"/>
      <c r="AG79" s="433"/>
      <c r="AH79" s="433"/>
      <c r="AI79" s="433"/>
      <c r="AJ79" s="433"/>
      <c r="AK79" s="433"/>
      <c r="AL79" s="433"/>
      <c r="AM79" s="433"/>
      <c r="AN79" s="433"/>
      <c r="AO79" s="433"/>
      <c r="AP79" s="433"/>
      <c r="AQ79" s="433"/>
      <c r="AR79" s="433"/>
      <c r="AS79" s="433"/>
      <c r="AV79" s="433"/>
      <c r="AW79" s="433"/>
      <c r="AX79" s="433"/>
      <c r="AY79" s="433"/>
      <c r="AZ79" s="433"/>
      <c r="BA79" s="433"/>
      <c r="BB79" s="433"/>
      <c r="BC79" s="433"/>
      <c r="BD79" s="433"/>
      <c r="BE79" s="433"/>
      <c r="BF79" s="433"/>
      <c r="BG79" s="433"/>
      <c r="BH79" s="433"/>
      <c r="BI79" s="433"/>
      <c r="BJ79" s="433"/>
      <c r="BK79" s="433"/>
      <c r="BL79" s="433"/>
      <c r="BM79" s="433"/>
      <c r="BN79" s="433"/>
      <c r="BO79" s="433"/>
      <c r="BP79" s="433"/>
      <c r="BQ79" s="433"/>
      <c r="BR79" s="433"/>
      <c r="BS79" s="433"/>
      <c r="BT79" s="433"/>
      <c r="BU79" s="433"/>
      <c r="BV79" s="433"/>
      <c r="BW79" s="433"/>
      <c r="BX79" s="433"/>
      <c r="BY79" s="433"/>
      <c r="BZ79" s="433"/>
      <c r="CA79" s="433"/>
      <c r="CB79" s="433"/>
      <c r="CC79" s="433"/>
      <c r="CD79" s="433"/>
      <c r="CE79" s="433"/>
      <c r="CF79" s="443"/>
    </row>
    <row r="80" spans="3:84" ht="3.75" customHeight="1" x14ac:dyDescent="0.15">
      <c r="C80" s="449"/>
      <c r="D80" s="433"/>
      <c r="E80" s="433"/>
      <c r="F80" s="433"/>
      <c r="G80" s="433"/>
      <c r="H80" s="433"/>
      <c r="I80" s="433"/>
      <c r="J80" s="433"/>
      <c r="K80" s="433"/>
      <c r="L80" s="433"/>
      <c r="M80" s="433"/>
      <c r="N80" s="433"/>
      <c r="O80" s="433"/>
      <c r="P80" s="433"/>
      <c r="Q80" s="433"/>
      <c r="R80" s="433"/>
      <c r="S80" s="433"/>
      <c r="T80" s="433"/>
      <c r="U80" s="433"/>
      <c r="V80" s="433"/>
      <c r="W80" s="433"/>
      <c r="X80" s="433"/>
      <c r="Y80" s="433"/>
      <c r="Z80" s="433"/>
      <c r="AA80" s="433"/>
      <c r="AB80" s="433"/>
      <c r="AC80" s="433"/>
      <c r="AD80" s="433"/>
      <c r="AE80" s="433"/>
      <c r="AF80" s="433"/>
      <c r="AG80" s="433"/>
      <c r="AH80" s="433"/>
      <c r="AI80" s="433"/>
      <c r="AJ80" s="433"/>
      <c r="AK80" s="433"/>
      <c r="AL80" s="433"/>
      <c r="AM80" s="433"/>
      <c r="AN80" s="433"/>
      <c r="AO80" s="433"/>
      <c r="AP80" s="433"/>
      <c r="AQ80" s="433"/>
      <c r="AR80" s="433"/>
      <c r="AS80" s="433"/>
      <c r="AV80" s="433"/>
      <c r="AW80" s="433"/>
      <c r="AX80" s="433"/>
      <c r="AY80" s="433"/>
      <c r="AZ80" s="433"/>
      <c r="BA80" s="433"/>
      <c r="BB80" s="433"/>
      <c r="BC80" s="433"/>
      <c r="BD80" s="433"/>
      <c r="BE80" s="433"/>
      <c r="BF80" s="433"/>
      <c r="BG80" s="433"/>
      <c r="BH80" s="433"/>
      <c r="BI80" s="433"/>
      <c r="BJ80" s="433"/>
      <c r="BK80" s="433"/>
      <c r="BL80" s="433"/>
      <c r="BM80" s="433"/>
      <c r="BN80" s="433"/>
      <c r="BO80" s="433"/>
      <c r="BP80" s="433"/>
      <c r="BQ80" s="433"/>
      <c r="BR80" s="433"/>
      <c r="BS80" s="433"/>
      <c r="BT80" s="433"/>
      <c r="BU80" s="433"/>
      <c r="BV80" s="433"/>
      <c r="BW80" s="433"/>
      <c r="BX80" s="433"/>
      <c r="BY80" s="433"/>
      <c r="BZ80" s="433"/>
      <c r="CA80" s="433"/>
      <c r="CB80" s="433"/>
      <c r="CC80" s="433"/>
      <c r="CD80" s="433"/>
      <c r="CE80" s="433"/>
      <c r="CF80" s="443"/>
    </row>
    <row r="81" spans="3:84" ht="3.75" customHeight="1" x14ac:dyDescent="0.15">
      <c r="C81" s="449"/>
      <c r="D81" s="433"/>
      <c r="E81" s="433"/>
      <c r="F81" s="433"/>
      <c r="G81" s="433"/>
      <c r="H81" s="433"/>
      <c r="I81" s="433"/>
      <c r="J81" s="433"/>
      <c r="K81" s="433"/>
      <c r="L81" s="433"/>
      <c r="M81" s="433"/>
      <c r="N81" s="433"/>
      <c r="O81" s="433"/>
      <c r="P81" s="433"/>
      <c r="Q81" s="433"/>
      <c r="R81" s="433"/>
      <c r="S81" s="433"/>
      <c r="T81" s="433"/>
      <c r="U81" s="433"/>
      <c r="V81" s="433"/>
      <c r="W81" s="433"/>
      <c r="X81" s="433"/>
      <c r="Y81" s="433"/>
      <c r="Z81" s="433"/>
      <c r="AA81" s="433"/>
      <c r="AB81" s="433"/>
      <c r="AC81" s="433"/>
      <c r="AD81" s="433"/>
      <c r="AE81" s="433"/>
      <c r="AF81" s="433"/>
      <c r="AG81" s="433"/>
      <c r="AH81" s="433"/>
      <c r="AI81" s="433"/>
      <c r="AJ81" s="433"/>
      <c r="AK81" s="433"/>
      <c r="AL81" s="433"/>
      <c r="AM81" s="433"/>
      <c r="AN81" s="433"/>
      <c r="AO81" s="433"/>
      <c r="AP81" s="433"/>
      <c r="AQ81" s="433"/>
      <c r="AR81" s="433"/>
      <c r="AS81" s="433"/>
      <c r="AV81" s="433"/>
      <c r="AW81" s="433"/>
      <c r="AX81" s="433"/>
      <c r="AY81" s="433"/>
      <c r="AZ81" s="433"/>
      <c r="BA81" s="433"/>
      <c r="BB81" s="433"/>
      <c r="BC81" s="433"/>
      <c r="BD81" s="433"/>
      <c r="BE81" s="433"/>
      <c r="BF81" s="433"/>
      <c r="BG81" s="433"/>
      <c r="BH81" s="433"/>
      <c r="BI81" s="433"/>
      <c r="BJ81" s="433"/>
      <c r="BK81" s="433"/>
      <c r="BL81" s="433"/>
      <c r="BM81" s="433"/>
      <c r="BN81" s="433"/>
      <c r="BO81" s="433"/>
      <c r="BP81" s="433"/>
      <c r="BQ81" s="433"/>
      <c r="BR81" s="433"/>
      <c r="BS81" s="433"/>
      <c r="BT81" s="433"/>
      <c r="BU81" s="433"/>
      <c r="BV81" s="433"/>
      <c r="BW81" s="433"/>
      <c r="BX81" s="433"/>
      <c r="BY81" s="433"/>
      <c r="BZ81" s="433"/>
      <c r="CA81" s="433"/>
      <c r="CB81" s="433"/>
      <c r="CC81" s="433"/>
      <c r="CD81" s="433"/>
      <c r="CE81" s="433"/>
      <c r="CF81" s="443"/>
    </row>
    <row r="82" spans="3:84" ht="3.75" customHeight="1" x14ac:dyDescent="0.15">
      <c r="C82" s="449"/>
      <c r="D82" s="433"/>
      <c r="E82" s="433"/>
      <c r="F82" s="433"/>
      <c r="G82" s="433"/>
      <c r="H82" s="433"/>
      <c r="I82" s="433"/>
      <c r="J82" s="433"/>
      <c r="K82" s="433"/>
      <c r="L82" s="433"/>
      <c r="M82" s="433"/>
      <c r="N82" s="433"/>
      <c r="O82" s="433"/>
      <c r="P82" s="433"/>
      <c r="Q82" s="433"/>
      <c r="R82" s="433"/>
      <c r="S82" s="433"/>
      <c r="T82" s="433"/>
      <c r="U82" s="433"/>
      <c r="V82" s="433"/>
      <c r="W82" s="433"/>
      <c r="X82" s="433"/>
      <c r="Y82" s="433"/>
      <c r="Z82" s="433"/>
      <c r="AA82" s="433"/>
      <c r="AB82" s="433"/>
      <c r="AC82" s="433"/>
      <c r="AD82" s="433"/>
      <c r="AE82" s="433"/>
      <c r="AF82" s="433"/>
      <c r="AG82" s="433"/>
      <c r="AH82" s="433"/>
      <c r="AI82" s="433"/>
      <c r="AJ82" s="433"/>
      <c r="AK82" s="433"/>
      <c r="AL82" s="433"/>
      <c r="AM82" s="433"/>
      <c r="AN82" s="433"/>
      <c r="AO82" s="433"/>
      <c r="AP82" s="433"/>
      <c r="AQ82" s="433"/>
      <c r="AR82" s="433"/>
      <c r="AS82" s="433"/>
      <c r="AV82" s="433"/>
      <c r="AW82" s="433"/>
      <c r="AX82" s="433"/>
      <c r="AY82" s="433"/>
      <c r="AZ82" s="433"/>
      <c r="BA82" s="433"/>
      <c r="BB82" s="433"/>
      <c r="BC82" s="433"/>
      <c r="BD82" s="433"/>
      <c r="BE82" s="433"/>
      <c r="BF82" s="433"/>
      <c r="BG82" s="433"/>
      <c r="BH82" s="433"/>
      <c r="BI82" s="433"/>
      <c r="BJ82" s="433"/>
      <c r="BK82" s="433"/>
      <c r="BL82" s="433"/>
      <c r="BM82" s="433"/>
      <c r="BN82" s="433"/>
      <c r="BO82" s="433"/>
      <c r="BP82" s="433"/>
      <c r="BQ82" s="433"/>
      <c r="BR82" s="433"/>
      <c r="BS82" s="433"/>
      <c r="BT82" s="433"/>
      <c r="BU82" s="433"/>
      <c r="BV82" s="433"/>
      <c r="BW82" s="433"/>
      <c r="BX82" s="433"/>
      <c r="BY82" s="433"/>
      <c r="BZ82" s="433"/>
      <c r="CA82" s="433"/>
      <c r="CB82" s="433"/>
      <c r="CC82" s="433"/>
      <c r="CD82" s="433"/>
      <c r="CE82" s="433"/>
      <c r="CF82" s="443"/>
    </row>
    <row r="83" spans="3:84" ht="3.75" customHeight="1" x14ac:dyDescent="0.15">
      <c r="C83" s="449"/>
      <c r="D83" s="433"/>
      <c r="E83" s="433"/>
      <c r="F83" s="433"/>
      <c r="G83" s="433"/>
      <c r="H83" s="433"/>
      <c r="I83" s="433"/>
      <c r="J83" s="433"/>
      <c r="K83" s="433"/>
      <c r="L83" s="433"/>
      <c r="M83" s="433"/>
      <c r="N83" s="433"/>
      <c r="O83" s="433"/>
      <c r="P83" s="433"/>
      <c r="Q83" s="433"/>
      <c r="R83" s="433"/>
      <c r="S83" s="433"/>
      <c r="T83" s="433"/>
      <c r="U83" s="433"/>
      <c r="V83" s="433"/>
      <c r="W83" s="433"/>
      <c r="X83" s="433"/>
      <c r="Y83" s="433"/>
      <c r="Z83" s="433"/>
      <c r="AA83" s="433"/>
      <c r="AB83" s="433"/>
      <c r="AC83" s="433"/>
      <c r="AD83" s="433"/>
      <c r="AE83" s="433"/>
      <c r="AF83" s="433"/>
      <c r="AG83" s="433"/>
      <c r="AH83" s="433"/>
      <c r="AI83" s="433"/>
      <c r="AJ83" s="433"/>
      <c r="AK83" s="433"/>
      <c r="AL83" s="433"/>
      <c r="AM83" s="433"/>
      <c r="AN83" s="433"/>
      <c r="AO83" s="433"/>
      <c r="AP83" s="433"/>
      <c r="AQ83" s="433"/>
      <c r="AR83" s="433"/>
      <c r="AS83" s="433"/>
      <c r="AV83" s="433"/>
      <c r="AW83" s="433"/>
      <c r="AX83" s="433"/>
      <c r="AY83" s="433"/>
      <c r="AZ83" s="433"/>
      <c r="BA83" s="433"/>
      <c r="BB83" s="433"/>
      <c r="BC83" s="433"/>
      <c r="BD83" s="433"/>
      <c r="BE83" s="433"/>
      <c r="BF83" s="433"/>
      <c r="BG83" s="433"/>
      <c r="BH83" s="433"/>
      <c r="BI83" s="433"/>
      <c r="BJ83" s="433"/>
      <c r="BK83" s="433"/>
      <c r="BL83" s="433"/>
      <c r="BM83" s="433"/>
      <c r="BN83" s="433"/>
      <c r="BO83" s="433"/>
      <c r="BP83" s="433"/>
      <c r="BQ83" s="433"/>
      <c r="BR83" s="433"/>
      <c r="BS83" s="433"/>
      <c r="BT83" s="433"/>
      <c r="BU83" s="433"/>
      <c r="BV83" s="433"/>
      <c r="BW83" s="433"/>
      <c r="BX83" s="433"/>
      <c r="BY83" s="433"/>
      <c r="BZ83" s="433"/>
      <c r="CA83" s="433"/>
      <c r="CB83" s="433"/>
      <c r="CC83" s="433"/>
      <c r="CD83" s="433"/>
      <c r="CE83" s="433"/>
      <c r="CF83" s="443"/>
    </row>
    <row r="84" spans="3:84" ht="3.75" customHeight="1" x14ac:dyDescent="0.15">
      <c r="C84" s="449"/>
      <c r="D84" s="433"/>
      <c r="E84" s="433"/>
      <c r="F84" s="433"/>
      <c r="G84" s="433"/>
      <c r="H84" s="433"/>
      <c r="I84" s="433"/>
      <c r="J84" s="433"/>
      <c r="K84" s="433"/>
      <c r="L84" s="433"/>
      <c r="M84" s="433"/>
      <c r="N84" s="433"/>
      <c r="O84" s="433"/>
      <c r="P84" s="433"/>
      <c r="Q84" s="433"/>
      <c r="R84" s="433"/>
      <c r="S84" s="433"/>
      <c r="T84" s="433"/>
      <c r="U84" s="433"/>
      <c r="V84" s="433"/>
      <c r="W84" s="433"/>
      <c r="X84" s="433"/>
      <c r="Y84" s="433"/>
      <c r="Z84" s="433"/>
      <c r="AA84" s="433"/>
      <c r="AB84" s="433"/>
      <c r="AC84" s="433"/>
      <c r="AD84" s="433"/>
      <c r="AE84" s="433"/>
      <c r="AF84" s="433"/>
      <c r="AG84" s="433"/>
      <c r="AH84" s="433"/>
      <c r="AI84" s="433"/>
      <c r="AJ84" s="433"/>
      <c r="AK84" s="433"/>
      <c r="AL84" s="433"/>
      <c r="AM84" s="433"/>
      <c r="AN84" s="433"/>
      <c r="AO84" s="433"/>
      <c r="AP84" s="433"/>
      <c r="AQ84" s="433"/>
      <c r="AR84" s="433"/>
      <c r="AS84" s="433"/>
      <c r="AV84" s="433"/>
      <c r="AW84" s="433"/>
      <c r="AX84" s="433"/>
      <c r="AY84" s="433"/>
      <c r="AZ84" s="433"/>
      <c r="BA84" s="433"/>
      <c r="BB84" s="433"/>
      <c r="BC84" s="433"/>
      <c r="BD84" s="433"/>
      <c r="BE84" s="433"/>
      <c r="BF84" s="433"/>
      <c r="BG84" s="433"/>
      <c r="BH84" s="433"/>
      <c r="BI84" s="433"/>
      <c r="BJ84" s="433"/>
      <c r="BK84" s="433"/>
      <c r="BL84" s="433"/>
      <c r="BM84" s="433"/>
      <c r="BN84" s="433"/>
      <c r="BO84" s="433"/>
      <c r="BP84" s="433"/>
      <c r="BQ84" s="433"/>
      <c r="BR84" s="433"/>
      <c r="BS84" s="433"/>
      <c r="BT84" s="433"/>
      <c r="BU84" s="433"/>
      <c r="BV84" s="433"/>
      <c r="BW84" s="433"/>
      <c r="BX84" s="433"/>
      <c r="BY84" s="433"/>
      <c r="BZ84" s="433"/>
      <c r="CA84" s="433"/>
      <c r="CB84" s="433"/>
      <c r="CC84" s="433"/>
      <c r="CD84" s="433"/>
      <c r="CE84" s="433"/>
      <c r="CF84" s="443"/>
    </row>
    <row r="85" spans="3:84" ht="3.75" customHeight="1" x14ac:dyDescent="0.15">
      <c r="C85" s="449"/>
      <c r="D85" s="433"/>
      <c r="E85" s="433"/>
      <c r="F85" s="433"/>
      <c r="G85" s="433"/>
      <c r="H85" s="433"/>
      <c r="I85" s="433"/>
      <c r="J85" s="433"/>
      <c r="K85" s="433"/>
      <c r="L85" s="433"/>
      <c r="M85" s="433"/>
      <c r="N85" s="433"/>
      <c r="O85" s="433"/>
      <c r="P85" s="433"/>
      <c r="Q85" s="433"/>
      <c r="R85" s="433"/>
      <c r="S85" s="433"/>
      <c r="T85" s="433"/>
      <c r="U85" s="433"/>
      <c r="V85" s="433"/>
      <c r="W85" s="433"/>
      <c r="X85" s="433"/>
      <c r="Y85" s="433"/>
      <c r="Z85" s="433"/>
      <c r="AA85" s="433"/>
      <c r="AB85" s="433"/>
      <c r="AC85" s="433"/>
      <c r="AD85" s="433"/>
      <c r="AE85" s="433"/>
      <c r="AF85" s="433"/>
      <c r="AG85" s="433"/>
      <c r="AH85" s="433"/>
      <c r="AI85" s="433"/>
      <c r="AJ85" s="433"/>
      <c r="AK85" s="433"/>
      <c r="AL85" s="433"/>
      <c r="AM85" s="433"/>
      <c r="AN85" s="433"/>
      <c r="AO85" s="433"/>
      <c r="AP85" s="433"/>
      <c r="AQ85" s="433"/>
      <c r="AR85" s="433"/>
      <c r="AS85" s="433"/>
      <c r="AV85" s="433"/>
      <c r="AW85" s="433"/>
      <c r="AX85" s="433"/>
      <c r="AY85" s="433"/>
      <c r="AZ85" s="433"/>
      <c r="BA85" s="433"/>
      <c r="BB85" s="433"/>
      <c r="BC85" s="433"/>
      <c r="BD85" s="433"/>
      <c r="BE85" s="433"/>
      <c r="BF85" s="433"/>
      <c r="BG85" s="433"/>
      <c r="BH85" s="433"/>
      <c r="BI85" s="433"/>
      <c r="BJ85" s="433"/>
      <c r="BK85" s="433"/>
      <c r="BL85" s="433"/>
      <c r="BM85" s="433"/>
      <c r="BN85" s="433"/>
      <c r="BO85" s="433"/>
      <c r="BP85" s="433"/>
      <c r="BQ85" s="433"/>
      <c r="BR85" s="433"/>
      <c r="BS85" s="433"/>
      <c r="BT85" s="433"/>
      <c r="BU85" s="433"/>
      <c r="BV85" s="433"/>
      <c r="BW85" s="433"/>
      <c r="BX85" s="433"/>
      <c r="BY85" s="433"/>
      <c r="BZ85" s="433"/>
      <c r="CA85" s="433"/>
      <c r="CB85" s="433"/>
      <c r="CC85" s="433"/>
      <c r="CD85" s="433"/>
      <c r="CE85" s="433"/>
      <c r="CF85" s="443"/>
    </row>
    <row r="86" spans="3:84" ht="3.75" customHeight="1" x14ac:dyDescent="0.15">
      <c r="C86" s="449"/>
      <c r="D86" s="433"/>
      <c r="E86" s="433"/>
      <c r="F86" s="433"/>
      <c r="G86" s="433"/>
      <c r="H86" s="433"/>
      <c r="I86" s="433"/>
      <c r="J86" s="433"/>
      <c r="K86" s="433"/>
      <c r="L86" s="433"/>
      <c r="M86" s="433"/>
      <c r="N86" s="433"/>
      <c r="O86" s="433"/>
      <c r="P86" s="433"/>
      <c r="Q86" s="433"/>
      <c r="R86" s="433"/>
      <c r="S86" s="433"/>
      <c r="T86" s="433"/>
      <c r="U86" s="433"/>
      <c r="V86" s="433"/>
      <c r="W86" s="433"/>
      <c r="X86" s="433"/>
      <c r="Y86" s="433"/>
      <c r="Z86" s="433"/>
      <c r="AA86" s="433"/>
      <c r="AB86" s="433"/>
      <c r="AC86" s="433"/>
      <c r="AD86" s="433"/>
      <c r="AE86" s="433"/>
      <c r="AF86" s="433"/>
      <c r="AG86" s="433"/>
      <c r="AH86" s="433"/>
      <c r="AI86" s="433"/>
      <c r="AJ86" s="433"/>
      <c r="AK86" s="433"/>
      <c r="AL86" s="433"/>
      <c r="AM86" s="433"/>
      <c r="AN86" s="433"/>
      <c r="AO86" s="433"/>
      <c r="AP86" s="433"/>
      <c r="AQ86" s="433"/>
      <c r="AR86" s="433"/>
      <c r="AS86" s="433"/>
      <c r="AV86" s="433"/>
      <c r="AW86" s="433"/>
      <c r="AX86" s="433"/>
      <c r="AY86" s="433"/>
      <c r="AZ86" s="433"/>
      <c r="BA86" s="433"/>
      <c r="BB86" s="433"/>
      <c r="BC86" s="433"/>
      <c r="BD86" s="433"/>
      <c r="BE86" s="433"/>
      <c r="BF86" s="433"/>
      <c r="BG86" s="433"/>
      <c r="BH86" s="433"/>
      <c r="BI86" s="433"/>
      <c r="BJ86" s="433"/>
      <c r="BK86" s="433"/>
      <c r="BL86" s="433"/>
      <c r="BM86" s="433"/>
      <c r="BN86" s="433"/>
      <c r="BO86" s="433"/>
      <c r="BP86" s="433"/>
      <c r="BQ86" s="433"/>
      <c r="BR86" s="433"/>
      <c r="BS86" s="433"/>
      <c r="BT86" s="433"/>
      <c r="BU86" s="433"/>
      <c r="BV86" s="433"/>
      <c r="BW86" s="433"/>
      <c r="BX86" s="433"/>
      <c r="BY86" s="433"/>
      <c r="BZ86" s="433"/>
      <c r="CA86" s="433"/>
      <c r="CB86" s="433"/>
      <c r="CC86" s="433"/>
      <c r="CD86" s="433"/>
      <c r="CE86" s="433"/>
      <c r="CF86" s="443"/>
    </row>
    <row r="87" spans="3:84" ht="3.75" customHeight="1" x14ac:dyDescent="0.15">
      <c r="C87" s="449"/>
      <c r="D87" s="433"/>
      <c r="E87" s="433"/>
      <c r="F87" s="433"/>
      <c r="G87" s="433"/>
      <c r="H87" s="433"/>
      <c r="I87" s="433"/>
      <c r="J87" s="433"/>
      <c r="K87" s="433"/>
      <c r="L87" s="433"/>
      <c r="M87" s="433"/>
      <c r="N87" s="433"/>
      <c r="O87" s="433"/>
      <c r="P87" s="433"/>
      <c r="Q87" s="433"/>
      <c r="R87" s="433"/>
      <c r="S87" s="433"/>
      <c r="T87" s="433"/>
      <c r="U87" s="433"/>
      <c r="V87" s="433"/>
      <c r="W87" s="433"/>
      <c r="X87" s="433"/>
      <c r="Y87" s="433"/>
      <c r="Z87" s="433"/>
      <c r="AA87" s="433"/>
      <c r="AB87" s="433"/>
      <c r="AC87" s="433"/>
      <c r="AD87" s="433"/>
      <c r="AE87" s="433"/>
      <c r="AF87" s="433"/>
      <c r="AG87" s="433"/>
      <c r="AH87" s="433"/>
      <c r="AI87" s="433"/>
      <c r="AJ87" s="433"/>
      <c r="AK87" s="433"/>
      <c r="AL87" s="433"/>
      <c r="AM87" s="433"/>
      <c r="AN87" s="433"/>
      <c r="AO87" s="433"/>
      <c r="AP87" s="433"/>
      <c r="AQ87" s="433"/>
      <c r="AR87" s="433"/>
      <c r="AS87" s="433"/>
      <c r="AV87" s="433"/>
      <c r="AW87" s="433"/>
      <c r="AX87" s="433"/>
      <c r="AY87" s="433"/>
      <c r="AZ87" s="433"/>
      <c r="BA87" s="433"/>
      <c r="BB87" s="433"/>
      <c r="BC87" s="433"/>
      <c r="BD87" s="433"/>
      <c r="BE87" s="433"/>
      <c r="BF87" s="433"/>
      <c r="BG87" s="433"/>
      <c r="BH87" s="433"/>
      <c r="BI87" s="433"/>
      <c r="BJ87" s="433"/>
      <c r="BK87" s="433"/>
      <c r="BL87" s="433"/>
      <c r="BM87" s="433"/>
      <c r="BN87" s="433"/>
      <c r="BO87" s="433"/>
      <c r="BP87" s="433"/>
      <c r="BQ87" s="433"/>
      <c r="BR87" s="433"/>
      <c r="BS87" s="433"/>
      <c r="BT87" s="433"/>
      <c r="BU87" s="433"/>
      <c r="BV87" s="433"/>
      <c r="BW87" s="433"/>
      <c r="BX87" s="433"/>
      <c r="BY87" s="433"/>
      <c r="BZ87" s="433"/>
      <c r="CA87" s="433"/>
      <c r="CB87" s="433"/>
      <c r="CC87" s="433"/>
      <c r="CD87" s="433"/>
      <c r="CE87" s="433"/>
      <c r="CF87" s="443"/>
    </row>
    <row r="88" spans="3:84" ht="3.75" customHeight="1" x14ac:dyDescent="0.15">
      <c r="C88" s="449"/>
      <c r="D88" s="433"/>
      <c r="E88" s="433"/>
      <c r="F88" s="433"/>
      <c r="G88" s="433"/>
      <c r="H88" s="433"/>
      <c r="I88" s="433"/>
      <c r="J88" s="433"/>
      <c r="K88" s="433"/>
      <c r="L88" s="433"/>
      <c r="M88" s="433"/>
      <c r="N88" s="433"/>
      <c r="O88" s="433"/>
      <c r="P88" s="433"/>
      <c r="Q88" s="433"/>
      <c r="R88" s="433"/>
      <c r="S88" s="433"/>
      <c r="T88" s="433"/>
      <c r="U88" s="433"/>
      <c r="V88" s="433"/>
      <c r="W88" s="433"/>
      <c r="X88" s="433"/>
      <c r="Y88" s="433"/>
      <c r="Z88" s="433"/>
      <c r="AA88" s="433"/>
      <c r="AB88" s="433"/>
      <c r="AC88" s="433"/>
      <c r="AD88" s="433"/>
      <c r="AE88" s="433"/>
      <c r="AF88" s="433"/>
      <c r="AG88" s="433"/>
      <c r="AH88" s="433"/>
      <c r="AI88" s="433"/>
      <c r="AJ88" s="433"/>
      <c r="AK88" s="433"/>
      <c r="AL88" s="433"/>
      <c r="AM88" s="433"/>
      <c r="AN88" s="433"/>
      <c r="AO88" s="433"/>
      <c r="AP88" s="433"/>
      <c r="AQ88" s="433"/>
      <c r="AR88" s="433"/>
      <c r="AS88" s="433"/>
      <c r="AV88" s="433"/>
      <c r="AW88" s="433"/>
      <c r="AX88" s="433"/>
      <c r="AY88" s="433"/>
      <c r="AZ88" s="433"/>
      <c r="BA88" s="433"/>
      <c r="BB88" s="433"/>
      <c r="BC88" s="433"/>
      <c r="BD88" s="433"/>
      <c r="BE88" s="433"/>
      <c r="BF88" s="433"/>
      <c r="BG88" s="433"/>
      <c r="BH88" s="433"/>
      <c r="BI88" s="433"/>
      <c r="BJ88" s="433"/>
      <c r="BK88" s="433"/>
      <c r="BL88" s="433"/>
      <c r="BM88" s="433"/>
      <c r="BN88" s="433"/>
      <c r="BO88" s="433"/>
      <c r="BP88" s="433"/>
      <c r="BQ88" s="433"/>
      <c r="BR88" s="433"/>
      <c r="BS88" s="433"/>
      <c r="BT88" s="433"/>
      <c r="BU88" s="433"/>
      <c r="BV88" s="433"/>
      <c r="BW88" s="433"/>
      <c r="BX88" s="433"/>
      <c r="BY88" s="433"/>
      <c r="BZ88" s="433"/>
      <c r="CA88" s="433"/>
      <c r="CB88" s="433"/>
      <c r="CC88" s="433"/>
      <c r="CD88" s="433"/>
      <c r="CE88" s="433"/>
      <c r="CF88" s="443"/>
    </row>
    <row r="89" spans="3:84" ht="3.75" customHeight="1" x14ac:dyDescent="0.15">
      <c r="C89" s="449"/>
      <c r="D89" s="433"/>
      <c r="E89" s="433"/>
      <c r="F89" s="433"/>
      <c r="G89" s="433"/>
      <c r="H89" s="433"/>
      <c r="I89" s="433"/>
      <c r="J89" s="433"/>
      <c r="K89" s="433"/>
      <c r="L89" s="433"/>
      <c r="M89" s="433"/>
      <c r="N89" s="433"/>
      <c r="O89" s="433"/>
      <c r="P89" s="433"/>
      <c r="Q89" s="433"/>
      <c r="R89" s="433"/>
      <c r="S89" s="433"/>
      <c r="T89" s="433"/>
      <c r="U89" s="433"/>
      <c r="V89" s="433"/>
      <c r="W89" s="433"/>
      <c r="X89" s="433"/>
      <c r="Y89" s="433"/>
      <c r="Z89" s="433"/>
      <c r="AA89" s="433"/>
      <c r="AB89" s="433"/>
      <c r="AC89" s="433"/>
      <c r="AD89" s="433"/>
      <c r="AE89" s="433"/>
      <c r="AF89" s="433"/>
      <c r="AG89" s="433"/>
      <c r="AH89" s="433"/>
      <c r="AI89" s="433"/>
      <c r="AJ89" s="433"/>
      <c r="AK89" s="433"/>
      <c r="AL89" s="433"/>
      <c r="AM89" s="433"/>
      <c r="AN89" s="433"/>
      <c r="AO89" s="433"/>
      <c r="AP89" s="433"/>
      <c r="AQ89" s="433"/>
      <c r="AR89" s="433"/>
      <c r="AS89" s="433"/>
      <c r="AV89" s="433"/>
      <c r="AW89" s="433"/>
      <c r="AX89" s="433"/>
      <c r="AY89" s="433"/>
      <c r="AZ89" s="433"/>
      <c r="BA89" s="433"/>
      <c r="BB89" s="433"/>
      <c r="BC89" s="433"/>
      <c r="BD89" s="433"/>
      <c r="BE89" s="433"/>
      <c r="BF89" s="433"/>
      <c r="BG89" s="433"/>
      <c r="BH89" s="433"/>
      <c r="BI89" s="433"/>
      <c r="BJ89" s="433"/>
      <c r="BK89" s="433"/>
      <c r="BL89" s="433"/>
      <c r="BM89" s="433"/>
      <c r="BN89" s="433"/>
      <c r="BO89" s="433"/>
      <c r="BP89" s="433"/>
      <c r="BQ89" s="433"/>
      <c r="BR89" s="433"/>
      <c r="BS89" s="433"/>
      <c r="BT89" s="433"/>
      <c r="BU89" s="433"/>
      <c r="BV89" s="433"/>
      <c r="BW89" s="433"/>
      <c r="BX89" s="433"/>
      <c r="BY89" s="433"/>
      <c r="BZ89" s="433"/>
      <c r="CA89" s="433"/>
      <c r="CB89" s="433"/>
      <c r="CC89" s="433"/>
      <c r="CD89" s="433"/>
      <c r="CE89" s="433"/>
      <c r="CF89" s="443"/>
    </row>
    <row r="90" spans="3:84" ht="3.75" customHeight="1" x14ac:dyDescent="0.15">
      <c r="C90" s="449"/>
      <c r="D90" s="433"/>
      <c r="E90" s="433"/>
      <c r="F90" s="433"/>
      <c r="G90" s="433"/>
      <c r="H90" s="433"/>
      <c r="I90" s="433"/>
      <c r="J90" s="433"/>
      <c r="K90" s="433"/>
      <c r="L90" s="433"/>
      <c r="M90" s="433"/>
      <c r="N90" s="433"/>
      <c r="O90" s="433"/>
      <c r="P90" s="433"/>
      <c r="Q90" s="433"/>
      <c r="R90" s="433"/>
      <c r="S90" s="433"/>
      <c r="T90" s="433"/>
      <c r="U90" s="433"/>
      <c r="V90" s="433"/>
      <c r="W90" s="433"/>
      <c r="X90" s="433"/>
      <c r="Y90" s="433"/>
      <c r="Z90" s="433"/>
      <c r="AA90" s="433"/>
      <c r="AB90" s="433"/>
      <c r="AC90" s="433"/>
      <c r="AD90" s="433"/>
      <c r="AE90" s="433"/>
      <c r="AF90" s="433"/>
      <c r="AG90" s="433"/>
      <c r="AH90" s="433"/>
      <c r="AI90" s="433"/>
      <c r="AJ90" s="433"/>
      <c r="AK90" s="433"/>
      <c r="AL90" s="433"/>
      <c r="AM90" s="433"/>
      <c r="AN90" s="433"/>
      <c r="AO90" s="433"/>
      <c r="AP90" s="433"/>
      <c r="AQ90" s="433"/>
      <c r="AR90" s="433"/>
      <c r="AS90" s="433"/>
      <c r="AV90" s="433"/>
      <c r="AW90" s="433"/>
      <c r="AX90" s="433"/>
      <c r="AY90" s="433"/>
      <c r="AZ90" s="433"/>
      <c r="BA90" s="433"/>
      <c r="BB90" s="433"/>
      <c r="BC90" s="433"/>
      <c r="BD90" s="433"/>
      <c r="BE90" s="433"/>
      <c r="BF90" s="433"/>
      <c r="BG90" s="433"/>
      <c r="BH90" s="433"/>
      <c r="BI90" s="433"/>
      <c r="BJ90" s="433"/>
      <c r="BK90" s="433"/>
      <c r="BL90" s="433"/>
      <c r="BM90" s="433"/>
      <c r="BN90" s="433"/>
      <c r="BO90" s="433"/>
      <c r="BP90" s="433"/>
      <c r="BQ90" s="433"/>
      <c r="BR90" s="433"/>
      <c r="BS90" s="433"/>
      <c r="BT90" s="433"/>
      <c r="BU90" s="433"/>
      <c r="BV90" s="433"/>
      <c r="BW90" s="433"/>
      <c r="BX90" s="433"/>
      <c r="BY90" s="433"/>
      <c r="BZ90" s="433"/>
      <c r="CA90" s="433"/>
      <c r="CB90" s="433"/>
      <c r="CC90" s="433"/>
      <c r="CD90" s="433"/>
      <c r="CE90" s="433"/>
      <c r="CF90" s="443"/>
    </row>
    <row r="91" spans="3:84" ht="3.75" customHeight="1" x14ac:dyDescent="0.15">
      <c r="C91" s="449"/>
      <c r="D91" s="433"/>
      <c r="E91" s="433"/>
      <c r="F91" s="433"/>
      <c r="G91" s="433"/>
      <c r="H91" s="433"/>
      <c r="I91" s="433"/>
      <c r="J91" s="433"/>
      <c r="K91" s="433"/>
      <c r="L91" s="433"/>
      <c r="M91" s="433"/>
      <c r="N91" s="433"/>
      <c r="O91" s="433"/>
      <c r="P91" s="433"/>
      <c r="Q91" s="433"/>
      <c r="R91" s="433"/>
      <c r="S91" s="433"/>
      <c r="T91" s="433"/>
      <c r="U91" s="433"/>
      <c r="V91" s="433"/>
      <c r="W91" s="433"/>
      <c r="X91" s="433"/>
      <c r="Y91" s="433"/>
      <c r="Z91" s="433"/>
      <c r="AA91" s="433"/>
      <c r="AB91" s="433"/>
      <c r="AC91" s="433"/>
      <c r="AD91" s="433"/>
      <c r="AE91" s="433"/>
      <c r="AF91" s="433"/>
      <c r="AG91" s="433"/>
      <c r="AH91" s="433"/>
      <c r="AI91" s="433"/>
      <c r="AJ91" s="433"/>
      <c r="AK91" s="433"/>
      <c r="AL91" s="433"/>
      <c r="AM91" s="433"/>
      <c r="AN91" s="433"/>
      <c r="AO91" s="433"/>
      <c r="AP91" s="433"/>
      <c r="AQ91" s="433"/>
      <c r="AR91" s="433"/>
      <c r="AS91" s="433"/>
      <c r="AV91" s="433"/>
      <c r="AW91" s="433"/>
      <c r="AX91" s="433"/>
      <c r="AY91" s="433"/>
      <c r="AZ91" s="433"/>
      <c r="BA91" s="433"/>
      <c r="BB91" s="433"/>
      <c r="BC91" s="433"/>
      <c r="BD91" s="433"/>
      <c r="BE91" s="433"/>
      <c r="BF91" s="433"/>
      <c r="BG91" s="433"/>
      <c r="BH91" s="433"/>
      <c r="BI91" s="433"/>
      <c r="BJ91" s="433"/>
      <c r="BK91" s="433"/>
      <c r="BL91" s="433"/>
      <c r="BM91" s="433"/>
      <c r="BN91" s="433"/>
      <c r="BO91" s="433"/>
      <c r="BP91" s="433"/>
      <c r="BQ91" s="433"/>
      <c r="BR91" s="433"/>
      <c r="BS91" s="433"/>
      <c r="BT91" s="433"/>
      <c r="BU91" s="433"/>
      <c r="BV91" s="433"/>
      <c r="BW91" s="433"/>
      <c r="BX91" s="433"/>
      <c r="BY91" s="433"/>
      <c r="BZ91" s="433"/>
      <c r="CA91" s="433"/>
      <c r="CB91" s="433"/>
      <c r="CC91" s="433"/>
      <c r="CD91" s="433"/>
      <c r="CE91" s="433"/>
      <c r="CF91" s="443"/>
    </row>
    <row r="92" spans="3:84" ht="3.75" customHeight="1" x14ac:dyDescent="0.15">
      <c r="C92" s="449"/>
      <c r="D92" s="433"/>
      <c r="E92" s="433"/>
      <c r="F92" s="433"/>
      <c r="G92" s="433"/>
      <c r="H92" s="433"/>
      <c r="I92" s="433"/>
      <c r="J92" s="433"/>
      <c r="K92" s="433"/>
      <c r="L92" s="433"/>
      <c r="M92" s="433"/>
      <c r="N92" s="433"/>
      <c r="O92" s="433"/>
      <c r="P92" s="433"/>
      <c r="Q92" s="433"/>
      <c r="R92" s="433"/>
      <c r="S92" s="433"/>
      <c r="T92" s="433"/>
      <c r="U92" s="433"/>
      <c r="V92" s="433"/>
      <c r="W92" s="433"/>
      <c r="X92" s="433"/>
      <c r="Y92" s="433"/>
      <c r="Z92" s="433"/>
      <c r="AA92" s="433"/>
      <c r="AB92" s="433"/>
      <c r="AC92" s="433"/>
      <c r="AD92" s="433"/>
      <c r="AE92" s="433"/>
      <c r="AF92" s="433"/>
      <c r="AG92" s="433"/>
      <c r="AH92" s="433"/>
      <c r="AI92" s="433"/>
      <c r="AJ92" s="433"/>
      <c r="AK92" s="433"/>
      <c r="AL92" s="433"/>
      <c r="AM92" s="433"/>
      <c r="AN92" s="433"/>
      <c r="AO92" s="433"/>
      <c r="AP92" s="433"/>
      <c r="AQ92" s="433"/>
      <c r="AR92" s="433"/>
      <c r="AS92" s="433"/>
      <c r="AV92" s="433"/>
      <c r="AW92" s="433"/>
      <c r="AX92" s="433"/>
      <c r="AY92" s="433"/>
      <c r="AZ92" s="433"/>
      <c r="BA92" s="433"/>
      <c r="BB92" s="433"/>
      <c r="BC92" s="433"/>
      <c r="BD92" s="433"/>
      <c r="BE92" s="433"/>
      <c r="BF92" s="433"/>
      <c r="BG92" s="433"/>
      <c r="BH92" s="433"/>
      <c r="BI92" s="433"/>
      <c r="BJ92" s="433"/>
      <c r="BK92" s="433"/>
      <c r="BL92" s="433"/>
      <c r="BM92" s="433"/>
      <c r="BN92" s="433"/>
      <c r="BO92" s="433"/>
      <c r="BP92" s="433"/>
      <c r="BQ92" s="433"/>
      <c r="BR92" s="433"/>
      <c r="BS92" s="433"/>
      <c r="BT92" s="433"/>
      <c r="BU92" s="433"/>
      <c r="BV92" s="433"/>
      <c r="BW92" s="433"/>
      <c r="BX92" s="433"/>
      <c r="BY92" s="433"/>
      <c r="BZ92" s="433"/>
      <c r="CA92" s="433"/>
      <c r="CB92" s="433"/>
      <c r="CC92" s="433"/>
      <c r="CD92" s="433"/>
      <c r="CE92" s="433"/>
      <c r="CF92" s="443"/>
    </row>
    <row r="93" spans="3:84" ht="3.75" customHeight="1" x14ac:dyDescent="0.15">
      <c r="C93" s="449"/>
      <c r="D93" s="433"/>
      <c r="E93" s="433"/>
      <c r="F93" s="433"/>
      <c r="G93" s="433"/>
      <c r="H93" s="433"/>
      <c r="I93" s="433"/>
      <c r="J93" s="433"/>
      <c r="K93" s="433"/>
      <c r="L93" s="433"/>
      <c r="M93" s="433"/>
      <c r="N93" s="433"/>
      <c r="O93" s="433"/>
      <c r="P93" s="433"/>
      <c r="Q93" s="433"/>
      <c r="R93" s="433"/>
      <c r="S93" s="433"/>
      <c r="T93" s="433"/>
      <c r="U93" s="433"/>
      <c r="V93" s="433"/>
      <c r="W93" s="433"/>
      <c r="X93" s="433"/>
      <c r="Y93" s="433"/>
      <c r="Z93" s="433"/>
      <c r="AA93" s="433"/>
      <c r="AB93" s="433"/>
      <c r="AC93" s="433"/>
      <c r="AD93" s="433"/>
      <c r="AE93" s="433"/>
      <c r="AF93" s="433"/>
      <c r="AG93" s="433"/>
      <c r="AH93" s="433"/>
      <c r="AI93" s="433"/>
      <c r="AJ93" s="433"/>
      <c r="AK93" s="433"/>
      <c r="AL93" s="433"/>
      <c r="AM93" s="433"/>
      <c r="AN93" s="433"/>
      <c r="AO93" s="433"/>
      <c r="AP93" s="433"/>
      <c r="AQ93" s="433"/>
      <c r="AR93" s="433"/>
      <c r="AS93" s="433"/>
      <c r="AV93" s="433"/>
      <c r="AW93" s="433"/>
      <c r="AX93" s="433"/>
      <c r="AY93" s="433"/>
      <c r="AZ93" s="433"/>
      <c r="BA93" s="433"/>
      <c r="BB93" s="433"/>
      <c r="BC93" s="433"/>
      <c r="BD93" s="433"/>
      <c r="BE93" s="433"/>
      <c r="BF93" s="433"/>
      <c r="BG93" s="433"/>
      <c r="BH93" s="433"/>
      <c r="BI93" s="433"/>
      <c r="BJ93" s="433"/>
      <c r="BK93" s="433"/>
      <c r="BL93" s="433"/>
      <c r="BM93" s="433"/>
      <c r="BN93" s="433"/>
      <c r="BO93" s="433"/>
      <c r="BP93" s="433"/>
      <c r="BQ93" s="433"/>
      <c r="BR93" s="433"/>
      <c r="BS93" s="433"/>
      <c r="BT93" s="433"/>
      <c r="BU93" s="433"/>
      <c r="BV93" s="433"/>
      <c r="BW93" s="433"/>
      <c r="BX93" s="433"/>
      <c r="BY93" s="433"/>
      <c r="BZ93" s="433"/>
      <c r="CA93" s="433"/>
      <c r="CB93" s="433"/>
      <c r="CC93" s="433"/>
      <c r="CD93" s="433"/>
      <c r="CE93" s="433"/>
      <c r="CF93" s="443"/>
    </row>
    <row r="94" spans="3:84" ht="3.75" customHeight="1" x14ac:dyDescent="0.15">
      <c r="C94" s="449"/>
      <c r="D94" s="433"/>
      <c r="E94" s="433"/>
      <c r="F94" s="433"/>
      <c r="G94" s="433"/>
      <c r="H94" s="433"/>
      <c r="I94" s="433"/>
      <c r="J94" s="433"/>
      <c r="K94" s="433"/>
      <c r="L94" s="433"/>
      <c r="M94" s="433"/>
      <c r="N94" s="433"/>
      <c r="O94" s="433"/>
      <c r="P94" s="433"/>
      <c r="Q94" s="433"/>
      <c r="R94" s="433"/>
      <c r="S94" s="433"/>
      <c r="T94" s="433"/>
      <c r="U94" s="433"/>
      <c r="V94" s="433"/>
      <c r="W94" s="433"/>
      <c r="X94" s="433"/>
      <c r="Y94" s="433"/>
      <c r="Z94" s="433"/>
      <c r="AA94" s="433"/>
      <c r="AB94" s="433"/>
      <c r="AC94" s="433"/>
      <c r="AD94" s="433"/>
      <c r="AE94" s="433"/>
      <c r="AF94" s="433"/>
      <c r="AG94" s="433"/>
      <c r="AH94" s="433"/>
      <c r="AI94" s="433"/>
      <c r="AJ94" s="433"/>
      <c r="AK94" s="433"/>
      <c r="AL94" s="433"/>
      <c r="AM94" s="433"/>
      <c r="AN94" s="433"/>
      <c r="AO94" s="433"/>
      <c r="AP94" s="433"/>
      <c r="AQ94" s="433"/>
      <c r="AR94" s="433"/>
      <c r="AS94" s="433"/>
      <c r="AV94" s="433"/>
      <c r="AW94" s="433"/>
      <c r="AX94" s="433"/>
      <c r="AY94" s="433"/>
      <c r="AZ94" s="433"/>
      <c r="BA94" s="433"/>
      <c r="BB94" s="433"/>
      <c r="BC94" s="433"/>
      <c r="BD94" s="433"/>
      <c r="BE94" s="433"/>
      <c r="BF94" s="433"/>
      <c r="BG94" s="433"/>
      <c r="BH94" s="433"/>
      <c r="BI94" s="433"/>
      <c r="BJ94" s="433"/>
      <c r="BK94" s="433"/>
      <c r="BL94" s="433"/>
      <c r="BM94" s="433"/>
      <c r="BN94" s="433"/>
      <c r="BO94" s="433"/>
      <c r="BP94" s="433"/>
      <c r="BQ94" s="433"/>
      <c r="BR94" s="433"/>
      <c r="BS94" s="433"/>
      <c r="BT94" s="433"/>
      <c r="BU94" s="433"/>
      <c r="BV94" s="433"/>
      <c r="BW94" s="433"/>
      <c r="BX94" s="433"/>
      <c r="BY94" s="433"/>
      <c r="BZ94" s="433"/>
      <c r="CA94" s="433"/>
      <c r="CB94" s="433"/>
      <c r="CC94" s="433"/>
      <c r="CD94" s="433"/>
      <c r="CE94" s="433"/>
      <c r="CF94" s="443"/>
    </row>
    <row r="95" spans="3:84" ht="3.75" customHeight="1" x14ac:dyDescent="0.15">
      <c r="C95" s="449"/>
      <c r="D95" s="433"/>
      <c r="E95" s="433"/>
      <c r="F95" s="433"/>
      <c r="G95" s="433"/>
      <c r="H95" s="433"/>
      <c r="I95" s="433"/>
      <c r="J95" s="433"/>
      <c r="K95" s="433"/>
      <c r="L95" s="433"/>
      <c r="M95" s="433"/>
      <c r="N95" s="433"/>
      <c r="O95" s="433"/>
      <c r="P95" s="433"/>
      <c r="Q95" s="433"/>
      <c r="R95" s="433"/>
      <c r="S95" s="433"/>
      <c r="T95" s="433"/>
      <c r="U95" s="433"/>
      <c r="V95" s="433"/>
      <c r="W95" s="433"/>
      <c r="X95" s="433"/>
      <c r="Y95" s="433"/>
      <c r="Z95" s="433"/>
      <c r="AA95" s="433"/>
      <c r="AB95" s="433"/>
      <c r="AC95" s="433"/>
      <c r="AD95" s="433"/>
      <c r="AE95" s="433"/>
      <c r="AF95" s="433"/>
      <c r="AG95" s="433"/>
      <c r="AH95" s="433"/>
      <c r="AI95" s="433"/>
      <c r="AJ95" s="433"/>
      <c r="AK95" s="433"/>
      <c r="AL95" s="433"/>
      <c r="AM95" s="433"/>
      <c r="AN95" s="433"/>
      <c r="AO95" s="433"/>
      <c r="AP95" s="433"/>
      <c r="AQ95" s="433"/>
      <c r="AR95" s="433"/>
      <c r="AS95" s="433"/>
      <c r="AV95" s="433"/>
      <c r="AW95" s="433"/>
      <c r="AX95" s="433"/>
      <c r="AY95" s="433"/>
      <c r="AZ95" s="433"/>
      <c r="BA95" s="433"/>
      <c r="BB95" s="433"/>
      <c r="BC95" s="433"/>
      <c r="BD95" s="433"/>
      <c r="BE95" s="433"/>
      <c r="BF95" s="433"/>
      <c r="BG95" s="433"/>
      <c r="BH95" s="433"/>
      <c r="BI95" s="433"/>
      <c r="BJ95" s="433"/>
      <c r="BK95" s="433"/>
      <c r="BL95" s="433"/>
      <c r="BM95" s="433"/>
      <c r="BN95" s="433"/>
      <c r="BO95" s="433"/>
      <c r="BP95" s="433"/>
      <c r="BQ95" s="433"/>
      <c r="BR95" s="433"/>
      <c r="BS95" s="433"/>
      <c r="BT95" s="433"/>
      <c r="BU95" s="433"/>
      <c r="BV95" s="433"/>
      <c r="BW95" s="433"/>
      <c r="BX95" s="433"/>
      <c r="BY95" s="433"/>
      <c r="BZ95" s="433"/>
      <c r="CA95" s="433"/>
      <c r="CB95" s="433"/>
      <c r="CC95" s="433"/>
      <c r="CD95" s="433"/>
      <c r="CE95" s="433"/>
      <c r="CF95" s="443"/>
    </row>
    <row r="96" spans="3:84" ht="3.75" customHeight="1" x14ac:dyDescent="0.15">
      <c r="C96" s="449"/>
      <c r="D96" s="433"/>
      <c r="E96" s="433"/>
      <c r="F96" s="433"/>
      <c r="G96" s="433"/>
      <c r="H96" s="433"/>
      <c r="I96" s="433"/>
      <c r="J96" s="433"/>
      <c r="K96" s="433"/>
      <c r="L96" s="433"/>
      <c r="M96" s="433"/>
      <c r="N96" s="433"/>
      <c r="O96" s="433"/>
      <c r="P96" s="433"/>
      <c r="Q96" s="433"/>
      <c r="R96" s="433"/>
      <c r="S96" s="433"/>
      <c r="T96" s="433"/>
      <c r="U96" s="433"/>
      <c r="V96" s="433"/>
      <c r="W96" s="433"/>
      <c r="X96" s="433"/>
      <c r="Y96" s="433"/>
      <c r="Z96" s="433"/>
      <c r="AA96" s="433"/>
      <c r="AB96" s="433"/>
      <c r="AC96" s="433"/>
      <c r="AD96" s="433"/>
      <c r="AE96" s="433"/>
      <c r="AF96" s="433"/>
      <c r="AG96" s="433"/>
      <c r="AH96" s="433"/>
      <c r="AI96" s="433"/>
      <c r="AJ96" s="433"/>
      <c r="AK96" s="433"/>
      <c r="AL96" s="433"/>
      <c r="AM96" s="433"/>
      <c r="AN96" s="433"/>
      <c r="AO96" s="433"/>
      <c r="AP96" s="433"/>
      <c r="AQ96" s="433"/>
      <c r="AR96" s="433"/>
      <c r="AS96" s="433"/>
      <c r="AV96" s="433"/>
      <c r="AW96" s="433"/>
      <c r="AX96" s="433"/>
      <c r="AY96" s="433"/>
      <c r="AZ96" s="433"/>
      <c r="BA96" s="433"/>
      <c r="BB96" s="433"/>
      <c r="BC96" s="433"/>
      <c r="BD96" s="433"/>
      <c r="BE96" s="433"/>
      <c r="BF96" s="433"/>
      <c r="BG96" s="433"/>
      <c r="BH96" s="433"/>
      <c r="BI96" s="433"/>
      <c r="BJ96" s="433"/>
      <c r="BK96" s="433"/>
      <c r="BL96" s="433"/>
      <c r="BM96" s="433"/>
      <c r="BN96" s="433"/>
      <c r="BO96" s="433"/>
      <c r="BP96" s="433"/>
      <c r="BQ96" s="433"/>
      <c r="BR96" s="433"/>
      <c r="BS96" s="433"/>
      <c r="BT96" s="433"/>
      <c r="BU96" s="433"/>
      <c r="BV96" s="433"/>
      <c r="BW96" s="433"/>
      <c r="BX96" s="433"/>
      <c r="BY96" s="433"/>
      <c r="BZ96" s="433"/>
      <c r="CA96" s="433"/>
      <c r="CB96" s="433"/>
      <c r="CC96" s="433"/>
      <c r="CD96" s="433"/>
      <c r="CE96" s="433"/>
      <c r="CF96" s="443"/>
    </row>
    <row r="97" spans="3:84" ht="3.75" customHeight="1" x14ac:dyDescent="0.15">
      <c r="C97" s="449"/>
      <c r="D97" s="433"/>
      <c r="E97" s="433"/>
      <c r="F97" s="433"/>
      <c r="G97" s="433"/>
      <c r="H97" s="433"/>
      <c r="I97" s="433"/>
      <c r="J97" s="433"/>
      <c r="K97" s="433"/>
      <c r="L97" s="433"/>
      <c r="M97" s="433"/>
      <c r="N97" s="433"/>
      <c r="O97" s="433"/>
      <c r="P97" s="433"/>
      <c r="Q97" s="433"/>
      <c r="R97" s="433"/>
      <c r="S97" s="433"/>
      <c r="T97" s="433"/>
      <c r="U97" s="433"/>
      <c r="V97" s="433"/>
      <c r="W97" s="433"/>
      <c r="X97" s="433"/>
      <c r="Y97" s="433"/>
      <c r="Z97" s="433"/>
      <c r="AA97" s="433"/>
      <c r="AB97" s="433"/>
      <c r="AC97" s="433"/>
      <c r="AD97" s="433"/>
      <c r="AE97" s="433"/>
      <c r="AF97" s="433"/>
      <c r="AG97" s="433"/>
      <c r="AH97" s="433"/>
      <c r="AI97" s="433"/>
      <c r="AJ97" s="433"/>
      <c r="AK97" s="433"/>
      <c r="AL97" s="433"/>
      <c r="AM97" s="433"/>
      <c r="AN97" s="433"/>
      <c r="AO97" s="433"/>
      <c r="AP97" s="433"/>
      <c r="AQ97" s="433"/>
      <c r="AR97" s="433"/>
      <c r="AS97" s="433"/>
      <c r="AV97" s="433"/>
      <c r="AW97" s="433"/>
      <c r="AX97" s="433"/>
      <c r="AY97" s="433"/>
      <c r="AZ97" s="433"/>
      <c r="BA97" s="433"/>
      <c r="BB97" s="433"/>
      <c r="BC97" s="433"/>
      <c r="BD97" s="433"/>
      <c r="BE97" s="433"/>
      <c r="BF97" s="433"/>
      <c r="BG97" s="433"/>
      <c r="BH97" s="433"/>
      <c r="BI97" s="433"/>
      <c r="BJ97" s="433"/>
      <c r="BK97" s="433"/>
      <c r="BL97" s="433"/>
      <c r="BM97" s="433"/>
      <c r="BN97" s="433"/>
      <c r="BO97" s="433"/>
      <c r="BP97" s="433"/>
      <c r="BQ97" s="433"/>
      <c r="BR97" s="433"/>
      <c r="BS97" s="433"/>
      <c r="BT97" s="433"/>
      <c r="BU97" s="433"/>
      <c r="BV97" s="433"/>
      <c r="BW97" s="433"/>
      <c r="BX97" s="433"/>
      <c r="BY97" s="433"/>
      <c r="BZ97" s="433"/>
      <c r="CA97" s="433"/>
      <c r="CB97" s="433"/>
      <c r="CC97" s="433"/>
      <c r="CD97" s="433"/>
      <c r="CE97" s="433"/>
      <c r="CF97" s="443"/>
    </row>
    <row r="98" spans="3:84" ht="3.75" customHeight="1" x14ac:dyDescent="0.15">
      <c r="C98" s="449"/>
      <c r="D98" s="433"/>
      <c r="E98" s="433"/>
      <c r="F98" s="433"/>
      <c r="G98" s="433"/>
      <c r="H98" s="433"/>
      <c r="I98" s="433"/>
      <c r="J98" s="433"/>
      <c r="K98" s="433"/>
      <c r="L98" s="433"/>
      <c r="M98" s="433"/>
      <c r="N98" s="433"/>
      <c r="O98" s="433"/>
      <c r="P98" s="433"/>
      <c r="Q98" s="433"/>
      <c r="R98" s="433"/>
      <c r="S98" s="433"/>
      <c r="T98" s="433"/>
      <c r="U98" s="433"/>
      <c r="V98" s="433"/>
      <c r="W98" s="433"/>
      <c r="X98" s="433"/>
      <c r="Y98" s="433"/>
      <c r="Z98" s="433"/>
      <c r="AA98" s="433"/>
      <c r="AB98" s="433"/>
      <c r="AC98" s="433"/>
      <c r="AD98" s="433"/>
      <c r="AE98" s="433"/>
      <c r="AF98" s="433"/>
      <c r="AG98" s="433"/>
      <c r="AH98" s="433"/>
      <c r="AI98" s="433"/>
      <c r="AJ98" s="433"/>
      <c r="AK98" s="433"/>
      <c r="AL98" s="433"/>
      <c r="AM98" s="433"/>
      <c r="AN98" s="433"/>
      <c r="AO98" s="433"/>
      <c r="AP98" s="433"/>
      <c r="AQ98" s="433"/>
      <c r="AR98" s="433"/>
      <c r="AS98" s="433"/>
      <c r="AV98" s="433"/>
      <c r="AW98" s="433"/>
      <c r="AX98" s="433"/>
      <c r="AY98" s="433"/>
      <c r="AZ98" s="433"/>
      <c r="BA98" s="433"/>
      <c r="BB98" s="433"/>
      <c r="BC98" s="433"/>
      <c r="BD98" s="433"/>
      <c r="BE98" s="433"/>
      <c r="BF98" s="433"/>
      <c r="BG98" s="433"/>
      <c r="BH98" s="433"/>
      <c r="BI98" s="433"/>
      <c r="BJ98" s="433"/>
      <c r="BK98" s="433"/>
      <c r="BL98" s="433"/>
      <c r="BM98" s="433"/>
      <c r="BN98" s="433"/>
      <c r="BO98" s="433"/>
      <c r="BP98" s="433"/>
      <c r="BQ98" s="433"/>
      <c r="BR98" s="433"/>
      <c r="BS98" s="433"/>
      <c r="BT98" s="433"/>
      <c r="BU98" s="433"/>
      <c r="BV98" s="433"/>
      <c r="BW98" s="433"/>
      <c r="BX98" s="433"/>
      <c r="BY98" s="433"/>
      <c r="BZ98" s="433"/>
      <c r="CA98" s="433"/>
      <c r="CB98" s="433"/>
      <c r="CC98" s="433"/>
      <c r="CD98" s="433"/>
      <c r="CE98" s="433"/>
      <c r="CF98" s="443"/>
    </row>
    <row r="99" spans="3:84" ht="3.75" customHeight="1" x14ac:dyDescent="0.15">
      <c r="C99" s="449"/>
      <c r="D99" s="433"/>
      <c r="E99" s="433"/>
      <c r="F99" s="433"/>
      <c r="G99" s="433"/>
      <c r="H99" s="433"/>
      <c r="I99" s="433"/>
      <c r="J99" s="433"/>
      <c r="K99" s="433"/>
      <c r="L99" s="433"/>
      <c r="M99" s="433"/>
      <c r="N99" s="433"/>
      <c r="O99" s="433"/>
      <c r="P99" s="433"/>
      <c r="Q99" s="433"/>
      <c r="R99" s="433"/>
      <c r="S99" s="433"/>
      <c r="T99" s="433"/>
      <c r="U99" s="433"/>
      <c r="V99" s="433"/>
      <c r="W99" s="433"/>
      <c r="X99" s="433"/>
      <c r="Y99" s="433"/>
      <c r="Z99" s="433"/>
      <c r="AA99" s="433"/>
      <c r="AB99" s="433"/>
      <c r="AC99" s="433"/>
      <c r="AD99" s="433"/>
      <c r="AE99" s="433"/>
      <c r="AF99" s="433"/>
      <c r="AG99" s="433"/>
      <c r="AH99" s="433"/>
      <c r="AI99" s="433"/>
      <c r="AJ99" s="433"/>
      <c r="AK99" s="433"/>
      <c r="AL99" s="433"/>
      <c r="AM99" s="433"/>
      <c r="AN99" s="433"/>
      <c r="AO99" s="433"/>
      <c r="AP99" s="433"/>
      <c r="AQ99" s="433"/>
      <c r="AR99" s="433"/>
      <c r="AS99" s="433"/>
      <c r="AV99" s="433"/>
      <c r="AW99" s="433"/>
      <c r="AX99" s="433"/>
      <c r="AY99" s="433"/>
      <c r="AZ99" s="433"/>
      <c r="BA99" s="433"/>
      <c r="BB99" s="433"/>
      <c r="BC99" s="433"/>
      <c r="BD99" s="433"/>
      <c r="BE99" s="433"/>
      <c r="BF99" s="433"/>
      <c r="BG99" s="433"/>
      <c r="BH99" s="433"/>
      <c r="BI99" s="433"/>
      <c r="BJ99" s="433"/>
      <c r="BK99" s="433"/>
      <c r="BL99" s="433"/>
      <c r="BM99" s="433"/>
      <c r="BN99" s="433"/>
      <c r="BO99" s="433"/>
      <c r="BP99" s="433"/>
      <c r="BQ99" s="433"/>
      <c r="BR99" s="433"/>
      <c r="BS99" s="433"/>
      <c r="BT99" s="433"/>
      <c r="BU99" s="433"/>
      <c r="BV99" s="433"/>
      <c r="BW99" s="433"/>
      <c r="BX99" s="433"/>
      <c r="BY99" s="433"/>
      <c r="BZ99" s="433"/>
      <c r="CA99" s="433"/>
      <c r="CB99" s="433"/>
      <c r="CC99" s="433"/>
      <c r="CD99" s="433"/>
      <c r="CE99" s="433"/>
      <c r="CF99" s="443"/>
    </row>
    <row r="100" spans="3:84" ht="3.75" customHeight="1" x14ac:dyDescent="0.15">
      <c r="C100" s="449"/>
      <c r="D100" s="433"/>
      <c r="E100" s="433"/>
      <c r="F100" s="433"/>
      <c r="G100" s="433"/>
      <c r="H100" s="433"/>
      <c r="I100" s="433"/>
      <c r="J100" s="433"/>
      <c r="K100" s="433"/>
      <c r="L100" s="433"/>
      <c r="M100" s="433"/>
      <c r="N100" s="433"/>
      <c r="O100" s="433"/>
      <c r="P100" s="433"/>
      <c r="Q100" s="433"/>
      <c r="R100" s="433"/>
      <c r="S100" s="433"/>
      <c r="T100" s="433"/>
      <c r="U100" s="433"/>
      <c r="V100" s="433"/>
      <c r="W100" s="433"/>
      <c r="X100" s="433"/>
      <c r="Y100" s="433"/>
      <c r="Z100" s="433"/>
      <c r="AA100" s="433"/>
      <c r="AB100" s="433"/>
      <c r="AC100" s="433"/>
      <c r="AD100" s="433"/>
      <c r="AE100" s="433"/>
      <c r="AF100" s="433"/>
      <c r="AG100" s="433"/>
      <c r="AH100" s="433"/>
      <c r="AI100" s="433"/>
      <c r="AJ100" s="433"/>
      <c r="AK100" s="433"/>
      <c r="AL100" s="433"/>
      <c r="AM100" s="433"/>
      <c r="AN100" s="433"/>
      <c r="AO100" s="433"/>
      <c r="AP100" s="433"/>
      <c r="AQ100" s="433"/>
      <c r="AR100" s="433"/>
      <c r="AS100" s="433"/>
      <c r="AV100" s="433"/>
      <c r="AW100" s="433"/>
      <c r="AX100" s="433"/>
      <c r="AY100" s="433"/>
      <c r="AZ100" s="433"/>
      <c r="BA100" s="433"/>
      <c r="BB100" s="433"/>
      <c r="BC100" s="433"/>
      <c r="BD100" s="433"/>
      <c r="BE100" s="433"/>
      <c r="BF100" s="433"/>
      <c r="BG100" s="433"/>
      <c r="BH100" s="433"/>
      <c r="BI100" s="433"/>
      <c r="BJ100" s="433"/>
      <c r="BK100" s="433"/>
      <c r="BL100" s="433"/>
      <c r="BM100" s="433"/>
      <c r="BN100" s="433"/>
      <c r="BO100" s="433"/>
      <c r="BP100" s="433"/>
      <c r="BQ100" s="433"/>
      <c r="BR100" s="433"/>
      <c r="BS100" s="433"/>
      <c r="BT100" s="433"/>
      <c r="BU100" s="433"/>
      <c r="BV100" s="433"/>
      <c r="BW100" s="433"/>
      <c r="BX100" s="433"/>
      <c r="BY100" s="433"/>
      <c r="BZ100" s="433"/>
      <c r="CA100" s="433"/>
      <c r="CB100" s="433"/>
      <c r="CC100" s="433"/>
      <c r="CD100" s="433"/>
      <c r="CE100" s="433"/>
      <c r="CF100" s="443"/>
    </row>
    <row r="101" spans="3:84" ht="3.75" customHeight="1" x14ac:dyDescent="0.15">
      <c r="C101" s="449"/>
      <c r="D101" s="433"/>
      <c r="E101" s="433"/>
      <c r="F101" s="433"/>
      <c r="G101" s="433"/>
      <c r="H101" s="433"/>
      <c r="I101" s="433"/>
      <c r="J101" s="433"/>
      <c r="K101" s="433"/>
      <c r="L101" s="433"/>
      <c r="M101" s="433"/>
      <c r="N101" s="433"/>
      <c r="O101" s="433"/>
      <c r="P101" s="433"/>
      <c r="Q101" s="433"/>
      <c r="R101" s="433"/>
      <c r="S101" s="433"/>
      <c r="T101" s="433"/>
      <c r="U101" s="433"/>
      <c r="V101" s="433"/>
      <c r="W101" s="433"/>
      <c r="X101" s="433"/>
      <c r="Y101" s="433"/>
      <c r="Z101" s="433"/>
      <c r="AA101" s="433"/>
      <c r="AB101" s="433"/>
      <c r="AC101" s="433"/>
      <c r="AD101" s="433"/>
      <c r="AE101" s="433"/>
      <c r="AF101" s="433"/>
      <c r="AG101" s="433"/>
      <c r="AH101" s="433"/>
      <c r="AI101" s="433"/>
      <c r="AJ101" s="433"/>
      <c r="AK101" s="433"/>
      <c r="AL101" s="433"/>
      <c r="AM101" s="433"/>
      <c r="AN101" s="433"/>
      <c r="AO101" s="433"/>
      <c r="AP101" s="433"/>
      <c r="AQ101" s="433"/>
      <c r="AR101" s="433"/>
      <c r="AS101" s="433"/>
      <c r="AV101" s="433"/>
      <c r="AW101" s="433"/>
      <c r="AX101" s="433"/>
      <c r="AY101" s="433"/>
      <c r="AZ101" s="433"/>
      <c r="BA101" s="433"/>
      <c r="BB101" s="433"/>
      <c r="BC101" s="433"/>
      <c r="BD101" s="433"/>
      <c r="BE101" s="433"/>
      <c r="BF101" s="433"/>
      <c r="BG101" s="433"/>
      <c r="BH101" s="433"/>
      <c r="BI101" s="433"/>
      <c r="BJ101" s="433"/>
      <c r="BK101" s="433"/>
      <c r="BL101" s="433"/>
      <c r="BM101" s="433"/>
      <c r="BN101" s="433"/>
      <c r="BO101" s="433"/>
      <c r="BP101" s="433"/>
      <c r="BQ101" s="433"/>
      <c r="BR101" s="433"/>
      <c r="BS101" s="433"/>
      <c r="BT101" s="433"/>
      <c r="BU101" s="433"/>
      <c r="BV101" s="433"/>
      <c r="BW101" s="433"/>
      <c r="BX101" s="433"/>
      <c r="BY101" s="433"/>
      <c r="BZ101" s="433"/>
      <c r="CA101" s="433"/>
      <c r="CB101" s="433"/>
      <c r="CC101" s="433"/>
      <c r="CD101" s="433"/>
      <c r="CE101" s="433"/>
      <c r="CF101" s="443"/>
    </row>
    <row r="102" spans="3:84" ht="3.75" customHeight="1" x14ac:dyDescent="0.15">
      <c r="C102" s="449"/>
      <c r="D102" s="433"/>
      <c r="E102" s="433"/>
      <c r="F102" s="433"/>
      <c r="G102" s="433"/>
      <c r="H102" s="433"/>
      <c r="I102" s="433"/>
      <c r="J102" s="433"/>
      <c r="K102" s="433"/>
      <c r="L102" s="433"/>
      <c r="M102" s="433"/>
      <c r="N102" s="433"/>
      <c r="O102" s="433"/>
      <c r="P102" s="433"/>
      <c r="Q102" s="433"/>
      <c r="R102" s="433"/>
      <c r="S102" s="433"/>
      <c r="T102" s="433"/>
      <c r="U102" s="433"/>
      <c r="V102" s="433"/>
      <c r="W102" s="433"/>
      <c r="X102" s="433"/>
      <c r="Y102" s="433"/>
      <c r="Z102" s="433"/>
      <c r="AA102" s="433"/>
      <c r="AB102" s="433"/>
      <c r="AC102" s="433"/>
      <c r="AD102" s="433"/>
      <c r="AE102" s="433"/>
      <c r="AF102" s="433"/>
      <c r="AG102" s="433"/>
      <c r="AH102" s="433"/>
      <c r="AI102" s="433"/>
      <c r="AJ102" s="433"/>
      <c r="AK102" s="433"/>
      <c r="AL102" s="433"/>
      <c r="AM102" s="433"/>
      <c r="AN102" s="433"/>
      <c r="AO102" s="433"/>
      <c r="AP102" s="433"/>
      <c r="AQ102" s="433"/>
      <c r="AR102" s="433"/>
      <c r="AS102" s="433"/>
      <c r="AV102" s="433"/>
      <c r="AW102" s="433"/>
      <c r="AX102" s="433"/>
      <c r="AY102" s="433"/>
      <c r="AZ102" s="433"/>
      <c r="BA102" s="433"/>
      <c r="BB102" s="433"/>
      <c r="BC102" s="433"/>
      <c r="BD102" s="433"/>
      <c r="BE102" s="433"/>
      <c r="BF102" s="433"/>
      <c r="BG102" s="433"/>
      <c r="BH102" s="433"/>
      <c r="BI102" s="433"/>
      <c r="BJ102" s="433"/>
      <c r="BK102" s="433"/>
      <c r="BL102" s="433"/>
      <c r="BM102" s="433"/>
      <c r="BN102" s="433"/>
      <c r="BO102" s="433"/>
      <c r="BP102" s="433"/>
      <c r="BQ102" s="433"/>
      <c r="BR102" s="433"/>
      <c r="BS102" s="433"/>
      <c r="BT102" s="433"/>
      <c r="BU102" s="433"/>
      <c r="BV102" s="433"/>
      <c r="BW102" s="433"/>
      <c r="BX102" s="433"/>
      <c r="BY102" s="433"/>
      <c r="BZ102" s="433"/>
      <c r="CA102" s="433"/>
      <c r="CB102" s="433"/>
      <c r="CC102" s="433"/>
      <c r="CD102" s="433"/>
      <c r="CE102" s="433"/>
      <c r="CF102" s="443"/>
    </row>
    <row r="103" spans="3:84" ht="3.75" customHeight="1" x14ac:dyDescent="0.15">
      <c r="C103" s="449"/>
      <c r="D103" s="433"/>
      <c r="E103" s="433"/>
      <c r="F103" s="433"/>
      <c r="G103" s="433"/>
      <c r="H103" s="433"/>
      <c r="I103" s="433"/>
      <c r="J103" s="433"/>
      <c r="K103" s="433"/>
      <c r="L103" s="433"/>
      <c r="M103" s="433"/>
      <c r="N103" s="433"/>
      <c r="O103" s="433"/>
      <c r="P103" s="433"/>
      <c r="Q103" s="433"/>
      <c r="R103" s="433"/>
      <c r="S103" s="433"/>
      <c r="T103" s="433"/>
      <c r="U103" s="433"/>
      <c r="V103" s="433"/>
      <c r="W103" s="433"/>
      <c r="X103" s="433"/>
      <c r="Y103" s="433"/>
      <c r="Z103" s="433"/>
      <c r="AA103" s="433"/>
      <c r="AB103" s="433"/>
      <c r="AC103" s="433"/>
      <c r="AD103" s="433"/>
      <c r="AE103" s="433"/>
      <c r="AF103" s="433"/>
      <c r="AG103" s="433"/>
      <c r="AH103" s="433"/>
      <c r="AI103" s="433"/>
      <c r="AJ103" s="433"/>
      <c r="AK103" s="433"/>
      <c r="AL103" s="433"/>
      <c r="AM103" s="433"/>
      <c r="AN103" s="433"/>
      <c r="AO103" s="433"/>
      <c r="AP103" s="433"/>
      <c r="AQ103" s="433"/>
      <c r="AR103" s="433"/>
      <c r="AS103" s="433"/>
      <c r="AV103" s="433"/>
      <c r="AW103" s="433"/>
      <c r="AX103" s="433"/>
      <c r="AY103" s="433"/>
      <c r="AZ103" s="433"/>
      <c r="BA103" s="433"/>
      <c r="BB103" s="433"/>
      <c r="BC103" s="433"/>
      <c r="BD103" s="433"/>
      <c r="BE103" s="433"/>
      <c r="BF103" s="433"/>
      <c r="BG103" s="433"/>
      <c r="BH103" s="433"/>
      <c r="BI103" s="433"/>
      <c r="BJ103" s="433"/>
      <c r="BK103" s="433"/>
      <c r="BL103" s="433"/>
      <c r="BM103" s="433"/>
      <c r="BN103" s="433"/>
      <c r="BO103" s="433"/>
      <c r="BP103" s="433"/>
      <c r="BQ103" s="433"/>
      <c r="BR103" s="433"/>
      <c r="BS103" s="433"/>
      <c r="BT103" s="433"/>
      <c r="BU103" s="433"/>
      <c r="BV103" s="433"/>
      <c r="BW103" s="433"/>
      <c r="BX103" s="433"/>
      <c r="BY103" s="433"/>
      <c r="BZ103" s="433"/>
      <c r="CA103" s="433"/>
      <c r="CB103" s="433"/>
      <c r="CC103" s="433"/>
      <c r="CD103" s="433"/>
      <c r="CE103" s="433"/>
      <c r="CF103" s="443"/>
    </row>
    <row r="104" spans="3:84" ht="3.75" customHeight="1" x14ac:dyDescent="0.15">
      <c r="C104" s="449"/>
      <c r="D104" s="433"/>
      <c r="E104" s="433"/>
      <c r="F104" s="433"/>
      <c r="G104" s="433"/>
      <c r="H104" s="433"/>
      <c r="I104" s="433"/>
      <c r="J104" s="433"/>
      <c r="K104" s="433"/>
      <c r="L104" s="433"/>
      <c r="M104" s="433"/>
      <c r="N104" s="433"/>
      <c r="O104" s="433"/>
      <c r="P104" s="433"/>
      <c r="Q104" s="433"/>
      <c r="R104" s="433"/>
      <c r="S104" s="433"/>
      <c r="T104" s="433"/>
      <c r="U104" s="433"/>
      <c r="V104" s="433"/>
      <c r="W104" s="433"/>
      <c r="X104" s="433"/>
      <c r="Y104" s="433"/>
      <c r="Z104" s="433"/>
      <c r="AA104" s="433"/>
      <c r="AB104" s="433"/>
      <c r="AC104" s="433"/>
      <c r="AD104" s="433"/>
      <c r="AE104" s="433"/>
      <c r="AF104" s="433"/>
      <c r="AG104" s="433"/>
      <c r="AH104" s="433"/>
      <c r="AI104" s="433"/>
      <c r="AJ104" s="433"/>
      <c r="AK104" s="433"/>
      <c r="AL104" s="433"/>
      <c r="AM104" s="433"/>
      <c r="AN104" s="433"/>
      <c r="AO104" s="433"/>
      <c r="AP104" s="433"/>
      <c r="AQ104" s="433"/>
      <c r="AR104" s="433"/>
      <c r="AS104" s="433"/>
      <c r="AV104" s="433"/>
      <c r="AW104" s="433"/>
      <c r="AX104" s="433"/>
      <c r="AY104" s="433"/>
      <c r="AZ104" s="433"/>
      <c r="BA104" s="433"/>
      <c r="BB104" s="433"/>
      <c r="BC104" s="433"/>
      <c r="BD104" s="433"/>
      <c r="BE104" s="433"/>
      <c r="BF104" s="433"/>
      <c r="BG104" s="433"/>
      <c r="BH104" s="433"/>
      <c r="BI104" s="433"/>
      <c r="BJ104" s="433"/>
      <c r="BK104" s="433"/>
      <c r="BL104" s="433"/>
      <c r="BM104" s="433"/>
      <c r="BN104" s="433"/>
      <c r="BO104" s="433"/>
      <c r="BP104" s="433"/>
      <c r="BQ104" s="433"/>
      <c r="BR104" s="433"/>
      <c r="BS104" s="433"/>
      <c r="BT104" s="433"/>
      <c r="BU104" s="433"/>
      <c r="BV104" s="433"/>
      <c r="BW104" s="433"/>
      <c r="BX104" s="433"/>
      <c r="BY104" s="433"/>
      <c r="BZ104" s="433"/>
      <c r="CA104" s="433"/>
      <c r="CB104" s="433"/>
      <c r="CC104" s="433"/>
      <c r="CD104" s="433"/>
      <c r="CE104" s="433"/>
      <c r="CF104" s="443"/>
    </row>
    <row r="105" spans="3:84" ht="3.75" customHeight="1" x14ac:dyDescent="0.15">
      <c r="C105" s="449"/>
      <c r="D105" s="433"/>
      <c r="E105" s="433"/>
      <c r="F105" s="433"/>
      <c r="G105" s="433"/>
      <c r="H105" s="433"/>
      <c r="I105" s="433"/>
      <c r="J105" s="433"/>
      <c r="K105" s="433"/>
      <c r="L105" s="433"/>
      <c r="M105" s="433"/>
      <c r="N105" s="433"/>
      <c r="O105" s="433"/>
      <c r="P105" s="433"/>
      <c r="Q105" s="433"/>
      <c r="R105" s="433"/>
      <c r="S105" s="433"/>
      <c r="T105" s="433"/>
      <c r="U105" s="433"/>
      <c r="V105" s="433"/>
      <c r="W105" s="433"/>
      <c r="X105" s="433"/>
      <c r="Y105" s="433"/>
      <c r="Z105" s="433"/>
      <c r="AA105" s="433"/>
      <c r="AB105" s="433"/>
      <c r="AC105" s="433"/>
      <c r="AD105" s="433"/>
      <c r="AE105" s="433"/>
      <c r="AF105" s="433"/>
      <c r="AG105" s="433"/>
      <c r="AH105" s="433"/>
      <c r="AI105" s="433"/>
      <c r="AJ105" s="433"/>
      <c r="AK105" s="433"/>
      <c r="AL105" s="433"/>
      <c r="AM105" s="433"/>
      <c r="AN105" s="433"/>
      <c r="AO105" s="433"/>
      <c r="AP105" s="433"/>
      <c r="AQ105" s="433"/>
      <c r="AR105" s="433"/>
      <c r="AS105" s="433"/>
      <c r="AV105" s="433"/>
      <c r="AW105" s="433"/>
      <c r="AX105" s="433"/>
      <c r="AY105" s="433"/>
      <c r="AZ105" s="433"/>
      <c r="BA105" s="433"/>
      <c r="BB105" s="433"/>
      <c r="BC105" s="433"/>
      <c r="BD105" s="433"/>
      <c r="BE105" s="433"/>
      <c r="BF105" s="433"/>
      <c r="BG105" s="433"/>
      <c r="BH105" s="433"/>
      <c r="BI105" s="433"/>
      <c r="BJ105" s="433"/>
      <c r="BK105" s="433"/>
      <c r="BL105" s="433"/>
      <c r="BM105" s="433"/>
      <c r="BN105" s="433"/>
      <c r="BO105" s="433"/>
      <c r="BP105" s="433"/>
      <c r="BQ105" s="433"/>
      <c r="BR105" s="433"/>
      <c r="BS105" s="433"/>
      <c r="BT105" s="433"/>
      <c r="BU105" s="433"/>
      <c r="BV105" s="433"/>
      <c r="BW105" s="433"/>
      <c r="BX105" s="433"/>
      <c r="BY105" s="433"/>
      <c r="BZ105" s="433"/>
      <c r="CA105" s="433"/>
      <c r="CB105" s="433"/>
      <c r="CC105" s="433"/>
      <c r="CD105" s="433"/>
      <c r="CE105" s="433"/>
      <c r="CF105" s="443"/>
    </row>
    <row r="106" spans="3:84" ht="3.75" customHeight="1" x14ac:dyDescent="0.15">
      <c r="C106" s="449"/>
      <c r="D106" s="433"/>
      <c r="E106" s="433"/>
      <c r="F106" s="433"/>
      <c r="G106" s="433"/>
      <c r="H106" s="433"/>
      <c r="I106" s="433"/>
      <c r="J106" s="433"/>
      <c r="K106" s="433"/>
      <c r="L106" s="433"/>
      <c r="M106" s="433"/>
      <c r="N106" s="433"/>
      <c r="O106" s="433"/>
      <c r="P106" s="433"/>
      <c r="Q106" s="433"/>
      <c r="R106" s="433"/>
      <c r="S106" s="433"/>
      <c r="T106" s="433"/>
      <c r="U106" s="433"/>
      <c r="V106" s="433"/>
      <c r="W106" s="433"/>
      <c r="X106" s="433"/>
      <c r="Y106" s="433"/>
      <c r="Z106" s="433"/>
      <c r="AA106" s="433"/>
      <c r="AB106" s="433"/>
      <c r="AC106" s="433"/>
      <c r="AD106" s="433"/>
      <c r="AE106" s="433"/>
      <c r="AF106" s="433"/>
      <c r="AG106" s="433"/>
      <c r="AH106" s="433"/>
      <c r="AI106" s="433"/>
      <c r="AJ106" s="433"/>
      <c r="AK106" s="433"/>
      <c r="AL106" s="433"/>
      <c r="AM106" s="433"/>
      <c r="AN106" s="433"/>
      <c r="AO106" s="433"/>
      <c r="AP106" s="433"/>
      <c r="AQ106" s="433"/>
      <c r="AR106" s="433"/>
      <c r="AS106" s="433"/>
      <c r="AV106" s="433"/>
      <c r="AW106" s="433"/>
      <c r="AX106" s="433"/>
      <c r="AY106" s="433"/>
      <c r="AZ106" s="433"/>
      <c r="BA106" s="433"/>
      <c r="BB106" s="433"/>
      <c r="BC106" s="433"/>
      <c r="BD106" s="433"/>
      <c r="BE106" s="433"/>
      <c r="BF106" s="433"/>
      <c r="BG106" s="433"/>
      <c r="BH106" s="433"/>
      <c r="BI106" s="433"/>
      <c r="BJ106" s="433"/>
      <c r="BK106" s="433"/>
      <c r="BL106" s="433"/>
      <c r="BM106" s="433"/>
      <c r="BN106" s="433"/>
      <c r="BO106" s="433"/>
      <c r="BP106" s="433"/>
      <c r="BQ106" s="433"/>
      <c r="BR106" s="433"/>
      <c r="BS106" s="433"/>
      <c r="BT106" s="433"/>
      <c r="BU106" s="433"/>
      <c r="BV106" s="433"/>
      <c r="BW106" s="433"/>
      <c r="BX106" s="433"/>
      <c r="BY106" s="433"/>
      <c r="BZ106" s="433"/>
      <c r="CA106" s="433"/>
      <c r="CB106" s="433"/>
      <c r="CC106" s="433"/>
      <c r="CD106" s="433"/>
      <c r="CE106" s="433"/>
      <c r="CF106" s="443"/>
    </row>
    <row r="107" spans="3:84" ht="3.75" customHeight="1" x14ac:dyDescent="0.15">
      <c r="C107" s="449"/>
      <c r="D107" s="433"/>
      <c r="E107" s="433"/>
      <c r="F107" s="433"/>
      <c r="G107" s="433"/>
      <c r="H107" s="433"/>
      <c r="I107" s="433"/>
      <c r="J107" s="433"/>
      <c r="K107" s="433"/>
      <c r="L107" s="433"/>
      <c r="M107" s="433"/>
      <c r="N107" s="433"/>
      <c r="O107" s="433"/>
      <c r="P107" s="433"/>
      <c r="Q107" s="433"/>
      <c r="R107" s="433"/>
      <c r="S107" s="433"/>
      <c r="T107" s="433"/>
      <c r="U107" s="433"/>
      <c r="V107" s="433"/>
      <c r="W107" s="433"/>
      <c r="X107" s="433"/>
      <c r="Y107" s="433"/>
      <c r="Z107" s="433"/>
      <c r="AA107" s="433"/>
      <c r="AB107" s="433"/>
      <c r="AC107" s="433"/>
      <c r="AD107" s="433"/>
      <c r="AE107" s="433"/>
      <c r="AF107" s="433"/>
      <c r="AG107" s="433"/>
      <c r="AH107" s="433"/>
      <c r="AI107" s="433"/>
      <c r="AJ107" s="433"/>
      <c r="AK107" s="433"/>
      <c r="AL107" s="433"/>
      <c r="AM107" s="433"/>
      <c r="AN107" s="433"/>
      <c r="AO107" s="433"/>
      <c r="AP107" s="433"/>
      <c r="AQ107" s="433"/>
      <c r="AR107" s="433"/>
      <c r="AS107" s="433"/>
      <c r="AV107" s="433"/>
      <c r="AW107" s="433"/>
      <c r="AX107" s="433"/>
      <c r="AY107" s="433"/>
      <c r="AZ107" s="433"/>
      <c r="BA107" s="433"/>
      <c r="BB107" s="433"/>
      <c r="BC107" s="433"/>
      <c r="BD107" s="433"/>
      <c r="BE107" s="433"/>
      <c r="BF107" s="433"/>
      <c r="BG107" s="433"/>
      <c r="BH107" s="433"/>
      <c r="BI107" s="433"/>
      <c r="BJ107" s="433"/>
      <c r="BK107" s="433"/>
      <c r="BL107" s="433"/>
      <c r="BM107" s="433"/>
      <c r="BN107" s="433"/>
      <c r="BO107" s="433"/>
      <c r="BP107" s="433"/>
      <c r="BQ107" s="433"/>
      <c r="BR107" s="433"/>
      <c r="BS107" s="433"/>
      <c r="BT107" s="433"/>
      <c r="BU107" s="433"/>
      <c r="BV107" s="433"/>
      <c r="BW107" s="433"/>
      <c r="BX107" s="433"/>
      <c r="BY107" s="433"/>
      <c r="BZ107" s="433"/>
      <c r="CA107" s="433"/>
      <c r="CB107" s="433"/>
      <c r="CC107" s="433"/>
      <c r="CD107" s="433"/>
      <c r="CE107" s="433"/>
      <c r="CF107" s="443"/>
    </row>
    <row r="108" spans="3:84" ht="3.75" customHeight="1" x14ac:dyDescent="0.15">
      <c r="C108" s="449"/>
      <c r="D108" s="433"/>
      <c r="E108" s="433"/>
      <c r="F108" s="433"/>
      <c r="G108" s="433"/>
      <c r="H108" s="433"/>
      <c r="I108" s="433"/>
      <c r="J108" s="433"/>
      <c r="K108" s="433"/>
      <c r="L108" s="433"/>
      <c r="M108" s="433"/>
      <c r="N108" s="433"/>
      <c r="O108" s="433"/>
      <c r="P108" s="433"/>
      <c r="Q108" s="433"/>
      <c r="R108" s="433"/>
      <c r="S108" s="433"/>
      <c r="T108" s="433"/>
      <c r="U108" s="433"/>
      <c r="V108" s="433"/>
      <c r="W108" s="433"/>
      <c r="X108" s="433"/>
      <c r="Y108" s="433"/>
      <c r="Z108" s="433"/>
      <c r="AA108" s="433"/>
      <c r="AB108" s="433"/>
      <c r="AC108" s="433"/>
      <c r="AD108" s="433"/>
      <c r="AE108" s="433"/>
      <c r="AF108" s="433"/>
      <c r="AG108" s="433"/>
      <c r="AH108" s="433"/>
      <c r="AI108" s="433"/>
      <c r="AJ108" s="433"/>
      <c r="AK108" s="433"/>
      <c r="AL108" s="433"/>
      <c r="AM108" s="433"/>
      <c r="AN108" s="433"/>
      <c r="AO108" s="433"/>
      <c r="AP108" s="433"/>
      <c r="AQ108" s="433"/>
      <c r="AR108" s="433"/>
      <c r="AS108" s="433"/>
      <c r="AV108" s="433"/>
      <c r="AW108" s="433"/>
      <c r="AX108" s="433"/>
      <c r="AY108" s="433"/>
      <c r="AZ108" s="433"/>
      <c r="BA108" s="433"/>
      <c r="BB108" s="433"/>
      <c r="BC108" s="433"/>
      <c r="BD108" s="433"/>
      <c r="BE108" s="433"/>
      <c r="BF108" s="433"/>
      <c r="BG108" s="433"/>
      <c r="BH108" s="433"/>
      <c r="BI108" s="433"/>
      <c r="BJ108" s="433"/>
      <c r="BK108" s="433"/>
      <c r="BL108" s="433"/>
      <c r="BM108" s="433"/>
      <c r="BN108" s="433"/>
      <c r="BO108" s="433"/>
      <c r="BP108" s="433"/>
      <c r="BQ108" s="433"/>
      <c r="BR108" s="433"/>
      <c r="BS108" s="433"/>
      <c r="BT108" s="433"/>
      <c r="BU108" s="433"/>
      <c r="BV108" s="433"/>
      <c r="BW108" s="433"/>
      <c r="BX108" s="433"/>
      <c r="BY108" s="433"/>
      <c r="BZ108" s="433"/>
      <c r="CA108" s="433"/>
      <c r="CB108" s="433"/>
      <c r="CC108" s="433"/>
      <c r="CD108" s="433"/>
      <c r="CE108" s="433"/>
      <c r="CF108" s="443"/>
    </row>
    <row r="109" spans="3:84" ht="3.75" customHeight="1" x14ac:dyDescent="0.15">
      <c r="C109" s="449"/>
      <c r="D109" s="433"/>
      <c r="E109" s="433"/>
      <c r="F109" s="433"/>
      <c r="G109" s="433"/>
      <c r="H109" s="433"/>
      <c r="I109" s="433"/>
      <c r="J109" s="433"/>
      <c r="K109" s="433"/>
      <c r="L109" s="433"/>
      <c r="M109" s="433"/>
      <c r="N109" s="433"/>
      <c r="O109" s="433"/>
      <c r="P109" s="433"/>
      <c r="Q109" s="433"/>
      <c r="R109" s="433"/>
      <c r="S109" s="433"/>
      <c r="T109" s="433"/>
      <c r="U109" s="433"/>
      <c r="V109" s="433"/>
      <c r="W109" s="433"/>
      <c r="X109" s="433"/>
      <c r="Y109" s="433"/>
      <c r="Z109" s="433"/>
      <c r="AA109" s="433"/>
      <c r="AB109" s="433"/>
      <c r="AC109" s="433"/>
      <c r="AD109" s="433"/>
      <c r="AE109" s="433"/>
      <c r="AF109" s="433"/>
      <c r="AG109" s="433"/>
      <c r="AH109" s="433"/>
      <c r="AI109" s="433"/>
      <c r="AJ109" s="433"/>
      <c r="AK109" s="433"/>
      <c r="AL109" s="433"/>
      <c r="AM109" s="433"/>
      <c r="AN109" s="433"/>
      <c r="AO109" s="433"/>
      <c r="AP109" s="433"/>
      <c r="AQ109" s="433"/>
      <c r="AR109" s="433"/>
      <c r="AS109" s="433"/>
      <c r="AV109" s="433"/>
      <c r="AW109" s="433"/>
      <c r="AX109" s="433"/>
      <c r="AY109" s="433"/>
      <c r="AZ109" s="433"/>
      <c r="BA109" s="433"/>
      <c r="BB109" s="433"/>
      <c r="BC109" s="433"/>
      <c r="BD109" s="433"/>
      <c r="BE109" s="433"/>
      <c r="BF109" s="433"/>
      <c r="BG109" s="433"/>
      <c r="BH109" s="433"/>
      <c r="BI109" s="433"/>
      <c r="BJ109" s="433"/>
      <c r="BK109" s="433"/>
      <c r="BL109" s="433"/>
      <c r="BM109" s="433"/>
      <c r="BN109" s="433"/>
      <c r="BO109" s="433"/>
      <c r="BP109" s="433"/>
      <c r="BQ109" s="433"/>
      <c r="BR109" s="433"/>
      <c r="BS109" s="433"/>
      <c r="BT109" s="433"/>
      <c r="BU109" s="433"/>
      <c r="BV109" s="433"/>
      <c r="BW109" s="433"/>
      <c r="BX109" s="433"/>
      <c r="BY109" s="433"/>
      <c r="BZ109" s="433"/>
      <c r="CA109" s="433"/>
      <c r="CB109" s="433"/>
      <c r="CC109" s="433"/>
      <c r="CD109" s="433"/>
      <c r="CE109" s="433"/>
      <c r="CF109" s="443"/>
    </row>
    <row r="110" spans="3:84" ht="3.75" customHeight="1" x14ac:dyDescent="0.15">
      <c r="C110" s="449"/>
      <c r="D110" s="433"/>
      <c r="E110" s="433"/>
      <c r="F110" s="433"/>
      <c r="G110" s="433"/>
      <c r="H110" s="433"/>
      <c r="I110" s="433"/>
      <c r="J110" s="433"/>
      <c r="K110" s="433"/>
      <c r="L110" s="433"/>
      <c r="M110" s="433"/>
      <c r="N110" s="433"/>
      <c r="O110" s="433"/>
      <c r="P110" s="433"/>
      <c r="Q110" s="433"/>
      <c r="R110" s="433"/>
      <c r="S110" s="433"/>
      <c r="T110" s="433"/>
      <c r="U110" s="433"/>
      <c r="V110" s="433"/>
      <c r="W110" s="433"/>
      <c r="X110" s="433"/>
      <c r="Y110" s="433"/>
      <c r="Z110" s="433"/>
      <c r="AA110" s="433"/>
      <c r="AB110" s="433"/>
      <c r="AC110" s="433"/>
      <c r="AD110" s="433"/>
      <c r="AE110" s="433"/>
      <c r="AF110" s="433"/>
      <c r="AG110" s="433"/>
      <c r="AH110" s="433"/>
      <c r="AI110" s="433"/>
      <c r="AJ110" s="433"/>
      <c r="AK110" s="433"/>
      <c r="AL110" s="433"/>
      <c r="AM110" s="433"/>
      <c r="AN110" s="433"/>
      <c r="AO110" s="433"/>
      <c r="AP110" s="433"/>
      <c r="AQ110" s="433"/>
      <c r="AR110" s="433"/>
      <c r="AS110" s="433"/>
      <c r="AV110" s="433"/>
      <c r="AW110" s="433"/>
      <c r="AX110" s="433"/>
      <c r="AY110" s="433"/>
      <c r="AZ110" s="433"/>
      <c r="BA110" s="433"/>
      <c r="BB110" s="433"/>
      <c r="BC110" s="433"/>
      <c r="BD110" s="433"/>
      <c r="BE110" s="433"/>
      <c r="BF110" s="433"/>
      <c r="BG110" s="433"/>
      <c r="BH110" s="433"/>
      <c r="BI110" s="433"/>
      <c r="BJ110" s="433"/>
      <c r="BK110" s="433"/>
      <c r="BL110" s="433"/>
      <c r="BM110" s="433"/>
      <c r="BN110" s="433"/>
      <c r="BO110" s="433"/>
      <c r="BP110" s="433"/>
      <c r="BQ110" s="433"/>
      <c r="BR110" s="433"/>
      <c r="BS110" s="433"/>
      <c r="BT110" s="433"/>
      <c r="BU110" s="433"/>
      <c r="BV110" s="433"/>
      <c r="BW110" s="433"/>
      <c r="BX110" s="433"/>
      <c r="BY110" s="433"/>
      <c r="BZ110" s="433"/>
      <c r="CA110" s="433"/>
      <c r="CB110" s="433"/>
      <c r="CC110" s="433"/>
      <c r="CD110" s="433"/>
      <c r="CE110" s="433"/>
      <c r="CF110" s="443"/>
    </row>
    <row r="111" spans="3:84" ht="3.75" customHeight="1" x14ac:dyDescent="0.15">
      <c r="C111" s="449"/>
      <c r="D111" s="433"/>
      <c r="E111" s="433"/>
      <c r="F111" s="433"/>
      <c r="G111" s="433"/>
      <c r="H111" s="433"/>
      <c r="I111" s="433"/>
      <c r="J111" s="433"/>
      <c r="K111" s="433"/>
      <c r="L111" s="433"/>
      <c r="M111" s="433"/>
      <c r="N111" s="433"/>
      <c r="O111" s="433"/>
      <c r="P111" s="433"/>
      <c r="Q111" s="455"/>
      <c r="R111" s="455"/>
      <c r="S111" s="455"/>
      <c r="T111" s="455"/>
      <c r="U111" s="455"/>
      <c r="V111" s="455"/>
      <c r="W111" s="455"/>
      <c r="X111" s="455"/>
      <c r="Y111" s="455"/>
      <c r="Z111" s="455"/>
      <c r="AA111" s="455"/>
      <c r="AB111" s="455"/>
      <c r="AC111" s="455"/>
      <c r="AD111" s="455"/>
      <c r="AE111" s="455"/>
      <c r="AF111" s="455"/>
      <c r="AG111" s="455"/>
      <c r="AH111" s="455"/>
      <c r="AI111" s="455"/>
      <c r="AJ111" s="455"/>
      <c r="AK111" s="455"/>
      <c r="AL111" s="455"/>
      <c r="AM111" s="455"/>
      <c r="AN111" s="455"/>
      <c r="AO111" s="455"/>
      <c r="AP111" s="455"/>
      <c r="AQ111" s="455"/>
      <c r="AR111" s="455"/>
      <c r="AS111" s="455"/>
      <c r="AV111" s="455"/>
      <c r="AW111" s="455"/>
      <c r="AX111" s="455"/>
      <c r="AY111" s="455"/>
      <c r="AZ111" s="455"/>
      <c r="BA111" s="455"/>
      <c r="BB111" s="455"/>
      <c r="BC111" s="455"/>
      <c r="BD111" s="455"/>
      <c r="BE111" s="455"/>
      <c r="BF111" s="455"/>
      <c r="BG111" s="455"/>
      <c r="BH111" s="455"/>
      <c r="BI111" s="455"/>
      <c r="BJ111" s="455"/>
      <c r="BK111" s="455"/>
      <c r="BL111" s="455"/>
      <c r="BM111" s="455"/>
      <c r="BN111" s="455"/>
      <c r="BO111" s="455"/>
      <c r="BP111" s="455"/>
      <c r="BQ111" s="455"/>
      <c r="BR111" s="455"/>
      <c r="BS111" s="433"/>
      <c r="BT111" s="433"/>
      <c r="BU111" s="433"/>
      <c r="BV111" s="433"/>
      <c r="BW111" s="433"/>
      <c r="BX111" s="433"/>
      <c r="BY111" s="433"/>
      <c r="BZ111" s="433"/>
      <c r="CA111" s="433"/>
      <c r="CB111" s="433"/>
      <c r="CC111" s="433"/>
      <c r="CD111" s="433"/>
      <c r="CE111" s="433"/>
      <c r="CF111" s="443"/>
    </row>
    <row r="112" spans="3:84" ht="3.75" customHeight="1" x14ac:dyDescent="0.15">
      <c r="C112" s="449"/>
      <c r="D112" s="433"/>
      <c r="E112" s="433"/>
      <c r="F112" s="433"/>
      <c r="G112" s="433"/>
      <c r="H112" s="433"/>
      <c r="I112" s="433"/>
      <c r="J112" s="433"/>
      <c r="K112" s="433"/>
      <c r="L112" s="433"/>
      <c r="M112" s="433"/>
      <c r="N112" s="433"/>
      <c r="O112" s="433"/>
      <c r="P112" s="433"/>
      <c r="Q112" s="455"/>
      <c r="R112" s="455"/>
      <c r="S112" s="455"/>
      <c r="T112" s="455"/>
      <c r="U112" s="455"/>
      <c r="V112" s="455"/>
      <c r="W112" s="455"/>
      <c r="X112" s="455"/>
      <c r="Y112" s="455"/>
      <c r="Z112" s="455"/>
      <c r="AA112" s="455"/>
      <c r="AB112" s="455"/>
      <c r="AC112" s="455"/>
      <c r="AD112" s="455"/>
      <c r="AE112" s="455"/>
      <c r="AF112" s="455"/>
      <c r="AG112" s="455"/>
      <c r="AH112" s="455"/>
      <c r="AI112" s="455"/>
      <c r="AJ112" s="455"/>
      <c r="AK112" s="455"/>
      <c r="AL112" s="455"/>
      <c r="AM112" s="455"/>
      <c r="AN112" s="455"/>
      <c r="AO112" s="455"/>
      <c r="AP112" s="455"/>
      <c r="AQ112" s="455"/>
      <c r="AR112" s="455"/>
      <c r="AS112" s="455"/>
      <c r="AV112" s="455"/>
      <c r="AW112" s="455"/>
      <c r="AX112" s="455"/>
      <c r="AY112" s="455"/>
      <c r="AZ112" s="455"/>
      <c r="BA112" s="455"/>
      <c r="BB112" s="455"/>
      <c r="BC112" s="455"/>
      <c r="BD112" s="455"/>
      <c r="BE112" s="455"/>
      <c r="BF112" s="455"/>
      <c r="BG112" s="455"/>
      <c r="BH112" s="455"/>
      <c r="BI112" s="455"/>
      <c r="BJ112" s="455"/>
      <c r="BK112" s="455"/>
      <c r="BL112" s="455"/>
      <c r="BM112" s="455"/>
      <c r="BN112" s="455"/>
      <c r="BO112" s="455"/>
      <c r="BP112" s="455"/>
      <c r="BQ112" s="455"/>
      <c r="BR112" s="455"/>
      <c r="BS112" s="433"/>
      <c r="BT112" s="433"/>
      <c r="BU112" s="433"/>
      <c r="BV112" s="433"/>
      <c r="BW112" s="433"/>
      <c r="BX112" s="433"/>
      <c r="BY112" s="433"/>
      <c r="BZ112" s="433"/>
      <c r="CA112" s="433"/>
      <c r="CB112" s="433"/>
      <c r="CC112" s="433"/>
      <c r="CD112" s="433"/>
      <c r="CE112" s="433"/>
      <c r="CF112" s="443"/>
    </row>
    <row r="113" spans="3:84" ht="3.75" customHeight="1" x14ac:dyDescent="0.15">
      <c r="C113" s="449"/>
      <c r="D113" s="433"/>
      <c r="E113" s="433"/>
      <c r="F113" s="433"/>
      <c r="G113" s="433"/>
      <c r="H113" s="433"/>
      <c r="I113" s="433"/>
      <c r="J113" s="433"/>
      <c r="K113" s="433"/>
      <c r="L113" s="433"/>
      <c r="M113" s="433"/>
      <c r="N113" s="433"/>
      <c r="O113" s="433"/>
      <c r="P113" s="433"/>
      <c r="Q113" s="455"/>
      <c r="R113" s="455"/>
      <c r="S113" s="455"/>
      <c r="T113" s="455"/>
      <c r="U113" s="455"/>
      <c r="V113" s="455"/>
      <c r="W113" s="455"/>
      <c r="X113" s="455"/>
      <c r="Y113" s="455"/>
      <c r="Z113" s="455"/>
      <c r="AA113" s="455"/>
      <c r="AB113" s="455"/>
      <c r="AC113" s="455"/>
      <c r="AD113" s="455"/>
      <c r="AE113" s="455"/>
      <c r="AF113" s="455"/>
      <c r="AG113" s="455"/>
      <c r="AH113" s="455"/>
      <c r="AI113" s="455"/>
      <c r="AJ113" s="455"/>
      <c r="AK113" s="455"/>
      <c r="AL113" s="455"/>
      <c r="AM113" s="455"/>
      <c r="AN113" s="455"/>
      <c r="AO113" s="455"/>
      <c r="AP113" s="455"/>
      <c r="AQ113" s="455"/>
      <c r="AR113" s="455"/>
      <c r="AS113" s="455"/>
      <c r="AV113" s="455"/>
      <c r="AW113" s="455"/>
      <c r="AX113" s="455"/>
      <c r="AY113" s="455"/>
      <c r="AZ113" s="455"/>
      <c r="BA113" s="455"/>
      <c r="BB113" s="455"/>
      <c r="BC113" s="455"/>
      <c r="BD113" s="455"/>
      <c r="BE113" s="455"/>
      <c r="BF113" s="455"/>
      <c r="BG113" s="455"/>
      <c r="BH113" s="455"/>
      <c r="BI113" s="455"/>
      <c r="BJ113" s="455"/>
      <c r="BK113" s="455"/>
      <c r="BL113" s="455"/>
      <c r="BM113" s="455"/>
      <c r="BN113" s="455"/>
      <c r="BO113" s="455"/>
      <c r="BP113" s="455"/>
      <c r="BQ113" s="455"/>
      <c r="BR113" s="455"/>
      <c r="BS113" s="433"/>
      <c r="BT113" s="433"/>
      <c r="BU113" s="433"/>
      <c r="BV113" s="433"/>
      <c r="BW113" s="433"/>
      <c r="BX113" s="433"/>
      <c r="BY113" s="433"/>
      <c r="BZ113" s="433"/>
      <c r="CA113" s="433"/>
      <c r="CB113" s="433"/>
      <c r="CC113" s="433"/>
      <c r="CD113" s="433"/>
      <c r="CE113" s="433"/>
      <c r="CF113" s="443"/>
    </row>
    <row r="114" spans="3:84" ht="3.75" customHeight="1" x14ac:dyDescent="0.15">
      <c r="C114" s="449"/>
      <c r="D114" s="455"/>
      <c r="E114" s="455"/>
      <c r="F114" s="455"/>
      <c r="G114" s="455"/>
      <c r="H114" s="455"/>
      <c r="I114" s="455"/>
      <c r="J114" s="455"/>
      <c r="K114" s="455"/>
      <c r="L114" s="455"/>
      <c r="M114" s="455"/>
      <c r="N114" s="455"/>
      <c r="O114" s="455"/>
      <c r="P114" s="455"/>
      <c r="BS114" s="455"/>
      <c r="BT114" s="455"/>
      <c r="BU114" s="455"/>
      <c r="BV114" s="455"/>
      <c r="BW114" s="455"/>
      <c r="BX114" s="455"/>
      <c r="BY114" s="455"/>
      <c r="BZ114" s="455"/>
      <c r="CA114" s="455"/>
      <c r="CB114" s="455"/>
      <c r="CC114" s="455"/>
      <c r="CD114" s="455"/>
      <c r="CE114" s="455"/>
      <c r="CF114" s="456"/>
    </row>
    <row r="115" spans="3:84" ht="3.75" customHeight="1" x14ac:dyDescent="0.15">
      <c r="C115" s="449"/>
      <c r="D115" s="455"/>
      <c r="E115" s="455"/>
      <c r="F115" s="455"/>
      <c r="G115" s="455"/>
      <c r="H115" s="455"/>
      <c r="I115" s="455"/>
      <c r="J115" s="455"/>
      <c r="K115" s="455"/>
      <c r="L115" s="455"/>
      <c r="M115" s="455"/>
      <c r="N115" s="455"/>
      <c r="O115" s="455"/>
      <c r="P115" s="455"/>
      <c r="Q115" s="457"/>
      <c r="R115" s="457"/>
      <c r="S115" s="457"/>
      <c r="T115" s="457"/>
      <c r="U115" s="457"/>
      <c r="V115" s="457"/>
      <c r="W115" s="457"/>
      <c r="X115" s="457"/>
      <c r="Y115" s="457"/>
      <c r="Z115" s="457"/>
      <c r="AA115" s="457"/>
      <c r="AB115" s="457"/>
      <c r="AC115" s="457"/>
      <c r="AD115" s="444"/>
      <c r="AE115" s="444"/>
      <c r="AF115" s="444"/>
      <c r="AG115" s="444"/>
      <c r="AH115" s="444"/>
      <c r="AI115" s="444"/>
      <c r="AJ115" s="444"/>
      <c r="AK115" s="444"/>
      <c r="AL115" s="444"/>
      <c r="AM115" s="444"/>
      <c r="AN115" s="444"/>
      <c r="AO115" s="444"/>
      <c r="AP115" s="444"/>
      <c r="AQ115" s="444"/>
      <c r="AR115" s="444"/>
      <c r="AS115" s="444"/>
      <c r="AV115" s="433"/>
      <c r="AW115" s="457"/>
      <c r="AX115" s="440"/>
      <c r="AY115" s="440"/>
      <c r="AZ115" s="431"/>
      <c r="BA115" s="457"/>
      <c r="BB115" s="457"/>
      <c r="BC115" s="457"/>
      <c r="BD115" s="457"/>
      <c r="BE115" s="457"/>
      <c r="BF115" s="457"/>
      <c r="BG115" s="457"/>
      <c r="BH115" s="457"/>
      <c r="BI115" s="457"/>
      <c r="BJ115" s="457"/>
      <c r="BK115" s="457"/>
      <c r="BL115" s="457"/>
      <c r="BM115" s="457"/>
      <c r="BN115" s="457"/>
      <c r="BO115" s="457"/>
      <c r="BP115" s="457"/>
      <c r="BQ115" s="457"/>
      <c r="BR115" s="457"/>
      <c r="BS115" s="455"/>
      <c r="BT115" s="455"/>
      <c r="BU115" s="455"/>
      <c r="BV115" s="455"/>
      <c r="BW115" s="455"/>
      <c r="BX115" s="455"/>
      <c r="BY115" s="455"/>
      <c r="BZ115" s="455"/>
      <c r="CA115" s="455"/>
      <c r="CB115" s="455"/>
      <c r="CC115" s="455"/>
      <c r="CD115" s="455"/>
      <c r="CE115" s="455"/>
      <c r="CF115" s="456"/>
    </row>
    <row r="116" spans="3:84" ht="3.75" customHeight="1" x14ac:dyDescent="0.15">
      <c r="C116" s="449"/>
      <c r="D116" s="455"/>
      <c r="E116" s="455"/>
      <c r="F116" s="455"/>
      <c r="G116" s="455"/>
      <c r="H116" s="455"/>
      <c r="I116" s="455"/>
      <c r="J116" s="455"/>
      <c r="K116" s="455"/>
      <c r="L116" s="455"/>
      <c r="M116" s="455"/>
      <c r="N116" s="455"/>
      <c r="O116" s="455"/>
      <c r="P116" s="455"/>
      <c r="Q116" s="433"/>
      <c r="R116" s="433"/>
      <c r="S116" s="433"/>
      <c r="T116" s="433"/>
      <c r="U116" s="433"/>
      <c r="V116" s="433"/>
      <c r="W116" s="433"/>
      <c r="X116" s="433"/>
      <c r="Y116" s="433"/>
      <c r="Z116" s="433"/>
      <c r="AA116" s="433"/>
      <c r="AB116" s="433"/>
      <c r="AC116" s="433"/>
      <c r="AD116" s="433"/>
      <c r="AE116" s="433"/>
      <c r="AF116" s="433"/>
      <c r="AG116" s="433"/>
      <c r="AH116" s="433"/>
      <c r="AI116" s="433"/>
      <c r="AJ116" s="433"/>
      <c r="AK116" s="433"/>
      <c r="AL116" s="433"/>
      <c r="AM116" s="433"/>
      <c r="AN116" s="433"/>
      <c r="AO116" s="433"/>
      <c r="AP116" s="433"/>
      <c r="AQ116" s="433"/>
      <c r="AR116" s="433"/>
      <c r="AS116" s="433"/>
      <c r="AV116" s="458"/>
      <c r="AW116" s="458"/>
      <c r="AX116" s="458"/>
      <c r="AY116" s="458"/>
      <c r="AZ116" s="458"/>
      <c r="BA116" s="458"/>
      <c r="BB116" s="458"/>
      <c r="BC116" s="458"/>
      <c r="BD116" s="458"/>
      <c r="BE116" s="458"/>
      <c r="BF116" s="458"/>
      <c r="BG116" s="458"/>
      <c r="BH116" s="458"/>
      <c r="BI116" s="458"/>
      <c r="BJ116" s="458"/>
      <c r="BK116" s="458"/>
      <c r="BL116" s="458"/>
      <c r="BM116" s="458"/>
      <c r="BN116" s="458"/>
      <c r="BO116" s="458"/>
      <c r="BP116" s="458"/>
      <c r="BQ116" s="458"/>
      <c r="BR116" s="458"/>
      <c r="BS116" s="455"/>
      <c r="BT116" s="455"/>
      <c r="BU116" s="455"/>
      <c r="BV116" s="455"/>
      <c r="BW116" s="455"/>
      <c r="BX116" s="455"/>
      <c r="BY116" s="455"/>
      <c r="BZ116" s="455"/>
      <c r="CA116" s="455"/>
      <c r="CB116" s="455"/>
      <c r="CC116" s="455"/>
      <c r="CD116" s="455"/>
      <c r="CE116" s="455"/>
      <c r="CF116" s="456"/>
    </row>
    <row r="117" spans="3:84" ht="3.75" customHeight="1" x14ac:dyDescent="0.15">
      <c r="C117" s="449"/>
      <c r="Q117" s="433"/>
      <c r="R117" s="433"/>
      <c r="S117" s="433"/>
      <c r="T117" s="433"/>
      <c r="U117" s="433"/>
      <c r="V117" s="433"/>
      <c r="W117" s="433"/>
      <c r="X117" s="433"/>
      <c r="Y117" s="433"/>
      <c r="Z117" s="433"/>
      <c r="AA117" s="433"/>
      <c r="AB117" s="433"/>
      <c r="AC117" s="433"/>
      <c r="AD117" s="433"/>
      <c r="AE117" s="433"/>
      <c r="AF117" s="433"/>
      <c r="AG117" s="433"/>
      <c r="AH117" s="433"/>
      <c r="AI117" s="433"/>
      <c r="AJ117" s="433"/>
      <c r="AK117" s="433"/>
      <c r="AL117" s="433"/>
      <c r="AM117" s="433"/>
      <c r="AN117" s="433"/>
      <c r="AO117" s="433"/>
      <c r="AP117" s="433"/>
      <c r="AQ117" s="433"/>
      <c r="AR117" s="433"/>
      <c r="AS117" s="433"/>
      <c r="AV117" s="458"/>
      <c r="AW117" s="458"/>
      <c r="AX117" s="458"/>
      <c r="AY117" s="458"/>
      <c r="AZ117" s="458"/>
      <c r="BA117" s="458"/>
      <c r="BB117" s="458"/>
      <c r="BC117" s="458"/>
      <c r="BD117" s="458"/>
      <c r="BE117" s="458"/>
      <c r="BF117" s="458"/>
      <c r="BG117" s="458"/>
      <c r="BH117" s="458"/>
      <c r="BI117" s="458"/>
      <c r="BJ117" s="458"/>
      <c r="BK117" s="458"/>
      <c r="BL117" s="458"/>
      <c r="BM117" s="458"/>
      <c r="BN117" s="458"/>
      <c r="BO117" s="458"/>
      <c r="BP117" s="458"/>
      <c r="BQ117" s="458"/>
      <c r="BR117" s="458"/>
      <c r="CF117" s="454"/>
    </row>
    <row r="118" spans="3:84" ht="3.75" customHeight="1" x14ac:dyDescent="0.15">
      <c r="C118" s="449"/>
      <c r="D118" s="433"/>
      <c r="E118" s="457"/>
      <c r="F118" s="440"/>
      <c r="G118" s="440"/>
      <c r="H118" s="431"/>
      <c r="I118" s="457"/>
      <c r="J118" s="457"/>
      <c r="K118" s="457"/>
      <c r="L118" s="457"/>
      <c r="M118" s="457"/>
      <c r="N118" s="457"/>
      <c r="O118" s="457"/>
      <c r="P118" s="457"/>
      <c r="Q118" s="433"/>
      <c r="R118" s="433"/>
      <c r="S118" s="433"/>
      <c r="T118" s="433"/>
      <c r="U118" s="433"/>
      <c r="V118" s="433"/>
      <c r="W118" s="433"/>
      <c r="X118" s="433"/>
      <c r="Y118" s="433"/>
      <c r="Z118" s="433"/>
      <c r="AA118" s="433"/>
      <c r="AB118" s="433"/>
      <c r="AC118" s="433"/>
      <c r="AD118" s="433"/>
      <c r="AE118" s="433"/>
      <c r="AF118" s="433"/>
      <c r="AG118" s="433"/>
      <c r="AH118" s="433"/>
      <c r="AI118" s="433"/>
      <c r="AJ118" s="433"/>
      <c r="AK118" s="433"/>
      <c r="AL118" s="433"/>
      <c r="AM118" s="433"/>
      <c r="AN118" s="433"/>
      <c r="AO118" s="433"/>
      <c r="AP118" s="433"/>
      <c r="AQ118" s="433"/>
      <c r="AR118" s="433"/>
      <c r="AS118" s="433"/>
      <c r="AV118" s="458"/>
      <c r="AW118" s="458"/>
      <c r="AX118" s="458"/>
      <c r="AY118" s="458"/>
      <c r="AZ118" s="458"/>
      <c r="BA118" s="458"/>
      <c r="BB118" s="458"/>
      <c r="BC118" s="458"/>
      <c r="BD118" s="458"/>
      <c r="BE118" s="458"/>
      <c r="BF118" s="458"/>
      <c r="BG118" s="458"/>
      <c r="BH118" s="458"/>
      <c r="BI118" s="458"/>
      <c r="BJ118" s="458"/>
      <c r="BK118" s="458"/>
      <c r="BL118" s="458"/>
      <c r="BM118" s="458"/>
      <c r="BN118" s="458"/>
      <c r="BO118" s="458"/>
      <c r="BP118" s="458"/>
      <c r="BQ118" s="458"/>
      <c r="BR118" s="458"/>
      <c r="BS118" s="457"/>
      <c r="BT118" s="457"/>
      <c r="BU118" s="457"/>
      <c r="BV118" s="444"/>
      <c r="BW118" s="444"/>
      <c r="BX118" s="444"/>
      <c r="BY118" s="444"/>
      <c r="BZ118" s="444"/>
      <c r="CA118" s="444"/>
      <c r="CB118" s="444"/>
      <c r="CC118" s="444"/>
      <c r="CD118" s="444"/>
      <c r="CE118" s="444"/>
      <c r="CF118" s="459"/>
    </row>
    <row r="119" spans="3:84" ht="3.75" customHeight="1" x14ac:dyDescent="0.15">
      <c r="C119" s="449"/>
      <c r="D119" s="433"/>
      <c r="E119" s="433"/>
      <c r="F119" s="433"/>
      <c r="G119" s="433"/>
      <c r="H119" s="433"/>
      <c r="I119" s="433"/>
      <c r="J119" s="433"/>
      <c r="K119" s="433"/>
      <c r="L119" s="433"/>
      <c r="M119" s="433"/>
      <c r="N119" s="433"/>
      <c r="O119" s="433"/>
      <c r="P119" s="433"/>
      <c r="Q119" s="433"/>
      <c r="R119" s="433"/>
      <c r="S119" s="433"/>
      <c r="T119" s="433"/>
      <c r="U119" s="433"/>
      <c r="V119" s="433"/>
      <c r="W119" s="433"/>
      <c r="X119" s="433"/>
      <c r="Y119" s="433"/>
      <c r="Z119" s="433"/>
      <c r="AA119" s="433"/>
      <c r="AB119" s="433"/>
      <c r="AC119" s="433"/>
      <c r="AD119" s="433"/>
      <c r="AE119" s="433"/>
      <c r="AF119" s="433"/>
      <c r="AG119" s="433"/>
      <c r="AH119" s="433"/>
      <c r="AI119" s="433"/>
      <c r="AJ119" s="433"/>
      <c r="AK119" s="433"/>
      <c r="AL119" s="433"/>
      <c r="AM119" s="433"/>
      <c r="AN119" s="433"/>
      <c r="AO119" s="433"/>
      <c r="AP119" s="433"/>
      <c r="AQ119" s="433"/>
      <c r="AR119" s="433"/>
      <c r="AS119" s="433"/>
      <c r="AV119" s="458"/>
      <c r="AW119" s="458"/>
      <c r="AX119" s="458"/>
      <c r="AY119" s="458"/>
      <c r="AZ119" s="458"/>
      <c r="BA119" s="458"/>
      <c r="BB119" s="458"/>
      <c r="BC119" s="458"/>
      <c r="BD119" s="458"/>
      <c r="BE119" s="458"/>
      <c r="BF119" s="458"/>
      <c r="BG119" s="458"/>
      <c r="BH119" s="458"/>
      <c r="BI119" s="458"/>
      <c r="BJ119" s="458"/>
      <c r="BK119" s="458"/>
      <c r="BL119" s="458"/>
      <c r="BM119" s="458"/>
      <c r="BN119" s="458"/>
      <c r="BO119" s="458"/>
      <c r="BP119" s="458"/>
      <c r="BQ119" s="458"/>
      <c r="BR119" s="458"/>
      <c r="BS119" s="458"/>
      <c r="BT119" s="458"/>
      <c r="BU119" s="458"/>
      <c r="BV119" s="458"/>
      <c r="BW119" s="458"/>
      <c r="BX119" s="458"/>
      <c r="BY119" s="458"/>
      <c r="BZ119" s="458"/>
      <c r="CA119" s="458"/>
      <c r="CB119" s="458"/>
      <c r="CC119" s="458"/>
      <c r="CD119" s="458"/>
      <c r="CE119" s="458"/>
      <c r="CF119" s="460"/>
    </row>
    <row r="120" spans="3:84" ht="3.75" customHeight="1" x14ac:dyDescent="0.15">
      <c r="C120" s="449"/>
      <c r="D120" s="433"/>
      <c r="E120" s="433"/>
      <c r="F120" s="433"/>
      <c r="G120" s="433"/>
      <c r="H120" s="433"/>
      <c r="I120" s="433"/>
      <c r="J120" s="433"/>
      <c r="K120" s="433"/>
      <c r="L120" s="433"/>
      <c r="M120" s="433"/>
      <c r="N120" s="433"/>
      <c r="O120" s="433"/>
      <c r="P120" s="433"/>
      <c r="Q120" s="433"/>
      <c r="R120" s="433"/>
      <c r="S120" s="433"/>
      <c r="T120" s="433"/>
      <c r="U120" s="433"/>
      <c r="V120" s="433"/>
      <c r="W120" s="433"/>
      <c r="X120" s="433"/>
      <c r="Y120" s="433"/>
      <c r="Z120" s="433"/>
      <c r="AA120" s="433"/>
      <c r="AB120" s="433"/>
      <c r="AC120" s="433"/>
      <c r="AD120" s="433"/>
      <c r="AE120" s="433"/>
      <c r="AF120" s="433"/>
      <c r="AG120" s="433"/>
      <c r="AH120" s="433"/>
      <c r="AI120" s="433"/>
      <c r="AJ120" s="433"/>
      <c r="AK120" s="433"/>
      <c r="AL120" s="433"/>
      <c r="AM120" s="433"/>
      <c r="AN120" s="433"/>
      <c r="AO120" s="433"/>
      <c r="AP120" s="433"/>
      <c r="AQ120" s="433"/>
      <c r="AR120" s="433"/>
      <c r="AS120" s="433"/>
      <c r="AV120" s="458"/>
      <c r="AW120" s="458"/>
      <c r="AX120" s="458"/>
      <c r="AY120" s="458"/>
      <c r="AZ120" s="458"/>
      <c r="BA120" s="458"/>
      <c r="BB120" s="458"/>
      <c r="BC120" s="458"/>
      <c r="BD120" s="458"/>
      <c r="BE120" s="458"/>
      <c r="BF120" s="458"/>
      <c r="BG120" s="458"/>
      <c r="BH120" s="458"/>
      <c r="BI120" s="458"/>
      <c r="BJ120" s="458"/>
      <c r="BK120" s="458"/>
      <c r="BL120" s="458"/>
      <c r="BM120" s="458"/>
      <c r="BN120" s="458"/>
      <c r="BO120" s="458"/>
      <c r="BP120" s="458"/>
      <c r="BQ120" s="458"/>
      <c r="BR120" s="458"/>
      <c r="BS120" s="458"/>
      <c r="BT120" s="458"/>
      <c r="BU120" s="458"/>
      <c r="BV120" s="458"/>
      <c r="BW120" s="458"/>
      <c r="BX120" s="458"/>
      <c r="BY120" s="458"/>
      <c r="BZ120" s="458"/>
      <c r="CA120" s="458"/>
      <c r="CB120" s="458"/>
      <c r="CC120" s="458"/>
      <c r="CD120" s="458"/>
      <c r="CE120" s="458"/>
      <c r="CF120" s="460"/>
    </row>
    <row r="121" spans="3:84" ht="3.75" customHeight="1" x14ac:dyDescent="0.15">
      <c r="C121" s="449"/>
      <c r="D121" s="433"/>
      <c r="E121" s="433"/>
      <c r="F121" s="433"/>
      <c r="G121" s="433"/>
      <c r="H121" s="433"/>
      <c r="I121" s="433"/>
      <c r="J121" s="433"/>
      <c r="K121" s="433"/>
      <c r="L121" s="433"/>
      <c r="M121" s="433"/>
      <c r="N121" s="433"/>
      <c r="O121" s="433"/>
      <c r="P121" s="433"/>
      <c r="Q121" s="433"/>
      <c r="R121" s="433"/>
      <c r="S121" s="433"/>
      <c r="T121" s="433"/>
      <c r="U121" s="433"/>
      <c r="V121" s="433"/>
      <c r="W121" s="433"/>
      <c r="X121" s="433"/>
      <c r="Y121" s="433"/>
      <c r="Z121" s="433"/>
      <c r="AA121" s="433"/>
      <c r="AB121" s="433"/>
      <c r="AC121" s="433"/>
      <c r="AD121" s="433"/>
      <c r="AE121" s="433"/>
      <c r="AF121" s="433"/>
      <c r="AG121" s="433"/>
      <c r="AH121" s="433"/>
      <c r="AI121" s="433"/>
      <c r="AJ121" s="433"/>
      <c r="AK121" s="433"/>
      <c r="AL121" s="433"/>
      <c r="AM121" s="433"/>
      <c r="AN121" s="433"/>
      <c r="AO121" s="433"/>
      <c r="AP121" s="433"/>
      <c r="AQ121" s="433"/>
      <c r="AR121" s="433"/>
      <c r="AS121" s="433"/>
      <c r="AV121" s="458"/>
      <c r="AW121" s="458"/>
      <c r="AX121" s="458"/>
      <c r="AY121" s="458"/>
      <c r="AZ121" s="458"/>
      <c r="BA121" s="458"/>
      <c r="BB121" s="458"/>
      <c r="BC121" s="458"/>
      <c r="BD121" s="458"/>
      <c r="BE121" s="458"/>
      <c r="BF121" s="458"/>
      <c r="BG121" s="458"/>
      <c r="BH121" s="458"/>
      <c r="BI121" s="458"/>
      <c r="BJ121" s="458"/>
      <c r="BK121" s="458"/>
      <c r="BL121" s="458"/>
      <c r="BM121" s="458"/>
      <c r="BN121" s="458"/>
      <c r="BO121" s="458"/>
      <c r="BP121" s="458"/>
      <c r="BQ121" s="458"/>
      <c r="BR121" s="458"/>
      <c r="BS121" s="458"/>
      <c r="BT121" s="458"/>
      <c r="BU121" s="458"/>
      <c r="BV121" s="458"/>
      <c r="BW121" s="458"/>
      <c r="BX121" s="458"/>
      <c r="BY121" s="458"/>
      <c r="BZ121" s="458"/>
      <c r="CA121" s="458"/>
      <c r="CB121" s="458"/>
      <c r="CC121" s="458"/>
      <c r="CD121" s="458"/>
      <c r="CE121" s="458"/>
      <c r="CF121" s="460"/>
    </row>
    <row r="122" spans="3:84" ht="3.75" customHeight="1" x14ac:dyDescent="0.15">
      <c r="C122" s="449"/>
      <c r="D122" s="433"/>
      <c r="E122" s="433"/>
      <c r="F122" s="433"/>
      <c r="G122" s="433"/>
      <c r="H122" s="433"/>
      <c r="I122" s="433"/>
      <c r="J122" s="433"/>
      <c r="K122" s="433"/>
      <c r="L122" s="433"/>
      <c r="M122" s="433"/>
      <c r="N122" s="433"/>
      <c r="O122" s="433"/>
      <c r="P122" s="433"/>
      <c r="Q122" s="433"/>
      <c r="R122" s="433"/>
      <c r="S122" s="433"/>
      <c r="T122" s="433"/>
      <c r="U122" s="433"/>
      <c r="V122" s="433"/>
      <c r="W122" s="433"/>
      <c r="X122" s="433"/>
      <c r="Y122" s="433"/>
      <c r="Z122" s="433"/>
      <c r="AA122" s="433"/>
      <c r="AB122" s="433"/>
      <c r="AC122" s="433"/>
      <c r="AD122" s="433"/>
      <c r="AE122" s="433"/>
      <c r="AF122" s="433"/>
      <c r="AG122" s="433"/>
      <c r="AH122" s="433"/>
      <c r="AI122" s="433"/>
      <c r="AJ122" s="433"/>
      <c r="AK122" s="433"/>
      <c r="AL122" s="433"/>
      <c r="AM122" s="433"/>
      <c r="AN122" s="433"/>
      <c r="AO122" s="433"/>
      <c r="AP122" s="433"/>
      <c r="AQ122" s="433"/>
      <c r="AR122" s="433"/>
      <c r="AS122" s="433"/>
      <c r="AV122" s="458"/>
      <c r="AW122" s="458"/>
      <c r="AX122" s="458"/>
      <c r="AY122" s="458"/>
      <c r="AZ122" s="458"/>
      <c r="BA122" s="458"/>
      <c r="BB122" s="458"/>
      <c r="BC122" s="458"/>
      <c r="BD122" s="458"/>
      <c r="BE122" s="458"/>
      <c r="BF122" s="458"/>
      <c r="BG122" s="458"/>
      <c r="BH122" s="458"/>
      <c r="BI122" s="458"/>
      <c r="BJ122" s="458"/>
      <c r="BK122" s="458"/>
      <c r="BL122" s="458"/>
      <c r="BM122" s="458"/>
      <c r="BN122" s="458"/>
      <c r="BO122" s="458"/>
      <c r="BP122" s="458"/>
      <c r="BQ122" s="458"/>
      <c r="BR122" s="458"/>
      <c r="BS122" s="458"/>
      <c r="BT122" s="458"/>
      <c r="BU122" s="458"/>
      <c r="BV122" s="458"/>
      <c r="BW122" s="458"/>
      <c r="BX122" s="458"/>
      <c r="BY122" s="458"/>
      <c r="BZ122" s="458"/>
      <c r="CA122" s="458"/>
      <c r="CB122" s="458"/>
      <c r="CC122" s="458"/>
      <c r="CD122" s="458"/>
      <c r="CE122" s="458"/>
      <c r="CF122" s="460"/>
    </row>
    <row r="123" spans="3:84" ht="3.75" customHeight="1" x14ac:dyDescent="0.15">
      <c r="C123" s="449"/>
      <c r="D123" s="433"/>
      <c r="E123" s="433"/>
      <c r="F123" s="433"/>
      <c r="G123" s="433"/>
      <c r="H123" s="433"/>
      <c r="I123" s="433"/>
      <c r="J123" s="433"/>
      <c r="K123" s="433"/>
      <c r="L123" s="433"/>
      <c r="M123" s="433"/>
      <c r="N123" s="433"/>
      <c r="O123" s="433"/>
      <c r="P123" s="433"/>
      <c r="Q123" s="433"/>
      <c r="R123" s="433"/>
      <c r="S123" s="433"/>
      <c r="T123" s="433"/>
      <c r="U123" s="433"/>
      <c r="V123" s="433"/>
      <c r="W123" s="433"/>
      <c r="X123" s="433"/>
      <c r="Y123" s="433"/>
      <c r="Z123" s="433"/>
      <c r="AA123" s="433"/>
      <c r="AB123" s="433"/>
      <c r="AC123" s="433"/>
      <c r="AD123" s="433"/>
      <c r="AE123" s="433"/>
      <c r="AF123" s="433"/>
      <c r="AG123" s="433"/>
      <c r="AH123" s="433"/>
      <c r="AI123" s="433"/>
      <c r="AJ123" s="433"/>
      <c r="AK123" s="433"/>
      <c r="AL123" s="433"/>
      <c r="AM123" s="433"/>
      <c r="AN123" s="433"/>
      <c r="AO123" s="433"/>
      <c r="AP123" s="433"/>
      <c r="AQ123" s="433"/>
      <c r="AR123" s="433"/>
      <c r="AS123" s="433"/>
      <c r="AV123" s="458"/>
      <c r="AW123" s="458"/>
      <c r="AX123" s="458"/>
      <c r="AY123" s="458"/>
      <c r="AZ123" s="458"/>
      <c r="BA123" s="458"/>
      <c r="BB123" s="458"/>
      <c r="BC123" s="458"/>
      <c r="BD123" s="458"/>
      <c r="BE123" s="458"/>
      <c r="BF123" s="458"/>
      <c r="BG123" s="458"/>
      <c r="BH123" s="458"/>
      <c r="BI123" s="458"/>
      <c r="BJ123" s="458"/>
      <c r="BK123" s="458"/>
      <c r="BL123" s="458"/>
      <c r="BM123" s="458"/>
      <c r="BN123" s="458"/>
      <c r="BO123" s="458"/>
      <c r="BP123" s="458"/>
      <c r="BQ123" s="458"/>
      <c r="BR123" s="458"/>
      <c r="BS123" s="458"/>
      <c r="BT123" s="458"/>
      <c r="BU123" s="458"/>
      <c r="BV123" s="458"/>
      <c r="BW123" s="458"/>
      <c r="BX123" s="458"/>
      <c r="BY123" s="458"/>
      <c r="BZ123" s="458"/>
      <c r="CA123" s="458"/>
      <c r="CB123" s="458"/>
      <c r="CC123" s="458"/>
      <c r="CD123" s="458"/>
      <c r="CE123" s="458"/>
      <c r="CF123" s="460"/>
    </row>
    <row r="124" spans="3:84" ht="3.75" customHeight="1" x14ac:dyDescent="0.15">
      <c r="C124" s="449"/>
      <c r="D124" s="433"/>
      <c r="E124" s="433"/>
      <c r="F124" s="433"/>
      <c r="G124" s="433"/>
      <c r="H124" s="433"/>
      <c r="I124" s="433"/>
      <c r="J124" s="433"/>
      <c r="K124" s="433"/>
      <c r="L124" s="433"/>
      <c r="M124" s="433"/>
      <c r="N124" s="433"/>
      <c r="O124" s="433"/>
      <c r="P124" s="433"/>
      <c r="Q124" s="433"/>
      <c r="R124" s="433"/>
      <c r="S124" s="433"/>
      <c r="T124" s="433"/>
      <c r="U124" s="433"/>
      <c r="V124" s="433"/>
      <c r="W124" s="433"/>
      <c r="X124" s="433"/>
      <c r="Y124" s="433"/>
      <c r="Z124" s="433"/>
      <c r="AA124" s="433"/>
      <c r="AB124" s="433"/>
      <c r="AC124" s="433"/>
      <c r="AD124" s="433"/>
      <c r="AE124" s="433"/>
      <c r="AF124" s="433"/>
      <c r="AG124" s="433"/>
      <c r="AH124" s="433"/>
      <c r="AI124" s="433"/>
      <c r="AJ124" s="433"/>
      <c r="AK124" s="433"/>
      <c r="AL124" s="433"/>
      <c r="AM124" s="433"/>
      <c r="AN124" s="433"/>
      <c r="AO124" s="433"/>
      <c r="AP124" s="433"/>
      <c r="AQ124" s="433"/>
      <c r="AR124" s="433"/>
      <c r="AS124" s="433"/>
      <c r="AV124" s="458"/>
      <c r="AW124" s="458"/>
      <c r="AX124" s="458"/>
      <c r="AY124" s="458"/>
      <c r="AZ124" s="458"/>
      <c r="BA124" s="458"/>
      <c r="BB124" s="458"/>
      <c r="BC124" s="458"/>
      <c r="BD124" s="458"/>
      <c r="BE124" s="458"/>
      <c r="BF124" s="458"/>
      <c r="BG124" s="458"/>
      <c r="BH124" s="458"/>
      <c r="BI124" s="458"/>
      <c r="BJ124" s="458"/>
      <c r="BK124" s="458"/>
      <c r="BL124" s="458"/>
      <c r="BM124" s="458"/>
      <c r="BN124" s="458"/>
      <c r="BO124" s="458"/>
      <c r="BP124" s="458"/>
      <c r="BQ124" s="458"/>
      <c r="BR124" s="458"/>
      <c r="BS124" s="458"/>
      <c r="BT124" s="458"/>
      <c r="BU124" s="458"/>
      <c r="BV124" s="458"/>
      <c r="BW124" s="458"/>
      <c r="BX124" s="458"/>
      <c r="BY124" s="458"/>
      <c r="BZ124" s="458"/>
      <c r="CA124" s="458"/>
      <c r="CB124" s="458"/>
      <c r="CC124" s="458"/>
      <c r="CD124" s="458"/>
      <c r="CE124" s="458"/>
      <c r="CF124" s="460"/>
    </row>
    <row r="125" spans="3:84" ht="3.75" customHeight="1" x14ac:dyDescent="0.15">
      <c r="C125" s="449"/>
      <c r="D125" s="433"/>
      <c r="E125" s="433"/>
      <c r="F125" s="433"/>
      <c r="G125" s="433"/>
      <c r="H125" s="433"/>
      <c r="I125" s="433"/>
      <c r="J125" s="433"/>
      <c r="K125" s="433"/>
      <c r="L125" s="433"/>
      <c r="M125" s="433"/>
      <c r="N125" s="433"/>
      <c r="O125" s="433"/>
      <c r="P125" s="433"/>
      <c r="Q125" s="433"/>
      <c r="R125" s="433"/>
      <c r="S125" s="433"/>
      <c r="T125" s="433"/>
      <c r="U125" s="433"/>
      <c r="V125" s="433"/>
      <c r="W125" s="433"/>
      <c r="X125" s="433"/>
      <c r="Y125" s="433"/>
      <c r="Z125" s="433"/>
      <c r="AA125" s="433"/>
      <c r="AB125" s="433"/>
      <c r="AC125" s="433"/>
      <c r="AD125" s="433"/>
      <c r="AE125" s="433"/>
      <c r="AF125" s="433"/>
      <c r="AG125" s="433"/>
      <c r="AH125" s="433"/>
      <c r="AI125" s="433"/>
      <c r="AJ125" s="433"/>
      <c r="AK125" s="433"/>
      <c r="AL125" s="433"/>
      <c r="AM125" s="433"/>
      <c r="AN125" s="433"/>
      <c r="AO125" s="433"/>
      <c r="AP125" s="433"/>
      <c r="AQ125" s="433"/>
      <c r="AR125" s="433"/>
      <c r="AS125" s="433"/>
      <c r="AV125" s="458"/>
      <c r="AW125" s="458"/>
      <c r="AX125" s="458"/>
      <c r="AY125" s="458"/>
      <c r="AZ125" s="458"/>
      <c r="BA125" s="458"/>
      <c r="BB125" s="458"/>
      <c r="BC125" s="458"/>
      <c r="BD125" s="458"/>
      <c r="BE125" s="458"/>
      <c r="BF125" s="458"/>
      <c r="BG125" s="458"/>
      <c r="BH125" s="458"/>
      <c r="BI125" s="458"/>
      <c r="BJ125" s="458"/>
      <c r="BK125" s="458"/>
      <c r="BL125" s="458"/>
      <c r="BM125" s="458"/>
      <c r="BN125" s="458"/>
      <c r="BO125" s="458"/>
      <c r="BP125" s="458"/>
      <c r="BQ125" s="458"/>
      <c r="BR125" s="458"/>
      <c r="BS125" s="458"/>
      <c r="BT125" s="458"/>
      <c r="BU125" s="458"/>
      <c r="BV125" s="458"/>
      <c r="BW125" s="458"/>
      <c r="BX125" s="458"/>
      <c r="BY125" s="458"/>
      <c r="BZ125" s="458"/>
      <c r="CA125" s="458"/>
      <c r="CB125" s="458"/>
      <c r="CC125" s="458"/>
      <c r="CD125" s="458"/>
      <c r="CE125" s="458"/>
      <c r="CF125" s="460"/>
    </row>
    <row r="126" spans="3:84" ht="3.75" customHeight="1" x14ac:dyDescent="0.15">
      <c r="C126" s="449"/>
      <c r="D126" s="433"/>
      <c r="E126" s="433"/>
      <c r="F126" s="433"/>
      <c r="G126" s="433"/>
      <c r="H126" s="433"/>
      <c r="I126" s="433"/>
      <c r="J126" s="433"/>
      <c r="K126" s="433"/>
      <c r="L126" s="433"/>
      <c r="M126" s="433"/>
      <c r="N126" s="433"/>
      <c r="O126" s="433"/>
      <c r="P126" s="433"/>
      <c r="Q126" s="433"/>
      <c r="R126" s="433"/>
      <c r="S126" s="433"/>
      <c r="T126" s="433"/>
      <c r="U126" s="433"/>
      <c r="V126" s="433"/>
      <c r="W126" s="433"/>
      <c r="X126" s="433"/>
      <c r="Y126" s="433"/>
      <c r="Z126" s="433"/>
      <c r="AA126" s="433"/>
      <c r="AB126" s="433"/>
      <c r="AC126" s="433"/>
      <c r="AD126" s="433"/>
      <c r="AE126" s="433"/>
      <c r="AF126" s="433"/>
      <c r="AG126" s="433"/>
      <c r="AH126" s="433"/>
      <c r="AI126" s="433"/>
      <c r="AJ126" s="433"/>
      <c r="AK126" s="433"/>
      <c r="AL126" s="433"/>
      <c r="AM126" s="433"/>
      <c r="AN126" s="433"/>
      <c r="AO126" s="433"/>
      <c r="AP126" s="433"/>
      <c r="AQ126" s="433"/>
      <c r="AR126" s="433"/>
      <c r="AS126" s="433"/>
      <c r="AV126" s="458"/>
      <c r="AW126" s="458"/>
      <c r="AX126" s="458"/>
      <c r="AY126" s="458"/>
      <c r="AZ126" s="458"/>
      <c r="BA126" s="458"/>
      <c r="BB126" s="458"/>
      <c r="BC126" s="458"/>
      <c r="BD126" s="458"/>
      <c r="BE126" s="458"/>
      <c r="BF126" s="458"/>
      <c r="BG126" s="458"/>
      <c r="BH126" s="458"/>
      <c r="BI126" s="458"/>
      <c r="BJ126" s="458"/>
      <c r="BK126" s="458"/>
      <c r="BL126" s="458"/>
      <c r="BM126" s="458"/>
      <c r="BN126" s="458"/>
      <c r="BO126" s="458"/>
      <c r="BP126" s="458"/>
      <c r="BQ126" s="458"/>
      <c r="BR126" s="458"/>
      <c r="BS126" s="458"/>
      <c r="BT126" s="458"/>
      <c r="BU126" s="458"/>
      <c r="BV126" s="458"/>
      <c r="BW126" s="458"/>
      <c r="BX126" s="458"/>
      <c r="BY126" s="458"/>
      <c r="BZ126" s="458"/>
      <c r="CA126" s="458"/>
      <c r="CB126" s="458"/>
      <c r="CC126" s="458"/>
      <c r="CD126" s="458"/>
      <c r="CE126" s="458"/>
      <c r="CF126" s="460"/>
    </row>
    <row r="127" spans="3:84" ht="3.75" customHeight="1" x14ac:dyDescent="0.15">
      <c r="C127" s="449"/>
      <c r="D127" s="433"/>
      <c r="E127" s="433"/>
      <c r="F127" s="433"/>
      <c r="G127" s="433"/>
      <c r="H127" s="433"/>
      <c r="I127" s="433"/>
      <c r="J127" s="433"/>
      <c r="K127" s="433"/>
      <c r="L127" s="433"/>
      <c r="M127" s="433"/>
      <c r="N127" s="433"/>
      <c r="O127" s="433"/>
      <c r="P127" s="433"/>
      <c r="Q127" s="433"/>
      <c r="R127" s="433"/>
      <c r="S127" s="433"/>
      <c r="T127" s="433"/>
      <c r="U127" s="433"/>
      <c r="V127" s="433"/>
      <c r="W127" s="433"/>
      <c r="X127" s="433"/>
      <c r="Y127" s="433"/>
      <c r="Z127" s="433"/>
      <c r="AA127" s="433"/>
      <c r="AB127" s="433"/>
      <c r="AC127" s="433"/>
      <c r="AD127" s="433"/>
      <c r="AE127" s="433"/>
      <c r="AF127" s="433"/>
      <c r="AG127" s="433"/>
      <c r="AH127" s="433"/>
      <c r="AI127" s="433"/>
      <c r="AJ127" s="433"/>
      <c r="AK127" s="433"/>
      <c r="AL127" s="433"/>
      <c r="AM127" s="433"/>
      <c r="AN127" s="433"/>
      <c r="AO127" s="433"/>
      <c r="AP127" s="433"/>
      <c r="AQ127" s="433"/>
      <c r="AR127" s="433"/>
      <c r="AS127" s="433"/>
      <c r="AV127" s="458"/>
      <c r="AW127" s="458"/>
      <c r="AX127" s="458"/>
      <c r="AY127" s="458"/>
      <c r="AZ127" s="458"/>
      <c r="BA127" s="458"/>
      <c r="BB127" s="458"/>
      <c r="BC127" s="458"/>
      <c r="BD127" s="458"/>
      <c r="BE127" s="458"/>
      <c r="BF127" s="458"/>
      <c r="BG127" s="458"/>
      <c r="BH127" s="458"/>
      <c r="BI127" s="458"/>
      <c r="BJ127" s="458"/>
      <c r="BK127" s="458"/>
      <c r="BL127" s="458"/>
      <c r="BM127" s="458"/>
      <c r="BN127" s="458"/>
      <c r="BO127" s="458"/>
      <c r="BP127" s="458"/>
      <c r="BQ127" s="458"/>
      <c r="BR127" s="458"/>
      <c r="BS127" s="458"/>
      <c r="BT127" s="458"/>
      <c r="BU127" s="458"/>
      <c r="BV127" s="458"/>
      <c r="BW127" s="458"/>
      <c r="BX127" s="458"/>
      <c r="BY127" s="458"/>
      <c r="BZ127" s="458"/>
      <c r="CA127" s="458"/>
      <c r="CB127" s="458"/>
      <c r="CC127" s="458"/>
      <c r="CD127" s="458"/>
      <c r="CE127" s="458"/>
      <c r="CF127" s="460"/>
    </row>
    <row r="128" spans="3:84" ht="3.75" customHeight="1" x14ac:dyDescent="0.15">
      <c r="C128" s="449"/>
      <c r="D128" s="433"/>
      <c r="E128" s="433"/>
      <c r="F128" s="433"/>
      <c r="G128" s="433"/>
      <c r="H128" s="433"/>
      <c r="I128" s="433"/>
      <c r="J128" s="433"/>
      <c r="K128" s="433"/>
      <c r="L128" s="433"/>
      <c r="M128" s="433"/>
      <c r="N128" s="433"/>
      <c r="O128" s="433"/>
      <c r="P128" s="433"/>
      <c r="Q128" s="433"/>
      <c r="R128" s="433"/>
      <c r="S128" s="433"/>
      <c r="T128" s="433"/>
      <c r="U128" s="433"/>
      <c r="V128" s="433"/>
      <c r="W128" s="433"/>
      <c r="X128" s="433"/>
      <c r="Y128" s="433"/>
      <c r="Z128" s="433"/>
      <c r="AA128" s="433"/>
      <c r="AB128" s="433"/>
      <c r="AC128" s="433"/>
      <c r="AD128" s="433"/>
      <c r="AE128" s="433"/>
      <c r="AF128" s="433"/>
      <c r="AG128" s="433"/>
      <c r="AH128" s="433"/>
      <c r="AI128" s="433"/>
      <c r="AJ128" s="433"/>
      <c r="AK128" s="433"/>
      <c r="AL128" s="433"/>
      <c r="AM128" s="433"/>
      <c r="AN128" s="433"/>
      <c r="AO128" s="433"/>
      <c r="AP128" s="433"/>
      <c r="AQ128" s="433"/>
      <c r="AR128" s="433"/>
      <c r="AS128" s="433"/>
      <c r="AV128" s="458"/>
      <c r="AW128" s="458"/>
      <c r="AX128" s="458"/>
      <c r="AY128" s="458"/>
      <c r="AZ128" s="458"/>
      <c r="BA128" s="458"/>
      <c r="BB128" s="458"/>
      <c r="BC128" s="458"/>
      <c r="BD128" s="458"/>
      <c r="BE128" s="458"/>
      <c r="BF128" s="458"/>
      <c r="BG128" s="458"/>
      <c r="BH128" s="458"/>
      <c r="BI128" s="458"/>
      <c r="BJ128" s="458"/>
      <c r="BK128" s="458"/>
      <c r="BL128" s="458"/>
      <c r="BM128" s="458"/>
      <c r="BN128" s="458"/>
      <c r="BO128" s="458"/>
      <c r="BP128" s="458"/>
      <c r="BQ128" s="458"/>
      <c r="BR128" s="458"/>
      <c r="BS128" s="458"/>
      <c r="BT128" s="458"/>
      <c r="BU128" s="458"/>
      <c r="BV128" s="458"/>
      <c r="BW128" s="458"/>
      <c r="BX128" s="458"/>
      <c r="BY128" s="458"/>
      <c r="BZ128" s="458"/>
      <c r="CA128" s="458"/>
      <c r="CB128" s="458"/>
      <c r="CC128" s="458"/>
      <c r="CD128" s="458"/>
      <c r="CE128" s="458"/>
      <c r="CF128" s="460"/>
    </row>
    <row r="129" spans="3:84" ht="3.75" customHeight="1" x14ac:dyDescent="0.15">
      <c r="C129" s="449"/>
      <c r="D129" s="433"/>
      <c r="E129" s="433"/>
      <c r="F129" s="433"/>
      <c r="G129" s="433"/>
      <c r="H129" s="433"/>
      <c r="I129" s="433"/>
      <c r="J129" s="433"/>
      <c r="K129" s="433"/>
      <c r="L129" s="433"/>
      <c r="M129" s="433"/>
      <c r="N129" s="433"/>
      <c r="O129" s="433"/>
      <c r="P129" s="433"/>
      <c r="Q129" s="433"/>
      <c r="R129" s="433"/>
      <c r="S129" s="433"/>
      <c r="T129" s="433"/>
      <c r="U129" s="433"/>
      <c r="V129" s="433"/>
      <c r="W129" s="433"/>
      <c r="X129" s="433"/>
      <c r="Y129" s="433"/>
      <c r="Z129" s="433"/>
      <c r="AA129" s="433"/>
      <c r="AB129" s="433"/>
      <c r="AC129" s="433"/>
      <c r="AD129" s="433"/>
      <c r="AE129" s="433"/>
      <c r="AF129" s="433"/>
      <c r="AG129" s="433"/>
      <c r="AH129" s="433"/>
      <c r="AI129" s="433"/>
      <c r="AJ129" s="433"/>
      <c r="AK129" s="433"/>
      <c r="AL129" s="433"/>
      <c r="AM129" s="433"/>
      <c r="AN129" s="433"/>
      <c r="AO129" s="433"/>
      <c r="AP129" s="433"/>
      <c r="AQ129" s="433"/>
      <c r="AR129" s="433"/>
      <c r="AS129" s="433"/>
      <c r="AV129" s="458"/>
      <c r="AW129" s="458"/>
      <c r="AX129" s="458"/>
      <c r="AY129" s="458"/>
      <c r="AZ129" s="458"/>
      <c r="BA129" s="458"/>
      <c r="BB129" s="458"/>
      <c r="BC129" s="458"/>
      <c r="BD129" s="458"/>
      <c r="BE129" s="458"/>
      <c r="BF129" s="458"/>
      <c r="BG129" s="458"/>
      <c r="BH129" s="458"/>
      <c r="BI129" s="458"/>
      <c r="BJ129" s="458"/>
      <c r="BK129" s="458"/>
      <c r="BL129" s="458"/>
      <c r="BM129" s="458"/>
      <c r="BN129" s="458"/>
      <c r="BO129" s="458"/>
      <c r="BP129" s="458"/>
      <c r="BQ129" s="458"/>
      <c r="BR129" s="458"/>
      <c r="BS129" s="458"/>
      <c r="BT129" s="458"/>
      <c r="BU129" s="458"/>
      <c r="BV129" s="458"/>
      <c r="BW129" s="458"/>
      <c r="BX129" s="458"/>
      <c r="BY129" s="458"/>
      <c r="BZ129" s="458"/>
      <c r="CA129" s="458"/>
      <c r="CB129" s="458"/>
      <c r="CC129" s="458"/>
      <c r="CD129" s="458"/>
      <c r="CE129" s="458"/>
      <c r="CF129" s="460"/>
    </row>
    <row r="130" spans="3:84" ht="3.75" customHeight="1" x14ac:dyDescent="0.15">
      <c r="C130" s="449"/>
      <c r="D130" s="433"/>
      <c r="E130" s="433"/>
      <c r="F130" s="433"/>
      <c r="G130" s="433"/>
      <c r="H130" s="433"/>
      <c r="I130" s="433"/>
      <c r="J130" s="433"/>
      <c r="K130" s="433"/>
      <c r="L130" s="433"/>
      <c r="M130" s="433"/>
      <c r="N130" s="433"/>
      <c r="O130" s="433"/>
      <c r="P130" s="433"/>
      <c r="Q130" s="433"/>
      <c r="R130" s="433"/>
      <c r="S130" s="433"/>
      <c r="T130" s="433"/>
      <c r="U130" s="433"/>
      <c r="V130" s="433"/>
      <c r="W130" s="433"/>
      <c r="X130" s="433"/>
      <c r="Y130" s="433"/>
      <c r="Z130" s="433"/>
      <c r="AA130" s="433"/>
      <c r="AB130" s="433"/>
      <c r="AC130" s="433"/>
      <c r="AD130" s="433"/>
      <c r="AE130" s="433"/>
      <c r="AF130" s="433"/>
      <c r="AG130" s="433"/>
      <c r="AH130" s="433"/>
      <c r="AI130" s="433"/>
      <c r="AJ130" s="433"/>
      <c r="AK130" s="433"/>
      <c r="AL130" s="433"/>
      <c r="AM130" s="433"/>
      <c r="AN130" s="433"/>
      <c r="AO130" s="433"/>
      <c r="AP130" s="433"/>
      <c r="AQ130" s="433"/>
      <c r="AR130" s="433"/>
      <c r="AS130" s="433"/>
      <c r="AV130" s="458"/>
      <c r="AW130" s="458"/>
      <c r="AX130" s="458"/>
      <c r="AY130" s="458"/>
      <c r="AZ130" s="458"/>
      <c r="BA130" s="458"/>
      <c r="BB130" s="458"/>
      <c r="BC130" s="458"/>
      <c r="BD130" s="458"/>
      <c r="BE130" s="458"/>
      <c r="BF130" s="458"/>
      <c r="BG130" s="458"/>
      <c r="BH130" s="458"/>
      <c r="BI130" s="458"/>
      <c r="BJ130" s="458"/>
      <c r="BK130" s="458"/>
      <c r="BL130" s="458"/>
      <c r="BM130" s="458"/>
      <c r="BN130" s="458"/>
      <c r="BO130" s="458"/>
      <c r="BP130" s="458"/>
      <c r="BQ130" s="458"/>
      <c r="BR130" s="458"/>
      <c r="BS130" s="458"/>
      <c r="BT130" s="458"/>
      <c r="BU130" s="458"/>
      <c r="BV130" s="458"/>
      <c r="BW130" s="458"/>
      <c r="BX130" s="458"/>
      <c r="BY130" s="458"/>
      <c r="BZ130" s="458"/>
      <c r="CA130" s="458"/>
      <c r="CB130" s="458"/>
      <c r="CC130" s="458"/>
      <c r="CD130" s="458"/>
      <c r="CE130" s="458"/>
      <c r="CF130" s="460"/>
    </row>
    <row r="131" spans="3:84" ht="3.75" customHeight="1" x14ac:dyDescent="0.15">
      <c r="C131" s="449"/>
      <c r="D131" s="433"/>
      <c r="E131" s="433"/>
      <c r="F131" s="433"/>
      <c r="G131" s="433"/>
      <c r="H131" s="433"/>
      <c r="I131" s="433"/>
      <c r="J131" s="433"/>
      <c r="K131" s="433"/>
      <c r="L131" s="433"/>
      <c r="M131" s="433"/>
      <c r="N131" s="433"/>
      <c r="O131" s="433"/>
      <c r="P131" s="433"/>
      <c r="Q131" s="433"/>
      <c r="R131" s="433"/>
      <c r="S131" s="433"/>
      <c r="T131" s="433"/>
      <c r="U131" s="433"/>
      <c r="V131" s="433"/>
      <c r="W131" s="433"/>
      <c r="X131" s="433"/>
      <c r="Y131" s="433"/>
      <c r="Z131" s="433"/>
      <c r="AA131" s="433"/>
      <c r="AB131" s="433"/>
      <c r="AC131" s="433"/>
      <c r="AD131" s="433"/>
      <c r="AE131" s="433"/>
      <c r="AF131" s="433"/>
      <c r="AG131" s="433"/>
      <c r="AH131" s="433"/>
      <c r="AI131" s="433"/>
      <c r="AJ131" s="433"/>
      <c r="AK131" s="433"/>
      <c r="AL131" s="433"/>
      <c r="AM131" s="433"/>
      <c r="AN131" s="433"/>
      <c r="AO131" s="433"/>
      <c r="AP131" s="433"/>
      <c r="AQ131" s="433"/>
      <c r="AR131" s="433"/>
      <c r="AS131" s="433"/>
      <c r="AV131" s="458"/>
      <c r="AW131" s="458"/>
      <c r="AX131" s="458"/>
      <c r="AY131" s="458"/>
      <c r="AZ131" s="458"/>
      <c r="BA131" s="458"/>
      <c r="BB131" s="458"/>
      <c r="BC131" s="458"/>
      <c r="BD131" s="458"/>
      <c r="BE131" s="458"/>
      <c r="BF131" s="458"/>
      <c r="BG131" s="458"/>
      <c r="BH131" s="458"/>
      <c r="BI131" s="458"/>
      <c r="BJ131" s="458"/>
      <c r="BK131" s="458"/>
      <c r="BL131" s="458"/>
      <c r="BM131" s="458"/>
      <c r="BN131" s="458"/>
      <c r="BO131" s="458"/>
      <c r="BP131" s="458"/>
      <c r="BQ131" s="458"/>
      <c r="BR131" s="458"/>
      <c r="BS131" s="458"/>
      <c r="BT131" s="458"/>
      <c r="BU131" s="458"/>
      <c r="BV131" s="458"/>
      <c r="BW131" s="458"/>
      <c r="BX131" s="458"/>
      <c r="BY131" s="458"/>
      <c r="BZ131" s="458"/>
      <c r="CA131" s="458"/>
      <c r="CB131" s="458"/>
      <c r="CC131" s="458"/>
      <c r="CD131" s="458"/>
      <c r="CE131" s="458"/>
      <c r="CF131" s="460"/>
    </row>
    <row r="132" spans="3:84" ht="3.75" customHeight="1" x14ac:dyDescent="0.15">
      <c r="C132" s="449"/>
      <c r="D132" s="433"/>
      <c r="E132" s="433"/>
      <c r="F132" s="433"/>
      <c r="G132" s="433"/>
      <c r="H132" s="433"/>
      <c r="I132" s="433"/>
      <c r="J132" s="433"/>
      <c r="K132" s="433"/>
      <c r="L132" s="433"/>
      <c r="M132" s="433"/>
      <c r="N132" s="433"/>
      <c r="O132" s="433"/>
      <c r="P132" s="433"/>
      <c r="Q132" s="433"/>
      <c r="R132" s="433"/>
      <c r="S132" s="433"/>
      <c r="T132" s="433"/>
      <c r="U132" s="433"/>
      <c r="V132" s="433"/>
      <c r="W132" s="433"/>
      <c r="X132" s="433"/>
      <c r="Y132" s="433"/>
      <c r="Z132" s="433"/>
      <c r="AA132" s="433"/>
      <c r="AB132" s="433"/>
      <c r="AC132" s="433"/>
      <c r="AD132" s="433"/>
      <c r="AE132" s="433"/>
      <c r="AF132" s="433"/>
      <c r="AG132" s="433"/>
      <c r="AH132" s="433"/>
      <c r="AI132" s="433"/>
      <c r="AJ132" s="433"/>
      <c r="AK132" s="433"/>
      <c r="AL132" s="433"/>
      <c r="AM132" s="433"/>
      <c r="AN132" s="433"/>
      <c r="AO132" s="433"/>
      <c r="AP132" s="433"/>
      <c r="AQ132" s="433"/>
      <c r="AR132" s="433"/>
      <c r="AS132" s="433"/>
      <c r="AV132" s="458"/>
      <c r="AW132" s="458"/>
      <c r="AX132" s="458"/>
      <c r="AY132" s="458"/>
      <c r="AZ132" s="458"/>
      <c r="BA132" s="458"/>
      <c r="BB132" s="458"/>
      <c r="BC132" s="458"/>
      <c r="BD132" s="458"/>
      <c r="BE132" s="458"/>
      <c r="BF132" s="458"/>
      <c r="BG132" s="458"/>
      <c r="BH132" s="458"/>
      <c r="BI132" s="458"/>
      <c r="BJ132" s="458"/>
      <c r="BK132" s="458"/>
      <c r="BL132" s="458"/>
      <c r="BM132" s="458"/>
      <c r="BN132" s="458"/>
      <c r="BO132" s="458"/>
      <c r="BP132" s="458"/>
      <c r="BQ132" s="458"/>
      <c r="BR132" s="458"/>
      <c r="BS132" s="458"/>
      <c r="BT132" s="458"/>
      <c r="BU132" s="458"/>
      <c r="BV132" s="458"/>
      <c r="BW132" s="458"/>
      <c r="BX132" s="458"/>
      <c r="BY132" s="458"/>
      <c r="BZ132" s="458"/>
      <c r="CA132" s="458"/>
      <c r="CB132" s="458"/>
      <c r="CC132" s="458"/>
      <c r="CD132" s="458"/>
      <c r="CE132" s="458"/>
      <c r="CF132" s="460"/>
    </row>
    <row r="133" spans="3:84" ht="3.75" customHeight="1" x14ac:dyDescent="0.15">
      <c r="C133" s="449"/>
      <c r="D133" s="433"/>
      <c r="E133" s="433"/>
      <c r="F133" s="433"/>
      <c r="G133" s="433"/>
      <c r="H133" s="433"/>
      <c r="I133" s="433"/>
      <c r="J133" s="433"/>
      <c r="K133" s="433"/>
      <c r="L133" s="433"/>
      <c r="M133" s="433"/>
      <c r="N133" s="433"/>
      <c r="O133" s="433"/>
      <c r="P133" s="433"/>
      <c r="Q133" s="433"/>
      <c r="R133" s="433"/>
      <c r="S133" s="433"/>
      <c r="T133" s="433"/>
      <c r="U133" s="433"/>
      <c r="V133" s="433"/>
      <c r="W133" s="433"/>
      <c r="X133" s="433"/>
      <c r="Y133" s="433"/>
      <c r="Z133" s="433"/>
      <c r="AA133" s="433"/>
      <c r="AB133" s="433"/>
      <c r="AC133" s="433"/>
      <c r="AD133" s="433"/>
      <c r="AE133" s="433"/>
      <c r="AF133" s="433"/>
      <c r="AG133" s="433"/>
      <c r="AH133" s="433"/>
      <c r="AI133" s="433"/>
      <c r="AJ133" s="433"/>
      <c r="AK133" s="433"/>
      <c r="AL133" s="433"/>
      <c r="AM133" s="433"/>
      <c r="AN133" s="433"/>
      <c r="AO133" s="433"/>
      <c r="AP133" s="433"/>
      <c r="AQ133" s="433"/>
      <c r="AR133" s="433"/>
      <c r="AS133" s="433"/>
      <c r="AV133" s="458"/>
      <c r="AW133" s="458"/>
      <c r="AX133" s="458"/>
      <c r="AY133" s="458"/>
      <c r="AZ133" s="458"/>
      <c r="BA133" s="458"/>
      <c r="BB133" s="458"/>
      <c r="BC133" s="458"/>
      <c r="BD133" s="458"/>
      <c r="BE133" s="458"/>
      <c r="BF133" s="458"/>
      <c r="BG133" s="458"/>
      <c r="BH133" s="458"/>
      <c r="BI133" s="458"/>
      <c r="BJ133" s="458"/>
      <c r="BK133" s="458"/>
      <c r="BL133" s="458"/>
      <c r="BM133" s="458"/>
      <c r="BN133" s="458"/>
      <c r="BO133" s="458"/>
      <c r="BP133" s="458"/>
      <c r="BQ133" s="458"/>
      <c r="BR133" s="458"/>
      <c r="BS133" s="458"/>
      <c r="BT133" s="458"/>
      <c r="BU133" s="458"/>
      <c r="BV133" s="458"/>
      <c r="BW133" s="458"/>
      <c r="BX133" s="458"/>
      <c r="BY133" s="458"/>
      <c r="BZ133" s="458"/>
      <c r="CA133" s="458"/>
      <c r="CB133" s="458"/>
      <c r="CC133" s="458"/>
      <c r="CD133" s="458"/>
      <c r="CE133" s="458"/>
      <c r="CF133" s="460"/>
    </row>
    <row r="134" spans="3:84" ht="3.75" customHeight="1" x14ac:dyDescent="0.15">
      <c r="C134" s="449"/>
      <c r="D134" s="433"/>
      <c r="E134" s="433"/>
      <c r="F134" s="433"/>
      <c r="G134" s="433"/>
      <c r="H134" s="433"/>
      <c r="I134" s="433"/>
      <c r="J134" s="433"/>
      <c r="K134" s="433"/>
      <c r="L134" s="433"/>
      <c r="M134" s="433"/>
      <c r="N134" s="433"/>
      <c r="O134" s="433"/>
      <c r="P134" s="433"/>
      <c r="Q134" s="433"/>
      <c r="R134" s="433"/>
      <c r="S134" s="433"/>
      <c r="T134" s="433"/>
      <c r="U134" s="433"/>
      <c r="V134" s="433"/>
      <c r="W134" s="433"/>
      <c r="X134" s="433"/>
      <c r="Y134" s="433"/>
      <c r="Z134" s="433"/>
      <c r="AA134" s="433"/>
      <c r="AB134" s="433"/>
      <c r="AC134" s="433"/>
      <c r="AD134" s="433"/>
      <c r="AE134" s="433"/>
      <c r="AF134" s="433"/>
      <c r="AG134" s="433"/>
      <c r="AH134" s="433"/>
      <c r="AI134" s="433"/>
      <c r="AJ134" s="433"/>
      <c r="AK134" s="433"/>
      <c r="AL134" s="433"/>
      <c r="AM134" s="433"/>
      <c r="AN134" s="433"/>
      <c r="AO134" s="433"/>
      <c r="AP134" s="433"/>
      <c r="AQ134" s="433"/>
      <c r="AR134" s="433"/>
      <c r="AS134" s="433"/>
      <c r="AV134" s="458"/>
      <c r="AW134" s="458"/>
      <c r="AX134" s="458"/>
      <c r="AY134" s="458"/>
      <c r="AZ134" s="458"/>
      <c r="BA134" s="458"/>
      <c r="BB134" s="458"/>
      <c r="BC134" s="458"/>
      <c r="BD134" s="458"/>
      <c r="BE134" s="458"/>
      <c r="BF134" s="458"/>
      <c r="BG134" s="458"/>
      <c r="BH134" s="458"/>
      <c r="BI134" s="458"/>
      <c r="BJ134" s="458"/>
      <c r="BK134" s="458"/>
      <c r="BL134" s="458"/>
      <c r="BM134" s="458"/>
      <c r="BN134" s="458"/>
      <c r="BO134" s="458"/>
      <c r="BP134" s="458"/>
      <c r="BQ134" s="458"/>
      <c r="BR134" s="458"/>
      <c r="BS134" s="458"/>
      <c r="BT134" s="458"/>
      <c r="BU134" s="458"/>
      <c r="BV134" s="458"/>
      <c r="BW134" s="458"/>
      <c r="BX134" s="458"/>
      <c r="BY134" s="458"/>
      <c r="BZ134" s="458"/>
      <c r="CA134" s="458"/>
      <c r="CB134" s="458"/>
      <c r="CC134" s="458"/>
      <c r="CD134" s="458"/>
      <c r="CE134" s="458"/>
      <c r="CF134" s="460"/>
    </row>
    <row r="135" spans="3:84" ht="3.75" customHeight="1" x14ac:dyDescent="0.15">
      <c r="C135" s="449"/>
      <c r="D135" s="433"/>
      <c r="E135" s="433"/>
      <c r="F135" s="433"/>
      <c r="G135" s="433"/>
      <c r="H135" s="433"/>
      <c r="I135" s="433"/>
      <c r="J135" s="433"/>
      <c r="K135" s="433"/>
      <c r="L135" s="433"/>
      <c r="M135" s="433"/>
      <c r="N135" s="433"/>
      <c r="O135" s="433"/>
      <c r="P135" s="433"/>
      <c r="Q135" s="433"/>
      <c r="R135" s="433"/>
      <c r="S135" s="433"/>
      <c r="T135" s="433"/>
      <c r="U135" s="433"/>
      <c r="V135" s="433"/>
      <c r="W135" s="433"/>
      <c r="X135" s="433"/>
      <c r="Y135" s="433"/>
      <c r="Z135" s="433"/>
      <c r="AA135" s="433"/>
      <c r="AB135" s="433"/>
      <c r="AC135" s="433"/>
      <c r="AD135" s="433"/>
      <c r="AE135" s="433"/>
      <c r="AF135" s="433"/>
      <c r="AG135" s="433"/>
      <c r="AH135" s="433"/>
      <c r="AI135" s="433"/>
      <c r="AJ135" s="433"/>
      <c r="AK135" s="433"/>
      <c r="AL135" s="433"/>
      <c r="AM135" s="433"/>
      <c r="AN135" s="433"/>
      <c r="AO135" s="433"/>
      <c r="AP135" s="433"/>
      <c r="AQ135" s="433"/>
      <c r="AR135" s="433"/>
      <c r="AS135" s="433"/>
      <c r="AV135" s="458"/>
      <c r="AW135" s="458"/>
      <c r="AX135" s="458"/>
      <c r="AY135" s="458"/>
      <c r="AZ135" s="458"/>
      <c r="BA135" s="458"/>
      <c r="BB135" s="458"/>
      <c r="BC135" s="458"/>
      <c r="BD135" s="458"/>
      <c r="BE135" s="458"/>
      <c r="BF135" s="458"/>
      <c r="BG135" s="458"/>
      <c r="BH135" s="458"/>
      <c r="BI135" s="458"/>
      <c r="BJ135" s="458"/>
      <c r="BK135" s="458"/>
      <c r="BL135" s="458"/>
      <c r="BM135" s="458"/>
      <c r="BN135" s="458"/>
      <c r="BO135" s="458"/>
      <c r="BP135" s="458"/>
      <c r="BQ135" s="458"/>
      <c r="BR135" s="458"/>
      <c r="BS135" s="458"/>
      <c r="BT135" s="458"/>
      <c r="BU135" s="458"/>
      <c r="BV135" s="458"/>
      <c r="BW135" s="458"/>
      <c r="BX135" s="458"/>
      <c r="BY135" s="458"/>
      <c r="BZ135" s="458"/>
      <c r="CA135" s="458"/>
      <c r="CB135" s="458"/>
      <c r="CC135" s="458"/>
      <c r="CD135" s="458"/>
      <c r="CE135" s="458"/>
      <c r="CF135" s="460"/>
    </row>
    <row r="136" spans="3:84" ht="3.75" customHeight="1" x14ac:dyDescent="0.15">
      <c r="C136" s="449"/>
      <c r="D136" s="433"/>
      <c r="E136" s="433"/>
      <c r="F136" s="433"/>
      <c r="G136" s="433"/>
      <c r="H136" s="433"/>
      <c r="I136" s="433"/>
      <c r="J136" s="433"/>
      <c r="K136" s="433"/>
      <c r="L136" s="433"/>
      <c r="M136" s="433"/>
      <c r="N136" s="433"/>
      <c r="O136" s="433"/>
      <c r="P136" s="433"/>
      <c r="Q136" s="433"/>
      <c r="R136" s="433"/>
      <c r="S136" s="433"/>
      <c r="T136" s="433"/>
      <c r="U136" s="433"/>
      <c r="V136" s="433"/>
      <c r="W136" s="433"/>
      <c r="X136" s="433"/>
      <c r="Y136" s="433"/>
      <c r="Z136" s="433"/>
      <c r="AA136" s="433"/>
      <c r="AB136" s="433"/>
      <c r="AC136" s="433"/>
      <c r="AD136" s="433"/>
      <c r="AE136" s="433"/>
      <c r="AF136" s="433"/>
      <c r="AG136" s="433"/>
      <c r="AH136" s="433"/>
      <c r="AI136" s="433"/>
      <c r="AJ136" s="433"/>
      <c r="AK136" s="433"/>
      <c r="AL136" s="433"/>
      <c r="AM136" s="433"/>
      <c r="AN136" s="433"/>
      <c r="AO136" s="433"/>
      <c r="AP136" s="433"/>
      <c r="AQ136" s="433"/>
      <c r="AR136" s="433"/>
      <c r="AS136" s="433"/>
      <c r="AV136" s="458"/>
      <c r="AW136" s="458"/>
      <c r="AX136" s="458"/>
      <c r="AY136" s="458"/>
      <c r="AZ136" s="458"/>
      <c r="BA136" s="458"/>
      <c r="BB136" s="458"/>
      <c r="BC136" s="458"/>
      <c r="BD136" s="458"/>
      <c r="BE136" s="458"/>
      <c r="BF136" s="458"/>
      <c r="BG136" s="458"/>
      <c r="BH136" s="458"/>
      <c r="BI136" s="458"/>
      <c r="BJ136" s="458"/>
      <c r="BK136" s="458"/>
      <c r="BL136" s="458"/>
      <c r="BM136" s="458"/>
      <c r="BN136" s="458"/>
      <c r="BO136" s="458"/>
      <c r="BP136" s="458"/>
      <c r="BQ136" s="458"/>
      <c r="BR136" s="458"/>
      <c r="BS136" s="458"/>
      <c r="BT136" s="458"/>
      <c r="BU136" s="458"/>
      <c r="BV136" s="458"/>
      <c r="BW136" s="458"/>
      <c r="BX136" s="458"/>
      <c r="BY136" s="458"/>
      <c r="BZ136" s="458"/>
      <c r="CA136" s="458"/>
      <c r="CB136" s="458"/>
      <c r="CC136" s="458"/>
      <c r="CD136" s="458"/>
      <c r="CE136" s="458"/>
      <c r="CF136" s="460"/>
    </row>
    <row r="137" spans="3:84" ht="3.75" customHeight="1" x14ac:dyDescent="0.15">
      <c r="C137" s="449"/>
      <c r="D137" s="433"/>
      <c r="E137" s="433"/>
      <c r="F137" s="433"/>
      <c r="G137" s="433"/>
      <c r="H137" s="433"/>
      <c r="I137" s="433"/>
      <c r="J137" s="433"/>
      <c r="K137" s="433"/>
      <c r="L137" s="433"/>
      <c r="M137" s="433"/>
      <c r="N137" s="433"/>
      <c r="O137" s="433"/>
      <c r="P137" s="433"/>
      <c r="Q137" s="433"/>
      <c r="R137" s="433"/>
      <c r="S137" s="433"/>
      <c r="T137" s="433"/>
      <c r="U137" s="433"/>
      <c r="V137" s="433"/>
      <c r="W137" s="433"/>
      <c r="X137" s="433"/>
      <c r="Y137" s="433"/>
      <c r="Z137" s="433"/>
      <c r="AA137" s="433"/>
      <c r="AB137" s="433"/>
      <c r="AC137" s="433"/>
      <c r="AD137" s="433"/>
      <c r="AE137" s="433"/>
      <c r="AF137" s="433"/>
      <c r="AG137" s="433"/>
      <c r="AH137" s="433"/>
      <c r="AI137" s="433"/>
      <c r="AJ137" s="433"/>
      <c r="AK137" s="433"/>
      <c r="AL137" s="433"/>
      <c r="AM137" s="433"/>
      <c r="AN137" s="433"/>
      <c r="AO137" s="433"/>
      <c r="AP137" s="433"/>
      <c r="AQ137" s="433"/>
      <c r="AR137" s="433"/>
      <c r="AS137" s="433"/>
      <c r="AV137" s="458"/>
      <c r="AW137" s="458"/>
      <c r="AX137" s="458"/>
      <c r="AY137" s="458"/>
      <c r="AZ137" s="458"/>
      <c r="BA137" s="458"/>
      <c r="BB137" s="458"/>
      <c r="BC137" s="458"/>
      <c r="BD137" s="458"/>
      <c r="BE137" s="458"/>
      <c r="BF137" s="458"/>
      <c r="BG137" s="458"/>
      <c r="BH137" s="458"/>
      <c r="BI137" s="458"/>
      <c r="BJ137" s="458"/>
      <c r="BK137" s="458"/>
      <c r="BL137" s="458"/>
      <c r="BM137" s="458"/>
      <c r="BN137" s="458"/>
      <c r="BO137" s="458"/>
      <c r="BP137" s="458"/>
      <c r="BQ137" s="458"/>
      <c r="BR137" s="458"/>
      <c r="BS137" s="458"/>
      <c r="BT137" s="458"/>
      <c r="BU137" s="458"/>
      <c r="BV137" s="458"/>
      <c r="BW137" s="458"/>
      <c r="BX137" s="458"/>
      <c r="BY137" s="458"/>
      <c r="BZ137" s="458"/>
      <c r="CA137" s="458"/>
      <c r="CB137" s="458"/>
      <c r="CC137" s="458"/>
      <c r="CD137" s="458"/>
      <c r="CE137" s="458"/>
      <c r="CF137" s="460"/>
    </row>
    <row r="138" spans="3:84" ht="3.75" customHeight="1" x14ac:dyDescent="0.15">
      <c r="C138" s="449"/>
      <c r="D138" s="433"/>
      <c r="E138" s="433"/>
      <c r="F138" s="433"/>
      <c r="G138" s="433"/>
      <c r="H138" s="433"/>
      <c r="I138" s="433"/>
      <c r="J138" s="433"/>
      <c r="K138" s="433"/>
      <c r="L138" s="433"/>
      <c r="M138" s="433"/>
      <c r="N138" s="433"/>
      <c r="O138" s="433"/>
      <c r="P138" s="433"/>
      <c r="Q138" s="433"/>
      <c r="R138" s="433"/>
      <c r="S138" s="433"/>
      <c r="T138" s="433"/>
      <c r="U138" s="433"/>
      <c r="V138" s="433"/>
      <c r="W138" s="433"/>
      <c r="X138" s="433"/>
      <c r="Y138" s="433"/>
      <c r="Z138" s="433"/>
      <c r="AA138" s="433"/>
      <c r="AB138" s="433"/>
      <c r="AC138" s="433"/>
      <c r="AD138" s="433"/>
      <c r="AE138" s="433"/>
      <c r="AF138" s="433"/>
      <c r="AG138" s="433"/>
      <c r="AH138" s="433"/>
      <c r="AI138" s="433"/>
      <c r="AJ138" s="433"/>
      <c r="AK138" s="433"/>
      <c r="AL138" s="433"/>
      <c r="AM138" s="433"/>
      <c r="AN138" s="433"/>
      <c r="AO138" s="433"/>
      <c r="AP138" s="433"/>
      <c r="AQ138" s="433"/>
      <c r="AR138" s="433"/>
      <c r="AS138" s="433"/>
      <c r="AV138" s="458"/>
      <c r="AW138" s="458"/>
      <c r="AX138" s="458"/>
      <c r="AY138" s="458"/>
      <c r="AZ138" s="458"/>
      <c r="BA138" s="458"/>
      <c r="BB138" s="458"/>
      <c r="BC138" s="458"/>
      <c r="BD138" s="458"/>
      <c r="BE138" s="458"/>
      <c r="BF138" s="458"/>
      <c r="BG138" s="458"/>
      <c r="BH138" s="458"/>
      <c r="BI138" s="458"/>
      <c r="BJ138" s="458"/>
      <c r="BK138" s="458"/>
      <c r="BL138" s="458"/>
      <c r="BM138" s="458"/>
      <c r="BN138" s="458"/>
      <c r="BO138" s="458"/>
      <c r="BP138" s="458"/>
      <c r="BQ138" s="458"/>
      <c r="BR138" s="458"/>
      <c r="BS138" s="458"/>
      <c r="BT138" s="458"/>
      <c r="BU138" s="458"/>
      <c r="BV138" s="458"/>
      <c r="BW138" s="458"/>
      <c r="BX138" s="458"/>
      <c r="BY138" s="458"/>
      <c r="BZ138" s="458"/>
      <c r="CA138" s="458"/>
      <c r="CB138" s="458"/>
      <c r="CC138" s="458"/>
      <c r="CD138" s="458"/>
      <c r="CE138" s="458"/>
      <c r="CF138" s="460"/>
    </row>
    <row r="139" spans="3:84" ht="3.75" customHeight="1" x14ac:dyDescent="0.15">
      <c r="C139" s="449"/>
      <c r="D139" s="433"/>
      <c r="E139" s="433"/>
      <c r="F139" s="433"/>
      <c r="G139" s="433"/>
      <c r="H139" s="433"/>
      <c r="I139" s="433"/>
      <c r="J139" s="433"/>
      <c r="K139" s="433"/>
      <c r="L139" s="433"/>
      <c r="M139" s="433"/>
      <c r="N139" s="433"/>
      <c r="O139" s="433"/>
      <c r="P139" s="433"/>
      <c r="Q139" s="433"/>
      <c r="R139" s="433"/>
      <c r="S139" s="433"/>
      <c r="T139" s="433"/>
      <c r="U139" s="433"/>
      <c r="V139" s="433"/>
      <c r="W139" s="433"/>
      <c r="X139" s="433"/>
      <c r="Y139" s="433"/>
      <c r="Z139" s="433"/>
      <c r="AA139" s="433"/>
      <c r="AB139" s="433"/>
      <c r="AC139" s="433"/>
      <c r="AD139" s="433"/>
      <c r="AE139" s="433"/>
      <c r="AF139" s="433"/>
      <c r="AG139" s="433"/>
      <c r="AH139" s="433"/>
      <c r="AI139" s="433"/>
      <c r="AJ139" s="433"/>
      <c r="AK139" s="433"/>
      <c r="AL139" s="433"/>
      <c r="AM139" s="433"/>
      <c r="AN139" s="433"/>
      <c r="AO139" s="433"/>
      <c r="AP139" s="433"/>
      <c r="AQ139" s="433"/>
      <c r="AR139" s="433"/>
      <c r="AS139" s="433"/>
      <c r="AV139" s="458"/>
      <c r="AW139" s="458"/>
      <c r="AX139" s="458"/>
      <c r="AY139" s="458"/>
      <c r="AZ139" s="458"/>
      <c r="BA139" s="458"/>
      <c r="BB139" s="458"/>
      <c r="BC139" s="458"/>
      <c r="BD139" s="458"/>
      <c r="BE139" s="458"/>
      <c r="BF139" s="458"/>
      <c r="BG139" s="458"/>
      <c r="BH139" s="458"/>
      <c r="BI139" s="458"/>
      <c r="BJ139" s="458"/>
      <c r="BK139" s="458"/>
      <c r="BL139" s="458"/>
      <c r="BM139" s="458"/>
      <c r="BN139" s="458"/>
      <c r="BO139" s="458"/>
      <c r="BP139" s="458"/>
      <c r="BQ139" s="458"/>
      <c r="BR139" s="458"/>
      <c r="BS139" s="458"/>
      <c r="BT139" s="458"/>
      <c r="BU139" s="458"/>
      <c r="BV139" s="458"/>
      <c r="BW139" s="458"/>
      <c r="BX139" s="458"/>
      <c r="BY139" s="458"/>
      <c r="BZ139" s="458"/>
      <c r="CA139" s="458"/>
      <c r="CB139" s="458"/>
      <c r="CC139" s="458"/>
      <c r="CD139" s="458"/>
      <c r="CE139" s="458"/>
      <c r="CF139" s="460"/>
    </row>
    <row r="140" spans="3:84" ht="3.75" customHeight="1" x14ac:dyDescent="0.15">
      <c r="C140" s="449"/>
      <c r="D140" s="433"/>
      <c r="E140" s="433"/>
      <c r="F140" s="433"/>
      <c r="G140" s="433"/>
      <c r="H140" s="433"/>
      <c r="I140" s="433"/>
      <c r="J140" s="433"/>
      <c r="K140" s="433"/>
      <c r="L140" s="433"/>
      <c r="M140" s="433"/>
      <c r="N140" s="433"/>
      <c r="O140" s="433"/>
      <c r="P140" s="433"/>
      <c r="Q140" s="433"/>
      <c r="R140" s="433"/>
      <c r="S140" s="433"/>
      <c r="T140" s="433"/>
      <c r="U140" s="433"/>
      <c r="V140" s="433"/>
      <c r="W140" s="433"/>
      <c r="X140" s="433"/>
      <c r="Y140" s="433"/>
      <c r="Z140" s="433"/>
      <c r="AA140" s="433"/>
      <c r="AB140" s="433"/>
      <c r="AC140" s="433"/>
      <c r="AD140" s="433"/>
      <c r="AE140" s="433"/>
      <c r="AF140" s="433"/>
      <c r="AG140" s="433"/>
      <c r="AH140" s="433"/>
      <c r="AI140" s="433"/>
      <c r="AJ140" s="433"/>
      <c r="AK140" s="433"/>
      <c r="AL140" s="433"/>
      <c r="AM140" s="433"/>
      <c r="AN140" s="433"/>
      <c r="AO140" s="433"/>
      <c r="AP140" s="433"/>
      <c r="AQ140" s="433"/>
      <c r="AR140" s="433"/>
      <c r="AS140" s="433"/>
      <c r="AV140" s="458"/>
      <c r="AW140" s="458"/>
      <c r="AX140" s="458"/>
      <c r="AY140" s="458"/>
      <c r="AZ140" s="458"/>
      <c r="BA140" s="458"/>
      <c r="BB140" s="458"/>
      <c r="BC140" s="458"/>
      <c r="BD140" s="458"/>
      <c r="BE140" s="458"/>
      <c r="BF140" s="458"/>
      <c r="BG140" s="458"/>
      <c r="BH140" s="458"/>
      <c r="BI140" s="458"/>
      <c r="BJ140" s="458"/>
      <c r="BK140" s="458"/>
      <c r="BL140" s="458"/>
      <c r="BM140" s="458"/>
      <c r="BN140" s="458"/>
      <c r="BO140" s="458"/>
      <c r="BP140" s="458"/>
      <c r="BQ140" s="458"/>
      <c r="BR140" s="458"/>
      <c r="BS140" s="458"/>
      <c r="BT140" s="458"/>
      <c r="BU140" s="458"/>
      <c r="BV140" s="458"/>
      <c r="BW140" s="458"/>
      <c r="BX140" s="458"/>
      <c r="BY140" s="458"/>
      <c r="BZ140" s="458"/>
      <c r="CA140" s="458"/>
      <c r="CB140" s="458"/>
      <c r="CC140" s="458"/>
      <c r="CD140" s="458"/>
      <c r="CE140" s="458"/>
      <c r="CF140" s="460"/>
    </row>
    <row r="141" spans="3:84" ht="3.75" customHeight="1" x14ac:dyDescent="0.15">
      <c r="C141" s="449"/>
      <c r="D141" s="433"/>
      <c r="E141" s="433"/>
      <c r="F141" s="433"/>
      <c r="G141" s="433"/>
      <c r="H141" s="433"/>
      <c r="I141" s="433"/>
      <c r="J141" s="433"/>
      <c r="K141" s="433"/>
      <c r="L141" s="433"/>
      <c r="M141" s="433"/>
      <c r="N141" s="433"/>
      <c r="O141" s="433"/>
      <c r="P141" s="433"/>
      <c r="Q141" s="433"/>
      <c r="R141" s="433"/>
      <c r="S141" s="433"/>
      <c r="T141" s="433"/>
      <c r="U141" s="433"/>
      <c r="V141" s="433"/>
      <c r="W141" s="433"/>
      <c r="X141" s="433"/>
      <c r="Y141" s="433"/>
      <c r="Z141" s="433"/>
      <c r="AA141" s="433"/>
      <c r="AB141" s="433"/>
      <c r="AC141" s="433"/>
      <c r="AD141" s="433"/>
      <c r="AE141" s="433"/>
      <c r="AF141" s="433"/>
      <c r="AG141" s="433"/>
      <c r="AH141" s="433"/>
      <c r="AI141" s="433"/>
      <c r="AJ141" s="433"/>
      <c r="AK141" s="433"/>
      <c r="AL141" s="433"/>
      <c r="AM141" s="433"/>
      <c r="AN141" s="433"/>
      <c r="AO141" s="433"/>
      <c r="AP141" s="433"/>
      <c r="AQ141" s="433"/>
      <c r="AR141" s="433"/>
      <c r="AS141" s="433"/>
      <c r="AV141" s="458"/>
      <c r="AW141" s="458"/>
      <c r="AX141" s="458"/>
      <c r="AY141" s="458"/>
      <c r="AZ141" s="458"/>
      <c r="BA141" s="458"/>
      <c r="BB141" s="458"/>
      <c r="BC141" s="458"/>
      <c r="BD141" s="458"/>
      <c r="BE141" s="458"/>
      <c r="BF141" s="458"/>
      <c r="BG141" s="458"/>
      <c r="BH141" s="458"/>
      <c r="BI141" s="458"/>
      <c r="BJ141" s="458"/>
      <c r="BK141" s="458"/>
      <c r="BL141" s="458"/>
      <c r="BM141" s="458"/>
      <c r="BN141" s="458"/>
      <c r="BO141" s="458"/>
      <c r="BP141" s="458"/>
      <c r="BQ141" s="458"/>
      <c r="BR141" s="458"/>
      <c r="BS141" s="458"/>
      <c r="BT141" s="458"/>
      <c r="BU141" s="458"/>
      <c r="BV141" s="458"/>
      <c r="BW141" s="458"/>
      <c r="BX141" s="458"/>
      <c r="BY141" s="458"/>
      <c r="BZ141" s="458"/>
      <c r="CA141" s="458"/>
      <c r="CB141" s="458"/>
      <c r="CC141" s="458"/>
      <c r="CD141" s="458"/>
      <c r="CE141" s="458"/>
      <c r="CF141" s="460"/>
    </row>
    <row r="142" spans="3:84" ht="3.75" customHeight="1" x14ac:dyDescent="0.15">
      <c r="C142" s="449"/>
      <c r="D142" s="433"/>
      <c r="E142" s="433"/>
      <c r="F142" s="433"/>
      <c r="G142" s="433"/>
      <c r="H142" s="433"/>
      <c r="I142" s="433"/>
      <c r="J142" s="433"/>
      <c r="K142" s="433"/>
      <c r="L142" s="433"/>
      <c r="M142" s="433"/>
      <c r="N142" s="433"/>
      <c r="O142" s="433"/>
      <c r="P142" s="433"/>
      <c r="Q142" s="433"/>
      <c r="R142" s="433"/>
      <c r="S142" s="433"/>
      <c r="T142" s="433"/>
      <c r="U142" s="433"/>
      <c r="V142" s="433"/>
      <c r="W142" s="433"/>
      <c r="X142" s="433"/>
      <c r="Y142" s="433"/>
      <c r="Z142" s="433"/>
      <c r="AA142" s="433"/>
      <c r="AB142" s="433"/>
      <c r="AC142" s="433"/>
      <c r="AD142" s="433"/>
      <c r="AE142" s="433"/>
      <c r="AF142" s="433"/>
      <c r="AG142" s="433"/>
      <c r="AH142" s="433"/>
      <c r="AI142" s="433"/>
      <c r="AJ142" s="433"/>
      <c r="AK142" s="433"/>
      <c r="AL142" s="433"/>
      <c r="AM142" s="433"/>
      <c r="AN142" s="433"/>
      <c r="AO142" s="433"/>
      <c r="AP142" s="433"/>
      <c r="AQ142" s="433"/>
      <c r="AR142" s="433"/>
      <c r="AS142" s="433"/>
      <c r="AV142" s="458"/>
      <c r="AW142" s="458"/>
      <c r="AX142" s="458"/>
      <c r="AY142" s="458"/>
      <c r="AZ142" s="458"/>
      <c r="BA142" s="458"/>
      <c r="BB142" s="458"/>
      <c r="BC142" s="458"/>
      <c r="BD142" s="458"/>
      <c r="BE142" s="458"/>
      <c r="BF142" s="458"/>
      <c r="BG142" s="458"/>
      <c r="BH142" s="458"/>
      <c r="BI142" s="458"/>
      <c r="BJ142" s="458"/>
      <c r="BK142" s="458"/>
      <c r="BL142" s="458"/>
      <c r="BM142" s="458"/>
      <c r="BN142" s="458"/>
      <c r="BO142" s="458"/>
      <c r="BP142" s="458"/>
      <c r="BQ142" s="458"/>
      <c r="BR142" s="458"/>
      <c r="BS142" s="458"/>
      <c r="BT142" s="458"/>
      <c r="BU142" s="458"/>
      <c r="BV142" s="458"/>
      <c r="BW142" s="458"/>
      <c r="BX142" s="458"/>
      <c r="BY142" s="458"/>
      <c r="BZ142" s="458"/>
      <c r="CA142" s="458"/>
      <c r="CB142" s="458"/>
      <c r="CC142" s="458"/>
      <c r="CD142" s="458"/>
      <c r="CE142" s="458"/>
      <c r="CF142" s="460"/>
    </row>
    <row r="143" spans="3:84" ht="3.75" customHeight="1" x14ac:dyDescent="0.15">
      <c r="C143" s="449"/>
      <c r="D143" s="433"/>
      <c r="E143" s="433"/>
      <c r="F143" s="433"/>
      <c r="G143" s="433"/>
      <c r="H143" s="433"/>
      <c r="I143" s="433"/>
      <c r="J143" s="433"/>
      <c r="K143" s="433"/>
      <c r="L143" s="433"/>
      <c r="M143" s="433"/>
      <c r="N143" s="433"/>
      <c r="O143" s="433"/>
      <c r="P143" s="433"/>
      <c r="Q143" s="433"/>
      <c r="R143" s="433"/>
      <c r="S143" s="433"/>
      <c r="T143" s="433"/>
      <c r="U143" s="433"/>
      <c r="V143" s="433"/>
      <c r="W143" s="433"/>
      <c r="X143" s="433"/>
      <c r="Y143" s="433"/>
      <c r="Z143" s="433"/>
      <c r="AA143" s="433"/>
      <c r="AB143" s="433"/>
      <c r="AC143" s="433"/>
      <c r="AD143" s="433"/>
      <c r="AE143" s="433"/>
      <c r="AF143" s="433"/>
      <c r="AG143" s="433"/>
      <c r="AH143" s="433"/>
      <c r="AI143" s="433"/>
      <c r="AJ143" s="433"/>
      <c r="AK143" s="433"/>
      <c r="AL143" s="433"/>
      <c r="AM143" s="433"/>
      <c r="AN143" s="433"/>
      <c r="AO143" s="433"/>
      <c r="AP143" s="433"/>
      <c r="AQ143" s="433"/>
      <c r="AR143" s="433"/>
      <c r="AS143" s="433"/>
      <c r="AV143" s="458"/>
      <c r="AW143" s="458"/>
      <c r="AX143" s="458"/>
      <c r="AY143" s="458"/>
      <c r="AZ143" s="458"/>
      <c r="BA143" s="458"/>
      <c r="BB143" s="458"/>
      <c r="BC143" s="458"/>
      <c r="BD143" s="458"/>
      <c r="BE143" s="458"/>
      <c r="BF143" s="458"/>
      <c r="BG143" s="458"/>
      <c r="BH143" s="458"/>
      <c r="BI143" s="458"/>
      <c r="BJ143" s="458"/>
      <c r="BK143" s="458"/>
      <c r="BL143" s="458"/>
      <c r="BM143" s="458"/>
      <c r="BN143" s="458"/>
      <c r="BO143" s="458"/>
      <c r="BP143" s="458"/>
      <c r="BQ143" s="458"/>
      <c r="BR143" s="458"/>
      <c r="BS143" s="458"/>
      <c r="BT143" s="458"/>
      <c r="BU143" s="458"/>
      <c r="BV143" s="458"/>
      <c r="BW143" s="458"/>
      <c r="BX143" s="458"/>
      <c r="BY143" s="458"/>
      <c r="BZ143" s="458"/>
      <c r="CA143" s="458"/>
      <c r="CB143" s="458"/>
      <c r="CC143" s="458"/>
      <c r="CD143" s="458"/>
      <c r="CE143" s="458"/>
      <c r="CF143" s="460"/>
    </row>
    <row r="144" spans="3:84" ht="3.75" customHeight="1" x14ac:dyDescent="0.15">
      <c r="C144" s="449"/>
      <c r="D144" s="433"/>
      <c r="E144" s="433"/>
      <c r="F144" s="433"/>
      <c r="G144" s="433"/>
      <c r="H144" s="433"/>
      <c r="I144" s="433"/>
      <c r="J144" s="433"/>
      <c r="K144" s="433"/>
      <c r="L144" s="433"/>
      <c r="M144" s="433"/>
      <c r="N144" s="433"/>
      <c r="O144" s="433"/>
      <c r="P144" s="433"/>
      <c r="Q144" s="433"/>
      <c r="R144" s="433"/>
      <c r="S144" s="433"/>
      <c r="T144" s="433"/>
      <c r="U144" s="433"/>
      <c r="V144" s="433"/>
      <c r="W144" s="433"/>
      <c r="X144" s="433"/>
      <c r="Y144" s="433"/>
      <c r="Z144" s="433"/>
      <c r="AA144" s="433"/>
      <c r="AB144" s="433"/>
      <c r="AC144" s="433"/>
      <c r="AD144" s="433"/>
      <c r="AE144" s="433"/>
      <c r="AF144" s="433"/>
      <c r="AG144" s="433"/>
      <c r="AH144" s="433"/>
      <c r="AI144" s="433"/>
      <c r="AJ144" s="433"/>
      <c r="AK144" s="433"/>
      <c r="AL144" s="433"/>
      <c r="AM144" s="433"/>
      <c r="AN144" s="433"/>
      <c r="AO144" s="433"/>
      <c r="AP144" s="433"/>
      <c r="AQ144" s="433"/>
      <c r="AR144" s="433"/>
      <c r="AS144" s="433"/>
      <c r="AV144" s="458"/>
      <c r="AW144" s="458"/>
      <c r="AX144" s="458"/>
      <c r="AY144" s="458"/>
      <c r="AZ144" s="458"/>
      <c r="BA144" s="458"/>
      <c r="BB144" s="458"/>
      <c r="BC144" s="458"/>
      <c r="BD144" s="458"/>
      <c r="BE144" s="458"/>
      <c r="BF144" s="458"/>
      <c r="BG144" s="458"/>
      <c r="BH144" s="458"/>
      <c r="BI144" s="458"/>
      <c r="BJ144" s="458"/>
      <c r="BK144" s="458"/>
      <c r="BL144" s="458"/>
      <c r="BM144" s="458"/>
      <c r="BN144" s="458"/>
      <c r="BO144" s="458"/>
      <c r="BP144" s="458"/>
      <c r="BQ144" s="458"/>
      <c r="BR144" s="458"/>
      <c r="BS144" s="458"/>
      <c r="BT144" s="458"/>
      <c r="BU144" s="458"/>
      <c r="BV144" s="458"/>
      <c r="BW144" s="458"/>
      <c r="BX144" s="458"/>
      <c r="BY144" s="458"/>
      <c r="BZ144" s="458"/>
      <c r="CA144" s="458"/>
      <c r="CB144" s="458"/>
      <c r="CC144" s="458"/>
      <c r="CD144" s="458"/>
      <c r="CE144" s="458"/>
      <c r="CF144" s="460"/>
    </row>
    <row r="145" spans="3:84" ht="3.75" customHeight="1" x14ac:dyDescent="0.15">
      <c r="C145" s="449"/>
      <c r="D145" s="433"/>
      <c r="E145" s="433"/>
      <c r="F145" s="433"/>
      <c r="G145" s="433"/>
      <c r="H145" s="433"/>
      <c r="I145" s="433"/>
      <c r="J145" s="433"/>
      <c r="K145" s="433"/>
      <c r="L145" s="433"/>
      <c r="M145" s="433"/>
      <c r="N145" s="433"/>
      <c r="O145" s="433"/>
      <c r="P145" s="433"/>
      <c r="Q145" s="433"/>
      <c r="R145" s="433"/>
      <c r="S145" s="433"/>
      <c r="T145" s="433"/>
      <c r="U145" s="433"/>
      <c r="V145" s="433"/>
      <c r="W145" s="433"/>
      <c r="X145" s="433"/>
      <c r="Y145" s="433"/>
      <c r="Z145" s="433"/>
      <c r="AA145" s="433"/>
      <c r="AB145" s="433"/>
      <c r="AC145" s="433"/>
      <c r="AD145" s="433"/>
      <c r="AE145" s="433"/>
      <c r="AF145" s="433"/>
      <c r="AG145" s="433"/>
      <c r="AH145" s="433"/>
      <c r="AI145" s="433"/>
      <c r="AJ145" s="433"/>
      <c r="AK145" s="433"/>
      <c r="AL145" s="433"/>
      <c r="AM145" s="433"/>
      <c r="AN145" s="433"/>
      <c r="AO145" s="433"/>
      <c r="AP145" s="433"/>
      <c r="AQ145" s="433"/>
      <c r="AR145" s="433"/>
      <c r="AS145" s="433"/>
      <c r="AV145" s="458"/>
      <c r="AW145" s="458"/>
      <c r="AX145" s="458"/>
      <c r="AY145" s="458"/>
      <c r="AZ145" s="458"/>
      <c r="BA145" s="458"/>
      <c r="BB145" s="458"/>
      <c r="BC145" s="458"/>
      <c r="BD145" s="458"/>
      <c r="BE145" s="458"/>
      <c r="BF145" s="458"/>
      <c r="BG145" s="458"/>
      <c r="BH145" s="458"/>
      <c r="BI145" s="458"/>
      <c r="BJ145" s="458"/>
      <c r="BK145" s="458"/>
      <c r="BL145" s="458"/>
      <c r="BM145" s="458"/>
      <c r="BN145" s="458"/>
      <c r="BO145" s="458"/>
      <c r="BP145" s="458"/>
      <c r="BQ145" s="458"/>
      <c r="BR145" s="458"/>
      <c r="BS145" s="458"/>
      <c r="BT145" s="458"/>
      <c r="BU145" s="458"/>
      <c r="BV145" s="458"/>
      <c r="BW145" s="458"/>
      <c r="BX145" s="458"/>
      <c r="BY145" s="458"/>
      <c r="BZ145" s="458"/>
      <c r="CA145" s="458"/>
      <c r="CB145" s="458"/>
      <c r="CC145" s="458"/>
      <c r="CD145" s="458"/>
      <c r="CE145" s="458"/>
      <c r="CF145" s="460"/>
    </row>
    <row r="146" spans="3:84" ht="3.75" customHeight="1" x14ac:dyDescent="0.15">
      <c r="C146" s="449"/>
      <c r="D146" s="433"/>
      <c r="E146" s="433"/>
      <c r="F146" s="433"/>
      <c r="G146" s="433"/>
      <c r="H146" s="433"/>
      <c r="I146" s="433"/>
      <c r="J146" s="433"/>
      <c r="K146" s="433"/>
      <c r="L146" s="433"/>
      <c r="M146" s="433"/>
      <c r="N146" s="433"/>
      <c r="O146" s="433"/>
      <c r="P146" s="433"/>
      <c r="Q146" s="433"/>
      <c r="R146" s="433"/>
      <c r="S146" s="433"/>
      <c r="T146" s="433"/>
      <c r="U146" s="433"/>
      <c r="V146" s="433"/>
      <c r="W146" s="433"/>
      <c r="X146" s="433"/>
      <c r="Y146" s="433"/>
      <c r="Z146" s="433"/>
      <c r="AA146" s="433"/>
      <c r="AB146" s="433"/>
      <c r="AC146" s="433"/>
      <c r="AD146" s="433"/>
      <c r="AE146" s="433"/>
      <c r="AF146" s="433"/>
      <c r="AG146" s="433"/>
      <c r="AH146" s="433"/>
      <c r="AI146" s="433"/>
      <c r="AJ146" s="433"/>
      <c r="AK146" s="433"/>
      <c r="AL146" s="433"/>
      <c r="AM146" s="433"/>
      <c r="AN146" s="433"/>
      <c r="AO146" s="433"/>
      <c r="AP146" s="433"/>
      <c r="AQ146" s="433"/>
      <c r="AR146" s="433"/>
      <c r="AS146" s="433"/>
      <c r="AV146" s="458"/>
      <c r="AW146" s="458"/>
      <c r="AX146" s="458"/>
      <c r="AY146" s="458"/>
      <c r="AZ146" s="458"/>
      <c r="BA146" s="458"/>
      <c r="BB146" s="458"/>
      <c r="BC146" s="458"/>
      <c r="BD146" s="458"/>
      <c r="BE146" s="458"/>
      <c r="BF146" s="458"/>
      <c r="BG146" s="458"/>
      <c r="BH146" s="458"/>
      <c r="BI146" s="458"/>
      <c r="BJ146" s="458"/>
      <c r="BK146" s="458"/>
      <c r="BL146" s="458"/>
      <c r="BM146" s="458"/>
      <c r="BN146" s="458"/>
      <c r="BO146" s="458"/>
      <c r="BP146" s="458"/>
      <c r="BQ146" s="458"/>
      <c r="BR146" s="458"/>
      <c r="BS146" s="458"/>
      <c r="BT146" s="458"/>
      <c r="BU146" s="458"/>
      <c r="BV146" s="458"/>
      <c r="BW146" s="458"/>
      <c r="BX146" s="458"/>
      <c r="BY146" s="458"/>
      <c r="BZ146" s="458"/>
      <c r="CA146" s="458"/>
      <c r="CB146" s="458"/>
      <c r="CC146" s="458"/>
      <c r="CD146" s="458"/>
      <c r="CE146" s="458"/>
      <c r="CF146" s="460"/>
    </row>
    <row r="147" spans="3:84" ht="3.75" customHeight="1" x14ac:dyDescent="0.15">
      <c r="C147" s="449"/>
      <c r="D147" s="433"/>
      <c r="E147" s="433"/>
      <c r="F147" s="433"/>
      <c r="G147" s="433"/>
      <c r="H147" s="433"/>
      <c r="I147" s="433"/>
      <c r="J147" s="433"/>
      <c r="K147" s="433"/>
      <c r="L147" s="433"/>
      <c r="M147" s="433"/>
      <c r="N147" s="433"/>
      <c r="O147" s="433"/>
      <c r="P147" s="433"/>
      <c r="Q147" s="433"/>
      <c r="R147" s="433"/>
      <c r="S147" s="433"/>
      <c r="T147" s="433"/>
      <c r="U147" s="433"/>
      <c r="V147" s="433"/>
      <c r="W147" s="433"/>
      <c r="X147" s="433"/>
      <c r="Y147" s="433"/>
      <c r="Z147" s="433"/>
      <c r="AA147" s="433"/>
      <c r="AB147" s="433"/>
      <c r="AC147" s="433"/>
      <c r="AD147" s="433"/>
      <c r="AE147" s="433"/>
      <c r="AF147" s="433"/>
      <c r="AG147" s="433"/>
      <c r="AH147" s="433"/>
      <c r="AI147" s="433"/>
      <c r="AJ147" s="433"/>
      <c r="AK147" s="433"/>
      <c r="AL147" s="433"/>
      <c r="AM147" s="433"/>
      <c r="AN147" s="433"/>
      <c r="AO147" s="433"/>
      <c r="AP147" s="433"/>
      <c r="AQ147" s="433"/>
      <c r="AR147" s="433"/>
      <c r="AS147" s="433"/>
      <c r="AV147" s="458"/>
      <c r="AW147" s="458"/>
      <c r="AX147" s="458"/>
      <c r="AY147" s="458"/>
      <c r="AZ147" s="458"/>
      <c r="BA147" s="458"/>
      <c r="BB147" s="458"/>
      <c r="BC147" s="458"/>
      <c r="BD147" s="458"/>
      <c r="BE147" s="458"/>
      <c r="BF147" s="458"/>
      <c r="BG147" s="458"/>
      <c r="BH147" s="458"/>
      <c r="BI147" s="458"/>
      <c r="BJ147" s="458"/>
      <c r="BK147" s="458"/>
      <c r="BL147" s="458"/>
      <c r="BM147" s="458"/>
      <c r="BN147" s="458"/>
      <c r="BO147" s="458"/>
      <c r="BP147" s="458"/>
      <c r="BQ147" s="458"/>
      <c r="BR147" s="458"/>
      <c r="BS147" s="458"/>
      <c r="BT147" s="458"/>
      <c r="BU147" s="458"/>
      <c r="BV147" s="458"/>
      <c r="BW147" s="458"/>
      <c r="BX147" s="458"/>
      <c r="BY147" s="458"/>
      <c r="BZ147" s="458"/>
      <c r="CA147" s="458"/>
      <c r="CB147" s="458"/>
      <c r="CC147" s="458"/>
      <c r="CD147" s="458"/>
      <c r="CE147" s="458"/>
      <c r="CF147" s="460"/>
    </row>
    <row r="148" spans="3:84" ht="3.75" customHeight="1" x14ac:dyDescent="0.15">
      <c r="C148" s="449"/>
      <c r="D148" s="433"/>
      <c r="E148" s="433"/>
      <c r="F148" s="433"/>
      <c r="G148" s="433"/>
      <c r="H148" s="433"/>
      <c r="I148" s="433"/>
      <c r="J148" s="433"/>
      <c r="K148" s="433"/>
      <c r="L148" s="433"/>
      <c r="M148" s="433"/>
      <c r="N148" s="433"/>
      <c r="O148" s="433"/>
      <c r="P148" s="433"/>
      <c r="Q148" s="433"/>
      <c r="R148" s="433"/>
      <c r="S148" s="433"/>
      <c r="T148" s="433"/>
      <c r="U148" s="433"/>
      <c r="V148" s="433"/>
      <c r="W148" s="433"/>
      <c r="X148" s="433"/>
      <c r="Y148" s="433"/>
      <c r="Z148" s="433"/>
      <c r="AA148" s="433"/>
      <c r="AB148" s="433"/>
      <c r="AC148" s="433"/>
      <c r="AD148" s="433"/>
      <c r="AE148" s="433"/>
      <c r="AF148" s="433"/>
      <c r="AG148" s="433"/>
      <c r="AH148" s="433"/>
      <c r="AI148" s="433"/>
      <c r="AJ148" s="433"/>
      <c r="AK148" s="433"/>
      <c r="AL148" s="433"/>
      <c r="AM148" s="433"/>
      <c r="AN148" s="433"/>
      <c r="AO148" s="433"/>
      <c r="AP148" s="433"/>
      <c r="AQ148" s="433"/>
      <c r="AR148" s="433"/>
      <c r="AS148" s="433"/>
      <c r="AV148" s="458"/>
      <c r="AW148" s="458"/>
      <c r="AX148" s="458"/>
      <c r="AY148" s="458"/>
      <c r="AZ148" s="458"/>
      <c r="BA148" s="458"/>
      <c r="BB148" s="458"/>
      <c r="BC148" s="458"/>
      <c r="BD148" s="458"/>
      <c r="BE148" s="458"/>
      <c r="BF148" s="458"/>
      <c r="BG148" s="458"/>
      <c r="BH148" s="458"/>
      <c r="BI148" s="458"/>
      <c r="BJ148" s="458"/>
      <c r="BK148" s="458"/>
      <c r="BL148" s="458"/>
      <c r="BM148" s="458"/>
      <c r="BN148" s="458"/>
      <c r="BO148" s="458"/>
      <c r="BP148" s="458"/>
      <c r="BQ148" s="458"/>
      <c r="BR148" s="458"/>
      <c r="BS148" s="458"/>
      <c r="BT148" s="458"/>
      <c r="BU148" s="458"/>
      <c r="BV148" s="458"/>
      <c r="BW148" s="458"/>
      <c r="BX148" s="458"/>
      <c r="BY148" s="458"/>
      <c r="BZ148" s="458"/>
      <c r="CA148" s="458"/>
      <c r="CB148" s="458"/>
      <c r="CC148" s="458"/>
      <c r="CD148" s="458"/>
      <c r="CE148" s="458"/>
      <c r="CF148" s="460"/>
    </row>
    <row r="149" spans="3:84" ht="3.75" customHeight="1" x14ac:dyDescent="0.15">
      <c r="C149" s="449"/>
      <c r="D149" s="433"/>
      <c r="E149" s="433"/>
      <c r="F149" s="433"/>
      <c r="G149" s="433"/>
      <c r="H149" s="433"/>
      <c r="I149" s="433"/>
      <c r="J149" s="433"/>
      <c r="K149" s="433"/>
      <c r="L149" s="433"/>
      <c r="M149" s="433"/>
      <c r="N149" s="433"/>
      <c r="O149" s="433"/>
      <c r="P149" s="433"/>
      <c r="Q149" s="453"/>
      <c r="R149" s="453"/>
      <c r="S149" s="453"/>
      <c r="T149" s="453"/>
      <c r="U149" s="453"/>
      <c r="V149" s="453"/>
      <c r="W149" s="453"/>
      <c r="X149" s="453"/>
      <c r="Y149" s="453"/>
      <c r="Z149" s="453"/>
      <c r="AA149" s="453"/>
      <c r="AB149" s="453"/>
      <c r="AC149" s="453"/>
      <c r="AD149" s="453"/>
      <c r="AE149" s="453"/>
      <c r="AF149" s="453"/>
      <c r="AG149" s="453"/>
      <c r="AH149" s="453"/>
      <c r="AI149" s="453"/>
      <c r="AJ149" s="453"/>
      <c r="AK149" s="453"/>
      <c r="AL149" s="453"/>
      <c r="AM149" s="453"/>
      <c r="AN149" s="453"/>
      <c r="AO149" s="453"/>
      <c r="AP149" s="453"/>
      <c r="AQ149" s="453"/>
      <c r="AR149" s="453"/>
      <c r="AS149" s="453"/>
      <c r="AT149" s="453"/>
      <c r="AU149" s="453"/>
      <c r="AV149" s="453"/>
      <c r="AW149" s="453"/>
      <c r="AX149" s="453"/>
      <c r="AY149" s="453"/>
      <c r="AZ149" s="453"/>
      <c r="BA149" s="453"/>
      <c r="BB149" s="453"/>
      <c r="BC149" s="453"/>
      <c r="BD149" s="453"/>
      <c r="BE149" s="453"/>
      <c r="BF149" s="453"/>
      <c r="BG149" s="453"/>
      <c r="BH149" s="453"/>
      <c r="BI149" s="453"/>
      <c r="BJ149" s="453"/>
      <c r="BK149" s="453"/>
      <c r="BL149" s="453"/>
      <c r="BM149" s="453"/>
      <c r="BN149" s="453"/>
      <c r="BO149" s="453"/>
      <c r="BP149" s="453"/>
      <c r="BQ149" s="453"/>
      <c r="BR149" s="453"/>
      <c r="BS149" s="458"/>
      <c r="BT149" s="458"/>
      <c r="BU149" s="458"/>
      <c r="BV149" s="458"/>
      <c r="BW149" s="458"/>
      <c r="BX149" s="458"/>
      <c r="BY149" s="458"/>
      <c r="BZ149" s="458"/>
      <c r="CA149" s="458"/>
      <c r="CB149" s="458"/>
      <c r="CC149" s="458"/>
      <c r="CD149" s="458"/>
      <c r="CE149" s="458"/>
      <c r="CF149" s="460"/>
    </row>
    <row r="150" spans="3:84" ht="3.75" customHeight="1" x14ac:dyDescent="0.15">
      <c r="C150" s="449"/>
      <c r="D150" s="433"/>
      <c r="E150" s="433"/>
      <c r="F150" s="433"/>
      <c r="G150" s="433"/>
      <c r="H150" s="433"/>
      <c r="I150" s="433"/>
      <c r="J150" s="433"/>
      <c r="K150" s="433"/>
      <c r="L150" s="433"/>
      <c r="M150" s="433"/>
      <c r="N150" s="433"/>
      <c r="O150" s="433"/>
      <c r="P150" s="433"/>
      <c r="Q150" s="453"/>
      <c r="R150" s="453"/>
      <c r="S150" s="453"/>
      <c r="T150" s="453"/>
      <c r="U150" s="453"/>
      <c r="V150" s="453"/>
      <c r="W150" s="453"/>
      <c r="X150" s="453"/>
      <c r="Y150" s="453"/>
      <c r="Z150" s="453"/>
      <c r="AA150" s="453"/>
      <c r="AB150" s="453"/>
      <c r="AC150" s="453"/>
      <c r="AD150" s="453"/>
      <c r="AE150" s="453"/>
      <c r="AF150" s="453"/>
      <c r="AG150" s="453"/>
      <c r="AH150" s="453"/>
      <c r="AI150" s="453"/>
      <c r="AJ150" s="453"/>
      <c r="AK150" s="453"/>
      <c r="AL150" s="453"/>
      <c r="AM150" s="453"/>
      <c r="AN150" s="453"/>
      <c r="AO150" s="453"/>
      <c r="AP150" s="453"/>
      <c r="AQ150" s="453"/>
      <c r="AR150" s="453"/>
      <c r="AS150" s="453"/>
      <c r="AT150" s="453"/>
      <c r="AU150" s="453"/>
      <c r="AV150" s="453"/>
      <c r="AW150" s="453"/>
      <c r="AX150" s="453"/>
      <c r="AY150" s="453"/>
      <c r="AZ150" s="453"/>
      <c r="BA150" s="453"/>
      <c r="BB150" s="453"/>
      <c r="BC150" s="453"/>
      <c r="BD150" s="453"/>
      <c r="BE150" s="453"/>
      <c r="BF150" s="453"/>
      <c r="BG150" s="453"/>
      <c r="BH150" s="453"/>
      <c r="BI150" s="453"/>
      <c r="BJ150" s="453"/>
      <c r="BK150" s="453"/>
      <c r="BL150" s="453"/>
      <c r="BM150" s="453"/>
      <c r="BN150" s="453"/>
      <c r="BO150" s="453"/>
      <c r="BP150" s="453"/>
      <c r="BQ150" s="453"/>
      <c r="BR150" s="453"/>
      <c r="BS150" s="458"/>
      <c r="BT150" s="458"/>
      <c r="BU150" s="458"/>
      <c r="BV150" s="458"/>
      <c r="BW150" s="458"/>
      <c r="BX150" s="458"/>
      <c r="BY150" s="458"/>
      <c r="BZ150" s="458"/>
      <c r="CA150" s="458"/>
      <c r="CB150" s="458"/>
      <c r="CC150" s="458"/>
      <c r="CD150" s="458"/>
      <c r="CE150" s="458"/>
      <c r="CF150" s="460"/>
    </row>
    <row r="151" spans="3:84" ht="3.75" customHeight="1" x14ac:dyDescent="0.15">
      <c r="C151" s="449"/>
      <c r="D151" s="433"/>
      <c r="E151" s="433"/>
      <c r="F151" s="433"/>
      <c r="G151" s="433"/>
      <c r="H151" s="433"/>
      <c r="I151" s="433"/>
      <c r="J151" s="433"/>
      <c r="K151" s="433"/>
      <c r="L151" s="433"/>
      <c r="M151" s="433"/>
      <c r="N151" s="433"/>
      <c r="O151" s="433"/>
      <c r="P151" s="433"/>
      <c r="Q151" s="453"/>
      <c r="R151" s="453"/>
      <c r="S151" s="453"/>
      <c r="T151" s="453"/>
      <c r="U151" s="453"/>
      <c r="V151" s="453"/>
      <c r="W151" s="453"/>
      <c r="X151" s="453"/>
      <c r="Y151" s="453"/>
      <c r="Z151" s="453"/>
      <c r="AA151" s="453"/>
      <c r="AB151" s="453"/>
      <c r="AC151" s="453"/>
      <c r="AD151" s="453"/>
      <c r="AE151" s="453"/>
      <c r="AF151" s="453"/>
      <c r="AG151" s="453"/>
      <c r="AH151" s="453"/>
      <c r="AI151" s="453"/>
      <c r="AJ151" s="453"/>
      <c r="AK151" s="453"/>
      <c r="AL151" s="453"/>
      <c r="AM151" s="453"/>
      <c r="AN151" s="453"/>
      <c r="AO151" s="453"/>
      <c r="AP151" s="453"/>
      <c r="AQ151" s="453"/>
      <c r="AR151" s="453"/>
      <c r="AS151" s="453"/>
      <c r="AT151" s="453"/>
      <c r="AU151" s="453"/>
      <c r="AV151" s="453"/>
      <c r="AW151" s="453"/>
      <c r="AX151" s="453"/>
      <c r="AY151" s="453"/>
      <c r="AZ151" s="453"/>
      <c r="BA151" s="453"/>
      <c r="BB151" s="453"/>
      <c r="BC151" s="453"/>
      <c r="BD151" s="453"/>
      <c r="BE151" s="453"/>
      <c r="BF151" s="453"/>
      <c r="BG151" s="453"/>
      <c r="BH151" s="453"/>
      <c r="BI151" s="453"/>
      <c r="BJ151" s="453"/>
      <c r="BK151" s="453"/>
      <c r="BL151" s="453"/>
      <c r="BM151" s="453"/>
      <c r="BN151" s="453"/>
      <c r="BO151" s="453"/>
      <c r="BP151" s="453"/>
      <c r="BQ151" s="453"/>
      <c r="BR151" s="453"/>
      <c r="BS151" s="458"/>
      <c r="BT151" s="458"/>
      <c r="BU151" s="458"/>
      <c r="BV151" s="458"/>
      <c r="BW151" s="458"/>
      <c r="BX151" s="458"/>
      <c r="BY151" s="458"/>
      <c r="BZ151" s="458"/>
      <c r="CA151" s="458"/>
      <c r="CB151" s="458"/>
      <c r="CC151" s="458"/>
      <c r="CD151" s="458"/>
      <c r="CE151" s="458"/>
      <c r="CF151" s="460"/>
    </row>
    <row r="152" spans="3:84" ht="3.75" customHeight="1" x14ac:dyDescent="0.15">
      <c r="C152" s="449"/>
      <c r="D152" s="433"/>
      <c r="E152" s="433"/>
      <c r="F152" s="433"/>
      <c r="G152" s="433"/>
      <c r="H152" s="433"/>
      <c r="I152" s="433"/>
      <c r="J152" s="433"/>
      <c r="K152" s="433"/>
      <c r="L152" s="433"/>
      <c r="M152" s="433"/>
      <c r="N152" s="433"/>
      <c r="O152" s="433"/>
      <c r="P152" s="433"/>
      <c r="Q152" s="453"/>
      <c r="R152" s="453"/>
      <c r="S152" s="453"/>
      <c r="T152" s="453"/>
      <c r="U152" s="453"/>
      <c r="V152" s="453"/>
      <c r="W152" s="453"/>
      <c r="X152" s="453"/>
      <c r="Y152" s="453"/>
      <c r="Z152" s="453"/>
      <c r="AA152" s="453"/>
      <c r="AB152" s="453"/>
      <c r="AC152" s="453"/>
      <c r="AD152" s="453"/>
      <c r="AE152" s="453"/>
      <c r="AF152" s="453"/>
      <c r="AG152" s="453"/>
      <c r="AH152" s="453"/>
      <c r="AI152" s="453"/>
      <c r="AJ152" s="453"/>
      <c r="AK152" s="453"/>
      <c r="AL152" s="453"/>
      <c r="AM152" s="453"/>
      <c r="AN152" s="453"/>
      <c r="AO152" s="453"/>
      <c r="AP152" s="453"/>
      <c r="AQ152" s="453"/>
      <c r="AR152" s="453"/>
      <c r="AS152" s="453"/>
      <c r="AT152" s="453"/>
      <c r="AU152" s="453"/>
      <c r="AV152" s="453"/>
      <c r="AW152" s="453"/>
      <c r="AX152" s="453"/>
      <c r="AY152" s="453"/>
      <c r="AZ152" s="453"/>
      <c r="BA152" s="453"/>
      <c r="BB152" s="453"/>
      <c r="BC152" s="453"/>
      <c r="BD152" s="453"/>
      <c r="BE152" s="453"/>
      <c r="BF152" s="453"/>
      <c r="BG152" s="453"/>
      <c r="BH152" s="453"/>
      <c r="BI152" s="453"/>
      <c r="BJ152" s="453"/>
      <c r="BK152" s="453"/>
      <c r="BL152" s="453"/>
      <c r="BM152" s="453"/>
      <c r="BN152" s="453"/>
      <c r="BO152" s="453"/>
      <c r="BP152" s="453"/>
      <c r="BQ152" s="453"/>
      <c r="BR152" s="453"/>
      <c r="BS152" s="458"/>
      <c r="BT152" s="458"/>
      <c r="BU152" s="458"/>
      <c r="BV152" s="458"/>
      <c r="BW152" s="458"/>
      <c r="BX152" s="458"/>
      <c r="BY152" s="458"/>
      <c r="BZ152" s="458"/>
      <c r="CA152" s="458"/>
      <c r="CB152" s="458"/>
      <c r="CC152" s="458"/>
      <c r="CD152" s="458"/>
      <c r="CE152" s="458"/>
      <c r="CF152" s="460"/>
    </row>
    <row r="153" spans="3:84" ht="3.75" customHeight="1" x14ac:dyDescent="0.15">
      <c r="C153" s="449"/>
      <c r="D153" s="433"/>
      <c r="E153" s="433"/>
      <c r="F153" s="433"/>
      <c r="G153" s="433"/>
      <c r="H153" s="433"/>
      <c r="I153" s="433"/>
      <c r="J153" s="433"/>
      <c r="K153" s="433"/>
      <c r="L153" s="433"/>
      <c r="M153" s="433"/>
      <c r="N153" s="433"/>
      <c r="O153" s="433"/>
      <c r="P153" s="433"/>
      <c r="BS153" s="458"/>
      <c r="BT153" s="458"/>
      <c r="BU153" s="458"/>
      <c r="BV153" s="458"/>
      <c r="BW153" s="458"/>
      <c r="BX153" s="458"/>
      <c r="BY153" s="458"/>
      <c r="BZ153" s="458"/>
      <c r="CA153" s="458"/>
      <c r="CB153" s="458"/>
      <c r="CC153" s="458"/>
      <c r="CD153" s="458"/>
      <c r="CE153" s="458"/>
      <c r="CF153" s="460"/>
    </row>
    <row r="154" spans="3:84" ht="3.75" customHeight="1" x14ac:dyDescent="0.15">
      <c r="C154" s="449"/>
      <c r="D154" s="433"/>
      <c r="E154" s="433"/>
      <c r="F154" s="433"/>
      <c r="G154" s="433"/>
      <c r="H154" s="433"/>
      <c r="I154" s="433"/>
      <c r="J154" s="433"/>
      <c r="K154" s="433"/>
      <c r="L154" s="433"/>
      <c r="M154" s="433"/>
      <c r="N154" s="433"/>
      <c r="O154" s="433"/>
      <c r="P154" s="433"/>
      <c r="Q154" s="433"/>
      <c r="R154" s="433"/>
      <c r="S154" s="433"/>
      <c r="T154" s="433"/>
      <c r="U154" s="433"/>
      <c r="V154" s="433"/>
      <c r="W154" s="433"/>
      <c r="X154" s="433"/>
      <c r="Y154" s="433"/>
      <c r="Z154" s="433"/>
      <c r="AA154" s="433"/>
      <c r="AB154" s="433"/>
      <c r="AC154" s="433"/>
      <c r="AD154" s="433"/>
      <c r="AE154" s="433"/>
      <c r="AF154" s="433"/>
      <c r="AG154" s="433"/>
      <c r="AH154" s="433"/>
      <c r="AI154" s="433"/>
      <c r="AJ154" s="433"/>
      <c r="AK154" s="433"/>
      <c r="AL154" s="433"/>
      <c r="AM154" s="433"/>
      <c r="AN154" s="433"/>
      <c r="AO154" s="433"/>
      <c r="AP154" s="433"/>
      <c r="AQ154" s="433"/>
      <c r="AR154" s="433"/>
      <c r="AS154" s="433"/>
      <c r="AV154" s="458"/>
      <c r="AW154" s="458"/>
      <c r="AX154" s="458"/>
      <c r="AY154" s="458"/>
      <c r="AZ154" s="458"/>
      <c r="BA154" s="458"/>
      <c r="BB154" s="458"/>
      <c r="BC154" s="458"/>
      <c r="BD154" s="458"/>
      <c r="BE154" s="458"/>
      <c r="BF154" s="458"/>
      <c r="BG154" s="458"/>
      <c r="BH154" s="458"/>
      <c r="BI154" s="458"/>
      <c r="BJ154" s="458"/>
      <c r="BK154" s="458"/>
      <c r="BL154" s="458"/>
      <c r="BM154" s="458"/>
      <c r="BN154" s="458"/>
      <c r="BO154" s="458"/>
      <c r="BP154" s="458"/>
      <c r="BQ154" s="458"/>
      <c r="BR154" s="458"/>
      <c r="BS154" s="458"/>
      <c r="BT154" s="458"/>
      <c r="BU154" s="458"/>
      <c r="BV154" s="458"/>
      <c r="BW154" s="458"/>
      <c r="BX154" s="458"/>
      <c r="BY154" s="458"/>
      <c r="BZ154" s="458"/>
      <c r="CA154" s="458"/>
      <c r="CB154" s="458"/>
      <c r="CC154" s="458"/>
      <c r="CD154" s="458"/>
      <c r="CE154" s="458"/>
      <c r="CF154" s="460"/>
    </row>
    <row r="155" spans="3:84" ht="3.75" customHeight="1" x14ac:dyDescent="0.15">
      <c r="C155" s="449"/>
      <c r="D155" s="433"/>
      <c r="E155" s="433"/>
      <c r="F155" s="433"/>
      <c r="G155" s="433"/>
      <c r="H155" s="433"/>
      <c r="I155" s="433"/>
      <c r="J155" s="433"/>
      <c r="K155" s="433"/>
      <c r="L155" s="433"/>
      <c r="M155" s="433"/>
      <c r="N155" s="433"/>
      <c r="O155" s="433"/>
      <c r="P155" s="433"/>
      <c r="Q155" s="433"/>
      <c r="R155" s="433"/>
      <c r="S155" s="433"/>
      <c r="T155" s="433"/>
      <c r="U155" s="433"/>
      <c r="V155" s="433"/>
      <c r="W155" s="433"/>
      <c r="X155" s="433"/>
      <c r="Y155" s="433"/>
      <c r="Z155" s="433"/>
      <c r="AA155" s="433"/>
      <c r="AB155" s="433"/>
      <c r="AC155" s="433"/>
      <c r="AD155" s="433"/>
      <c r="AE155" s="433"/>
      <c r="AF155" s="433"/>
      <c r="AG155" s="433"/>
      <c r="AH155" s="433"/>
      <c r="AI155" s="433"/>
      <c r="AJ155" s="433"/>
      <c r="AK155" s="433"/>
      <c r="AL155" s="433"/>
      <c r="AM155" s="433"/>
      <c r="AN155" s="433"/>
      <c r="AO155" s="433"/>
      <c r="AP155" s="433"/>
      <c r="AQ155" s="433"/>
      <c r="AR155" s="433"/>
      <c r="AS155" s="433"/>
      <c r="AV155" s="458"/>
      <c r="AW155" s="458"/>
      <c r="AX155" s="458"/>
      <c r="AY155" s="458"/>
      <c r="AZ155" s="458"/>
      <c r="BA155" s="458"/>
      <c r="BB155" s="458"/>
      <c r="BC155" s="458"/>
      <c r="BD155" s="458"/>
      <c r="BE155" s="458"/>
      <c r="BF155" s="458"/>
      <c r="BG155" s="458"/>
      <c r="BH155" s="458"/>
      <c r="BI155" s="458"/>
      <c r="BJ155" s="458"/>
      <c r="BK155" s="458"/>
      <c r="BL155" s="458"/>
      <c r="BM155" s="458"/>
      <c r="BN155" s="458"/>
      <c r="BO155" s="458"/>
      <c r="BP155" s="458"/>
      <c r="BQ155" s="458"/>
      <c r="BR155" s="458"/>
      <c r="BS155" s="458"/>
      <c r="BT155" s="458"/>
      <c r="BU155" s="458"/>
      <c r="BV155" s="458"/>
      <c r="BW155" s="458"/>
      <c r="BX155" s="458"/>
      <c r="BY155" s="458"/>
      <c r="BZ155" s="458"/>
      <c r="CA155" s="458"/>
      <c r="CB155" s="458"/>
      <c r="CC155" s="458"/>
      <c r="CD155" s="458"/>
      <c r="CE155" s="458"/>
      <c r="CF155" s="460"/>
    </row>
    <row r="156" spans="3:84" ht="3.75" customHeight="1" x14ac:dyDescent="0.15">
      <c r="C156" s="449"/>
      <c r="D156" s="433"/>
      <c r="E156" s="433"/>
      <c r="F156" s="433"/>
      <c r="G156" s="433"/>
      <c r="H156" s="433"/>
      <c r="I156" s="433"/>
      <c r="J156" s="433"/>
      <c r="K156" s="433"/>
      <c r="L156" s="433"/>
      <c r="M156" s="433"/>
      <c r="N156" s="433"/>
      <c r="O156" s="433"/>
      <c r="P156" s="433"/>
      <c r="Q156" s="433"/>
      <c r="R156" s="433"/>
      <c r="S156" s="433"/>
      <c r="T156" s="433"/>
      <c r="U156" s="433"/>
      <c r="V156" s="433"/>
      <c r="W156" s="433"/>
      <c r="X156" s="433"/>
      <c r="Y156" s="433"/>
      <c r="Z156" s="433"/>
      <c r="AA156" s="433"/>
      <c r="AB156" s="433"/>
      <c r="AC156" s="433"/>
      <c r="AD156" s="433"/>
      <c r="AE156" s="433"/>
      <c r="AF156" s="433"/>
      <c r="AG156" s="433"/>
      <c r="AH156" s="433"/>
      <c r="AI156" s="433"/>
      <c r="AJ156" s="433"/>
      <c r="AK156" s="433"/>
      <c r="AL156" s="433"/>
      <c r="AM156" s="433"/>
      <c r="AN156" s="433"/>
      <c r="AO156" s="433"/>
      <c r="AP156" s="433"/>
      <c r="AQ156" s="433"/>
      <c r="AR156" s="433"/>
      <c r="AS156" s="433"/>
      <c r="AV156" s="458"/>
      <c r="AW156" s="458"/>
      <c r="AX156" s="458"/>
      <c r="AY156" s="458"/>
      <c r="AZ156" s="458"/>
      <c r="BA156" s="458"/>
      <c r="BB156" s="458"/>
      <c r="BC156" s="458"/>
      <c r="BD156" s="458"/>
      <c r="BE156" s="458"/>
      <c r="BF156" s="458"/>
      <c r="BG156" s="458"/>
      <c r="BH156" s="458"/>
      <c r="BI156" s="458"/>
      <c r="BJ156" s="458"/>
      <c r="BK156" s="458"/>
      <c r="BL156" s="458"/>
      <c r="BM156" s="458"/>
      <c r="BN156" s="458"/>
      <c r="BO156" s="458"/>
      <c r="BP156" s="458"/>
      <c r="BQ156" s="458"/>
      <c r="BR156" s="458"/>
      <c r="BS156" s="458"/>
      <c r="BT156" s="458"/>
      <c r="BU156" s="458"/>
      <c r="BV156" s="458"/>
      <c r="BW156" s="458"/>
      <c r="BX156" s="458"/>
      <c r="BY156" s="458"/>
      <c r="BZ156" s="458"/>
      <c r="CA156" s="458"/>
      <c r="CB156" s="458"/>
      <c r="CC156" s="458"/>
      <c r="CD156" s="458"/>
      <c r="CE156" s="458"/>
      <c r="CF156" s="460"/>
    </row>
    <row r="157" spans="3:84" ht="3.75" customHeight="1" x14ac:dyDescent="0.15">
      <c r="C157" s="449"/>
      <c r="D157" s="433"/>
      <c r="E157" s="433"/>
      <c r="F157" s="433"/>
      <c r="G157" s="433"/>
      <c r="H157" s="433"/>
      <c r="I157" s="433"/>
      <c r="J157" s="433"/>
      <c r="K157" s="433"/>
      <c r="L157" s="433"/>
      <c r="M157" s="433"/>
      <c r="N157" s="433"/>
      <c r="O157" s="433"/>
      <c r="P157" s="433"/>
      <c r="Q157" s="433"/>
      <c r="R157" s="433"/>
      <c r="S157" s="433"/>
      <c r="T157" s="433"/>
      <c r="U157" s="433"/>
      <c r="V157" s="433"/>
      <c r="W157" s="433"/>
      <c r="X157" s="433"/>
      <c r="Y157" s="433"/>
      <c r="Z157" s="433"/>
      <c r="AA157" s="433"/>
      <c r="AB157" s="433"/>
      <c r="AC157" s="433"/>
      <c r="AD157" s="433"/>
      <c r="AE157" s="433"/>
      <c r="AF157" s="433"/>
      <c r="AG157" s="433"/>
      <c r="AH157" s="433"/>
      <c r="AI157" s="433"/>
      <c r="AJ157" s="433"/>
      <c r="AK157" s="433"/>
      <c r="AL157" s="433"/>
      <c r="AM157" s="433"/>
      <c r="AN157" s="433"/>
      <c r="AO157" s="433"/>
      <c r="AP157" s="433"/>
      <c r="AQ157" s="433"/>
      <c r="AR157" s="433"/>
      <c r="AS157" s="433"/>
      <c r="AV157" s="458"/>
      <c r="AW157" s="458"/>
      <c r="AX157" s="458"/>
      <c r="AY157" s="458"/>
      <c r="AZ157" s="458"/>
      <c r="BA157" s="458"/>
      <c r="BB157" s="458"/>
      <c r="BC157" s="458"/>
      <c r="BD157" s="458"/>
      <c r="BE157" s="458"/>
      <c r="BF157" s="458"/>
      <c r="BG157" s="458"/>
      <c r="BH157" s="458"/>
      <c r="BI157" s="458"/>
      <c r="BJ157" s="458"/>
      <c r="BK157" s="458"/>
      <c r="BL157" s="458"/>
      <c r="BM157" s="458"/>
      <c r="BN157" s="458"/>
      <c r="BO157" s="458"/>
      <c r="BP157" s="458"/>
      <c r="BQ157" s="458"/>
      <c r="BR157" s="458"/>
      <c r="BS157" s="458"/>
      <c r="BT157" s="458"/>
      <c r="BU157" s="458"/>
      <c r="BV157" s="458"/>
      <c r="BW157" s="458"/>
      <c r="BX157" s="458"/>
      <c r="BY157" s="458"/>
      <c r="BZ157" s="458"/>
      <c r="CA157" s="458"/>
      <c r="CB157" s="458"/>
      <c r="CC157" s="458"/>
      <c r="CD157" s="458"/>
      <c r="CE157" s="458"/>
      <c r="CF157" s="460"/>
    </row>
    <row r="158" spans="3:84" ht="3.75" customHeight="1" x14ac:dyDescent="0.15">
      <c r="C158" s="449"/>
      <c r="D158" s="433"/>
      <c r="E158" s="433"/>
      <c r="F158" s="433"/>
      <c r="G158" s="433"/>
      <c r="H158" s="433"/>
      <c r="I158" s="433"/>
      <c r="J158" s="433"/>
      <c r="K158" s="433"/>
      <c r="L158" s="433"/>
      <c r="M158" s="433"/>
      <c r="N158" s="433"/>
      <c r="O158" s="433"/>
      <c r="P158" s="433"/>
      <c r="Q158" s="433"/>
      <c r="R158" s="433"/>
      <c r="S158" s="433"/>
      <c r="T158" s="433"/>
      <c r="U158" s="433"/>
      <c r="V158" s="433"/>
      <c r="W158" s="433"/>
      <c r="X158" s="433"/>
      <c r="Y158" s="433"/>
      <c r="Z158" s="433"/>
      <c r="AA158" s="433"/>
      <c r="AB158" s="433"/>
      <c r="AC158" s="433"/>
      <c r="AD158" s="433"/>
      <c r="AE158" s="433"/>
      <c r="AF158" s="433"/>
      <c r="AG158" s="433"/>
      <c r="AH158" s="433"/>
      <c r="AI158" s="433"/>
      <c r="AJ158" s="433"/>
      <c r="AK158" s="433"/>
      <c r="AL158" s="433"/>
      <c r="AM158" s="433"/>
      <c r="AN158" s="433"/>
      <c r="AO158" s="433"/>
      <c r="AP158" s="433"/>
      <c r="AQ158" s="433"/>
      <c r="AR158" s="433"/>
      <c r="AS158" s="433"/>
      <c r="AV158" s="458"/>
      <c r="AW158" s="458"/>
      <c r="AX158" s="458"/>
      <c r="AY158" s="458"/>
      <c r="AZ158" s="458"/>
      <c r="BA158" s="458"/>
      <c r="BB158" s="458"/>
      <c r="BC158" s="458"/>
      <c r="BD158" s="458"/>
      <c r="BE158" s="458"/>
      <c r="BF158" s="458"/>
      <c r="BG158" s="458"/>
      <c r="BH158" s="458"/>
      <c r="BI158" s="458"/>
      <c r="BJ158" s="458"/>
      <c r="BK158" s="458"/>
      <c r="BL158" s="458"/>
      <c r="BM158" s="458"/>
      <c r="BN158" s="458"/>
      <c r="BO158" s="458"/>
      <c r="BP158" s="458"/>
      <c r="BQ158" s="458"/>
      <c r="BR158" s="458"/>
      <c r="BS158" s="458"/>
      <c r="BT158" s="458"/>
      <c r="BU158" s="458"/>
      <c r="BV158" s="458"/>
      <c r="BW158" s="458"/>
      <c r="BX158" s="458"/>
      <c r="BY158" s="458"/>
      <c r="BZ158" s="458"/>
      <c r="CA158" s="458"/>
      <c r="CB158" s="458"/>
      <c r="CC158" s="458"/>
      <c r="CD158" s="458"/>
      <c r="CE158" s="458"/>
      <c r="CF158" s="460"/>
    </row>
    <row r="159" spans="3:84" ht="3.75" customHeight="1" x14ac:dyDescent="0.15">
      <c r="C159" s="449"/>
      <c r="D159" s="433"/>
      <c r="E159" s="433"/>
      <c r="F159" s="433"/>
      <c r="G159" s="433"/>
      <c r="H159" s="433"/>
      <c r="I159" s="433"/>
      <c r="J159" s="433"/>
      <c r="K159" s="433"/>
      <c r="L159" s="433"/>
      <c r="M159" s="433"/>
      <c r="N159" s="433"/>
      <c r="O159" s="433"/>
      <c r="P159" s="433"/>
      <c r="Q159" s="433"/>
      <c r="R159" s="433"/>
      <c r="S159" s="433"/>
      <c r="T159" s="433"/>
      <c r="U159" s="433"/>
      <c r="V159" s="433"/>
      <c r="W159" s="433"/>
      <c r="X159" s="433"/>
      <c r="Y159" s="433"/>
      <c r="Z159" s="433"/>
      <c r="AA159" s="433"/>
      <c r="AB159" s="433"/>
      <c r="AC159" s="433"/>
      <c r="AD159" s="433"/>
      <c r="AE159" s="433"/>
      <c r="AF159" s="433"/>
      <c r="AG159" s="433"/>
      <c r="AH159" s="433"/>
      <c r="AI159" s="433"/>
      <c r="AJ159" s="433"/>
      <c r="AK159" s="433"/>
      <c r="AL159" s="433"/>
      <c r="AM159" s="433"/>
      <c r="AN159" s="433"/>
      <c r="AO159" s="433"/>
      <c r="AP159" s="433"/>
      <c r="AQ159" s="433"/>
      <c r="AR159" s="433"/>
      <c r="AS159" s="433"/>
      <c r="AV159" s="458"/>
      <c r="AW159" s="458"/>
      <c r="AX159" s="458"/>
      <c r="AY159" s="458"/>
      <c r="AZ159" s="458"/>
      <c r="BA159" s="458"/>
      <c r="BB159" s="458"/>
      <c r="BC159" s="458"/>
      <c r="BD159" s="458"/>
      <c r="BE159" s="458"/>
      <c r="BF159" s="458"/>
      <c r="BG159" s="458"/>
      <c r="BH159" s="458"/>
      <c r="BI159" s="458"/>
      <c r="BJ159" s="458"/>
      <c r="BK159" s="458"/>
      <c r="BL159" s="458"/>
      <c r="BM159" s="458"/>
      <c r="BN159" s="458"/>
      <c r="BO159" s="458"/>
      <c r="BP159" s="458"/>
      <c r="BQ159" s="458"/>
      <c r="BR159" s="458"/>
      <c r="BS159" s="458"/>
      <c r="BT159" s="458"/>
      <c r="BU159" s="458"/>
      <c r="BV159" s="458"/>
      <c r="BW159" s="458"/>
      <c r="BX159" s="458"/>
      <c r="BY159" s="458"/>
      <c r="BZ159" s="458"/>
      <c r="CA159" s="458"/>
      <c r="CB159" s="458"/>
      <c r="CC159" s="458"/>
      <c r="CD159" s="458"/>
      <c r="CE159" s="458"/>
      <c r="CF159" s="460"/>
    </row>
    <row r="160" spans="3:84" ht="3.75" customHeight="1" x14ac:dyDescent="0.15">
      <c r="C160" s="1555" t="s">
        <v>1092</v>
      </c>
      <c r="D160" s="1556"/>
      <c r="E160" s="1556"/>
      <c r="F160" s="1556"/>
      <c r="G160" s="1556"/>
      <c r="H160" s="1556"/>
      <c r="I160" s="1556"/>
      <c r="J160" s="1556"/>
      <c r="K160" s="1556"/>
      <c r="L160" s="1556"/>
      <c r="M160" s="1556"/>
      <c r="N160" s="1556"/>
      <c r="O160" s="1556"/>
      <c r="P160" s="1556"/>
      <c r="Q160" s="1556"/>
      <c r="R160" s="1556"/>
      <c r="S160" s="1556"/>
      <c r="T160" s="1556"/>
      <c r="U160" s="1556"/>
      <c r="V160" s="1556"/>
      <c r="W160" s="1556"/>
      <c r="X160" s="1556"/>
      <c r="Y160" s="1556"/>
      <c r="Z160" s="1556"/>
      <c r="AA160" s="1556"/>
      <c r="AB160" s="1556"/>
      <c r="AC160" s="1556"/>
      <c r="AD160" s="1556"/>
      <c r="AE160" s="1556"/>
      <c r="AF160" s="1556"/>
      <c r="AG160" s="1556"/>
      <c r="AH160" s="1556"/>
      <c r="AI160" s="1556"/>
      <c r="AJ160" s="1556"/>
      <c r="AK160" s="1556"/>
      <c r="AL160" s="1556"/>
      <c r="AM160" s="1556"/>
      <c r="AN160" s="1556"/>
      <c r="AO160" s="1556"/>
      <c r="AP160" s="1557"/>
      <c r="AQ160" s="1564" t="s">
        <v>823</v>
      </c>
      <c r="AR160" s="1565"/>
      <c r="AS160" s="1565"/>
      <c r="AT160" s="1565"/>
      <c r="AU160" s="1565"/>
      <c r="AV160" s="1565"/>
      <c r="AW160" s="1565"/>
      <c r="AX160" s="1565"/>
      <c r="AY160" s="1565"/>
      <c r="AZ160" s="1565"/>
      <c r="BA160" s="1565"/>
      <c r="BB160" s="1565"/>
      <c r="BC160" s="1565"/>
      <c r="BD160" s="1565"/>
      <c r="BE160" s="1565"/>
      <c r="BF160" s="1566"/>
      <c r="BG160" s="1564" t="s">
        <v>1090</v>
      </c>
      <c r="BH160" s="1565"/>
      <c r="BI160" s="1565"/>
      <c r="BJ160" s="1565"/>
      <c r="BK160" s="1565"/>
      <c r="BL160" s="1565"/>
      <c r="BM160" s="1565"/>
      <c r="BN160" s="1565"/>
      <c r="BO160" s="1565"/>
      <c r="BP160" s="1565"/>
      <c r="BQ160" s="1565"/>
      <c r="BR160" s="1565"/>
      <c r="BS160" s="1565"/>
      <c r="BT160" s="1565"/>
      <c r="BU160" s="1566"/>
      <c r="BV160" s="461"/>
      <c r="BW160" s="462"/>
      <c r="BX160" s="462"/>
      <c r="BY160" s="462"/>
      <c r="BZ160" s="462"/>
      <c r="CA160" s="462"/>
      <c r="CB160" s="462"/>
      <c r="CC160" s="462"/>
      <c r="CD160" s="462"/>
      <c r="CE160" s="462"/>
      <c r="CF160" s="463"/>
    </row>
    <row r="161" spans="3:84" ht="3.75" customHeight="1" x14ac:dyDescent="0.15">
      <c r="C161" s="1558"/>
      <c r="D161" s="1559"/>
      <c r="E161" s="1559"/>
      <c r="F161" s="1559"/>
      <c r="G161" s="1559"/>
      <c r="H161" s="1559"/>
      <c r="I161" s="1559"/>
      <c r="J161" s="1559"/>
      <c r="K161" s="1559"/>
      <c r="L161" s="1559"/>
      <c r="M161" s="1559"/>
      <c r="N161" s="1559"/>
      <c r="O161" s="1559"/>
      <c r="P161" s="1559"/>
      <c r="Q161" s="1559"/>
      <c r="R161" s="1559"/>
      <c r="S161" s="1559"/>
      <c r="T161" s="1559"/>
      <c r="U161" s="1559"/>
      <c r="V161" s="1559"/>
      <c r="W161" s="1559"/>
      <c r="X161" s="1559"/>
      <c r="Y161" s="1559"/>
      <c r="Z161" s="1559"/>
      <c r="AA161" s="1559"/>
      <c r="AB161" s="1559"/>
      <c r="AC161" s="1559"/>
      <c r="AD161" s="1559"/>
      <c r="AE161" s="1559"/>
      <c r="AF161" s="1559"/>
      <c r="AG161" s="1559"/>
      <c r="AH161" s="1559"/>
      <c r="AI161" s="1559"/>
      <c r="AJ161" s="1559"/>
      <c r="AK161" s="1559"/>
      <c r="AL161" s="1559"/>
      <c r="AM161" s="1559"/>
      <c r="AN161" s="1559"/>
      <c r="AO161" s="1559"/>
      <c r="AP161" s="1560"/>
      <c r="AQ161" s="1567"/>
      <c r="AR161" s="1568"/>
      <c r="AS161" s="1568"/>
      <c r="AT161" s="1568"/>
      <c r="AU161" s="1568"/>
      <c r="AV161" s="1568"/>
      <c r="AW161" s="1568"/>
      <c r="AX161" s="1568"/>
      <c r="AY161" s="1568"/>
      <c r="AZ161" s="1568"/>
      <c r="BA161" s="1568"/>
      <c r="BB161" s="1568"/>
      <c r="BC161" s="1568"/>
      <c r="BD161" s="1568"/>
      <c r="BE161" s="1568"/>
      <c r="BF161" s="1569"/>
      <c r="BG161" s="1567"/>
      <c r="BH161" s="1568"/>
      <c r="BI161" s="1568"/>
      <c r="BJ161" s="1568"/>
      <c r="BK161" s="1568"/>
      <c r="BL161" s="1568"/>
      <c r="BM161" s="1568"/>
      <c r="BN161" s="1568"/>
      <c r="BO161" s="1568"/>
      <c r="BP161" s="1568"/>
      <c r="BQ161" s="1568"/>
      <c r="BR161" s="1568"/>
      <c r="BS161" s="1568"/>
      <c r="BT161" s="1568"/>
      <c r="BU161" s="1569"/>
      <c r="BV161" s="464"/>
      <c r="BW161" s="458"/>
      <c r="BX161" s="458"/>
      <c r="BY161" s="458"/>
      <c r="BZ161" s="458"/>
      <c r="CA161" s="458"/>
      <c r="CB161" s="458"/>
      <c r="CC161" s="458"/>
      <c r="CD161" s="458"/>
      <c r="CE161" s="458"/>
      <c r="CF161" s="460"/>
    </row>
    <row r="162" spans="3:84" ht="3.75" customHeight="1" x14ac:dyDescent="0.15">
      <c r="C162" s="1558"/>
      <c r="D162" s="1559"/>
      <c r="E162" s="1559"/>
      <c r="F162" s="1559"/>
      <c r="G162" s="1559"/>
      <c r="H162" s="1559"/>
      <c r="I162" s="1559"/>
      <c r="J162" s="1559"/>
      <c r="K162" s="1559"/>
      <c r="L162" s="1559"/>
      <c r="M162" s="1559"/>
      <c r="N162" s="1559"/>
      <c r="O162" s="1559"/>
      <c r="P162" s="1559"/>
      <c r="Q162" s="1559"/>
      <c r="R162" s="1559"/>
      <c r="S162" s="1559"/>
      <c r="T162" s="1559"/>
      <c r="U162" s="1559"/>
      <c r="V162" s="1559"/>
      <c r="W162" s="1559"/>
      <c r="X162" s="1559"/>
      <c r="Y162" s="1559"/>
      <c r="Z162" s="1559"/>
      <c r="AA162" s="1559"/>
      <c r="AB162" s="1559"/>
      <c r="AC162" s="1559"/>
      <c r="AD162" s="1559"/>
      <c r="AE162" s="1559"/>
      <c r="AF162" s="1559"/>
      <c r="AG162" s="1559"/>
      <c r="AH162" s="1559"/>
      <c r="AI162" s="1559"/>
      <c r="AJ162" s="1559"/>
      <c r="AK162" s="1559"/>
      <c r="AL162" s="1559"/>
      <c r="AM162" s="1559"/>
      <c r="AN162" s="1559"/>
      <c r="AO162" s="1559"/>
      <c r="AP162" s="1560"/>
      <c r="AQ162" s="1567"/>
      <c r="AR162" s="1568"/>
      <c r="AS162" s="1568"/>
      <c r="AT162" s="1568"/>
      <c r="AU162" s="1568"/>
      <c r="AV162" s="1568"/>
      <c r="AW162" s="1568"/>
      <c r="AX162" s="1568"/>
      <c r="AY162" s="1568"/>
      <c r="AZ162" s="1568"/>
      <c r="BA162" s="1568"/>
      <c r="BB162" s="1568"/>
      <c r="BC162" s="1568"/>
      <c r="BD162" s="1568"/>
      <c r="BE162" s="1568"/>
      <c r="BF162" s="1569"/>
      <c r="BG162" s="1567"/>
      <c r="BH162" s="1568"/>
      <c r="BI162" s="1568"/>
      <c r="BJ162" s="1568"/>
      <c r="BK162" s="1568"/>
      <c r="BL162" s="1568"/>
      <c r="BM162" s="1568"/>
      <c r="BN162" s="1568"/>
      <c r="BO162" s="1568"/>
      <c r="BP162" s="1568"/>
      <c r="BQ162" s="1568"/>
      <c r="BR162" s="1568"/>
      <c r="BS162" s="1568"/>
      <c r="BT162" s="1568"/>
      <c r="BU162" s="1569"/>
      <c r="BV162" s="464"/>
      <c r="BW162" s="458"/>
      <c r="BX162" s="458"/>
      <c r="BY162" s="458"/>
      <c r="BZ162" s="458"/>
      <c r="CA162" s="458"/>
      <c r="CB162" s="458"/>
      <c r="CC162" s="458"/>
      <c r="CD162" s="458"/>
      <c r="CE162" s="458"/>
      <c r="CF162" s="460"/>
    </row>
    <row r="163" spans="3:84" ht="3.75" customHeight="1" x14ac:dyDescent="0.15">
      <c r="C163" s="1558"/>
      <c r="D163" s="1559"/>
      <c r="E163" s="1559"/>
      <c r="F163" s="1559"/>
      <c r="G163" s="1559"/>
      <c r="H163" s="1559"/>
      <c r="I163" s="1559"/>
      <c r="J163" s="1559"/>
      <c r="K163" s="1559"/>
      <c r="L163" s="1559"/>
      <c r="M163" s="1559"/>
      <c r="N163" s="1559"/>
      <c r="O163" s="1559"/>
      <c r="P163" s="1559"/>
      <c r="Q163" s="1559"/>
      <c r="R163" s="1559"/>
      <c r="S163" s="1559"/>
      <c r="T163" s="1559"/>
      <c r="U163" s="1559"/>
      <c r="V163" s="1559"/>
      <c r="W163" s="1559"/>
      <c r="X163" s="1559"/>
      <c r="Y163" s="1559"/>
      <c r="Z163" s="1559"/>
      <c r="AA163" s="1559"/>
      <c r="AB163" s="1559"/>
      <c r="AC163" s="1559"/>
      <c r="AD163" s="1559"/>
      <c r="AE163" s="1559"/>
      <c r="AF163" s="1559"/>
      <c r="AG163" s="1559"/>
      <c r="AH163" s="1559"/>
      <c r="AI163" s="1559"/>
      <c r="AJ163" s="1559"/>
      <c r="AK163" s="1559"/>
      <c r="AL163" s="1559"/>
      <c r="AM163" s="1559"/>
      <c r="AN163" s="1559"/>
      <c r="AO163" s="1559"/>
      <c r="AP163" s="1560"/>
      <c r="AQ163" s="1567"/>
      <c r="AR163" s="1568"/>
      <c r="AS163" s="1568"/>
      <c r="AT163" s="1568"/>
      <c r="AU163" s="1568"/>
      <c r="AV163" s="1568"/>
      <c r="AW163" s="1568"/>
      <c r="AX163" s="1568"/>
      <c r="AY163" s="1568"/>
      <c r="AZ163" s="1568"/>
      <c r="BA163" s="1568"/>
      <c r="BB163" s="1568"/>
      <c r="BC163" s="1568"/>
      <c r="BD163" s="1568"/>
      <c r="BE163" s="1568"/>
      <c r="BF163" s="1569"/>
      <c r="BG163" s="1567"/>
      <c r="BH163" s="1568"/>
      <c r="BI163" s="1568"/>
      <c r="BJ163" s="1568"/>
      <c r="BK163" s="1568"/>
      <c r="BL163" s="1568"/>
      <c r="BM163" s="1568"/>
      <c r="BN163" s="1568"/>
      <c r="BO163" s="1568"/>
      <c r="BP163" s="1568"/>
      <c r="BQ163" s="1568"/>
      <c r="BR163" s="1568"/>
      <c r="BS163" s="1568"/>
      <c r="BT163" s="1568"/>
      <c r="BU163" s="1569"/>
      <c r="BV163" s="464"/>
      <c r="BW163" s="458"/>
      <c r="BX163" s="458"/>
      <c r="BY163" s="458"/>
      <c r="BZ163" s="458"/>
      <c r="CA163" s="458"/>
      <c r="CB163" s="458"/>
      <c r="CC163" s="458"/>
      <c r="CD163" s="458"/>
      <c r="CE163" s="458"/>
      <c r="CF163" s="460"/>
    </row>
    <row r="164" spans="3:84" ht="3.75" customHeight="1" x14ac:dyDescent="0.15">
      <c r="C164" s="1558"/>
      <c r="D164" s="1559"/>
      <c r="E164" s="1559"/>
      <c r="F164" s="1559"/>
      <c r="G164" s="1559"/>
      <c r="H164" s="1559"/>
      <c r="I164" s="1559"/>
      <c r="J164" s="1559"/>
      <c r="K164" s="1559"/>
      <c r="L164" s="1559"/>
      <c r="M164" s="1559"/>
      <c r="N164" s="1559"/>
      <c r="O164" s="1559"/>
      <c r="P164" s="1559"/>
      <c r="Q164" s="1559"/>
      <c r="R164" s="1559"/>
      <c r="S164" s="1559"/>
      <c r="T164" s="1559"/>
      <c r="U164" s="1559"/>
      <c r="V164" s="1559"/>
      <c r="W164" s="1559"/>
      <c r="X164" s="1559"/>
      <c r="Y164" s="1559"/>
      <c r="Z164" s="1559"/>
      <c r="AA164" s="1559"/>
      <c r="AB164" s="1559"/>
      <c r="AC164" s="1559"/>
      <c r="AD164" s="1559"/>
      <c r="AE164" s="1559"/>
      <c r="AF164" s="1559"/>
      <c r="AG164" s="1559"/>
      <c r="AH164" s="1559"/>
      <c r="AI164" s="1559"/>
      <c r="AJ164" s="1559"/>
      <c r="AK164" s="1559"/>
      <c r="AL164" s="1559"/>
      <c r="AM164" s="1559"/>
      <c r="AN164" s="1559"/>
      <c r="AO164" s="1559"/>
      <c r="AP164" s="1560"/>
      <c r="AQ164" s="1567"/>
      <c r="AR164" s="1568"/>
      <c r="AS164" s="1568"/>
      <c r="AT164" s="1568"/>
      <c r="AU164" s="1568"/>
      <c r="AV164" s="1568"/>
      <c r="AW164" s="1568"/>
      <c r="AX164" s="1568"/>
      <c r="AY164" s="1568"/>
      <c r="AZ164" s="1568"/>
      <c r="BA164" s="1568"/>
      <c r="BB164" s="1568"/>
      <c r="BC164" s="1568"/>
      <c r="BD164" s="1568"/>
      <c r="BE164" s="1568"/>
      <c r="BF164" s="1569"/>
      <c r="BG164" s="1567"/>
      <c r="BH164" s="1568"/>
      <c r="BI164" s="1568"/>
      <c r="BJ164" s="1568"/>
      <c r="BK164" s="1568"/>
      <c r="BL164" s="1568"/>
      <c r="BM164" s="1568"/>
      <c r="BN164" s="1568"/>
      <c r="BO164" s="1568"/>
      <c r="BP164" s="1568"/>
      <c r="BQ164" s="1568"/>
      <c r="BR164" s="1568"/>
      <c r="BS164" s="1568"/>
      <c r="BT164" s="1568"/>
      <c r="BU164" s="1569"/>
      <c r="BV164" s="464"/>
      <c r="BW164" s="458"/>
      <c r="BX164" s="458"/>
      <c r="BY164" s="458"/>
      <c r="BZ164" s="458"/>
      <c r="CA164" s="458"/>
      <c r="CB164" s="458"/>
      <c r="CC164" s="458"/>
      <c r="CD164" s="458"/>
      <c r="CE164" s="458"/>
      <c r="CF164" s="460"/>
    </row>
    <row r="165" spans="3:84" ht="3.75" customHeight="1" x14ac:dyDescent="0.15">
      <c r="C165" s="1558"/>
      <c r="D165" s="1559"/>
      <c r="E165" s="1559"/>
      <c r="F165" s="1559"/>
      <c r="G165" s="1559"/>
      <c r="H165" s="1559"/>
      <c r="I165" s="1559"/>
      <c r="J165" s="1559"/>
      <c r="K165" s="1559"/>
      <c r="L165" s="1559"/>
      <c r="M165" s="1559"/>
      <c r="N165" s="1559"/>
      <c r="O165" s="1559"/>
      <c r="P165" s="1559"/>
      <c r="Q165" s="1559"/>
      <c r="R165" s="1559"/>
      <c r="S165" s="1559"/>
      <c r="T165" s="1559"/>
      <c r="U165" s="1559"/>
      <c r="V165" s="1559"/>
      <c r="W165" s="1559"/>
      <c r="X165" s="1559"/>
      <c r="Y165" s="1559"/>
      <c r="Z165" s="1559"/>
      <c r="AA165" s="1559"/>
      <c r="AB165" s="1559"/>
      <c r="AC165" s="1559"/>
      <c r="AD165" s="1559"/>
      <c r="AE165" s="1559"/>
      <c r="AF165" s="1559"/>
      <c r="AG165" s="1559"/>
      <c r="AH165" s="1559"/>
      <c r="AI165" s="1559"/>
      <c r="AJ165" s="1559"/>
      <c r="AK165" s="1559"/>
      <c r="AL165" s="1559"/>
      <c r="AM165" s="1559"/>
      <c r="AN165" s="1559"/>
      <c r="AO165" s="1559"/>
      <c r="AP165" s="1560"/>
      <c r="AQ165" s="1567"/>
      <c r="AR165" s="1568"/>
      <c r="AS165" s="1568"/>
      <c r="AT165" s="1568"/>
      <c r="AU165" s="1568"/>
      <c r="AV165" s="1568"/>
      <c r="AW165" s="1568"/>
      <c r="AX165" s="1568"/>
      <c r="AY165" s="1568"/>
      <c r="AZ165" s="1568"/>
      <c r="BA165" s="1568"/>
      <c r="BB165" s="1568"/>
      <c r="BC165" s="1568"/>
      <c r="BD165" s="1568"/>
      <c r="BE165" s="1568"/>
      <c r="BF165" s="1569"/>
      <c r="BG165" s="1567"/>
      <c r="BH165" s="1568"/>
      <c r="BI165" s="1568"/>
      <c r="BJ165" s="1568"/>
      <c r="BK165" s="1568"/>
      <c r="BL165" s="1568"/>
      <c r="BM165" s="1568"/>
      <c r="BN165" s="1568"/>
      <c r="BO165" s="1568"/>
      <c r="BP165" s="1568"/>
      <c r="BQ165" s="1568"/>
      <c r="BR165" s="1568"/>
      <c r="BS165" s="1568"/>
      <c r="BT165" s="1568"/>
      <c r="BU165" s="1569"/>
      <c r="BV165" s="464"/>
      <c r="BW165" s="458"/>
      <c r="BX165" s="458"/>
      <c r="BY165" s="458"/>
      <c r="BZ165" s="458"/>
      <c r="CA165" s="458"/>
      <c r="CB165" s="458"/>
      <c r="CC165" s="458"/>
      <c r="CD165" s="458"/>
      <c r="CE165" s="458"/>
      <c r="CF165" s="460"/>
    </row>
    <row r="166" spans="3:84" ht="3.75" customHeight="1" x14ac:dyDescent="0.15">
      <c r="C166" s="1561"/>
      <c r="D166" s="1562"/>
      <c r="E166" s="1562"/>
      <c r="F166" s="1562"/>
      <c r="G166" s="1562"/>
      <c r="H166" s="1562"/>
      <c r="I166" s="1562"/>
      <c r="J166" s="1562"/>
      <c r="K166" s="1562"/>
      <c r="L166" s="1562"/>
      <c r="M166" s="1562"/>
      <c r="N166" s="1562"/>
      <c r="O166" s="1562"/>
      <c r="P166" s="1562"/>
      <c r="Q166" s="1562"/>
      <c r="R166" s="1562"/>
      <c r="S166" s="1562"/>
      <c r="T166" s="1562"/>
      <c r="U166" s="1562"/>
      <c r="V166" s="1562"/>
      <c r="W166" s="1562"/>
      <c r="X166" s="1562"/>
      <c r="Y166" s="1562"/>
      <c r="Z166" s="1562"/>
      <c r="AA166" s="1562"/>
      <c r="AB166" s="1562"/>
      <c r="AC166" s="1562"/>
      <c r="AD166" s="1562"/>
      <c r="AE166" s="1562"/>
      <c r="AF166" s="1562"/>
      <c r="AG166" s="1562"/>
      <c r="AH166" s="1562"/>
      <c r="AI166" s="1562"/>
      <c r="AJ166" s="1562"/>
      <c r="AK166" s="1562"/>
      <c r="AL166" s="1562"/>
      <c r="AM166" s="1562"/>
      <c r="AN166" s="1562"/>
      <c r="AO166" s="1562"/>
      <c r="AP166" s="1563"/>
      <c r="AQ166" s="1570" t="str">
        <f>Peta!AQ166</f>
        <v>18 Mei 2022</v>
      </c>
      <c r="AR166" s="1571"/>
      <c r="AS166" s="1571"/>
      <c r="AT166" s="1571"/>
      <c r="AU166" s="1571"/>
      <c r="AV166" s="1571"/>
      <c r="AW166" s="1571"/>
      <c r="AX166" s="1571"/>
      <c r="AY166" s="1571"/>
      <c r="AZ166" s="1571"/>
      <c r="BA166" s="1571"/>
      <c r="BB166" s="1571"/>
      <c r="BC166" s="1571"/>
      <c r="BD166" s="1571"/>
      <c r="BE166" s="1571"/>
      <c r="BF166" s="1572"/>
      <c r="BG166" s="1577" t="s">
        <v>1091</v>
      </c>
      <c r="BH166" s="1578"/>
      <c r="BI166" s="1578"/>
      <c r="BJ166" s="1578"/>
      <c r="BK166" s="1578"/>
      <c r="BL166" s="1578"/>
      <c r="BM166" s="1578"/>
      <c r="BN166" s="1578"/>
      <c r="BO166" s="1578"/>
      <c r="BP166" s="1578"/>
      <c r="BQ166" s="1578"/>
      <c r="BR166" s="1578"/>
      <c r="BS166" s="1578"/>
      <c r="BT166" s="1578"/>
      <c r="BU166" s="1579"/>
      <c r="BV166" s="464"/>
      <c r="BW166" s="458"/>
      <c r="BX166" s="458"/>
      <c r="BY166" s="458"/>
      <c r="BZ166" s="458"/>
      <c r="CA166" s="458"/>
      <c r="CB166" s="458"/>
      <c r="CC166" s="458"/>
      <c r="CD166" s="458"/>
      <c r="CE166" s="458"/>
      <c r="CF166" s="460"/>
    </row>
    <row r="167" spans="3:84" ht="3.75" customHeight="1" x14ac:dyDescent="0.15">
      <c r="C167" s="1583" t="str">
        <f>Peta!C167</f>
        <v>Kabupaten Bandung, Kota Jakarta Timur dan Kota Jakarta Selatan</v>
      </c>
      <c r="D167" s="1584"/>
      <c r="E167" s="1584"/>
      <c r="F167" s="1584"/>
      <c r="G167" s="1584"/>
      <c r="H167" s="1584"/>
      <c r="I167" s="1584"/>
      <c r="J167" s="1584"/>
      <c r="K167" s="1584"/>
      <c r="L167" s="1584"/>
      <c r="M167" s="1584"/>
      <c r="N167" s="1584"/>
      <c r="O167" s="1584"/>
      <c r="P167" s="1584"/>
      <c r="Q167" s="1584"/>
      <c r="R167" s="1584"/>
      <c r="S167" s="1584"/>
      <c r="T167" s="1584"/>
      <c r="U167" s="1584"/>
      <c r="V167" s="1584"/>
      <c r="W167" s="1584"/>
      <c r="X167" s="1584"/>
      <c r="Y167" s="1584"/>
      <c r="Z167" s="1584"/>
      <c r="AA167" s="1584"/>
      <c r="AB167" s="1584"/>
      <c r="AC167" s="1584"/>
      <c r="AD167" s="1584"/>
      <c r="AE167" s="1584"/>
      <c r="AF167" s="1584"/>
      <c r="AG167" s="1584"/>
      <c r="AH167" s="1584"/>
      <c r="AI167" s="1584"/>
      <c r="AJ167" s="1584"/>
      <c r="AK167" s="1584"/>
      <c r="AL167" s="1584"/>
      <c r="AM167" s="1584"/>
      <c r="AN167" s="1584"/>
      <c r="AO167" s="1584"/>
      <c r="AP167" s="1585"/>
      <c r="AQ167" s="1573"/>
      <c r="AR167" s="1571"/>
      <c r="AS167" s="1571"/>
      <c r="AT167" s="1571"/>
      <c r="AU167" s="1571"/>
      <c r="AV167" s="1571"/>
      <c r="AW167" s="1571"/>
      <c r="AX167" s="1571"/>
      <c r="AY167" s="1571"/>
      <c r="AZ167" s="1571"/>
      <c r="BA167" s="1571"/>
      <c r="BB167" s="1571"/>
      <c r="BC167" s="1571"/>
      <c r="BD167" s="1571"/>
      <c r="BE167" s="1571"/>
      <c r="BF167" s="1572"/>
      <c r="BG167" s="1577"/>
      <c r="BH167" s="1578"/>
      <c r="BI167" s="1578"/>
      <c r="BJ167" s="1578"/>
      <c r="BK167" s="1578"/>
      <c r="BL167" s="1578"/>
      <c r="BM167" s="1578"/>
      <c r="BN167" s="1578"/>
      <c r="BO167" s="1578"/>
      <c r="BP167" s="1578"/>
      <c r="BQ167" s="1578"/>
      <c r="BR167" s="1578"/>
      <c r="BS167" s="1578"/>
      <c r="BT167" s="1578"/>
      <c r="BU167" s="1579"/>
      <c r="BV167" s="464"/>
      <c r="BW167" s="458"/>
      <c r="BX167" s="458"/>
      <c r="BY167" s="458"/>
      <c r="BZ167" s="458"/>
      <c r="CA167" s="458"/>
      <c r="CB167" s="458"/>
      <c r="CC167" s="458"/>
      <c r="CD167" s="458"/>
      <c r="CE167" s="458"/>
      <c r="CF167" s="460"/>
    </row>
    <row r="168" spans="3:84" ht="3.75" customHeight="1" x14ac:dyDescent="0.15">
      <c r="C168" s="1583"/>
      <c r="D168" s="1584"/>
      <c r="E168" s="1584"/>
      <c r="F168" s="1584"/>
      <c r="G168" s="1584"/>
      <c r="H168" s="1584"/>
      <c r="I168" s="1584"/>
      <c r="J168" s="1584"/>
      <c r="K168" s="1584"/>
      <c r="L168" s="1584"/>
      <c r="M168" s="1584"/>
      <c r="N168" s="1584"/>
      <c r="O168" s="1584"/>
      <c r="P168" s="1584"/>
      <c r="Q168" s="1584"/>
      <c r="R168" s="1584"/>
      <c r="S168" s="1584"/>
      <c r="T168" s="1584"/>
      <c r="U168" s="1584"/>
      <c r="V168" s="1584"/>
      <c r="W168" s="1584"/>
      <c r="X168" s="1584"/>
      <c r="Y168" s="1584"/>
      <c r="Z168" s="1584"/>
      <c r="AA168" s="1584"/>
      <c r="AB168" s="1584"/>
      <c r="AC168" s="1584"/>
      <c r="AD168" s="1584"/>
      <c r="AE168" s="1584"/>
      <c r="AF168" s="1584"/>
      <c r="AG168" s="1584"/>
      <c r="AH168" s="1584"/>
      <c r="AI168" s="1584"/>
      <c r="AJ168" s="1584"/>
      <c r="AK168" s="1584"/>
      <c r="AL168" s="1584"/>
      <c r="AM168" s="1584"/>
      <c r="AN168" s="1584"/>
      <c r="AO168" s="1584"/>
      <c r="AP168" s="1585"/>
      <c r="AQ168" s="1573"/>
      <c r="AR168" s="1571"/>
      <c r="AS168" s="1571"/>
      <c r="AT168" s="1571"/>
      <c r="AU168" s="1571"/>
      <c r="AV168" s="1571"/>
      <c r="AW168" s="1571"/>
      <c r="AX168" s="1571"/>
      <c r="AY168" s="1571"/>
      <c r="AZ168" s="1571"/>
      <c r="BA168" s="1571"/>
      <c r="BB168" s="1571"/>
      <c r="BC168" s="1571"/>
      <c r="BD168" s="1571"/>
      <c r="BE168" s="1571"/>
      <c r="BF168" s="1572"/>
      <c r="BG168" s="1577"/>
      <c r="BH168" s="1578"/>
      <c r="BI168" s="1578"/>
      <c r="BJ168" s="1578"/>
      <c r="BK168" s="1578"/>
      <c r="BL168" s="1578"/>
      <c r="BM168" s="1578"/>
      <c r="BN168" s="1578"/>
      <c r="BO168" s="1578"/>
      <c r="BP168" s="1578"/>
      <c r="BQ168" s="1578"/>
      <c r="BR168" s="1578"/>
      <c r="BS168" s="1578"/>
      <c r="BT168" s="1578"/>
      <c r="BU168" s="1579"/>
      <c r="BV168" s="465"/>
      <c r="BW168" s="466"/>
      <c r="BX168" s="466"/>
      <c r="BY168" s="466"/>
      <c r="BZ168" s="458"/>
      <c r="CA168" s="458"/>
      <c r="CB168" s="458"/>
      <c r="CC168" s="458"/>
      <c r="CD168" s="458"/>
      <c r="CE168" s="458"/>
      <c r="CF168" s="460"/>
    </row>
    <row r="169" spans="3:84" ht="3.75" customHeight="1" x14ac:dyDescent="0.15">
      <c r="C169" s="1583"/>
      <c r="D169" s="1584"/>
      <c r="E169" s="1584"/>
      <c r="F169" s="1584"/>
      <c r="G169" s="1584"/>
      <c r="H169" s="1584"/>
      <c r="I169" s="1584"/>
      <c r="J169" s="1584"/>
      <c r="K169" s="1584"/>
      <c r="L169" s="1584"/>
      <c r="M169" s="1584"/>
      <c r="N169" s="1584"/>
      <c r="O169" s="1584"/>
      <c r="P169" s="1584"/>
      <c r="Q169" s="1584"/>
      <c r="R169" s="1584"/>
      <c r="S169" s="1584"/>
      <c r="T169" s="1584"/>
      <c r="U169" s="1584"/>
      <c r="V169" s="1584"/>
      <c r="W169" s="1584"/>
      <c r="X169" s="1584"/>
      <c r="Y169" s="1584"/>
      <c r="Z169" s="1584"/>
      <c r="AA169" s="1584"/>
      <c r="AB169" s="1584"/>
      <c r="AC169" s="1584"/>
      <c r="AD169" s="1584"/>
      <c r="AE169" s="1584"/>
      <c r="AF169" s="1584"/>
      <c r="AG169" s="1584"/>
      <c r="AH169" s="1584"/>
      <c r="AI169" s="1584"/>
      <c r="AJ169" s="1584"/>
      <c r="AK169" s="1584"/>
      <c r="AL169" s="1584"/>
      <c r="AM169" s="1584"/>
      <c r="AN169" s="1584"/>
      <c r="AO169" s="1584"/>
      <c r="AP169" s="1585"/>
      <c r="AQ169" s="1573"/>
      <c r="AR169" s="1571"/>
      <c r="AS169" s="1571"/>
      <c r="AT169" s="1571"/>
      <c r="AU169" s="1571"/>
      <c r="AV169" s="1571"/>
      <c r="AW169" s="1571"/>
      <c r="AX169" s="1571"/>
      <c r="AY169" s="1571"/>
      <c r="AZ169" s="1571"/>
      <c r="BA169" s="1571"/>
      <c r="BB169" s="1571"/>
      <c r="BC169" s="1571"/>
      <c r="BD169" s="1571"/>
      <c r="BE169" s="1571"/>
      <c r="BF169" s="1572"/>
      <c r="BG169" s="1577"/>
      <c r="BH169" s="1578"/>
      <c r="BI169" s="1578"/>
      <c r="BJ169" s="1578"/>
      <c r="BK169" s="1578"/>
      <c r="BL169" s="1578"/>
      <c r="BM169" s="1578"/>
      <c r="BN169" s="1578"/>
      <c r="BO169" s="1578"/>
      <c r="BP169" s="1578"/>
      <c r="BQ169" s="1578"/>
      <c r="BR169" s="1578"/>
      <c r="BS169" s="1578"/>
      <c r="BT169" s="1578"/>
      <c r="BU169" s="1579"/>
      <c r="BV169" s="465"/>
      <c r="BW169" s="466"/>
      <c r="BX169" s="466"/>
      <c r="BY169" s="466"/>
      <c r="BZ169" s="458"/>
      <c r="CA169" s="458"/>
      <c r="CB169" s="458"/>
      <c r="CC169" s="458"/>
      <c r="CD169" s="458"/>
      <c r="CE169" s="458"/>
      <c r="CF169" s="460"/>
    </row>
    <row r="170" spans="3:84" ht="3.75" customHeight="1" x14ac:dyDescent="0.15">
      <c r="C170" s="1583"/>
      <c r="D170" s="1584"/>
      <c r="E170" s="1584"/>
      <c r="F170" s="1584"/>
      <c r="G170" s="1584"/>
      <c r="H170" s="1584"/>
      <c r="I170" s="1584"/>
      <c r="J170" s="1584"/>
      <c r="K170" s="1584"/>
      <c r="L170" s="1584"/>
      <c r="M170" s="1584"/>
      <c r="N170" s="1584"/>
      <c r="O170" s="1584"/>
      <c r="P170" s="1584"/>
      <c r="Q170" s="1584"/>
      <c r="R170" s="1584"/>
      <c r="S170" s="1584"/>
      <c r="T170" s="1584"/>
      <c r="U170" s="1584"/>
      <c r="V170" s="1584"/>
      <c r="W170" s="1584"/>
      <c r="X170" s="1584"/>
      <c r="Y170" s="1584"/>
      <c r="Z170" s="1584"/>
      <c r="AA170" s="1584"/>
      <c r="AB170" s="1584"/>
      <c r="AC170" s="1584"/>
      <c r="AD170" s="1584"/>
      <c r="AE170" s="1584"/>
      <c r="AF170" s="1584"/>
      <c r="AG170" s="1584"/>
      <c r="AH170" s="1584"/>
      <c r="AI170" s="1584"/>
      <c r="AJ170" s="1584"/>
      <c r="AK170" s="1584"/>
      <c r="AL170" s="1584"/>
      <c r="AM170" s="1584"/>
      <c r="AN170" s="1584"/>
      <c r="AO170" s="1584"/>
      <c r="AP170" s="1585"/>
      <c r="AQ170" s="1573"/>
      <c r="AR170" s="1571"/>
      <c r="AS170" s="1571"/>
      <c r="AT170" s="1571"/>
      <c r="AU170" s="1571"/>
      <c r="AV170" s="1571"/>
      <c r="AW170" s="1571"/>
      <c r="AX170" s="1571"/>
      <c r="AY170" s="1571"/>
      <c r="AZ170" s="1571"/>
      <c r="BA170" s="1571"/>
      <c r="BB170" s="1571"/>
      <c r="BC170" s="1571"/>
      <c r="BD170" s="1571"/>
      <c r="BE170" s="1571"/>
      <c r="BF170" s="1572"/>
      <c r="BG170" s="1577"/>
      <c r="BH170" s="1578"/>
      <c r="BI170" s="1578"/>
      <c r="BJ170" s="1578"/>
      <c r="BK170" s="1578"/>
      <c r="BL170" s="1578"/>
      <c r="BM170" s="1578"/>
      <c r="BN170" s="1578"/>
      <c r="BO170" s="1578"/>
      <c r="BP170" s="1578"/>
      <c r="BQ170" s="1578"/>
      <c r="BR170" s="1578"/>
      <c r="BS170" s="1578"/>
      <c r="BT170" s="1578"/>
      <c r="BU170" s="1579"/>
      <c r="BV170" s="465"/>
      <c r="BW170" s="466"/>
      <c r="BX170" s="466"/>
      <c r="BY170" s="466"/>
      <c r="BZ170" s="458"/>
      <c r="CA170" s="458"/>
      <c r="CB170" s="458"/>
      <c r="CC170" s="458"/>
      <c r="CD170" s="458"/>
      <c r="CE170" s="458"/>
      <c r="CF170" s="460"/>
    </row>
    <row r="171" spans="3:84" ht="3.75" customHeight="1" x14ac:dyDescent="0.15">
      <c r="C171" s="1583"/>
      <c r="D171" s="1584"/>
      <c r="E171" s="1584"/>
      <c r="F171" s="1584"/>
      <c r="G171" s="1584"/>
      <c r="H171" s="1584"/>
      <c r="I171" s="1584"/>
      <c r="J171" s="1584"/>
      <c r="K171" s="1584"/>
      <c r="L171" s="1584"/>
      <c r="M171" s="1584"/>
      <c r="N171" s="1584"/>
      <c r="O171" s="1584"/>
      <c r="P171" s="1584"/>
      <c r="Q171" s="1584"/>
      <c r="R171" s="1584"/>
      <c r="S171" s="1584"/>
      <c r="T171" s="1584"/>
      <c r="U171" s="1584"/>
      <c r="V171" s="1584"/>
      <c r="W171" s="1584"/>
      <c r="X171" s="1584"/>
      <c r="Y171" s="1584"/>
      <c r="Z171" s="1584"/>
      <c r="AA171" s="1584"/>
      <c r="AB171" s="1584"/>
      <c r="AC171" s="1584"/>
      <c r="AD171" s="1584"/>
      <c r="AE171" s="1584"/>
      <c r="AF171" s="1584"/>
      <c r="AG171" s="1584"/>
      <c r="AH171" s="1584"/>
      <c r="AI171" s="1584"/>
      <c r="AJ171" s="1584"/>
      <c r="AK171" s="1584"/>
      <c r="AL171" s="1584"/>
      <c r="AM171" s="1584"/>
      <c r="AN171" s="1584"/>
      <c r="AO171" s="1584"/>
      <c r="AP171" s="1585"/>
      <c r="AQ171" s="1573"/>
      <c r="AR171" s="1571"/>
      <c r="AS171" s="1571"/>
      <c r="AT171" s="1571"/>
      <c r="AU171" s="1571"/>
      <c r="AV171" s="1571"/>
      <c r="AW171" s="1571"/>
      <c r="AX171" s="1571"/>
      <c r="AY171" s="1571"/>
      <c r="AZ171" s="1571"/>
      <c r="BA171" s="1571"/>
      <c r="BB171" s="1571"/>
      <c r="BC171" s="1571"/>
      <c r="BD171" s="1571"/>
      <c r="BE171" s="1571"/>
      <c r="BF171" s="1572"/>
      <c r="BG171" s="1577"/>
      <c r="BH171" s="1578"/>
      <c r="BI171" s="1578"/>
      <c r="BJ171" s="1578"/>
      <c r="BK171" s="1578"/>
      <c r="BL171" s="1578"/>
      <c r="BM171" s="1578"/>
      <c r="BN171" s="1578"/>
      <c r="BO171" s="1578"/>
      <c r="BP171" s="1578"/>
      <c r="BQ171" s="1578"/>
      <c r="BR171" s="1578"/>
      <c r="BS171" s="1578"/>
      <c r="BT171" s="1578"/>
      <c r="BU171" s="1579"/>
      <c r="BV171" s="465"/>
      <c r="BW171" s="466"/>
      <c r="BX171" s="466"/>
      <c r="BY171" s="466"/>
      <c r="BZ171" s="455"/>
      <c r="CA171" s="455"/>
      <c r="CB171" s="455"/>
      <c r="CC171" s="455"/>
      <c r="CD171" s="455"/>
      <c r="CE171" s="455"/>
      <c r="CF171" s="456"/>
    </row>
    <row r="172" spans="3:84" ht="3.75" customHeight="1" x14ac:dyDescent="0.15">
      <c r="C172" s="1583"/>
      <c r="D172" s="1584"/>
      <c r="E172" s="1584"/>
      <c r="F172" s="1584"/>
      <c r="G172" s="1584"/>
      <c r="H172" s="1584"/>
      <c r="I172" s="1584"/>
      <c r="J172" s="1584"/>
      <c r="K172" s="1584"/>
      <c r="L172" s="1584"/>
      <c r="M172" s="1584"/>
      <c r="N172" s="1584"/>
      <c r="O172" s="1584"/>
      <c r="P172" s="1584"/>
      <c r="Q172" s="1584"/>
      <c r="R172" s="1584"/>
      <c r="S172" s="1584"/>
      <c r="T172" s="1584"/>
      <c r="U172" s="1584"/>
      <c r="V172" s="1584"/>
      <c r="W172" s="1584"/>
      <c r="X172" s="1584"/>
      <c r="Y172" s="1584"/>
      <c r="Z172" s="1584"/>
      <c r="AA172" s="1584"/>
      <c r="AB172" s="1584"/>
      <c r="AC172" s="1584"/>
      <c r="AD172" s="1584"/>
      <c r="AE172" s="1584"/>
      <c r="AF172" s="1584"/>
      <c r="AG172" s="1584"/>
      <c r="AH172" s="1584"/>
      <c r="AI172" s="1584"/>
      <c r="AJ172" s="1584"/>
      <c r="AK172" s="1584"/>
      <c r="AL172" s="1584"/>
      <c r="AM172" s="1584"/>
      <c r="AN172" s="1584"/>
      <c r="AO172" s="1584"/>
      <c r="AP172" s="1585"/>
      <c r="AQ172" s="1573"/>
      <c r="AR172" s="1571"/>
      <c r="AS172" s="1571"/>
      <c r="AT172" s="1571"/>
      <c r="AU172" s="1571"/>
      <c r="AV172" s="1571"/>
      <c r="AW172" s="1571"/>
      <c r="AX172" s="1571"/>
      <c r="AY172" s="1571"/>
      <c r="AZ172" s="1571"/>
      <c r="BA172" s="1571"/>
      <c r="BB172" s="1571"/>
      <c r="BC172" s="1571"/>
      <c r="BD172" s="1571"/>
      <c r="BE172" s="1571"/>
      <c r="BF172" s="1572"/>
      <c r="BG172" s="1577"/>
      <c r="BH172" s="1578"/>
      <c r="BI172" s="1578"/>
      <c r="BJ172" s="1578"/>
      <c r="BK172" s="1578"/>
      <c r="BL172" s="1578"/>
      <c r="BM172" s="1578"/>
      <c r="BN172" s="1578"/>
      <c r="BO172" s="1578"/>
      <c r="BP172" s="1578"/>
      <c r="BQ172" s="1578"/>
      <c r="BR172" s="1578"/>
      <c r="BS172" s="1578"/>
      <c r="BT172" s="1578"/>
      <c r="BU172" s="1579"/>
      <c r="BV172" s="467"/>
      <c r="BW172" s="468"/>
      <c r="BX172" s="468"/>
      <c r="BY172" s="468"/>
      <c r="BZ172" s="455"/>
      <c r="CA172" s="455"/>
      <c r="CB172" s="455"/>
      <c r="CC172" s="455"/>
      <c r="CD172" s="455"/>
      <c r="CE172" s="455"/>
      <c r="CF172" s="456"/>
    </row>
    <row r="173" spans="3:84" ht="3.75" customHeight="1" x14ac:dyDescent="0.15">
      <c r="C173" s="1583"/>
      <c r="D173" s="1584"/>
      <c r="E173" s="1584"/>
      <c r="F173" s="1584"/>
      <c r="G173" s="1584"/>
      <c r="H173" s="1584"/>
      <c r="I173" s="1584"/>
      <c r="J173" s="1584"/>
      <c r="K173" s="1584"/>
      <c r="L173" s="1584"/>
      <c r="M173" s="1584"/>
      <c r="N173" s="1584"/>
      <c r="O173" s="1584"/>
      <c r="P173" s="1584"/>
      <c r="Q173" s="1584"/>
      <c r="R173" s="1584"/>
      <c r="S173" s="1584"/>
      <c r="T173" s="1584"/>
      <c r="U173" s="1584"/>
      <c r="V173" s="1584"/>
      <c r="W173" s="1584"/>
      <c r="X173" s="1584"/>
      <c r="Y173" s="1584"/>
      <c r="Z173" s="1584"/>
      <c r="AA173" s="1584"/>
      <c r="AB173" s="1584"/>
      <c r="AC173" s="1584"/>
      <c r="AD173" s="1584"/>
      <c r="AE173" s="1584"/>
      <c r="AF173" s="1584"/>
      <c r="AG173" s="1584"/>
      <c r="AH173" s="1584"/>
      <c r="AI173" s="1584"/>
      <c r="AJ173" s="1584"/>
      <c r="AK173" s="1584"/>
      <c r="AL173" s="1584"/>
      <c r="AM173" s="1584"/>
      <c r="AN173" s="1584"/>
      <c r="AO173" s="1584"/>
      <c r="AP173" s="1585"/>
      <c r="AQ173" s="1574"/>
      <c r="AR173" s="1575"/>
      <c r="AS173" s="1575"/>
      <c r="AT173" s="1575"/>
      <c r="AU173" s="1575"/>
      <c r="AV173" s="1575"/>
      <c r="AW173" s="1575"/>
      <c r="AX173" s="1575"/>
      <c r="AY173" s="1575"/>
      <c r="AZ173" s="1575"/>
      <c r="BA173" s="1575"/>
      <c r="BB173" s="1575"/>
      <c r="BC173" s="1575"/>
      <c r="BD173" s="1575"/>
      <c r="BE173" s="1575"/>
      <c r="BF173" s="1576"/>
      <c r="BG173" s="1580"/>
      <c r="BH173" s="1581"/>
      <c r="BI173" s="1581"/>
      <c r="BJ173" s="1581"/>
      <c r="BK173" s="1581"/>
      <c r="BL173" s="1581"/>
      <c r="BM173" s="1581"/>
      <c r="BN173" s="1581"/>
      <c r="BO173" s="1581"/>
      <c r="BP173" s="1581"/>
      <c r="BQ173" s="1581"/>
      <c r="BR173" s="1581"/>
      <c r="BS173" s="1581"/>
      <c r="BT173" s="1581"/>
      <c r="BU173" s="1582"/>
      <c r="BV173" s="469"/>
      <c r="BW173" s="470"/>
      <c r="BX173" s="470"/>
      <c r="BY173" s="470"/>
      <c r="BZ173" s="471"/>
      <c r="CA173" s="471"/>
      <c r="CB173" s="471"/>
      <c r="CC173" s="471"/>
      <c r="CD173" s="471"/>
      <c r="CE173" s="471"/>
      <c r="CF173" s="472"/>
    </row>
    <row r="174" spans="3:84" ht="3.75" customHeight="1" x14ac:dyDescent="0.15">
      <c r="C174" s="1583"/>
      <c r="D174" s="1584"/>
      <c r="E174" s="1584"/>
      <c r="F174" s="1584"/>
      <c r="G174" s="1584"/>
      <c r="H174" s="1584"/>
      <c r="I174" s="1584"/>
      <c r="J174" s="1584"/>
      <c r="K174" s="1584"/>
      <c r="L174" s="1584"/>
      <c r="M174" s="1584"/>
      <c r="N174" s="1584"/>
      <c r="O174" s="1584"/>
      <c r="P174" s="1584"/>
      <c r="Q174" s="1584"/>
      <c r="R174" s="1584"/>
      <c r="S174" s="1584"/>
      <c r="T174" s="1584"/>
      <c r="U174" s="1584"/>
      <c r="V174" s="1584"/>
      <c r="W174" s="1584"/>
      <c r="X174" s="1584"/>
      <c r="Y174" s="1584"/>
      <c r="Z174" s="1584"/>
      <c r="AA174" s="1584"/>
      <c r="AB174" s="1584"/>
      <c r="AC174" s="1584"/>
      <c r="AD174" s="1584"/>
      <c r="AE174" s="1584"/>
      <c r="AF174" s="1584"/>
      <c r="AG174" s="1584"/>
      <c r="AH174" s="1584"/>
      <c r="AI174" s="1584"/>
      <c r="AJ174" s="1584"/>
      <c r="AK174" s="1584"/>
      <c r="AL174" s="1584"/>
      <c r="AM174" s="1584"/>
      <c r="AN174" s="1584"/>
      <c r="AO174" s="1584"/>
      <c r="AP174" s="1585"/>
      <c r="AQ174" s="450"/>
      <c r="AR174" s="450"/>
      <c r="AS174" s="450"/>
      <c r="AT174" s="450"/>
      <c r="AU174" s="450"/>
      <c r="AV174" s="468"/>
      <c r="AW174" s="468"/>
      <c r="AX174" s="468"/>
      <c r="AY174" s="468"/>
      <c r="AZ174" s="468"/>
      <c r="BA174" s="468"/>
      <c r="BB174" s="468"/>
      <c r="BC174" s="468"/>
      <c r="BD174" s="468"/>
      <c r="BE174" s="468"/>
      <c r="BF174" s="468"/>
      <c r="BG174" s="468"/>
      <c r="BH174" s="468"/>
      <c r="BI174" s="468"/>
      <c r="BJ174" s="468"/>
      <c r="BK174" s="468"/>
      <c r="BL174" s="468"/>
      <c r="BM174" s="468"/>
      <c r="BN174" s="468"/>
      <c r="BO174" s="468"/>
      <c r="BP174" s="468"/>
      <c r="BQ174" s="468"/>
      <c r="BR174" s="468"/>
      <c r="BS174" s="468"/>
      <c r="BT174" s="468"/>
      <c r="BU174" s="468"/>
      <c r="BV174" s="468"/>
      <c r="BW174" s="468"/>
      <c r="BX174" s="468"/>
      <c r="BY174" s="468"/>
      <c r="CF174" s="454"/>
    </row>
    <row r="175" spans="3:84" ht="3.75" customHeight="1" x14ac:dyDescent="0.15">
      <c r="C175" s="1583"/>
      <c r="D175" s="1584"/>
      <c r="E175" s="1584"/>
      <c r="F175" s="1584"/>
      <c r="G175" s="1584"/>
      <c r="H175" s="1584"/>
      <c r="I175" s="1584"/>
      <c r="J175" s="1584"/>
      <c r="K175" s="1584"/>
      <c r="L175" s="1584"/>
      <c r="M175" s="1584"/>
      <c r="N175" s="1584"/>
      <c r="O175" s="1584"/>
      <c r="P175" s="1584"/>
      <c r="Q175" s="1584"/>
      <c r="R175" s="1584"/>
      <c r="S175" s="1584"/>
      <c r="T175" s="1584"/>
      <c r="U175" s="1584"/>
      <c r="V175" s="1584"/>
      <c r="W175" s="1584"/>
      <c r="X175" s="1584"/>
      <c r="Y175" s="1584"/>
      <c r="Z175" s="1584"/>
      <c r="AA175" s="1584"/>
      <c r="AB175" s="1584"/>
      <c r="AC175" s="1584"/>
      <c r="AD175" s="1584"/>
      <c r="AE175" s="1584"/>
      <c r="AF175" s="1584"/>
      <c r="AG175" s="1584"/>
      <c r="AH175" s="1584"/>
      <c r="AI175" s="1584"/>
      <c r="AJ175" s="1584"/>
      <c r="AK175" s="1584"/>
      <c r="AL175" s="1584"/>
      <c r="AM175" s="1584"/>
      <c r="AN175" s="1584"/>
      <c r="AO175" s="1584"/>
      <c r="AP175" s="1585"/>
      <c r="AQ175" s="450"/>
      <c r="AR175" s="450"/>
      <c r="AS175" s="450"/>
      <c r="AT175" s="450"/>
      <c r="AU175" s="450"/>
      <c r="AV175" s="468"/>
      <c r="AW175" s="468"/>
      <c r="AX175" s="468"/>
      <c r="AY175" s="468"/>
      <c r="AZ175" s="468"/>
      <c r="BA175" s="468"/>
      <c r="BB175" s="468"/>
      <c r="BC175" s="468"/>
      <c r="BD175" s="468"/>
      <c r="BE175" s="468"/>
      <c r="BF175" s="468"/>
      <c r="BG175" s="468"/>
      <c r="BH175" s="468"/>
      <c r="BI175" s="468"/>
      <c r="BJ175" s="468"/>
      <c r="BK175" s="468"/>
      <c r="BL175" s="468"/>
      <c r="BM175" s="468"/>
      <c r="BN175" s="468"/>
      <c r="BO175" s="468"/>
      <c r="BP175" s="468"/>
      <c r="BQ175" s="468"/>
      <c r="BR175" s="468"/>
      <c r="BS175" s="468"/>
      <c r="BT175" s="468"/>
      <c r="BU175" s="468"/>
      <c r="BV175" s="468"/>
      <c r="BW175" s="468"/>
      <c r="BX175" s="468"/>
      <c r="BY175" s="468"/>
      <c r="CF175" s="454"/>
    </row>
    <row r="176" spans="3:84" ht="3.75" customHeight="1" x14ac:dyDescent="0.15">
      <c r="C176" s="1583"/>
      <c r="D176" s="1584"/>
      <c r="E176" s="1584"/>
      <c r="F176" s="1584"/>
      <c r="G176" s="1584"/>
      <c r="H176" s="1584"/>
      <c r="I176" s="1584"/>
      <c r="J176" s="1584"/>
      <c r="K176" s="1584"/>
      <c r="L176" s="1584"/>
      <c r="M176" s="1584"/>
      <c r="N176" s="1584"/>
      <c r="O176" s="1584"/>
      <c r="P176" s="1584"/>
      <c r="Q176" s="1584"/>
      <c r="R176" s="1584"/>
      <c r="S176" s="1584"/>
      <c r="T176" s="1584"/>
      <c r="U176" s="1584"/>
      <c r="V176" s="1584"/>
      <c r="W176" s="1584"/>
      <c r="X176" s="1584"/>
      <c r="Y176" s="1584"/>
      <c r="Z176" s="1584"/>
      <c r="AA176" s="1584"/>
      <c r="AB176" s="1584"/>
      <c r="AC176" s="1584"/>
      <c r="AD176" s="1584"/>
      <c r="AE176" s="1584"/>
      <c r="AF176" s="1584"/>
      <c r="AG176" s="1584"/>
      <c r="AH176" s="1584"/>
      <c r="AI176" s="1584"/>
      <c r="AJ176" s="1584"/>
      <c r="AK176" s="1584"/>
      <c r="AL176" s="1584"/>
      <c r="AM176" s="1584"/>
      <c r="AN176" s="1584"/>
      <c r="AO176" s="1584"/>
      <c r="AP176" s="1585"/>
      <c r="AQ176" s="450"/>
      <c r="AR176" s="450"/>
      <c r="AS176" s="450"/>
      <c r="AT176" s="450"/>
      <c r="AU176" s="450"/>
      <c r="CF176" s="454"/>
    </row>
    <row r="177" spans="3:84" ht="3.75" customHeight="1" x14ac:dyDescent="0.15">
      <c r="C177" s="1583"/>
      <c r="D177" s="1584"/>
      <c r="E177" s="1584"/>
      <c r="F177" s="1584"/>
      <c r="G177" s="1584"/>
      <c r="H177" s="1584"/>
      <c r="I177" s="1584"/>
      <c r="J177" s="1584"/>
      <c r="K177" s="1584"/>
      <c r="L177" s="1584"/>
      <c r="M177" s="1584"/>
      <c r="N177" s="1584"/>
      <c r="O177" s="1584"/>
      <c r="P177" s="1584"/>
      <c r="Q177" s="1584"/>
      <c r="R177" s="1584"/>
      <c r="S177" s="1584"/>
      <c r="T177" s="1584"/>
      <c r="U177" s="1584"/>
      <c r="V177" s="1584"/>
      <c r="W177" s="1584"/>
      <c r="X177" s="1584"/>
      <c r="Y177" s="1584"/>
      <c r="Z177" s="1584"/>
      <c r="AA177" s="1584"/>
      <c r="AB177" s="1584"/>
      <c r="AC177" s="1584"/>
      <c r="AD177" s="1584"/>
      <c r="AE177" s="1584"/>
      <c r="AF177" s="1584"/>
      <c r="AG177" s="1584"/>
      <c r="AH177" s="1584"/>
      <c r="AI177" s="1584"/>
      <c r="AJ177" s="1584"/>
      <c r="AK177" s="1584"/>
      <c r="AL177" s="1584"/>
      <c r="AM177" s="1584"/>
      <c r="AN177" s="1584"/>
      <c r="AO177" s="1584"/>
      <c r="AP177" s="1585"/>
      <c r="AQ177" s="450"/>
      <c r="AR177" s="450"/>
      <c r="AS177" s="450"/>
      <c r="AT177" s="450"/>
      <c r="AU177" s="450"/>
      <c r="CF177" s="454"/>
    </row>
    <row r="178" spans="3:84" ht="3.75" customHeight="1" x14ac:dyDescent="0.15">
      <c r="C178" s="1583"/>
      <c r="D178" s="1584"/>
      <c r="E178" s="1584"/>
      <c r="F178" s="1584"/>
      <c r="G178" s="1584"/>
      <c r="H178" s="1584"/>
      <c r="I178" s="1584"/>
      <c r="J178" s="1584"/>
      <c r="K178" s="1584"/>
      <c r="L178" s="1584"/>
      <c r="M178" s="1584"/>
      <c r="N178" s="1584"/>
      <c r="O178" s="1584"/>
      <c r="P178" s="1584"/>
      <c r="Q178" s="1584"/>
      <c r="R178" s="1584"/>
      <c r="S178" s="1584"/>
      <c r="T178" s="1584"/>
      <c r="U178" s="1584"/>
      <c r="V178" s="1584"/>
      <c r="W178" s="1584"/>
      <c r="X178" s="1584"/>
      <c r="Y178" s="1584"/>
      <c r="Z178" s="1584"/>
      <c r="AA178" s="1584"/>
      <c r="AB178" s="1584"/>
      <c r="AC178" s="1584"/>
      <c r="AD178" s="1584"/>
      <c r="AE178" s="1584"/>
      <c r="AF178" s="1584"/>
      <c r="AG178" s="1584"/>
      <c r="AH178" s="1584"/>
      <c r="AI178" s="1584"/>
      <c r="AJ178" s="1584"/>
      <c r="AK178" s="1584"/>
      <c r="AL178" s="1584"/>
      <c r="AM178" s="1584"/>
      <c r="AN178" s="1584"/>
      <c r="AO178" s="1584"/>
      <c r="AP178" s="1585"/>
      <c r="AQ178" s="450"/>
      <c r="AR178" s="450"/>
      <c r="AS178" s="450"/>
      <c r="AT178" s="450"/>
      <c r="AU178" s="450"/>
      <c r="CF178" s="454"/>
    </row>
    <row r="179" spans="3:84" ht="3.75" customHeight="1" x14ac:dyDescent="0.15">
      <c r="C179" s="1583"/>
      <c r="D179" s="1584"/>
      <c r="E179" s="1584"/>
      <c r="F179" s="1584"/>
      <c r="G179" s="1584"/>
      <c r="H179" s="1584"/>
      <c r="I179" s="1584"/>
      <c r="J179" s="1584"/>
      <c r="K179" s="1584"/>
      <c r="L179" s="1584"/>
      <c r="M179" s="1584"/>
      <c r="N179" s="1584"/>
      <c r="O179" s="1584"/>
      <c r="P179" s="1584"/>
      <c r="Q179" s="1584"/>
      <c r="R179" s="1584"/>
      <c r="S179" s="1584"/>
      <c r="T179" s="1584"/>
      <c r="U179" s="1584"/>
      <c r="V179" s="1584"/>
      <c r="W179" s="1584"/>
      <c r="X179" s="1584"/>
      <c r="Y179" s="1584"/>
      <c r="Z179" s="1584"/>
      <c r="AA179" s="1584"/>
      <c r="AB179" s="1584"/>
      <c r="AC179" s="1584"/>
      <c r="AD179" s="1584"/>
      <c r="AE179" s="1584"/>
      <c r="AF179" s="1584"/>
      <c r="AG179" s="1584"/>
      <c r="AH179" s="1584"/>
      <c r="AI179" s="1584"/>
      <c r="AJ179" s="1584"/>
      <c r="AK179" s="1584"/>
      <c r="AL179" s="1584"/>
      <c r="AM179" s="1584"/>
      <c r="AN179" s="1584"/>
      <c r="AO179" s="1584"/>
      <c r="AP179" s="1585"/>
      <c r="AQ179" s="450"/>
      <c r="AR179" s="450"/>
      <c r="AS179" s="450"/>
      <c r="AT179" s="450"/>
      <c r="AU179" s="450"/>
      <c r="CF179" s="454"/>
    </row>
    <row r="180" spans="3:84" ht="3.75" customHeight="1" x14ac:dyDescent="0.15">
      <c r="C180" s="1549" t="str">
        <f>Peta!C180</f>
        <v>PT DWIJALLA KARSA</v>
      </c>
      <c r="D180" s="1550"/>
      <c r="E180" s="1550"/>
      <c r="F180" s="1550"/>
      <c r="G180" s="1550"/>
      <c r="H180" s="1550"/>
      <c r="I180" s="1550"/>
      <c r="J180" s="1550"/>
      <c r="K180" s="1550"/>
      <c r="L180" s="1550"/>
      <c r="M180" s="1550"/>
      <c r="N180" s="1550"/>
      <c r="O180" s="1550"/>
      <c r="P180" s="1550"/>
      <c r="Q180" s="1550"/>
      <c r="R180" s="1550"/>
      <c r="S180" s="1550"/>
      <c r="T180" s="1550"/>
      <c r="U180" s="1550"/>
      <c r="V180" s="1550"/>
      <c r="W180" s="1550"/>
      <c r="X180" s="1550"/>
      <c r="Y180" s="1550"/>
      <c r="Z180" s="1550"/>
      <c r="AA180" s="1550"/>
      <c r="AB180" s="1550"/>
      <c r="AC180" s="1550"/>
      <c r="AD180" s="1550"/>
      <c r="AE180" s="1550"/>
      <c r="AF180" s="1550"/>
      <c r="AG180" s="1550"/>
      <c r="AH180" s="1550"/>
      <c r="AI180" s="1550"/>
      <c r="AJ180" s="1550"/>
      <c r="AK180" s="1550"/>
      <c r="AL180" s="1550"/>
      <c r="AM180" s="1550"/>
      <c r="AN180" s="1550"/>
      <c r="AO180" s="1550"/>
      <c r="AP180" s="1551"/>
      <c r="AQ180" s="450"/>
      <c r="AR180" s="450"/>
      <c r="AS180" s="450"/>
      <c r="AT180" s="450"/>
      <c r="AU180" s="450"/>
      <c r="CF180" s="454"/>
    </row>
    <row r="181" spans="3:84" ht="3.75" customHeight="1" x14ac:dyDescent="0.15">
      <c r="C181" s="1549"/>
      <c r="D181" s="1550"/>
      <c r="E181" s="1550"/>
      <c r="F181" s="1550"/>
      <c r="G181" s="1550"/>
      <c r="H181" s="1550"/>
      <c r="I181" s="1550"/>
      <c r="J181" s="1550"/>
      <c r="K181" s="1550"/>
      <c r="L181" s="1550"/>
      <c r="M181" s="1550"/>
      <c r="N181" s="1550"/>
      <c r="O181" s="1550"/>
      <c r="P181" s="1550"/>
      <c r="Q181" s="1550"/>
      <c r="R181" s="1550"/>
      <c r="S181" s="1550"/>
      <c r="T181" s="1550"/>
      <c r="U181" s="1550"/>
      <c r="V181" s="1550"/>
      <c r="W181" s="1550"/>
      <c r="X181" s="1550"/>
      <c r="Y181" s="1550"/>
      <c r="Z181" s="1550"/>
      <c r="AA181" s="1550"/>
      <c r="AB181" s="1550"/>
      <c r="AC181" s="1550"/>
      <c r="AD181" s="1550"/>
      <c r="AE181" s="1550"/>
      <c r="AF181" s="1550"/>
      <c r="AG181" s="1550"/>
      <c r="AH181" s="1550"/>
      <c r="AI181" s="1550"/>
      <c r="AJ181" s="1550"/>
      <c r="AK181" s="1550"/>
      <c r="AL181" s="1550"/>
      <c r="AM181" s="1550"/>
      <c r="AN181" s="1550"/>
      <c r="AO181" s="1550"/>
      <c r="AP181" s="1551"/>
      <c r="AQ181" s="450"/>
      <c r="AR181" s="450"/>
      <c r="AS181" s="450"/>
      <c r="AT181" s="450"/>
      <c r="AU181" s="450"/>
      <c r="CF181" s="454"/>
    </row>
    <row r="182" spans="3:84" ht="3.75" customHeight="1" x14ac:dyDescent="0.15">
      <c r="C182" s="1549"/>
      <c r="D182" s="1550"/>
      <c r="E182" s="1550"/>
      <c r="F182" s="1550"/>
      <c r="G182" s="1550"/>
      <c r="H182" s="1550"/>
      <c r="I182" s="1550"/>
      <c r="J182" s="1550"/>
      <c r="K182" s="1550"/>
      <c r="L182" s="1550"/>
      <c r="M182" s="1550"/>
      <c r="N182" s="1550"/>
      <c r="O182" s="1550"/>
      <c r="P182" s="1550"/>
      <c r="Q182" s="1550"/>
      <c r="R182" s="1550"/>
      <c r="S182" s="1550"/>
      <c r="T182" s="1550"/>
      <c r="U182" s="1550"/>
      <c r="V182" s="1550"/>
      <c r="W182" s="1550"/>
      <c r="X182" s="1550"/>
      <c r="Y182" s="1550"/>
      <c r="Z182" s="1550"/>
      <c r="AA182" s="1550"/>
      <c r="AB182" s="1550"/>
      <c r="AC182" s="1550"/>
      <c r="AD182" s="1550"/>
      <c r="AE182" s="1550"/>
      <c r="AF182" s="1550"/>
      <c r="AG182" s="1550"/>
      <c r="AH182" s="1550"/>
      <c r="AI182" s="1550"/>
      <c r="AJ182" s="1550"/>
      <c r="AK182" s="1550"/>
      <c r="AL182" s="1550"/>
      <c r="AM182" s="1550"/>
      <c r="AN182" s="1550"/>
      <c r="AO182" s="1550"/>
      <c r="AP182" s="1551"/>
      <c r="AQ182" s="473"/>
      <c r="AR182" s="473"/>
      <c r="AS182" s="473"/>
      <c r="AT182" s="473"/>
      <c r="AU182" s="473"/>
      <c r="CF182" s="454"/>
    </row>
    <row r="183" spans="3:84" ht="3.75" customHeight="1" x14ac:dyDescent="0.15">
      <c r="C183" s="1549"/>
      <c r="D183" s="1550"/>
      <c r="E183" s="1550"/>
      <c r="F183" s="1550"/>
      <c r="G183" s="1550"/>
      <c r="H183" s="1550"/>
      <c r="I183" s="1550"/>
      <c r="J183" s="1550"/>
      <c r="K183" s="1550"/>
      <c r="L183" s="1550"/>
      <c r="M183" s="1550"/>
      <c r="N183" s="1550"/>
      <c r="O183" s="1550"/>
      <c r="P183" s="1550"/>
      <c r="Q183" s="1550"/>
      <c r="R183" s="1550"/>
      <c r="S183" s="1550"/>
      <c r="T183" s="1550"/>
      <c r="U183" s="1550"/>
      <c r="V183" s="1550"/>
      <c r="W183" s="1550"/>
      <c r="X183" s="1550"/>
      <c r="Y183" s="1550"/>
      <c r="Z183" s="1550"/>
      <c r="AA183" s="1550"/>
      <c r="AB183" s="1550"/>
      <c r="AC183" s="1550"/>
      <c r="AD183" s="1550"/>
      <c r="AE183" s="1550"/>
      <c r="AF183" s="1550"/>
      <c r="AG183" s="1550"/>
      <c r="AH183" s="1550"/>
      <c r="AI183" s="1550"/>
      <c r="AJ183" s="1550"/>
      <c r="AK183" s="1550"/>
      <c r="AL183" s="1550"/>
      <c r="AM183" s="1550"/>
      <c r="AN183" s="1550"/>
      <c r="AO183" s="1550"/>
      <c r="AP183" s="1551"/>
      <c r="AQ183" s="473"/>
      <c r="AR183" s="473"/>
      <c r="AS183" s="473"/>
      <c r="AT183" s="473"/>
      <c r="AU183" s="473"/>
      <c r="CF183" s="454"/>
    </row>
    <row r="184" spans="3:84" ht="3.75" customHeight="1" x14ac:dyDescent="0.15">
      <c r="C184" s="1549"/>
      <c r="D184" s="1550"/>
      <c r="E184" s="1550"/>
      <c r="F184" s="1550"/>
      <c r="G184" s="1550"/>
      <c r="H184" s="1550"/>
      <c r="I184" s="1550"/>
      <c r="J184" s="1550"/>
      <c r="K184" s="1550"/>
      <c r="L184" s="1550"/>
      <c r="M184" s="1550"/>
      <c r="N184" s="1550"/>
      <c r="O184" s="1550"/>
      <c r="P184" s="1550"/>
      <c r="Q184" s="1550"/>
      <c r="R184" s="1550"/>
      <c r="S184" s="1550"/>
      <c r="T184" s="1550"/>
      <c r="U184" s="1550"/>
      <c r="V184" s="1550"/>
      <c r="W184" s="1550"/>
      <c r="X184" s="1550"/>
      <c r="Y184" s="1550"/>
      <c r="Z184" s="1550"/>
      <c r="AA184" s="1550"/>
      <c r="AB184" s="1550"/>
      <c r="AC184" s="1550"/>
      <c r="AD184" s="1550"/>
      <c r="AE184" s="1550"/>
      <c r="AF184" s="1550"/>
      <c r="AG184" s="1550"/>
      <c r="AH184" s="1550"/>
      <c r="AI184" s="1550"/>
      <c r="AJ184" s="1550"/>
      <c r="AK184" s="1550"/>
      <c r="AL184" s="1550"/>
      <c r="AM184" s="1550"/>
      <c r="AN184" s="1550"/>
      <c r="AO184" s="1550"/>
      <c r="AP184" s="1551"/>
      <c r="AQ184" s="473"/>
      <c r="AR184" s="473"/>
      <c r="AS184" s="473"/>
      <c r="AT184" s="473"/>
      <c r="AU184" s="473"/>
      <c r="CF184" s="454"/>
    </row>
    <row r="185" spans="3:84" ht="3.75" customHeight="1" x14ac:dyDescent="0.15">
      <c r="C185" s="1549"/>
      <c r="D185" s="1550"/>
      <c r="E185" s="1550"/>
      <c r="F185" s="1550"/>
      <c r="G185" s="1550"/>
      <c r="H185" s="1550"/>
      <c r="I185" s="1550"/>
      <c r="J185" s="1550"/>
      <c r="K185" s="1550"/>
      <c r="L185" s="1550"/>
      <c r="M185" s="1550"/>
      <c r="N185" s="1550"/>
      <c r="O185" s="1550"/>
      <c r="P185" s="1550"/>
      <c r="Q185" s="1550"/>
      <c r="R185" s="1550"/>
      <c r="S185" s="1550"/>
      <c r="T185" s="1550"/>
      <c r="U185" s="1550"/>
      <c r="V185" s="1550"/>
      <c r="W185" s="1550"/>
      <c r="X185" s="1550"/>
      <c r="Y185" s="1550"/>
      <c r="Z185" s="1550"/>
      <c r="AA185" s="1550"/>
      <c r="AB185" s="1550"/>
      <c r="AC185" s="1550"/>
      <c r="AD185" s="1550"/>
      <c r="AE185" s="1550"/>
      <c r="AF185" s="1550"/>
      <c r="AG185" s="1550"/>
      <c r="AH185" s="1550"/>
      <c r="AI185" s="1550"/>
      <c r="AJ185" s="1550"/>
      <c r="AK185" s="1550"/>
      <c r="AL185" s="1550"/>
      <c r="AM185" s="1550"/>
      <c r="AN185" s="1550"/>
      <c r="AO185" s="1550"/>
      <c r="AP185" s="1551"/>
      <c r="AQ185" s="473"/>
      <c r="AR185" s="473"/>
      <c r="AS185" s="473"/>
      <c r="AT185" s="473"/>
      <c r="AU185" s="473"/>
      <c r="CF185" s="454"/>
    </row>
    <row r="186" spans="3:84" ht="3.75" customHeight="1" x14ac:dyDescent="0.15">
      <c r="C186" s="1549"/>
      <c r="D186" s="1550"/>
      <c r="E186" s="1550"/>
      <c r="F186" s="1550"/>
      <c r="G186" s="1550"/>
      <c r="H186" s="1550"/>
      <c r="I186" s="1550"/>
      <c r="J186" s="1550"/>
      <c r="K186" s="1550"/>
      <c r="L186" s="1550"/>
      <c r="M186" s="1550"/>
      <c r="N186" s="1550"/>
      <c r="O186" s="1550"/>
      <c r="P186" s="1550"/>
      <c r="Q186" s="1550"/>
      <c r="R186" s="1550"/>
      <c r="S186" s="1550"/>
      <c r="T186" s="1550"/>
      <c r="U186" s="1550"/>
      <c r="V186" s="1550"/>
      <c r="W186" s="1550"/>
      <c r="X186" s="1550"/>
      <c r="Y186" s="1550"/>
      <c r="Z186" s="1550"/>
      <c r="AA186" s="1550"/>
      <c r="AB186" s="1550"/>
      <c r="AC186" s="1550"/>
      <c r="AD186" s="1550"/>
      <c r="AE186" s="1550"/>
      <c r="AF186" s="1550"/>
      <c r="AG186" s="1550"/>
      <c r="AH186" s="1550"/>
      <c r="AI186" s="1550"/>
      <c r="AJ186" s="1550"/>
      <c r="AK186" s="1550"/>
      <c r="AL186" s="1550"/>
      <c r="AM186" s="1550"/>
      <c r="AN186" s="1550"/>
      <c r="AO186" s="1550"/>
      <c r="AP186" s="1551"/>
      <c r="AQ186" s="473"/>
      <c r="AR186" s="473"/>
      <c r="AS186" s="473"/>
      <c r="AT186" s="473"/>
      <c r="AU186" s="473"/>
      <c r="CF186" s="454"/>
    </row>
    <row r="187" spans="3:84" ht="3.75" customHeight="1" x14ac:dyDescent="0.15">
      <c r="C187" s="1552"/>
      <c r="D187" s="1553"/>
      <c r="E187" s="1553"/>
      <c r="F187" s="1553"/>
      <c r="G187" s="1553"/>
      <c r="H187" s="1553"/>
      <c r="I187" s="1553"/>
      <c r="J187" s="1553"/>
      <c r="K187" s="1553"/>
      <c r="L187" s="1553"/>
      <c r="M187" s="1553"/>
      <c r="N187" s="1553"/>
      <c r="O187" s="1553"/>
      <c r="P187" s="1553"/>
      <c r="Q187" s="1553"/>
      <c r="R187" s="1553"/>
      <c r="S187" s="1553"/>
      <c r="T187" s="1553"/>
      <c r="U187" s="1553"/>
      <c r="V187" s="1553"/>
      <c r="W187" s="1553"/>
      <c r="X187" s="1553"/>
      <c r="Y187" s="1553"/>
      <c r="Z187" s="1553"/>
      <c r="AA187" s="1553"/>
      <c r="AB187" s="1553"/>
      <c r="AC187" s="1553"/>
      <c r="AD187" s="1553"/>
      <c r="AE187" s="1553"/>
      <c r="AF187" s="1553"/>
      <c r="AG187" s="1553"/>
      <c r="AH187" s="1553"/>
      <c r="AI187" s="1553"/>
      <c r="AJ187" s="1553"/>
      <c r="AK187" s="1553"/>
      <c r="AL187" s="1553"/>
      <c r="AM187" s="1553"/>
      <c r="AN187" s="1553"/>
      <c r="AO187" s="1553"/>
      <c r="AP187" s="1554"/>
      <c r="AQ187" s="474"/>
      <c r="AR187" s="474"/>
      <c r="AS187" s="474"/>
      <c r="AT187" s="474"/>
      <c r="AU187" s="474"/>
      <c r="AV187" s="475"/>
      <c r="AW187" s="475"/>
      <c r="AX187" s="475"/>
      <c r="AY187" s="475"/>
      <c r="AZ187" s="475"/>
      <c r="BA187" s="475"/>
      <c r="BB187" s="475"/>
      <c r="BC187" s="475"/>
      <c r="BD187" s="475"/>
      <c r="BE187" s="475"/>
      <c r="BF187" s="475"/>
      <c r="BG187" s="475"/>
      <c r="BH187" s="475"/>
      <c r="BI187" s="475"/>
      <c r="BJ187" s="475"/>
      <c r="BK187" s="475"/>
      <c r="BL187" s="475"/>
      <c r="BM187" s="475"/>
      <c r="BN187" s="475"/>
      <c r="BO187" s="475"/>
      <c r="BP187" s="475"/>
      <c r="BQ187" s="475"/>
      <c r="BR187" s="475"/>
      <c r="BS187" s="475"/>
      <c r="BT187" s="475"/>
      <c r="BU187" s="475"/>
      <c r="BV187" s="475"/>
      <c r="BW187" s="475"/>
      <c r="BX187" s="475"/>
      <c r="BY187" s="475"/>
      <c r="BZ187" s="475"/>
      <c r="CA187" s="475"/>
      <c r="CB187" s="475"/>
      <c r="CC187" s="475"/>
      <c r="CD187" s="475"/>
      <c r="CE187" s="475"/>
      <c r="CF187" s="476"/>
    </row>
  </sheetData>
  <mergeCells count="7">
    <mergeCell ref="C180:AP187"/>
    <mergeCell ref="C160:AP166"/>
    <mergeCell ref="AQ160:BF165"/>
    <mergeCell ref="BG160:BU165"/>
    <mergeCell ref="AQ166:BF173"/>
    <mergeCell ref="BG166:BU173"/>
    <mergeCell ref="C167:AP179"/>
  </mergeCells>
  <pageMargins left="0.98425196850393704" right="0.78740157480314965" top="1.4566929133858268" bottom="0.59055118110236227" header="0.23622047244094491" footer="0.39370078740157483"/>
  <pageSetup paperSize="9" orientation="portrait" horizontalDpi="4294967292" verticalDpi="0"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tint="0.79998168889431442"/>
  </sheetPr>
  <dimension ref="C1:EA187"/>
  <sheetViews>
    <sheetView showGridLines="0" view="pageBreakPreview" topLeftCell="A123" zoomScale="115" zoomScaleNormal="80" zoomScaleSheetLayoutView="115" workbookViewId="0">
      <selection activeCell="C180" sqref="C180:AP187"/>
    </sheetView>
  </sheetViews>
  <sheetFormatPr defaultColWidth="1" defaultRowHeight="3.75" customHeight="1" x14ac:dyDescent="0.15"/>
  <cols>
    <col min="1" max="16384" width="1" style="426"/>
  </cols>
  <sheetData>
    <row r="1" spans="3:84" ht="11.25" x14ac:dyDescent="0.15"/>
    <row r="2" spans="3:84" s="431" customFormat="1" ht="3.75" customHeight="1" x14ac:dyDescent="0.15">
      <c r="C2" s="427"/>
      <c r="D2" s="428"/>
      <c r="E2" s="429"/>
      <c r="F2" s="429"/>
      <c r="G2" s="429"/>
      <c r="H2" s="429"/>
      <c r="I2" s="429"/>
      <c r="J2" s="429"/>
      <c r="K2" s="429"/>
      <c r="L2" s="429"/>
      <c r="M2" s="429"/>
      <c r="N2" s="429"/>
      <c r="O2" s="429"/>
      <c r="P2" s="429"/>
      <c r="Q2" s="429"/>
      <c r="R2" s="429"/>
      <c r="S2" s="429"/>
      <c r="T2" s="429"/>
      <c r="U2" s="429"/>
      <c r="V2" s="429"/>
      <c r="W2" s="429"/>
      <c r="X2" s="429"/>
      <c r="Y2" s="429"/>
      <c r="Z2" s="429"/>
      <c r="AA2" s="429"/>
      <c r="AB2" s="429"/>
      <c r="AC2" s="429"/>
      <c r="AD2" s="429"/>
      <c r="AE2" s="429"/>
      <c r="AF2" s="429"/>
      <c r="AG2" s="429"/>
      <c r="AH2" s="429"/>
      <c r="AI2" s="429"/>
      <c r="AJ2" s="429"/>
      <c r="AK2" s="429"/>
      <c r="AL2" s="429"/>
      <c r="AM2" s="429"/>
      <c r="AN2" s="429"/>
      <c r="AO2" s="429"/>
      <c r="AP2" s="429"/>
      <c r="AQ2" s="429"/>
      <c r="AR2" s="429"/>
      <c r="AS2" s="429"/>
      <c r="AT2" s="429"/>
      <c r="AU2" s="429"/>
      <c r="AV2" s="429"/>
      <c r="AW2" s="429"/>
      <c r="AX2" s="429"/>
      <c r="AY2" s="429"/>
      <c r="AZ2" s="429"/>
      <c r="BA2" s="429"/>
      <c r="BB2" s="429"/>
      <c r="BC2" s="429"/>
      <c r="BD2" s="429"/>
      <c r="BE2" s="429"/>
      <c r="BF2" s="429"/>
      <c r="BG2" s="429"/>
      <c r="BH2" s="429"/>
      <c r="BI2" s="429"/>
      <c r="BJ2" s="429"/>
      <c r="BK2" s="429"/>
      <c r="BL2" s="429"/>
      <c r="BM2" s="429"/>
      <c r="BN2" s="429"/>
      <c r="BO2" s="429"/>
      <c r="BP2" s="429"/>
      <c r="BQ2" s="429"/>
      <c r="BR2" s="429"/>
      <c r="BS2" s="429"/>
      <c r="BT2" s="429"/>
      <c r="BU2" s="429"/>
      <c r="BV2" s="429"/>
      <c r="BW2" s="429"/>
      <c r="BX2" s="429"/>
      <c r="BY2" s="429"/>
      <c r="BZ2" s="429"/>
      <c r="CA2" s="429"/>
      <c r="CB2" s="429"/>
      <c r="CC2" s="429"/>
      <c r="CD2" s="429"/>
      <c r="CE2" s="429"/>
      <c r="CF2" s="430"/>
    </row>
    <row r="3" spans="3:84" s="431" customFormat="1" ht="3.75" customHeight="1" x14ac:dyDescent="0.15">
      <c r="C3" s="432"/>
      <c r="D3" s="433"/>
      <c r="E3" s="434"/>
      <c r="F3" s="434"/>
      <c r="G3" s="434"/>
      <c r="H3" s="434"/>
      <c r="I3" s="434"/>
      <c r="J3" s="434"/>
      <c r="K3" s="434"/>
      <c r="L3" s="434"/>
      <c r="M3" s="434"/>
      <c r="N3" s="434"/>
      <c r="O3" s="434"/>
      <c r="P3" s="434"/>
      <c r="Q3" s="434"/>
      <c r="R3" s="434"/>
      <c r="S3" s="434"/>
      <c r="T3" s="434"/>
      <c r="U3" s="434"/>
      <c r="V3" s="434"/>
      <c r="W3" s="434"/>
      <c r="X3" s="434"/>
      <c r="Y3" s="434"/>
      <c r="Z3" s="434"/>
      <c r="AA3" s="434"/>
      <c r="AB3" s="434"/>
      <c r="AC3" s="434"/>
      <c r="AD3" s="434"/>
      <c r="AE3" s="434"/>
      <c r="AF3" s="434"/>
      <c r="AG3" s="434"/>
      <c r="AH3" s="434"/>
      <c r="AI3" s="434"/>
      <c r="AJ3" s="434"/>
      <c r="AK3" s="434"/>
      <c r="AL3" s="434"/>
      <c r="AM3" s="434"/>
      <c r="AN3" s="434"/>
      <c r="AO3" s="434"/>
      <c r="AP3" s="434"/>
      <c r="AQ3" s="434"/>
      <c r="AR3" s="434"/>
      <c r="AS3" s="434"/>
      <c r="AT3" s="434"/>
      <c r="AU3" s="434"/>
      <c r="AV3" s="434"/>
      <c r="AW3" s="434"/>
      <c r="AX3" s="434"/>
      <c r="AY3" s="434"/>
      <c r="AZ3" s="434"/>
      <c r="BA3" s="434"/>
      <c r="BB3" s="434"/>
      <c r="BC3" s="434"/>
      <c r="BD3" s="434"/>
      <c r="BE3" s="434"/>
      <c r="BF3" s="434"/>
      <c r="BG3" s="434"/>
      <c r="BH3" s="434"/>
      <c r="BI3" s="434"/>
      <c r="BJ3" s="434"/>
      <c r="BK3" s="434"/>
      <c r="BL3" s="434"/>
      <c r="BM3" s="434"/>
      <c r="BN3" s="434"/>
      <c r="BO3" s="434"/>
      <c r="BP3" s="434"/>
      <c r="BQ3" s="434"/>
      <c r="BR3" s="434"/>
      <c r="BS3" s="434"/>
      <c r="BT3" s="434"/>
      <c r="BU3" s="434"/>
      <c r="BV3" s="434"/>
      <c r="BW3" s="434"/>
      <c r="BX3" s="434"/>
      <c r="BY3" s="434"/>
      <c r="BZ3" s="434"/>
      <c r="CA3" s="434"/>
      <c r="CB3" s="434"/>
      <c r="CC3" s="434"/>
      <c r="CD3" s="434"/>
      <c r="CE3" s="434"/>
      <c r="CF3" s="435"/>
    </row>
    <row r="4" spans="3:84" s="431" customFormat="1" ht="3.75" customHeight="1" x14ac:dyDescent="0.15">
      <c r="C4" s="436"/>
      <c r="D4" s="437"/>
      <c r="E4" s="437"/>
      <c r="F4" s="437"/>
      <c r="G4" s="437"/>
      <c r="H4" s="437"/>
      <c r="I4" s="437"/>
      <c r="J4" s="437"/>
      <c r="K4" s="437"/>
      <c r="L4" s="437"/>
      <c r="M4" s="437"/>
      <c r="N4" s="437"/>
      <c r="O4" s="437"/>
      <c r="P4" s="437"/>
      <c r="Q4" s="437"/>
      <c r="R4" s="437"/>
      <c r="S4" s="437"/>
      <c r="T4" s="437"/>
      <c r="U4" s="437"/>
      <c r="V4" s="437"/>
      <c r="W4" s="437"/>
      <c r="X4" s="437"/>
      <c r="Y4" s="437"/>
      <c r="Z4" s="437"/>
      <c r="AA4" s="437"/>
      <c r="AB4" s="437"/>
      <c r="AC4" s="437"/>
      <c r="AD4" s="437"/>
      <c r="AE4" s="437"/>
      <c r="AF4" s="437"/>
      <c r="AG4" s="437"/>
      <c r="AH4" s="437"/>
      <c r="AI4" s="437"/>
      <c r="AJ4" s="437"/>
      <c r="AK4" s="437"/>
      <c r="AL4" s="437"/>
      <c r="AM4" s="437"/>
      <c r="AN4" s="437"/>
      <c r="AO4" s="437"/>
      <c r="AP4" s="437"/>
      <c r="AQ4" s="437"/>
      <c r="AR4" s="437"/>
      <c r="AS4" s="437"/>
      <c r="AT4" s="437"/>
      <c r="AU4" s="437"/>
      <c r="AV4" s="437"/>
      <c r="AW4" s="437"/>
      <c r="AX4" s="437"/>
      <c r="AY4" s="437"/>
      <c r="AZ4" s="437"/>
      <c r="BA4" s="437"/>
      <c r="BB4" s="437"/>
      <c r="BC4" s="437"/>
      <c r="BD4" s="437"/>
      <c r="BE4" s="437"/>
      <c r="BF4" s="437"/>
      <c r="BG4" s="437"/>
      <c r="BH4" s="437"/>
      <c r="BI4" s="437"/>
      <c r="BJ4" s="437"/>
      <c r="BK4" s="437"/>
      <c r="BL4" s="437"/>
      <c r="BM4" s="437"/>
      <c r="BN4" s="437"/>
      <c r="BO4" s="437"/>
      <c r="BP4" s="437"/>
      <c r="BQ4" s="437"/>
      <c r="BR4" s="437"/>
      <c r="BS4" s="437"/>
      <c r="BT4" s="437"/>
      <c r="BU4" s="437"/>
      <c r="BV4" s="437"/>
      <c r="BW4" s="437"/>
      <c r="BX4" s="437"/>
      <c r="BY4" s="437"/>
      <c r="BZ4" s="437"/>
      <c r="CA4" s="437"/>
      <c r="CB4" s="437"/>
      <c r="CC4" s="437"/>
      <c r="CD4" s="437"/>
      <c r="CE4" s="437"/>
      <c r="CF4" s="438"/>
    </row>
    <row r="5" spans="3:84" s="431" customFormat="1" ht="3.75" customHeight="1" x14ac:dyDescent="0.15">
      <c r="C5" s="436"/>
      <c r="D5" s="437"/>
      <c r="E5" s="437"/>
      <c r="F5" s="437"/>
      <c r="G5" s="437"/>
      <c r="H5" s="437"/>
      <c r="I5" s="437"/>
      <c r="J5" s="437"/>
      <c r="K5" s="437"/>
      <c r="L5" s="437"/>
      <c r="M5" s="437"/>
      <c r="N5" s="437"/>
      <c r="O5" s="437"/>
      <c r="P5" s="437"/>
      <c r="Q5" s="437"/>
      <c r="R5" s="437"/>
      <c r="S5" s="437"/>
      <c r="T5" s="437"/>
      <c r="U5" s="437"/>
      <c r="V5" s="437"/>
      <c r="W5" s="437"/>
      <c r="X5" s="437"/>
      <c r="Y5" s="437"/>
      <c r="Z5" s="437"/>
      <c r="AA5" s="437"/>
      <c r="AB5" s="437"/>
      <c r="AC5" s="437"/>
      <c r="AD5" s="437"/>
      <c r="AE5" s="437"/>
      <c r="AF5" s="437"/>
      <c r="AG5" s="437"/>
      <c r="AH5" s="437"/>
      <c r="AI5" s="437"/>
      <c r="AJ5" s="437"/>
      <c r="AK5" s="437"/>
      <c r="AL5" s="437"/>
      <c r="AM5" s="437"/>
      <c r="AN5" s="437"/>
      <c r="AO5" s="437"/>
      <c r="AP5" s="437"/>
      <c r="AQ5" s="437"/>
      <c r="AR5" s="437"/>
      <c r="AS5" s="437"/>
      <c r="AT5" s="437"/>
      <c r="AU5" s="437"/>
      <c r="AV5" s="437"/>
      <c r="AW5" s="437"/>
      <c r="AX5" s="437"/>
      <c r="AY5" s="437"/>
      <c r="AZ5" s="437"/>
      <c r="BA5" s="437"/>
      <c r="BB5" s="437"/>
      <c r="BC5" s="437"/>
      <c r="BD5" s="437"/>
      <c r="BE5" s="437"/>
      <c r="BF5" s="437"/>
      <c r="BG5" s="437"/>
      <c r="BH5" s="437"/>
      <c r="BI5" s="437"/>
      <c r="BJ5" s="437"/>
      <c r="BK5" s="437"/>
      <c r="BL5" s="437"/>
      <c r="BM5" s="437"/>
      <c r="BN5" s="437"/>
      <c r="BO5" s="437"/>
      <c r="BP5" s="437"/>
      <c r="BQ5" s="437"/>
      <c r="BR5" s="437"/>
      <c r="BS5" s="437"/>
      <c r="BT5" s="437"/>
      <c r="BU5" s="437"/>
      <c r="BV5" s="437"/>
      <c r="BW5" s="437"/>
      <c r="BX5" s="437"/>
      <c r="BY5" s="437"/>
      <c r="BZ5" s="437"/>
      <c r="CA5" s="437"/>
      <c r="CB5" s="437"/>
      <c r="CC5" s="437"/>
      <c r="CD5" s="437"/>
      <c r="CE5" s="437"/>
      <c r="CF5" s="438"/>
    </row>
    <row r="6" spans="3:84" s="431" customFormat="1" ht="3.75" customHeight="1" x14ac:dyDescent="0.15">
      <c r="C6" s="436"/>
      <c r="D6" s="437"/>
      <c r="E6" s="437"/>
      <c r="F6" s="437"/>
      <c r="G6" s="437"/>
      <c r="H6" s="437"/>
      <c r="I6" s="437"/>
      <c r="J6" s="437"/>
      <c r="K6" s="437"/>
      <c r="L6" s="437"/>
      <c r="M6" s="437"/>
      <c r="N6" s="437"/>
      <c r="O6" s="437"/>
      <c r="P6" s="437"/>
      <c r="Q6" s="437"/>
      <c r="R6" s="437"/>
      <c r="S6" s="437"/>
      <c r="T6" s="437"/>
      <c r="U6" s="437"/>
      <c r="V6" s="437"/>
      <c r="W6" s="437"/>
      <c r="X6" s="437"/>
      <c r="Y6" s="437"/>
      <c r="Z6" s="437"/>
      <c r="AA6" s="437"/>
      <c r="AB6" s="437"/>
      <c r="AC6" s="437"/>
      <c r="AD6" s="437"/>
      <c r="AE6" s="437"/>
      <c r="AF6" s="437"/>
      <c r="AG6" s="437"/>
      <c r="AH6" s="437"/>
      <c r="AI6" s="437"/>
      <c r="AJ6" s="437"/>
      <c r="AK6" s="437"/>
      <c r="AL6" s="437"/>
      <c r="AM6" s="437"/>
      <c r="AN6" s="437"/>
      <c r="AO6" s="437"/>
      <c r="AP6" s="437"/>
      <c r="AQ6" s="437"/>
      <c r="AR6" s="437"/>
      <c r="AS6" s="437"/>
      <c r="AT6" s="437"/>
      <c r="AU6" s="437"/>
      <c r="AV6" s="437"/>
      <c r="AW6" s="437"/>
      <c r="AX6" s="437"/>
      <c r="AY6" s="437"/>
      <c r="AZ6" s="437"/>
      <c r="BA6" s="437"/>
      <c r="BB6" s="437"/>
      <c r="BC6" s="437"/>
      <c r="BD6" s="437"/>
      <c r="BE6" s="437"/>
      <c r="BF6" s="437"/>
      <c r="BG6" s="437"/>
      <c r="BH6" s="437"/>
      <c r="BI6" s="437"/>
      <c r="BJ6" s="437"/>
      <c r="BK6" s="437"/>
      <c r="BL6" s="437"/>
      <c r="BM6" s="437"/>
      <c r="BN6" s="437"/>
      <c r="BO6" s="437"/>
      <c r="BP6" s="437"/>
      <c r="BQ6" s="437"/>
      <c r="BR6" s="437"/>
      <c r="BS6" s="437"/>
      <c r="BT6" s="437"/>
      <c r="BU6" s="437"/>
      <c r="BV6" s="437"/>
      <c r="BW6" s="437"/>
      <c r="BX6" s="437"/>
      <c r="BY6" s="437"/>
      <c r="BZ6" s="437"/>
      <c r="CA6" s="437"/>
      <c r="CB6" s="437"/>
      <c r="CC6" s="437"/>
      <c r="CD6" s="437"/>
      <c r="CE6" s="437"/>
      <c r="CF6" s="438"/>
    </row>
    <row r="7" spans="3:84" s="431" customFormat="1" ht="3.75" customHeight="1" x14ac:dyDescent="0.15">
      <c r="C7" s="436"/>
      <c r="D7" s="437"/>
      <c r="E7" s="437"/>
      <c r="F7" s="437"/>
      <c r="G7" s="437"/>
      <c r="H7" s="437"/>
      <c r="I7" s="437"/>
      <c r="J7" s="437"/>
      <c r="K7" s="437"/>
      <c r="L7" s="437"/>
      <c r="M7" s="437"/>
      <c r="N7" s="437"/>
      <c r="O7" s="437"/>
      <c r="P7" s="437"/>
      <c r="Q7" s="437"/>
      <c r="R7" s="437"/>
      <c r="S7" s="437"/>
      <c r="T7" s="437"/>
      <c r="U7" s="437"/>
      <c r="V7" s="437"/>
      <c r="W7" s="437"/>
      <c r="X7" s="437"/>
      <c r="Y7" s="437"/>
      <c r="Z7" s="437"/>
      <c r="AA7" s="437"/>
      <c r="AB7" s="437"/>
      <c r="AC7" s="437"/>
      <c r="AD7" s="437"/>
      <c r="AE7" s="437"/>
      <c r="AF7" s="437"/>
      <c r="AG7" s="437"/>
      <c r="AH7" s="437"/>
      <c r="AI7" s="437"/>
      <c r="AJ7" s="437"/>
      <c r="AK7" s="437"/>
      <c r="AL7" s="437"/>
      <c r="AM7" s="437"/>
      <c r="AN7" s="437"/>
      <c r="AO7" s="437"/>
      <c r="AP7" s="437"/>
      <c r="AQ7" s="437"/>
      <c r="AR7" s="437"/>
      <c r="AS7" s="437"/>
      <c r="AT7" s="437"/>
      <c r="AU7" s="437"/>
      <c r="AV7" s="437"/>
      <c r="AW7" s="437"/>
      <c r="AX7" s="437"/>
      <c r="AY7" s="437"/>
      <c r="AZ7" s="437"/>
      <c r="BA7" s="437"/>
      <c r="BB7" s="437"/>
      <c r="BC7" s="437"/>
      <c r="BD7" s="437"/>
      <c r="BE7" s="437"/>
      <c r="BF7" s="437"/>
      <c r="BG7" s="437"/>
      <c r="BH7" s="437"/>
      <c r="BI7" s="437"/>
      <c r="BJ7" s="437"/>
      <c r="BK7" s="437"/>
      <c r="BL7" s="437"/>
      <c r="BM7" s="437"/>
      <c r="BN7" s="437"/>
      <c r="BO7" s="437"/>
      <c r="BP7" s="437"/>
      <c r="BQ7" s="437"/>
      <c r="BR7" s="437"/>
      <c r="BS7" s="437"/>
      <c r="BT7" s="437"/>
      <c r="BU7" s="437"/>
      <c r="BV7" s="437"/>
      <c r="BW7" s="437"/>
      <c r="BX7" s="437"/>
      <c r="BY7" s="437"/>
      <c r="BZ7" s="437"/>
      <c r="CA7" s="437"/>
      <c r="CB7" s="437"/>
      <c r="CC7" s="437"/>
      <c r="CD7" s="437"/>
      <c r="CE7" s="437"/>
      <c r="CF7" s="438"/>
    </row>
    <row r="8" spans="3:84" s="431" customFormat="1" ht="3.75" customHeight="1" x14ac:dyDescent="0.15">
      <c r="C8" s="436"/>
      <c r="D8" s="437"/>
      <c r="E8" s="437"/>
      <c r="F8" s="437"/>
      <c r="G8" s="437"/>
      <c r="H8" s="437"/>
      <c r="I8" s="437"/>
      <c r="J8" s="437"/>
      <c r="K8" s="437"/>
      <c r="L8" s="437"/>
      <c r="M8" s="437"/>
      <c r="N8" s="437"/>
      <c r="O8" s="437"/>
      <c r="P8" s="437"/>
      <c r="Q8" s="437"/>
      <c r="R8" s="437"/>
      <c r="S8" s="437"/>
      <c r="T8" s="437"/>
      <c r="U8" s="437"/>
      <c r="V8" s="437"/>
      <c r="W8" s="437"/>
      <c r="X8" s="437"/>
      <c r="Y8" s="437"/>
      <c r="Z8" s="437"/>
      <c r="AA8" s="437"/>
      <c r="AB8" s="437"/>
      <c r="AC8" s="437"/>
      <c r="AD8" s="437"/>
      <c r="AE8" s="437"/>
      <c r="AF8" s="437"/>
      <c r="AG8" s="437"/>
      <c r="AH8" s="437"/>
      <c r="AI8" s="437"/>
      <c r="AJ8" s="437"/>
      <c r="AK8" s="437"/>
      <c r="AL8" s="437"/>
      <c r="AM8" s="437"/>
      <c r="AN8" s="437"/>
      <c r="AO8" s="437"/>
      <c r="AP8" s="437"/>
      <c r="AQ8" s="437"/>
      <c r="AR8" s="437"/>
      <c r="AS8" s="437"/>
      <c r="AT8" s="437"/>
      <c r="AU8" s="437"/>
      <c r="AV8" s="437"/>
      <c r="AW8" s="437"/>
      <c r="AX8" s="437"/>
      <c r="AY8" s="437"/>
      <c r="AZ8" s="437"/>
      <c r="BA8" s="437"/>
      <c r="BB8" s="437"/>
      <c r="BC8" s="437"/>
      <c r="BD8" s="437"/>
      <c r="BE8" s="437"/>
      <c r="BF8" s="437"/>
      <c r="BG8" s="437"/>
      <c r="BH8" s="437"/>
      <c r="BI8" s="437"/>
      <c r="BJ8" s="437"/>
      <c r="BK8" s="437"/>
      <c r="BL8" s="437"/>
      <c r="BM8" s="437"/>
      <c r="BN8" s="437"/>
      <c r="BO8" s="437"/>
      <c r="BP8" s="437"/>
      <c r="BQ8" s="437"/>
      <c r="BR8" s="437"/>
      <c r="BS8" s="437"/>
      <c r="BT8" s="437"/>
      <c r="BU8" s="437"/>
      <c r="BV8" s="437"/>
      <c r="BW8" s="437"/>
      <c r="BX8" s="437"/>
      <c r="BY8" s="437"/>
      <c r="BZ8" s="437"/>
      <c r="CA8" s="437"/>
      <c r="CB8" s="437"/>
      <c r="CC8" s="437"/>
      <c r="CD8" s="437"/>
      <c r="CE8" s="437"/>
      <c r="CF8" s="438"/>
    </row>
    <row r="9" spans="3:84" s="431" customFormat="1" ht="3.75" customHeight="1" x14ac:dyDescent="0.15">
      <c r="C9" s="436"/>
      <c r="D9" s="437"/>
      <c r="E9" s="437"/>
      <c r="F9" s="437"/>
      <c r="G9" s="437"/>
      <c r="H9" s="437"/>
      <c r="I9" s="437"/>
      <c r="J9" s="437"/>
      <c r="K9" s="437"/>
      <c r="L9" s="437"/>
      <c r="M9" s="437"/>
      <c r="N9" s="437"/>
      <c r="O9" s="437"/>
      <c r="P9" s="437"/>
      <c r="Q9" s="437"/>
      <c r="R9" s="437"/>
      <c r="S9" s="437"/>
      <c r="T9" s="437"/>
      <c r="U9" s="437"/>
      <c r="V9" s="437"/>
      <c r="W9" s="437"/>
      <c r="X9" s="437"/>
      <c r="Y9" s="437"/>
      <c r="Z9" s="437"/>
      <c r="AA9" s="437"/>
      <c r="AB9" s="437"/>
      <c r="AC9" s="437"/>
      <c r="AD9" s="437"/>
      <c r="AE9" s="437"/>
      <c r="AF9" s="437"/>
      <c r="AG9" s="437"/>
      <c r="AH9" s="437"/>
      <c r="AI9" s="437"/>
      <c r="AJ9" s="437"/>
      <c r="AK9" s="437"/>
      <c r="AL9" s="437"/>
      <c r="AM9" s="437"/>
      <c r="AN9" s="437"/>
      <c r="AO9" s="437"/>
      <c r="AP9" s="437"/>
      <c r="AQ9" s="437"/>
      <c r="AR9" s="437"/>
      <c r="AS9" s="437"/>
      <c r="AT9" s="437"/>
      <c r="AU9" s="437"/>
      <c r="AV9" s="437"/>
      <c r="AW9" s="437"/>
      <c r="AX9" s="437"/>
      <c r="AY9" s="437"/>
      <c r="AZ9" s="437"/>
      <c r="BA9" s="437"/>
      <c r="BB9" s="437"/>
      <c r="BC9" s="437"/>
      <c r="BD9" s="437"/>
      <c r="BE9" s="437"/>
      <c r="BF9" s="437"/>
      <c r="BG9" s="437"/>
      <c r="BH9" s="437"/>
      <c r="BI9" s="437"/>
      <c r="BJ9" s="437"/>
      <c r="BK9" s="437"/>
      <c r="BL9" s="437"/>
      <c r="BM9" s="437"/>
      <c r="BN9" s="437"/>
      <c r="BO9" s="437"/>
      <c r="BP9" s="437"/>
      <c r="BQ9" s="437"/>
      <c r="BR9" s="437"/>
      <c r="BS9" s="437"/>
      <c r="BT9" s="437"/>
      <c r="BU9" s="437"/>
      <c r="BV9" s="437"/>
      <c r="BW9" s="437"/>
      <c r="BX9" s="437"/>
      <c r="BY9" s="437"/>
      <c r="BZ9" s="437"/>
      <c r="CA9" s="437"/>
      <c r="CB9" s="437"/>
      <c r="CC9" s="437"/>
      <c r="CD9" s="437"/>
      <c r="CE9" s="437"/>
      <c r="CF9" s="438"/>
    </row>
    <row r="10" spans="3:84" s="431" customFormat="1" ht="3.75" customHeight="1" x14ac:dyDescent="0.15">
      <c r="C10" s="436"/>
      <c r="D10" s="437"/>
      <c r="E10" s="437"/>
      <c r="F10" s="437"/>
      <c r="G10" s="437"/>
      <c r="H10" s="437"/>
      <c r="I10" s="437"/>
      <c r="J10" s="437"/>
      <c r="K10" s="437"/>
      <c r="L10" s="437"/>
      <c r="M10" s="437"/>
      <c r="N10" s="437"/>
      <c r="O10" s="437"/>
      <c r="P10" s="437"/>
      <c r="BS10" s="437"/>
      <c r="BT10" s="437"/>
      <c r="BU10" s="437"/>
      <c r="BV10" s="437"/>
      <c r="BW10" s="437"/>
      <c r="BX10" s="437"/>
      <c r="BY10" s="437"/>
      <c r="BZ10" s="437"/>
      <c r="CA10" s="437"/>
      <c r="CB10" s="437"/>
      <c r="CC10" s="437"/>
      <c r="CD10" s="437"/>
      <c r="CE10" s="437"/>
      <c r="CF10" s="438"/>
    </row>
    <row r="11" spans="3:84" s="431" customFormat="1" ht="3.75" customHeight="1" x14ac:dyDescent="0.15">
      <c r="C11" s="436"/>
      <c r="D11" s="437"/>
      <c r="E11" s="437"/>
      <c r="F11" s="437"/>
      <c r="G11" s="437"/>
      <c r="H11" s="437"/>
      <c r="I11" s="437"/>
      <c r="J11" s="437"/>
      <c r="K11" s="437"/>
      <c r="L11" s="437"/>
      <c r="M11" s="437"/>
      <c r="N11" s="437"/>
      <c r="O11" s="437"/>
      <c r="P11" s="437"/>
      <c r="BS11" s="437"/>
      <c r="BT11" s="437"/>
      <c r="BU11" s="437"/>
      <c r="BV11" s="437"/>
      <c r="BW11" s="437"/>
      <c r="BX11" s="437"/>
      <c r="BY11" s="437"/>
      <c r="BZ11" s="437"/>
      <c r="CA11" s="437"/>
      <c r="CB11" s="437"/>
      <c r="CC11" s="437"/>
      <c r="CD11" s="437"/>
      <c r="CE11" s="437"/>
      <c r="CF11" s="438"/>
    </row>
    <row r="12" spans="3:84" s="439" customFormat="1" ht="3.75" customHeight="1" x14ac:dyDescent="0.2">
      <c r="C12" s="436"/>
      <c r="D12" s="437"/>
      <c r="E12" s="437"/>
      <c r="F12" s="437"/>
      <c r="G12" s="437"/>
      <c r="H12" s="437"/>
      <c r="I12" s="437"/>
      <c r="J12" s="437"/>
      <c r="K12" s="437"/>
      <c r="L12" s="437"/>
      <c r="M12" s="437"/>
      <c r="N12" s="437"/>
      <c r="O12" s="437"/>
      <c r="P12" s="437"/>
      <c r="Q12" s="437"/>
      <c r="R12" s="437"/>
      <c r="S12" s="437"/>
      <c r="T12" s="437"/>
      <c r="U12" s="437"/>
      <c r="V12" s="437"/>
      <c r="W12" s="437"/>
      <c r="X12" s="437"/>
      <c r="Y12" s="437"/>
      <c r="Z12" s="437"/>
      <c r="AA12" s="437"/>
      <c r="AB12" s="437"/>
      <c r="AC12" s="437"/>
      <c r="AD12" s="437"/>
      <c r="AE12" s="437"/>
      <c r="AF12" s="437"/>
      <c r="AG12" s="437"/>
      <c r="AH12" s="437"/>
      <c r="AI12" s="437"/>
      <c r="AJ12" s="437"/>
      <c r="AK12" s="437"/>
      <c r="AL12" s="437"/>
      <c r="AM12" s="437"/>
      <c r="AN12" s="437"/>
      <c r="AO12" s="437"/>
      <c r="AP12" s="437"/>
      <c r="AQ12" s="437"/>
      <c r="AR12" s="437"/>
      <c r="AS12" s="437"/>
      <c r="AT12" s="437"/>
      <c r="AU12" s="437"/>
      <c r="AV12" s="437"/>
      <c r="AW12" s="437"/>
      <c r="AX12" s="437"/>
      <c r="AY12" s="437"/>
      <c r="AZ12" s="437"/>
      <c r="BA12" s="437"/>
      <c r="BB12" s="437"/>
      <c r="BC12" s="437"/>
      <c r="BD12" s="437"/>
      <c r="BE12" s="437"/>
      <c r="BF12" s="437"/>
      <c r="BG12" s="437"/>
      <c r="BH12" s="437"/>
      <c r="BI12" s="437"/>
      <c r="BJ12" s="437"/>
      <c r="BK12" s="437"/>
      <c r="BL12" s="437"/>
      <c r="BM12" s="437"/>
      <c r="BN12" s="437"/>
      <c r="BO12" s="437"/>
      <c r="BP12" s="437"/>
      <c r="BQ12" s="437"/>
      <c r="BR12" s="437"/>
      <c r="BS12" s="437"/>
      <c r="BT12" s="437"/>
      <c r="BU12" s="437"/>
      <c r="BV12" s="437"/>
      <c r="BW12" s="437"/>
      <c r="BX12" s="437"/>
      <c r="BY12" s="437"/>
      <c r="BZ12" s="437"/>
      <c r="CA12" s="437"/>
      <c r="CB12" s="437"/>
      <c r="CC12" s="437"/>
      <c r="CD12" s="437"/>
      <c r="CE12" s="437"/>
      <c r="CF12" s="438"/>
    </row>
    <row r="13" spans="3:84" s="431" customFormat="1" ht="3.75" customHeight="1" x14ac:dyDescent="0.15">
      <c r="C13" s="436"/>
      <c r="D13" s="437"/>
      <c r="E13" s="437"/>
      <c r="F13" s="437"/>
      <c r="G13" s="437"/>
      <c r="H13" s="437"/>
      <c r="I13" s="437"/>
      <c r="J13" s="437"/>
      <c r="K13" s="437"/>
      <c r="L13" s="437"/>
      <c r="M13" s="437"/>
      <c r="N13" s="437"/>
      <c r="O13" s="437"/>
      <c r="P13" s="437"/>
      <c r="Q13" s="437"/>
      <c r="R13" s="437"/>
      <c r="S13" s="437"/>
      <c r="T13" s="437"/>
      <c r="U13" s="437"/>
      <c r="V13" s="437"/>
      <c r="W13" s="437"/>
      <c r="X13" s="437"/>
      <c r="Y13" s="437"/>
      <c r="Z13" s="437"/>
      <c r="AA13" s="437"/>
      <c r="AB13" s="437"/>
      <c r="AC13" s="437"/>
      <c r="AD13" s="437"/>
      <c r="AE13" s="437"/>
      <c r="AF13" s="437"/>
      <c r="AG13" s="437"/>
      <c r="AH13" s="437"/>
      <c r="AI13" s="437"/>
      <c r="AJ13" s="437"/>
      <c r="AK13" s="437"/>
      <c r="AL13" s="437"/>
      <c r="AM13" s="437"/>
      <c r="AN13" s="437"/>
      <c r="AO13" s="437"/>
      <c r="AP13" s="437"/>
      <c r="AQ13" s="437"/>
      <c r="AR13" s="437"/>
      <c r="AS13" s="437"/>
      <c r="AT13" s="437"/>
      <c r="AU13" s="437"/>
      <c r="AV13" s="437"/>
      <c r="AW13" s="437"/>
      <c r="AX13" s="437"/>
      <c r="AY13" s="437"/>
      <c r="AZ13" s="437"/>
      <c r="BA13" s="437"/>
      <c r="BB13" s="437"/>
      <c r="BC13" s="437"/>
      <c r="BD13" s="437"/>
      <c r="BE13" s="437"/>
      <c r="BF13" s="437"/>
      <c r="BG13" s="437"/>
      <c r="BH13" s="437"/>
      <c r="BI13" s="437"/>
      <c r="BJ13" s="437"/>
      <c r="BK13" s="437"/>
      <c r="BL13" s="437"/>
      <c r="BM13" s="437"/>
      <c r="BN13" s="437"/>
      <c r="BO13" s="437"/>
      <c r="BP13" s="437"/>
      <c r="BQ13" s="437"/>
      <c r="BR13" s="437"/>
      <c r="BS13" s="437"/>
      <c r="BT13" s="437"/>
      <c r="BU13" s="437"/>
      <c r="BV13" s="437"/>
      <c r="BW13" s="437"/>
      <c r="BX13" s="437"/>
      <c r="BY13" s="437"/>
      <c r="BZ13" s="437"/>
      <c r="CA13" s="437"/>
      <c r="CB13" s="437"/>
      <c r="CC13" s="437"/>
      <c r="CD13" s="437"/>
      <c r="CE13" s="437"/>
      <c r="CF13" s="438"/>
    </row>
    <row r="14" spans="3:84" s="431" customFormat="1" ht="3.75" customHeight="1" x14ac:dyDescent="0.15">
      <c r="C14" s="436"/>
      <c r="D14" s="437"/>
      <c r="E14" s="437"/>
      <c r="F14" s="437"/>
      <c r="G14" s="437"/>
      <c r="H14" s="437"/>
      <c r="I14" s="437"/>
      <c r="J14" s="437"/>
      <c r="K14" s="437"/>
      <c r="L14" s="437"/>
      <c r="M14" s="437"/>
      <c r="N14" s="437"/>
      <c r="O14" s="437"/>
      <c r="P14" s="437"/>
      <c r="Q14" s="437"/>
      <c r="R14" s="437"/>
      <c r="S14" s="437"/>
      <c r="T14" s="437"/>
      <c r="U14" s="437"/>
      <c r="V14" s="437"/>
      <c r="W14" s="437"/>
      <c r="X14" s="437"/>
      <c r="Y14" s="437"/>
      <c r="Z14" s="437"/>
      <c r="AA14" s="437"/>
      <c r="AB14" s="437"/>
      <c r="AC14" s="437"/>
      <c r="AD14" s="437"/>
      <c r="AE14" s="437"/>
      <c r="AF14" s="437"/>
      <c r="AG14" s="437"/>
      <c r="AH14" s="437"/>
      <c r="AI14" s="437"/>
      <c r="AJ14" s="437"/>
      <c r="AK14" s="437"/>
      <c r="AL14" s="437"/>
      <c r="AM14" s="437"/>
      <c r="AN14" s="437"/>
      <c r="AO14" s="437"/>
      <c r="AP14" s="437"/>
      <c r="AQ14" s="437"/>
      <c r="AR14" s="437"/>
      <c r="AS14" s="437"/>
      <c r="AT14" s="437"/>
      <c r="AU14" s="437"/>
      <c r="AV14" s="437"/>
      <c r="AW14" s="437"/>
      <c r="AX14" s="437"/>
      <c r="AY14" s="437"/>
      <c r="AZ14" s="437"/>
      <c r="BA14" s="437"/>
      <c r="BB14" s="437"/>
      <c r="BC14" s="437"/>
      <c r="BD14" s="437"/>
      <c r="BE14" s="437"/>
      <c r="BF14" s="437"/>
      <c r="BG14" s="437"/>
      <c r="BH14" s="437"/>
      <c r="BI14" s="437"/>
      <c r="BJ14" s="437"/>
      <c r="BK14" s="437"/>
      <c r="BL14" s="437"/>
      <c r="BM14" s="437"/>
      <c r="BN14" s="437"/>
      <c r="BO14" s="437"/>
      <c r="BP14" s="437"/>
      <c r="BQ14" s="437"/>
      <c r="BR14" s="437"/>
      <c r="BS14" s="437"/>
      <c r="BT14" s="437"/>
      <c r="BU14" s="437"/>
      <c r="BV14" s="437"/>
      <c r="BW14" s="437"/>
      <c r="BX14" s="437"/>
      <c r="BY14" s="437"/>
      <c r="BZ14" s="437"/>
      <c r="CA14" s="437"/>
      <c r="CB14" s="437"/>
      <c r="CC14" s="437"/>
      <c r="CD14" s="437"/>
      <c r="CE14" s="437"/>
      <c r="CF14" s="438"/>
    </row>
    <row r="15" spans="3:84" s="431" customFormat="1" ht="3.75" customHeight="1" x14ac:dyDescent="0.15">
      <c r="C15" s="436"/>
      <c r="D15" s="437"/>
      <c r="E15" s="437"/>
      <c r="F15" s="437"/>
      <c r="G15" s="437"/>
      <c r="H15" s="437"/>
      <c r="I15" s="437"/>
      <c r="J15" s="437"/>
      <c r="K15" s="437"/>
      <c r="L15" s="437"/>
      <c r="M15" s="437"/>
      <c r="N15" s="437"/>
      <c r="O15" s="437"/>
      <c r="P15" s="437"/>
      <c r="Q15" s="437"/>
      <c r="R15" s="437"/>
      <c r="S15" s="437"/>
      <c r="T15" s="437"/>
      <c r="U15" s="437"/>
      <c r="V15" s="437"/>
      <c r="W15" s="437"/>
      <c r="X15" s="437"/>
      <c r="Y15" s="437"/>
      <c r="Z15" s="437"/>
      <c r="AA15" s="437"/>
      <c r="AB15" s="437"/>
      <c r="AC15" s="437"/>
      <c r="AD15" s="437"/>
      <c r="AE15" s="437"/>
      <c r="AF15" s="437"/>
      <c r="AG15" s="437"/>
      <c r="AH15" s="437"/>
      <c r="AI15" s="437"/>
      <c r="AJ15" s="437"/>
      <c r="AK15" s="437"/>
      <c r="AL15" s="437"/>
      <c r="AM15" s="437"/>
      <c r="AN15" s="437"/>
      <c r="AO15" s="437"/>
      <c r="AP15" s="437"/>
      <c r="AQ15" s="437"/>
      <c r="AR15" s="437"/>
      <c r="AS15" s="437"/>
      <c r="AT15" s="437"/>
      <c r="AU15" s="437"/>
      <c r="AV15" s="437"/>
      <c r="AW15" s="437"/>
      <c r="AX15" s="437"/>
      <c r="AY15" s="437"/>
      <c r="AZ15" s="437"/>
      <c r="BA15" s="437"/>
      <c r="BB15" s="437"/>
      <c r="BC15" s="437"/>
      <c r="BD15" s="437"/>
      <c r="BE15" s="437"/>
      <c r="BF15" s="437"/>
      <c r="BG15" s="437"/>
      <c r="BH15" s="437"/>
      <c r="BI15" s="437"/>
      <c r="BJ15" s="437"/>
      <c r="BK15" s="437"/>
      <c r="BL15" s="437"/>
      <c r="BM15" s="437"/>
      <c r="BN15" s="437"/>
      <c r="BO15" s="437"/>
      <c r="BP15" s="437"/>
      <c r="BQ15" s="437"/>
      <c r="BR15" s="437"/>
      <c r="BS15" s="437"/>
      <c r="BT15" s="437"/>
      <c r="BU15" s="437"/>
      <c r="BV15" s="437"/>
      <c r="BW15" s="437"/>
      <c r="BX15" s="437"/>
      <c r="BY15" s="437"/>
      <c r="BZ15" s="437"/>
      <c r="CA15" s="437"/>
      <c r="CB15" s="437"/>
      <c r="CC15" s="437"/>
      <c r="CD15" s="437"/>
      <c r="CE15" s="437"/>
      <c r="CF15" s="438"/>
    </row>
    <row r="16" spans="3:84" s="431" customFormat="1" ht="3.75" customHeight="1" x14ac:dyDescent="0.15">
      <c r="C16" s="432"/>
      <c r="D16" s="433"/>
      <c r="F16" s="440"/>
      <c r="G16" s="440"/>
      <c r="Q16" s="437"/>
      <c r="R16" s="437"/>
      <c r="S16" s="437"/>
      <c r="T16" s="437"/>
      <c r="U16" s="437"/>
      <c r="V16" s="437"/>
      <c r="W16" s="437"/>
      <c r="X16" s="437"/>
      <c r="Y16" s="437"/>
      <c r="Z16" s="437"/>
      <c r="AA16" s="437"/>
      <c r="AB16" s="437"/>
      <c r="AC16" s="437"/>
      <c r="AD16" s="437"/>
      <c r="AE16" s="437"/>
      <c r="AF16" s="437"/>
      <c r="AG16" s="437"/>
      <c r="AH16" s="437"/>
      <c r="AI16" s="437"/>
      <c r="AJ16" s="437"/>
      <c r="AK16" s="437"/>
      <c r="AL16" s="437"/>
      <c r="AM16" s="437"/>
      <c r="AN16" s="437"/>
      <c r="AO16" s="437"/>
      <c r="AP16" s="437"/>
      <c r="AQ16" s="437"/>
      <c r="AR16" s="437"/>
      <c r="AS16" s="437"/>
      <c r="AT16" s="437"/>
      <c r="AU16" s="437"/>
      <c r="AV16" s="437"/>
      <c r="AW16" s="437"/>
      <c r="AX16" s="437"/>
      <c r="AY16" s="437"/>
      <c r="AZ16" s="437"/>
      <c r="BA16" s="437"/>
      <c r="BB16" s="437"/>
      <c r="BC16" s="437"/>
      <c r="BD16" s="437"/>
      <c r="BE16" s="437"/>
      <c r="BF16" s="437"/>
      <c r="BG16" s="437"/>
      <c r="BH16" s="437"/>
      <c r="BI16" s="437"/>
      <c r="BJ16" s="437"/>
      <c r="BK16" s="437"/>
      <c r="BL16" s="437"/>
      <c r="BM16" s="437"/>
      <c r="BN16" s="437"/>
      <c r="BO16" s="437"/>
      <c r="BP16" s="437"/>
      <c r="BQ16" s="437"/>
      <c r="BR16" s="437"/>
      <c r="BU16" s="441"/>
      <c r="BV16" s="441"/>
      <c r="BW16" s="441"/>
      <c r="BX16" s="441"/>
      <c r="BY16" s="441"/>
      <c r="BZ16" s="441"/>
      <c r="CA16" s="441"/>
      <c r="CB16" s="441"/>
      <c r="CC16" s="441"/>
      <c r="CD16" s="441"/>
      <c r="CE16" s="441"/>
      <c r="CF16" s="442"/>
    </row>
    <row r="17" spans="3:84" s="431" customFormat="1" ht="3.75" customHeight="1" x14ac:dyDescent="0.15">
      <c r="C17" s="432"/>
      <c r="D17" s="433"/>
      <c r="E17" s="434"/>
      <c r="F17" s="440"/>
      <c r="G17" s="440"/>
      <c r="I17" s="434"/>
      <c r="J17" s="434"/>
      <c r="K17" s="434"/>
      <c r="L17" s="434"/>
      <c r="M17" s="434"/>
      <c r="N17" s="434"/>
      <c r="O17" s="434"/>
      <c r="P17" s="434"/>
      <c r="Q17" s="437"/>
      <c r="R17" s="437"/>
      <c r="S17" s="437"/>
      <c r="T17" s="437"/>
      <c r="U17" s="437"/>
      <c r="V17" s="437"/>
      <c r="W17" s="437"/>
      <c r="X17" s="437"/>
      <c r="Y17" s="437"/>
      <c r="Z17" s="437"/>
      <c r="AA17" s="437"/>
      <c r="AB17" s="437"/>
      <c r="AC17" s="437"/>
      <c r="AD17" s="437"/>
      <c r="AE17" s="437"/>
      <c r="AF17" s="437"/>
      <c r="AG17" s="437"/>
      <c r="AH17" s="437"/>
      <c r="AI17" s="437"/>
      <c r="AJ17" s="437"/>
      <c r="AK17" s="437"/>
      <c r="AL17" s="437"/>
      <c r="AM17" s="437"/>
      <c r="AN17" s="437"/>
      <c r="AO17" s="437"/>
      <c r="AP17" s="437"/>
      <c r="AQ17" s="437"/>
      <c r="AR17" s="437"/>
      <c r="AS17" s="437"/>
      <c r="AT17" s="437"/>
      <c r="AU17" s="437"/>
      <c r="AV17" s="437"/>
      <c r="AW17" s="437"/>
      <c r="AX17" s="437"/>
      <c r="AY17" s="437"/>
      <c r="AZ17" s="437"/>
      <c r="BA17" s="437"/>
      <c r="BB17" s="437"/>
      <c r="BC17" s="437"/>
      <c r="BD17" s="437"/>
      <c r="BE17" s="437"/>
      <c r="BF17" s="437"/>
      <c r="BG17" s="437"/>
      <c r="BH17" s="437"/>
      <c r="BI17" s="437"/>
      <c r="BJ17" s="437"/>
      <c r="BK17" s="437"/>
      <c r="BL17" s="437"/>
      <c r="BM17" s="437"/>
      <c r="BN17" s="437"/>
      <c r="BO17" s="437"/>
      <c r="BP17" s="437"/>
      <c r="BQ17" s="437"/>
      <c r="BR17" s="437"/>
      <c r="BS17" s="434"/>
      <c r="BT17" s="434"/>
      <c r="BU17" s="441"/>
      <c r="BV17" s="441"/>
      <c r="BW17" s="441"/>
      <c r="BX17" s="441"/>
      <c r="BY17" s="441"/>
      <c r="BZ17" s="441"/>
      <c r="CA17" s="441"/>
      <c r="CB17" s="441"/>
      <c r="CC17" s="441"/>
      <c r="CD17" s="441"/>
      <c r="CE17" s="441"/>
      <c r="CF17" s="442"/>
    </row>
    <row r="18" spans="3:84" s="431" customFormat="1" ht="3.75" customHeight="1" x14ac:dyDescent="0.15">
      <c r="C18" s="432"/>
      <c r="D18" s="433"/>
      <c r="F18" s="440"/>
      <c r="G18" s="440"/>
      <c r="AD18" s="441"/>
      <c r="AE18" s="441"/>
      <c r="AF18" s="441"/>
      <c r="AG18" s="441"/>
      <c r="AH18" s="441"/>
      <c r="AI18" s="441"/>
      <c r="AJ18" s="441"/>
      <c r="AK18" s="441"/>
      <c r="AL18" s="441"/>
      <c r="AM18" s="441"/>
      <c r="AN18" s="441"/>
      <c r="AO18" s="441"/>
      <c r="AP18" s="441"/>
      <c r="AQ18" s="441"/>
      <c r="AR18" s="441"/>
      <c r="AS18" s="441"/>
      <c r="AT18" s="441"/>
      <c r="AU18" s="441"/>
      <c r="AW18" s="440"/>
      <c r="AX18" s="440"/>
      <c r="BU18" s="441"/>
      <c r="BV18" s="441"/>
      <c r="BW18" s="441"/>
      <c r="BX18" s="441"/>
      <c r="BY18" s="441"/>
      <c r="BZ18" s="441"/>
      <c r="CA18" s="441"/>
      <c r="CB18" s="441"/>
      <c r="CC18" s="441"/>
      <c r="CD18" s="441"/>
      <c r="CE18" s="441"/>
      <c r="CF18" s="442"/>
    </row>
    <row r="19" spans="3:84" s="431" customFormat="1" ht="3.75" customHeight="1" x14ac:dyDescent="0.15">
      <c r="C19" s="432"/>
      <c r="D19" s="433"/>
      <c r="E19" s="434"/>
      <c r="F19" s="440"/>
      <c r="G19" s="440"/>
      <c r="I19" s="434"/>
      <c r="J19" s="434"/>
      <c r="K19" s="434"/>
      <c r="L19" s="434"/>
      <c r="M19" s="434"/>
      <c r="N19" s="434"/>
      <c r="O19" s="434"/>
      <c r="P19" s="434"/>
      <c r="Q19" s="434"/>
      <c r="R19" s="434"/>
      <c r="S19" s="434"/>
      <c r="T19" s="434"/>
      <c r="U19" s="434"/>
      <c r="V19" s="434"/>
      <c r="W19" s="434"/>
      <c r="X19" s="434"/>
      <c r="Y19" s="434"/>
      <c r="Z19" s="434"/>
      <c r="AA19" s="434"/>
      <c r="AB19" s="434"/>
      <c r="AC19" s="434"/>
      <c r="AD19" s="441"/>
      <c r="AE19" s="441"/>
      <c r="AF19" s="441"/>
      <c r="AG19" s="441"/>
      <c r="AH19" s="441"/>
      <c r="AI19" s="441"/>
      <c r="AJ19" s="441"/>
      <c r="AK19" s="441"/>
      <c r="AL19" s="441"/>
      <c r="AM19" s="441"/>
      <c r="AN19" s="441"/>
      <c r="AO19" s="441"/>
      <c r="AP19" s="441"/>
      <c r="AQ19" s="441"/>
      <c r="AR19" s="441"/>
      <c r="AS19" s="441"/>
      <c r="AT19" s="441"/>
      <c r="AU19" s="441"/>
      <c r="AV19" s="434"/>
      <c r="AW19" s="440"/>
      <c r="AX19" s="440"/>
      <c r="AZ19" s="434"/>
      <c r="BA19" s="434"/>
      <c r="BB19" s="434"/>
      <c r="BC19" s="434"/>
      <c r="BD19" s="434"/>
      <c r="BE19" s="434"/>
      <c r="BF19" s="434"/>
      <c r="BG19" s="434"/>
      <c r="BH19" s="434"/>
      <c r="BI19" s="434"/>
      <c r="BJ19" s="434"/>
      <c r="BK19" s="434"/>
      <c r="BL19" s="434"/>
      <c r="BM19" s="434"/>
      <c r="BN19" s="434"/>
      <c r="BO19" s="434"/>
      <c r="BP19" s="434"/>
      <c r="BQ19" s="434"/>
      <c r="BR19" s="434"/>
      <c r="BS19" s="434"/>
      <c r="BT19" s="434"/>
      <c r="BU19" s="441"/>
      <c r="BV19" s="441"/>
      <c r="BW19" s="441"/>
      <c r="BX19" s="441"/>
      <c r="BY19" s="441"/>
      <c r="BZ19" s="441"/>
      <c r="CA19" s="441"/>
      <c r="CB19" s="441"/>
      <c r="CC19" s="441"/>
      <c r="CD19" s="441"/>
      <c r="CE19" s="441"/>
      <c r="CF19" s="442"/>
    </row>
    <row r="20" spans="3:84" s="431" customFormat="1" ht="3.75" customHeight="1" x14ac:dyDescent="0.15">
      <c r="C20" s="432"/>
      <c r="D20" s="433"/>
      <c r="F20" s="440"/>
      <c r="G20" s="440"/>
      <c r="AD20" s="441"/>
      <c r="AE20" s="441"/>
      <c r="AF20" s="441"/>
      <c r="AG20" s="441"/>
      <c r="AH20" s="441"/>
      <c r="AI20" s="441"/>
      <c r="AJ20" s="441"/>
      <c r="AK20" s="441"/>
      <c r="AL20" s="441"/>
      <c r="AM20" s="441"/>
      <c r="AN20" s="441"/>
      <c r="AO20" s="441"/>
      <c r="AP20" s="441"/>
      <c r="AQ20" s="441"/>
      <c r="AR20" s="441"/>
      <c r="AS20" s="441"/>
      <c r="AT20" s="441"/>
      <c r="AU20" s="441"/>
      <c r="AW20" s="440"/>
      <c r="AX20" s="440"/>
      <c r="BU20" s="441"/>
      <c r="BV20" s="441"/>
      <c r="BW20" s="441"/>
      <c r="BX20" s="441"/>
      <c r="BY20" s="441"/>
      <c r="BZ20" s="441"/>
      <c r="CA20" s="441"/>
      <c r="CB20" s="441"/>
      <c r="CC20" s="441"/>
      <c r="CD20" s="441"/>
      <c r="CE20" s="441"/>
      <c r="CF20" s="442"/>
    </row>
    <row r="21" spans="3:84" s="431" customFormat="1" ht="3.75" customHeight="1" x14ac:dyDescent="0.15">
      <c r="C21" s="432"/>
      <c r="D21" s="433"/>
      <c r="E21" s="433"/>
      <c r="F21" s="433"/>
      <c r="G21" s="433"/>
      <c r="H21" s="433"/>
      <c r="I21" s="433"/>
      <c r="J21" s="433"/>
      <c r="K21" s="433"/>
      <c r="L21" s="433"/>
      <c r="M21" s="433"/>
      <c r="N21" s="433"/>
      <c r="O21" s="433"/>
      <c r="P21" s="433"/>
      <c r="Q21" s="434"/>
      <c r="R21" s="434"/>
      <c r="S21" s="434"/>
      <c r="T21" s="434"/>
      <c r="U21" s="434"/>
      <c r="V21" s="434"/>
      <c r="W21" s="434"/>
      <c r="X21" s="434"/>
      <c r="Y21" s="434"/>
      <c r="Z21" s="434"/>
      <c r="AA21" s="434"/>
      <c r="AB21" s="434"/>
      <c r="AC21" s="434"/>
      <c r="AD21" s="441"/>
      <c r="AE21" s="441"/>
      <c r="AF21" s="441"/>
      <c r="AG21" s="441"/>
      <c r="AH21" s="441"/>
      <c r="AI21" s="441"/>
      <c r="AJ21" s="441"/>
      <c r="AK21" s="441"/>
      <c r="AL21" s="441"/>
      <c r="AM21" s="441"/>
      <c r="AN21" s="441"/>
      <c r="AO21" s="441"/>
      <c r="AP21" s="441"/>
      <c r="AQ21" s="441"/>
      <c r="AR21" s="441"/>
      <c r="AS21" s="441"/>
      <c r="AT21" s="441"/>
      <c r="AU21" s="441"/>
      <c r="AV21" s="434"/>
      <c r="AW21" s="440"/>
      <c r="AX21" s="440"/>
      <c r="AZ21" s="434"/>
      <c r="BA21" s="434"/>
      <c r="BB21" s="434"/>
      <c r="BC21" s="434"/>
      <c r="BD21" s="434"/>
      <c r="BE21" s="434"/>
      <c r="BF21" s="434"/>
      <c r="BG21" s="434"/>
      <c r="BH21" s="434"/>
      <c r="BI21" s="434"/>
      <c r="BJ21" s="434"/>
      <c r="BK21" s="434"/>
      <c r="BL21" s="434"/>
      <c r="BM21" s="434"/>
      <c r="BN21" s="434"/>
      <c r="BO21" s="434"/>
      <c r="BP21" s="434"/>
      <c r="BQ21" s="434"/>
      <c r="BR21" s="434"/>
      <c r="BS21" s="433"/>
      <c r="BT21" s="433"/>
      <c r="BU21" s="433"/>
      <c r="BV21" s="433"/>
      <c r="BW21" s="433"/>
      <c r="BX21" s="433"/>
      <c r="BY21" s="433"/>
      <c r="BZ21" s="433"/>
      <c r="CA21" s="433"/>
      <c r="CB21" s="433"/>
      <c r="CC21" s="433"/>
      <c r="CD21" s="433"/>
      <c r="CE21" s="433"/>
      <c r="CF21" s="443"/>
    </row>
    <row r="22" spans="3:84" s="431" customFormat="1" ht="3.75" customHeight="1" x14ac:dyDescent="0.15">
      <c r="C22" s="432"/>
      <c r="D22" s="433"/>
      <c r="E22" s="433"/>
      <c r="F22" s="433"/>
      <c r="G22" s="433"/>
      <c r="H22" s="433"/>
      <c r="I22" s="433"/>
      <c r="J22" s="433"/>
      <c r="K22" s="433"/>
      <c r="L22" s="433"/>
      <c r="M22" s="433"/>
      <c r="N22" s="433"/>
      <c r="O22" s="433"/>
      <c r="P22" s="433"/>
      <c r="AD22" s="441"/>
      <c r="AE22" s="441"/>
      <c r="AF22" s="441"/>
      <c r="AG22" s="441"/>
      <c r="AH22" s="441"/>
      <c r="AI22" s="441"/>
      <c r="AJ22" s="441"/>
      <c r="AK22" s="441"/>
      <c r="AL22" s="441"/>
      <c r="AM22" s="441"/>
      <c r="AN22" s="441"/>
      <c r="AO22" s="441"/>
      <c r="AP22" s="441"/>
      <c r="AQ22" s="441"/>
      <c r="AR22" s="441"/>
      <c r="AS22" s="441"/>
      <c r="AT22" s="441"/>
      <c r="AU22" s="441"/>
      <c r="AW22" s="440"/>
      <c r="AX22" s="440"/>
      <c r="BS22" s="433"/>
      <c r="BT22" s="433"/>
      <c r="BU22" s="433"/>
      <c r="BV22" s="433"/>
      <c r="BW22" s="433"/>
      <c r="BX22" s="433"/>
      <c r="BY22" s="433"/>
      <c r="BZ22" s="433"/>
      <c r="CA22" s="433"/>
      <c r="CB22" s="433"/>
      <c r="CC22" s="433"/>
      <c r="CD22" s="433"/>
      <c r="CE22" s="433"/>
      <c r="CF22" s="443"/>
    </row>
    <row r="23" spans="3:84" s="431" customFormat="1" ht="3.75" customHeight="1" x14ac:dyDescent="0.15">
      <c r="C23" s="432"/>
      <c r="D23" s="433"/>
      <c r="E23" s="433"/>
      <c r="F23" s="433"/>
      <c r="G23" s="433"/>
      <c r="H23" s="433"/>
      <c r="I23" s="433"/>
      <c r="J23" s="433"/>
      <c r="K23" s="433"/>
      <c r="L23" s="433"/>
      <c r="M23" s="433"/>
      <c r="N23" s="433"/>
      <c r="O23" s="433"/>
      <c r="P23" s="433"/>
      <c r="Q23" s="433"/>
      <c r="R23" s="433"/>
      <c r="S23" s="433"/>
      <c r="T23" s="433"/>
      <c r="U23" s="433"/>
      <c r="V23" s="433"/>
      <c r="W23" s="433"/>
      <c r="X23" s="433"/>
      <c r="Y23" s="433"/>
      <c r="Z23" s="433"/>
      <c r="AA23" s="433"/>
      <c r="AB23" s="433"/>
      <c r="AC23" s="433"/>
      <c r="AD23" s="433"/>
      <c r="AE23" s="433"/>
      <c r="AF23" s="433"/>
      <c r="AG23" s="433"/>
      <c r="AH23" s="433"/>
      <c r="AI23" s="433"/>
      <c r="AJ23" s="433"/>
      <c r="AK23" s="433"/>
      <c r="AL23" s="433"/>
      <c r="AM23" s="433"/>
      <c r="AN23" s="433"/>
      <c r="AO23" s="433"/>
      <c r="AP23" s="433"/>
      <c r="AQ23" s="433"/>
      <c r="AR23" s="433"/>
      <c r="AS23" s="433"/>
      <c r="AT23" s="444"/>
      <c r="AU23" s="444"/>
      <c r="AV23" s="433"/>
      <c r="AW23" s="433"/>
      <c r="AX23" s="433"/>
      <c r="AY23" s="433"/>
      <c r="AZ23" s="433"/>
      <c r="BA23" s="433"/>
      <c r="BB23" s="433"/>
      <c r="BC23" s="433"/>
      <c r="BD23" s="433"/>
      <c r="BE23" s="433"/>
      <c r="BF23" s="433"/>
      <c r="BG23" s="433"/>
      <c r="BH23" s="433"/>
      <c r="BI23" s="433"/>
      <c r="BJ23" s="433"/>
      <c r="BK23" s="433"/>
      <c r="BL23" s="433"/>
      <c r="BM23" s="433"/>
      <c r="BN23" s="433"/>
      <c r="BO23" s="433"/>
      <c r="BP23" s="433"/>
      <c r="BQ23" s="433"/>
      <c r="BR23" s="433"/>
      <c r="BS23" s="433"/>
      <c r="BT23" s="433"/>
      <c r="BU23" s="433"/>
      <c r="BV23" s="433"/>
      <c r="BW23" s="433"/>
      <c r="BX23" s="433"/>
      <c r="BY23" s="433"/>
      <c r="BZ23" s="433"/>
      <c r="CA23" s="433"/>
      <c r="CB23" s="433"/>
      <c r="CC23" s="433"/>
      <c r="CD23" s="433"/>
      <c r="CE23" s="433"/>
      <c r="CF23" s="443"/>
    </row>
    <row r="24" spans="3:84" s="431" customFormat="1" ht="3.75" customHeight="1" x14ac:dyDescent="0.15">
      <c r="C24" s="432"/>
      <c r="D24" s="433"/>
      <c r="E24" s="433"/>
      <c r="F24" s="433"/>
      <c r="G24" s="433"/>
      <c r="H24" s="433"/>
      <c r="I24" s="433"/>
      <c r="J24" s="433"/>
      <c r="K24" s="433"/>
      <c r="L24" s="433"/>
      <c r="M24" s="433"/>
      <c r="N24" s="433"/>
      <c r="O24" s="433"/>
      <c r="P24" s="433"/>
      <c r="Q24" s="433"/>
      <c r="R24" s="433"/>
      <c r="S24" s="433"/>
      <c r="T24" s="433"/>
      <c r="U24" s="445"/>
      <c r="V24" s="433"/>
      <c r="W24" s="433"/>
      <c r="X24" s="433"/>
      <c r="Y24" s="433"/>
      <c r="Z24" s="433"/>
      <c r="AA24" s="433"/>
      <c r="AB24" s="433"/>
      <c r="AC24" s="433"/>
      <c r="AD24" s="433"/>
      <c r="AE24" s="433"/>
      <c r="AF24" s="433"/>
      <c r="AG24" s="433"/>
      <c r="AH24" s="433"/>
      <c r="AI24" s="433"/>
      <c r="AJ24" s="433"/>
      <c r="AK24" s="433"/>
      <c r="AL24" s="433"/>
      <c r="AM24" s="433"/>
      <c r="AN24" s="433"/>
      <c r="AO24" s="433"/>
      <c r="AP24" s="433"/>
      <c r="AQ24" s="433"/>
      <c r="AR24" s="433"/>
      <c r="AS24" s="433"/>
      <c r="AT24" s="441"/>
      <c r="AU24" s="441"/>
      <c r="AV24" s="433"/>
      <c r="AW24" s="433"/>
      <c r="AX24" s="433"/>
      <c r="AY24" s="433"/>
      <c r="AZ24" s="433"/>
      <c r="BA24" s="433"/>
      <c r="BB24" s="433"/>
      <c r="BC24" s="433"/>
      <c r="BD24" s="433"/>
      <c r="BE24" s="433"/>
      <c r="BF24" s="433"/>
      <c r="BG24" s="433"/>
      <c r="BH24" s="433"/>
      <c r="BI24" s="433"/>
      <c r="BJ24" s="433"/>
      <c r="BK24" s="433"/>
      <c r="BL24" s="433"/>
      <c r="BM24" s="433"/>
      <c r="BN24" s="433"/>
      <c r="BO24" s="433"/>
      <c r="BP24" s="433"/>
      <c r="BQ24" s="433"/>
      <c r="BR24" s="433"/>
      <c r="BS24" s="433"/>
      <c r="BT24" s="433"/>
      <c r="BU24" s="433"/>
      <c r="BV24" s="433"/>
      <c r="BW24" s="433"/>
      <c r="BX24" s="433"/>
      <c r="BY24" s="433"/>
      <c r="BZ24" s="433"/>
      <c r="CA24" s="433"/>
      <c r="CB24" s="433"/>
      <c r="CC24" s="433"/>
      <c r="CD24" s="433"/>
      <c r="CE24" s="433"/>
      <c r="CF24" s="443"/>
    </row>
    <row r="25" spans="3:84" s="431" customFormat="1" ht="3.75" customHeight="1" x14ac:dyDescent="0.15">
      <c r="C25" s="432"/>
      <c r="D25" s="433"/>
      <c r="E25" s="433"/>
      <c r="F25" s="433"/>
      <c r="G25" s="433"/>
      <c r="H25" s="433"/>
      <c r="I25" s="433"/>
      <c r="J25" s="433"/>
      <c r="K25" s="433"/>
      <c r="L25" s="433"/>
      <c r="M25" s="433"/>
      <c r="N25" s="433"/>
      <c r="O25" s="433"/>
      <c r="P25" s="433"/>
      <c r="Q25" s="433"/>
      <c r="R25" s="433"/>
      <c r="S25" s="433"/>
      <c r="T25" s="433"/>
      <c r="U25" s="433"/>
      <c r="V25" s="433"/>
      <c r="W25" s="433"/>
      <c r="X25" s="433"/>
      <c r="Y25" s="433"/>
      <c r="Z25" s="433"/>
      <c r="AA25" s="433"/>
      <c r="AB25" s="433"/>
      <c r="AC25" s="433"/>
      <c r="AD25" s="433"/>
      <c r="AE25" s="433"/>
      <c r="AF25" s="433"/>
      <c r="AG25" s="433"/>
      <c r="AH25" s="433"/>
      <c r="AI25" s="433"/>
      <c r="AJ25" s="433"/>
      <c r="AK25" s="433"/>
      <c r="AL25" s="433"/>
      <c r="AM25" s="433"/>
      <c r="AN25" s="433"/>
      <c r="AO25" s="433"/>
      <c r="AP25" s="433"/>
      <c r="AQ25" s="433"/>
      <c r="AR25" s="433"/>
      <c r="AS25" s="433"/>
      <c r="AT25" s="441"/>
      <c r="AU25" s="441"/>
      <c r="AV25" s="433"/>
      <c r="AW25" s="433"/>
      <c r="AX25" s="433"/>
      <c r="AY25" s="433"/>
      <c r="AZ25" s="433"/>
      <c r="BA25" s="433"/>
      <c r="BB25" s="433"/>
      <c r="BC25" s="433"/>
      <c r="BD25" s="433"/>
      <c r="BE25" s="433"/>
      <c r="BF25" s="433"/>
      <c r="BG25" s="433"/>
      <c r="BH25" s="433"/>
      <c r="BI25" s="433"/>
      <c r="BJ25" s="433"/>
      <c r="BK25" s="433"/>
      <c r="BL25" s="433"/>
      <c r="BM25" s="433"/>
      <c r="BN25" s="433"/>
      <c r="BO25" s="433"/>
      <c r="BP25" s="433"/>
      <c r="BQ25" s="433"/>
      <c r="BR25" s="433"/>
      <c r="BS25" s="433"/>
      <c r="BT25" s="433"/>
      <c r="BU25" s="433"/>
      <c r="BV25" s="433"/>
      <c r="BW25" s="433"/>
      <c r="BX25" s="433"/>
      <c r="BY25" s="433"/>
      <c r="BZ25" s="433"/>
      <c r="CA25" s="433"/>
      <c r="CB25" s="433"/>
      <c r="CC25" s="433"/>
      <c r="CD25" s="433"/>
      <c r="CE25" s="433"/>
      <c r="CF25" s="443"/>
    </row>
    <row r="26" spans="3:84" s="431" customFormat="1" ht="3.75" customHeight="1" x14ac:dyDescent="0.15">
      <c r="C26" s="432"/>
      <c r="D26" s="433"/>
      <c r="E26" s="433"/>
      <c r="F26" s="433"/>
      <c r="G26" s="433"/>
      <c r="H26" s="433"/>
      <c r="I26" s="433"/>
      <c r="J26" s="433"/>
      <c r="K26" s="433"/>
      <c r="L26" s="433"/>
      <c r="M26" s="433"/>
      <c r="N26" s="433"/>
      <c r="O26" s="433"/>
      <c r="P26" s="433"/>
      <c r="Q26" s="433"/>
      <c r="R26" s="433"/>
      <c r="S26" s="433"/>
      <c r="T26" s="433"/>
      <c r="U26" s="433"/>
      <c r="V26" s="433"/>
      <c r="W26" s="433"/>
      <c r="X26" s="433"/>
      <c r="Y26" s="433"/>
      <c r="Z26" s="433"/>
      <c r="AA26" s="433"/>
      <c r="AB26" s="433"/>
      <c r="AC26" s="433"/>
      <c r="AD26" s="433"/>
      <c r="AE26" s="433"/>
      <c r="AF26" s="433"/>
      <c r="AG26" s="433"/>
      <c r="AH26" s="433"/>
      <c r="AI26" s="433"/>
      <c r="AJ26" s="433"/>
      <c r="AK26" s="433"/>
      <c r="AL26" s="433"/>
      <c r="AM26" s="433"/>
      <c r="AN26" s="433"/>
      <c r="AO26" s="433"/>
      <c r="AP26" s="433"/>
      <c r="AQ26" s="433"/>
      <c r="AR26" s="433"/>
      <c r="AS26" s="433"/>
      <c r="AT26" s="441"/>
      <c r="AU26" s="441"/>
      <c r="AV26" s="433"/>
      <c r="AW26" s="433"/>
      <c r="AX26" s="433"/>
      <c r="AY26" s="433"/>
      <c r="AZ26" s="433"/>
      <c r="BA26" s="433"/>
      <c r="BB26" s="433"/>
      <c r="BC26" s="433"/>
      <c r="BD26" s="433"/>
      <c r="BE26" s="433"/>
      <c r="BF26" s="433"/>
      <c r="BG26" s="433"/>
      <c r="BH26" s="433"/>
      <c r="BI26" s="433"/>
      <c r="BJ26" s="433"/>
      <c r="BK26" s="433"/>
      <c r="BL26" s="433"/>
      <c r="BM26" s="433"/>
      <c r="BN26" s="433"/>
      <c r="BO26" s="433"/>
      <c r="BP26" s="433"/>
      <c r="BQ26" s="433"/>
      <c r="BR26" s="433"/>
      <c r="BS26" s="433"/>
      <c r="BT26" s="433"/>
      <c r="BU26" s="433"/>
      <c r="BV26" s="433"/>
      <c r="BW26" s="433"/>
      <c r="BX26" s="433"/>
      <c r="BY26" s="433"/>
      <c r="BZ26" s="433"/>
      <c r="CA26" s="433"/>
      <c r="CB26" s="433"/>
      <c r="CC26" s="433"/>
      <c r="CD26" s="433"/>
      <c r="CE26" s="433"/>
      <c r="CF26" s="443"/>
    </row>
    <row r="27" spans="3:84" s="431" customFormat="1" ht="3.75" customHeight="1" x14ac:dyDescent="0.15">
      <c r="C27" s="446"/>
      <c r="D27" s="433"/>
      <c r="E27" s="433"/>
      <c r="F27" s="433"/>
      <c r="G27" s="433"/>
      <c r="H27" s="433"/>
      <c r="I27" s="433"/>
      <c r="J27" s="433"/>
      <c r="K27" s="433"/>
      <c r="L27" s="433"/>
      <c r="M27" s="433"/>
      <c r="N27" s="433"/>
      <c r="O27" s="433"/>
      <c r="P27" s="433"/>
      <c r="Q27" s="433"/>
      <c r="R27" s="433"/>
      <c r="S27" s="433"/>
      <c r="T27" s="433"/>
      <c r="U27" s="433"/>
      <c r="V27" s="433"/>
      <c r="W27" s="433"/>
      <c r="X27" s="433"/>
      <c r="Y27" s="433"/>
      <c r="Z27" s="433"/>
      <c r="AA27" s="433"/>
      <c r="AB27" s="433"/>
      <c r="AC27" s="433"/>
      <c r="AD27" s="433"/>
      <c r="AE27" s="433"/>
      <c r="AF27" s="433"/>
      <c r="AG27" s="433"/>
      <c r="AH27" s="433"/>
      <c r="AI27" s="433"/>
      <c r="AJ27" s="433"/>
      <c r="AK27" s="433"/>
      <c r="AL27" s="433"/>
      <c r="AM27" s="433"/>
      <c r="AN27" s="433"/>
      <c r="AO27" s="433"/>
      <c r="AP27" s="433"/>
      <c r="AQ27" s="433"/>
      <c r="AR27" s="433"/>
      <c r="AS27" s="433"/>
      <c r="AT27" s="441"/>
      <c r="AU27" s="441"/>
      <c r="AV27" s="433"/>
      <c r="AW27" s="433"/>
      <c r="AX27" s="433"/>
      <c r="AY27" s="433"/>
      <c r="AZ27" s="433"/>
      <c r="BA27" s="433"/>
      <c r="BB27" s="433"/>
      <c r="BC27" s="433"/>
      <c r="BD27" s="433"/>
      <c r="BE27" s="433"/>
      <c r="BF27" s="433"/>
      <c r="BG27" s="433"/>
      <c r="BH27" s="433"/>
      <c r="BI27" s="433"/>
      <c r="BJ27" s="433"/>
      <c r="BK27" s="433"/>
      <c r="BL27" s="433"/>
      <c r="BM27" s="433"/>
      <c r="BN27" s="433"/>
      <c r="BO27" s="433"/>
      <c r="BP27" s="433"/>
      <c r="BQ27" s="433"/>
      <c r="BR27" s="433"/>
      <c r="BS27" s="433"/>
      <c r="BT27" s="433"/>
      <c r="BU27" s="433"/>
      <c r="BV27" s="433"/>
      <c r="BW27" s="433"/>
      <c r="BX27" s="433"/>
      <c r="BY27" s="433"/>
      <c r="BZ27" s="433"/>
      <c r="CA27" s="433"/>
      <c r="CB27" s="433"/>
      <c r="CC27" s="433"/>
      <c r="CD27" s="433"/>
      <c r="CE27" s="433"/>
      <c r="CF27" s="443"/>
    </row>
    <row r="28" spans="3:84" s="439" customFormat="1" ht="3.75" customHeight="1" x14ac:dyDescent="0.2">
      <c r="C28" s="447"/>
      <c r="D28" s="433"/>
      <c r="E28" s="433"/>
      <c r="F28" s="433"/>
      <c r="G28" s="433"/>
      <c r="H28" s="433"/>
      <c r="I28" s="433"/>
      <c r="J28" s="433"/>
      <c r="K28" s="433"/>
      <c r="L28" s="433"/>
      <c r="M28" s="433"/>
      <c r="N28" s="433"/>
      <c r="O28" s="433"/>
      <c r="P28" s="433"/>
      <c r="Q28" s="433"/>
      <c r="R28" s="433"/>
      <c r="S28" s="433"/>
      <c r="T28" s="433"/>
      <c r="U28" s="433"/>
      <c r="V28" s="433"/>
      <c r="W28" s="433"/>
      <c r="X28" s="433"/>
      <c r="Y28" s="433"/>
      <c r="Z28" s="433"/>
      <c r="AA28" s="433"/>
      <c r="AB28" s="433"/>
      <c r="AC28" s="433"/>
      <c r="AD28" s="433"/>
      <c r="AE28" s="433"/>
      <c r="AF28" s="433"/>
      <c r="AG28" s="433"/>
      <c r="AH28" s="433"/>
      <c r="AI28" s="433"/>
      <c r="AJ28" s="433"/>
      <c r="AK28" s="433"/>
      <c r="AL28" s="433"/>
      <c r="AM28" s="433"/>
      <c r="AN28" s="433"/>
      <c r="AO28" s="433"/>
      <c r="AP28" s="433"/>
      <c r="AQ28" s="433"/>
      <c r="AR28" s="433"/>
      <c r="AS28" s="433"/>
      <c r="AT28" s="431"/>
      <c r="AU28" s="431"/>
      <c r="AV28" s="433"/>
      <c r="AW28" s="433"/>
      <c r="AX28" s="433"/>
      <c r="AY28" s="433"/>
      <c r="AZ28" s="433"/>
      <c r="BA28" s="433"/>
      <c r="BB28" s="433"/>
      <c r="BC28" s="433"/>
      <c r="BD28" s="433"/>
      <c r="BE28" s="433"/>
      <c r="BF28" s="433"/>
      <c r="BG28" s="433"/>
      <c r="BH28" s="433"/>
      <c r="BI28" s="433"/>
      <c r="BJ28" s="433"/>
      <c r="BK28" s="433"/>
      <c r="BL28" s="433"/>
      <c r="BM28" s="433"/>
      <c r="BN28" s="433"/>
      <c r="BO28" s="433"/>
      <c r="BP28" s="433"/>
      <c r="BQ28" s="433"/>
      <c r="BR28" s="433"/>
      <c r="BS28" s="433"/>
      <c r="BT28" s="433"/>
      <c r="BU28" s="433"/>
      <c r="BV28" s="433"/>
      <c r="BW28" s="433"/>
      <c r="BX28" s="433"/>
      <c r="BY28" s="433"/>
      <c r="BZ28" s="433"/>
      <c r="CA28" s="433"/>
      <c r="CB28" s="433"/>
      <c r="CC28" s="433"/>
      <c r="CD28" s="433"/>
      <c r="CE28" s="433"/>
      <c r="CF28" s="443"/>
    </row>
    <row r="29" spans="3:84" s="431" customFormat="1" ht="3.75" customHeight="1" x14ac:dyDescent="0.15">
      <c r="C29" s="446"/>
      <c r="D29" s="433"/>
      <c r="E29" s="433"/>
      <c r="F29" s="433"/>
      <c r="G29" s="433"/>
      <c r="H29" s="433"/>
      <c r="I29" s="433"/>
      <c r="J29" s="433"/>
      <c r="K29" s="433"/>
      <c r="L29" s="433"/>
      <c r="M29" s="433"/>
      <c r="N29" s="433"/>
      <c r="O29" s="433"/>
      <c r="P29" s="433"/>
      <c r="Q29" s="433"/>
      <c r="R29" s="433"/>
      <c r="S29" s="433"/>
      <c r="T29" s="433"/>
      <c r="U29" s="433"/>
      <c r="V29" s="433"/>
      <c r="W29" s="433"/>
      <c r="X29" s="433"/>
      <c r="Y29" s="433"/>
      <c r="Z29" s="433"/>
      <c r="AA29" s="433"/>
      <c r="AB29" s="433"/>
      <c r="AC29" s="433"/>
      <c r="AD29" s="433"/>
      <c r="AE29" s="433"/>
      <c r="AF29" s="433"/>
      <c r="AG29" s="433"/>
      <c r="AH29" s="433"/>
      <c r="AI29" s="433"/>
      <c r="AJ29" s="433"/>
      <c r="AK29" s="433"/>
      <c r="AL29" s="433"/>
      <c r="AM29" s="433"/>
      <c r="AN29" s="433"/>
      <c r="AO29" s="433"/>
      <c r="AP29" s="433"/>
      <c r="AQ29" s="433"/>
      <c r="AR29" s="433"/>
      <c r="AS29" s="433"/>
      <c r="AV29" s="433"/>
      <c r="AW29" s="433"/>
      <c r="AX29" s="433"/>
      <c r="AY29" s="433"/>
      <c r="AZ29" s="433"/>
      <c r="BA29" s="433"/>
      <c r="BB29" s="433"/>
      <c r="BC29" s="433"/>
      <c r="BD29" s="433"/>
      <c r="BE29" s="433"/>
      <c r="BF29" s="433"/>
      <c r="BG29" s="433"/>
      <c r="BH29" s="433"/>
      <c r="BI29" s="433"/>
      <c r="BJ29" s="433"/>
      <c r="BK29" s="433"/>
      <c r="BL29" s="433"/>
      <c r="BM29" s="433"/>
      <c r="BN29" s="433"/>
      <c r="BO29" s="433"/>
      <c r="BP29" s="433"/>
      <c r="BQ29" s="433"/>
      <c r="BR29" s="433"/>
      <c r="BS29" s="433"/>
      <c r="BT29" s="433"/>
      <c r="BU29" s="433"/>
      <c r="BV29" s="433"/>
      <c r="BW29" s="433"/>
      <c r="BX29" s="433"/>
      <c r="BY29" s="433"/>
      <c r="BZ29" s="433"/>
      <c r="CA29" s="433"/>
      <c r="CB29" s="433"/>
      <c r="CC29" s="433"/>
      <c r="CD29" s="433"/>
      <c r="CE29" s="433"/>
      <c r="CF29" s="443"/>
    </row>
    <row r="30" spans="3:84" s="431" customFormat="1" ht="3.75" customHeight="1" x14ac:dyDescent="0.2">
      <c r="C30" s="432"/>
      <c r="D30" s="433"/>
      <c r="E30" s="433"/>
      <c r="F30" s="433"/>
      <c r="G30" s="433"/>
      <c r="H30" s="433"/>
      <c r="I30" s="433"/>
      <c r="J30" s="433"/>
      <c r="K30" s="433"/>
      <c r="L30" s="433"/>
      <c r="M30" s="433"/>
      <c r="N30" s="433"/>
      <c r="O30" s="433"/>
      <c r="P30" s="433"/>
      <c r="Q30" s="433"/>
      <c r="R30" s="433"/>
      <c r="S30" s="433"/>
      <c r="T30" s="433"/>
      <c r="U30" s="433"/>
      <c r="V30" s="433"/>
      <c r="W30" s="433"/>
      <c r="X30" s="433"/>
      <c r="Y30" s="433"/>
      <c r="Z30" s="433"/>
      <c r="AA30" s="433"/>
      <c r="AB30" s="433"/>
      <c r="AC30" s="433"/>
      <c r="AD30" s="433"/>
      <c r="AE30" s="433"/>
      <c r="AF30" s="433"/>
      <c r="AG30" s="433"/>
      <c r="AH30" s="433"/>
      <c r="AI30" s="433"/>
      <c r="AJ30" s="433"/>
      <c r="AK30" s="433"/>
      <c r="AL30" s="433"/>
      <c r="AM30" s="433"/>
      <c r="AN30" s="433"/>
      <c r="AO30" s="433"/>
      <c r="AP30" s="433"/>
      <c r="AQ30" s="433"/>
      <c r="AR30" s="433"/>
      <c r="AS30" s="433"/>
      <c r="AT30" s="448"/>
      <c r="AU30" s="448"/>
      <c r="AV30" s="433"/>
      <c r="AW30" s="433"/>
      <c r="AX30" s="433"/>
      <c r="AY30" s="433"/>
      <c r="AZ30" s="433"/>
      <c r="BA30" s="433"/>
      <c r="BB30" s="433"/>
      <c r="BC30" s="433"/>
      <c r="BD30" s="433"/>
      <c r="BE30" s="433"/>
      <c r="BF30" s="433"/>
      <c r="BG30" s="433"/>
      <c r="BH30" s="433"/>
      <c r="BI30" s="433"/>
      <c r="BJ30" s="433"/>
      <c r="BK30" s="433"/>
      <c r="BL30" s="433"/>
      <c r="BM30" s="433"/>
      <c r="BN30" s="433"/>
      <c r="BO30" s="433"/>
      <c r="BP30" s="433"/>
      <c r="BQ30" s="433"/>
      <c r="BR30" s="433"/>
      <c r="BS30" s="433"/>
      <c r="BT30" s="433"/>
      <c r="BU30" s="433"/>
      <c r="BV30" s="433"/>
      <c r="BW30" s="433"/>
      <c r="BX30" s="433"/>
      <c r="BY30" s="433"/>
      <c r="BZ30" s="433"/>
      <c r="CA30" s="433"/>
      <c r="CB30" s="433"/>
      <c r="CC30" s="433"/>
      <c r="CD30" s="433"/>
      <c r="CE30" s="433"/>
      <c r="CF30" s="443"/>
    </row>
    <row r="31" spans="3:84" s="431" customFormat="1" ht="3.75" customHeight="1" x14ac:dyDescent="0.15">
      <c r="C31" s="432"/>
      <c r="D31" s="433"/>
      <c r="E31" s="433"/>
      <c r="F31" s="433"/>
      <c r="G31" s="433"/>
      <c r="H31" s="433"/>
      <c r="I31" s="433"/>
      <c r="J31" s="433"/>
      <c r="K31" s="433"/>
      <c r="L31" s="433"/>
      <c r="M31" s="433"/>
      <c r="N31" s="433"/>
      <c r="O31" s="433"/>
      <c r="P31" s="433"/>
      <c r="Q31" s="433"/>
      <c r="R31" s="433"/>
      <c r="S31" s="433"/>
      <c r="T31" s="433"/>
      <c r="U31" s="433"/>
      <c r="V31" s="433"/>
      <c r="W31" s="433"/>
      <c r="X31" s="433"/>
      <c r="Y31" s="433"/>
      <c r="Z31" s="433"/>
      <c r="AA31" s="433"/>
      <c r="AB31" s="433"/>
      <c r="AC31" s="433"/>
      <c r="AD31" s="433"/>
      <c r="AE31" s="433"/>
      <c r="AF31" s="433"/>
      <c r="AG31" s="433"/>
      <c r="AH31" s="433"/>
      <c r="AI31" s="433"/>
      <c r="AJ31" s="433"/>
      <c r="AK31" s="433"/>
      <c r="AL31" s="433"/>
      <c r="AM31" s="433"/>
      <c r="AN31" s="433"/>
      <c r="AO31" s="433"/>
      <c r="AP31" s="433"/>
      <c r="AQ31" s="433"/>
      <c r="AR31" s="433"/>
      <c r="AS31" s="433"/>
      <c r="AV31" s="433"/>
      <c r="AW31" s="433"/>
      <c r="AX31" s="433"/>
      <c r="AY31" s="433"/>
      <c r="AZ31" s="433"/>
      <c r="BA31" s="433"/>
      <c r="BB31" s="433"/>
      <c r="BC31" s="433"/>
      <c r="BD31" s="433"/>
      <c r="BE31" s="433"/>
      <c r="BF31" s="433"/>
      <c r="BG31" s="433"/>
      <c r="BH31" s="433"/>
      <c r="BI31" s="433"/>
      <c r="BJ31" s="433"/>
      <c r="BK31" s="433"/>
      <c r="BL31" s="433"/>
      <c r="BM31" s="433"/>
      <c r="BN31" s="433"/>
      <c r="BO31" s="433"/>
      <c r="BP31" s="433"/>
      <c r="BQ31" s="433"/>
      <c r="BR31" s="433"/>
      <c r="BS31" s="433"/>
      <c r="BT31" s="433"/>
      <c r="BU31" s="433"/>
      <c r="BV31" s="433"/>
      <c r="BW31" s="433"/>
      <c r="BX31" s="433"/>
      <c r="BY31" s="433"/>
      <c r="BZ31" s="433"/>
      <c r="CA31" s="433"/>
      <c r="CB31" s="433"/>
      <c r="CC31" s="433"/>
      <c r="CD31" s="433"/>
      <c r="CE31" s="433"/>
      <c r="CF31" s="443"/>
    </row>
    <row r="32" spans="3:84" s="431" customFormat="1" ht="3.75" customHeight="1" x14ac:dyDescent="0.15">
      <c r="C32" s="432"/>
      <c r="D32" s="433"/>
      <c r="E32" s="433"/>
      <c r="F32" s="433"/>
      <c r="G32" s="433"/>
      <c r="H32" s="433"/>
      <c r="I32" s="433"/>
      <c r="J32" s="433"/>
      <c r="K32" s="433"/>
      <c r="L32" s="433"/>
      <c r="M32" s="433"/>
      <c r="N32" s="433"/>
      <c r="O32" s="433"/>
      <c r="P32" s="433"/>
      <c r="Q32" s="433"/>
      <c r="R32" s="433"/>
      <c r="S32" s="433"/>
      <c r="T32" s="433"/>
      <c r="U32" s="433"/>
      <c r="V32" s="433"/>
      <c r="W32" s="433"/>
      <c r="X32" s="433"/>
      <c r="Y32" s="433"/>
      <c r="Z32" s="433"/>
      <c r="AA32" s="433"/>
      <c r="AB32" s="433"/>
      <c r="AC32" s="433"/>
      <c r="AD32" s="433"/>
      <c r="AE32" s="433"/>
      <c r="AF32" s="433"/>
      <c r="AG32" s="433"/>
      <c r="AH32" s="433"/>
      <c r="AI32" s="433"/>
      <c r="AJ32" s="433"/>
      <c r="AK32" s="433"/>
      <c r="AL32" s="433"/>
      <c r="AM32" s="433"/>
      <c r="AN32" s="433"/>
      <c r="AO32" s="433"/>
      <c r="AP32" s="433"/>
      <c r="AQ32" s="433"/>
      <c r="AR32" s="433"/>
      <c r="AS32" s="433"/>
      <c r="AV32" s="433"/>
      <c r="AW32" s="433"/>
      <c r="AX32" s="433"/>
      <c r="AY32" s="433"/>
      <c r="AZ32" s="433"/>
      <c r="BA32" s="433"/>
      <c r="BB32" s="433"/>
      <c r="BC32" s="433"/>
      <c r="BD32" s="433"/>
      <c r="BE32" s="433"/>
      <c r="BF32" s="433"/>
      <c r="BG32" s="433"/>
      <c r="BH32" s="433"/>
      <c r="BI32" s="433"/>
      <c r="BJ32" s="433"/>
      <c r="BK32" s="433"/>
      <c r="BL32" s="433"/>
      <c r="BM32" s="433"/>
      <c r="BN32" s="433"/>
      <c r="BO32" s="433"/>
      <c r="BP32" s="433"/>
      <c r="BQ32" s="433"/>
      <c r="BR32" s="433"/>
      <c r="BS32" s="433"/>
      <c r="BT32" s="433"/>
      <c r="BU32" s="433"/>
      <c r="BV32" s="433"/>
      <c r="BW32" s="433"/>
      <c r="BX32" s="433"/>
      <c r="BY32" s="433"/>
      <c r="BZ32" s="433"/>
      <c r="CA32" s="433"/>
      <c r="CB32" s="433"/>
      <c r="CC32" s="433"/>
      <c r="CD32" s="433"/>
      <c r="CE32" s="433"/>
      <c r="CF32" s="443"/>
    </row>
    <row r="33" spans="3:116" s="431" customFormat="1" ht="3.75" customHeight="1" x14ac:dyDescent="0.15">
      <c r="C33" s="432"/>
      <c r="D33" s="433"/>
      <c r="E33" s="433"/>
      <c r="F33" s="433"/>
      <c r="G33" s="433"/>
      <c r="H33" s="433"/>
      <c r="I33" s="433"/>
      <c r="J33" s="433"/>
      <c r="K33" s="433"/>
      <c r="L33" s="433"/>
      <c r="M33" s="433"/>
      <c r="N33" s="433"/>
      <c r="O33" s="433"/>
      <c r="P33" s="433"/>
      <c r="Q33" s="433"/>
      <c r="R33" s="433"/>
      <c r="S33" s="433"/>
      <c r="T33" s="433"/>
      <c r="U33" s="433"/>
      <c r="V33" s="433"/>
      <c r="W33" s="433"/>
      <c r="X33" s="433"/>
      <c r="Y33" s="433"/>
      <c r="Z33" s="433"/>
      <c r="AA33" s="433"/>
      <c r="AB33" s="433"/>
      <c r="AC33" s="433"/>
      <c r="AD33" s="433"/>
      <c r="AE33" s="433"/>
      <c r="AF33" s="433"/>
      <c r="AG33" s="433"/>
      <c r="AH33" s="433"/>
      <c r="AI33" s="433"/>
      <c r="AJ33" s="433"/>
      <c r="AK33" s="433"/>
      <c r="AL33" s="433"/>
      <c r="AM33" s="433"/>
      <c r="AN33" s="433"/>
      <c r="AO33" s="433"/>
      <c r="AP33" s="433"/>
      <c r="AQ33" s="433"/>
      <c r="AR33" s="433"/>
      <c r="AS33" s="433"/>
      <c r="AT33" s="441"/>
      <c r="AU33" s="441"/>
      <c r="AV33" s="433"/>
      <c r="AW33" s="433"/>
      <c r="AX33" s="433"/>
      <c r="AY33" s="433"/>
      <c r="AZ33" s="433"/>
      <c r="BA33" s="433"/>
      <c r="BB33" s="433"/>
      <c r="BC33" s="433"/>
      <c r="BD33" s="433"/>
      <c r="BE33" s="433"/>
      <c r="BF33" s="433"/>
      <c r="BG33" s="433"/>
      <c r="BH33" s="433"/>
      <c r="BI33" s="433"/>
      <c r="BJ33" s="433"/>
      <c r="BK33" s="433"/>
      <c r="BL33" s="433"/>
      <c r="BM33" s="433"/>
      <c r="BN33" s="433"/>
      <c r="BO33" s="433"/>
      <c r="BP33" s="433"/>
      <c r="BQ33" s="433"/>
      <c r="BR33" s="433"/>
      <c r="BS33" s="433"/>
      <c r="BT33" s="433"/>
      <c r="BU33" s="433"/>
      <c r="BV33" s="433"/>
      <c r="BW33" s="433"/>
      <c r="BX33" s="433"/>
      <c r="BY33" s="433"/>
      <c r="BZ33" s="433"/>
      <c r="CA33" s="433"/>
      <c r="CB33" s="433"/>
      <c r="CC33" s="433"/>
      <c r="CD33" s="433"/>
      <c r="CE33" s="433"/>
      <c r="CF33" s="443"/>
    </row>
    <row r="34" spans="3:116" s="431" customFormat="1" ht="3.75" customHeight="1" x14ac:dyDescent="0.15">
      <c r="C34" s="432"/>
      <c r="D34" s="433"/>
      <c r="E34" s="433"/>
      <c r="F34" s="433"/>
      <c r="G34" s="433"/>
      <c r="H34" s="433"/>
      <c r="I34" s="433"/>
      <c r="J34" s="433"/>
      <c r="K34" s="433"/>
      <c r="L34" s="433"/>
      <c r="M34" s="433"/>
      <c r="N34" s="433"/>
      <c r="O34" s="433"/>
      <c r="P34" s="433"/>
      <c r="Q34" s="433"/>
      <c r="R34" s="433"/>
      <c r="S34" s="433"/>
      <c r="T34" s="433"/>
      <c r="U34" s="433"/>
      <c r="V34" s="433"/>
      <c r="W34" s="433"/>
      <c r="X34" s="433"/>
      <c r="Y34" s="433"/>
      <c r="Z34" s="433"/>
      <c r="AA34" s="433"/>
      <c r="AB34" s="433"/>
      <c r="AC34" s="433"/>
      <c r="AD34" s="433"/>
      <c r="AE34" s="433"/>
      <c r="AF34" s="433"/>
      <c r="AG34" s="433"/>
      <c r="AH34" s="433"/>
      <c r="AI34" s="433"/>
      <c r="AJ34" s="433"/>
      <c r="AK34" s="433"/>
      <c r="AL34" s="433"/>
      <c r="AM34" s="433"/>
      <c r="AN34" s="433"/>
      <c r="AO34" s="433"/>
      <c r="AP34" s="433"/>
      <c r="AQ34" s="433"/>
      <c r="AR34" s="433"/>
      <c r="AS34" s="433"/>
      <c r="AT34" s="441"/>
      <c r="AU34" s="441"/>
      <c r="AV34" s="433"/>
      <c r="AW34" s="433"/>
      <c r="AX34" s="433"/>
      <c r="AY34" s="433"/>
      <c r="AZ34" s="433"/>
      <c r="BA34" s="433"/>
      <c r="BB34" s="433"/>
      <c r="BC34" s="433"/>
      <c r="BD34" s="433"/>
      <c r="BE34" s="433"/>
      <c r="BF34" s="433"/>
      <c r="BG34" s="433"/>
      <c r="BH34" s="433"/>
      <c r="BI34" s="433"/>
      <c r="BJ34" s="433"/>
      <c r="BK34" s="433"/>
      <c r="BL34" s="433"/>
      <c r="BM34" s="433"/>
      <c r="BN34" s="433"/>
      <c r="BO34" s="433"/>
      <c r="BP34" s="433"/>
      <c r="BQ34" s="433"/>
      <c r="BR34" s="433"/>
      <c r="BS34" s="433"/>
      <c r="BT34" s="433"/>
      <c r="BU34" s="433"/>
      <c r="BV34" s="433"/>
      <c r="BW34" s="433"/>
      <c r="BX34" s="433"/>
      <c r="BY34" s="433"/>
      <c r="BZ34" s="433"/>
      <c r="CA34" s="433"/>
      <c r="CB34" s="433"/>
      <c r="CC34" s="433"/>
      <c r="CD34" s="433"/>
      <c r="CE34" s="433"/>
      <c r="CF34" s="443"/>
    </row>
    <row r="35" spans="3:116" s="431" customFormat="1" ht="3.75" customHeight="1" x14ac:dyDescent="0.15">
      <c r="C35" s="432"/>
      <c r="D35" s="433"/>
      <c r="E35" s="433"/>
      <c r="F35" s="433"/>
      <c r="G35" s="433"/>
      <c r="H35" s="433"/>
      <c r="I35" s="433"/>
      <c r="J35" s="433"/>
      <c r="K35" s="433"/>
      <c r="L35" s="433"/>
      <c r="M35" s="433"/>
      <c r="N35" s="433"/>
      <c r="O35" s="433"/>
      <c r="P35" s="433"/>
      <c r="Q35" s="433"/>
      <c r="R35" s="433"/>
      <c r="S35" s="433"/>
      <c r="T35" s="433"/>
      <c r="U35" s="433"/>
      <c r="V35" s="433"/>
      <c r="W35" s="433"/>
      <c r="X35" s="433"/>
      <c r="Y35" s="433"/>
      <c r="Z35" s="433"/>
      <c r="AA35" s="433"/>
      <c r="AB35" s="433"/>
      <c r="AC35" s="433"/>
      <c r="AD35" s="433"/>
      <c r="AE35" s="433"/>
      <c r="AF35" s="433"/>
      <c r="AG35" s="433"/>
      <c r="AH35" s="433"/>
      <c r="AI35" s="433"/>
      <c r="AJ35" s="433"/>
      <c r="AK35" s="433"/>
      <c r="AL35" s="433"/>
      <c r="AM35" s="433"/>
      <c r="AN35" s="433"/>
      <c r="AO35" s="433"/>
      <c r="AP35" s="433"/>
      <c r="AQ35" s="433"/>
      <c r="AR35" s="433"/>
      <c r="AS35" s="433"/>
      <c r="AT35" s="434"/>
      <c r="AU35" s="434"/>
      <c r="AV35" s="433"/>
      <c r="AW35" s="433"/>
      <c r="AX35" s="433"/>
      <c r="AY35" s="433"/>
      <c r="AZ35" s="433"/>
      <c r="BA35" s="433"/>
      <c r="BB35" s="433"/>
      <c r="BC35" s="433"/>
      <c r="BD35" s="433"/>
      <c r="BE35" s="433"/>
      <c r="BF35" s="433"/>
      <c r="BG35" s="433"/>
      <c r="BH35" s="433"/>
      <c r="BI35" s="433"/>
      <c r="BJ35" s="433"/>
      <c r="BK35" s="433"/>
      <c r="BL35" s="433"/>
      <c r="BM35" s="433"/>
      <c r="BN35" s="433"/>
      <c r="BO35" s="433"/>
      <c r="BP35" s="433"/>
      <c r="BQ35" s="433"/>
      <c r="BR35" s="433"/>
      <c r="BS35" s="433"/>
      <c r="BT35" s="433"/>
      <c r="BU35" s="433"/>
      <c r="BV35" s="433"/>
      <c r="BW35" s="433"/>
      <c r="BX35" s="433"/>
      <c r="BY35" s="433"/>
      <c r="BZ35" s="433"/>
      <c r="CA35" s="433"/>
      <c r="CB35" s="433"/>
      <c r="CC35" s="433"/>
      <c r="CD35" s="433"/>
      <c r="CE35" s="433"/>
      <c r="CF35" s="443"/>
    </row>
    <row r="36" spans="3:116" s="431" customFormat="1" ht="3.75" customHeight="1" x14ac:dyDescent="0.15">
      <c r="C36" s="432"/>
      <c r="D36" s="433"/>
      <c r="E36" s="433"/>
      <c r="F36" s="433"/>
      <c r="G36" s="433"/>
      <c r="H36" s="433"/>
      <c r="I36" s="433"/>
      <c r="J36" s="433"/>
      <c r="K36" s="433"/>
      <c r="L36" s="433"/>
      <c r="M36" s="433"/>
      <c r="N36" s="433"/>
      <c r="O36" s="433"/>
      <c r="P36" s="433"/>
      <c r="Q36" s="433"/>
      <c r="R36" s="433"/>
      <c r="S36" s="433"/>
      <c r="T36" s="433"/>
      <c r="U36" s="433"/>
      <c r="V36" s="433"/>
      <c r="W36" s="433"/>
      <c r="X36" s="433"/>
      <c r="Y36" s="433"/>
      <c r="Z36" s="433"/>
      <c r="AA36" s="433"/>
      <c r="AB36" s="433"/>
      <c r="AC36" s="433"/>
      <c r="AD36" s="433"/>
      <c r="AE36" s="433"/>
      <c r="AF36" s="433"/>
      <c r="AG36" s="433"/>
      <c r="AH36" s="433"/>
      <c r="AI36" s="433"/>
      <c r="AJ36" s="433"/>
      <c r="AK36" s="433"/>
      <c r="AL36" s="433"/>
      <c r="AM36" s="433"/>
      <c r="AN36" s="433"/>
      <c r="AO36" s="433"/>
      <c r="AP36" s="433"/>
      <c r="AQ36" s="433"/>
      <c r="AR36" s="433"/>
      <c r="AS36" s="433"/>
      <c r="AV36" s="433"/>
      <c r="AW36" s="433"/>
      <c r="AX36" s="433"/>
      <c r="AY36" s="433"/>
      <c r="AZ36" s="433"/>
      <c r="BA36" s="433"/>
      <c r="BB36" s="433"/>
      <c r="BC36" s="433"/>
      <c r="BD36" s="433"/>
      <c r="BE36" s="433"/>
      <c r="BF36" s="433"/>
      <c r="BG36" s="433"/>
      <c r="BH36" s="433"/>
      <c r="BI36" s="433"/>
      <c r="BJ36" s="433"/>
      <c r="BK36" s="433"/>
      <c r="BL36" s="433"/>
      <c r="BM36" s="433"/>
      <c r="BN36" s="433"/>
      <c r="BO36" s="433"/>
      <c r="BP36" s="433"/>
      <c r="BQ36" s="433"/>
      <c r="BR36" s="433"/>
      <c r="BS36" s="433"/>
      <c r="BT36" s="433"/>
      <c r="BU36" s="433"/>
      <c r="BV36" s="433"/>
      <c r="BW36" s="433"/>
      <c r="BX36" s="433"/>
      <c r="BY36" s="433"/>
      <c r="BZ36" s="433"/>
      <c r="CA36" s="433"/>
      <c r="CB36" s="433"/>
      <c r="CC36" s="433"/>
      <c r="CD36" s="433"/>
      <c r="CE36" s="433"/>
      <c r="CF36" s="443"/>
    </row>
    <row r="37" spans="3:116" s="431" customFormat="1" ht="3.75" customHeight="1" x14ac:dyDescent="0.15">
      <c r="C37" s="432"/>
      <c r="D37" s="433"/>
      <c r="E37" s="433"/>
      <c r="F37" s="433"/>
      <c r="G37" s="433"/>
      <c r="H37" s="433"/>
      <c r="I37" s="433"/>
      <c r="J37" s="433"/>
      <c r="K37" s="433"/>
      <c r="L37" s="433"/>
      <c r="M37" s="433"/>
      <c r="N37" s="433"/>
      <c r="O37" s="433"/>
      <c r="P37" s="433"/>
      <c r="Q37" s="433"/>
      <c r="R37" s="433"/>
      <c r="S37" s="433"/>
      <c r="T37" s="433"/>
      <c r="U37" s="433"/>
      <c r="V37" s="433"/>
      <c r="W37" s="433"/>
      <c r="X37" s="433"/>
      <c r="Y37" s="433"/>
      <c r="Z37" s="433"/>
      <c r="AA37" s="433"/>
      <c r="AB37" s="433"/>
      <c r="AC37" s="433"/>
      <c r="AD37" s="433"/>
      <c r="AE37" s="433"/>
      <c r="AF37" s="433"/>
      <c r="AG37" s="433"/>
      <c r="AH37" s="433"/>
      <c r="AI37" s="433"/>
      <c r="AJ37" s="433"/>
      <c r="AK37" s="433"/>
      <c r="AL37" s="433"/>
      <c r="AM37" s="433"/>
      <c r="AN37" s="433"/>
      <c r="AO37" s="433"/>
      <c r="AP37" s="433"/>
      <c r="AQ37" s="433"/>
      <c r="AR37" s="433"/>
      <c r="AS37" s="433"/>
      <c r="AT37" s="434"/>
      <c r="AU37" s="434"/>
      <c r="AV37" s="433"/>
      <c r="AW37" s="433"/>
      <c r="AX37" s="433"/>
      <c r="AY37" s="433"/>
      <c r="AZ37" s="433"/>
      <c r="BA37" s="433"/>
      <c r="BB37" s="433"/>
      <c r="BC37" s="433"/>
      <c r="BD37" s="433"/>
      <c r="BE37" s="433"/>
      <c r="BF37" s="433"/>
      <c r="BG37" s="433"/>
      <c r="BH37" s="433"/>
      <c r="BI37" s="433"/>
      <c r="BJ37" s="433"/>
      <c r="BK37" s="433"/>
      <c r="BL37" s="433"/>
      <c r="BM37" s="433"/>
      <c r="BN37" s="433"/>
      <c r="BO37" s="433"/>
      <c r="BP37" s="433"/>
      <c r="BQ37" s="433"/>
      <c r="BR37" s="433"/>
      <c r="BS37" s="433"/>
      <c r="BT37" s="433"/>
      <c r="BU37" s="433"/>
      <c r="BV37" s="433"/>
      <c r="BW37" s="433"/>
      <c r="BX37" s="433"/>
      <c r="BY37" s="433"/>
      <c r="BZ37" s="433"/>
      <c r="CA37" s="433"/>
      <c r="CB37" s="433"/>
      <c r="CC37" s="433"/>
      <c r="CD37" s="433"/>
      <c r="CE37" s="433"/>
      <c r="CF37" s="443"/>
    </row>
    <row r="38" spans="3:116" s="431" customFormat="1" ht="3.75" customHeight="1" x14ac:dyDescent="0.15">
      <c r="C38" s="432"/>
      <c r="D38" s="433"/>
      <c r="E38" s="433"/>
      <c r="F38" s="433"/>
      <c r="G38" s="433"/>
      <c r="H38" s="433"/>
      <c r="I38" s="433"/>
      <c r="J38" s="433"/>
      <c r="K38" s="433"/>
      <c r="L38" s="433"/>
      <c r="M38" s="433"/>
      <c r="N38" s="433"/>
      <c r="O38" s="433"/>
      <c r="P38" s="433"/>
      <c r="Q38" s="433"/>
      <c r="R38" s="433"/>
      <c r="S38" s="433"/>
      <c r="T38" s="433"/>
      <c r="U38" s="433"/>
      <c r="V38" s="433"/>
      <c r="W38" s="433"/>
      <c r="X38" s="433"/>
      <c r="Y38" s="433"/>
      <c r="Z38" s="433"/>
      <c r="AA38" s="433"/>
      <c r="AB38" s="433"/>
      <c r="AC38" s="433"/>
      <c r="AD38" s="433"/>
      <c r="AE38" s="433"/>
      <c r="AF38" s="433"/>
      <c r="AG38" s="433"/>
      <c r="AH38" s="433"/>
      <c r="AI38" s="433"/>
      <c r="AJ38" s="433"/>
      <c r="AK38" s="433"/>
      <c r="AL38" s="433"/>
      <c r="AM38" s="433"/>
      <c r="AN38" s="433"/>
      <c r="AO38" s="433"/>
      <c r="AP38" s="433"/>
      <c r="AQ38" s="433"/>
      <c r="AR38" s="433"/>
      <c r="AS38" s="433"/>
      <c r="AT38" s="441"/>
      <c r="AU38" s="441"/>
      <c r="AV38" s="433"/>
      <c r="AW38" s="433"/>
      <c r="AX38" s="433"/>
      <c r="AY38" s="433"/>
      <c r="AZ38" s="433"/>
      <c r="BA38" s="433"/>
      <c r="BB38" s="433"/>
      <c r="BC38" s="433"/>
      <c r="BD38" s="433"/>
      <c r="BE38" s="433"/>
      <c r="BF38" s="433"/>
      <c r="BG38" s="433"/>
      <c r="BH38" s="433"/>
      <c r="BI38" s="433"/>
      <c r="BJ38" s="433"/>
      <c r="BK38" s="433"/>
      <c r="BL38" s="433"/>
      <c r="BM38" s="433"/>
      <c r="BN38" s="433"/>
      <c r="BO38" s="433"/>
      <c r="BP38" s="433"/>
      <c r="BQ38" s="433"/>
      <c r="BR38" s="433"/>
      <c r="BS38" s="433"/>
      <c r="BT38" s="433"/>
      <c r="BU38" s="433"/>
      <c r="BV38" s="433"/>
      <c r="BW38" s="433"/>
      <c r="BX38" s="433"/>
      <c r="BY38" s="433"/>
      <c r="BZ38" s="433"/>
      <c r="CA38" s="433"/>
      <c r="CB38" s="433"/>
      <c r="CC38" s="433"/>
      <c r="CD38" s="433"/>
      <c r="CE38" s="433"/>
      <c r="CF38" s="443"/>
      <c r="DL38" s="445"/>
    </row>
    <row r="39" spans="3:116" s="431" customFormat="1" ht="3.75" customHeight="1" x14ac:dyDescent="0.15">
      <c r="C39" s="432"/>
      <c r="D39" s="433"/>
      <c r="E39" s="433"/>
      <c r="F39" s="433"/>
      <c r="G39" s="433"/>
      <c r="H39" s="433"/>
      <c r="I39" s="433"/>
      <c r="J39" s="433"/>
      <c r="K39" s="433"/>
      <c r="L39" s="433"/>
      <c r="M39" s="433"/>
      <c r="N39" s="433"/>
      <c r="O39" s="433"/>
      <c r="P39" s="433"/>
      <c r="Q39" s="433"/>
      <c r="R39" s="433"/>
      <c r="S39" s="433"/>
      <c r="T39" s="433"/>
      <c r="U39" s="433"/>
      <c r="V39" s="433"/>
      <c r="W39" s="433"/>
      <c r="X39" s="433"/>
      <c r="Y39" s="433"/>
      <c r="Z39" s="433"/>
      <c r="AA39" s="433"/>
      <c r="AB39" s="433"/>
      <c r="AC39" s="433"/>
      <c r="AD39" s="433"/>
      <c r="AE39" s="433"/>
      <c r="AF39" s="433"/>
      <c r="AG39" s="433"/>
      <c r="AH39" s="433"/>
      <c r="AI39" s="433"/>
      <c r="AJ39" s="433"/>
      <c r="AK39" s="433"/>
      <c r="AL39" s="433"/>
      <c r="AM39" s="433"/>
      <c r="AN39" s="433"/>
      <c r="AO39" s="433"/>
      <c r="AP39" s="433"/>
      <c r="AQ39" s="433"/>
      <c r="AR39" s="433"/>
      <c r="AS39" s="433"/>
      <c r="AT39" s="441"/>
      <c r="AU39" s="441"/>
      <c r="AV39" s="433"/>
      <c r="AW39" s="433"/>
      <c r="AX39" s="433"/>
      <c r="AY39" s="433"/>
      <c r="AZ39" s="433"/>
      <c r="BA39" s="433"/>
      <c r="BB39" s="433"/>
      <c r="BC39" s="433"/>
      <c r="BD39" s="433"/>
      <c r="BE39" s="433"/>
      <c r="BF39" s="433"/>
      <c r="BG39" s="433"/>
      <c r="BH39" s="433"/>
      <c r="BI39" s="433"/>
      <c r="BJ39" s="433"/>
      <c r="BK39" s="433"/>
      <c r="BL39" s="433"/>
      <c r="BM39" s="433"/>
      <c r="BN39" s="433"/>
      <c r="BO39" s="433"/>
      <c r="BP39" s="433"/>
      <c r="BQ39" s="433"/>
      <c r="BR39" s="433"/>
      <c r="BS39" s="433"/>
      <c r="BT39" s="433"/>
      <c r="BU39" s="433"/>
      <c r="BV39" s="433"/>
      <c r="BW39" s="433"/>
      <c r="BX39" s="433"/>
      <c r="BY39" s="433"/>
      <c r="BZ39" s="433"/>
      <c r="CA39" s="433"/>
      <c r="CB39" s="433"/>
      <c r="CC39" s="433"/>
      <c r="CD39" s="433"/>
      <c r="CE39" s="433"/>
      <c r="CF39" s="443"/>
    </row>
    <row r="40" spans="3:116" s="431" customFormat="1" ht="3.75" customHeight="1" x14ac:dyDescent="0.15">
      <c r="C40" s="432"/>
      <c r="D40" s="433"/>
      <c r="E40" s="433"/>
      <c r="F40" s="433"/>
      <c r="G40" s="433"/>
      <c r="H40" s="433"/>
      <c r="I40" s="433"/>
      <c r="J40" s="433"/>
      <c r="K40" s="433"/>
      <c r="L40" s="433"/>
      <c r="M40" s="433"/>
      <c r="N40" s="433"/>
      <c r="O40" s="433"/>
      <c r="P40" s="433"/>
      <c r="Q40" s="433"/>
      <c r="R40" s="433"/>
      <c r="S40" s="433"/>
      <c r="T40" s="433"/>
      <c r="U40" s="433"/>
      <c r="V40" s="433"/>
      <c r="W40" s="433"/>
      <c r="X40" s="433"/>
      <c r="Y40" s="433"/>
      <c r="Z40" s="433"/>
      <c r="AA40" s="433"/>
      <c r="AB40" s="433"/>
      <c r="AC40" s="433"/>
      <c r="AD40" s="433"/>
      <c r="AE40" s="433"/>
      <c r="AF40" s="433"/>
      <c r="AG40" s="433"/>
      <c r="AH40" s="433"/>
      <c r="AI40" s="433"/>
      <c r="AJ40" s="433"/>
      <c r="AK40" s="433"/>
      <c r="AL40" s="433"/>
      <c r="AM40" s="433"/>
      <c r="AN40" s="433"/>
      <c r="AO40" s="433"/>
      <c r="AP40" s="433"/>
      <c r="AQ40" s="433"/>
      <c r="AR40" s="433"/>
      <c r="AS40" s="433"/>
      <c r="AT40" s="441"/>
      <c r="AU40" s="441"/>
      <c r="AV40" s="433"/>
      <c r="AW40" s="433"/>
      <c r="AX40" s="433"/>
      <c r="AY40" s="433"/>
      <c r="AZ40" s="433"/>
      <c r="BA40" s="433"/>
      <c r="BB40" s="433"/>
      <c r="BC40" s="433"/>
      <c r="BD40" s="433"/>
      <c r="BE40" s="433"/>
      <c r="BF40" s="433"/>
      <c r="BG40" s="433"/>
      <c r="BH40" s="433"/>
      <c r="BI40" s="433"/>
      <c r="BJ40" s="433"/>
      <c r="BK40" s="433"/>
      <c r="BL40" s="433"/>
      <c r="BM40" s="433"/>
      <c r="BN40" s="433"/>
      <c r="BO40" s="433"/>
      <c r="BP40" s="433"/>
      <c r="BQ40" s="433"/>
      <c r="BR40" s="433"/>
      <c r="BS40" s="433"/>
      <c r="BT40" s="433"/>
      <c r="BU40" s="433"/>
      <c r="BV40" s="433"/>
      <c r="BW40" s="433"/>
      <c r="BX40" s="433"/>
      <c r="BY40" s="433"/>
      <c r="BZ40" s="433"/>
      <c r="CA40" s="433"/>
      <c r="CB40" s="433"/>
      <c r="CC40" s="433"/>
      <c r="CD40" s="433"/>
      <c r="CE40" s="433"/>
      <c r="CF40" s="443"/>
    </row>
    <row r="41" spans="3:116" s="431" customFormat="1" ht="3.75" customHeight="1" x14ac:dyDescent="0.15">
      <c r="C41" s="432"/>
      <c r="D41" s="433"/>
      <c r="E41" s="433"/>
      <c r="F41" s="433"/>
      <c r="G41" s="433"/>
      <c r="H41" s="433"/>
      <c r="I41" s="433"/>
      <c r="J41" s="433"/>
      <c r="K41" s="433"/>
      <c r="L41" s="433"/>
      <c r="M41" s="433"/>
      <c r="N41" s="433"/>
      <c r="O41" s="433"/>
      <c r="P41" s="433"/>
      <c r="Q41" s="433"/>
      <c r="R41" s="433"/>
      <c r="S41" s="433"/>
      <c r="T41" s="433"/>
      <c r="U41" s="433"/>
      <c r="V41" s="433"/>
      <c r="W41" s="433"/>
      <c r="X41" s="433"/>
      <c r="Y41" s="433"/>
      <c r="Z41" s="433"/>
      <c r="AA41" s="433"/>
      <c r="AB41" s="433"/>
      <c r="AC41" s="433"/>
      <c r="AD41" s="433"/>
      <c r="AE41" s="433"/>
      <c r="AF41" s="433"/>
      <c r="AG41" s="433"/>
      <c r="AH41" s="433"/>
      <c r="AI41" s="433"/>
      <c r="AJ41" s="433"/>
      <c r="AK41" s="433"/>
      <c r="AL41" s="433"/>
      <c r="AM41" s="433"/>
      <c r="AN41" s="433"/>
      <c r="AO41" s="433"/>
      <c r="AP41" s="433"/>
      <c r="AQ41" s="433"/>
      <c r="AR41" s="433"/>
      <c r="AS41" s="433"/>
      <c r="AT41" s="441"/>
      <c r="AU41" s="441"/>
      <c r="AV41" s="433"/>
      <c r="AW41" s="433"/>
      <c r="AX41" s="433"/>
      <c r="AY41" s="433"/>
      <c r="AZ41" s="433"/>
      <c r="BA41" s="433"/>
      <c r="BB41" s="433"/>
      <c r="BC41" s="433"/>
      <c r="BD41" s="433"/>
      <c r="BE41" s="433"/>
      <c r="BF41" s="433"/>
      <c r="BG41" s="433"/>
      <c r="BH41" s="433"/>
      <c r="BI41" s="433"/>
      <c r="BJ41" s="433"/>
      <c r="BK41" s="433"/>
      <c r="BL41" s="433"/>
      <c r="BM41" s="433"/>
      <c r="BN41" s="433"/>
      <c r="BO41" s="433"/>
      <c r="BP41" s="433"/>
      <c r="BQ41" s="433"/>
      <c r="BR41" s="433"/>
      <c r="BS41" s="433"/>
      <c r="BT41" s="433"/>
      <c r="BU41" s="433"/>
      <c r="BV41" s="433"/>
      <c r="BW41" s="433"/>
      <c r="BX41" s="433"/>
      <c r="BY41" s="433"/>
      <c r="BZ41" s="433"/>
      <c r="CA41" s="433"/>
      <c r="CB41" s="433"/>
      <c r="CC41" s="433"/>
      <c r="CD41" s="433"/>
      <c r="CE41" s="433"/>
      <c r="CF41" s="443"/>
    </row>
    <row r="42" spans="3:116" s="431" customFormat="1" ht="3.75" customHeight="1" x14ac:dyDescent="0.15">
      <c r="C42" s="432"/>
      <c r="D42" s="433"/>
      <c r="E42" s="433"/>
      <c r="F42" s="433"/>
      <c r="G42" s="433"/>
      <c r="H42" s="433"/>
      <c r="I42" s="433"/>
      <c r="J42" s="433"/>
      <c r="K42" s="433"/>
      <c r="L42" s="433"/>
      <c r="M42" s="433"/>
      <c r="N42" s="433"/>
      <c r="O42" s="433"/>
      <c r="P42" s="433"/>
      <c r="Q42" s="433"/>
      <c r="R42" s="433"/>
      <c r="S42" s="433"/>
      <c r="T42" s="433"/>
      <c r="U42" s="433"/>
      <c r="V42" s="433"/>
      <c r="W42" s="433"/>
      <c r="X42" s="433"/>
      <c r="Y42" s="433"/>
      <c r="Z42" s="433"/>
      <c r="AA42" s="433"/>
      <c r="AB42" s="433"/>
      <c r="AC42" s="433"/>
      <c r="AD42" s="433"/>
      <c r="AE42" s="433"/>
      <c r="AF42" s="433"/>
      <c r="AG42" s="433"/>
      <c r="AH42" s="433"/>
      <c r="AI42" s="433"/>
      <c r="AJ42" s="433"/>
      <c r="AK42" s="433"/>
      <c r="AL42" s="433"/>
      <c r="AM42" s="433"/>
      <c r="AN42" s="433"/>
      <c r="AO42" s="433"/>
      <c r="AP42" s="433"/>
      <c r="AQ42" s="433"/>
      <c r="AR42" s="433"/>
      <c r="AS42" s="433"/>
      <c r="AV42" s="433"/>
      <c r="AW42" s="433"/>
      <c r="AX42" s="433"/>
      <c r="AY42" s="433"/>
      <c r="AZ42" s="433"/>
      <c r="BA42" s="433"/>
      <c r="BB42" s="433"/>
      <c r="BC42" s="433"/>
      <c r="BD42" s="433"/>
      <c r="BE42" s="433"/>
      <c r="BF42" s="433"/>
      <c r="BG42" s="433"/>
      <c r="BH42" s="433"/>
      <c r="BI42" s="433"/>
      <c r="BJ42" s="433"/>
      <c r="BK42" s="433"/>
      <c r="BL42" s="433"/>
      <c r="BM42" s="433"/>
      <c r="BN42" s="433"/>
      <c r="BO42" s="433"/>
      <c r="BP42" s="433"/>
      <c r="BQ42" s="433"/>
      <c r="BR42" s="433"/>
      <c r="BS42" s="433"/>
      <c r="BT42" s="433"/>
      <c r="BU42" s="433"/>
      <c r="BV42" s="433"/>
      <c r="BW42" s="433"/>
      <c r="BX42" s="433"/>
      <c r="BY42" s="433"/>
      <c r="BZ42" s="433"/>
      <c r="CA42" s="433"/>
      <c r="CB42" s="433"/>
      <c r="CC42" s="433"/>
      <c r="CD42" s="433"/>
      <c r="CE42" s="433"/>
      <c r="CF42" s="443"/>
    </row>
    <row r="43" spans="3:116" s="431" customFormat="1" ht="3.75" customHeight="1" x14ac:dyDescent="0.15">
      <c r="C43" s="432"/>
      <c r="D43" s="433"/>
      <c r="E43" s="433"/>
      <c r="F43" s="433"/>
      <c r="G43" s="433"/>
      <c r="H43" s="433"/>
      <c r="I43" s="433"/>
      <c r="J43" s="433"/>
      <c r="K43" s="433"/>
      <c r="L43" s="433"/>
      <c r="M43" s="433"/>
      <c r="N43" s="433"/>
      <c r="O43" s="433"/>
      <c r="P43" s="433"/>
      <c r="Q43" s="433"/>
      <c r="R43" s="433"/>
      <c r="S43" s="433"/>
      <c r="T43" s="433"/>
      <c r="U43" s="433"/>
      <c r="V43" s="433"/>
      <c r="W43" s="433"/>
      <c r="X43" s="433"/>
      <c r="Y43" s="433"/>
      <c r="Z43" s="433"/>
      <c r="AA43" s="433"/>
      <c r="AB43" s="433"/>
      <c r="AC43" s="433"/>
      <c r="AD43" s="433"/>
      <c r="AE43" s="433"/>
      <c r="AF43" s="433"/>
      <c r="AG43" s="433"/>
      <c r="AH43" s="433"/>
      <c r="AI43" s="433"/>
      <c r="AJ43" s="433"/>
      <c r="AK43" s="433"/>
      <c r="AL43" s="433"/>
      <c r="AM43" s="433"/>
      <c r="AN43" s="433"/>
      <c r="AO43" s="433"/>
      <c r="AP43" s="433"/>
      <c r="AQ43" s="433"/>
      <c r="AR43" s="433"/>
      <c r="AS43" s="433"/>
      <c r="AT43" s="434"/>
      <c r="AU43" s="434"/>
      <c r="AV43" s="433"/>
      <c r="AW43" s="433"/>
      <c r="AX43" s="433"/>
      <c r="AY43" s="433"/>
      <c r="AZ43" s="433"/>
      <c r="BA43" s="433"/>
      <c r="BB43" s="433"/>
      <c r="BC43" s="433"/>
      <c r="BD43" s="433"/>
      <c r="BE43" s="433"/>
      <c r="BF43" s="433"/>
      <c r="BG43" s="433"/>
      <c r="BH43" s="433"/>
      <c r="BI43" s="433"/>
      <c r="BJ43" s="433"/>
      <c r="BK43" s="433"/>
      <c r="BL43" s="433"/>
      <c r="BM43" s="433"/>
      <c r="BN43" s="433"/>
      <c r="BO43" s="433"/>
      <c r="BP43" s="433"/>
      <c r="BQ43" s="433"/>
      <c r="BR43" s="433"/>
      <c r="BS43" s="433"/>
      <c r="BT43" s="433"/>
      <c r="BU43" s="433"/>
      <c r="BV43" s="433"/>
      <c r="BW43" s="433"/>
      <c r="BX43" s="433"/>
      <c r="BY43" s="433"/>
      <c r="BZ43" s="433"/>
      <c r="CA43" s="433"/>
      <c r="CB43" s="433"/>
      <c r="CC43" s="433"/>
      <c r="CD43" s="433"/>
      <c r="CE43" s="433"/>
      <c r="CF43" s="443"/>
    </row>
    <row r="44" spans="3:116" s="431" customFormat="1" ht="3.75" customHeight="1" x14ac:dyDescent="0.15">
      <c r="C44" s="432"/>
      <c r="D44" s="433"/>
      <c r="E44" s="433"/>
      <c r="F44" s="433"/>
      <c r="G44" s="433"/>
      <c r="H44" s="433"/>
      <c r="I44" s="433"/>
      <c r="J44" s="433"/>
      <c r="K44" s="433"/>
      <c r="L44" s="433"/>
      <c r="M44" s="433"/>
      <c r="N44" s="433"/>
      <c r="O44" s="433"/>
      <c r="P44" s="433"/>
      <c r="Q44" s="433"/>
      <c r="R44" s="433"/>
      <c r="S44" s="433"/>
      <c r="T44" s="433"/>
      <c r="U44" s="433"/>
      <c r="V44" s="433"/>
      <c r="W44" s="433"/>
      <c r="X44" s="433"/>
      <c r="Y44" s="433"/>
      <c r="Z44" s="433"/>
      <c r="AA44" s="433"/>
      <c r="AB44" s="433"/>
      <c r="AC44" s="433"/>
      <c r="AD44" s="433"/>
      <c r="AE44" s="433"/>
      <c r="AF44" s="433"/>
      <c r="AG44" s="433"/>
      <c r="AH44" s="433"/>
      <c r="AI44" s="433"/>
      <c r="AJ44" s="433"/>
      <c r="AK44" s="433"/>
      <c r="AL44" s="433"/>
      <c r="AM44" s="433"/>
      <c r="AN44" s="433"/>
      <c r="AO44" s="433"/>
      <c r="AP44" s="433"/>
      <c r="AQ44" s="433"/>
      <c r="AR44" s="433"/>
      <c r="AS44" s="433"/>
      <c r="AT44" s="434"/>
      <c r="AU44" s="434"/>
      <c r="AV44" s="433"/>
      <c r="AW44" s="433"/>
      <c r="AX44" s="433"/>
      <c r="AY44" s="433"/>
      <c r="AZ44" s="433"/>
      <c r="BA44" s="433"/>
      <c r="BB44" s="433"/>
      <c r="BC44" s="433"/>
      <c r="BD44" s="433"/>
      <c r="BE44" s="433"/>
      <c r="BF44" s="433"/>
      <c r="BG44" s="433"/>
      <c r="BH44" s="433"/>
      <c r="BI44" s="433"/>
      <c r="BJ44" s="433"/>
      <c r="BK44" s="433"/>
      <c r="BL44" s="433"/>
      <c r="BM44" s="433"/>
      <c r="BN44" s="433"/>
      <c r="BO44" s="433"/>
      <c r="BP44" s="433"/>
      <c r="BQ44" s="433"/>
      <c r="BR44" s="433"/>
      <c r="BS44" s="433"/>
      <c r="BT44" s="433"/>
      <c r="BU44" s="433"/>
      <c r="BV44" s="433"/>
      <c r="BW44" s="433"/>
      <c r="BX44" s="433"/>
      <c r="BY44" s="433"/>
      <c r="BZ44" s="433"/>
      <c r="CA44" s="433"/>
      <c r="CB44" s="433"/>
      <c r="CC44" s="433"/>
      <c r="CD44" s="433"/>
      <c r="CE44" s="433"/>
      <c r="CF44" s="443"/>
    </row>
    <row r="45" spans="3:116" s="431" customFormat="1" ht="3.75" customHeight="1" x14ac:dyDescent="0.15">
      <c r="C45" s="432"/>
      <c r="D45" s="433"/>
      <c r="E45" s="433"/>
      <c r="F45" s="433"/>
      <c r="G45" s="433"/>
      <c r="H45" s="433"/>
      <c r="I45" s="433"/>
      <c r="J45" s="433"/>
      <c r="K45" s="433"/>
      <c r="L45" s="433"/>
      <c r="M45" s="433"/>
      <c r="N45" s="433"/>
      <c r="O45" s="433"/>
      <c r="P45" s="433"/>
      <c r="Q45" s="433"/>
      <c r="R45" s="433"/>
      <c r="S45" s="433"/>
      <c r="T45" s="433"/>
      <c r="U45" s="433"/>
      <c r="V45" s="433"/>
      <c r="W45" s="433"/>
      <c r="X45" s="433"/>
      <c r="Y45" s="433"/>
      <c r="Z45" s="433"/>
      <c r="AA45" s="433"/>
      <c r="AB45" s="433"/>
      <c r="AC45" s="433"/>
      <c r="AD45" s="433"/>
      <c r="AE45" s="433"/>
      <c r="AF45" s="433"/>
      <c r="AG45" s="433"/>
      <c r="AH45" s="433"/>
      <c r="AI45" s="433"/>
      <c r="AJ45" s="433"/>
      <c r="AK45" s="433"/>
      <c r="AL45" s="433"/>
      <c r="AM45" s="433"/>
      <c r="AN45" s="433"/>
      <c r="AO45" s="433"/>
      <c r="AP45" s="433"/>
      <c r="AQ45" s="433"/>
      <c r="AR45" s="433"/>
      <c r="AS45" s="433"/>
      <c r="AT45" s="434"/>
      <c r="AU45" s="434"/>
      <c r="AV45" s="433"/>
      <c r="AW45" s="433"/>
      <c r="AX45" s="433"/>
      <c r="AY45" s="433"/>
      <c r="AZ45" s="433"/>
      <c r="BA45" s="433"/>
      <c r="BB45" s="433"/>
      <c r="BC45" s="433"/>
      <c r="BD45" s="433"/>
      <c r="BE45" s="433"/>
      <c r="BF45" s="433"/>
      <c r="BG45" s="433"/>
      <c r="BH45" s="433"/>
      <c r="BI45" s="433"/>
      <c r="BJ45" s="433"/>
      <c r="BK45" s="433"/>
      <c r="BL45" s="433"/>
      <c r="BM45" s="433"/>
      <c r="BN45" s="433"/>
      <c r="BO45" s="433"/>
      <c r="BP45" s="433"/>
      <c r="BQ45" s="433"/>
      <c r="BR45" s="433"/>
      <c r="BS45" s="433"/>
      <c r="BT45" s="433"/>
      <c r="BU45" s="433"/>
      <c r="BV45" s="433"/>
      <c r="BW45" s="433"/>
      <c r="BX45" s="433"/>
      <c r="BY45" s="433"/>
      <c r="BZ45" s="433"/>
      <c r="CA45" s="433"/>
      <c r="CB45" s="433"/>
      <c r="CC45" s="433"/>
      <c r="CD45" s="433"/>
      <c r="CE45" s="433"/>
      <c r="CF45" s="443"/>
    </row>
    <row r="46" spans="3:116" s="431" customFormat="1" ht="3.75" customHeight="1" x14ac:dyDescent="0.15">
      <c r="C46" s="432"/>
      <c r="D46" s="433"/>
      <c r="E46" s="433"/>
      <c r="F46" s="433"/>
      <c r="G46" s="433"/>
      <c r="H46" s="433"/>
      <c r="I46" s="433"/>
      <c r="J46" s="433"/>
      <c r="K46" s="433"/>
      <c r="L46" s="433"/>
      <c r="M46" s="433"/>
      <c r="N46" s="433"/>
      <c r="O46" s="433"/>
      <c r="P46" s="433"/>
      <c r="Q46" s="433"/>
      <c r="R46" s="433"/>
      <c r="S46" s="433"/>
      <c r="T46" s="433"/>
      <c r="U46" s="433"/>
      <c r="V46" s="433"/>
      <c r="W46" s="433"/>
      <c r="X46" s="433"/>
      <c r="Y46" s="433"/>
      <c r="Z46" s="433"/>
      <c r="AA46" s="433"/>
      <c r="AB46" s="433"/>
      <c r="AC46" s="433"/>
      <c r="AD46" s="433"/>
      <c r="AE46" s="433"/>
      <c r="AF46" s="433"/>
      <c r="AG46" s="433"/>
      <c r="AH46" s="433"/>
      <c r="AI46" s="433"/>
      <c r="AJ46" s="433"/>
      <c r="AK46" s="433"/>
      <c r="AL46" s="433"/>
      <c r="AM46" s="433"/>
      <c r="AN46" s="433"/>
      <c r="AO46" s="433"/>
      <c r="AP46" s="433"/>
      <c r="AQ46" s="433"/>
      <c r="AR46" s="433"/>
      <c r="AS46" s="433"/>
      <c r="AT46" s="434"/>
      <c r="AU46" s="434"/>
      <c r="AV46" s="433"/>
      <c r="AW46" s="433"/>
      <c r="AX46" s="433"/>
      <c r="AY46" s="433"/>
      <c r="AZ46" s="433"/>
      <c r="BA46" s="433"/>
      <c r="BB46" s="433"/>
      <c r="BC46" s="433"/>
      <c r="BD46" s="433"/>
      <c r="BE46" s="433"/>
      <c r="BF46" s="433"/>
      <c r="BG46" s="433"/>
      <c r="BH46" s="433"/>
      <c r="BI46" s="433"/>
      <c r="BJ46" s="433"/>
      <c r="BK46" s="433"/>
      <c r="BL46" s="433"/>
      <c r="BM46" s="433"/>
      <c r="BN46" s="433"/>
      <c r="BO46" s="433"/>
      <c r="BP46" s="433"/>
      <c r="BQ46" s="433"/>
      <c r="BR46" s="433"/>
      <c r="BS46" s="433"/>
      <c r="BT46" s="433"/>
      <c r="BU46" s="433"/>
      <c r="BV46" s="433"/>
      <c r="BW46" s="433"/>
      <c r="BX46" s="433"/>
      <c r="BY46" s="433"/>
      <c r="BZ46" s="433"/>
      <c r="CA46" s="433"/>
      <c r="CB46" s="433"/>
      <c r="CC46" s="433"/>
      <c r="CD46" s="433"/>
      <c r="CE46" s="433"/>
      <c r="CF46" s="443"/>
    </row>
    <row r="47" spans="3:116" s="431" customFormat="1" ht="3.75" customHeight="1" x14ac:dyDescent="0.15">
      <c r="C47" s="446"/>
      <c r="D47" s="433"/>
      <c r="E47" s="433"/>
      <c r="F47" s="433"/>
      <c r="G47" s="433"/>
      <c r="H47" s="433"/>
      <c r="I47" s="433"/>
      <c r="J47" s="433"/>
      <c r="K47" s="433"/>
      <c r="L47" s="433"/>
      <c r="M47" s="433"/>
      <c r="N47" s="433"/>
      <c r="O47" s="433"/>
      <c r="P47" s="433"/>
      <c r="Q47" s="433"/>
      <c r="R47" s="433"/>
      <c r="S47" s="433"/>
      <c r="T47" s="433"/>
      <c r="U47" s="433"/>
      <c r="V47" s="433"/>
      <c r="W47" s="433"/>
      <c r="X47" s="433"/>
      <c r="Y47" s="433"/>
      <c r="Z47" s="433"/>
      <c r="AA47" s="433"/>
      <c r="AB47" s="433"/>
      <c r="AC47" s="433"/>
      <c r="AD47" s="433"/>
      <c r="AE47" s="433"/>
      <c r="AF47" s="433"/>
      <c r="AG47" s="433"/>
      <c r="AH47" s="433"/>
      <c r="AI47" s="433"/>
      <c r="AJ47" s="433"/>
      <c r="AK47" s="433"/>
      <c r="AL47" s="433"/>
      <c r="AM47" s="433"/>
      <c r="AN47" s="433"/>
      <c r="AO47" s="433"/>
      <c r="AP47" s="433"/>
      <c r="AQ47" s="433"/>
      <c r="AR47" s="433"/>
      <c r="AS47" s="433"/>
      <c r="AT47" s="441"/>
      <c r="AU47" s="441"/>
      <c r="AV47" s="433"/>
      <c r="AW47" s="433"/>
      <c r="AX47" s="433"/>
      <c r="AY47" s="433"/>
      <c r="AZ47" s="433"/>
      <c r="BA47" s="433"/>
      <c r="BB47" s="433"/>
      <c r="BC47" s="433"/>
      <c r="BD47" s="433"/>
      <c r="BE47" s="433"/>
      <c r="BF47" s="433"/>
      <c r="BG47" s="433"/>
      <c r="BH47" s="433"/>
      <c r="BI47" s="433"/>
      <c r="BJ47" s="433"/>
      <c r="BK47" s="433"/>
      <c r="BL47" s="433"/>
      <c r="BM47" s="433"/>
      <c r="BN47" s="433"/>
      <c r="BO47" s="433"/>
      <c r="BP47" s="433"/>
      <c r="BQ47" s="433"/>
      <c r="BR47" s="433"/>
      <c r="BS47" s="433"/>
      <c r="BT47" s="433"/>
      <c r="BU47" s="433"/>
      <c r="BV47" s="433"/>
      <c r="BW47" s="433"/>
      <c r="BX47" s="433"/>
      <c r="BY47" s="433"/>
      <c r="BZ47" s="433"/>
      <c r="CA47" s="433"/>
      <c r="CB47" s="433"/>
      <c r="CC47" s="433"/>
      <c r="CD47" s="433"/>
      <c r="CE47" s="433"/>
      <c r="CF47" s="443"/>
    </row>
    <row r="48" spans="3:116" s="431" customFormat="1" ht="3.75" customHeight="1" x14ac:dyDescent="0.15">
      <c r="C48" s="446"/>
      <c r="D48" s="433"/>
      <c r="E48" s="433"/>
      <c r="F48" s="433"/>
      <c r="G48" s="433"/>
      <c r="H48" s="433"/>
      <c r="I48" s="433"/>
      <c r="J48" s="433"/>
      <c r="K48" s="433"/>
      <c r="L48" s="433"/>
      <c r="M48" s="433"/>
      <c r="N48" s="433"/>
      <c r="O48" s="433"/>
      <c r="P48" s="433"/>
      <c r="Q48" s="433"/>
      <c r="R48" s="433"/>
      <c r="S48" s="433"/>
      <c r="T48" s="433"/>
      <c r="U48" s="433"/>
      <c r="V48" s="433"/>
      <c r="W48" s="433"/>
      <c r="X48" s="433"/>
      <c r="Y48" s="433"/>
      <c r="Z48" s="433"/>
      <c r="AA48" s="433"/>
      <c r="AB48" s="433"/>
      <c r="AC48" s="433"/>
      <c r="AD48" s="433"/>
      <c r="AE48" s="433"/>
      <c r="AF48" s="433"/>
      <c r="AG48" s="433"/>
      <c r="AH48" s="433"/>
      <c r="AI48" s="433"/>
      <c r="AJ48" s="433"/>
      <c r="AK48" s="433"/>
      <c r="AL48" s="433"/>
      <c r="AM48" s="433"/>
      <c r="AN48" s="433"/>
      <c r="AO48" s="433"/>
      <c r="AP48" s="433"/>
      <c r="AQ48" s="433"/>
      <c r="AR48" s="433"/>
      <c r="AS48" s="433"/>
      <c r="AV48" s="433"/>
      <c r="AW48" s="433"/>
      <c r="AX48" s="433"/>
      <c r="AY48" s="433"/>
      <c r="AZ48" s="433"/>
      <c r="BA48" s="433"/>
      <c r="BB48" s="433"/>
      <c r="BC48" s="433"/>
      <c r="BD48" s="433"/>
      <c r="BE48" s="433"/>
      <c r="BF48" s="433"/>
      <c r="BG48" s="433"/>
      <c r="BH48" s="433"/>
      <c r="BI48" s="433"/>
      <c r="BJ48" s="433"/>
      <c r="BK48" s="433"/>
      <c r="BL48" s="433"/>
      <c r="BM48" s="433"/>
      <c r="BN48" s="433"/>
      <c r="BO48" s="433"/>
      <c r="BP48" s="433"/>
      <c r="BQ48" s="433"/>
      <c r="BR48" s="433"/>
      <c r="BS48" s="433"/>
      <c r="BT48" s="433"/>
      <c r="BU48" s="433"/>
      <c r="BV48" s="433"/>
      <c r="BW48" s="433"/>
      <c r="BX48" s="433"/>
      <c r="BY48" s="433"/>
      <c r="BZ48" s="433"/>
      <c r="CA48" s="433"/>
      <c r="CB48" s="433"/>
      <c r="CC48" s="433"/>
      <c r="CD48" s="433"/>
      <c r="CE48" s="433"/>
      <c r="CF48" s="443"/>
    </row>
    <row r="49" spans="3:84" s="431" customFormat="1" ht="3.75" customHeight="1" x14ac:dyDescent="0.15">
      <c r="C49" s="446"/>
      <c r="D49" s="433"/>
      <c r="E49" s="433"/>
      <c r="F49" s="433"/>
      <c r="G49" s="433"/>
      <c r="H49" s="433"/>
      <c r="I49" s="433"/>
      <c r="J49" s="433"/>
      <c r="K49" s="433"/>
      <c r="L49" s="433"/>
      <c r="M49" s="433"/>
      <c r="N49" s="433"/>
      <c r="O49" s="433"/>
      <c r="P49" s="433"/>
      <c r="Q49" s="433"/>
      <c r="R49" s="433"/>
      <c r="S49" s="433"/>
      <c r="T49" s="433"/>
      <c r="U49" s="433"/>
      <c r="V49" s="433"/>
      <c r="W49" s="433"/>
      <c r="X49" s="433"/>
      <c r="Y49" s="433"/>
      <c r="Z49" s="433"/>
      <c r="AA49" s="433"/>
      <c r="AB49" s="433"/>
      <c r="AC49" s="433"/>
      <c r="AD49" s="433"/>
      <c r="AE49" s="433"/>
      <c r="AF49" s="433"/>
      <c r="AG49" s="433"/>
      <c r="AH49" s="433"/>
      <c r="AI49" s="433"/>
      <c r="AJ49" s="433"/>
      <c r="AK49" s="433"/>
      <c r="AL49" s="433"/>
      <c r="AM49" s="433"/>
      <c r="AN49" s="433"/>
      <c r="AO49" s="433"/>
      <c r="AP49" s="433"/>
      <c r="AQ49" s="433"/>
      <c r="AR49" s="433"/>
      <c r="AS49" s="433"/>
      <c r="AV49" s="433"/>
      <c r="AW49" s="433"/>
      <c r="AX49" s="433"/>
      <c r="AY49" s="433"/>
      <c r="AZ49" s="433"/>
      <c r="BA49" s="433"/>
      <c r="BB49" s="433"/>
      <c r="BC49" s="433"/>
      <c r="BD49" s="433"/>
      <c r="BE49" s="433"/>
      <c r="BF49" s="433"/>
      <c r="BG49" s="433"/>
      <c r="BH49" s="433"/>
      <c r="BI49" s="433"/>
      <c r="BJ49" s="433"/>
      <c r="BK49" s="433"/>
      <c r="BL49" s="433"/>
      <c r="BM49" s="433"/>
      <c r="BN49" s="433"/>
      <c r="BO49" s="433"/>
      <c r="BP49" s="433"/>
      <c r="BQ49" s="433"/>
      <c r="BR49" s="433"/>
      <c r="BS49" s="433"/>
      <c r="BT49" s="433"/>
      <c r="BU49" s="433"/>
      <c r="BV49" s="433"/>
      <c r="BW49" s="433"/>
      <c r="BX49" s="433"/>
      <c r="BY49" s="433"/>
      <c r="BZ49" s="433"/>
      <c r="CA49" s="433"/>
      <c r="CB49" s="433"/>
      <c r="CC49" s="433"/>
      <c r="CD49" s="433"/>
      <c r="CE49" s="433"/>
      <c r="CF49" s="443"/>
    </row>
    <row r="50" spans="3:84" s="431" customFormat="1" ht="3.75" customHeight="1" x14ac:dyDescent="0.15">
      <c r="C50" s="446"/>
      <c r="D50" s="433"/>
      <c r="E50" s="433"/>
      <c r="F50" s="433"/>
      <c r="G50" s="433"/>
      <c r="H50" s="433"/>
      <c r="I50" s="433"/>
      <c r="J50" s="433"/>
      <c r="K50" s="433"/>
      <c r="L50" s="433"/>
      <c r="M50" s="433"/>
      <c r="N50" s="433"/>
      <c r="O50" s="433"/>
      <c r="P50" s="433"/>
      <c r="Q50" s="433"/>
      <c r="R50" s="433"/>
      <c r="S50" s="433"/>
      <c r="T50" s="433"/>
      <c r="U50" s="433"/>
      <c r="V50" s="433"/>
      <c r="W50" s="433"/>
      <c r="X50" s="433"/>
      <c r="Y50" s="433"/>
      <c r="Z50" s="433"/>
      <c r="AA50" s="433"/>
      <c r="AB50" s="433"/>
      <c r="AC50" s="433"/>
      <c r="AD50" s="433"/>
      <c r="AE50" s="433"/>
      <c r="AF50" s="433"/>
      <c r="AG50" s="433"/>
      <c r="AH50" s="433"/>
      <c r="AI50" s="433"/>
      <c r="AJ50" s="433"/>
      <c r="AK50" s="433"/>
      <c r="AL50" s="433"/>
      <c r="AM50" s="433"/>
      <c r="AN50" s="433"/>
      <c r="AO50" s="433"/>
      <c r="AP50" s="433"/>
      <c r="AQ50" s="433"/>
      <c r="AR50" s="433"/>
      <c r="AS50" s="433"/>
      <c r="AV50" s="433"/>
      <c r="AW50" s="433"/>
      <c r="AX50" s="433"/>
      <c r="AY50" s="433"/>
      <c r="AZ50" s="433"/>
      <c r="BA50" s="433"/>
      <c r="BB50" s="433"/>
      <c r="BC50" s="433"/>
      <c r="BD50" s="433"/>
      <c r="BE50" s="433"/>
      <c r="BF50" s="433"/>
      <c r="BG50" s="433"/>
      <c r="BH50" s="433"/>
      <c r="BI50" s="433"/>
      <c r="BJ50" s="433"/>
      <c r="BK50" s="433"/>
      <c r="BL50" s="433"/>
      <c r="BM50" s="433"/>
      <c r="BN50" s="433"/>
      <c r="BO50" s="433"/>
      <c r="BP50" s="433"/>
      <c r="BQ50" s="433"/>
      <c r="BR50" s="433"/>
      <c r="BS50" s="433"/>
      <c r="BT50" s="433"/>
      <c r="BU50" s="433"/>
      <c r="BV50" s="433"/>
      <c r="BW50" s="433"/>
      <c r="BX50" s="433"/>
      <c r="BY50" s="433"/>
      <c r="BZ50" s="433"/>
      <c r="CA50" s="433"/>
      <c r="CB50" s="433"/>
      <c r="CC50" s="433"/>
      <c r="CD50" s="433"/>
      <c r="CE50" s="433"/>
      <c r="CF50" s="443"/>
    </row>
    <row r="51" spans="3:84" s="431" customFormat="1" ht="3.75" customHeight="1" x14ac:dyDescent="0.15">
      <c r="C51" s="446"/>
      <c r="D51" s="433"/>
      <c r="E51" s="433"/>
      <c r="F51" s="433"/>
      <c r="G51" s="433"/>
      <c r="H51" s="433"/>
      <c r="I51" s="433"/>
      <c r="J51" s="433"/>
      <c r="K51" s="433"/>
      <c r="L51" s="433"/>
      <c r="M51" s="433"/>
      <c r="N51" s="433"/>
      <c r="O51" s="433"/>
      <c r="P51" s="433"/>
      <c r="Q51" s="433"/>
      <c r="R51" s="433"/>
      <c r="S51" s="433"/>
      <c r="T51" s="433"/>
      <c r="U51" s="433"/>
      <c r="V51" s="433"/>
      <c r="W51" s="433"/>
      <c r="X51" s="433"/>
      <c r="Y51" s="433"/>
      <c r="Z51" s="433"/>
      <c r="AA51" s="433"/>
      <c r="AB51" s="433"/>
      <c r="AC51" s="433"/>
      <c r="AD51" s="433"/>
      <c r="AE51" s="433"/>
      <c r="AF51" s="433"/>
      <c r="AG51" s="433"/>
      <c r="AH51" s="433"/>
      <c r="AI51" s="433"/>
      <c r="AJ51" s="433"/>
      <c r="AK51" s="433"/>
      <c r="AL51" s="433"/>
      <c r="AM51" s="433"/>
      <c r="AN51" s="433"/>
      <c r="AO51" s="433"/>
      <c r="AP51" s="433"/>
      <c r="AQ51" s="433"/>
      <c r="AR51" s="433"/>
      <c r="AS51" s="433"/>
      <c r="AV51" s="433"/>
      <c r="AW51" s="433"/>
      <c r="AX51" s="433"/>
      <c r="AY51" s="433"/>
      <c r="AZ51" s="433"/>
      <c r="BA51" s="433"/>
      <c r="BB51" s="433"/>
      <c r="BC51" s="433"/>
      <c r="BD51" s="433"/>
      <c r="BE51" s="433"/>
      <c r="BF51" s="433"/>
      <c r="BG51" s="433"/>
      <c r="BH51" s="433"/>
      <c r="BI51" s="433"/>
      <c r="BJ51" s="433"/>
      <c r="BK51" s="433"/>
      <c r="BL51" s="433"/>
      <c r="BM51" s="433"/>
      <c r="BN51" s="433"/>
      <c r="BO51" s="433"/>
      <c r="BP51" s="433"/>
      <c r="BQ51" s="433"/>
      <c r="BR51" s="433"/>
      <c r="BS51" s="433"/>
      <c r="BT51" s="433"/>
      <c r="BU51" s="433"/>
      <c r="BV51" s="433"/>
      <c r="BW51" s="433"/>
      <c r="BX51" s="433"/>
      <c r="BY51" s="433"/>
      <c r="BZ51" s="433"/>
      <c r="CA51" s="433"/>
      <c r="CB51" s="433"/>
      <c r="CC51" s="433"/>
      <c r="CD51" s="433"/>
      <c r="CE51" s="433"/>
      <c r="CF51" s="443"/>
    </row>
    <row r="52" spans="3:84" s="431" customFormat="1" ht="3.75" customHeight="1" x14ac:dyDescent="0.15">
      <c r="C52" s="446"/>
      <c r="D52" s="433"/>
      <c r="E52" s="433"/>
      <c r="F52" s="433"/>
      <c r="G52" s="433"/>
      <c r="H52" s="433"/>
      <c r="I52" s="433"/>
      <c r="J52" s="433"/>
      <c r="K52" s="433"/>
      <c r="L52" s="433"/>
      <c r="M52" s="433"/>
      <c r="N52" s="433"/>
      <c r="O52" s="433"/>
      <c r="P52" s="433"/>
      <c r="Q52" s="433"/>
      <c r="R52" s="433"/>
      <c r="S52" s="433"/>
      <c r="T52" s="433"/>
      <c r="U52" s="433"/>
      <c r="V52" s="433"/>
      <c r="W52" s="433"/>
      <c r="X52" s="433"/>
      <c r="Y52" s="433"/>
      <c r="Z52" s="433"/>
      <c r="AA52" s="433"/>
      <c r="AB52" s="433"/>
      <c r="AC52" s="433"/>
      <c r="AD52" s="433"/>
      <c r="AE52" s="433"/>
      <c r="AF52" s="433"/>
      <c r="AG52" s="433"/>
      <c r="AH52" s="433"/>
      <c r="AI52" s="433"/>
      <c r="AJ52" s="433"/>
      <c r="AK52" s="433"/>
      <c r="AL52" s="433"/>
      <c r="AM52" s="433"/>
      <c r="AN52" s="433"/>
      <c r="AO52" s="433"/>
      <c r="AP52" s="433"/>
      <c r="AQ52" s="433"/>
      <c r="AR52" s="433"/>
      <c r="AS52" s="433"/>
      <c r="AV52" s="433"/>
      <c r="AW52" s="433"/>
      <c r="AX52" s="433"/>
      <c r="AY52" s="433"/>
      <c r="AZ52" s="433"/>
      <c r="BA52" s="433"/>
      <c r="BB52" s="433"/>
      <c r="BC52" s="433"/>
      <c r="BD52" s="433"/>
      <c r="BE52" s="433"/>
      <c r="BF52" s="433"/>
      <c r="BG52" s="433"/>
      <c r="BH52" s="433"/>
      <c r="BI52" s="433"/>
      <c r="BJ52" s="433"/>
      <c r="BK52" s="433"/>
      <c r="BL52" s="433"/>
      <c r="BM52" s="433"/>
      <c r="BN52" s="433"/>
      <c r="BO52" s="433"/>
      <c r="BP52" s="433"/>
      <c r="BQ52" s="433"/>
      <c r="BR52" s="433"/>
      <c r="BS52" s="433"/>
      <c r="BT52" s="433"/>
      <c r="BU52" s="433"/>
      <c r="BV52" s="433"/>
      <c r="BW52" s="433"/>
      <c r="BX52" s="433"/>
      <c r="BY52" s="433"/>
      <c r="BZ52" s="433"/>
      <c r="CA52" s="433"/>
      <c r="CB52" s="433"/>
      <c r="CC52" s="433"/>
      <c r="CD52" s="433"/>
      <c r="CE52" s="433"/>
      <c r="CF52" s="443"/>
    </row>
    <row r="53" spans="3:84" s="431" customFormat="1" ht="3.75" customHeight="1" x14ac:dyDescent="0.15">
      <c r="C53" s="446"/>
      <c r="D53" s="433"/>
      <c r="E53" s="433"/>
      <c r="F53" s="433"/>
      <c r="G53" s="433"/>
      <c r="H53" s="433"/>
      <c r="I53" s="433"/>
      <c r="J53" s="433"/>
      <c r="K53" s="433"/>
      <c r="L53" s="433"/>
      <c r="M53" s="433"/>
      <c r="N53" s="433"/>
      <c r="O53" s="433"/>
      <c r="P53" s="433"/>
      <c r="Q53" s="433"/>
      <c r="R53" s="433"/>
      <c r="S53" s="433"/>
      <c r="T53" s="433"/>
      <c r="U53" s="433"/>
      <c r="V53" s="433"/>
      <c r="W53" s="433"/>
      <c r="X53" s="433"/>
      <c r="Y53" s="433"/>
      <c r="Z53" s="433"/>
      <c r="AA53" s="433"/>
      <c r="AB53" s="433"/>
      <c r="AC53" s="433"/>
      <c r="AD53" s="433"/>
      <c r="AE53" s="433"/>
      <c r="AF53" s="433"/>
      <c r="AG53" s="433"/>
      <c r="AH53" s="433"/>
      <c r="AI53" s="433"/>
      <c r="AJ53" s="433"/>
      <c r="AK53" s="433"/>
      <c r="AL53" s="433"/>
      <c r="AM53" s="433"/>
      <c r="AN53" s="433"/>
      <c r="AO53" s="433"/>
      <c r="AP53" s="433"/>
      <c r="AQ53" s="433"/>
      <c r="AR53" s="433"/>
      <c r="AS53" s="433"/>
      <c r="AV53" s="433"/>
      <c r="AW53" s="433"/>
      <c r="AX53" s="433"/>
      <c r="AY53" s="433"/>
      <c r="AZ53" s="433"/>
      <c r="BA53" s="433"/>
      <c r="BB53" s="433"/>
      <c r="BC53" s="433"/>
      <c r="BD53" s="433"/>
      <c r="BE53" s="433"/>
      <c r="BF53" s="433"/>
      <c r="BG53" s="433"/>
      <c r="BH53" s="433"/>
      <c r="BI53" s="433"/>
      <c r="BJ53" s="433"/>
      <c r="BK53" s="433"/>
      <c r="BL53" s="433"/>
      <c r="BM53" s="433"/>
      <c r="BN53" s="433"/>
      <c r="BO53" s="433"/>
      <c r="BP53" s="433"/>
      <c r="BQ53" s="433"/>
      <c r="BR53" s="433"/>
      <c r="BS53" s="433"/>
      <c r="BT53" s="433"/>
      <c r="BU53" s="433"/>
      <c r="BV53" s="433"/>
      <c r="BW53" s="433"/>
      <c r="BX53" s="433"/>
      <c r="BY53" s="433"/>
      <c r="BZ53" s="433"/>
      <c r="CA53" s="433"/>
      <c r="CB53" s="433"/>
      <c r="CC53" s="433"/>
      <c r="CD53" s="433"/>
      <c r="CE53" s="433"/>
      <c r="CF53" s="443"/>
    </row>
    <row r="54" spans="3:84" s="431" customFormat="1" ht="3.75" customHeight="1" x14ac:dyDescent="0.15">
      <c r="C54" s="446"/>
      <c r="D54" s="433"/>
      <c r="E54" s="433"/>
      <c r="F54" s="433"/>
      <c r="G54" s="433"/>
      <c r="H54" s="433"/>
      <c r="I54" s="433"/>
      <c r="J54" s="433"/>
      <c r="K54" s="433"/>
      <c r="L54" s="433"/>
      <c r="M54" s="433"/>
      <c r="N54" s="433"/>
      <c r="O54" s="433"/>
      <c r="P54" s="433"/>
      <c r="Q54" s="433"/>
      <c r="R54" s="433"/>
      <c r="S54" s="433"/>
      <c r="T54" s="433"/>
      <c r="U54" s="433"/>
      <c r="V54" s="433"/>
      <c r="W54" s="433"/>
      <c r="X54" s="433"/>
      <c r="Y54" s="433"/>
      <c r="Z54" s="433"/>
      <c r="AA54" s="433"/>
      <c r="AB54" s="433"/>
      <c r="AC54" s="433"/>
      <c r="AD54" s="433"/>
      <c r="AE54" s="433"/>
      <c r="AF54" s="433"/>
      <c r="AG54" s="433"/>
      <c r="AH54" s="433"/>
      <c r="AI54" s="433"/>
      <c r="AJ54" s="433"/>
      <c r="AK54" s="433"/>
      <c r="AL54" s="433"/>
      <c r="AM54" s="433"/>
      <c r="AN54" s="433"/>
      <c r="AO54" s="433"/>
      <c r="AP54" s="433"/>
      <c r="AQ54" s="433"/>
      <c r="AR54" s="433"/>
      <c r="AS54" s="433"/>
      <c r="AV54" s="433"/>
      <c r="AW54" s="433"/>
      <c r="AX54" s="433"/>
      <c r="AY54" s="433"/>
      <c r="AZ54" s="433"/>
      <c r="BA54" s="433"/>
      <c r="BB54" s="433"/>
      <c r="BC54" s="433"/>
      <c r="BD54" s="433"/>
      <c r="BE54" s="433"/>
      <c r="BF54" s="433"/>
      <c r="BG54" s="433"/>
      <c r="BH54" s="433"/>
      <c r="BI54" s="433"/>
      <c r="BJ54" s="433"/>
      <c r="BK54" s="433"/>
      <c r="BL54" s="433"/>
      <c r="BM54" s="433"/>
      <c r="BN54" s="433"/>
      <c r="BO54" s="433"/>
      <c r="BP54" s="433"/>
      <c r="BQ54" s="433"/>
      <c r="BR54" s="433"/>
      <c r="BS54" s="433"/>
      <c r="BT54" s="433"/>
      <c r="BU54" s="433"/>
      <c r="BV54" s="433"/>
      <c r="BW54" s="433"/>
      <c r="BX54" s="433"/>
      <c r="BY54" s="433"/>
      <c r="BZ54" s="433"/>
      <c r="CA54" s="433"/>
      <c r="CB54" s="433"/>
      <c r="CC54" s="433"/>
      <c r="CD54" s="433"/>
      <c r="CE54" s="433"/>
      <c r="CF54" s="443"/>
    </row>
    <row r="55" spans="3:84" s="431" customFormat="1" ht="3.75" customHeight="1" x14ac:dyDescent="0.15">
      <c r="C55" s="446"/>
      <c r="D55" s="433"/>
      <c r="E55" s="433"/>
      <c r="F55" s="433"/>
      <c r="G55" s="433"/>
      <c r="H55" s="433"/>
      <c r="I55" s="433"/>
      <c r="J55" s="433"/>
      <c r="K55" s="433"/>
      <c r="L55" s="433"/>
      <c r="M55" s="433"/>
      <c r="N55" s="433"/>
      <c r="O55" s="433"/>
      <c r="P55" s="433"/>
      <c r="Q55" s="433"/>
      <c r="R55" s="433"/>
      <c r="S55" s="433"/>
      <c r="T55" s="433"/>
      <c r="U55" s="433"/>
      <c r="V55" s="433"/>
      <c r="W55" s="433"/>
      <c r="X55" s="433"/>
      <c r="Y55" s="433"/>
      <c r="Z55" s="433"/>
      <c r="AA55" s="433"/>
      <c r="AB55" s="433"/>
      <c r="AC55" s="433"/>
      <c r="AD55" s="433"/>
      <c r="AE55" s="433"/>
      <c r="AF55" s="433"/>
      <c r="AG55" s="433"/>
      <c r="AH55" s="433"/>
      <c r="AI55" s="433"/>
      <c r="AJ55" s="433"/>
      <c r="AK55" s="433"/>
      <c r="AL55" s="433"/>
      <c r="AM55" s="433"/>
      <c r="AN55" s="433"/>
      <c r="AO55" s="433"/>
      <c r="AP55" s="433"/>
      <c r="AQ55" s="433"/>
      <c r="AR55" s="433"/>
      <c r="AS55" s="433"/>
      <c r="AV55" s="433"/>
      <c r="AW55" s="433"/>
      <c r="AX55" s="433"/>
      <c r="AY55" s="433"/>
      <c r="AZ55" s="433"/>
      <c r="BA55" s="433"/>
      <c r="BB55" s="433"/>
      <c r="BC55" s="433"/>
      <c r="BD55" s="433"/>
      <c r="BE55" s="433"/>
      <c r="BF55" s="433"/>
      <c r="BG55" s="433"/>
      <c r="BH55" s="433"/>
      <c r="BI55" s="433"/>
      <c r="BJ55" s="433"/>
      <c r="BK55" s="433"/>
      <c r="BL55" s="433"/>
      <c r="BM55" s="433"/>
      <c r="BN55" s="433"/>
      <c r="BO55" s="433"/>
      <c r="BP55" s="433"/>
      <c r="BQ55" s="433"/>
      <c r="BR55" s="433"/>
      <c r="BS55" s="433"/>
      <c r="BT55" s="433"/>
      <c r="BU55" s="433"/>
      <c r="BV55" s="433"/>
      <c r="BW55" s="433"/>
      <c r="BX55" s="433"/>
      <c r="BY55" s="433"/>
      <c r="BZ55" s="433"/>
      <c r="CA55" s="433"/>
      <c r="CB55" s="433"/>
      <c r="CC55" s="433"/>
      <c r="CD55" s="433"/>
      <c r="CE55" s="433"/>
      <c r="CF55" s="443"/>
    </row>
    <row r="56" spans="3:84" s="431" customFormat="1" ht="3.75" customHeight="1" x14ac:dyDescent="0.15">
      <c r="C56" s="446"/>
      <c r="D56" s="433"/>
      <c r="E56" s="433"/>
      <c r="F56" s="433"/>
      <c r="G56" s="433"/>
      <c r="H56" s="433"/>
      <c r="I56" s="433"/>
      <c r="J56" s="433"/>
      <c r="K56" s="433"/>
      <c r="L56" s="433"/>
      <c r="M56" s="433"/>
      <c r="N56" s="433"/>
      <c r="O56" s="433"/>
      <c r="P56" s="433"/>
      <c r="Q56" s="433"/>
      <c r="R56" s="433"/>
      <c r="S56" s="433"/>
      <c r="T56" s="433"/>
      <c r="U56" s="433"/>
      <c r="V56" s="433"/>
      <c r="W56" s="433"/>
      <c r="X56" s="433"/>
      <c r="Y56" s="433"/>
      <c r="Z56" s="433"/>
      <c r="AA56" s="433"/>
      <c r="AB56" s="433"/>
      <c r="AC56" s="433"/>
      <c r="AD56" s="433"/>
      <c r="AE56" s="433"/>
      <c r="AF56" s="433"/>
      <c r="AG56" s="433"/>
      <c r="AH56" s="433"/>
      <c r="AI56" s="433"/>
      <c r="AJ56" s="433"/>
      <c r="AK56" s="433"/>
      <c r="AL56" s="433"/>
      <c r="AM56" s="433"/>
      <c r="AN56" s="433"/>
      <c r="AO56" s="433"/>
      <c r="AP56" s="433"/>
      <c r="AQ56" s="433"/>
      <c r="AR56" s="433"/>
      <c r="AS56" s="433"/>
      <c r="AV56" s="433"/>
      <c r="AW56" s="433"/>
      <c r="AX56" s="433"/>
      <c r="AY56" s="433"/>
      <c r="AZ56" s="433"/>
      <c r="BA56" s="433"/>
      <c r="BB56" s="433"/>
      <c r="BC56" s="433"/>
      <c r="BD56" s="433"/>
      <c r="BE56" s="433"/>
      <c r="BF56" s="433"/>
      <c r="BG56" s="433"/>
      <c r="BH56" s="433"/>
      <c r="BI56" s="433"/>
      <c r="BJ56" s="433"/>
      <c r="BK56" s="433"/>
      <c r="BL56" s="433"/>
      <c r="BM56" s="433"/>
      <c r="BN56" s="433"/>
      <c r="BO56" s="433"/>
      <c r="BP56" s="433"/>
      <c r="BQ56" s="433"/>
      <c r="BR56" s="433"/>
      <c r="BS56" s="433"/>
      <c r="BT56" s="433"/>
      <c r="BU56" s="433"/>
      <c r="BV56" s="433"/>
      <c r="BW56" s="433"/>
      <c r="BX56" s="433"/>
      <c r="BY56" s="433"/>
      <c r="BZ56" s="433"/>
      <c r="CA56" s="433"/>
      <c r="CB56" s="433"/>
      <c r="CC56" s="433"/>
      <c r="CD56" s="433"/>
      <c r="CE56" s="433"/>
      <c r="CF56" s="443"/>
    </row>
    <row r="57" spans="3:84" s="431" customFormat="1" ht="3.75" customHeight="1" x14ac:dyDescent="0.15">
      <c r="C57" s="446"/>
      <c r="D57" s="433"/>
      <c r="E57" s="433"/>
      <c r="F57" s="433"/>
      <c r="G57" s="433"/>
      <c r="H57" s="433"/>
      <c r="I57" s="433"/>
      <c r="J57" s="433"/>
      <c r="K57" s="433"/>
      <c r="L57" s="433"/>
      <c r="M57" s="433"/>
      <c r="N57" s="433"/>
      <c r="O57" s="433"/>
      <c r="P57" s="433"/>
      <c r="Q57" s="433"/>
      <c r="R57" s="433"/>
      <c r="S57" s="433"/>
      <c r="T57" s="433"/>
      <c r="U57" s="433"/>
      <c r="V57" s="433"/>
      <c r="W57" s="433"/>
      <c r="X57" s="433"/>
      <c r="Y57" s="433"/>
      <c r="Z57" s="433"/>
      <c r="AA57" s="433"/>
      <c r="AB57" s="433"/>
      <c r="AC57" s="433"/>
      <c r="AD57" s="433"/>
      <c r="AE57" s="433"/>
      <c r="AF57" s="433"/>
      <c r="AG57" s="433"/>
      <c r="AH57" s="433"/>
      <c r="AI57" s="433"/>
      <c r="AJ57" s="433"/>
      <c r="AK57" s="433"/>
      <c r="AL57" s="433"/>
      <c r="AM57" s="433"/>
      <c r="AN57" s="433"/>
      <c r="AO57" s="433"/>
      <c r="AP57" s="433"/>
      <c r="AQ57" s="433"/>
      <c r="AR57" s="433"/>
      <c r="AS57" s="433"/>
      <c r="AV57" s="433"/>
      <c r="AW57" s="433"/>
      <c r="AX57" s="433"/>
      <c r="AY57" s="433"/>
      <c r="AZ57" s="433"/>
      <c r="BA57" s="433"/>
      <c r="BB57" s="433"/>
      <c r="BC57" s="433"/>
      <c r="BD57" s="433"/>
      <c r="BE57" s="433"/>
      <c r="BF57" s="433"/>
      <c r="BG57" s="433"/>
      <c r="BH57" s="433"/>
      <c r="BI57" s="433"/>
      <c r="BJ57" s="433"/>
      <c r="BK57" s="433"/>
      <c r="BL57" s="433"/>
      <c r="BM57" s="433"/>
      <c r="BN57" s="433"/>
      <c r="BO57" s="433"/>
      <c r="BP57" s="433"/>
      <c r="BQ57" s="433"/>
      <c r="BR57" s="433"/>
      <c r="BS57" s="433"/>
      <c r="BT57" s="433"/>
      <c r="BU57" s="433"/>
      <c r="BV57" s="433"/>
      <c r="BW57" s="433"/>
      <c r="BX57" s="433"/>
      <c r="BY57" s="433"/>
      <c r="BZ57" s="433"/>
      <c r="CA57" s="433"/>
      <c r="CB57" s="433"/>
      <c r="CC57" s="433"/>
      <c r="CD57" s="433"/>
      <c r="CE57" s="433"/>
      <c r="CF57" s="443"/>
    </row>
    <row r="58" spans="3:84" s="431" customFormat="1" ht="3.75" customHeight="1" x14ac:dyDescent="0.15">
      <c r="C58" s="446"/>
      <c r="D58" s="433"/>
      <c r="E58" s="433"/>
      <c r="F58" s="433"/>
      <c r="G58" s="433"/>
      <c r="H58" s="433"/>
      <c r="I58" s="433"/>
      <c r="J58" s="433"/>
      <c r="K58" s="433"/>
      <c r="L58" s="433"/>
      <c r="M58" s="433"/>
      <c r="N58" s="433"/>
      <c r="O58" s="433"/>
      <c r="P58" s="433"/>
      <c r="Q58" s="433"/>
      <c r="R58" s="433"/>
      <c r="S58" s="433"/>
      <c r="T58" s="433"/>
      <c r="U58" s="433"/>
      <c r="V58" s="433"/>
      <c r="W58" s="433"/>
      <c r="X58" s="433"/>
      <c r="Y58" s="433"/>
      <c r="Z58" s="433"/>
      <c r="AA58" s="433"/>
      <c r="AB58" s="433"/>
      <c r="AC58" s="433"/>
      <c r="AD58" s="433"/>
      <c r="AE58" s="433"/>
      <c r="AF58" s="433"/>
      <c r="AG58" s="433"/>
      <c r="AH58" s="433"/>
      <c r="AI58" s="433"/>
      <c r="AJ58" s="433"/>
      <c r="AK58" s="433"/>
      <c r="AL58" s="433"/>
      <c r="AM58" s="433"/>
      <c r="AN58" s="433"/>
      <c r="AO58" s="433"/>
      <c r="AP58" s="433"/>
      <c r="AQ58" s="433"/>
      <c r="AR58" s="433"/>
      <c r="AS58" s="433"/>
      <c r="AV58" s="433"/>
      <c r="AW58" s="433"/>
      <c r="AX58" s="433"/>
      <c r="AY58" s="433"/>
      <c r="AZ58" s="433"/>
      <c r="BA58" s="433"/>
      <c r="BB58" s="433"/>
      <c r="BC58" s="433"/>
      <c r="BD58" s="433"/>
      <c r="BE58" s="433"/>
      <c r="BF58" s="433"/>
      <c r="BG58" s="433"/>
      <c r="BH58" s="433"/>
      <c r="BI58" s="433"/>
      <c r="BJ58" s="433"/>
      <c r="BK58" s="433"/>
      <c r="BL58" s="433"/>
      <c r="BM58" s="433"/>
      <c r="BN58" s="433"/>
      <c r="BO58" s="433"/>
      <c r="BP58" s="433"/>
      <c r="BQ58" s="433"/>
      <c r="BR58" s="433"/>
      <c r="BS58" s="433"/>
      <c r="BT58" s="433"/>
      <c r="BU58" s="433"/>
      <c r="BV58" s="433"/>
      <c r="BW58" s="433"/>
      <c r="BX58" s="433"/>
      <c r="BY58" s="433"/>
      <c r="BZ58" s="433"/>
      <c r="CA58" s="433"/>
      <c r="CB58" s="433"/>
      <c r="CC58" s="433"/>
      <c r="CD58" s="433"/>
      <c r="CE58" s="433"/>
      <c r="CF58" s="443"/>
    </row>
    <row r="59" spans="3:84" s="431" customFormat="1" ht="3.75" customHeight="1" x14ac:dyDescent="0.15">
      <c r="C59" s="446"/>
      <c r="D59" s="433"/>
      <c r="E59" s="433"/>
      <c r="F59" s="433"/>
      <c r="G59" s="433"/>
      <c r="H59" s="433"/>
      <c r="I59" s="433"/>
      <c r="J59" s="433"/>
      <c r="K59" s="433"/>
      <c r="L59" s="433"/>
      <c r="M59" s="433"/>
      <c r="N59" s="433"/>
      <c r="O59" s="433"/>
      <c r="P59" s="433"/>
      <c r="Q59" s="433"/>
      <c r="R59" s="433"/>
      <c r="S59" s="433"/>
      <c r="T59" s="433"/>
      <c r="U59" s="433"/>
      <c r="V59" s="433"/>
      <c r="W59" s="433"/>
      <c r="X59" s="433"/>
      <c r="Y59" s="433"/>
      <c r="Z59" s="433"/>
      <c r="AA59" s="433"/>
      <c r="AB59" s="433"/>
      <c r="AC59" s="433"/>
      <c r="AD59" s="433"/>
      <c r="AE59" s="433"/>
      <c r="AF59" s="433"/>
      <c r="AG59" s="433"/>
      <c r="AH59" s="433"/>
      <c r="AI59" s="433"/>
      <c r="AJ59" s="433"/>
      <c r="AK59" s="433"/>
      <c r="AL59" s="433"/>
      <c r="AM59" s="433"/>
      <c r="AN59" s="433"/>
      <c r="AO59" s="433"/>
      <c r="AP59" s="433"/>
      <c r="AQ59" s="433"/>
      <c r="AR59" s="433"/>
      <c r="AS59" s="433"/>
      <c r="AV59" s="433"/>
      <c r="AW59" s="433"/>
      <c r="AX59" s="433"/>
      <c r="AY59" s="433"/>
      <c r="AZ59" s="433"/>
      <c r="BA59" s="433"/>
      <c r="BB59" s="433"/>
      <c r="BC59" s="433"/>
      <c r="BD59" s="433"/>
      <c r="BE59" s="433"/>
      <c r="BF59" s="433"/>
      <c r="BG59" s="433"/>
      <c r="BH59" s="433"/>
      <c r="BI59" s="433"/>
      <c r="BJ59" s="433"/>
      <c r="BK59" s="433"/>
      <c r="BL59" s="433"/>
      <c r="BM59" s="433"/>
      <c r="BN59" s="433"/>
      <c r="BO59" s="433"/>
      <c r="BP59" s="433"/>
      <c r="BQ59" s="433"/>
      <c r="BR59" s="433"/>
      <c r="BS59" s="433"/>
      <c r="BT59" s="433"/>
      <c r="BU59" s="433"/>
      <c r="BV59" s="433"/>
      <c r="BW59" s="433"/>
      <c r="BX59" s="433"/>
      <c r="BY59" s="433"/>
      <c r="BZ59" s="433"/>
      <c r="CA59" s="433"/>
      <c r="CB59" s="433"/>
      <c r="CC59" s="433"/>
      <c r="CD59" s="433"/>
      <c r="CE59" s="433"/>
      <c r="CF59" s="443"/>
    </row>
    <row r="60" spans="3:84" s="431" customFormat="1" ht="3.75" customHeight="1" x14ac:dyDescent="0.15">
      <c r="C60" s="446"/>
      <c r="D60" s="433"/>
      <c r="E60" s="433"/>
      <c r="F60" s="433"/>
      <c r="G60" s="433"/>
      <c r="H60" s="433"/>
      <c r="I60" s="433"/>
      <c r="J60" s="433"/>
      <c r="K60" s="433"/>
      <c r="L60" s="433"/>
      <c r="M60" s="433"/>
      <c r="N60" s="433"/>
      <c r="O60" s="433"/>
      <c r="P60" s="433"/>
      <c r="Q60" s="433"/>
      <c r="R60" s="433"/>
      <c r="S60" s="433"/>
      <c r="T60" s="433"/>
      <c r="U60" s="433"/>
      <c r="V60" s="433"/>
      <c r="W60" s="433"/>
      <c r="X60" s="433"/>
      <c r="Y60" s="433"/>
      <c r="Z60" s="433"/>
      <c r="AA60" s="433"/>
      <c r="AB60" s="433"/>
      <c r="AC60" s="433"/>
      <c r="AD60" s="433"/>
      <c r="AE60" s="433"/>
      <c r="AF60" s="433"/>
      <c r="AG60" s="433"/>
      <c r="AH60" s="433"/>
      <c r="AI60" s="433"/>
      <c r="AJ60" s="433"/>
      <c r="AK60" s="433"/>
      <c r="AL60" s="433"/>
      <c r="AM60" s="433"/>
      <c r="AN60" s="433"/>
      <c r="AO60" s="433"/>
      <c r="AP60" s="433"/>
      <c r="AQ60" s="433"/>
      <c r="AR60" s="433"/>
      <c r="AS60" s="433"/>
      <c r="AV60" s="433"/>
      <c r="AW60" s="433"/>
      <c r="AX60" s="433"/>
      <c r="AY60" s="433"/>
      <c r="AZ60" s="433"/>
      <c r="BA60" s="433"/>
      <c r="BB60" s="433"/>
      <c r="BC60" s="433"/>
      <c r="BD60" s="433"/>
      <c r="BE60" s="433"/>
      <c r="BF60" s="433"/>
      <c r="BG60" s="433"/>
      <c r="BH60" s="433"/>
      <c r="BI60" s="433"/>
      <c r="BJ60" s="433"/>
      <c r="BK60" s="433"/>
      <c r="BL60" s="433"/>
      <c r="BM60" s="433"/>
      <c r="BN60" s="433"/>
      <c r="BO60" s="433"/>
      <c r="BP60" s="433"/>
      <c r="BQ60" s="433"/>
      <c r="BR60" s="433"/>
      <c r="BS60" s="433"/>
      <c r="BT60" s="433"/>
      <c r="BU60" s="433"/>
      <c r="BV60" s="433"/>
      <c r="BW60" s="433"/>
      <c r="BX60" s="433"/>
      <c r="BY60" s="433"/>
      <c r="BZ60" s="433"/>
      <c r="CA60" s="433"/>
      <c r="CB60" s="433"/>
      <c r="CC60" s="433"/>
      <c r="CD60" s="433"/>
      <c r="CE60" s="433"/>
      <c r="CF60" s="443"/>
    </row>
    <row r="61" spans="3:84" s="431" customFormat="1" ht="3.75" customHeight="1" x14ac:dyDescent="0.15">
      <c r="C61" s="446"/>
      <c r="D61" s="433"/>
      <c r="E61" s="433"/>
      <c r="F61" s="433"/>
      <c r="G61" s="433"/>
      <c r="H61" s="433"/>
      <c r="I61" s="433"/>
      <c r="J61" s="433"/>
      <c r="K61" s="433"/>
      <c r="L61" s="433"/>
      <c r="M61" s="433"/>
      <c r="N61" s="433"/>
      <c r="O61" s="433"/>
      <c r="P61" s="433"/>
      <c r="Q61" s="433"/>
      <c r="R61" s="433"/>
      <c r="S61" s="433"/>
      <c r="T61" s="433"/>
      <c r="U61" s="433"/>
      <c r="V61" s="433"/>
      <c r="W61" s="433"/>
      <c r="X61" s="433"/>
      <c r="Y61" s="433"/>
      <c r="Z61" s="433"/>
      <c r="AA61" s="433"/>
      <c r="AB61" s="433"/>
      <c r="AC61" s="433"/>
      <c r="AD61" s="433"/>
      <c r="AE61" s="433"/>
      <c r="AF61" s="433"/>
      <c r="AG61" s="433"/>
      <c r="AH61" s="433"/>
      <c r="AI61" s="433"/>
      <c r="AJ61" s="433"/>
      <c r="AK61" s="433"/>
      <c r="AL61" s="433"/>
      <c r="AM61" s="433"/>
      <c r="AN61" s="433"/>
      <c r="AO61" s="433"/>
      <c r="AP61" s="433"/>
      <c r="AQ61" s="433"/>
      <c r="AR61" s="433"/>
      <c r="AS61" s="433"/>
      <c r="AV61" s="433"/>
      <c r="AW61" s="433"/>
      <c r="AX61" s="433"/>
      <c r="AY61" s="433"/>
      <c r="AZ61" s="433"/>
      <c r="BA61" s="433"/>
      <c r="BB61" s="433"/>
      <c r="BC61" s="433"/>
      <c r="BD61" s="433"/>
      <c r="BE61" s="433"/>
      <c r="BF61" s="433"/>
      <c r="BG61" s="433"/>
      <c r="BH61" s="433"/>
      <c r="BI61" s="433"/>
      <c r="BJ61" s="433"/>
      <c r="BK61" s="433"/>
      <c r="BL61" s="433"/>
      <c r="BM61" s="433"/>
      <c r="BN61" s="433"/>
      <c r="BO61" s="433"/>
      <c r="BP61" s="433"/>
      <c r="BQ61" s="433"/>
      <c r="BR61" s="433"/>
      <c r="BS61" s="433"/>
      <c r="BT61" s="433"/>
      <c r="BU61" s="433"/>
      <c r="BV61" s="433"/>
      <c r="BW61" s="433"/>
      <c r="BX61" s="433"/>
      <c r="BY61" s="433"/>
      <c r="BZ61" s="433"/>
      <c r="CA61" s="433"/>
      <c r="CB61" s="433"/>
      <c r="CC61" s="433"/>
      <c r="CD61" s="433"/>
      <c r="CE61" s="433"/>
      <c r="CF61" s="443"/>
    </row>
    <row r="62" spans="3:84" s="431" customFormat="1" ht="3.75" customHeight="1" x14ac:dyDescent="0.15">
      <c r="C62" s="446"/>
      <c r="D62" s="433"/>
      <c r="E62" s="433"/>
      <c r="F62" s="433"/>
      <c r="G62" s="433"/>
      <c r="H62" s="433"/>
      <c r="I62" s="433"/>
      <c r="J62" s="433"/>
      <c r="K62" s="433"/>
      <c r="L62" s="433"/>
      <c r="M62" s="433"/>
      <c r="N62" s="433"/>
      <c r="O62" s="433"/>
      <c r="P62" s="433"/>
      <c r="Q62" s="433"/>
      <c r="R62" s="433"/>
      <c r="S62" s="433"/>
      <c r="T62" s="433"/>
      <c r="U62" s="433"/>
      <c r="V62" s="433"/>
      <c r="W62" s="433"/>
      <c r="X62" s="433"/>
      <c r="Y62" s="433"/>
      <c r="Z62" s="433"/>
      <c r="AA62" s="433"/>
      <c r="AB62" s="433"/>
      <c r="AC62" s="433"/>
      <c r="AD62" s="433"/>
      <c r="AE62" s="433"/>
      <c r="AF62" s="433"/>
      <c r="AG62" s="433"/>
      <c r="AH62" s="433"/>
      <c r="AI62" s="433"/>
      <c r="AJ62" s="433"/>
      <c r="AK62" s="433"/>
      <c r="AL62" s="433"/>
      <c r="AM62" s="433"/>
      <c r="AN62" s="433"/>
      <c r="AO62" s="433"/>
      <c r="AP62" s="433"/>
      <c r="AQ62" s="433"/>
      <c r="AR62" s="433"/>
      <c r="AS62" s="433"/>
      <c r="AV62" s="433"/>
      <c r="AW62" s="433"/>
      <c r="AX62" s="433"/>
      <c r="AY62" s="433"/>
      <c r="AZ62" s="433"/>
      <c r="BA62" s="433"/>
      <c r="BB62" s="433"/>
      <c r="BC62" s="433"/>
      <c r="BD62" s="433"/>
      <c r="BE62" s="433"/>
      <c r="BF62" s="433"/>
      <c r="BG62" s="433"/>
      <c r="BH62" s="433"/>
      <c r="BI62" s="433"/>
      <c r="BJ62" s="433"/>
      <c r="BK62" s="433"/>
      <c r="BL62" s="433"/>
      <c r="BM62" s="433"/>
      <c r="BN62" s="433"/>
      <c r="BO62" s="433"/>
      <c r="BP62" s="433"/>
      <c r="BQ62" s="433"/>
      <c r="BR62" s="433"/>
      <c r="BS62" s="433"/>
      <c r="BT62" s="433"/>
      <c r="BU62" s="433"/>
      <c r="BV62" s="433"/>
      <c r="BW62" s="433"/>
      <c r="BX62" s="433"/>
      <c r="BY62" s="433"/>
      <c r="BZ62" s="433"/>
      <c r="CA62" s="433"/>
      <c r="CB62" s="433"/>
      <c r="CC62" s="433"/>
      <c r="CD62" s="433"/>
      <c r="CE62" s="433"/>
      <c r="CF62" s="443"/>
    </row>
    <row r="63" spans="3:84" ht="3.75" customHeight="1" x14ac:dyDescent="0.15">
      <c r="C63" s="449"/>
      <c r="D63" s="433"/>
      <c r="E63" s="433"/>
      <c r="F63" s="433"/>
      <c r="G63" s="433"/>
      <c r="H63" s="433"/>
      <c r="I63" s="433"/>
      <c r="J63" s="433"/>
      <c r="K63" s="433"/>
      <c r="L63" s="433"/>
      <c r="M63" s="433"/>
      <c r="N63" s="433"/>
      <c r="O63" s="433"/>
      <c r="P63" s="433"/>
      <c r="Q63" s="433"/>
      <c r="R63" s="433"/>
      <c r="S63" s="433"/>
      <c r="T63" s="433"/>
      <c r="U63" s="433"/>
      <c r="V63" s="433"/>
      <c r="W63" s="433"/>
      <c r="X63" s="433"/>
      <c r="Y63" s="433"/>
      <c r="Z63" s="433"/>
      <c r="AA63" s="433"/>
      <c r="AB63" s="433"/>
      <c r="AC63" s="433"/>
      <c r="AD63" s="433"/>
      <c r="AE63" s="433"/>
      <c r="AF63" s="433"/>
      <c r="AG63" s="433"/>
      <c r="AH63" s="433"/>
      <c r="AI63" s="433"/>
      <c r="AJ63" s="433"/>
      <c r="AK63" s="433"/>
      <c r="AL63" s="433"/>
      <c r="AM63" s="433"/>
      <c r="AN63" s="433"/>
      <c r="AO63" s="433"/>
      <c r="AP63" s="433"/>
      <c r="AQ63" s="433"/>
      <c r="AR63" s="433"/>
      <c r="AS63" s="433"/>
      <c r="AT63" s="431"/>
      <c r="AU63" s="431"/>
      <c r="AV63" s="433"/>
      <c r="AW63" s="433"/>
      <c r="AX63" s="433"/>
      <c r="AY63" s="433"/>
      <c r="AZ63" s="433"/>
      <c r="BA63" s="433"/>
      <c r="BB63" s="433"/>
      <c r="BC63" s="433"/>
      <c r="BD63" s="433"/>
      <c r="BE63" s="433"/>
      <c r="BF63" s="433"/>
      <c r="BG63" s="433"/>
      <c r="BH63" s="433"/>
      <c r="BI63" s="433"/>
      <c r="BJ63" s="433"/>
      <c r="BK63" s="433"/>
      <c r="BL63" s="433"/>
      <c r="BM63" s="433"/>
      <c r="BN63" s="433"/>
      <c r="BO63" s="433"/>
      <c r="BP63" s="433"/>
      <c r="BQ63" s="433"/>
      <c r="BR63" s="433"/>
      <c r="BS63" s="433"/>
      <c r="BT63" s="433"/>
      <c r="BU63" s="433"/>
      <c r="BV63" s="433"/>
      <c r="BW63" s="433"/>
      <c r="BX63" s="433"/>
      <c r="BY63" s="433"/>
      <c r="BZ63" s="433"/>
      <c r="CA63" s="433"/>
      <c r="CB63" s="433"/>
      <c r="CC63" s="433"/>
      <c r="CD63" s="433"/>
      <c r="CE63" s="433"/>
      <c r="CF63" s="443"/>
    </row>
    <row r="64" spans="3:84" ht="3.75" customHeight="1" x14ac:dyDescent="0.15">
      <c r="C64" s="449"/>
      <c r="D64" s="433"/>
      <c r="E64" s="433"/>
      <c r="F64" s="433"/>
      <c r="G64" s="433"/>
      <c r="H64" s="433"/>
      <c r="I64" s="433"/>
      <c r="J64" s="433"/>
      <c r="K64" s="433"/>
      <c r="L64" s="433"/>
      <c r="M64" s="433"/>
      <c r="N64" s="433"/>
      <c r="O64" s="433"/>
      <c r="P64" s="433"/>
      <c r="Q64" s="433"/>
      <c r="R64" s="433"/>
      <c r="S64" s="433"/>
      <c r="T64" s="433"/>
      <c r="U64" s="433"/>
      <c r="V64" s="433"/>
      <c r="W64" s="433"/>
      <c r="X64" s="433"/>
      <c r="Y64" s="433"/>
      <c r="Z64" s="433"/>
      <c r="AA64" s="433"/>
      <c r="AB64" s="433"/>
      <c r="AC64" s="433"/>
      <c r="AD64" s="433"/>
      <c r="AE64" s="433"/>
      <c r="AF64" s="433"/>
      <c r="AG64" s="433"/>
      <c r="AH64" s="433"/>
      <c r="AI64" s="433"/>
      <c r="AJ64" s="433"/>
      <c r="AK64" s="433"/>
      <c r="AL64" s="433"/>
      <c r="AM64" s="433"/>
      <c r="AN64" s="433"/>
      <c r="AO64" s="433"/>
      <c r="AP64" s="433"/>
      <c r="AQ64" s="433"/>
      <c r="AR64" s="433"/>
      <c r="AS64" s="433"/>
      <c r="AT64" s="431"/>
      <c r="AU64" s="431"/>
      <c r="AV64" s="433"/>
      <c r="AW64" s="433"/>
      <c r="AX64" s="433"/>
      <c r="AY64" s="433"/>
      <c r="AZ64" s="433"/>
      <c r="BA64" s="433"/>
      <c r="BB64" s="433"/>
      <c r="BC64" s="433"/>
      <c r="BD64" s="433"/>
      <c r="BE64" s="433"/>
      <c r="BF64" s="433"/>
      <c r="BG64" s="433"/>
      <c r="BH64" s="433"/>
      <c r="BI64" s="433"/>
      <c r="BJ64" s="433"/>
      <c r="BK64" s="433"/>
      <c r="BL64" s="433"/>
      <c r="BM64" s="433"/>
      <c r="BN64" s="433"/>
      <c r="BO64" s="433"/>
      <c r="BP64" s="433"/>
      <c r="BQ64" s="433"/>
      <c r="BR64" s="433"/>
      <c r="BS64" s="433"/>
      <c r="BT64" s="433"/>
      <c r="BU64" s="433"/>
      <c r="BV64" s="433"/>
      <c r="BW64" s="433"/>
      <c r="BX64" s="433"/>
      <c r="BY64" s="433"/>
      <c r="BZ64" s="433"/>
      <c r="CA64" s="433"/>
      <c r="CB64" s="433"/>
      <c r="CC64" s="433"/>
      <c r="CD64" s="433"/>
      <c r="CE64" s="433"/>
      <c r="CF64" s="443"/>
    </row>
    <row r="65" spans="3:84" ht="3.75" customHeight="1" x14ac:dyDescent="0.15">
      <c r="C65" s="449"/>
      <c r="D65" s="450"/>
      <c r="E65" s="450"/>
      <c r="F65" s="450"/>
      <c r="G65" s="450"/>
      <c r="H65" s="450"/>
      <c r="I65" s="450"/>
      <c r="J65" s="450"/>
      <c r="K65" s="450"/>
      <c r="L65" s="450"/>
      <c r="M65" s="450"/>
      <c r="N65" s="450"/>
      <c r="O65" s="450"/>
      <c r="P65" s="450"/>
      <c r="Q65" s="433"/>
      <c r="R65" s="433"/>
      <c r="S65" s="433"/>
      <c r="T65" s="433"/>
      <c r="U65" s="433"/>
      <c r="V65" s="433"/>
      <c r="W65" s="433"/>
      <c r="X65" s="433"/>
      <c r="Y65" s="433"/>
      <c r="Z65" s="433"/>
      <c r="AA65" s="433"/>
      <c r="AB65" s="433"/>
      <c r="AC65" s="433"/>
      <c r="AD65" s="433"/>
      <c r="AE65" s="433"/>
      <c r="AF65" s="433"/>
      <c r="AG65" s="433"/>
      <c r="AH65" s="433"/>
      <c r="AI65" s="433"/>
      <c r="AJ65" s="433"/>
      <c r="AK65" s="433"/>
      <c r="AL65" s="433"/>
      <c r="AM65" s="433"/>
      <c r="AN65" s="433"/>
      <c r="AO65" s="433"/>
      <c r="AP65" s="433"/>
      <c r="AQ65" s="433"/>
      <c r="AR65" s="433"/>
      <c r="AS65" s="433"/>
      <c r="AV65" s="433"/>
      <c r="AW65" s="433"/>
      <c r="AX65" s="433"/>
      <c r="AY65" s="433"/>
      <c r="AZ65" s="433"/>
      <c r="BA65" s="433"/>
      <c r="BB65" s="433"/>
      <c r="BC65" s="433"/>
      <c r="BD65" s="433"/>
      <c r="BE65" s="433"/>
      <c r="BF65" s="433"/>
      <c r="BG65" s="433"/>
      <c r="BH65" s="433"/>
      <c r="BI65" s="433"/>
      <c r="BJ65" s="433"/>
      <c r="BK65" s="433"/>
      <c r="BL65" s="433"/>
      <c r="BM65" s="433"/>
      <c r="BN65" s="433"/>
      <c r="BO65" s="433"/>
      <c r="BP65" s="433"/>
      <c r="BQ65" s="433"/>
      <c r="BR65" s="433"/>
      <c r="BS65" s="450"/>
      <c r="BT65" s="450"/>
      <c r="BU65" s="450"/>
      <c r="BV65" s="450"/>
      <c r="BW65" s="450"/>
      <c r="BX65" s="450"/>
      <c r="BY65" s="450"/>
      <c r="BZ65" s="450"/>
      <c r="CA65" s="450"/>
      <c r="CB65" s="450"/>
      <c r="CC65" s="450"/>
      <c r="CD65" s="450"/>
      <c r="CE65" s="450"/>
      <c r="CF65" s="451"/>
    </row>
    <row r="66" spans="3:84" ht="3.75" customHeight="1" x14ac:dyDescent="0.15">
      <c r="C66" s="449"/>
      <c r="D66" s="450"/>
      <c r="E66" s="450"/>
      <c r="F66" s="450"/>
      <c r="G66" s="450"/>
      <c r="H66" s="450"/>
      <c r="I66" s="450"/>
      <c r="J66" s="450"/>
      <c r="K66" s="450"/>
      <c r="L66" s="450"/>
      <c r="M66" s="450"/>
      <c r="N66" s="450"/>
      <c r="O66" s="450"/>
      <c r="P66" s="450"/>
      <c r="Q66" s="433"/>
      <c r="R66" s="433"/>
      <c r="S66" s="433"/>
      <c r="T66" s="433"/>
      <c r="U66" s="433"/>
      <c r="V66" s="433"/>
      <c r="W66" s="433"/>
      <c r="X66" s="433"/>
      <c r="Y66" s="433"/>
      <c r="Z66" s="433"/>
      <c r="AA66" s="433"/>
      <c r="AB66" s="433"/>
      <c r="AC66" s="433"/>
      <c r="AD66" s="433"/>
      <c r="AE66" s="433"/>
      <c r="AF66" s="433"/>
      <c r="AG66" s="433"/>
      <c r="AH66" s="433"/>
      <c r="AI66" s="433"/>
      <c r="AJ66" s="433"/>
      <c r="AK66" s="433"/>
      <c r="AL66" s="433"/>
      <c r="AM66" s="433"/>
      <c r="AN66" s="433"/>
      <c r="AO66" s="433"/>
      <c r="AP66" s="433"/>
      <c r="AQ66" s="433"/>
      <c r="AR66" s="433"/>
      <c r="AS66" s="433"/>
      <c r="AV66" s="433"/>
      <c r="AW66" s="433"/>
      <c r="AX66" s="433"/>
      <c r="AY66" s="433"/>
      <c r="AZ66" s="433"/>
      <c r="BA66" s="433"/>
      <c r="BB66" s="433"/>
      <c r="BC66" s="433"/>
      <c r="BD66" s="433"/>
      <c r="BE66" s="433"/>
      <c r="BF66" s="433"/>
      <c r="BG66" s="433"/>
      <c r="BH66" s="433"/>
      <c r="BI66" s="433"/>
      <c r="BJ66" s="433"/>
      <c r="BK66" s="433"/>
      <c r="BL66" s="433"/>
      <c r="BM66" s="433"/>
      <c r="BN66" s="433"/>
      <c r="BO66" s="433"/>
      <c r="BP66" s="433"/>
      <c r="BQ66" s="433"/>
      <c r="BR66" s="433"/>
      <c r="BS66" s="450"/>
      <c r="BT66" s="450"/>
      <c r="BU66" s="450"/>
      <c r="BV66" s="450"/>
      <c r="BW66" s="450"/>
      <c r="BX66" s="450"/>
      <c r="BY66" s="450"/>
      <c r="BZ66" s="450"/>
      <c r="CA66" s="450"/>
      <c r="CB66" s="450"/>
      <c r="CC66" s="450"/>
      <c r="CD66" s="450"/>
      <c r="CE66" s="450"/>
      <c r="CF66" s="451"/>
    </row>
    <row r="67" spans="3:84" ht="3.75" customHeight="1" x14ac:dyDescent="0.15">
      <c r="C67" s="449"/>
      <c r="D67" s="450"/>
      <c r="E67" s="450"/>
      <c r="F67" s="450"/>
      <c r="G67" s="450"/>
      <c r="H67" s="450"/>
      <c r="I67" s="450"/>
      <c r="J67" s="450"/>
      <c r="K67" s="450"/>
      <c r="L67" s="450"/>
      <c r="M67" s="450"/>
      <c r="N67" s="450"/>
      <c r="O67" s="450"/>
      <c r="P67" s="450"/>
      <c r="Q67" s="450"/>
      <c r="R67" s="450"/>
      <c r="S67" s="450"/>
      <c r="T67" s="450"/>
      <c r="U67" s="450"/>
      <c r="V67" s="450"/>
      <c r="W67" s="450"/>
      <c r="X67" s="450"/>
      <c r="Y67" s="450"/>
      <c r="Z67" s="450"/>
      <c r="AA67" s="450"/>
      <c r="AB67" s="450"/>
      <c r="AC67" s="450"/>
      <c r="AD67" s="450"/>
      <c r="AE67" s="450"/>
      <c r="AF67" s="450"/>
      <c r="AG67" s="450"/>
      <c r="AH67" s="450"/>
      <c r="AI67" s="450"/>
      <c r="AJ67" s="450"/>
      <c r="AK67" s="450"/>
      <c r="AL67" s="450"/>
      <c r="AM67" s="450"/>
      <c r="AN67" s="450"/>
      <c r="AO67" s="450"/>
      <c r="AP67" s="450"/>
      <c r="AQ67" s="450"/>
      <c r="AR67" s="450"/>
      <c r="AS67" s="450"/>
      <c r="AT67" s="452"/>
      <c r="AU67" s="452"/>
      <c r="AV67" s="450"/>
      <c r="AW67" s="450"/>
      <c r="AX67" s="450"/>
      <c r="AY67" s="450"/>
      <c r="AZ67" s="450"/>
      <c r="BA67" s="450"/>
      <c r="BB67" s="450"/>
      <c r="BC67" s="450"/>
      <c r="BD67" s="450"/>
      <c r="BE67" s="450"/>
      <c r="BF67" s="450"/>
      <c r="BG67" s="450"/>
      <c r="BH67" s="450"/>
      <c r="BI67" s="450"/>
      <c r="BJ67" s="450"/>
      <c r="BK67" s="450"/>
      <c r="BL67" s="450"/>
      <c r="BM67" s="450"/>
      <c r="BN67" s="450"/>
      <c r="BO67" s="450"/>
      <c r="BP67" s="450"/>
      <c r="BQ67" s="450"/>
      <c r="BR67" s="450"/>
      <c r="BS67" s="450"/>
      <c r="BT67" s="450"/>
      <c r="BU67" s="450"/>
      <c r="BV67" s="450"/>
      <c r="BW67" s="450"/>
      <c r="BX67" s="450"/>
      <c r="BY67" s="450"/>
      <c r="BZ67" s="450"/>
      <c r="CA67" s="450"/>
      <c r="CB67" s="450"/>
      <c r="CC67" s="450"/>
      <c r="CD67" s="450"/>
      <c r="CE67" s="450"/>
      <c r="CF67" s="451"/>
    </row>
    <row r="68" spans="3:84" ht="3.75" customHeight="1" x14ac:dyDescent="0.15">
      <c r="C68" s="449"/>
      <c r="Q68" s="453"/>
      <c r="R68" s="453"/>
      <c r="S68" s="453"/>
      <c r="T68" s="453"/>
      <c r="U68" s="453"/>
      <c r="V68" s="453"/>
      <c r="W68" s="453"/>
      <c r="X68" s="453"/>
      <c r="Y68" s="453"/>
      <c r="Z68" s="453"/>
      <c r="AA68" s="453"/>
      <c r="AB68" s="453"/>
      <c r="AC68" s="453"/>
      <c r="AD68" s="453"/>
      <c r="AE68" s="453"/>
      <c r="AF68" s="453"/>
      <c r="AG68" s="453"/>
      <c r="AH68" s="453"/>
      <c r="AI68" s="453"/>
      <c r="AJ68" s="453"/>
      <c r="AK68" s="453"/>
      <c r="AL68" s="453"/>
      <c r="AM68" s="453"/>
      <c r="AN68" s="453"/>
      <c r="AO68" s="453"/>
      <c r="AP68" s="453"/>
      <c r="AQ68" s="453"/>
      <c r="AR68" s="453"/>
      <c r="AS68" s="453"/>
      <c r="AT68" s="453"/>
      <c r="AU68" s="453"/>
      <c r="AV68" s="453"/>
      <c r="AW68" s="453"/>
      <c r="AX68" s="453"/>
      <c r="AY68" s="453"/>
      <c r="AZ68" s="453"/>
      <c r="BA68" s="453"/>
      <c r="BB68" s="453"/>
      <c r="BC68" s="453"/>
      <c r="BD68" s="453"/>
      <c r="BE68" s="453"/>
      <c r="BF68" s="453"/>
      <c r="BG68" s="453"/>
      <c r="BH68" s="453"/>
      <c r="BI68" s="453"/>
      <c r="BJ68" s="453"/>
      <c r="BK68" s="453"/>
      <c r="BL68" s="453"/>
      <c r="BM68" s="453"/>
      <c r="BN68" s="453"/>
      <c r="BO68" s="453"/>
      <c r="BP68" s="453"/>
      <c r="BQ68" s="453"/>
      <c r="BR68" s="453"/>
      <c r="CF68" s="454"/>
    </row>
    <row r="69" spans="3:84" ht="3.75" customHeight="1" x14ac:dyDescent="0.15">
      <c r="C69" s="449"/>
      <c r="Q69" s="453"/>
      <c r="R69" s="453"/>
      <c r="S69" s="453"/>
      <c r="T69" s="453"/>
      <c r="U69" s="453"/>
      <c r="V69" s="453"/>
      <c r="W69" s="453"/>
      <c r="X69" s="453"/>
      <c r="Y69" s="453"/>
      <c r="Z69" s="453"/>
      <c r="AA69" s="453"/>
      <c r="AB69" s="453"/>
      <c r="AC69" s="453"/>
      <c r="AD69" s="453"/>
      <c r="AE69" s="453"/>
      <c r="AF69" s="453"/>
      <c r="AG69" s="453"/>
      <c r="AH69" s="453"/>
      <c r="AI69" s="453"/>
      <c r="AJ69" s="453"/>
      <c r="AK69" s="453"/>
      <c r="AL69" s="453"/>
      <c r="AM69" s="453"/>
      <c r="AN69" s="453"/>
      <c r="AO69" s="453"/>
      <c r="AP69" s="453"/>
      <c r="AQ69" s="453"/>
      <c r="AR69" s="453"/>
      <c r="AS69" s="453"/>
      <c r="AT69" s="453"/>
      <c r="AU69" s="453"/>
      <c r="AV69" s="453"/>
      <c r="AW69" s="453"/>
      <c r="AX69" s="453"/>
      <c r="AY69" s="453"/>
      <c r="AZ69" s="453"/>
      <c r="BA69" s="453"/>
      <c r="BB69" s="453"/>
      <c r="BC69" s="453"/>
      <c r="BD69" s="453"/>
      <c r="BE69" s="453"/>
      <c r="BF69" s="453"/>
      <c r="BG69" s="453"/>
      <c r="BH69" s="453"/>
      <c r="BI69" s="453"/>
      <c r="BJ69" s="453"/>
      <c r="BK69" s="453"/>
      <c r="BL69" s="453"/>
      <c r="BM69" s="453"/>
      <c r="BN69" s="453"/>
      <c r="BO69" s="453"/>
      <c r="BP69" s="453"/>
      <c r="BQ69" s="453"/>
      <c r="BR69" s="453"/>
      <c r="CF69" s="454"/>
    </row>
    <row r="70" spans="3:84" ht="3.75" customHeight="1" x14ac:dyDescent="0.15">
      <c r="C70" s="449"/>
      <c r="D70" s="433"/>
      <c r="E70" s="433"/>
      <c r="F70" s="433"/>
      <c r="G70" s="433"/>
      <c r="H70" s="433"/>
      <c r="I70" s="433"/>
      <c r="J70" s="433"/>
      <c r="K70" s="433"/>
      <c r="L70" s="433"/>
      <c r="M70" s="433"/>
      <c r="N70" s="433"/>
      <c r="O70" s="433"/>
      <c r="P70" s="433"/>
      <c r="Q70" s="453"/>
      <c r="R70" s="453"/>
      <c r="S70" s="453"/>
      <c r="T70" s="453"/>
      <c r="U70" s="453"/>
      <c r="V70" s="453"/>
      <c r="W70" s="453"/>
      <c r="X70" s="453"/>
      <c r="Y70" s="453"/>
      <c r="Z70" s="453"/>
      <c r="AA70" s="453"/>
      <c r="AB70" s="453"/>
      <c r="AC70" s="453"/>
      <c r="AD70" s="453"/>
      <c r="AE70" s="453"/>
      <c r="AF70" s="453"/>
      <c r="AG70" s="453"/>
      <c r="AH70" s="453"/>
      <c r="AI70" s="453"/>
      <c r="AJ70" s="453"/>
      <c r="AK70" s="453"/>
      <c r="AL70" s="453"/>
      <c r="AM70" s="453"/>
      <c r="AN70" s="453"/>
      <c r="AO70" s="453"/>
      <c r="AP70" s="453"/>
      <c r="AQ70" s="453"/>
      <c r="AR70" s="453"/>
      <c r="AS70" s="453"/>
      <c r="AT70" s="453"/>
      <c r="AU70" s="453"/>
      <c r="AV70" s="453"/>
      <c r="AW70" s="453"/>
      <c r="AX70" s="453"/>
      <c r="AY70" s="453"/>
      <c r="AZ70" s="453"/>
      <c r="BA70" s="453"/>
      <c r="BB70" s="453"/>
      <c r="BC70" s="453"/>
      <c r="BD70" s="453"/>
      <c r="BE70" s="453"/>
      <c r="BF70" s="453"/>
      <c r="BG70" s="453"/>
      <c r="BH70" s="453"/>
      <c r="BI70" s="453"/>
      <c r="BJ70" s="453"/>
      <c r="BK70" s="453"/>
      <c r="BL70" s="453"/>
      <c r="BM70" s="453"/>
      <c r="BN70" s="453"/>
      <c r="BO70" s="453"/>
      <c r="BP70" s="453"/>
      <c r="BQ70" s="453"/>
      <c r="BR70" s="453"/>
      <c r="BS70" s="433"/>
      <c r="BT70" s="433"/>
      <c r="BU70" s="433"/>
      <c r="BV70" s="433"/>
      <c r="BW70" s="433"/>
      <c r="BX70" s="433"/>
      <c r="BY70" s="433"/>
      <c r="BZ70" s="433"/>
      <c r="CA70" s="433"/>
      <c r="CB70" s="433"/>
      <c r="CC70" s="433"/>
      <c r="CD70" s="433"/>
      <c r="CE70" s="433"/>
      <c r="CF70" s="443"/>
    </row>
    <row r="71" spans="3:84" ht="3.75" customHeight="1" x14ac:dyDescent="0.15">
      <c r="C71" s="449"/>
      <c r="D71" s="433"/>
      <c r="E71" s="433"/>
      <c r="F71" s="433"/>
      <c r="G71" s="433"/>
      <c r="H71" s="433"/>
      <c r="I71" s="433"/>
      <c r="J71" s="433"/>
      <c r="K71" s="433"/>
      <c r="L71" s="433"/>
      <c r="M71" s="433"/>
      <c r="N71" s="433"/>
      <c r="O71" s="433"/>
      <c r="P71" s="433"/>
      <c r="Q71" s="453"/>
      <c r="R71" s="453"/>
      <c r="S71" s="453"/>
      <c r="T71" s="453"/>
      <c r="U71" s="453"/>
      <c r="V71" s="453"/>
      <c r="W71" s="453"/>
      <c r="X71" s="453"/>
      <c r="Y71" s="453"/>
      <c r="Z71" s="453"/>
      <c r="AA71" s="453"/>
      <c r="AB71" s="453"/>
      <c r="AC71" s="453"/>
      <c r="AD71" s="453"/>
      <c r="AE71" s="453"/>
      <c r="AF71" s="453"/>
      <c r="AG71" s="453"/>
      <c r="AH71" s="453"/>
      <c r="AI71" s="453"/>
      <c r="AJ71" s="453"/>
      <c r="AK71" s="453"/>
      <c r="AL71" s="453"/>
      <c r="AM71" s="453"/>
      <c r="AN71" s="453"/>
      <c r="AO71" s="453"/>
      <c r="AP71" s="453"/>
      <c r="AQ71" s="453"/>
      <c r="AR71" s="453"/>
      <c r="AS71" s="453"/>
      <c r="AT71" s="453"/>
      <c r="AU71" s="453"/>
      <c r="AV71" s="453"/>
      <c r="AW71" s="453"/>
      <c r="AX71" s="453"/>
      <c r="AY71" s="453"/>
      <c r="AZ71" s="453"/>
      <c r="BA71" s="453"/>
      <c r="BB71" s="453"/>
      <c r="BC71" s="453"/>
      <c r="BD71" s="453"/>
      <c r="BE71" s="453"/>
      <c r="BF71" s="453"/>
      <c r="BG71" s="453"/>
      <c r="BH71" s="453"/>
      <c r="BI71" s="453"/>
      <c r="BJ71" s="453"/>
      <c r="BK71" s="453"/>
      <c r="BL71" s="453"/>
      <c r="BM71" s="453"/>
      <c r="BN71" s="453"/>
      <c r="BO71" s="453"/>
      <c r="BP71" s="453"/>
      <c r="BQ71" s="453"/>
      <c r="BR71" s="453"/>
      <c r="BS71" s="433"/>
      <c r="BT71" s="433"/>
      <c r="BU71" s="433"/>
      <c r="BV71" s="433"/>
      <c r="BW71" s="433"/>
      <c r="BX71" s="433"/>
      <c r="BY71" s="433"/>
      <c r="BZ71" s="433"/>
      <c r="CA71" s="433"/>
      <c r="CB71" s="433"/>
      <c r="CC71" s="433"/>
      <c r="CD71" s="433"/>
      <c r="CE71" s="433"/>
      <c r="CF71" s="443"/>
    </row>
    <row r="72" spans="3:84" ht="3.75" customHeight="1" x14ac:dyDescent="0.15">
      <c r="C72" s="449"/>
      <c r="D72" s="433"/>
      <c r="E72" s="433"/>
      <c r="F72" s="433"/>
      <c r="G72" s="433"/>
      <c r="H72" s="433"/>
      <c r="I72" s="433"/>
      <c r="J72" s="433"/>
      <c r="K72" s="433"/>
      <c r="L72" s="433"/>
      <c r="M72" s="433"/>
      <c r="N72" s="433"/>
      <c r="O72" s="433"/>
      <c r="P72" s="433"/>
      <c r="Q72" s="433"/>
      <c r="R72" s="433"/>
      <c r="S72" s="433"/>
      <c r="T72" s="433"/>
      <c r="U72" s="433"/>
      <c r="V72" s="433"/>
      <c r="W72" s="433"/>
      <c r="X72" s="433"/>
      <c r="Y72" s="433"/>
      <c r="Z72" s="433"/>
      <c r="AA72" s="433"/>
      <c r="AB72" s="433"/>
      <c r="AC72" s="433"/>
      <c r="AD72" s="433"/>
      <c r="AE72" s="433"/>
      <c r="AF72" s="433"/>
      <c r="AG72" s="433"/>
      <c r="AH72" s="433"/>
      <c r="AI72" s="433"/>
      <c r="AJ72" s="433"/>
      <c r="AK72" s="433"/>
      <c r="AL72" s="433"/>
      <c r="AM72" s="433"/>
      <c r="AN72" s="433"/>
      <c r="AO72" s="433"/>
      <c r="AP72" s="433"/>
      <c r="AQ72" s="433"/>
      <c r="AR72" s="433"/>
      <c r="AS72" s="433"/>
      <c r="AV72" s="433"/>
      <c r="AW72" s="433"/>
      <c r="AX72" s="433"/>
      <c r="AY72" s="433"/>
      <c r="AZ72" s="433"/>
      <c r="BA72" s="433"/>
      <c r="BB72" s="433"/>
      <c r="BC72" s="433"/>
      <c r="BD72" s="433"/>
      <c r="BE72" s="433"/>
      <c r="BF72" s="433"/>
      <c r="BG72" s="433"/>
      <c r="BH72" s="433"/>
      <c r="BI72" s="433"/>
      <c r="BJ72" s="433"/>
      <c r="BK72" s="433"/>
      <c r="BL72" s="433"/>
      <c r="BM72" s="433"/>
      <c r="BN72" s="433"/>
      <c r="BO72" s="433"/>
      <c r="BP72" s="433"/>
      <c r="BQ72" s="433"/>
      <c r="BR72" s="433"/>
      <c r="BS72" s="433"/>
      <c r="BT72" s="433"/>
      <c r="BU72" s="433"/>
      <c r="BV72" s="433"/>
      <c r="BW72" s="433"/>
      <c r="BX72" s="433"/>
      <c r="BY72" s="433"/>
      <c r="BZ72" s="433"/>
      <c r="CA72" s="433"/>
      <c r="CB72" s="433"/>
      <c r="CC72" s="433"/>
      <c r="CD72" s="433"/>
      <c r="CE72" s="433"/>
      <c r="CF72" s="443"/>
    </row>
    <row r="73" spans="3:84" ht="3.75" customHeight="1" x14ac:dyDescent="0.15">
      <c r="C73" s="449"/>
      <c r="D73" s="433"/>
      <c r="E73" s="433"/>
      <c r="F73" s="433"/>
      <c r="G73" s="433"/>
      <c r="H73" s="433"/>
      <c r="I73" s="433"/>
      <c r="J73" s="433"/>
      <c r="K73" s="433"/>
      <c r="L73" s="433"/>
      <c r="M73" s="433"/>
      <c r="N73" s="433"/>
      <c r="O73" s="433"/>
      <c r="P73" s="433"/>
      <c r="Q73" s="433"/>
      <c r="R73" s="433"/>
      <c r="S73" s="433"/>
      <c r="T73" s="433"/>
      <c r="U73" s="433"/>
      <c r="V73" s="433"/>
      <c r="W73" s="433"/>
      <c r="X73" s="433"/>
      <c r="Y73" s="433"/>
      <c r="Z73" s="433"/>
      <c r="AA73" s="433"/>
      <c r="AB73" s="433"/>
      <c r="AC73" s="433"/>
      <c r="AD73" s="433"/>
      <c r="AE73" s="433"/>
      <c r="AF73" s="433"/>
      <c r="AG73" s="433"/>
      <c r="AH73" s="433"/>
      <c r="AI73" s="433"/>
      <c r="AJ73" s="433"/>
      <c r="AK73" s="433"/>
      <c r="AL73" s="433"/>
      <c r="AM73" s="433"/>
      <c r="AN73" s="433"/>
      <c r="AO73" s="433"/>
      <c r="AP73" s="433"/>
      <c r="AQ73" s="433"/>
      <c r="AR73" s="433"/>
      <c r="AS73" s="433"/>
      <c r="AV73" s="433"/>
      <c r="AW73" s="433"/>
      <c r="AX73" s="433"/>
      <c r="AY73" s="433"/>
      <c r="AZ73" s="433"/>
      <c r="BA73" s="433"/>
      <c r="BB73" s="433"/>
      <c r="BC73" s="433"/>
      <c r="BD73" s="433"/>
      <c r="BE73" s="433"/>
      <c r="BF73" s="433"/>
      <c r="BG73" s="433"/>
      <c r="BH73" s="433"/>
      <c r="BI73" s="433"/>
      <c r="BJ73" s="433"/>
      <c r="BK73" s="433"/>
      <c r="BL73" s="433"/>
      <c r="BM73" s="433"/>
      <c r="BN73" s="433"/>
      <c r="BO73" s="433"/>
      <c r="BP73" s="433"/>
      <c r="BQ73" s="433"/>
      <c r="BR73" s="433"/>
      <c r="BS73" s="433"/>
      <c r="BT73" s="433"/>
      <c r="BU73" s="433"/>
      <c r="BV73" s="433"/>
      <c r="BW73" s="433"/>
      <c r="BX73" s="433"/>
      <c r="BY73" s="433"/>
      <c r="BZ73" s="433"/>
      <c r="CA73" s="433"/>
      <c r="CB73" s="433"/>
      <c r="CC73" s="433"/>
      <c r="CD73" s="433"/>
      <c r="CE73" s="433"/>
      <c r="CF73" s="443"/>
    </row>
    <row r="74" spans="3:84" ht="3.75" customHeight="1" x14ac:dyDescent="0.15">
      <c r="C74" s="449"/>
      <c r="D74" s="433"/>
      <c r="E74" s="433"/>
      <c r="F74" s="433"/>
      <c r="G74" s="433"/>
      <c r="H74" s="433"/>
      <c r="I74" s="433"/>
      <c r="J74" s="433"/>
      <c r="K74" s="433"/>
      <c r="L74" s="433"/>
      <c r="M74" s="433"/>
      <c r="N74" s="433"/>
      <c r="O74" s="433"/>
      <c r="P74" s="433"/>
      <c r="Q74" s="433"/>
      <c r="R74" s="433"/>
      <c r="S74" s="433"/>
      <c r="T74" s="433"/>
      <c r="U74" s="433"/>
      <c r="V74" s="433"/>
      <c r="W74" s="433"/>
      <c r="X74" s="433"/>
      <c r="Y74" s="433"/>
      <c r="Z74" s="433"/>
      <c r="AA74" s="433"/>
      <c r="AB74" s="433"/>
      <c r="AC74" s="433"/>
      <c r="AD74" s="433"/>
      <c r="AE74" s="433"/>
      <c r="AF74" s="433"/>
      <c r="AG74" s="433"/>
      <c r="AH74" s="433"/>
      <c r="AI74" s="433"/>
      <c r="AJ74" s="433"/>
      <c r="AK74" s="433"/>
      <c r="AL74" s="433"/>
      <c r="AM74" s="433"/>
      <c r="AN74" s="433"/>
      <c r="AO74" s="433"/>
      <c r="AP74" s="433"/>
      <c r="AQ74" s="433"/>
      <c r="AR74" s="433"/>
      <c r="AS74" s="433"/>
      <c r="AV74" s="433"/>
      <c r="AW74" s="433"/>
      <c r="AX74" s="433"/>
      <c r="AY74" s="433"/>
      <c r="AZ74" s="433"/>
      <c r="BA74" s="433"/>
      <c r="BB74" s="433"/>
      <c r="BC74" s="433"/>
      <c r="BD74" s="433"/>
      <c r="BE74" s="433"/>
      <c r="BF74" s="433"/>
      <c r="BG74" s="433"/>
      <c r="BH74" s="433"/>
      <c r="BI74" s="433"/>
      <c r="BJ74" s="433"/>
      <c r="BK74" s="433"/>
      <c r="BL74" s="433"/>
      <c r="BM74" s="433"/>
      <c r="BN74" s="433"/>
      <c r="BO74" s="433"/>
      <c r="BP74" s="433"/>
      <c r="BQ74" s="433"/>
      <c r="BR74" s="433"/>
      <c r="BS74" s="433"/>
      <c r="BT74" s="433"/>
      <c r="BU74" s="433"/>
      <c r="BV74" s="433"/>
      <c r="BW74" s="433"/>
      <c r="BX74" s="433"/>
      <c r="BY74" s="433"/>
      <c r="BZ74" s="433"/>
      <c r="CA74" s="433"/>
      <c r="CB74" s="433"/>
      <c r="CC74" s="433"/>
      <c r="CD74" s="433"/>
      <c r="CE74" s="433"/>
      <c r="CF74" s="443"/>
    </row>
    <row r="75" spans="3:84" ht="3.75" customHeight="1" x14ac:dyDescent="0.15">
      <c r="C75" s="449"/>
      <c r="D75" s="433"/>
      <c r="E75" s="433"/>
      <c r="F75" s="433"/>
      <c r="G75" s="433"/>
      <c r="H75" s="433"/>
      <c r="I75" s="433"/>
      <c r="J75" s="433"/>
      <c r="K75" s="433"/>
      <c r="L75" s="433"/>
      <c r="M75" s="433"/>
      <c r="N75" s="433"/>
      <c r="O75" s="433"/>
      <c r="P75" s="433"/>
      <c r="Q75" s="433"/>
      <c r="R75" s="433"/>
      <c r="S75" s="433"/>
      <c r="T75" s="433"/>
      <c r="U75" s="433"/>
      <c r="V75" s="433"/>
      <c r="W75" s="433"/>
      <c r="X75" s="433"/>
      <c r="Y75" s="433"/>
      <c r="Z75" s="433"/>
      <c r="AA75" s="433"/>
      <c r="AB75" s="433"/>
      <c r="AC75" s="433"/>
      <c r="AD75" s="433"/>
      <c r="AE75" s="433"/>
      <c r="AF75" s="433"/>
      <c r="AG75" s="433"/>
      <c r="AH75" s="433"/>
      <c r="AI75" s="433"/>
      <c r="AJ75" s="433"/>
      <c r="AK75" s="433"/>
      <c r="AL75" s="433"/>
      <c r="AM75" s="433"/>
      <c r="AN75" s="433"/>
      <c r="AO75" s="433"/>
      <c r="AP75" s="433"/>
      <c r="AQ75" s="433"/>
      <c r="AR75" s="433"/>
      <c r="AS75" s="433"/>
      <c r="AV75" s="433"/>
      <c r="AW75" s="433"/>
      <c r="AX75" s="433"/>
      <c r="AY75" s="433"/>
      <c r="AZ75" s="433"/>
      <c r="BA75" s="433"/>
      <c r="BB75" s="433"/>
      <c r="BC75" s="433"/>
      <c r="BD75" s="433"/>
      <c r="BE75" s="433"/>
      <c r="BF75" s="433"/>
      <c r="BG75" s="433"/>
      <c r="BH75" s="433"/>
      <c r="BI75" s="433"/>
      <c r="BJ75" s="433"/>
      <c r="BK75" s="433"/>
      <c r="BL75" s="433"/>
      <c r="BM75" s="433"/>
      <c r="BN75" s="433"/>
      <c r="BO75" s="433"/>
      <c r="BP75" s="433"/>
      <c r="BQ75" s="433"/>
      <c r="BR75" s="433"/>
      <c r="BS75" s="433"/>
      <c r="BT75" s="433"/>
      <c r="BU75" s="433"/>
      <c r="BV75" s="433"/>
      <c r="BW75" s="433"/>
      <c r="BX75" s="433"/>
      <c r="BY75" s="433"/>
      <c r="BZ75" s="433"/>
      <c r="CA75" s="433"/>
      <c r="CB75" s="433"/>
      <c r="CC75" s="433"/>
      <c r="CD75" s="433"/>
      <c r="CE75" s="433"/>
      <c r="CF75" s="443"/>
    </row>
    <row r="76" spans="3:84" ht="3.75" customHeight="1" x14ac:dyDescent="0.15">
      <c r="C76" s="449"/>
      <c r="D76" s="433"/>
      <c r="E76" s="433"/>
      <c r="F76" s="433"/>
      <c r="G76" s="433"/>
      <c r="H76" s="433"/>
      <c r="I76" s="433"/>
      <c r="J76" s="433"/>
      <c r="K76" s="433"/>
      <c r="L76" s="433"/>
      <c r="M76" s="433"/>
      <c r="N76" s="433"/>
      <c r="O76" s="433"/>
      <c r="P76" s="433"/>
      <c r="Q76" s="433"/>
      <c r="R76" s="433"/>
      <c r="S76" s="433"/>
      <c r="T76" s="433"/>
      <c r="U76" s="433"/>
      <c r="V76" s="433"/>
      <c r="W76" s="433"/>
      <c r="X76" s="433"/>
      <c r="Y76" s="433"/>
      <c r="Z76" s="433"/>
      <c r="AA76" s="433"/>
      <c r="AB76" s="433"/>
      <c r="AC76" s="433"/>
      <c r="AD76" s="433"/>
      <c r="AE76" s="433"/>
      <c r="AF76" s="433"/>
      <c r="AG76" s="433"/>
      <c r="AH76" s="433"/>
      <c r="AI76" s="433"/>
      <c r="AJ76" s="433"/>
      <c r="AK76" s="433"/>
      <c r="AL76" s="433"/>
      <c r="AM76" s="433"/>
      <c r="AN76" s="433"/>
      <c r="AO76" s="433"/>
      <c r="AP76" s="433"/>
      <c r="AQ76" s="433"/>
      <c r="AR76" s="433"/>
      <c r="AS76" s="433"/>
      <c r="AV76" s="433"/>
      <c r="AW76" s="433"/>
      <c r="AX76" s="433"/>
      <c r="AY76" s="433"/>
      <c r="AZ76" s="433"/>
      <c r="BA76" s="433"/>
      <c r="BB76" s="433"/>
      <c r="BC76" s="433"/>
      <c r="BD76" s="433"/>
      <c r="BE76" s="433"/>
      <c r="BF76" s="433"/>
      <c r="BG76" s="433"/>
      <c r="BH76" s="433"/>
      <c r="BI76" s="433"/>
      <c r="BJ76" s="433"/>
      <c r="BK76" s="433"/>
      <c r="BL76" s="433"/>
      <c r="BM76" s="433"/>
      <c r="BN76" s="433"/>
      <c r="BO76" s="433"/>
      <c r="BP76" s="433"/>
      <c r="BQ76" s="433"/>
      <c r="BR76" s="433"/>
      <c r="BS76" s="433"/>
      <c r="BT76" s="433"/>
      <c r="BU76" s="433"/>
      <c r="BV76" s="433"/>
      <c r="BW76" s="433"/>
      <c r="BX76" s="433"/>
      <c r="BY76" s="433"/>
      <c r="BZ76" s="433"/>
      <c r="CA76" s="433"/>
      <c r="CB76" s="433"/>
      <c r="CC76" s="433"/>
      <c r="CD76" s="433"/>
      <c r="CE76" s="433"/>
      <c r="CF76" s="443"/>
    </row>
    <row r="77" spans="3:84" ht="3.75" customHeight="1" x14ac:dyDescent="0.15">
      <c r="C77" s="449"/>
      <c r="D77" s="433"/>
      <c r="E77" s="433"/>
      <c r="F77" s="433"/>
      <c r="G77" s="433"/>
      <c r="H77" s="433"/>
      <c r="I77" s="433"/>
      <c r="J77" s="433"/>
      <c r="K77" s="433"/>
      <c r="L77" s="433"/>
      <c r="M77" s="433"/>
      <c r="N77" s="433"/>
      <c r="O77" s="433"/>
      <c r="P77" s="433"/>
      <c r="Q77" s="433"/>
      <c r="R77" s="433"/>
      <c r="S77" s="433"/>
      <c r="T77" s="433"/>
      <c r="U77" s="433"/>
      <c r="V77" s="433"/>
      <c r="W77" s="433"/>
      <c r="X77" s="433"/>
      <c r="Y77" s="433"/>
      <c r="Z77" s="433"/>
      <c r="AA77" s="433"/>
      <c r="AB77" s="433"/>
      <c r="AC77" s="433"/>
      <c r="AD77" s="433"/>
      <c r="AE77" s="433"/>
      <c r="AF77" s="433"/>
      <c r="AG77" s="433"/>
      <c r="AH77" s="433"/>
      <c r="AI77" s="433"/>
      <c r="AJ77" s="433"/>
      <c r="AK77" s="433"/>
      <c r="AL77" s="433"/>
      <c r="AM77" s="433"/>
      <c r="AN77" s="433"/>
      <c r="AO77" s="433"/>
      <c r="AP77" s="433"/>
      <c r="AQ77" s="433"/>
      <c r="AR77" s="433"/>
      <c r="AS77" s="433"/>
      <c r="AV77" s="433"/>
      <c r="AW77" s="433"/>
      <c r="AX77" s="433"/>
      <c r="AY77" s="433"/>
      <c r="AZ77" s="433"/>
      <c r="BA77" s="433"/>
      <c r="BB77" s="433"/>
      <c r="BC77" s="433"/>
      <c r="BD77" s="433"/>
      <c r="BE77" s="433"/>
      <c r="BF77" s="433"/>
      <c r="BG77" s="433"/>
      <c r="BH77" s="433"/>
      <c r="BI77" s="433"/>
      <c r="BJ77" s="433"/>
      <c r="BK77" s="433"/>
      <c r="BL77" s="433"/>
      <c r="BM77" s="433"/>
      <c r="BN77" s="433"/>
      <c r="BO77" s="433"/>
      <c r="BP77" s="433"/>
      <c r="BQ77" s="433"/>
      <c r="BR77" s="433"/>
      <c r="BS77" s="433"/>
      <c r="BT77" s="433"/>
      <c r="BU77" s="433"/>
      <c r="BV77" s="433"/>
      <c r="BW77" s="433"/>
      <c r="BX77" s="433"/>
      <c r="BY77" s="433"/>
      <c r="BZ77" s="433"/>
      <c r="CA77" s="433"/>
      <c r="CB77" s="433"/>
      <c r="CC77" s="433"/>
      <c r="CD77" s="433"/>
      <c r="CE77" s="433"/>
      <c r="CF77" s="443"/>
    </row>
    <row r="78" spans="3:84" ht="3.75" customHeight="1" x14ac:dyDescent="0.15">
      <c r="C78" s="449"/>
      <c r="D78" s="433"/>
      <c r="E78" s="433"/>
      <c r="F78" s="433"/>
      <c r="G78" s="433"/>
      <c r="H78" s="433"/>
      <c r="I78" s="433"/>
      <c r="J78" s="433"/>
      <c r="K78" s="433"/>
      <c r="L78" s="433"/>
      <c r="M78" s="433"/>
      <c r="N78" s="433"/>
      <c r="O78" s="433"/>
      <c r="P78" s="433"/>
      <c r="Q78" s="433"/>
      <c r="R78" s="433"/>
      <c r="S78" s="433"/>
      <c r="T78" s="433"/>
      <c r="U78" s="433"/>
      <c r="V78" s="433"/>
      <c r="W78" s="433"/>
      <c r="X78" s="433"/>
      <c r="Y78" s="433"/>
      <c r="Z78" s="433"/>
      <c r="AA78" s="433"/>
      <c r="AB78" s="433"/>
      <c r="AC78" s="433"/>
      <c r="AD78" s="433"/>
      <c r="AE78" s="433"/>
      <c r="AF78" s="433"/>
      <c r="AG78" s="433"/>
      <c r="AH78" s="433"/>
      <c r="AI78" s="433"/>
      <c r="AJ78" s="433"/>
      <c r="AK78" s="433"/>
      <c r="AL78" s="433"/>
      <c r="AM78" s="433"/>
      <c r="AN78" s="433"/>
      <c r="AO78" s="433"/>
      <c r="AP78" s="433"/>
      <c r="AQ78" s="433"/>
      <c r="AR78" s="433"/>
      <c r="AS78" s="433"/>
      <c r="AV78" s="433"/>
      <c r="AW78" s="433"/>
      <c r="AX78" s="433"/>
      <c r="AY78" s="433"/>
      <c r="AZ78" s="433"/>
      <c r="BA78" s="433"/>
      <c r="BB78" s="433"/>
      <c r="BC78" s="433"/>
      <c r="BD78" s="433"/>
      <c r="BE78" s="433"/>
      <c r="BF78" s="433"/>
      <c r="BG78" s="433"/>
      <c r="BH78" s="433"/>
      <c r="BI78" s="433"/>
      <c r="BJ78" s="433"/>
      <c r="BK78" s="433"/>
      <c r="BL78" s="433"/>
      <c r="BM78" s="433"/>
      <c r="BN78" s="433"/>
      <c r="BO78" s="433"/>
      <c r="BP78" s="433"/>
      <c r="BQ78" s="433"/>
      <c r="BR78" s="433"/>
      <c r="BS78" s="433"/>
      <c r="BT78" s="433"/>
      <c r="BU78" s="433"/>
      <c r="BV78" s="433"/>
      <c r="BW78" s="433"/>
      <c r="BX78" s="433"/>
      <c r="BY78" s="433"/>
      <c r="BZ78" s="433"/>
      <c r="CA78" s="433"/>
      <c r="CB78" s="433"/>
      <c r="CC78" s="433"/>
      <c r="CD78" s="433"/>
      <c r="CE78" s="433"/>
      <c r="CF78" s="443"/>
    </row>
    <row r="79" spans="3:84" ht="3.75" customHeight="1" x14ac:dyDescent="0.15">
      <c r="C79" s="449"/>
      <c r="D79" s="433"/>
      <c r="E79" s="433"/>
      <c r="F79" s="433"/>
      <c r="G79" s="433"/>
      <c r="H79" s="433"/>
      <c r="I79" s="433"/>
      <c r="J79" s="433"/>
      <c r="K79" s="433"/>
      <c r="L79" s="433"/>
      <c r="M79" s="433"/>
      <c r="N79" s="433"/>
      <c r="O79" s="433"/>
      <c r="P79" s="433"/>
      <c r="Q79" s="433"/>
      <c r="R79" s="433"/>
      <c r="S79" s="433"/>
      <c r="T79" s="433"/>
      <c r="U79" s="433"/>
      <c r="V79" s="433"/>
      <c r="W79" s="433"/>
      <c r="X79" s="433"/>
      <c r="Y79" s="433"/>
      <c r="Z79" s="433"/>
      <c r="AA79" s="433"/>
      <c r="AB79" s="433"/>
      <c r="AC79" s="433"/>
      <c r="AD79" s="433"/>
      <c r="AE79" s="433"/>
      <c r="AF79" s="433"/>
      <c r="AG79" s="433"/>
      <c r="AH79" s="433"/>
      <c r="AI79" s="433"/>
      <c r="AJ79" s="433"/>
      <c r="AK79" s="433"/>
      <c r="AL79" s="433"/>
      <c r="AM79" s="433"/>
      <c r="AN79" s="433"/>
      <c r="AO79" s="433"/>
      <c r="AP79" s="433"/>
      <c r="AQ79" s="433"/>
      <c r="AR79" s="433"/>
      <c r="AS79" s="433"/>
      <c r="AV79" s="433"/>
      <c r="AW79" s="433"/>
      <c r="AX79" s="433"/>
      <c r="AY79" s="433"/>
      <c r="AZ79" s="433"/>
      <c r="BA79" s="433"/>
      <c r="BB79" s="433"/>
      <c r="BC79" s="433"/>
      <c r="BD79" s="433"/>
      <c r="BE79" s="433"/>
      <c r="BF79" s="433"/>
      <c r="BG79" s="433"/>
      <c r="BH79" s="433"/>
      <c r="BI79" s="433"/>
      <c r="BJ79" s="433"/>
      <c r="BK79" s="433"/>
      <c r="BL79" s="433"/>
      <c r="BM79" s="433"/>
      <c r="BN79" s="433"/>
      <c r="BO79" s="433"/>
      <c r="BP79" s="433"/>
      <c r="BQ79" s="433"/>
      <c r="BR79" s="433"/>
      <c r="BS79" s="433"/>
      <c r="BT79" s="433"/>
      <c r="BU79" s="433"/>
      <c r="BV79" s="433"/>
      <c r="BW79" s="433"/>
      <c r="BX79" s="433"/>
      <c r="BY79" s="433"/>
      <c r="BZ79" s="433"/>
      <c r="CA79" s="433"/>
      <c r="CB79" s="433"/>
      <c r="CC79" s="433"/>
      <c r="CD79" s="433"/>
      <c r="CE79" s="433"/>
      <c r="CF79" s="443"/>
    </row>
    <row r="80" spans="3:84" ht="3.75" customHeight="1" x14ac:dyDescent="0.15">
      <c r="C80" s="449"/>
      <c r="D80" s="433"/>
      <c r="E80" s="433"/>
      <c r="F80" s="433"/>
      <c r="G80" s="433"/>
      <c r="H80" s="433"/>
      <c r="I80" s="433"/>
      <c r="J80" s="433"/>
      <c r="K80" s="433"/>
      <c r="L80" s="433"/>
      <c r="M80" s="433"/>
      <c r="N80" s="433"/>
      <c r="O80" s="433"/>
      <c r="P80" s="433"/>
      <c r="Q80" s="433"/>
      <c r="R80" s="433"/>
      <c r="S80" s="433"/>
      <c r="T80" s="433"/>
      <c r="U80" s="433"/>
      <c r="V80" s="433"/>
      <c r="W80" s="433"/>
      <c r="X80" s="433"/>
      <c r="Y80" s="433"/>
      <c r="Z80" s="433"/>
      <c r="AA80" s="433"/>
      <c r="AB80" s="433"/>
      <c r="AC80" s="433"/>
      <c r="AD80" s="433"/>
      <c r="AE80" s="433"/>
      <c r="AF80" s="433"/>
      <c r="AG80" s="433"/>
      <c r="AH80" s="433"/>
      <c r="AI80" s="433"/>
      <c r="AJ80" s="433"/>
      <c r="AK80" s="433"/>
      <c r="AL80" s="433"/>
      <c r="AM80" s="433"/>
      <c r="AN80" s="433"/>
      <c r="AO80" s="433"/>
      <c r="AP80" s="433"/>
      <c r="AQ80" s="433"/>
      <c r="AR80" s="433"/>
      <c r="AS80" s="433"/>
      <c r="AV80" s="433"/>
      <c r="AW80" s="433"/>
      <c r="AX80" s="433"/>
      <c r="AY80" s="433"/>
      <c r="AZ80" s="433"/>
      <c r="BA80" s="433"/>
      <c r="BB80" s="433"/>
      <c r="BC80" s="433"/>
      <c r="BD80" s="433"/>
      <c r="BE80" s="433"/>
      <c r="BF80" s="433"/>
      <c r="BG80" s="433"/>
      <c r="BH80" s="433"/>
      <c r="BI80" s="433"/>
      <c r="BJ80" s="433"/>
      <c r="BK80" s="433"/>
      <c r="BL80" s="433"/>
      <c r="BM80" s="433"/>
      <c r="BN80" s="433"/>
      <c r="BO80" s="433"/>
      <c r="BP80" s="433"/>
      <c r="BQ80" s="433"/>
      <c r="BR80" s="433"/>
      <c r="BS80" s="433"/>
      <c r="BT80" s="433"/>
      <c r="BU80" s="433"/>
      <c r="BV80" s="433"/>
      <c r="BW80" s="433"/>
      <c r="BX80" s="433"/>
      <c r="BY80" s="433"/>
      <c r="BZ80" s="433"/>
      <c r="CA80" s="433"/>
      <c r="CB80" s="433"/>
      <c r="CC80" s="433"/>
      <c r="CD80" s="433"/>
      <c r="CE80" s="433"/>
      <c r="CF80" s="443"/>
    </row>
    <row r="81" spans="3:84" ht="3.75" customHeight="1" x14ac:dyDescent="0.15">
      <c r="C81" s="449"/>
      <c r="D81" s="433"/>
      <c r="E81" s="433"/>
      <c r="F81" s="433"/>
      <c r="G81" s="433"/>
      <c r="H81" s="433"/>
      <c r="I81" s="433"/>
      <c r="J81" s="433"/>
      <c r="K81" s="433"/>
      <c r="L81" s="433"/>
      <c r="M81" s="433"/>
      <c r="N81" s="433"/>
      <c r="O81" s="433"/>
      <c r="P81" s="433"/>
      <c r="Q81" s="433"/>
      <c r="R81" s="433"/>
      <c r="S81" s="433"/>
      <c r="T81" s="433"/>
      <c r="U81" s="433"/>
      <c r="V81" s="433"/>
      <c r="W81" s="433"/>
      <c r="X81" s="433"/>
      <c r="Y81" s="433"/>
      <c r="Z81" s="433"/>
      <c r="AA81" s="433"/>
      <c r="AB81" s="433"/>
      <c r="AC81" s="433"/>
      <c r="AD81" s="433"/>
      <c r="AE81" s="433"/>
      <c r="AF81" s="433"/>
      <c r="AG81" s="433"/>
      <c r="AH81" s="433"/>
      <c r="AI81" s="433"/>
      <c r="AJ81" s="433"/>
      <c r="AK81" s="433"/>
      <c r="AL81" s="433"/>
      <c r="AM81" s="433"/>
      <c r="AN81" s="433"/>
      <c r="AO81" s="433"/>
      <c r="AP81" s="433"/>
      <c r="AQ81" s="433"/>
      <c r="AR81" s="433"/>
      <c r="AS81" s="433"/>
      <c r="AV81" s="433"/>
      <c r="AW81" s="433"/>
      <c r="AX81" s="433"/>
      <c r="AY81" s="433"/>
      <c r="AZ81" s="433"/>
      <c r="BA81" s="433"/>
      <c r="BB81" s="433"/>
      <c r="BC81" s="433"/>
      <c r="BD81" s="433"/>
      <c r="BE81" s="433"/>
      <c r="BF81" s="433"/>
      <c r="BG81" s="433"/>
      <c r="BH81" s="433"/>
      <c r="BI81" s="433"/>
      <c r="BJ81" s="433"/>
      <c r="BK81" s="433"/>
      <c r="BL81" s="433"/>
      <c r="BM81" s="433"/>
      <c r="BN81" s="433"/>
      <c r="BO81" s="433"/>
      <c r="BP81" s="433"/>
      <c r="BQ81" s="433"/>
      <c r="BR81" s="433"/>
      <c r="BS81" s="433"/>
      <c r="BT81" s="433"/>
      <c r="BU81" s="433"/>
      <c r="BV81" s="433"/>
      <c r="BW81" s="433"/>
      <c r="BX81" s="433"/>
      <c r="BY81" s="433"/>
      <c r="BZ81" s="433"/>
      <c r="CA81" s="433"/>
      <c r="CB81" s="433"/>
      <c r="CC81" s="433"/>
      <c r="CD81" s="433"/>
      <c r="CE81" s="433"/>
      <c r="CF81" s="443"/>
    </row>
    <row r="82" spans="3:84" ht="3.75" customHeight="1" x14ac:dyDescent="0.15">
      <c r="C82" s="449"/>
      <c r="D82" s="433"/>
      <c r="E82" s="433"/>
      <c r="F82" s="433"/>
      <c r="G82" s="433"/>
      <c r="H82" s="433"/>
      <c r="I82" s="433"/>
      <c r="J82" s="433"/>
      <c r="K82" s="433"/>
      <c r="L82" s="433"/>
      <c r="M82" s="433"/>
      <c r="N82" s="433"/>
      <c r="O82" s="433"/>
      <c r="P82" s="433"/>
      <c r="Q82" s="433"/>
      <c r="R82" s="433"/>
      <c r="S82" s="433"/>
      <c r="T82" s="433"/>
      <c r="U82" s="433"/>
      <c r="V82" s="433"/>
      <c r="W82" s="433"/>
      <c r="X82" s="433"/>
      <c r="Y82" s="433"/>
      <c r="Z82" s="433"/>
      <c r="AA82" s="433"/>
      <c r="AB82" s="433"/>
      <c r="AC82" s="433"/>
      <c r="AD82" s="433"/>
      <c r="AE82" s="433"/>
      <c r="AF82" s="433"/>
      <c r="AG82" s="433"/>
      <c r="AH82" s="433"/>
      <c r="AI82" s="433"/>
      <c r="AJ82" s="433"/>
      <c r="AK82" s="433"/>
      <c r="AL82" s="433"/>
      <c r="AM82" s="433"/>
      <c r="AN82" s="433"/>
      <c r="AO82" s="433"/>
      <c r="AP82" s="433"/>
      <c r="AQ82" s="433"/>
      <c r="AR82" s="433"/>
      <c r="AS82" s="433"/>
      <c r="AV82" s="433"/>
      <c r="AW82" s="433"/>
      <c r="AX82" s="433"/>
      <c r="AY82" s="433"/>
      <c r="AZ82" s="433"/>
      <c r="BA82" s="433"/>
      <c r="BB82" s="433"/>
      <c r="BC82" s="433"/>
      <c r="BD82" s="433"/>
      <c r="BE82" s="433"/>
      <c r="BF82" s="433"/>
      <c r="BG82" s="433"/>
      <c r="BH82" s="433"/>
      <c r="BI82" s="433"/>
      <c r="BJ82" s="433"/>
      <c r="BK82" s="433"/>
      <c r="BL82" s="433"/>
      <c r="BM82" s="433"/>
      <c r="BN82" s="433"/>
      <c r="BO82" s="433"/>
      <c r="BP82" s="433"/>
      <c r="BQ82" s="433"/>
      <c r="BR82" s="433"/>
      <c r="BS82" s="433"/>
      <c r="BT82" s="433"/>
      <c r="BU82" s="433"/>
      <c r="BV82" s="433"/>
      <c r="BW82" s="433"/>
      <c r="BX82" s="433"/>
      <c r="BY82" s="433"/>
      <c r="BZ82" s="433"/>
      <c r="CA82" s="433"/>
      <c r="CB82" s="433"/>
      <c r="CC82" s="433"/>
      <c r="CD82" s="433"/>
      <c r="CE82" s="433"/>
      <c r="CF82" s="443"/>
    </row>
    <row r="83" spans="3:84" ht="3.75" customHeight="1" x14ac:dyDescent="0.15">
      <c r="C83" s="449"/>
      <c r="D83" s="433"/>
      <c r="E83" s="433"/>
      <c r="F83" s="433"/>
      <c r="G83" s="433"/>
      <c r="H83" s="433"/>
      <c r="I83" s="433"/>
      <c r="J83" s="433"/>
      <c r="K83" s="433"/>
      <c r="L83" s="433"/>
      <c r="M83" s="433"/>
      <c r="N83" s="433"/>
      <c r="O83" s="433"/>
      <c r="P83" s="433"/>
      <c r="Q83" s="433"/>
      <c r="R83" s="433"/>
      <c r="S83" s="433"/>
      <c r="T83" s="433"/>
      <c r="U83" s="433"/>
      <c r="V83" s="433"/>
      <c r="W83" s="433"/>
      <c r="X83" s="433"/>
      <c r="Y83" s="433"/>
      <c r="Z83" s="433"/>
      <c r="AA83" s="433"/>
      <c r="AB83" s="433"/>
      <c r="AC83" s="433"/>
      <c r="AD83" s="433"/>
      <c r="AE83" s="433"/>
      <c r="AF83" s="433"/>
      <c r="AG83" s="433"/>
      <c r="AH83" s="433"/>
      <c r="AI83" s="433"/>
      <c r="AJ83" s="433"/>
      <c r="AK83" s="433"/>
      <c r="AL83" s="433"/>
      <c r="AM83" s="433"/>
      <c r="AN83" s="433"/>
      <c r="AO83" s="433"/>
      <c r="AP83" s="433"/>
      <c r="AQ83" s="433"/>
      <c r="AR83" s="433"/>
      <c r="AS83" s="433"/>
      <c r="AV83" s="433"/>
      <c r="AW83" s="433"/>
      <c r="AX83" s="433"/>
      <c r="AY83" s="433"/>
      <c r="AZ83" s="433"/>
      <c r="BA83" s="433"/>
      <c r="BB83" s="433"/>
      <c r="BC83" s="433"/>
      <c r="BD83" s="433"/>
      <c r="BE83" s="433"/>
      <c r="BF83" s="433"/>
      <c r="BG83" s="433"/>
      <c r="BH83" s="433"/>
      <c r="BI83" s="433"/>
      <c r="BJ83" s="433"/>
      <c r="BK83" s="433"/>
      <c r="BL83" s="433"/>
      <c r="BM83" s="433"/>
      <c r="BN83" s="433"/>
      <c r="BO83" s="433"/>
      <c r="BP83" s="433"/>
      <c r="BQ83" s="433"/>
      <c r="BR83" s="433"/>
      <c r="BS83" s="433"/>
      <c r="BT83" s="433"/>
      <c r="BU83" s="433"/>
      <c r="BV83" s="433"/>
      <c r="BW83" s="433"/>
      <c r="BX83" s="433"/>
      <c r="BY83" s="433"/>
      <c r="BZ83" s="433"/>
      <c r="CA83" s="433"/>
      <c r="CB83" s="433"/>
      <c r="CC83" s="433"/>
      <c r="CD83" s="433"/>
      <c r="CE83" s="433"/>
      <c r="CF83" s="443"/>
    </row>
    <row r="84" spans="3:84" ht="3.75" customHeight="1" x14ac:dyDescent="0.15">
      <c r="C84" s="449"/>
      <c r="D84" s="433"/>
      <c r="E84" s="433"/>
      <c r="F84" s="433"/>
      <c r="G84" s="433"/>
      <c r="H84" s="433"/>
      <c r="I84" s="433"/>
      <c r="J84" s="433"/>
      <c r="K84" s="433"/>
      <c r="L84" s="433"/>
      <c r="M84" s="433"/>
      <c r="N84" s="433"/>
      <c r="O84" s="433"/>
      <c r="P84" s="433"/>
      <c r="Q84" s="433"/>
      <c r="R84" s="433"/>
      <c r="S84" s="433"/>
      <c r="T84" s="433"/>
      <c r="U84" s="433"/>
      <c r="V84" s="433"/>
      <c r="W84" s="433"/>
      <c r="X84" s="433"/>
      <c r="Y84" s="433"/>
      <c r="Z84" s="433"/>
      <c r="AA84" s="433"/>
      <c r="AB84" s="433"/>
      <c r="AC84" s="433"/>
      <c r="AD84" s="433"/>
      <c r="AE84" s="433"/>
      <c r="AF84" s="433"/>
      <c r="AG84" s="433"/>
      <c r="AH84" s="433"/>
      <c r="AI84" s="433"/>
      <c r="AJ84" s="433"/>
      <c r="AK84" s="433"/>
      <c r="AL84" s="433"/>
      <c r="AM84" s="433"/>
      <c r="AN84" s="433"/>
      <c r="AO84" s="433"/>
      <c r="AP84" s="433"/>
      <c r="AQ84" s="433"/>
      <c r="AR84" s="433"/>
      <c r="AS84" s="433"/>
      <c r="AV84" s="433"/>
      <c r="AW84" s="433"/>
      <c r="AX84" s="433"/>
      <c r="AY84" s="433"/>
      <c r="AZ84" s="433"/>
      <c r="BA84" s="433"/>
      <c r="BB84" s="433"/>
      <c r="BC84" s="433"/>
      <c r="BD84" s="433"/>
      <c r="BE84" s="433"/>
      <c r="BF84" s="433"/>
      <c r="BG84" s="433"/>
      <c r="BH84" s="433"/>
      <c r="BI84" s="433"/>
      <c r="BJ84" s="433"/>
      <c r="BK84" s="433"/>
      <c r="BL84" s="433"/>
      <c r="BM84" s="433"/>
      <c r="BN84" s="433"/>
      <c r="BO84" s="433"/>
      <c r="BP84" s="433"/>
      <c r="BQ84" s="433"/>
      <c r="BR84" s="433"/>
      <c r="BS84" s="433"/>
      <c r="BT84" s="433"/>
      <c r="BU84" s="433"/>
      <c r="BV84" s="433"/>
      <c r="BW84" s="433"/>
      <c r="BX84" s="433"/>
      <c r="BY84" s="433"/>
      <c r="BZ84" s="433"/>
      <c r="CA84" s="433"/>
      <c r="CB84" s="433"/>
      <c r="CC84" s="433"/>
      <c r="CD84" s="433"/>
      <c r="CE84" s="433"/>
      <c r="CF84" s="443"/>
    </row>
    <row r="85" spans="3:84" ht="3.75" customHeight="1" x14ac:dyDescent="0.15">
      <c r="C85" s="449"/>
      <c r="D85" s="433"/>
      <c r="E85" s="433"/>
      <c r="F85" s="433"/>
      <c r="G85" s="433"/>
      <c r="H85" s="433"/>
      <c r="I85" s="433"/>
      <c r="J85" s="433"/>
      <c r="K85" s="433"/>
      <c r="L85" s="433"/>
      <c r="M85" s="433"/>
      <c r="N85" s="433"/>
      <c r="O85" s="433"/>
      <c r="P85" s="433"/>
      <c r="Q85" s="433"/>
      <c r="R85" s="433"/>
      <c r="S85" s="433"/>
      <c r="T85" s="433"/>
      <c r="U85" s="433"/>
      <c r="V85" s="433"/>
      <c r="W85" s="433"/>
      <c r="X85" s="433"/>
      <c r="Y85" s="433"/>
      <c r="Z85" s="433"/>
      <c r="AA85" s="433"/>
      <c r="AB85" s="433"/>
      <c r="AC85" s="433"/>
      <c r="AD85" s="433"/>
      <c r="AE85" s="433"/>
      <c r="AF85" s="433"/>
      <c r="AG85" s="433"/>
      <c r="AH85" s="433"/>
      <c r="AI85" s="433"/>
      <c r="AJ85" s="433"/>
      <c r="AK85" s="433"/>
      <c r="AL85" s="433"/>
      <c r="AM85" s="433"/>
      <c r="AN85" s="433"/>
      <c r="AO85" s="433"/>
      <c r="AP85" s="433"/>
      <c r="AQ85" s="433"/>
      <c r="AR85" s="433"/>
      <c r="AS85" s="433"/>
      <c r="AV85" s="433"/>
      <c r="AW85" s="433"/>
      <c r="AX85" s="433"/>
      <c r="AY85" s="433"/>
      <c r="AZ85" s="433"/>
      <c r="BA85" s="433"/>
      <c r="BB85" s="433"/>
      <c r="BC85" s="433"/>
      <c r="BD85" s="433"/>
      <c r="BE85" s="433"/>
      <c r="BF85" s="433"/>
      <c r="BG85" s="433"/>
      <c r="BH85" s="433"/>
      <c r="BI85" s="433"/>
      <c r="BJ85" s="433"/>
      <c r="BK85" s="433"/>
      <c r="BL85" s="433"/>
      <c r="BM85" s="433"/>
      <c r="BN85" s="433"/>
      <c r="BO85" s="433"/>
      <c r="BP85" s="433"/>
      <c r="BQ85" s="433"/>
      <c r="BR85" s="433"/>
      <c r="BS85" s="433"/>
      <c r="BT85" s="433"/>
      <c r="BU85" s="433"/>
      <c r="BV85" s="433"/>
      <c r="BW85" s="433"/>
      <c r="BX85" s="433"/>
      <c r="BY85" s="433"/>
      <c r="BZ85" s="433"/>
      <c r="CA85" s="433"/>
      <c r="CB85" s="433"/>
      <c r="CC85" s="433"/>
      <c r="CD85" s="433"/>
      <c r="CE85" s="433"/>
      <c r="CF85" s="443"/>
    </row>
    <row r="86" spans="3:84" ht="3.75" customHeight="1" x14ac:dyDescent="0.15">
      <c r="C86" s="449"/>
      <c r="D86" s="433"/>
      <c r="E86" s="433"/>
      <c r="F86" s="433"/>
      <c r="G86" s="433"/>
      <c r="H86" s="433"/>
      <c r="I86" s="433"/>
      <c r="J86" s="433"/>
      <c r="K86" s="433"/>
      <c r="L86" s="433"/>
      <c r="M86" s="433"/>
      <c r="N86" s="433"/>
      <c r="O86" s="433"/>
      <c r="P86" s="433"/>
      <c r="Q86" s="433"/>
      <c r="R86" s="433"/>
      <c r="S86" s="433"/>
      <c r="T86" s="433"/>
      <c r="U86" s="433"/>
      <c r="V86" s="433"/>
      <c r="W86" s="433"/>
      <c r="X86" s="433"/>
      <c r="Y86" s="433"/>
      <c r="Z86" s="433"/>
      <c r="AA86" s="433"/>
      <c r="AB86" s="433"/>
      <c r="AC86" s="433"/>
      <c r="AD86" s="433"/>
      <c r="AE86" s="433"/>
      <c r="AF86" s="433"/>
      <c r="AG86" s="433"/>
      <c r="AH86" s="433"/>
      <c r="AI86" s="433"/>
      <c r="AJ86" s="433"/>
      <c r="AK86" s="433"/>
      <c r="AL86" s="433"/>
      <c r="AM86" s="433"/>
      <c r="AN86" s="433"/>
      <c r="AO86" s="433"/>
      <c r="AP86" s="433"/>
      <c r="AQ86" s="433"/>
      <c r="AR86" s="433"/>
      <c r="AS86" s="433"/>
      <c r="AV86" s="433"/>
      <c r="AW86" s="433"/>
      <c r="AX86" s="433"/>
      <c r="AY86" s="433"/>
      <c r="AZ86" s="433"/>
      <c r="BA86" s="433"/>
      <c r="BB86" s="433"/>
      <c r="BC86" s="433"/>
      <c r="BD86" s="433"/>
      <c r="BE86" s="433"/>
      <c r="BF86" s="433"/>
      <c r="BG86" s="433"/>
      <c r="BH86" s="433"/>
      <c r="BI86" s="433"/>
      <c r="BJ86" s="433"/>
      <c r="BK86" s="433"/>
      <c r="BL86" s="433"/>
      <c r="BM86" s="433"/>
      <c r="BN86" s="433"/>
      <c r="BO86" s="433"/>
      <c r="BP86" s="433"/>
      <c r="BQ86" s="433"/>
      <c r="BR86" s="433"/>
      <c r="BS86" s="433"/>
      <c r="BT86" s="433"/>
      <c r="BU86" s="433"/>
      <c r="BV86" s="433"/>
      <c r="BW86" s="433"/>
      <c r="BX86" s="433"/>
      <c r="BY86" s="433"/>
      <c r="BZ86" s="433"/>
      <c r="CA86" s="433"/>
      <c r="CB86" s="433"/>
      <c r="CC86" s="433"/>
      <c r="CD86" s="433"/>
      <c r="CE86" s="433"/>
      <c r="CF86" s="443"/>
    </row>
    <row r="87" spans="3:84" ht="3.75" customHeight="1" x14ac:dyDescent="0.15">
      <c r="C87" s="449"/>
      <c r="D87" s="433"/>
      <c r="E87" s="433"/>
      <c r="F87" s="433"/>
      <c r="G87" s="433"/>
      <c r="H87" s="433"/>
      <c r="I87" s="433"/>
      <c r="J87" s="433"/>
      <c r="K87" s="433"/>
      <c r="L87" s="433"/>
      <c r="M87" s="433"/>
      <c r="N87" s="433"/>
      <c r="O87" s="433"/>
      <c r="P87" s="433"/>
      <c r="Q87" s="433"/>
      <c r="R87" s="433"/>
      <c r="S87" s="433"/>
      <c r="T87" s="433"/>
      <c r="U87" s="433"/>
      <c r="V87" s="433"/>
      <c r="W87" s="433"/>
      <c r="X87" s="433"/>
      <c r="Y87" s="433"/>
      <c r="Z87" s="433"/>
      <c r="AA87" s="433"/>
      <c r="AB87" s="433"/>
      <c r="AC87" s="433"/>
      <c r="AD87" s="433"/>
      <c r="AE87" s="433"/>
      <c r="AF87" s="433"/>
      <c r="AG87" s="433"/>
      <c r="AH87" s="433"/>
      <c r="AI87" s="433"/>
      <c r="AJ87" s="433"/>
      <c r="AK87" s="433"/>
      <c r="AL87" s="433"/>
      <c r="AM87" s="433"/>
      <c r="AN87" s="433"/>
      <c r="AO87" s="433"/>
      <c r="AP87" s="433"/>
      <c r="AQ87" s="433"/>
      <c r="AR87" s="433"/>
      <c r="AS87" s="433"/>
      <c r="AV87" s="433"/>
      <c r="AW87" s="433"/>
      <c r="AX87" s="433"/>
      <c r="AY87" s="433"/>
      <c r="AZ87" s="433"/>
      <c r="BA87" s="433"/>
      <c r="BB87" s="433"/>
      <c r="BC87" s="433"/>
      <c r="BD87" s="433"/>
      <c r="BE87" s="433"/>
      <c r="BF87" s="433"/>
      <c r="BG87" s="433"/>
      <c r="BH87" s="433"/>
      <c r="BI87" s="433"/>
      <c r="BJ87" s="433"/>
      <c r="BK87" s="433"/>
      <c r="BL87" s="433"/>
      <c r="BM87" s="433"/>
      <c r="BN87" s="433"/>
      <c r="BO87" s="433"/>
      <c r="BP87" s="433"/>
      <c r="BQ87" s="433"/>
      <c r="BR87" s="433"/>
      <c r="BS87" s="433"/>
      <c r="BT87" s="433"/>
      <c r="BU87" s="433"/>
      <c r="BV87" s="433"/>
      <c r="BW87" s="433"/>
      <c r="BX87" s="433"/>
      <c r="BY87" s="433"/>
      <c r="BZ87" s="433"/>
      <c r="CA87" s="433"/>
      <c r="CB87" s="433"/>
      <c r="CC87" s="433"/>
      <c r="CD87" s="433"/>
      <c r="CE87" s="433"/>
      <c r="CF87" s="443"/>
    </row>
    <row r="88" spans="3:84" ht="3.75" customHeight="1" x14ac:dyDescent="0.15">
      <c r="C88" s="449"/>
      <c r="D88" s="433"/>
      <c r="E88" s="433"/>
      <c r="F88" s="433"/>
      <c r="G88" s="433"/>
      <c r="H88" s="433"/>
      <c r="I88" s="433"/>
      <c r="J88" s="433"/>
      <c r="K88" s="433"/>
      <c r="L88" s="433"/>
      <c r="M88" s="433"/>
      <c r="N88" s="433"/>
      <c r="O88" s="433"/>
      <c r="P88" s="433"/>
      <c r="Q88" s="433"/>
      <c r="R88" s="433"/>
      <c r="S88" s="433"/>
      <c r="T88" s="433"/>
      <c r="U88" s="433"/>
      <c r="V88" s="433"/>
      <c r="W88" s="433"/>
      <c r="X88" s="433"/>
      <c r="Y88" s="433"/>
      <c r="Z88" s="433"/>
      <c r="AA88" s="433"/>
      <c r="AB88" s="433"/>
      <c r="AC88" s="433"/>
      <c r="AD88" s="433"/>
      <c r="AE88" s="433"/>
      <c r="AF88" s="433"/>
      <c r="AG88" s="433"/>
      <c r="AH88" s="433"/>
      <c r="AI88" s="433"/>
      <c r="AJ88" s="433"/>
      <c r="AK88" s="433"/>
      <c r="AL88" s="433"/>
      <c r="AM88" s="433"/>
      <c r="AN88" s="433"/>
      <c r="AO88" s="433"/>
      <c r="AP88" s="433"/>
      <c r="AQ88" s="433"/>
      <c r="AR88" s="433"/>
      <c r="AS88" s="433"/>
      <c r="AV88" s="433"/>
      <c r="AW88" s="433"/>
      <c r="AX88" s="433"/>
      <c r="AY88" s="433"/>
      <c r="AZ88" s="433"/>
      <c r="BA88" s="433"/>
      <c r="BB88" s="433"/>
      <c r="BC88" s="433"/>
      <c r="BD88" s="433"/>
      <c r="BE88" s="433"/>
      <c r="BF88" s="433"/>
      <c r="BG88" s="433"/>
      <c r="BH88" s="433"/>
      <c r="BI88" s="433"/>
      <c r="BJ88" s="433"/>
      <c r="BK88" s="433"/>
      <c r="BL88" s="433"/>
      <c r="BM88" s="433"/>
      <c r="BN88" s="433"/>
      <c r="BO88" s="433"/>
      <c r="BP88" s="433"/>
      <c r="BQ88" s="433"/>
      <c r="BR88" s="433"/>
      <c r="BS88" s="433"/>
      <c r="BT88" s="433"/>
      <c r="BU88" s="433"/>
      <c r="BV88" s="433"/>
      <c r="BW88" s="433"/>
      <c r="BX88" s="433"/>
      <c r="BY88" s="433"/>
      <c r="BZ88" s="433"/>
      <c r="CA88" s="433"/>
      <c r="CB88" s="433"/>
      <c r="CC88" s="433"/>
      <c r="CD88" s="433"/>
      <c r="CE88" s="433"/>
      <c r="CF88" s="443"/>
    </row>
    <row r="89" spans="3:84" ht="3.75" customHeight="1" x14ac:dyDescent="0.15">
      <c r="C89" s="449"/>
      <c r="D89" s="433"/>
      <c r="E89" s="433"/>
      <c r="F89" s="433"/>
      <c r="G89" s="433"/>
      <c r="H89" s="433"/>
      <c r="I89" s="433"/>
      <c r="J89" s="433"/>
      <c r="K89" s="433"/>
      <c r="L89" s="433"/>
      <c r="M89" s="433"/>
      <c r="N89" s="433"/>
      <c r="O89" s="433"/>
      <c r="P89" s="433"/>
      <c r="Q89" s="433"/>
      <c r="R89" s="433"/>
      <c r="S89" s="433"/>
      <c r="T89" s="433"/>
      <c r="U89" s="433"/>
      <c r="V89" s="433"/>
      <c r="W89" s="433"/>
      <c r="X89" s="433"/>
      <c r="Y89" s="433"/>
      <c r="Z89" s="433"/>
      <c r="AA89" s="433"/>
      <c r="AB89" s="433"/>
      <c r="AC89" s="433"/>
      <c r="AD89" s="433"/>
      <c r="AE89" s="433"/>
      <c r="AF89" s="433"/>
      <c r="AG89" s="433"/>
      <c r="AH89" s="433"/>
      <c r="AI89" s="433"/>
      <c r="AJ89" s="433"/>
      <c r="AK89" s="433"/>
      <c r="AL89" s="433"/>
      <c r="AM89" s="433"/>
      <c r="AN89" s="433"/>
      <c r="AO89" s="433"/>
      <c r="AP89" s="433"/>
      <c r="AQ89" s="433"/>
      <c r="AR89" s="433"/>
      <c r="AS89" s="433"/>
      <c r="AV89" s="433"/>
      <c r="AW89" s="433"/>
      <c r="AX89" s="433"/>
      <c r="AY89" s="433"/>
      <c r="AZ89" s="433"/>
      <c r="BA89" s="433"/>
      <c r="BB89" s="433"/>
      <c r="BC89" s="433"/>
      <c r="BD89" s="433"/>
      <c r="BE89" s="433"/>
      <c r="BF89" s="433"/>
      <c r="BG89" s="433"/>
      <c r="BH89" s="433"/>
      <c r="BI89" s="433"/>
      <c r="BJ89" s="433"/>
      <c r="BK89" s="433"/>
      <c r="BL89" s="433"/>
      <c r="BM89" s="433"/>
      <c r="BN89" s="433"/>
      <c r="BO89" s="433"/>
      <c r="BP89" s="433"/>
      <c r="BQ89" s="433"/>
      <c r="BR89" s="433"/>
      <c r="BS89" s="433"/>
      <c r="BT89" s="433"/>
      <c r="BU89" s="433"/>
      <c r="BV89" s="433"/>
      <c r="BW89" s="433"/>
      <c r="BX89" s="433"/>
      <c r="BY89" s="433"/>
      <c r="BZ89" s="433"/>
      <c r="CA89" s="433"/>
      <c r="CB89" s="433"/>
      <c r="CC89" s="433"/>
      <c r="CD89" s="433"/>
      <c r="CE89" s="433"/>
      <c r="CF89" s="443"/>
    </row>
    <row r="90" spans="3:84" ht="3.75" customHeight="1" x14ac:dyDescent="0.15">
      <c r="C90" s="449"/>
      <c r="D90" s="433"/>
      <c r="E90" s="433"/>
      <c r="F90" s="433"/>
      <c r="G90" s="433"/>
      <c r="H90" s="433"/>
      <c r="I90" s="433"/>
      <c r="J90" s="433"/>
      <c r="K90" s="433"/>
      <c r="L90" s="433"/>
      <c r="M90" s="433"/>
      <c r="N90" s="433"/>
      <c r="O90" s="433"/>
      <c r="P90" s="433"/>
      <c r="Q90" s="433"/>
      <c r="R90" s="433"/>
      <c r="S90" s="433"/>
      <c r="T90" s="433"/>
      <c r="U90" s="433"/>
      <c r="V90" s="433"/>
      <c r="W90" s="433"/>
      <c r="X90" s="433"/>
      <c r="Y90" s="433"/>
      <c r="Z90" s="433"/>
      <c r="AA90" s="433"/>
      <c r="AB90" s="433"/>
      <c r="AC90" s="433"/>
      <c r="AD90" s="433"/>
      <c r="AE90" s="433"/>
      <c r="AF90" s="433"/>
      <c r="AG90" s="433"/>
      <c r="AH90" s="433"/>
      <c r="AI90" s="433"/>
      <c r="AJ90" s="433"/>
      <c r="AK90" s="433"/>
      <c r="AL90" s="433"/>
      <c r="AM90" s="433"/>
      <c r="AN90" s="433"/>
      <c r="AO90" s="433"/>
      <c r="AP90" s="433"/>
      <c r="AQ90" s="433"/>
      <c r="AR90" s="433"/>
      <c r="AS90" s="433"/>
      <c r="AV90" s="433"/>
      <c r="AW90" s="433"/>
      <c r="AX90" s="433"/>
      <c r="AY90" s="433"/>
      <c r="AZ90" s="433"/>
      <c r="BA90" s="433"/>
      <c r="BB90" s="433"/>
      <c r="BC90" s="433"/>
      <c r="BD90" s="433"/>
      <c r="BE90" s="433"/>
      <c r="BF90" s="433"/>
      <c r="BG90" s="433"/>
      <c r="BH90" s="433"/>
      <c r="BI90" s="433"/>
      <c r="BJ90" s="433"/>
      <c r="BK90" s="433"/>
      <c r="BL90" s="433"/>
      <c r="BM90" s="433"/>
      <c r="BN90" s="433"/>
      <c r="BO90" s="433"/>
      <c r="BP90" s="433"/>
      <c r="BQ90" s="433"/>
      <c r="BR90" s="433"/>
      <c r="BS90" s="433"/>
      <c r="BT90" s="433"/>
      <c r="BU90" s="433"/>
      <c r="BV90" s="433"/>
      <c r="BW90" s="433"/>
      <c r="BX90" s="433"/>
      <c r="BY90" s="433"/>
      <c r="BZ90" s="433"/>
      <c r="CA90" s="433"/>
      <c r="CB90" s="433"/>
      <c r="CC90" s="433"/>
      <c r="CD90" s="433"/>
      <c r="CE90" s="433"/>
      <c r="CF90" s="443"/>
    </row>
    <row r="91" spans="3:84" ht="3.75" customHeight="1" x14ac:dyDescent="0.15">
      <c r="C91" s="449"/>
      <c r="D91" s="433"/>
      <c r="E91" s="433"/>
      <c r="F91" s="433"/>
      <c r="G91" s="433"/>
      <c r="H91" s="433"/>
      <c r="I91" s="433"/>
      <c r="J91" s="433"/>
      <c r="K91" s="433"/>
      <c r="L91" s="433"/>
      <c r="M91" s="433"/>
      <c r="N91" s="433"/>
      <c r="O91" s="433"/>
      <c r="P91" s="433"/>
      <c r="Q91" s="433"/>
      <c r="R91" s="433"/>
      <c r="S91" s="433"/>
      <c r="T91" s="433"/>
      <c r="U91" s="433"/>
      <c r="V91" s="433"/>
      <c r="W91" s="433"/>
      <c r="X91" s="433"/>
      <c r="Y91" s="433"/>
      <c r="Z91" s="433"/>
      <c r="AA91" s="433"/>
      <c r="AB91" s="433"/>
      <c r="AC91" s="433"/>
      <c r="AD91" s="433"/>
      <c r="AE91" s="433"/>
      <c r="AF91" s="433"/>
      <c r="AG91" s="433"/>
      <c r="AH91" s="433"/>
      <c r="AI91" s="433"/>
      <c r="AJ91" s="433"/>
      <c r="AK91" s="433"/>
      <c r="AL91" s="433"/>
      <c r="AM91" s="433"/>
      <c r="AN91" s="433"/>
      <c r="AO91" s="433"/>
      <c r="AP91" s="433"/>
      <c r="AQ91" s="433"/>
      <c r="AR91" s="433"/>
      <c r="AS91" s="433"/>
      <c r="AV91" s="433"/>
      <c r="AW91" s="433"/>
      <c r="AX91" s="433"/>
      <c r="AY91" s="433"/>
      <c r="AZ91" s="433"/>
      <c r="BA91" s="433"/>
      <c r="BB91" s="433"/>
      <c r="BC91" s="433"/>
      <c r="BD91" s="433"/>
      <c r="BE91" s="433"/>
      <c r="BF91" s="433"/>
      <c r="BG91" s="433"/>
      <c r="BH91" s="433"/>
      <c r="BI91" s="433"/>
      <c r="BJ91" s="433"/>
      <c r="BK91" s="433"/>
      <c r="BL91" s="433"/>
      <c r="BM91" s="433"/>
      <c r="BN91" s="433"/>
      <c r="BO91" s="433"/>
      <c r="BP91" s="433"/>
      <c r="BQ91" s="433"/>
      <c r="BR91" s="433"/>
      <c r="BS91" s="433"/>
      <c r="BT91" s="433"/>
      <c r="BU91" s="433"/>
      <c r="BV91" s="433"/>
      <c r="BW91" s="433"/>
      <c r="BX91" s="433"/>
      <c r="BY91" s="433"/>
      <c r="BZ91" s="433"/>
      <c r="CA91" s="433"/>
      <c r="CB91" s="433"/>
      <c r="CC91" s="433"/>
      <c r="CD91" s="433"/>
      <c r="CE91" s="433"/>
      <c r="CF91" s="443"/>
    </row>
    <row r="92" spans="3:84" ht="3.75" customHeight="1" x14ac:dyDescent="0.15">
      <c r="C92" s="449"/>
      <c r="D92" s="433"/>
      <c r="E92" s="433"/>
      <c r="F92" s="433"/>
      <c r="G92" s="433"/>
      <c r="H92" s="433"/>
      <c r="I92" s="433"/>
      <c r="J92" s="433"/>
      <c r="K92" s="433"/>
      <c r="L92" s="433"/>
      <c r="M92" s="433"/>
      <c r="N92" s="433"/>
      <c r="O92" s="433"/>
      <c r="P92" s="433"/>
      <c r="Q92" s="433"/>
      <c r="R92" s="433"/>
      <c r="S92" s="433"/>
      <c r="T92" s="433"/>
      <c r="U92" s="433"/>
      <c r="V92" s="433"/>
      <c r="W92" s="433"/>
      <c r="X92" s="433"/>
      <c r="Y92" s="433"/>
      <c r="Z92" s="433"/>
      <c r="AA92" s="433"/>
      <c r="AB92" s="433"/>
      <c r="AC92" s="433"/>
      <c r="AD92" s="433"/>
      <c r="AE92" s="433"/>
      <c r="AF92" s="433"/>
      <c r="AG92" s="433"/>
      <c r="AH92" s="433"/>
      <c r="AI92" s="433"/>
      <c r="AJ92" s="433"/>
      <c r="AK92" s="433"/>
      <c r="AL92" s="433"/>
      <c r="AM92" s="433"/>
      <c r="AN92" s="433"/>
      <c r="AO92" s="433"/>
      <c r="AP92" s="433"/>
      <c r="AQ92" s="433"/>
      <c r="AR92" s="433"/>
      <c r="AS92" s="433"/>
      <c r="AV92" s="433"/>
      <c r="AW92" s="433"/>
      <c r="AX92" s="433"/>
      <c r="AY92" s="433"/>
      <c r="AZ92" s="433"/>
      <c r="BA92" s="433"/>
      <c r="BB92" s="433"/>
      <c r="BC92" s="433"/>
      <c r="BD92" s="433"/>
      <c r="BE92" s="433"/>
      <c r="BF92" s="433"/>
      <c r="BG92" s="433"/>
      <c r="BH92" s="433"/>
      <c r="BI92" s="433"/>
      <c r="BJ92" s="433"/>
      <c r="BK92" s="433"/>
      <c r="BL92" s="433"/>
      <c r="BM92" s="433"/>
      <c r="BN92" s="433"/>
      <c r="BO92" s="433"/>
      <c r="BP92" s="433"/>
      <c r="BQ92" s="433"/>
      <c r="BR92" s="433"/>
      <c r="BS92" s="433"/>
      <c r="BT92" s="433"/>
      <c r="BU92" s="433"/>
      <c r="BV92" s="433"/>
      <c r="BW92" s="433"/>
      <c r="BX92" s="433"/>
      <c r="BY92" s="433"/>
      <c r="BZ92" s="433"/>
      <c r="CA92" s="433"/>
      <c r="CB92" s="433"/>
      <c r="CC92" s="433"/>
      <c r="CD92" s="433"/>
      <c r="CE92" s="433"/>
      <c r="CF92" s="443"/>
    </row>
    <row r="93" spans="3:84" ht="3.75" customHeight="1" x14ac:dyDescent="0.15">
      <c r="C93" s="449"/>
      <c r="D93" s="433"/>
      <c r="E93" s="433"/>
      <c r="F93" s="433"/>
      <c r="G93" s="433"/>
      <c r="H93" s="433"/>
      <c r="I93" s="433"/>
      <c r="J93" s="433"/>
      <c r="K93" s="433"/>
      <c r="L93" s="433"/>
      <c r="M93" s="433"/>
      <c r="N93" s="433"/>
      <c r="O93" s="433"/>
      <c r="P93" s="433"/>
      <c r="Q93" s="433"/>
      <c r="R93" s="433"/>
      <c r="S93" s="433"/>
      <c r="T93" s="433"/>
      <c r="U93" s="433"/>
      <c r="V93" s="433"/>
      <c r="W93" s="433"/>
      <c r="X93" s="433"/>
      <c r="Y93" s="433"/>
      <c r="Z93" s="433"/>
      <c r="AA93" s="433"/>
      <c r="AB93" s="433"/>
      <c r="AC93" s="433"/>
      <c r="AD93" s="433"/>
      <c r="AE93" s="433"/>
      <c r="AF93" s="433"/>
      <c r="AG93" s="433"/>
      <c r="AH93" s="433"/>
      <c r="AI93" s="433"/>
      <c r="AJ93" s="433"/>
      <c r="AK93" s="433"/>
      <c r="AL93" s="433"/>
      <c r="AM93" s="433"/>
      <c r="AN93" s="433"/>
      <c r="AO93" s="433"/>
      <c r="AP93" s="433"/>
      <c r="AQ93" s="433"/>
      <c r="AR93" s="433"/>
      <c r="AS93" s="433"/>
      <c r="AV93" s="433"/>
      <c r="AW93" s="433"/>
      <c r="AX93" s="433"/>
      <c r="AY93" s="433"/>
      <c r="AZ93" s="433"/>
      <c r="BA93" s="433"/>
      <c r="BB93" s="433"/>
      <c r="BC93" s="433"/>
      <c r="BD93" s="433"/>
      <c r="BE93" s="433"/>
      <c r="BF93" s="433"/>
      <c r="BG93" s="433"/>
      <c r="BH93" s="433"/>
      <c r="BI93" s="433"/>
      <c r="BJ93" s="433"/>
      <c r="BK93" s="433"/>
      <c r="BL93" s="433"/>
      <c r="BM93" s="433"/>
      <c r="BN93" s="433"/>
      <c r="BO93" s="433"/>
      <c r="BP93" s="433"/>
      <c r="BQ93" s="433"/>
      <c r="BR93" s="433"/>
      <c r="BS93" s="433"/>
      <c r="BT93" s="433"/>
      <c r="BU93" s="433"/>
      <c r="BV93" s="433"/>
      <c r="BW93" s="433"/>
      <c r="BX93" s="433"/>
      <c r="BY93" s="433"/>
      <c r="BZ93" s="433"/>
      <c r="CA93" s="433"/>
      <c r="CB93" s="433"/>
      <c r="CC93" s="433"/>
      <c r="CD93" s="433"/>
      <c r="CE93" s="433"/>
      <c r="CF93" s="443"/>
    </row>
    <row r="94" spans="3:84" ht="3.75" customHeight="1" x14ac:dyDescent="0.15">
      <c r="C94" s="449"/>
      <c r="D94" s="433"/>
      <c r="E94" s="433"/>
      <c r="F94" s="433"/>
      <c r="G94" s="433"/>
      <c r="H94" s="433"/>
      <c r="I94" s="433"/>
      <c r="J94" s="433"/>
      <c r="K94" s="433"/>
      <c r="L94" s="433"/>
      <c r="M94" s="433"/>
      <c r="N94" s="433"/>
      <c r="O94" s="433"/>
      <c r="P94" s="433"/>
      <c r="Q94" s="433"/>
      <c r="R94" s="433"/>
      <c r="S94" s="433"/>
      <c r="T94" s="433"/>
      <c r="U94" s="433"/>
      <c r="V94" s="433"/>
      <c r="W94" s="433"/>
      <c r="X94" s="433"/>
      <c r="Y94" s="433"/>
      <c r="Z94" s="433"/>
      <c r="AA94" s="433"/>
      <c r="AB94" s="433"/>
      <c r="AC94" s="433"/>
      <c r="AD94" s="433"/>
      <c r="AE94" s="433"/>
      <c r="AF94" s="433"/>
      <c r="AG94" s="433"/>
      <c r="AH94" s="433"/>
      <c r="AI94" s="433"/>
      <c r="AJ94" s="433"/>
      <c r="AK94" s="433"/>
      <c r="AL94" s="433"/>
      <c r="AM94" s="433"/>
      <c r="AN94" s="433"/>
      <c r="AO94" s="433"/>
      <c r="AP94" s="433"/>
      <c r="AQ94" s="433"/>
      <c r="AR94" s="433"/>
      <c r="AS94" s="433"/>
      <c r="AV94" s="433"/>
      <c r="AW94" s="433"/>
      <c r="AX94" s="433"/>
      <c r="AY94" s="433"/>
      <c r="AZ94" s="433"/>
      <c r="BA94" s="433"/>
      <c r="BB94" s="433"/>
      <c r="BC94" s="433"/>
      <c r="BD94" s="433"/>
      <c r="BE94" s="433"/>
      <c r="BF94" s="433"/>
      <c r="BG94" s="433"/>
      <c r="BH94" s="433"/>
      <c r="BI94" s="433"/>
      <c r="BJ94" s="433"/>
      <c r="BK94" s="433"/>
      <c r="BL94" s="433"/>
      <c r="BM94" s="433"/>
      <c r="BN94" s="433"/>
      <c r="BO94" s="433"/>
      <c r="BP94" s="433"/>
      <c r="BQ94" s="433"/>
      <c r="BR94" s="433"/>
      <c r="BS94" s="433"/>
      <c r="BT94" s="433"/>
      <c r="BU94" s="433"/>
      <c r="BV94" s="433"/>
      <c r="BW94" s="433"/>
      <c r="BX94" s="433"/>
      <c r="BY94" s="433"/>
      <c r="BZ94" s="433"/>
      <c r="CA94" s="433"/>
      <c r="CB94" s="433"/>
      <c r="CC94" s="433"/>
      <c r="CD94" s="433"/>
      <c r="CE94" s="433"/>
      <c r="CF94" s="443"/>
    </row>
    <row r="95" spans="3:84" ht="3.75" customHeight="1" x14ac:dyDescent="0.15">
      <c r="C95" s="449"/>
      <c r="D95" s="433"/>
      <c r="E95" s="433"/>
      <c r="F95" s="433"/>
      <c r="G95" s="433"/>
      <c r="H95" s="433"/>
      <c r="I95" s="433"/>
      <c r="J95" s="433"/>
      <c r="K95" s="433"/>
      <c r="L95" s="433"/>
      <c r="M95" s="433"/>
      <c r="N95" s="433"/>
      <c r="O95" s="433"/>
      <c r="P95" s="433"/>
      <c r="Q95" s="433"/>
      <c r="R95" s="433"/>
      <c r="S95" s="433"/>
      <c r="T95" s="433"/>
      <c r="U95" s="433"/>
      <c r="V95" s="433"/>
      <c r="W95" s="433"/>
      <c r="X95" s="433"/>
      <c r="Y95" s="433"/>
      <c r="Z95" s="433"/>
      <c r="AA95" s="433"/>
      <c r="AB95" s="433"/>
      <c r="AC95" s="433"/>
      <c r="AD95" s="433"/>
      <c r="AE95" s="433"/>
      <c r="AF95" s="433"/>
      <c r="AG95" s="433"/>
      <c r="AH95" s="433"/>
      <c r="AI95" s="433"/>
      <c r="AJ95" s="433"/>
      <c r="AK95" s="433"/>
      <c r="AL95" s="433"/>
      <c r="AM95" s="433"/>
      <c r="AN95" s="433"/>
      <c r="AO95" s="433"/>
      <c r="AP95" s="433"/>
      <c r="AQ95" s="433"/>
      <c r="AR95" s="433"/>
      <c r="AS95" s="433"/>
      <c r="AV95" s="433"/>
      <c r="AW95" s="433"/>
      <c r="AX95" s="433"/>
      <c r="AY95" s="433"/>
      <c r="AZ95" s="433"/>
      <c r="BA95" s="433"/>
      <c r="BB95" s="433"/>
      <c r="BC95" s="433"/>
      <c r="BD95" s="433"/>
      <c r="BE95" s="433"/>
      <c r="BF95" s="433"/>
      <c r="BG95" s="433"/>
      <c r="BH95" s="433"/>
      <c r="BI95" s="433"/>
      <c r="BJ95" s="433"/>
      <c r="BK95" s="433"/>
      <c r="BL95" s="433"/>
      <c r="BM95" s="433"/>
      <c r="BN95" s="433"/>
      <c r="BO95" s="433"/>
      <c r="BP95" s="433"/>
      <c r="BQ95" s="433"/>
      <c r="BR95" s="433"/>
      <c r="BS95" s="433"/>
      <c r="BT95" s="433"/>
      <c r="BU95" s="433"/>
      <c r="BV95" s="433"/>
      <c r="BW95" s="433"/>
      <c r="BX95" s="433"/>
      <c r="BY95" s="433"/>
      <c r="BZ95" s="433"/>
      <c r="CA95" s="433"/>
      <c r="CB95" s="433"/>
      <c r="CC95" s="433"/>
      <c r="CD95" s="433"/>
      <c r="CE95" s="433"/>
      <c r="CF95" s="443"/>
    </row>
    <row r="96" spans="3:84" ht="3.75" customHeight="1" x14ac:dyDescent="0.15">
      <c r="C96" s="449"/>
      <c r="D96" s="433"/>
      <c r="E96" s="433"/>
      <c r="F96" s="433"/>
      <c r="G96" s="433"/>
      <c r="H96" s="433"/>
      <c r="I96" s="433"/>
      <c r="J96" s="433"/>
      <c r="K96" s="433"/>
      <c r="L96" s="433"/>
      <c r="M96" s="433"/>
      <c r="N96" s="433"/>
      <c r="O96" s="433"/>
      <c r="P96" s="433"/>
      <c r="Q96" s="433"/>
      <c r="R96" s="433"/>
      <c r="S96" s="433"/>
      <c r="T96" s="433"/>
      <c r="U96" s="433"/>
      <c r="V96" s="433"/>
      <c r="W96" s="433"/>
      <c r="X96" s="433"/>
      <c r="Y96" s="433"/>
      <c r="Z96" s="433"/>
      <c r="AA96" s="433"/>
      <c r="AB96" s="433"/>
      <c r="AC96" s="433"/>
      <c r="AD96" s="433"/>
      <c r="AE96" s="433"/>
      <c r="AF96" s="433"/>
      <c r="AG96" s="433"/>
      <c r="AH96" s="433"/>
      <c r="AI96" s="433"/>
      <c r="AJ96" s="433"/>
      <c r="AK96" s="433"/>
      <c r="AL96" s="433"/>
      <c r="AM96" s="433"/>
      <c r="AN96" s="433"/>
      <c r="AO96" s="433"/>
      <c r="AP96" s="433"/>
      <c r="AQ96" s="433"/>
      <c r="AR96" s="433"/>
      <c r="AS96" s="433"/>
      <c r="AV96" s="433"/>
      <c r="AW96" s="433"/>
      <c r="AX96" s="433"/>
      <c r="AY96" s="433"/>
      <c r="AZ96" s="433"/>
      <c r="BA96" s="433"/>
      <c r="BB96" s="433"/>
      <c r="BC96" s="433"/>
      <c r="BD96" s="433"/>
      <c r="BE96" s="433"/>
      <c r="BF96" s="433"/>
      <c r="BG96" s="433"/>
      <c r="BH96" s="433"/>
      <c r="BI96" s="433"/>
      <c r="BJ96" s="433"/>
      <c r="BK96" s="433"/>
      <c r="BL96" s="433"/>
      <c r="BM96" s="433"/>
      <c r="BN96" s="433"/>
      <c r="BO96" s="433"/>
      <c r="BP96" s="433"/>
      <c r="BQ96" s="433"/>
      <c r="BR96" s="433"/>
      <c r="BS96" s="433"/>
      <c r="BT96" s="433"/>
      <c r="BU96" s="433"/>
      <c r="BV96" s="433"/>
      <c r="BW96" s="433"/>
      <c r="BX96" s="433"/>
      <c r="BY96" s="433"/>
      <c r="BZ96" s="433"/>
      <c r="CA96" s="433"/>
      <c r="CB96" s="433"/>
      <c r="CC96" s="433"/>
      <c r="CD96" s="433"/>
      <c r="CE96" s="433"/>
      <c r="CF96" s="443"/>
    </row>
    <row r="97" spans="3:84" ht="3.75" customHeight="1" x14ac:dyDescent="0.15">
      <c r="C97" s="449"/>
      <c r="D97" s="433"/>
      <c r="E97" s="433"/>
      <c r="F97" s="433"/>
      <c r="G97" s="433"/>
      <c r="H97" s="433"/>
      <c r="I97" s="433"/>
      <c r="J97" s="433"/>
      <c r="K97" s="433"/>
      <c r="L97" s="433"/>
      <c r="M97" s="433"/>
      <c r="N97" s="433"/>
      <c r="O97" s="433"/>
      <c r="P97" s="433"/>
      <c r="Q97" s="433"/>
      <c r="R97" s="433"/>
      <c r="S97" s="433"/>
      <c r="T97" s="433"/>
      <c r="U97" s="433"/>
      <c r="V97" s="433"/>
      <c r="W97" s="433"/>
      <c r="X97" s="433"/>
      <c r="Y97" s="433"/>
      <c r="Z97" s="433"/>
      <c r="AA97" s="433"/>
      <c r="AB97" s="433"/>
      <c r="AC97" s="433"/>
      <c r="AD97" s="433"/>
      <c r="AE97" s="433"/>
      <c r="AF97" s="433"/>
      <c r="AG97" s="433"/>
      <c r="AH97" s="433"/>
      <c r="AI97" s="433"/>
      <c r="AJ97" s="433"/>
      <c r="AK97" s="433"/>
      <c r="AL97" s="433"/>
      <c r="AM97" s="433"/>
      <c r="AN97" s="433"/>
      <c r="AO97" s="433"/>
      <c r="AP97" s="433"/>
      <c r="AQ97" s="433"/>
      <c r="AR97" s="433"/>
      <c r="AS97" s="433"/>
      <c r="AV97" s="433"/>
      <c r="AW97" s="433"/>
      <c r="AX97" s="433"/>
      <c r="AY97" s="433"/>
      <c r="AZ97" s="433"/>
      <c r="BA97" s="433"/>
      <c r="BB97" s="433"/>
      <c r="BC97" s="433"/>
      <c r="BD97" s="433"/>
      <c r="BE97" s="433"/>
      <c r="BF97" s="433"/>
      <c r="BG97" s="433"/>
      <c r="BH97" s="433"/>
      <c r="BI97" s="433"/>
      <c r="BJ97" s="433"/>
      <c r="BK97" s="433"/>
      <c r="BL97" s="433"/>
      <c r="BM97" s="433"/>
      <c r="BN97" s="433"/>
      <c r="BO97" s="433"/>
      <c r="BP97" s="433"/>
      <c r="BQ97" s="433"/>
      <c r="BR97" s="433"/>
      <c r="BS97" s="433"/>
      <c r="BT97" s="433"/>
      <c r="BU97" s="433"/>
      <c r="BV97" s="433"/>
      <c r="BW97" s="433"/>
      <c r="BX97" s="433"/>
      <c r="BY97" s="433"/>
      <c r="BZ97" s="433"/>
      <c r="CA97" s="433"/>
      <c r="CB97" s="433"/>
      <c r="CC97" s="433"/>
      <c r="CD97" s="433"/>
      <c r="CE97" s="433"/>
      <c r="CF97" s="443"/>
    </row>
    <row r="98" spans="3:84" ht="3.75" customHeight="1" x14ac:dyDescent="0.15">
      <c r="C98" s="449"/>
      <c r="D98" s="433"/>
      <c r="E98" s="433"/>
      <c r="F98" s="433"/>
      <c r="G98" s="433"/>
      <c r="H98" s="433"/>
      <c r="I98" s="433"/>
      <c r="J98" s="433"/>
      <c r="K98" s="433"/>
      <c r="L98" s="433"/>
      <c r="M98" s="433"/>
      <c r="N98" s="433"/>
      <c r="O98" s="433"/>
      <c r="P98" s="433"/>
      <c r="Q98" s="433"/>
      <c r="R98" s="433"/>
      <c r="S98" s="433"/>
      <c r="T98" s="433"/>
      <c r="U98" s="433"/>
      <c r="V98" s="433"/>
      <c r="W98" s="433"/>
      <c r="X98" s="433"/>
      <c r="Y98" s="433"/>
      <c r="Z98" s="433"/>
      <c r="AA98" s="433"/>
      <c r="AB98" s="433"/>
      <c r="AC98" s="433"/>
      <c r="AD98" s="433"/>
      <c r="AE98" s="433"/>
      <c r="AF98" s="433"/>
      <c r="AG98" s="433"/>
      <c r="AH98" s="433"/>
      <c r="AI98" s="433"/>
      <c r="AJ98" s="433"/>
      <c r="AK98" s="433"/>
      <c r="AL98" s="433"/>
      <c r="AM98" s="433"/>
      <c r="AN98" s="433"/>
      <c r="AO98" s="433"/>
      <c r="AP98" s="433"/>
      <c r="AQ98" s="433"/>
      <c r="AR98" s="433"/>
      <c r="AS98" s="433"/>
      <c r="AV98" s="433"/>
      <c r="AW98" s="433"/>
      <c r="AX98" s="433"/>
      <c r="AY98" s="433"/>
      <c r="AZ98" s="433"/>
      <c r="BA98" s="433"/>
      <c r="BB98" s="433"/>
      <c r="BC98" s="433"/>
      <c r="BD98" s="433"/>
      <c r="BE98" s="433"/>
      <c r="BF98" s="433"/>
      <c r="BG98" s="433"/>
      <c r="BH98" s="433"/>
      <c r="BI98" s="433"/>
      <c r="BJ98" s="433"/>
      <c r="BK98" s="433"/>
      <c r="BL98" s="433"/>
      <c r="BM98" s="433"/>
      <c r="BN98" s="433"/>
      <c r="BO98" s="433"/>
      <c r="BP98" s="433"/>
      <c r="BQ98" s="433"/>
      <c r="BR98" s="433"/>
      <c r="BS98" s="433"/>
      <c r="BT98" s="433"/>
      <c r="BU98" s="433"/>
      <c r="BV98" s="433"/>
      <c r="BW98" s="433"/>
      <c r="BX98" s="433"/>
      <c r="BY98" s="433"/>
      <c r="BZ98" s="433"/>
      <c r="CA98" s="433"/>
      <c r="CB98" s="433"/>
      <c r="CC98" s="433"/>
      <c r="CD98" s="433"/>
      <c r="CE98" s="433"/>
      <c r="CF98" s="443"/>
    </row>
    <row r="99" spans="3:84" ht="3.75" customHeight="1" x14ac:dyDescent="0.15">
      <c r="C99" s="449"/>
      <c r="D99" s="433"/>
      <c r="E99" s="433"/>
      <c r="F99" s="433"/>
      <c r="G99" s="433"/>
      <c r="H99" s="433"/>
      <c r="I99" s="433"/>
      <c r="J99" s="433"/>
      <c r="K99" s="433"/>
      <c r="L99" s="433"/>
      <c r="M99" s="433"/>
      <c r="N99" s="433"/>
      <c r="O99" s="433"/>
      <c r="P99" s="433"/>
      <c r="Q99" s="433"/>
      <c r="R99" s="433"/>
      <c r="S99" s="433"/>
      <c r="T99" s="433"/>
      <c r="U99" s="433"/>
      <c r="V99" s="433"/>
      <c r="W99" s="433"/>
      <c r="X99" s="433"/>
      <c r="Y99" s="433"/>
      <c r="Z99" s="433"/>
      <c r="AA99" s="433"/>
      <c r="AB99" s="433"/>
      <c r="AC99" s="433"/>
      <c r="AD99" s="433"/>
      <c r="AE99" s="433"/>
      <c r="AF99" s="433"/>
      <c r="AG99" s="433"/>
      <c r="AH99" s="433"/>
      <c r="AI99" s="433"/>
      <c r="AJ99" s="433"/>
      <c r="AK99" s="433"/>
      <c r="AL99" s="433"/>
      <c r="AM99" s="433"/>
      <c r="AN99" s="433"/>
      <c r="AO99" s="433"/>
      <c r="AP99" s="433"/>
      <c r="AQ99" s="433"/>
      <c r="AR99" s="433"/>
      <c r="AS99" s="433"/>
      <c r="AV99" s="433"/>
      <c r="AW99" s="433"/>
      <c r="AX99" s="433"/>
      <c r="AY99" s="433"/>
      <c r="AZ99" s="433"/>
      <c r="BA99" s="433"/>
      <c r="BB99" s="433"/>
      <c r="BC99" s="433"/>
      <c r="BD99" s="433"/>
      <c r="BE99" s="433"/>
      <c r="BF99" s="433"/>
      <c r="BG99" s="433"/>
      <c r="BH99" s="433"/>
      <c r="BI99" s="433"/>
      <c r="BJ99" s="433"/>
      <c r="BK99" s="433"/>
      <c r="BL99" s="433"/>
      <c r="BM99" s="433"/>
      <c r="BN99" s="433"/>
      <c r="BO99" s="433"/>
      <c r="BP99" s="433"/>
      <c r="BQ99" s="433"/>
      <c r="BR99" s="433"/>
      <c r="BS99" s="433"/>
      <c r="BT99" s="433"/>
      <c r="BU99" s="433"/>
      <c r="BV99" s="433"/>
      <c r="BW99" s="433"/>
      <c r="BX99" s="433"/>
      <c r="BY99" s="433"/>
      <c r="BZ99" s="433"/>
      <c r="CA99" s="433"/>
      <c r="CB99" s="433"/>
      <c r="CC99" s="433"/>
      <c r="CD99" s="433"/>
      <c r="CE99" s="433"/>
      <c r="CF99" s="443"/>
    </row>
    <row r="100" spans="3:84" ht="3.75" customHeight="1" x14ac:dyDescent="0.15">
      <c r="C100" s="449"/>
      <c r="D100" s="433"/>
      <c r="E100" s="433"/>
      <c r="F100" s="433"/>
      <c r="G100" s="433"/>
      <c r="H100" s="433"/>
      <c r="I100" s="433"/>
      <c r="J100" s="433"/>
      <c r="K100" s="433"/>
      <c r="L100" s="433"/>
      <c r="M100" s="433"/>
      <c r="N100" s="433"/>
      <c r="O100" s="433"/>
      <c r="P100" s="433"/>
      <c r="Q100" s="433"/>
      <c r="R100" s="433"/>
      <c r="S100" s="433"/>
      <c r="T100" s="433"/>
      <c r="U100" s="433"/>
      <c r="V100" s="433"/>
      <c r="W100" s="433"/>
      <c r="X100" s="433"/>
      <c r="Y100" s="433"/>
      <c r="Z100" s="433"/>
      <c r="AA100" s="433"/>
      <c r="AB100" s="433"/>
      <c r="AC100" s="433"/>
      <c r="AD100" s="433"/>
      <c r="AE100" s="433"/>
      <c r="AF100" s="433"/>
      <c r="AG100" s="433"/>
      <c r="AH100" s="433"/>
      <c r="AI100" s="433"/>
      <c r="AJ100" s="433"/>
      <c r="AK100" s="433"/>
      <c r="AL100" s="433"/>
      <c r="AM100" s="433"/>
      <c r="AN100" s="433"/>
      <c r="AO100" s="433"/>
      <c r="AP100" s="433"/>
      <c r="AQ100" s="433"/>
      <c r="AR100" s="433"/>
      <c r="AS100" s="433"/>
      <c r="AV100" s="433"/>
      <c r="AW100" s="433"/>
      <c r="AX100" s="433"/>
      <c r="AY100" s="433"/>
      <c r="AZ100" s="433"/>
      <c r="BA100" s="433"/>
      <c r="BB100" s="433"/>
      <c r="BC100" s="433"/>
      <c r="BD100" s="433"/>
      <c r="BE100" s="433"/>
      <c r="BF100" s="433"/>
      <c r="BG100" s="433"/>
      <c r="BH100" s="433"/>
      <c r="BI100" s="433"/>
      <c r="BJ100" s="433"/>
      <c r="BK100" s="433"/>
      <c r="BL100" s="433"/>
      <c r="BM100" s="433"/>
      <c r="BN100" s="433"/>
      <c r="BO100" s="433"/>
      <c r="BP100" s="433"/>
      <c r="BQ100" s="433"/>
      <c r="BR100" s="433"/>
      <c r="BS100" s="433"/>
      <c r="BT100" s="433"/>
      <c r="BU100" s="433"/>
      <c r="BV100" s="433"/>
      <c r="BW100" s="433"/>
      <c r="BX100" s="433"/>
      <c r="BY100" s="433"/>
      <c r="BZ100" s="433"/>
      <c r="CA100" s="433"/>
      <c r="CB100" s="433"/>
      <c r="CC100" s="433"/>
      <c r="CD100" s="433"/>
      <c r="CE100" s="433"/>
      <c r="CF100" s="443"/>
    </row>
    <row r="101" spans="3:84" ht="3.75" customHeight="1" x14ac:dyDescent="0.15">
      <c r="C101" s="449"/>
      <c r="D101" s="433"/>
      <c r="E101" s="433"/>
      <c r="F101" s="433"/>
      <c r="G101" s="433"/>
      <c r="H101" s="433"/>
      <c r="I101" s="433"/>
      <c r="J101" s="433"/>
      <c r="K101" s="433"/>
      <c r="L101" s="433"/>
      <c r="M101" s="433"/>
      <c r="N101" s="433"/>
      <c r="O101" s="433"/>
      <c r="P101" s="433"/>
      <c r="Q101" s="433"/>
      <c r="R101" s="433"/>
      <c r="S101" s="433"/>
      <c r="T101" s="433"/>
      <c r="U101" s="433"/>
      <c r="V101" s="433"/>
      <c r="W101" s="433"/>
      <c r="X101" s="433"/>
      <c r="Y101" s="433"/>
      <c r="Z101" s="433"/>
      <c r="AA101" s="433"/>
      <c r="AB101" s="433"/>
      <c r="AC101" s="433"/>
      <c r="AD101" s="433"/>
      <c r="AE101" s="433"/>
      <c r="AF101" s="433"/>
      <c r="AG101" s="433"/>
      <c r="AH101" s="433"/>
      <c r="AI101" s="433"/>
      <c r="AJ101" s="433"/>
      <c r="AK101" s="433"/>
      <c r="AL101" s="433"/>
      <c r="AM101" s="433"/>
      <c r="AN101" s="433"/>
      <c r="AO101" s="433"/>
      <c r="AP101" s="433"/>
      <c r="AQ101" s="433"/>
      <c r="AR101" s="433"/>
      <c r="AS101" s="433"/>
      <c r="AV101" s="433"/>
      <c r="AW101" s="433"/>
      <c r="AX101" s="433"/>
      <c r="AY101" s="433"/>
      <c r="AZ101" s="433"/>
      <c r="BA101" s="433"/>
      <c r="BB101" s="433"/>
      <c r="BC101" s="433"/>
      <c r="BD101" s="433"/>
      <c r="BE101" s="433"/>
      <c r="BF101" s="433"/>
      <c r="BG101" s="433"/>
      <c r="BH101" s="433"/>
      <c r="BI101" s="433"/>
      <c r="BJ101" s="433"/>
      <c r="BK101" s="433"/>
      <c r="BL101" s="433"/>
      <c r="BM101" s="433"/>
      <c r="BN101" s="433"/>
      <c r="BO101" s="433"/>
      <c r="BP101" s="433"/>
      <c r="BQ101" s="433"/>
      <c r="BR101" s="433"/>
      <c r="BS101" s="433"/>
      <c r="BT101" s="433"/>
      <c r="BU101" s="433"/>
      <c r="BV101" s="433"/>
      <c r="BW101" s="433"/>
      <c r="BX101" s="433"/>
      <c r="BY101" s="433"/>
      <c r="BZ101" s="433"/>
      <c r="CA101" s="433"/>
      <c r="CB101" s="433"/>
      <c r="CC101" s="433"/>
      <c r="CD101" s="433"/>
      <c r="CE101" s="433"/>
      <c r="CF101" s="443"/>
    </row>
    <row r="102" spans="3:84" ht="3.75" customHeight="1" x14ac:dyDescent="0.15">
      <c r="C102" s="449"/>
      <c r="D102" s="433"/>
      <c r="E102" s="433"/>
      <c r="F102" s="433"/>
      <c r="G102" s="433"/>
      <c r="H102" s="433"/>
      <c r="I102" s="433"/>
      <c r="J102" s="433"/>
      <c r="K102" s="433"/>
      <c r="L102" s="433"/>
      <c r="M102" s="433"/>
      <c r="N102" s="433"/>
      <c r="O102" s="433"/>
      <c r="P102" s="433"/>
      <c r="Q102" s="433"/>
      <c r="R102" s="433"/>
      <c r="S102" s="433"/>
      <c r="T102" s="433"/>
      <c r="U102" s="433"/>
      <c r="V102" s="433"/>
      <c r="W102" s="433"/>
      <c r="X102" s="433"/>
      <c r="Y102" s="433"/>
      <c r="Z102" s="433"/>
      <c r="AA102" s="433"/>
      <c r="AB102" s="433"/>
      <c r="AC102" s="433"/>
      <c r="AD102" s="433"/>
      <c r="AE102" s="433"/>
      <c r="AF102" s="433"/>
      <c r="AG102" s="433"/>
      <c r="AH102" s="433"/>
      <c r="AI102" s="433"/>
      <c r="AJ102" s="433"/>
      <c r="AK102" s="433"/>
      <c r="AL102" s="433"/>
      <c r="AM102" s="433"/>
      <c r="AN102" s="433"/>
      <c r="AO102" s="433"/>
      <c r="AP102" s="433"/>
      <c r="AQ102" s="433"/>
      <c r="AR102" s="433"/>
      <c r="AS102" s="433"/>
      <c r="AV102" s="433"/>
      <c r="AW102" s="433"/>
      <c r="AX102" s="433"/>
      <c r="AY102" s="433"/>
      <c r="AZ102" s="433"/>
      <c r="BA102" s="433"/>
      <c r="BB102" s="433"/>
      <c r="BC102" s="433"/>
      <c r="BD102" s="433"/>
      <c r="BE102" s="433"/>
      <c r="BF102" s="433"/>
      <c r="BG102" s="433"/>
      <c r="BH102" s="433"/>
      <c r="BI102" s="433"/>
      <c r="BJ102" s="433"/>
      <c r="BK102" s="433"/>
      <c r="BL102" s="433"/>
      <c r="BM102" s="433"/>
      <c r="BN102" s="433"/>
      <c r="BO102" s="433"/>
      <c r="BP102" s="433"/>
      <c r="BQ102" s="433"/>
      <c r="BR102" s="433"/>
      <c r="BS102" s="433"/>
      <c r="BT102" s="433"/>
      <c r="BU102" s="433"/>
      <c r="BV102" s="433"/>
      <c r="BW102" s="433"/>
      <c r="BX102" s="433"/>
      <c r="BY102" s="433"/>
      <c r="BZ102" s="433"/>
      <c r="CA102" s="433"/>
      <c r="CB102" s="433"/>
      <c r="CC102" s="433"/>
      <c r="CD102" s="433"/>
      <c r="CE102" s="433"/>
      <c r="CF102" s="443"/>
    </row>
    <row r="103" spans="3:84" ht="3.75" customHeight="1" x14ac:dyDescent="0.15">
      <c r="C103" s="449"/>
      <c r="D103" s="433"/>
      <c r="E103" s="433"/>
      <c r="F103" s="433"/>
      <c r="G103" s="433"/>
      <c r="H103" s="433"/>
      <c r="I103" s="433"/>
      <c r="J103" s="433"/>
      <c r="K103" s="433"/>
      <c r="L103" s="433"/>
      <c r="M103" s="433"/>
      <c r="N103" s="433"/>
      <c r="O103" s="433"/>
      <c r="P103" s="433"/>
      <c r="Q103" s="433"/>
      <c r="R103" s="433"/>
      <c r="S103" s="433"/>
      <c r="T103" s="433"/>
      <c r="U103" s="433"/>
      <c r="V103" s="433"/>
      <c r="W103" s="433"/>
      <c r="X103" s="433"/>
      <c r="Y103" s="433"/>
      <c r="Z103" s="433"/>
      <c r="AA103" s="433"/>
      <c r="AB103" s="433"/>
      <c r="AC103" s="433"/>
      <c r="AD103" s="433"/>
      <c r="AE103" s="433"/>
      <c r="AF103" s="433"/>
      <c r="AG103" s="433"/>
      <c r="AH103" s="433"/>
      <c r="AI103" s="433"/>
      <c r="AJ103" s="433"/>
      <c r="AK103" s="433"/>
      <c r="AL103" s="433"/>
      <c r="AM103" s="433"/>
      <c r="AN103" s="433"/>
      <c r="AO103" s="433"/>
      <c r="AP103" s="433"/>
      <c r="AQ103" s="433"/>
      <c r="AR103" s="433"/>
      <c r="AS103" s="433"/>
      <c r="AV103" s="433"/>
      <c r="AW103" s="433"/>
      <c r="AX103" s="433"/>
      <c r="AY103" s="433"/>
      <c r="AZ103" s="433"/>
      <c r="BA103" s="433"/>
      <c r="BB103" s="433"/>
      <c r="BC103" s="433"/>
      <c r="BD103" s="433"/>
      <c r="BE103" s="433"/>
      <c r="BF103" s="433"/>
      <c r="BG103" s="433"/>
      <c r="BH103" s="433"/>
      <c r="BI103" s="433"/>
      <c r="BJ103" s="433"/>
      <c r="BK103" s="433"/>
      <c r="BL103" s="433"/>
      <c r="BM103" s="433"/>
      <c r="BN103" s="433"/>
      <c r="BO103" s="433"/>
      <c r="BP103" s="433"/>
      <c r="BQ103" s="433"/>
      <c r="BR103" s="433"/>
      <c r="BS103" s="433"/>
      <c r="BT103" s="433"/>
      <c r="BU103" s="433"/>
      <c r="BV103" s="433"/>
      <c r="BW103" s="433"/>
      <c r="BX103" s="433"/>
      <c r="BY103" s="433"/>
      <c r="BZ103" s="433"/>
      <c r="CA103" s="433"/>
      <c r="CB103" s="433"/>
      <c r="CC103" s="433"/>
      <c r="CD103" s="433"/>
      <c r="CE103" s="433"/>
      <c r="CF103" s="443"/>
    </row>
    <row r="104" spans="3:84" ht="3.75" customHeight="1" x14ac:dyDescent="0.15">
      <c r="C104" s="449"/>
      <c r="D104" s="433"/>
      <c r="E104" s="433"/>
      <c r="F104" s="433"/>
      <c r="G104" s="433"/>
      <c r="H104" s="433"/>
      <c r="I104" s="433"/>
      <c r="J104" s="433"/>
      <c r="K104" s="433"/>
      <c r="L104" s="433"/>
      <c r="M104" s="433"/>
      <c r="N104" s="433"/>
      <c r="O104" s="433"/>
      <c r="P104" s="433"/>
      <c r="Q104" s="433"/>
      <c r="R104" s="433"/>
      <c r="S104" s="433"/>
      <c r="T104" s="433"/>
      <c r="U104" s="433"/>
      <c r="V104" s="433"/>
      <c r="W104" s="433"/>
      <c r="X104" s="433"/>
      <c r="Y104" s="433"/>
      <c r="Z104" s="433"/>
      <c r="AA104" s="433"/>
      <c r="AB104" s="433"/>
      <c r="AC104" s="433"/>
      <c r="AD104" s="433"/>
      <c r="AE104" s="433"/>
      <c r="AF104" s="433"/>
      <c r="AG104" s="433"/>
      <c r="AH104" s="433"/>
      <c r="AI104" s="433"/>
      <c r="AJ104" s="433"/>
      <c r="AK104" s="433"/>
      <c r="AL104" s="433"/>
      <c r="AM104" s="433"/>
      <c r="AN104" s="433"/>
      <c r="AO104" s="433"/>
      <c r="AP104" s="433"/>
      <c r="AQ104" s="433"/>
      <c r="AR104" s="433"/>
      <c r="AS104" s="433"/>
      <c r="AV104" s="433"/>
      <c r="AW104" s="433"/>
      <c r="AX104" s="433"/>
      <c r="AY104" s="433"/>
      <c r="AZ104" s="433"/>
      <c r="BA104" s="433"/>
      <c r="BB104" s="433"/>
      <c r="BC104" s="433"/>
      <c r="BD104" s="433"/>
      <c r="BE104" s="433"/>
      <c r="BF104" s="433"/>
      <c r="BG104" s="433"/>
      <c r="BH104" s="433"/>
      <c r="BI104" s="433"/>
      <c r="BJ104" s="433"/>
      <c r="BK104" s="433"/>
      <c r="BL104" s="433"/>
      <c r="BM104" s="433"/>
      <c r="BN104" s="433"/>
      <c r="BO104" s="433"/>
      <c r="BP104" s="433"/>
      <c r="BQ104" s="433"/>
      <c r="BR104" s="433"/>
      <c r="BS104" s="433"/>
      <c r="BT104" s="433"/>
      <c r="BU104" s="433"/>
      <c r="BV104" s="433"/>
      <c r="BW104" s="433"/>
      <c r="BX104" s="433"/>
      <c r="BY104" s="433"/>
      <c r="BZ104" s="433"/>
      <c r="CA104" s="433"/>
      <c r="CB104" s="433"/>
      <c r="CC104" s="433"/>
      <c r="CD104" s="433"/>
      <c r="CE104" s="433"/>
      <c r="CF104" s="443"/>
    </row>
    <row r="105" spans="3:84" ht="3.75" customHeight="1" x14ac:dyDescent="0.15">
      <c r="C105" s="449"/>
      <c r="D105" s="433"/>
      <c r="E105" s="433"/>
      <c r="F105" s="433"/>
      <c r="G105" s="433"/>
      <c r="H105" s="433"/>
      <c r="I105" s="433"/>
      <c r="J105" s="433"/>
      <c r="K105" s="433"/>
      <c r="L105" s="433"/>
      <c r="M105" s="433"/>
      <c r="N105" s="433"/>
      <c r="O105" s="433"/>
      <c r="P105" s="433"/>
      <c r="Q105" s="433"/>
      <c r="R105" s="433"/>
      <c r="S105" s="433"/>
      <c r="T105" s="433"/>
      <c r="U105" s="433"/>
      <c r="V105" s="433"/>
      <c r="W105" s="433"/>
      <c r="X105" s="433"/>
      <c r="Y105" s="433"/>
      <c r="Z105" s="433"/>
      <c r="AA105" s="433"/>
      <c r="AB105" s="433"/>
      <c r="AC105" s="433"/>
      <c r="AD105" s="433"/>
      <c r="AE105" s="433"/>
      <c r="AF105" s="433"/>
      <c r="AG105" s="433"/>
      <c r="AH105" s="433"/>
      <c r="AI105" s="433"/>
      <c r="AJ105" s="433"/>
      <c r="AK105" s="433"/>
      <c r="AL105" s="433"/>
      <c r="AM105" s="433"/>
      <c r="AN105" s="433"/>
      <c r="AO105" s="433"/>
      <c r="AP105" s="433"/>
      <c r="AQ105" s="433"/>
      <c r="AR105" s="433"/>
      <c r="AS105" s="433"/>
      <c r="AV105" s="433"/>
      <c r="AW105" s="433"/>
      <c r="AX105" s="433"/>
      <c r="AY105" s="433"/>
      <c r="AZ105" s="433"/>
      <c r="BA105" s="433"/>
      <c r="BB105" s="433"/>
      <c r="BC105" s="433"/>
      <c r="BD105" s="433"/>
      <c r="BE105" s="433"/>
      <c r="BF105" s="433"/>
      <c r="BG105" s="433"/>
      <c r="BH105" s="433"/>
      <c r="BI105" s="433"/>
      <c r="BJ105" s="433"/>
      <c r="BK105" s="433"/>
      <c r="BL105" s="433"/>
      <c r="BM105" s="433"/>
      <c r="BN105" s="433"/>
      <c r="BO105" s="433"/>
      <c r="BP105" s="433"/>
      <c r="BQ105" s="433"/>
      <c r="BR105" s="433"/>
      <c r="BS105" s="433"/>
      <c r="BT105" s="433"/>
      <c r="BU105" s="433"/>
      <c r="BV105" s="433"/>
      <c r="BW105" s="433"/>
      <c r="BX105" s="433"/>
      <c r="BY105" s="433"/>
      <c r="BZ105" s="433"/>
      <c r="CA105" s="433"/>
      <c r="CB105" s="433"/>
      <c r="CC105" s="433"/>
      <c r="CD105" s="433"/>
      <c r="CE105" s="433"/>
      <c r="CF105" s="443"/>
    </row>
    <row r="106" spans="3:84" ht="3.75" customHeight="1" x14ac:dyDescent="0.15">
      <c r="C106" s="449"/>
      <c r="D106" s="433"/>
      <c r="E106" s="433"/>
      <c r="F106" s="433"/>
      <c r="G106" s="433"/>
      <c r="H106" s="433"/>
      <c r="I106" s="433"/>
      <c r="J106" s="433"/>
      <c r="K106" s="433"/>
      <c r="L106" s="433"/>
      <c r="M106" s="433"/>
      <c r="N106" s="433"/>
      <c r="O106" s="433"/>
      <c r="P106" s="433"/>
      <c r="Q106" s="433"/>
      <c r="R106" s="433"/>
      <c r="S106" s="433"/>
      <c r="T106" s="433"/>
      <c r="U106" s="433"/>
      <c r="V106" s="433"/>
      <c r="W106" s="433"/>
      <c r="X106" s="433"/>
      <c r="Y106" s="433"/>
      <c r="Z106" s="433"/>
      <c r="AA106" s="433"/>
      <c r="AB106" s="433"/>
      <c r="AC106" s="433"/>
      <c r="AD106" s="433"/>
      <c r="AE106" s="433"/>
      <c r="AF106" s="433"/>
      <c r="AG106" s="433"/>
      <c r="AH106" s="433"/>
      <c r="AI106" s="433"/>
      <c r="AJ106" s="433"/>
      <c r="AK106" s="433"/>
      <c r="AL106" s="433"/>
      <c r="AM106" s="433"/>
      <c r="AN106" s="433"/>
      <c r="AO106" s="433"/>
      <c r="AP106" s="433"/>
      <c r="AQ106" s="433"/>
      <c r="AR106" s="433"/>
      <c r="AS106" s="433"/>
      <c r="AV106" s="433"/>
      <c r="AW106" s="433"/>
      <c r="AX106" s="433"/>
      <c r="AY106" s="433"/>
      <c r="AZ106" s="433"/>
      <c r="BA106" s="433"/>
      <c r="BB106" s="433"/>
      <c r="BC106" s="433"/>
      <c r="BD106" s="433"/>
      <c r="BE106" s="433"/>
      <c r="BF106" s="433"/>
      <c r="BG106" s="433"/>
      <c r="BH106" s="433"/>
      <c r="BI106" s="433"/>
      <c r="BJ106" s="433"/>
      <c r="BK106" s="433"/>
      <c r="BL106" s="433"/>
      <c r="BM106" s="433"/>
      <c r="BN106" s="433"/>
      <c r="BO106" s="433"/>
      <c r="BP106" s="433"/>
      <c r="BQ106" s="433"/>
      <c r="BR106" s="433"/>
      <c r="BS106" s="433"/>
      <c r="BT106" s="433"/>
      <c r="BU106" s="433"/>
      <c r="BV106" s="433"/>
      <c r="BW106" s="433"/>
      <c r="BX106" s="433"/>
      <c r="BY106" s="433"/>
      <c r="BZ106" s="433"/>
      <c r="CA106" s="433"/>
      <c r="CB106" s="433"/>
      <c r="CC106" s="433"/>
      <c r="CD106" s="433"/>
      <c r="CE106" s="433"/>
      <c r="CF106" s="443"/>
    </row>
    <row r="107" spans="3:84" ht="3.75" customHeight="1" x14ac:dyDescent="0.15">
      <c r="C107" s="449"/>
      <c r="D107" s="433"/>
      <c r="E107" s="433"/>
      <c r="F107" s="433"/>
      <c r="G107" s="433"/>
      <c r="H107" s="433"/>
      <c r="I107" s="433"/>
      <c r="J107" s="433"/>
      <c r="K107" s="433"/>
      <c r="L107" s="433"/>
      <c r="M107" s="433"/>
      <c r="N107" s="433"/>
      <c r="O107" s="433"/>
      <c r="P107" s="433"/>
      <c r="Q107" s="433"/>
      <c r="R107" s="433"/>
      <c r="S107" s="433"/>
      <c r="T107" s="433"/>
      <c r="U107" s="433"/>
      <c r="V107" s="433"/>
      <c r="W107" s="433"/>
      <c r="X107" s="433"/>
      <c r="Y107" s="433"/>
      <c r="Z107" s="433"/>
      <c r="AA107" s="433"/>
      <c r="AB107" s="433"/>
      <c r="AC107" s="433"/>
      <c r="AD107" s="433"/>
      <c r="AE107" s="433"/>
      <c r="AF107" s="433"/>
      <c r="AG107" s="433"/>
      <c r="AH107" s="433"/>
      <c r="AI107" s="433"/>
      <c r="AJ107" s="433"/>
      <c r="AK107" s="433"/>
      <c r="AL107" s="433"/>
      <c r="AM107" s="433"/>
      <c r="AN107" s="433"/>
      <c r="AO107" s="433"/>
      <c r="AP107" s="433"/>
      <c r="AQ107" s="433"/>
      <c r="AR107" s="433"/>
      <c r="AS107" s="433"/>
      <c r="AV107" s="433"/>
      <c r="AW107" s="433"/>
      <c r="AX107" s="433"/>
      <c r="AY107" s="433"/>
      <c r="AZ107" s="433"/>
      <c r="BA107" s="433"/>
      <c r="BB107" s="433"/>
      <c r="BC107" s="433"/>
      <c r="BD107" s="433"/>
      <c r="BE107" s="433"/>
      <c r="BF107" s="433"/>
      <c r="BG107" s="433"/>
      <c r="BH107" s="433"/>
      <c r="BI107" s="433"/>
      <c r="BJ107" s="433"/>
      <c r="BK107" s="433"/>
      <c r="BL107" s="433"/>
      <c r="BM107" s="433"/>
      <c r="BN107" s="433"/>
      <c r="BO107" s="433"/>
      <c r="BP107" s="433"/>
      <c r="BQ107" s="433"/>
      <c r="BR107" s="433"/>
      <c r="BS107" s="433"/>
      <c r="BT107" s="433"/>
      <c r="BU107" s="433"/>
      <c r="BV107" s="433"/>
      <c r="BW107" s="433"/>
      <c r="BX107" s="433"/>
      <c r="BY107" s="433"/>
      <c r="BZ107" s="433"/>
      <c r="CA107" s="433"/>
      <c r="CB107" s="433"/>
      <c r="CC107" s="433"/>
      <c r="CD107" s="433"/>
      <c r="CE107" s="433"/>
      <c r="CF107" s="443"/>
    </row>
    <row r="108" spans="3:84" ht="3.75" customHeight="1" x14ac:dyDescent="0.15">
      <c r="C108" s="449"/>
      <c r="D108" s="433"/>
      <c r="E108" s="433"/>
      <c r="F108" s="433"/>
      <c r="G108" s="433"/>
      <c r="H108" s="433"/>
      <c r="I108" s="433"/>
      <c r="J108" s="433"/>
      <c r="K108" s="433"/>
      <c r="L108" s="433"/>
      <c r="M108" s="433"/>
      <c r="N108" s="433"/>
      <c r="O108" s="433"/>
      <c r="P108" s="433"/>
      <c r="Q108" s="433"/>
      <c r="R108" s="433"/>
      <c r="S108" s="433"/>
      <c r="T108" s="433"/>
      <c r="U108" s="433"/>
      <c r="V108" s="433"/>
      <c r="W108" s="433"/>
      <c r="X108" s="433"/>
      <c r="Y108" s="433"/>
      <c r="Z108" s="433"/>
      <c r="AA108" s="433"/>
      <c r="AB108" s="433"/>
      <c r="AC108" s="433"/>
      <c r="AD108" s="433"/>
      <c r="AE108" s="433"/>
      <c r="AF108" s="433"/>
      <c r="AG108" s="433"/>
      <c r="AH108" s="433"/>
      <c r="AI108" s="433"/>
      <c r="AJ108" s="433"/>
      <c r="AK108" s="433"/>
      <c r="AL108" s="433"/>
      <c r="AM108" s="433"/>
      <c r="AN108" s="433"/>
      <c r="AO108" s="433"/>
      <c r="AP108" s="433"/>
      <c r="AQ108" s="433"/>
      <c r="AR108" s="433"/>
      <c r="AS108" s="433"/>
      <c r="AV108" s="433"/>
      <c r="AW108" s="433"/>
      <c r="AX108" s="433"/>
      <c r="AY108" s="433"/>
      <c r="AZ108" s="433"/>
      <c r="BA108" s="433"/>
      <c r="BB108" s="433"/>
      <c r="BC108" s="433"/>
      <c r="BD108" s="433"/>
      <c r="BE108" s="433"/>
      <c r="BF108" s="433"/>
      <c r="BG108" s="433"/>
      <c r="BH108" s="433"/>
      <c r="BI108" s="433"/>
      <c r="BJ108" s="433"/>
      <c r="BK108" s="433"/>
      <c r="BL108" s="433"/>
      <c r="BM108" s="433"/>
      <c r="BN108" s="433"/>
      <c r="BO108" s="433"/>
      <c r="BP108" s="433"/>
      <c r="BQ108" s="433"/>
      <c r="BR108" s="433"/>
      <c r="BS108" s="433"/>
      <c r="BT108" s="433"/>
      <c r="BU108" s="433"/>
      <c r="BV108" s="433"/>
      <c r="BW108" s="433"/>
      <c r="BX108" s="433"/>
      <c r="BY108" s="433"/>
      <c r="BZ108" s="433"/>
      <c r="CA108" s="433"/>
      <c r="CB108" s="433"/>
      <c r="CC108" s="433"/>
      <c r="CD108" s="433"/>
      <c r="CE108" s="433"/>
      <c r="CF108" s="443"/>
    </row>
    <row r="109" spans="3:84" ht="3.75" customHeight="1" x14ac:dyDescent="0.15">
      <c r="C109" s="449"/>
      <c r="D109" s="433"/>
      <c r="E109" s="433"/>
      <c r="F109" s="433"/>
      <c r="G109" s="433"/>
      <c r="H109" s="433"/>
      <c r="I109" s="433"/>
      <c r="J109" s="433"/>
      <c r="K109" s="433"/>
      <c r="L109" s="433"/>
      <c r="M109" s="433"/>
      <c r="N109" s="433"/>
      <c r="O109" s="433"/>
      <c r="P109" s="433"/>
      <c r="Q109" s="433"/>
      <c r="R109" s="433"/>
      <c r="S109" s="433"/>
      <c r="T109" s="433"/>
      <c r="U109" s="433"/>
      <c r="V109" s="433"/>
      <c r="W109" s="433"/>
      <c r="X109" s="433"/>
      <c r="Y109" s="433"/>
      <c r="Z109" s="433"/>
      <c r="AA109" s="433"/>
      <c r="AB109" s="433"/>
      <c r="AC109" s="433"/>
      <c r="AD109" s="433"/>
      <c r="AE109" s="433"/>
      <c r="AF109" s="433"/>
      <c r="AG109" s="433"/>
      <c r="AH109" s="433"/>
      <c r="AI109" s="433"/>
      <c r="AJ109" s="433"/>
      <c r="AK109" s="433"/>
      <c r="AL109" s="433"/>
      <c r="AM109" s="433"/>
      <c r="AN109" s="433"/>
      <c r="AO109" s="433"/>
      <c r="AP109" s="433"/>
      <c r="AQ109" s="433"/>
      <c r="AR109" s="433"/>
      <c r="AS109" s="433"/>
      <c r="AV109" s="433"/>
      <c r="AW109" s="433"/>
      <c r="AX109" s="433"/>
      <c r="AY109" s="433"/>
      <c r="AZ109" s="433"/>
      <c r="BA109" s="433"/>
      <c r="BB109" s="433"/>
      <c r="BC109" s="433"/>
      <c r="BD109" s="433"/>
      <c r="BE109" s="433"/>
      <c r="BF109" s="433"/>
      <c r="BG109" s="433"/>
      <c r="BH109" s="433"/>
      <c r="BI109" s="433"/>
      <c r="BJ109" s="433"/>
      <c r="BK109" s="433"/>
      <c r="BL109" s="433"/>
      <c r="BM109" s="433"/>
      <c r="BN109" s="433"/>
      <c r="BO109" s="433"/>
      <c r="BP109" s="433"/>
      <c r="BQ109" s="433"/>
      <c r="BR109" s="433"/>
      <c r="BS109" s="433"/>
      <c r="BT109" s="433"/>
      <c r="BU109" s="433"/>
      <c r="BV109" s="433"/>
      <c r="BW109" s="433"/>
      <c r="BX109" s="433"/>
      <c r="BY109" s="433"/>
      <c r="BZ109" s="433"/>
      <c r="CA109" s="433"/>
      <c r="CB109" s="433"/>
      <c r="CC109" s="433"/>
      <c r="CD109" s="433"/>
      <c r="CE109" s="433"/>
      <c r="CF109" s="443"/>
    </row>
    <row r="110" spans="3:84" ht="3.75" customHeight="1" x14ac:dyDescent="0.15">
      <c r="C110" s="449"/>
      <c r="D110" s="433"/>
      <c r="E110" s="433"/>
      <c r="F110" s="433"/>
      <c r="G110" s="433"/>
      <c r="H110" s="433"/>
      <c r="I110" s="433"/>
      <c r="J110" s="433"/>
      <c r="K110" s="433"/>
      <c r="L110" s="433"/>
      <c r="M110" s="433"/>
      <c r="N110" s="433"/>
      <c r="O110" s="433"/>
      <c r="P110" s="433"/>
      <c r="Q110" s="433"/>
      <c r="R110" s="433"/>
      <c r="S110" s="433"/>
      <c r="T110" s="433"/>
      <c r="U110" s="433"/>
      <c r="V110" s="433"/>
      <c r="W110" s="433"/>
      <c r="X110" s="433"/>
      <c r="Y110" s="433"/>
      <c r="Z110" s="433"/>
      <c r="AA110" s="433"/>
      <c r="AB110" s="433"/>
      <c r="AC110" s="433"/>
      <c r="AD110" s="433"/>
      <c r="AE110" s="433"/>
      <c r="AF110" s="433"/>
      <c r="AG110" s="433"/>
      <c r="AH110" s="433"/>
      <c r="AI110" s="433"/>
      <c r="AJ110" s="433"/>
      <c r="AK110" s="433"/>
      <c r="AL110" s="433"/>
      <c r="AM110" s="433"/>
      <c r="AN110" s="433"/>
      <c r="AO110" s="433"/>
      <c r="AP110" s="433"/>
      <c r="AQ110" s="433"/>
      <c r="AR110" s="433"/>
      <c r="AS110" s="433"/>
      <c r="AV110" s="433"/>
      <c r="AW110" s="433"/>
      <c r="AX110" s="433"/>
      <c r="AY110" s="433"/>
      <c r="AZ110" s="433"/>
      <c r="BA110" s="433"/>
      <c r="BB110" s="433"/>
      <c r="BC110" s="433"/>
      <c r="BD110" s="433"/>
      <c r="BE110" s="433"/>
      <c r="BF110" s="433"/>
      <c r="BG110" s="433"/>
      <c r="BH110" s="433"/>
      <c r="BI110" s="433"/>
      <c r="BJ110" s="433"/>
      <c r="BK110" s="433"/>
      <c r="BL110" s="433"/>
      <c r="BM110" s="433"/>
      <c r="BN110" s="433"/>
      <c r="BO110" s="433"/>
      <c r="BP110" s="433"/>
      <c r="BQ110" s="433"/>
      <c r="BR110" s="433"/>
      <c r="BS110" s="433"/>
      <c r="BT110" s="433"/>
      <c r="BU110" s="433"/>
      <c r="BV110" s="433"/>
      <c r="BW110" s="433"/>
      <c r="BX110" s="433"/>
      <c r="BY110" s="433"/>
      <c r="BZ110" s="433"/>
      <c r="CA110" s="433"/>
      <c r="CB110" s="433"/>
      <c r="CC110" s="433"/>
      <c r="CD110" s="433"/>
      <c r="CE110" s="433"/>
      <c r="CF110" s="443"/>
    </row>
    <row r="111" spans="3:84" ht="3.75" customHeight="1" x14ac:dyDescent="0.15">
      <c r="C111" s="449"/>
      <c r="D111" s="433"/>
      <c r="E111" s="433"/>
      <c r="F111" s="433"/>
      <c r="G111" s="433"/>
      <c r="H111" s="433"/>
      <c r="I111" s="433"/>
      <c r="J111" s="433"/>
      <c r="K111" s="433"/>
      <c r="L111" s="433"/>
      <c r="M111" s="433"/>
      <c r="N111" s="433"/>
      <c r="O111" s="433"/>
      <c r="P111" s="433"/>
      <c r="Q111" s="455"/>
      <c r="R111" s="455"/>
      <c r="S111" s="455"/>
      <c r="T111" s="455"/>
      <c r="U111" s="455"/>
      <c r="V111" s="455"/>
      <c r="W111" s="455"/>
      <c r="X111" s="455"/>
      <c r="Y111" s="455"/>
      <c r="Z111" s="455"/>
      <c r="AA111" s="455"/>
      <c r="AB111" s="455"/>
      <c r="AC111" s="455"/>
      <c r="AD111" s="455"/>
      <c r="AE111" s="455"/>
      <c r="AF111" s="455"/>
      <c r="AG111" s="455"/>
      <c r="AH111" s="455"/>
      <c r="AI111" s="455"/>
      <c r="AJ111" s="455"/>
      <c r="AK111" s="455"/>
      <c r="AL111" s="455"/>
      <c r="AM111" s="455"/>
      <c r="AN111" s="455"/>
      <c r="AO111" s="455"/>
      <c r="AP111" s="455"/>
      <c r="AQ111" s="455"/>
      <c r="AR111" s="455"/>
      <c r="AS111" s="455"/>
      <c r="AV111" s="455"/>
      <c r="AW111" s="455"/>
      <c r="AX111" s="455"/>
      <c r="AY111" s="455"/>
      <c r="AZ111" s="455"/>
      <c r="BA111" s="455"/>
      <c r="BB111" s="455"/>
      <c r="BC111" s="455"/>
      <c r="BD111" s="455"/>
      <c r="BE111" s="455"/>
      <c r="BF111" s="455"/>
      <c r="BG111" s="455"/>
      <c r="BH111" s="455"/>
      <c r="BI111" s="455"/>
      <c r="BJ111" s="455"/>
      <c r="BK111" s="455"/>
      <c r="BL111" s="455"/>
      <c r="BM111" s="455"/>
      <c r="BN111" s="455"/>
      <c r="BO111" s="455"/>
      <c r="BP111" s="455"/>
      <c r="BQ111" s="455"/>
      <c r="BR111" s="455"/>
      <c r="BS111" s="433"/>
      <c r="BT111" s="433"/>
      <c r="BU111" s="433"/>
      <c r="BV111" s="433"/>
      <c r="BW111" s="433"/>
      <c r="BX111" s="433"/>
      <c r="BY111" s="433"/>
      <c r="BZ111" s="433"/>
      <c r="CA111" s="433"/>
      <c r="CB111" s="433"/>
      <c r="CC111" s="433"/>
      <c r="CD111" s="433"/>
      <c r="CE111" s="433"/>
      <c r="CF111" s="443"/>
    </row>
    <row r="112" spans="3:84" ht="3.75" customHeight="1" x14ac:dyDescent="0.15">
      <c r="C112" s="449"/>
      <c r="D112" s="433"/>
      <c r="E112" s="433"/>
      <c r="F112" s="433"/>
      <c r="G112" s="433"/>
      <c r="H112" s="433"/>
      <c r="I112" s="433"/>
      <c r="J112" s="433"/>
      <c r="K112" s="433"/>
      <c r="L112" s="433"/>
      <c r="M112" s="433"/>
      <c r="N112" s="433"/>
      <c r="O112" s="433"/>
      <c r="P112" s="433"/>
      <c r="Q112" s="455"/>
      <c r="R112" s="455"/>
      <c r="S112" s="455"/>
      <c r="T112" s="455"/>
      <c r="U112" s="455"/>
      <c r="V112" s="455"/>
      <c r="W112" s="455"/>
      <c r="X112" s="455"/>
      <c r="Y112" s="455"/>
      <c r="Z112" s="455"/>
      <c r="AA112" s="455"/>
      <c r="AB112" s="455"/>
      <c r="AC112" s="455"/>
      <c r="AD112" s="455"/>
      <c r="AE112" s="455"/>
      <c r="AF112" s="455"/>
      <c r="AG112" s="455"/>
      <c r="AH112" s="455"/>
      <c r="AI112" s="455"/>
      <c r="AJ112" s="455"/>
      <c r="AK112" s="455"/>
      <c r="AL112" s="455"/>
      <c r="AM112" s="455"/>
      <c r="AN112" s="455"/>
      <c r="AO112" s="455"/>
      <c r="AP112" s="455"/>
      <c r="AQ112" s="455"/>
      <c r="AR112" s="455"/>
      <c r="AS112" s="455"/>
      <c r="AV112" s="455"/>
      <c r="AW112" s="455"/>
      <c r="AX112" s="455"/>
      <c r="AY112" s="455"/>
      <c r="AZ112" s="455"/>
      <c r="BA112" s="455"/>
      <c r="BB112" s="455"/>
      <c r="BC112" s="455"/>
      <c r="BD112" s="455"/>
      <c r="BE112" s="455"/>
      <c r="BF112" s="455"/>
      <c r="BG112" s="455"/>
      <c r="BH112" s="455"/>
      <c r="BI112" s="455"/>
      <c r="BJ112" s="455"/>
      <c r="BK112" s="455"/>
      <c r="BL112" s="455"/>
      <c r="BM112" s="455"/>
      <c r="BN112" s="455"/>
      <c r="BO112" s="455"/>
      <c r="BP112" s="455"/>
      <c r="BQ112" s="455"/>
      <c r="BR112" s="455"/>
      <c r="BS112" s="433"/>
      <c r="BT112" s="433"/>
      <c r="BU112" s="433"/>
      <c r="BV112" s="433"/>
      <c r="BW112" s="433"/>
      <c r="BX112" s="433"/>
      <c r="BY112" s="433"/>
      <c r="BZ112" s="433"/>
      <c r="CA112" s="433"/>
      <c r="CB112" s="433"/>
      <c r="CC112" s="433"/>
      <c r="CD112" s="433"/>
      <c r="CE112" s="433"/>
      <c r="CF112" s="443"/>
    </row>
    <row r="113" spans="3:84" ht="3.75" customHeight="1" x14ac:dyDescent="0.15">
      <c r="C113" s="449"/>
      <c r="D113" s="433"/>
      <c r="E113" s="433"/>
      <c r="F113" s="433"/>
      <c r="G113" s="433"/>
      <c r="H113" s="433"/>
      <c r="I113" s="433"/>
      <c r="J113" s="433"/>
      <c r="K113" s="433"/>
      <c r="L113" s="433"/>
      <c r="M113" s="433"/>
      <c r="N113" s="433"/>
      <c r="O113" s="433"/>
      <c r="P113" s="433"/>
      <c r="Q113" s="455"/>
      <c r="R113" s="455"/>
      <c r="S113" s="455"/>
      <c r="T113" s="455"/>
      <c r="U113" s="455"/>
      <c r="V113" s="455"/>
      <c r="W113" s="455"/>
      <c r="X113" s="455"/>
      <c r="Y113" s="455"/>
      <c r="Z113" s="455"/>
      <c r="AA113" s="455"/>
      <c r="AB113" s="455"/>
      <c r="AC113" s="455"/>
      <c r="AD113" s="455"/>
      <c r="AE113" s="455"/>
      <c r="AF113" s="455"/>
      <c r="AG113" s="455"/>
      <c r="AH113" s="455"/>
      <c r="AI113" s="455"/>
      <c r="AJ113" s="455"/>
      <c r="AK113" s="455"/>
      <c r="AL113" s="455"/>
      <c r="AM113" s="455"/>
      <c r="AN113" s="455"/>
      <c r="AO113" s="455"/>
      <c r="AP113" s="455"/>
      <c r="AQ113" s="455"/>
      <c r="AR113" s="455"/>
      <c r="AS113" s="455"/>
      <c r="AV113" s="455"/>
      <c r="AW113" s="455"/>
      <c r="AX113" s="455"/>
      <c r="AY113" s="455"/>
      <c r="AZ113" s="455"/>
      <c r="BA113" s="455"/>
      <c r="BB113" s="455"/>
      <c r="BC113" s="455"/>
      <c r="BD113" s="455"/>
      <c r="BE113" s="455"/>
      <c r="BF113" s="455"/>
      <c r="BG113" s="455"/>
      <c r="BH113" s="455"/>
      <c r="BI113" s="455"/>
      <c r="BJ113" s="455"/>
      <c r="BK113" s="455"/>
      <c r="BL113" s="455"/>
      <c r="BM113" s="455"/>
      <c r="BN113" s="455"/>
      <c r="BO113" s="455"/>
      <c r="BP113" s="455"/>
      <c r="BQ113" s="455"/>
      <c r="BR113" s="455"/>
      <c r="BS113" s="433"/>
      <c r="BT113" s="433"/>
      <c r="BU113" s="433"/>
      <c r="BV113" s="433"/>
      <c r="BW113" s="433"/>
      <c r="BX113" s="433"/>
      <c r="BY113" s="433"/>
      <c r="BZ113" s="433"/>
      <c r="CA113" s="433"/>
      <c r="CB113" s="433"/>
      <c r="CC113" s="433"/>
      <c r="CD113" s="433"/>
      <c r="CE113" s="433"/>
      <c r="CF113" s="443"/>
    </row>
    <row r="114" spans="3:84" ht="3.75" customHeight="1" x14ac:dyDescent="0.15">
      <c r="C114" s="449"/>
      <c r="D114" s="455"/>
      <c r="E114" s="455"/>
      <c r="F114" s="455"/>
      <c r="G114" s="455"/>
      <c r="H114" s="455"/>
      <c r="I114" s="455"/>
      <c r="J114" s="455"/>
      <c r="K114" s="455"/>
      <c r="L114" s="455"/>
      <c r="M114" s="455"/>
      <c r="N114" s="455"/>
      <c r="O114" s="455"/>
      <c r="P114" s="455"/>
      <c r="BS114" s="455"/>
      <c r="BT114" s="455"/>
      <c r="BU114" s="455"/>
      <c r="BV114" s="455"/>
      <c r="BW114" s="455"/>
      <c r="BX114" s="455"/>
      <c r="BY114" s="455"/>
      <c r="BZ114" s="455"/>
      <c r="CA114" s="455"/>
      <c r="CB114" s="455"/>
      <c r="CC114" s="455"/>
      <c r="CD114" s="455"/>
      <c r="CE114" s="455"/>
      <c r="CF114" s="456"/>
    </row>
    <row r="115" spans="3:84" ht="3.75" customHeight="1" x14ac:dyDescent="0.15">
      <c r="C115" s="449"/>
      <c r="D115" s="455"/>
      <c r="E115" s="455"/>
      <c r="F115" s="455"/>
      <c r="G115" s="455"/>
      <c r="H115" s="455"/>
      <c r="I115" s="455"/>
      <c r="J115" s="455"/>
      <c r="K115" s="455"/>
      <c r="L115" s="455"/>
      <c r="M115" s="455"/>
      <c r="N115" s="455"/>
      <c r="O115" s="455"/>
      <c r="P115" s="455"/>
      <c r="Q115" s="457"/>
      <c r="R115" s="457"/>
      <c r="S115" s="457"/>
      <c r="T115" s="457"/>
      <c r="U115" s="457"/>
      <c r="V115" s="457"/>
      <c r="W115" s="457"/>
      <c r="X115" s="457"/>
      <c r="Y115" s="457"/>
      <c r="Z115" s="457"/>
      <c r="AA115" s="457"/>
      <c r="AB115" s="457"/>
      <c r="AC115" s="457"/>
      <c r="AD115" s="444"/>
      <c r="AE115" s="444"/>
      <c r="AF115" s="444"/>
      <c r="AG115" s="444"/>
      <c r="AH115" s="444"/>
      <c r="AI115" s="444"/>
      <c r="AJ115" s="444"/>
      <c r="AK115" s="444"/>
      <c r="AL115" s="444"/>
      <c r="AM115" s="444"/>
      <c r="AN115" s="444"/>
      <c r="AO115" s="444"/>
      <c r="AP115" s="444"/>
      <c r="AQ115" s="444"/>
      <c r="AR115" s="444"/>
      <c r="AS115" s="444"/>
      <c r="AV115" s="433"/>
      <c r="AW115" s="457"/>
      <c r="AX115" s="440"/>
      <c r="AY115" s="440"/>
      <c r="AZ115" s="431"/>
      <c r="BA115" s="457"/>
      <c r="BB115" s="457"/>
      <c r="BC115" s="457"/>
      <c r="BD115" s="457"/>
      <c r="BE115" s="457"/>
      <c r="BF115" s="457"/>
      <c r="BG115" s="457"/>
      <c r="BH115" s="457"/>
      <c r="BI115" s="457"/>
      <c r="BJ115" s="457"/>
      <c r="BK115" s="457"/>
      <c r="BL115" s="457"/>
      <c r="BM115" s="457"/>
      <c r="BN115" s="457"/>
      <c r="BO115" s="457"/>
      <c r="BP115" s="457"/>
      <c r="BQ115" s="457"/>
      <c r="BR115" s="457"/>
      <c r="BS115" s="455"/>
      <c r="BT115" s="455"/>
      <c r="BU115" s="455"/>
      <c r="BV115" s="455"/>
      <c r="BW115" s="455"/>
      <c r="BX115" s="455"/>
      <c r="BY115" s="455"/>
      <c r="BZ115" s="455"/>
      <c r="CA115" s="455"/>
      <c r="CB115" s="455"/>
      <c r="CC115" s="455"/>
      <c r="CD115" s="455"/>
      <c r="CE115" s="455"/>
      <c r="CF115" s="456"/>
    </row>
    <row r="116" spans="3:84" ht="3.75" customHeight="1" x14ac:dyDescent="0.15">
      <c r="C116" s="449"/>
      <c r="D116" s="455"/>
      <c r="E116" s="455"/>
      <c r="F116" s="455"/>
      <c r="G116" s="455"/>
      <c r="H116" s="455"/>
      <c r="I116" s="455"/>
      <c r="J116" s="455"/>
      <c r="K116" s="455"/>
      <c r="L116" s="455"/>
      <c r="M116" s="455"/>
      <c r="N116" s="455"/>
      <c r="O116" s="455"/>
      <c r="P116" s="455"/>
      <c r="Q116" s="433"/>
      <c r="R116" s="433"/>
      <c r="S116" s="433"/>
      <c r="T116" s="433"/>
      <c r="U116" s="433"/>
      <c r="V116" s="433"/>
      <c r="W116" s="433"/>
      <c r="X116" s="433"/>
      <c r="Y116" s="433"/>
      <c r="Z116" s="433"/>
      <c r="AA116" s="433"/>
      <c r="AB116" s="433"/>
      <c r="AC116" s="433"/>
      <c r="AD116" s="433"/>
      <c r="AE116" s="433"/>
      <c r="AF116" s="433"/>
      <c r="AG116" s="433"/>
      <c r="AH116" s="433"/>
      <c r="AI116" s="433"/>
      <c r="AJ116" s="433"/>
      <c r="AK116" s="433"/>
      <c r="AL116" s="433"/>
      <c r="AM116" s="433"/>
      <c r="AN116" s="433"/>
      <c r="AO116" s="433"/>
      <c r="AP116" s="433"/>
      <c r="AQ116" s="433"/>
      <c r="AR116" s="433"/>
      <c r="AS116" s="433"/>
      <c r="AV116" s="458"/>
      <c r="AW116" s="458"/>
      <c r="AX116" s="458"/>
      <c r="AY116" s="458"/>
      <c r="AZ116" s="458"/>
      <c r="BA116" s="458"/>
      <c r="BB116" s="458"/>
      <c r="BC116" s="458"/>
      <c r="BD116" s="458"/>
      <c r="BE116" s="458"/>
      <c r="BF116" s="458"/>
      <c r="BG116" s="458"/>
      <c r="BH116" s="458"/>
      <c r="BI116" s="458"/>
      <c r="BJ116" s="458"/>
      <c r="BK116" s="458"/>
      <c r="BL116" s="458"/>
      <c r="BM116" s="458"/>
      <c r="BN116" s="458"/>
      <c r="BO116" s="458"/>
      <c r="BP116" s="458"/>
      <c r="BQ116" s="458"/>
      <c r="BR116" s="458"/>
      <c r="BS116" s="455"/>
      <c r="BT116" s="455"/>
      <c r="BU116" s="455"/>
      <c r="BV116" s="455"/>
      <c r="BW116" s="455"/>
      <c r="BX116" s="455"/>
      <c r="BY116" s="455"/>
      <c r="BZ116" s="455"/>
      <c r="CA116" s="455"/>
      <c r="CB116" s="455"/>
      <c r="CC116" s="455"/>
      <c r="CD116" s="455"/>
      <c r="CE116" s="455"/>
      <c r="CF116" s="456"/>
    </row>
    <row r="117" spans="3:84" ht="3.75" customHeight="1" x14ac:dyDescent="0.15">
      <c r="C117" s="449"/>
      <c r="Q117" s="433"/>
      <c r="R117" s="433"/>
      <c r="S117" s="433"/>
      <c r="T117" s="433"/>
      <c r="U117" s="433"/>
      <c r="V117" s="433"/>
      <c r="W117" s="433"/>
      <c r="X117" s="433"/>
      <c r="Y117" s="433"/>
      <c r="Z117" s="433"/>
      <c r="AA117" s="433"/>
      <c r="AB117" s="433"/>
      <c r="AC117" s="433"/>
      <c r="AD117" s="433"/>
      <c r="AE117" s="433"/>
      <c r="AF117" s="433"/>
      <c r="AG117" s="433"/>
      <c r="AH117" s="433"/>
      <c r="AI117" s="433"/>
      <c r="AJ117" s="433"/>
      <c r="AK117" s="433"/>
      <c r="AL117" s="433"/>
      <c r="AM117" s="433"/>
      <c r="AN117" s="433"/>
      <c r="AO117" s="433"/>
      <c r="AP117" s="433"/>
      <c r="AQ117" s="433"/>
      <c r="AR117" s="433"/>
      <c r="AS117" s="433"/>
      <c r="AV117" s="458"/>
      <c r="AW117" s="458"/>
      <c r="AX117" s="458"/>
      <c r="AY117" s="458"/>
      <c r="AZ117" s="458"/>
      <c r="BA117" s="458"/>
      <c r="BB117" s="458"/>
      <c r="BC117" s="458"/>
      <c r="BD117" s="458"/>
      <c r="BE117" s="458"/>
      <c r="BF117" s="458"/>
      <c r="BG117" s="458"/>
      <c r="BH117" s="458"/>
      <c r="BI117" s="458"/>
      <c r="BJ117" s="458"/>
      <c r="BK117" s="458"/>
      <c r="BL117" s="458"/>
      <c r="BM117" s="458"/>
      <c r="BN117" s="458"/>
      <c r="BO117" s="458"/>
      <c r="BP117" s="458"/>
      <c r="BQ117" s="458"/>
      <c r="BR117" s="458"/>
      <c r="CF117" s="454"/>
    </row>
    <row r="118" spans="3:84" ht="3.75" customHeight="1" x14ac:dyDescent="0.15">
      <c r="C118" s="449"/>
      <c r="D118" s="433"/>
      <c r="E118" s="457"/>
      <c r="F118" s="440"/>
      <c r="G118" s="440"/>
      <c r="H118" s="431"/>
      <c r="I118" s="457"/>
      <c r="J118" s="457"/>
      <c r="K118" s="457"/>
      <c r="L118" s="457"/>
      <c r="M118" s="457"/>
      <c r="N118" s="457"/>
      <c r="O118" s="457"/>
      <c r="P118" s="457"/>
      <c r="Q118" s="433"/>
      <c r="R118" s="433"/>
      <c r="S118" s="433"/>
      <c r="T118" s="433"/>
      <c r="U118" s="433"/>
      <c r="V118" s="433"/>
      <c r="W118" s="433"/>
      <c r="X118" s="433"/>
      <c r="Y118" s="433"/>
      <c r="Z118" s="433"/>
      <c r="AA118" s="433"/>
      <c r="AB118" s="433"/>
      <c r="AC118" s="433"/>
      <c r="AD118" s="433"/>
      <c r="AE118" s="433"/>
      <c r="AF118" s="433"/>
      <c r="AG118" s="433"/>
      <c r="AH118" s="433"/>
      <c r="AI118" s="433"/>
      <c r="AJ118" s="433"/>
      <c r="AK118" s="433"/>
      <c r="AL118" s="433"/>
      <c r="AM118" s="433"/>
      <c r="AN118" s="433"/>
      <c r="AO118" s="433"/>
      <c r="AP118" s="433"/>
      <c r="AQ118" s="433"/>
      <c r="AR118" s="433"/>
      <c r="AS118" s="433"/>
      <c r="AV118" s="458"/>
      <c r="AW118" s="458"/>
      <c r="AX118" s="458"/>
      <c r="AY118" s="458"/>
      <c r="AZ118" s="458"/>
      <c r="BA118" s="458"/>
      <c r="BB118" s="458"/>
      <c r="BC118" s="458"/>
      <c r="BD118" s="458"/>
      <c r="BE118" s="458"/>
      <c r="BF118" s="458"/>
      <c r="BG118" s="458"/>
      <c r="BH118" s="458"/>
      <c r="BI118" s="458"/>
      <c r="BJ118" s="458"/>
      <c r="BK118" s="458"/>
      <c r="BL118" s="458"/>
      <c r="BM118" s="458"/>
      <c r="BN118" s="458"/>
      <c r="BO118" s="458"/>
      <c r="BP118" s="458"/>
      <c r="BQ118" s="458"/>
      <c r="BR118" s="458"/>
      <c r="BS118" s="457"/>
      <c r="BT118" s="457"/>
      <c r="BU118" s="457"/>
      <c r="BV118" s="444"/>
      <c r="BW118" s="444"/>
      <c r="BX118" s="444"/>
      <c r="BY118" s="444"/>
      <c r="BZ118" s="444"/>
      <c r="CA118" s="444"/>
      <c r="CB118" s="444"/>
      <c r="CC118" s="444"/>
      <c r="CD118" s="444"/>
      <c r="CE118" s="444"/>
      <c r="CF118" s="459"/>
    </row>
    <row r="119" spans="3:84" ht="3.75" customHeight="1" x14ac:dyDescent="0.15">
      <c r="C119" s="449"/>
      <c r="D119" s="433"/>
      <c r="E119" s="433"/>
      <c r="F119" s="433"/>
      <c r="G119" s="433"/>
      <c r="H119" s="433"/>
      <c r="I119" s="433"/>
      <c r="J119" s="433"/>
      <c r="K119" s="433"/>
      <c r="L119" s="433"/>
      <c r="M119" s="433"/>
      <c r="N119" s="433"/>
      <c r="O119" s="433"/>
      <c r="P119" s="433"/>
      <c r="Q119" s="433"/>
      <c r="R119" s="433"/>
      <c r="S119" s="433"/>
      <c r="T119" s="433"/>
      <c r="U119" s="433"/>
      <c r="V119" s="433"/>
      <c r="W119" s="433"/>
      <c r="X119" s="433"/>
      <c r="Y119" s="433"/>
      <c r="Z119" s="433"/>
      <c r="AA119" s="433"/>
      <c r="AB119" s="433"/>
      <c r="AC119" s="433"/>
      <c r="AD119" s="433"/>
      <c r="AE119" s="433"/>
      <c r="AF119" s="433"/>
      <c r="AG119" s="433"/>
      <c r="AH119" s="433"/>
      <c r="AI119" s="433"/>
      <c r="AJ119" s="433"/>
      <c r="AK119" s="433"/>
      <c r="AL119" s="433"/>
      <c r="AM119" s="433"/>
      <c r="AN119" s="433"/>
      <c r="AO119" s="433"/>
      <c r="AP119" s="433"/>
      <c r="AQ119" s="433"/>
      <c r="AR119" s="433"/>
      <c r="AS119" s="433"/>
      <c r="AV119" s="458"/>
      <c r="AW119" s="458"/>
      <c r="AX119" s="458"/>
      <c r="AY119" s="458"/>
      <c r="AZ119" s="458"/>
      <c r="BA119" s="458"/>
      <c r="BB119" s="458"/>
      <c r="BC119" s="458"/>
      <c r="BD119" s="458"/>
      <c r="BE119" s="458"/>
      <c r="BF119" s="458"/>
      <c r="BG119" s="458"/>
      <c r="BH119" s="458"/>
      <c r="BI119" s="458"/>
      <c r="BJ119" s="458"/>
      <c r="BK119" s="458"/>
      <c r="BL119" s="458"/>
      <c r="BM119" s="458"/>
      <c r="BN119" s="458"/>
      <c r="BO119" s="458"/>
      <c r="BP119" s="458"/>
      <c r="BQ119" s="458"/>
      <c r="BR119" s="458"/>
      <c r="BS119" s="458"/>
      <c r="BT119" s="458"/>
      <c r="BU119" s="458"/>
      <c r="BV119" s="458"/>
      <c r="BW119" s="458"/>
      <c r="BX119" s="458"/>
      <c r="BY119" s="458"/>
      <c r="BZ119" s="458"/>
      <c r="CA119" s="458"/>
      <c r="CB119" s="458"/>
      <c r="CC119" s="458"/>
      <c r="CD119" s="458"/>
      <c r="CE119" s="458"/>
      <c r="CF119" s="460"/>
    </row>
    <row r="120" spans="3:84" ht="3.75" customHeight="1" x14ac:dyDescent="0.15">
      <c r="C120" s="449"/>
      <c r="D120" s="433"/>
      <c r="E120" s="433"/>
      <c r="F120" s="433"/>
      <c r="G120" s="433"/>
      <c r="H120" s="433"/>
      <c r="I120" s="433"/>
      <c r="J120" s="433"/>
      <c r="K120" s="433"/>
      <c r="L120" s="433"/>
      <c r="M120" s="433"/>
      <c r="N120" s="433"/>
      <c r="O120" s="433"/>
      <c r="P120" s="433"/>
      <c r="Q120" s="433"/>
      <c r="R120" s="433"/>
      <c r="S120" s="433"/>
      <c r="T120" s="433"/>
      <c r="U120" s="433"/>
      <c r="V120" s="433"/>
      <c r="W120" s="433"/>
      <c r="X120" s="433"/>
      <c r="Y120" s="433"/>
      <c r="Z120" s="433"/>
      <c r="AA120" s="433"/>
      <c r="AB120" s="433"/>
      <c r="AC120" s="433"/>
      <c r="AD120" s="433"/>
      <c r="AE120" s="433"/>
      <c r="AF120" s="433"/>
      <c r="AG120" s="433"/>
      <c r="AH120" s="433"/>
      <c r="AI120" s="433"/>
      <c r="AJ120" s="433"/>
      <c r="AK120" s="433"/>
      <c r="AL120" s="433"/>
      <c r="AM120" s="433"/>
      <c r="AN120" s="433"/>
      <c r="AO120" s="433"/>
      <c r="AP120" s="433"/>
      <c r="AQ120" s="433"/>
      <c r="AR120" s="433"/>
      <c r="AS120" s="433"/>
      <c r="AV120" s="458"/>
      <c r="AW120" s="458"/>
      <c r="AX120" s="458"/>
      <c r="AY120" s="458"/>
      <c r="AZ120" s="458"/>
      <c r="BA120" s="458"/>
      <c r="BB120" s="458"/>
      <c r="BC120" s="458"/>
      <c r="BD120" s="458"/>
      <c r="BE120" s="458"/>
      <c r="BF120" s="458"/>
      <c r="BG120" s="458"/>
      <c r="BH120" s="458"/>
      <c r="BI120" s="458"/>
      <c r="BJ120" s="458"/>
      <c r="BK120" s="458"/>
      <c r="BL120" s="458"/>
      <c r="BM120" s="458"/>
      <c r="BN120" s="458"/>
      <c r="BO120" s="458"/>
      <c r="BP120" s="458"/>
      <c r="BQ120" s="458"/>
      <c r="BR120" s="458"/>
      <c r="BS120" s="458"/>
      <c r="BT120" s="458"/>
      <c r="BU120" s="458"/>
      <c r="BV120" s="458"/>
      <c r="BW120" s="458"/>
      <c r="BX120" s="458"/>
      <c r="BY120" s="458"/>
      <c r="BZ120" s="458"/>
      <c r="CA120" s="458"/>
      <c r="CB120" s="458"/>
      <c r="CC120" s="458"/>
      <c r="CD120" s="458"/>
      <c r="CE120" s="458"/>
      <c r="CF120" s="460"/>
    </row>
    <row r="121" spans="3:84" ht="3.75" customHeight="1" x14ac:dyDescent="0.15">
      <c r="C121" s="449"/>
      <c r="D121" s="433"/>
      <c r="E121" s="433"/>
      <c r="F121" s="433"/>
      <c r="G121" s="433"/>
      <c r="H121" s="433"/>
      <c r="I121" s="433"/>
      <c r="J121" s="433"/>
      <c r="K121" s="433"/>
      <c r="L121" s="433"/>
      <c r="M121" s="433"/>
      <c r="N121" s="433"/>
      <c r="O121" s="433"/>
      <c r="P121" s="433"/>
      <c r="Q121" s="433"/>
      <c r="R121" s="433"/>
      <c r="S121" s="433"/>
      <c r="T121" s="433"/>
      <c r="U121" s="433"/>
      <c r="V121" s="433"/>
      <c r="W121" s="433"/>
      <c r="X121" s="433"/>
      <c r="Y121" s="433"/>
      <c r="Z121" s="433"/>
      <c r="AA121" s="433"/>
      <c r="AB121" s="433"/>
      <c r="AC121" s="433"/>
      <c r="AD121" s="433"/>
      <c r="AE121" s="433"/>
      <c r="AF121" s="433"/>
      <c r="AG121" s="433"/>
      <c r="AH121" s="433"/>
      <c r="AI121" s="433"/>
      <c r="AJ121" s="433"/>
      <c r="AK121" s="433"/>
      <c r="AL121" s="433"/>
      <c r="AM121" s="433"/>
      <c r="AN121" s="433"/>
      <c r="AO121" s="433"/>
      <c r="AP121" s="433"/>
      <c r="AQ121" s="433"/>
      <c r="AR121" s="433"/>
      <c r="AS121" s="433"/>
      <c r="AV121" s="458"/>
      <c r="AW121" s="458"/>
      <c r="AX121" s="458"/>
      <c r="AY121" s="458"/>
      <c r="AZ121" s="458"/>
      <c r="BA121" s="458"/>
      <c r="BB121" s="458"/>
      <c r="BC121" s="458"/>
      <c r="BD121" s="458"/>
      <c r="BE121" s="458"/>
      <c r="BF121" s="458"/>
      <c r="BG121" s="458"/>
      <c r="BH121" s="458"/>
      <c r="BI121" s="458"/>
      <c r="BJ121" s="458"/>
      <c r="BK121" s="458"/>
      <c r="BL121" s="458"/>
      <c r="BM121" s="458"/>
      <c r="BN121" s="458"/>
      <c r="BO121" s="458"/>
      <c r="BP121" s="458"/>
      <c r="BQ121" s="458"/>
      <c r="BR121" s="458"/>
      <c r="BS121" s="458"/>
      <c r="BT121" s="458"/>
      <c r="BU121" s="458"/>
      <c r="BV121" s="458"/>
      <c r="BW121" s="458"/>
      <c r="BX121" s="458"/>
      <c r="BY121" s="458"/>
      <c r="BZ121" s="458"/>
      <c r="CA121" s="458"/>
      <c r="CB121" s="458"/>
      <c r="CC121" s="458"/>
      <c r="CD121" s="458"/>
      <c r="CE121" s="458"/>
      <c r="CF121" s="460"/>
    </row>
    <row r="122" spans="3:84" ht="3.75" customHeight="1" x14ac:dyDescent="0.15">
      <c r="C122" s="449"/>
      <c r="D122" s="433"/>
      <c r="E122" s="433"/>
      <c r="F122" s="433"/>
      <c r="G122" s="433"/>
      <c r="H122" s="433"/>
      <c r="I122" s="433"/>
      <c r="J122" s="433"/>
      <c r="K122" s="433"/>
      <c r="L122" s="433"/>
      <c r="M122" s="433"/>
      <c r="N122" s="433"/>
      <c r="O122" s="433"/>
      <c r="P122" s="433"/>
      <c r="Q122" s="433"/>
      <c r="R122" s="433"/>
      <c r="S122" s="433"/>
      <c r="T122" s="433"/>
      <c r="U122" s="433"/>
      <c r="V122" s="433"/>
      <c r="W122" s="433"/>
      <c r="X122" s="433"/>
      <c r="Y122" s="433"/>
      <c r="Z122" s="433"/>
      <c r="AA122" s="433"/>
      <c r="AB122" s="433"/>
      <c r="AC122" s="433"/>
      <c r="AD122" s="433"/>
      <c r="AE122" s="433"/>
      <c r="AF122" s="433"/>
      <c r="AG122" s="433"/>
      <c r="AH122" s="433"/>
      <c r="AI122" s="433"/>
      <c r="AJ122" s="433"/>
      <c r="AK122" s="433"/>
      <c r="AL122" s="433"/>
      <c r="AM122" s="433"/>
      <c r="AN122" s="433"/>
      <c r="AO122" s="433"/>
      <c r="AP122" s="433"/>
      <c r="AQ122" s="433"/>
      <c r="AR122" s="433"/>
      <c r="AS122" s="433"/>
      <c r="AV122" s="458"/>
      <c r="AW122" s="458"/>
      <c r="AX122" s="458"/>
      <c r="AY122" s="458"/>
      <c r="AZ122" s="458"/>
      <c r="BA122" s="458"/>
      <c r="BB122" s="458"/>
      <c r="BC122" s="458"/>
      <c r="BD122" s="458"/>
      <c r="BE122" s="458"/>
      <c r="BF122" s="458"/>
      <c r="BG122" s="458"/>
      <c r="BH122" s="458"/>
      <c r="BI122" s="458"/>
      <c r="BJ122" s="458"/>
      <c r="BK122" s="458"/>
      <c r="BL122" s="458"/>
      <c r="BM122" s="458"/>
      <c r="BN122" s="458"/>
      <c r="BO122" s="458"/>
      <c r="BP122" s="458"/>
      <c r="BQ122" s="458"/>
      <c r="BR122" s="458"/>
      <c r="BS122" s="458"/>
      <c r="BT122" s="458"/>
      <c r="BU122" s="458"/>
      <c r="BV122" s="458"/>
      <c r="BW122" s="458"/>
      <c r="BX122" s="458"/>
      <c r="BY122" s="458"/>
      <c r="BZ122" s="458"/>
      <c r="CA122" s="458"/>
      <c r="CB122" s="458"/>
      <c r="CC122" s="458"/>
      <c r="CD122" s="458"/>
      <c r="CE122" s="458"/>
      <c r="CF122" s="460"/>
    </row>
    <row r="123" spans="3:84" ht="3.75" customHeight="1" x14ac:dyDescent="0.15">
      <c r="C123" s="449"/>
      <c r="D123" s="433"/>
      <c r="E123" s="433"/>
      <c r="F123" s="433"/>
      <c r="G123" s="433"/>
      <c r="H123" s="433"/>
      <c r="I123" s="433"/>
      <c r="J123" s="433"/>
      <c r="K123" s="433"/>
      <c r="L123" s="433"/>
      <c r="M123" s="433"/>
      <c r="N123" s="433"/>
      <c r="O123" s="433"/>
      <c r="P123" s="433"/>
      <c r="Q123" s="433"/>
      <c r="R123" s="433"/>
      <c r="S123" s="433"/>
      <c r="T123" s="433"/>
      <c r="U123" s="433"/>
      <c r="V123" s="433"/>
      <c r="W123" s="433"/>
      <c r="X123" s="433"/>
      <c r="Y123" s="433"/>
      <c r="Z123" s="433"/>
      <c r="AA123" s="433"/>
      <c r="AB123" s="433"/>
      <c r="AC123" s="433"/>
      <c r="AD123" s="433"/>
      <c r="AE123" s="433"/>
      <c r="AF123" s="433"/>
      <c r="AG123" s="433"/>
      <c r="AH123" s="433"/>
      <c r="AI123" s="433"/>
      <c r="AJ123" s="433"/>
      <c r="AK123" s="433"/>
      <c r="AL123" s="433"/>
      <c r="AM123" s="433"/>
      <c r="AN123" s="433"/>
      <c r="AO123" s="433"/>
      <c r="AP123" s="433"/>
      <c r="AQ123" s="433"/>
      <c r="AR123" s="433"/>
      <c r="AS123" s="433"/>
      <c r="AV123" s="458"/>
      <c r="AW123" s="458"/>
      <c r="AX123" s="458"/>
      <c r="AY123" s="458"/>
      <c r="AZ123" s="458"/>
      <c r="BA123" s="458"/>
      <c r="BB123" s="458"/>
      <c r="BC123" s="458"/>
      <c r="BD123" s="458"/>
      <c r="BE123" s="458"/>
      <c r="BF123" s="458"/>
      <c r="BG123" s="458"/>
      <c r="BH123" s="458"/>
      <c r="BI123" s="458"/>
      <c r="BJ123" s="458"/>
      <c r="BK123" s="458"/>
      <c r="BL123" s="458"/>
      <c r="BM123" s="458"/>
      <c r="BN123" s="458"/>
      <c r="BO123" s="458"/>
      <c r="BP123" s="458"/>
      <c r="BQ123" s="458"/>
      <c r="BR123" s="458"/>
      <c r="BS123" s="458"/>
      <c r="BT123" s="458"/>
      <c r="BU123" s="458"/>
      <c r="BV123" s="458"/>
      <c r="BW123" s="458"/>
      <c r="BX123" s="458"/>
      <c r="BY123" s="458"/>
      <c r="BZ123" s="458"/>
      <c r="CA123" s="458"/>
      <c r="CB123" s="458"/>
      <c r="CC123" s="458"/>
      <c r="CD123" s="458"/>
      <c r="CE123" s="458"/>
      <c r="CF123" s="460"/>
    </row>
    <row r="124" spans="3:84" ht="3.75" customHeight="1" x14ac:dyDescent="0.15">
      <c r="C124" s="449"/>
      <c r="D124" s="433"/>
      <c r="E124" s="433"/>
      <c r="F124" s="433"/>
      <c r="G124" s="433"/>
      <c r="H124" s="433"/>
      <c r="I124" s="433"/>
      <c r="J124" s="433"/>
      <c r="K124" s="433"/>
      <c r="L124" s="433"/>
      <c r="M124" s="433"/>
      <c r="N124" s="433"/>
      <c r="O124" s="433"/>
      <c r="P124" s="433"/>
      <c r="Q124" s="433"/>
      <c r="R124" s="433"/>
      <c r="S124" s="433"/>
      <c r="T124" s="433"/>
      <c r="U124" s="433"/>
      <c r="V124" s="433"/>
      <c r="W124" s="433"/>
      <c r="X124" s="433"/>
      <c r="Y124" s="433"/>
      <c r="Z124" s="433"/>
      <c r="AA124" s="433"/>
      <c r="AB124" s="433"/>
      <c r="AC124" s="433"/>
      <c r="AD124" s="433"/>
      <c r="AE124" s="433"/>
      <c r="AF124" s="433"/>
      <c r="AG124" s="433"/>
      <c r="AH124" s="433"/>
      <c r="AI124" s="433"/>
      <c r="AJ124" s="433"/>
      <c r="AK124" s="433"/>
      <c r="AL124" s="433"/>
      <c r="AM124" s="433"/>
      <c r="AN124" s="433"/>
      <c r="AO124" s="433"/>
      <c r="AP124" s="433"/>
      <c r="AQ124" s="433"/>
      <c r="AR124" s="433"/>
      <c r="AS124" s="433"/>
      <c r="AV124" s="458"/>
      <c r="AW124" s="458"/>
      <c r="AX124" s="458"/>
      <c r="AY124" s="458"/>
      <c r="AZ124" s="458"/>
      <c r="BA124" s="458"/>
      <c r="BB124" s="458"/>
      <c r="BC124" s="458"/>
      <c r="BD124" s="458"/>
      <c r="BE124" s="458"/>
      <c r="BF124" s="458"/>
      <c r="BG124" s="458"/>
      <c r="BH124" s="458"/>
      <c r="BI124" s="458"/>
      <c r="BJ124" s="458"/>
      <c r="BK124" s="458"/>
      <c r="BL124" s="458"/>
      <c r="BM124" s="458"/>
      <c r="BN124" s="458"/>
      <c r="BO124" s="458"/>
      <c r="BP124" s="458"/>
      <c r="BQ124" s="458"/>
      <c r="BR124" s="458"/>
      <c r="BS124" s="458"/>
      <c r="BT124" s="458"/>
      <c r="BU124" s="458"/>
      <c r="BV124" s="458"/>
      <c r="BW124" s="458"/>
      <c r="BX124" s="458"/>
      <c r="BY124" s="458"/>
      <c r="BZ124" s="458"/>
      <c r="CA124" s="458"/>
      <c r="CB124" s="458"/>
      <c r="CC124" s="458"/>
      <c r="CD124" s="458"/>
      <c r="CE124" s="458"/>
      <c r="CF124" s="460"/>
    </row>
    <row r="125" spans="3:84" ht="3.75" customHeight="1" x14ac:dyDescent="0.15">
      <c r="C125" s="449"/>
      <c r="D125" s="433"/>
      <c r="E125" s="433"/>
      <c r="F125" s="433"/>
      <c r="G125" s="433"/>
      <c r="H125" s="433"/>
      <c r="I125" s="433"/>
      <c r="J125" s="433"/>
      <c r="K125" s="433"/>
      <c r="L125" s="433"/>
      <c r="M125" s="433"/>
      <c r="N125" s="433"/>
      <c r="O125" s="433"/>
      <c r="P125" s="433"/>
      <c r="Q125" s="433"/>
      <c r="R125" s="433"/>
      <c r="S125" s="433"/>
      <c r="T125" s="433"/>
      <c r="U125" s="433"/>
      <c r="V125" s="433"/>
      <c r="W125" s="433"/>
      <c r="X125" s="433"/>
      <c r="Y125" s="433"/>
      <c r="Z125" s="433"/>
      <c r="AA125" s="433"/>
      <c r="AB125" s="433"/>
      <c r="AC125" s="433"/>
      <c r="AD125" s="433"/>
      <c r="AE125" s="433"/>
      <c r="AF125" s="433"/>
      <c r="AG125" s="433"/>
      <c r="AH125" s="433"/>
      <c r="AI125" s="433"/>
      <c r="AJ125" s="433"/>
      <c r="AK125" s="433"/>
      <c r="AL125" s="433"/>
      <c r="AM125" s="433"/>
      <c r="AN125" s="433"/>
      <c r="AO125" s="433"/>
      <c r="AP125" s="433"/>
      <c r="AQ125" s="433"/>
      <c r="AR125" s="433"/>
      <c r="AS125" s="433"/>
      <c r="AV125" s="458"/>
      <c r="AW125" s="458"/>
      <c r="AX125" s="458"/>
      <c r="AY125" s="458"/>
      <c r="AZ125" s="458"/>
      <c r="BA125" s="458"/>
      <c r="BB125" s="458"/>
      <c r="BC125" s="458"/>
      <c r="BD125" s="458"/>
      <c r="BE125" s="458"/>
      <c r="BF125" s="458"/>
      <c r="BG125" s="458"/>
      <c r="BH125" s="458"/>
      <c r="BI125" s="458"/>
      <c r="BJ125" s="458"/>
      <c r="BK125" s="458"/>
      <c r="BL125" s="458"/>
      <c r="BM125" s="458"/>
      <c r="BN125" s="458"/>
      <c r="BO125" s="458"/>
      <c r="BP125" s="458"/>
      <c r="BQ125" s="458"/>
      <c r="BR125" s="458"/>
      <c r="BS125" s="458"/>
      <c r="BT125" s="458"/>
      <c r="BU125" s="458"/>
      <c r="BV125" s="458"/>
      <c r="BW125" s="458"/>
      <c r="BX125" s="458"/>
      <c r="BY125" s="458"/>
      <c r="BZ125" s="458"/>
      <c r="CA125" s="458"/>
      <c r="CB125" s="458"/>
      <c r="CC125" s="458"/>
      <c r="CD125" s="458"/>
      <c r="CE125" s="458"/>
      <c r="CF125" s="460"/>
    </row>
    <row r="126" spans="3:84" ht="3.75" customHeight="1" x14ac:dyDescent="0.15">
      <c r="C126" s="449"/>
      <c r="D126" s="433"/>
      <c r="E126" s="433"/>
      <c r="F126" s="433"/>
      <c r="G126" s="433"/>
      <c r="H126" s="433"/>
      <c r="I126" s="433"/>
      <c r="J126" s="433"/>
      <c r="K126" s="433"/>
      <c r="L126" s="433"/>
      <c r="M126" s="433"/>
      <c r="N126" s="433"/>
      <c r="O126" s="433"/>
      <c r="P126" s="433"/>
      <c r="Q126" s="433"/>
      <c r="R126" s="433"/>
      <c r="S126" s="433"/>
      <c r="T126" s="433"/>
      <c r="U126" s="433"/>
      <c r="V126" s="433"/>
      <c r="W126" s="433"/>
      <c r="X126" s="433"/>
      <c r="Y126" s="433"/>
      <c r="Z126" s="433"/>
      <c r="AA126" s="433"/>
      <c r="AB126" s="433"/>
      <c r="AC126" s="433"/>
      <c r="AD126" s="433"/>
      <c r="AE126" s="433"/>
      <c r="AF126" s="433"/>
      <c r="AG126" s="433"/>
      <c r="AH126" s="433"/>
      <c r="AI126" s="433"/>
      <c r="AJ126" s="433"/>
      <c r="AK126" s="433"/>
      <c r="AL126" s="433"/>
      <c r="AM126" s="433"/>
      <c r="AN126" s="433"/>
      <c r="AO126" s="433"/>
      <c r="AP126" s="433"/>
      <c r="AQ126" s="433"/>
      <c r="AR126" s="433"/>
      <c r="AS126" s="433"/>
      <c r="AV126" s="458"/>
      <c r="AW126" s="458"/>
      <c r="AX126" s="458"/>
      <c r="AY126" s="458"/>
      <c r="AZ126" s="458"/>
      <c r="BA126" s="458"/>
      <c r="BB126" s="458"/>
      <c r="BC126" s="458"/>
      <c r="BD126" s="458"/>
      <c r="BE126" s="458"/>
      <c r="BF126" s="458"/>
      <c r="BG126" s="458"/>
      <c r="BH126" s="458"/>
      <c r="BI126" s="458"/>
      <c r="BJ126" s="458"/>
      <c r="BK126" s="458"/>
      <c r="BL126" s="458"/>
      <c r="BM126" s="458"/>
      <c r="BN126" s="458"/>
      <c r="BO126" s="458"/>
      <c r="BP126" s="458"/>
      <c r="BQ126" s="458"/>
      <c r="BR126" s="458"/>
      <c r="BS126" s="458"/>
      <c r="BT126" s="458"/>
      <c r="BU126" s="458"/>
      <c r="BV126" s="458"/>
      <c r="BW126" s="458"/>
      <c r="BX126" s="458"/>
      <c r="BY126" s="458"/>
      <c r="BZ126" s="458"/>
      <c r="CA126" s="458"/>
      <c r="CB126" s="458"/>
      <c r="CC126" s="458"/>
      <c r="CD126" s="458"/>
      <c r="CE126" s="458"/>
      <c r="CF126" s="460"/>
    </row>
    <row r="127" spans="3:84" ht="3.75" customHeight="1" x14ac:dyDescent="0.15">
      <c r="C127" s="449"/>
      <c r="D127" s="433"/>
      <c r="E127" s="433"/>
      <c r="F127" s="433"/>
      <c r="G127" s="433"/>
      <c r="H127" s="433"/>
      <c r="I127" s="433"/>
      <c r="J127" s="433"/>
      <c r="K127" s="433"/>
      <c r="L127" s="433"/>
      <c r="M127" s="433"/>
      <c r="N127" s="433"/>
      <c r="O127" s="433"/>
      <c r="P127" s="433"/>
      <c r="Q127" s="433"/>
      <c r="R127" s="433"/>
      <c r="S127" s="433"/>
      <c r="T127" s="433"/>
      <c r="U127" s="433"/>
      <c r="V127" s="433"/>
      <c r="W127" s="433"/>
      <c r="X127" s="433"/>
      <c r="Y127" s="433"/>
      <c r="Z127" s="433"/>
      <c r="AA127" s="433"/>
      <c r="AB127" s="433"/>
      <c r="AC127" s="433"/>
      <c r="AD127" s="433"/>
      <c r="AE127" s="433"/>
      <c r="AF127" s="433"/>
      <c r="AG127" s="433"/>
      <c r="AH127" s="433"/>
      <c r="AI127" s="433"/>
      <c r="AJ127" s="433"/>
      <c r="AK127" s="433"/>
      <c r="AL127" s="433"/>
      <c r="AM127" s="433"/>
      <c r="AN127" s="433"/>
      <c r="AO127" s="433"/>
      <c r="AP127" s="433"/>
      <c r="AQ127" s="433"/>
      <c r="AR127" s="433"/>
      <c r="AS127" s="433"/>
      <c r="AV127" s="458"/>
      <c r="AW127" s="458"/>
      <c r="AX127" s="458"/>
      <c r="AY127" s="458"/>
      <c r="AZ127" s="458"/>
      <c r="BA127" s="458"/>
      <c r="BB127" s="458"/>
      <c r="BC127" s="458"/>
      <c r="BD127" s="458"/>
      <c r="BE127" s="458"/>
      <c r="BF127" s="458"/>
      <c r="BG127" s="458"/>
      <c r="BH127" s="458"/>
      <c r="BI127" s="458"/>
      <c r="BJ127" s="458"/>
      <c r="BK127" s="458"/>
      <c r="BL127" s="458"/>
      <c r="BM127" s="458"/>
      <c r="BN127" s="458"/>
      <c r="BO127" s="458"/>
      <c r="BP127" s="458"/>
      <c r="BQ127" s="458"/>
      <c r="BR127" s="458"/>
      <c r="BS127" s="458"/>
      <c r="BT127" s="458"/>
      <c r="BU127" s="458"/>
      <c r="BV127" s="458"/>
      <c r="BW127" s="458"/>
      <c r="BX127" s="458"/>
      <c r="BY127" s="458"/>
      <c r="BZ127" s="458"/>
      <c r="CA127" s="458"/>
      <c r="CB127" s="458"/>
      <c r="CC127" s="458"/>
      <c r="CD127" s="458"/>
      <c r="CE127" s="458"/>
      <c r="CF127" s="460"/>
    </row>
    <row r="128" spans="3:84" ht="3.75" customHeight="1" x14ac:dyDescent="0.15">
      <c r="C128" s="449"/>
      <c r="D128" s="433"/>
      <c r="E128" s="433"/>
      <c r="F128" s="433"/>
      <c r="G128" s="433"/>
      <c r="H128" s="433"/>
      <c r="I128" s="433"/>
      <c r="J128" s="433"/>
      <c r="K128" s="433"/>
      <c r="L128" s="433"/>
      <c r="M128" s="433"/>
      <c r="N128" s="433"/>
      <c r="O128" s="433"/>
      <c r="P128" s="433"/>
      <c r="Q128" s="433"/>
      <c r="R128" s="433"/>
      <c r="S128" s="433"/>
      <c r="T128" s="433"/>
      <c r="U128" s="433"/>
      <c r="V128" s="433"/>
      <c r="W128" s="433"/>
      <c r="X128" s="433"/>
      <c r="Y128" s="433"/>
      <c r="Z128" s="433"/>
      <c r="AA128" s="433"/>
      <c r="AB128" s="433"/>
      <c r="AC128" s="433"/>
      <c r="AD128" s="433"/>
      <c r="AE128" s="433"/>
      <c r="AF128" s="433"/>
      <c r="AG128" s="433"/>
      <c r="AH128" s="433"/>
      <c r="AI128" s="433"/>
      <c r="AJ128" s="433"/>
      <c r="AK128" s="433"/>
      <c r="AL128" s="433"/>
      <c r="AM128" s="433"/>
      <c r="AN128" s="433"/>
      <c r="AO128" s="433"/>
      <c r="AP128" s="433"/>
      <c r="AQ128" s="433"/>
      <c r="AR128" s="433"/>
      <c r="AS128" s="433"/>
      <c r="AV128" s="458"/>
      <c r="AW128" s="458"/>
      <c r="AX128" s="458"/>
      <c r="AY128" s="458"/>
      <c r="AZ128" s="458"/>
      <c r="BA128" s="458"/>
      <c r="BB128" s="458"/>
      <c r="BC128" s="458"/>
      <c r="BD128" s="458"/>
      <c r="BE128" s="458"/>
      <c r="BF128" s="458"/>
      <c r="BG128" s="458"/>
      <c r="BH128" s="458"/>
      <c r="BI128" s="458"/>
      <c r="BJ128" s="458"/>
      <c r="BK128" s="458"/>
      <c r="BL128" s="458"/>
      <c r="BM128" s="458"/>
      <c r="BN128" s="458"/>
      <c r="BO128" s="458"/>
      <c r="BP128" s="458"/>
      <c r="BQ128" s="458"/>
      <c r="BR128" s="458"/>
      <c r="BS128" s="458"/>
      <c r="BT128" s="458"/>
      <c r="BU128" s="458"/>
      <c r="BV128" s="458"/>
      <c r="BW128" s="458"/>
      <c r="BX128" s="458"/>
      <c r="BY128" s="458"/>
      <c r="BZ128" s="458"/>
      <c r="CA128" s="458"/>
      <c r="CB128" s="458"/>
      <c r="CC128" s="458"/>
      <c r="CD128" s="458"/>
      <c r="CE128" s="458"/>
      <c r="CF128" s="460"/>
    </row>
    <row r="129" spans="3:84" ht="3.75" customHeight="1" x14ac:dyDescent="0.15">
      <c r="C129" s="449"/>
      <c r="D129" s="433"/>
      <c r="E129" s="433"/>
      <c r="F129" s="433"/>
      <c r="G129" s="433"/>
      <c r="H129" s="433"/>
      <c r="I129" s="433"/>
      <c r="J129" s="433"/>
      <c r="K129" s="433"/>
      <c r="L129" s="433"/>
      <c r="M129" s="433"/>
      <c r="N129" s="433"/>
      <c r="O129" s="433"/>
      <c r="P129" s="433"/>
      <c r="Q129" s="433"/>
      <c r="R129" s="433"/>
      <c r="S129" s="433"/>
      <c r="T129" s="433"/>
      <c r="U129" s="433"/>
      <c r="V129" s="433"/>
      <c r="W129" s="433"/>
      <c r="X129" s="433"/>
      <c r="Y129" s="433"/>
      <c r="Z129" s="433"/>
      <c r="AA129" s="433"/>
      <c r="AB129" s="433"/>
      <c r="AC129" s="433"/>
      <c r="AD129" s="433"/>
      <c r="AE129" s="433"/>
      <c r="AF129" s="433"/>
      <c r="AG129" s="433"/>
      <c r="AH129" s="433"/>
      <c r="AI129" s="433"/>
      <c r="AJ129" s="433"/>
      <c r="AK129" s="433"/>
      <c r="AL129" s="433"/>
      <c r="AM129" s="433"/>
      <c r="AN129" s="433"/>
      <c r="AO129" s="433"/>
      <c r="AP129" s="433"/>
      <c r="AQ129" s="433"/>
      <c r="AR129" s="433"/>
      <c r="AS129" s="433"/>
      <c r="AV129" s="458"/>
      <c r="AW129" s="458"/>
      <c r="AX129" s="458"/>
      <c r="AY129" s="458"/>
      <c r="AZ129" s="458"/>
      <c r="BA129" s="458"/>
      <c r="BB129" s="458"/>
      <c r="BC129" s="458"/>
      <c r="BD129" s="458"/>
      <c r="BE129" s="458"/>
      <c r="BF129" s="458"/>
      <c r="BG129" s="458"/>
      <c r="BH129" s="458"/>
      <c r="BI129" s="458"/>
      <c r="BJ129" s="458"/>
      <c r="BK129" s="458"/>
      <c r="BL129" s="458"/>
      <c r="BM129" s="458"/>
      <c r="BN129" s="458"/>
      <c r="BO129" s="458"/>
      <c r="BP129" s="458"/>
      <c r="BQ129" s="458"/>
      <c r="BR129" s="458"/>
      <c r="BS129" s="458"/>
      <c r="BT129" s="458"/>
      <c r="BU129" s="458"/>
      <c r="BV129" s="458"/>
      <c r="BW129" s="458"/>
      <c r="BX129" s="458"/>
      <c r="BY129" s="458"/>
      <c r="BZ129" s="458"/>
      <c r="CA129" s="458"/>
      <c r="CB129" s="458"/>
      <c r="CC129" s="458"/>
      <c r="CD129" s="458"/>
      <c r="CE129" s="458"/>
      <c r="CF129" s="460"/>
    </row>
    <row r="130" spans="3:84" ht="3.75" customHeight="1" x14ac:dyDescent="0.15">
      <c r="C130" s="449"/>
      <c r="D130" s="433"/>
      <c r="E130" s="433"/>
      <c r="F130" s="433"/>
      <c r="G130" s="433"/>
      <c r="H130" s="433"/>
      <c r="I130" s="433"/>
      <c r="J130" s="433"/>
      <c r="K130" s="433"/>
      <c r="L130" s="433"/>
      <c r="M130" s="433"/>
      <c r="N130" s="433"/>
      <c r="O130" s="433"/>
      <c r="P130" s="433"/>
      <c r="Q130" s="433"/>
      <c r="R130" s="433"/>
      <c r="S130" s="433"/>
      <c r="T130" s="433"/>
      <c r="U130" s="433"/>
      <c r="V130" s="433"/>
      <c r="W130" s="433"/>
      <c r="X130" s="433"/>
      <c r="Y130" s="433"/>
      <c r="Z130" s="433"/>
      <c r="AA130" s="433"/>
      <c r="AB130" s="433"/>
      <c r="AC130" s="433"/>
      <c r="AD130" s="433"/>
      <c r="AE130" s="433"/>
      <c r="AF130" s="433"/>
      <c r="AG130" s="433"/>
      <c r="AH130" s="433"/>
      <c r="AI130" s="433"/>
      <c r="AJ130" s="433"/>
      <c r="AK130" s="433"/>
      <c r="AL130" s="433"/>
      <c r="AM130" s="433"/>
      <c r="AN130" s="433"/>
      <c r="AO130" s="433"/>
      <c r="AP130" s="433"/>
      <c r="AQ130" s="433"/>
      <c r="AR130" s="433"/>
      <c r="AS130" s="433"/>
      <c r="AV130" s="458"/>
      <c r="AW130" s="458"/>
      <c r="AX130" s="458"/>
      <c r="AY130" s="458"/>
      <c r="AZ130" s="458"/>
      <c r="BA130" s="458"/>
      <c r="BB130" s="458"/>
      <c r="BC130" s="458"/>
      <c r="BD130" s="458"/>
      <c r="BE130" s="458"/>
      <c r="BF130" s="458"/>
      <c r="BG130" s="458"/>
      <c r="BH130" s="458"/>
      <c r="BI130" s="458"/>
      <c r="BJ130" s="458"/>
      <c r="BK130" s="458"/>
      <c r="BL130" s="458"/>
      <c r="BM130" s="458"/>
      <c r="BN130" s="458"/>
      <c r="BO130" s="458"/>
      <c r="BP130" s="458"/>
      <c r="BQ130" s="458"/>
      <c r="BR130" s="458"/>
      <c r="BS130" s="458"/>
      <c r="BT130" s="458"/>
      <c r="BU130" s="458"/>
      <c r="BV130" s="458"/>
      <c r="BW130" s="458"/>
      <c r="BX130" s="458"/>
      <c r="BY130" s="458"/>
      <c r="BZ130" s="458"/>
      <c r="CA130" s="458"/>
      <c r="CB130" s="458"/>
      <c r="CC130" s="458"/>
      <c r="CD130" s="458"/>
      <c r="CE130" s="458"/>
      <c r="CF130" s="460"/>
    </row>
    <row r="131" spans="3:84" ht="3.75" customHeight="1" x14ac:dyDescent="0.15">
      <c r="C131" s="449"/>
      <c r="D131" s="433"/>
      <c r="E131" s="433"/>
      <c r="F131" s="433"/>
      <c r="G131" s="433"/>
      <c r="H131" s="433"/>
      <c r="I131" s="433"/>
      <c r="J131" s="433"/>
      <c r="K131" s="433"/>
      <c r="L131" s="433"/>
      <c r="M131" s="433"/>
      <c r="N131" s="433"/>
      <c r="O131" s="433"/>
      <c r="P131" s="433"/>
      <c r="Q131" s="433"/>
      <c r="R131" s="433"/>
      <c r="S131" s="433"/>
      <c r="T131" s="433"/>
      <c r="U131" s="433"/>
      <c r="V131" s="433"/>
      <c r="W131" s="433"/>
      <c r="X131" s="433"/>
      <c r="Y131" s="433"/>
      <c r="Z131" s="433"/>
      <c r="AA131" s="433"/>
      <c r="AB131" s="433"/>
      <c r="AC131" s="433"/>
      <c r="AD131" s="433"/>
      <c r="AE131" s="433"/>
      <c r="AF131" s="433"/>
      <c r="AG131" s="433"/>
      <c r="AH131" s="433"/>
      <c r="AI131" s="433"/>
      <c r="AJ131" s="433"/>
      <c r="AK131" s="433"/>
      <c r="AL131" s="433"/>
      <c r="AM131" s="433"/>
      <c r="AN131" s="433"/>
      <c r="AO131" s="433"/>
      <c r="AP131" s="433"/>
      <c r="AQ131" s="433"/>
      <c r="AR131" s="433"/>
      <c r="AS131" s="433"/>
      <c r="AV131" s="458"/>
      <c r="AW131" s="458"/>
      <c r="AX131" s="458"/>
      <c r="AY131" s="458"/>
      <c r="AZ131" s="458"/>
      <c r="BA131" s="458"/>
      <c r="BB131" s="458"/>
      <c r="BC131" s="458"/>
      <c r="BD131" s="458"/>
      <c r="BE131" s="458"/>
      <c r="BF131" s="458"/>
      <c r="BG131" s="458"/>
      <c r="BH131" s="458"/>
      <c r="BI131" s="458"/>
      <c r="BJ131" s="458"/>
      <c r="BK131" s="458"/>
      <c r="BL131" s="458"/>
      <c r="BM131" s="458"/>
      <c r="BN131" s="458"/>
      <c r="BO131" s="458"/>
      <c r="BP131" s="458"/>
      <c r="BQ131" s="458"/>
      <c r="BR131" s="458"/>
      <c r="BS131" s="458"/>
      <c r="BT131" s="458"/>
      <c r="BU131" s="458"/>
      <c r="BV131" s="458"/>
      <c r="BW131" s="458"/>
      <c r="BX131" s="458"/>
      <c r="BY131" s="458"/>
      <c r="BZ131" s="458"/>
      <c r="CA131" s="458"/>
      <c r="CB131" s="458"/>
      <c r="CC131" s="458"/>
      <c r="CD131" s="458"/>
      <c r="CE131" s="458"/>
      <c r="CF131" s="460"/>
    </row>
    <row r="132" spans="3:84" ht="3.75" customHeight="1" x14ac:dyDescent="0.15">
      <c r="C132" s="449"/>
      <c r="D132" s="433"/>
      <c r="E132" s="433"/>
      <c r="F132" s="433"/>
      <c r="G132" s="433"/>
      <c r="H132" s="433"/>
      <c r="I132" s="433"/>
      <c r="J132" s="433"/>
      <c r="K132" s="433"/>
      <c r="L132" s="433"/>
      <c r="M132" s="433"/>
      <c r="N132" s="433"/>
      <c r="O132" s="433"/>
      <c r="P132" s="433"/>
      <c r="Q132" s="433"/>
      <c r="R132" s="433"/>
      <c r="S132" s="433"/>
      <c r="T132" s="433"/>
      <c r="U132" s="433"/>
      <c r="V132" s="433"/>
      <c r="W132" s="433"/>
      <c r="X132" s="433"/>
      <c r="Y132" s="433"/>
      <c r="Z132" s="433"/>
      <c r="AA132" s="433"/>
      <c r="AB132" s="433"/>
      <c r="AC132" s="433"/>
      <c r="AD132" s="433"/>
      <c r="AE132" s="433"/>
      <c r="AF132" s="433"/>
      <c r="AG132" s="433"/>
      <c r="AH132" s="433"/>
      <c r="AI132" s="433"/>
      <c r="AJ132" s="433"/>
      <c r="AK132" s="433"/>
      <c r="AL132" s="433"/>
      <c r="AM132" s="433"/>
      <c r="AN132" s="433"/>
      <c r="AO132" s="433"/>
      <c r="AP132" s="433"/>
      <c r="AQ132" s="433"/>
      <c r="AR132" s="433"/>
      <c r="AS132" s="433"/>
      <c r="AV132" s="458"/>
      <c r="AW132" s="458"/>
      <c r="AX132" s="458"/>
      <c r="AY132" s="458"/>
      <c r="AZ132" s="458"/>
      <c r="BA132" s="458"/>
      <c r="BB132" s="458"/>
      <c r="BC132" s="458"/>
      <c r="BD132" s="458"/>
      <c r="BE132" s="458"/>
      <c r="BF132" s="458"/>
      <c r="BG132" s="458"/>
      <c r="BH132" s="458"/>
      <c r="BI132" s="458"/>
      <c r="BJ132" s="458"/>
      <c r="BK132" s="458"/>
      <c r="BL132" s="458"/>
      <c r="BM132" s="458"/>
      <c r="BN132" s="458"/>
      <c r="BO132" s="458"/>
      <c r="BP132" s="458"/>
      <c r="BQ132" s="458"/>
      <c r="BR132" s="458"/>
      <c r="BS132" s="458"/>
      <c r="BT132" s="458"/>
      <c r="BU132" s="458"/>
      <c r="BV132" s="458"/>
      <c r="BW132" s="458"/>
      <c r="BX132" s="458"/>
      <c r="BY132" s="458"/>
      <c r="BZ132" s="458"/>
      <c r="CA132" s="458"/>
      <c r="CB132" s="458"/>
      <c r="CC132" s="458"/>
      <c r="CD132" s="458"/>
      <c r="CE132" s="458"/>
      <c r="CF132" s="460"/>
    </row>
    <row r="133" spans="3:84" ht="3.75" customHeight="1" x14ac:dyDescent="0.15">
      <c r="C133" s="449"/>
      <c r="D133" s="433"/>
      <c r="E133" s="433"/>
      <c r="F133" s="433"/>
      <c r="G133" s="433"/>
      <c r="H133" s="433"/>
      <c r="I133" s="433"/>
      <c r="J133" s="433"/>
      <c r="K133" s="433"/>
      <c r="L133" s="433"/>
      <c r="M133" s="433"/>
      <c r="N133" s="433"/>
      <c r="O133" s="433"/>
      <c r="P133" s="433"/>
      <c r="Q133" s="433"/>
      <c r="R133" s="433"/>
      <c r="S133" s="433"/>
      <c r="T133" s="433"/>
      <c r="U133" s="433"/>
      <c r="V133" s="433"/>
      <c r="W133" s="433"/>
      <c r="X133" s="433"/>
      <c r="Y133" s="433"/>
      <c r="Z133" s="433"/>
      <c r="AA133" s="433"/>
      <c r="AB133" s="433"/>
      <c r="AC133" s="433"/>
      <c r="AD133" s="433"/>
      <c r="AE133" s="433"/>
      <c r="AF133" s="433"/>
      <c r="AG133" s="433"/>
      <c r="AH133" s="433"/>
      <c r="AI133" s="433"/>
      <c r="AJ133" s="433"/>
      <c r="AK133" s="433"/>
      <c r="AL133" s="433"/>
      <c r="AM133" s="433"/>
      <c r="AN133" s="433"/>
      <c r="AO133" s="433"/>
      <c r="AP133" s="433"/>
      <c r="AQ133" s="433"/>
      <c r="AR133" s="433"/>
      <c r="AS133" s="433"/>
      <c r="AV133" s="458"/>
      <c r="AW133" s="458"/>
      <c r="AX133" s="458"/>
      <c r="AY133" s="458"/>
      <c r="AZ133" s="458"/>
      <c r="BA133" s="458"/>
      <c r="BB133" s="458"/>
      <c r="BC133" s="458"/>
      <c r="BD133" s="458"/>
      <c r="BE133" s="458"/>
      <c r="BF133" s="458"/>
      <c r="BG133" s="458"/>
      <c r="BH133" s="458"/>
      <c r="BI133" s="458"/>
      <c r="BJ133" s="458"/>
      <c r="BK133" s="458"/>
      <c r="BL133" s="458"/>
      <c r="BM133" s="458"/>
      <c r="BN133" s="458"/>
      <c r="BO133" s="458"/>
      <c r="BP133" s="458"/>
      <c r="BQ133" s="458"/>
      <c r="BR133" s="458"/>
      <c r="BS133" s="458"/>
      <c r="BT133" s="458"/>
      <c r="BU133" s="458"/>
      <c r="BV133" s="458"/>
      <c r="BW133" s="458"/>
      <c r="BX133" s="458"/>
      <c r="BY133" s="458"/>
      <c r="BZ133" s="458"/>
      <c r="CA133" s="458"/>
      <c r="CB133" s="458"/>
      <c r="CC133" s="458"/>
      <c r="CD133" s="458"/>
      <c r="CE133" s="458"/>
      <c r="CF133" s="460"/>
    </row>
    <row r="134" spans="3:84" ht="3.75" customHeight="1" x14ac:dyDescent="0.15">
      <c r="C134" s="449"/>
      <c r="D134" s="433"/>
      <c r="E134" s="433"/>
      <c r="F134" s="433"/>
      <c r="G134" s="433"/>
      <c r="H134" s="433"/>
      <c r="I134" s="433"/>
      <c r="J134" s="433"/>
      <c r="K134" s="433"/>
      <c r="L134" s="433"/>
      <c r="M134" s="433"/>
      <c r="N134" s="433"/>
      <c r="O134" s="433"/>
      <c r="P134" s="433"/>
      <c r="Q134" s="433"/>
      <c r="R134" s="433"/>
      <c r="S134" s="433"/>
      <c r="T134" s="433"/>
      <c r="U134" s="433"/>
      <c r="V134" s="433"/>
      <c r="W134" s="433"/>
      <c r="X134" s="433"/>
      <c r="Y134" s="433"/>
      <c r="Z134" s="433"/>
      <c r="AA134" s="433"/>
      <c r="AB134" s="433"/>
      <c r="AC134" s="433"/>
      <c r="AD134" s="433"/>
      <c r="AE134" s="433"/>
      <c r="AF134" s="433"/>
      <c r="AG134" s="433"/>
      <c r="AH134" s="433"/>
      <c r="AI134" s="433"/>
      <c r="AJ134" s="433"/>
      <c r="AK134" s="433"/>
      <c r="AL134" s="433"/>
      <c r="AM134" s="433"/>
      <c r="AN134" s="433"/>
      <c r="AO134" s="433"/>
      <c r="AP134" s="433"/>
      <c r="AQ134" s="433"/>
      <c r="AR134" s="433"/>
      <c r="AS134" s="433"/>
      <c r="AV134" s="458"/>
      <c r="AW134" s="458"/>
      <c r="AX134" s="458"/>
      <c r="AY134" s="458"/>
      <c r="AZ134" s="458"/>
      <c r="BA134" s="458"/>
      <c r="BB134" s="458"/>
      <c r="BC134" s="458"/>
      <c r="BD134" s="458"/>
      <c r="BE134" s="458"/>
      <c r="BF134" s="458"/>
      <c r="BG134" s="458"/>
      <c r="BH134" s="458"/>
      <c r="BI134" s="458"/>
      <c r="BJ134" s="458"/>
      <c r="BK134" s="458"/>
      <c r="BL134" s="458"/>
      <c r="BM134" s="458"/>
      <c r="BN134" s="458"/>
      <c r="BO134" s="458"/>
      <c r="BP134" s="458"/>
      <c r="BQ134" s="458"/>
      <c r="BR134" s="458"/>
      <c r="BS134" s="458"/>
      <c r="BT134" s="458"/>
      <c r="BU134" s="458"/>
      <c r="BV134" s="458"/>
      <c r="BW134" s="458"/>
      <c r="BX134" s="458"/>
      <c r="BY134" s="458"/>
      <c r="BZ134" s="458"/>
      <c r="CA134" s="458"/>
      <c r="CB134" s="458"/>
      <c r="CC134" s="458"/>
      <c r="CD134" s="458"/>
      <c r="CE134" s="458"/>
      <c r="CF134" s="460"/>
    </row>
    <row r="135" spans="3:84" ht="3.75" customHeight="1" x14ac:dyDescent="0.15">
      <c r="C135" s="449"/>
      <c r="D135" s="433"/>
      <c r="E135" s="433"/>
      <c r="F135" s="433"/>
      <c r="G135" s="433"/>
      <c r="H135" s="433"/>
      <c r="I135" s="433"/>
      <c r="J135" s="433"/>
      <c r="K135" s="433"/>
      <c r="L135" s="433"/>
      <c r="M135" s="433"/>
      <c r="N135" s="433"/>
      <c r="O135" s="433"/>
      <c r="P135" s="433"/>
      <c r="Q135" s="433"/>
      <c r="R135" s="433"/>
      <c r="S135" s="433"/>
      <c r="T135" s="433"/>
      <c r="U135" s="433"/>
      <c r="V135" s="433"/>
      <c r="W135" s="433"/>
      <c r="X135" s="433"/>
      <c r="Y135" s="433"/>
      <c r="Z135" s="433"/>
      <c r="AA135" s="433"/>
      <c r="AB135" s="433"/>
      <c r="AC135" s="433"/>
      <c r="AD135" s="433"/>
      <c r="AE135" s="433"/>
      <c r="AF135" s="433"/>
      <c r="AG135" s="433"/>
      <c r="AH135" s="433"/>
      <c r="AI135" s="433"/>
      <c r="AJ135" s="433"/>
      <c r="AK135" s="433"/>
      <c r="AL135" s="433"/>
      <c r="AM135" s="433"/>
      <c r="AN135" s="433"/>
      <c r="AO135" s="433"/>
      <c r="AP135" s="433"/>
      <c r="AQ135" s="433"/>
      <c r="AR135" s="433"/>
      <c r="AS135" s="433"/>
      <c r="AV135" s="458"/>
      <c r="AW135" s="458"/>
      <c r="AX135" s="458"/>
      <c r="AY135" s="458"/>
      <c r="AZ135" s="458"/>
      <c r="BA135" s="458"/>
      <c r="BB135" s="458"/>
      <c r="BC135" s="458"/>
      <c r="BD135" s="458"/>
      <c r="BE135" s="458"/>
      <c r="BF135" s="458"/>
      <c r="BG135" s="458"/>
      <c r="BH135" s="458"/>
      <c r="BI135" s="458"/>
      <c r="BJ135" s="458"/>
      <c r="BK135" s="458"/>
      <c r="BL135" s="458"/>
      <c r="BM135" s="458"/>
      <c r="BN135" s="458"/>
      <c r="BO135" s="458"/>
      <c r="BP135" s="458"/>
      <c r="BQ135" s="458"/>
      <c r="BR135" s="458"/>
      <c r="BS135" s="458"/>
      <c r="BT135" s="458"/>
      <c r="BU135" s="458"/>
      <c r="BV135" s="458"/>
      <c r="BW135" s="458"/>
      <c r="BX135" s="458"/>
      <c r="BY135" s="458"/>
      <c r="BZ135" s="458"/>
      <c r="CA135" s="458"/>
      <c r="CB135" s="458"/>
      <c r="CC135" s="458"/>
      <c r="CD135" s="458"/>
      <c r="CE135" s="458"/>
      <c r="CF135" s="460"/>
    </row>
    <row r="136" spans="3:84" ht="3.75" customHeight="1" x14ac:dyDescent="0.15">
      <c r="C136" s="449"/>
      <c r="D136" s="433"/>
      <c r="E136" s="433"/>
      <c r="F136" s="433"/>
      <c r="G136" s="433"/>
      <c r="H136" s="433"/>
      <c r="I136" s="433"/>
      <c r="J136" s="433"/>
      <c r="K136" s="433"/>
      <c r="L136" s="433"/>
      <c r="M136" s="433"/>
      <c r="N136" s="433"/>
      <c r="O136" s="433"/>
      <c r="P136" s="433"/>
      <c r="Q136" s="433"/>
      <c r="R136" s="433"/>
      <c r="S136" s="433"/>
      <c r="T136" s="433"/>
      <c r="U136" s="433"/>
      <c r="V136" s="433"/>
      <c r="W136" s="433"/>
      <c r="X136" s="433"/>
      <c r="Y136" s="433"/>
      <c r="Z136" s="433"/>
      <c r="AA136" s="433"/>
      <c r="AB136" s="433"/>
      <c r="AC136" s="433"/>
      <c r="AD136" s="433"/>
      <c r="AE136" s="433"/>
      <c r="AF136" s="433"/>
      <c r="AG136" s="433"/>
      <c r="AH136" s="433"/>
      <c r="AI136" s="433"/>
      <c r="AJ136" s="433"/>
      <c r="AK136" s="433"/>
      <c r="AL136" s="433"/>
      <c r="AM136" s="433"/>
      <c r="AN136" s="433"/>
      <c r="AO136" s="433"/>
      <c r="AP136" s="433"/>
      <c r="AQ136" s="433"/>
      <c r="AR136" s="433"/>
      <c r="AS136" s="433"/>
      <c r="AV136" s="458"/>
      <c r="AW136" s="458"/>
      <c r="AX136" s="458"/>
      <c r="AY136" s="458"/>
      <c r="AZ136" s="458"/>
      <c r="BA136" s="458"/>
      <c r="BB136" s="458"/>
      <c r="BC136" s="458"/>
      <c r="BD136" s="458"/>
      <c r="BE136" s="458"/>
      <c r="BF136" s="458"/>
      <c r="BG136" s="458"/>
      <c r="BH136" s="458"/>
      <c r="BI136" s="458"/>
      <c r="BJ136" s="458"/>
      <c r="BK136" s="458"/>
      <c r="BL136" s="458"/>
      <c r="BM136" s="458"/>
      <c r="BN136" s="458"/>
      <c r="BO136" s="458"/>
      <c r="BP136" s="458"/>
      <c r="BQ136" s="458"/>
      <c r="BR136" s="458"/>
      <c r="BS136" s="458"/>
      <c r="BT136" s="458"/>
      <c r="BU136" s="458"/>
      <c r="BV136" s="458"/>
      <c r="BW136" s="458"/>
      <c r="BX136" s="458"/>
      <c r="BY136" s="458"/>
      <c r="BZ136" s="458"/>
      <c r="CA136" s="458"/>
      <c r="CB136" s="458"/>
      <c r="CC136" s="458"/>
      <c r="CD136" s="458"/>
      <c r="CE136" s="458"/>
      <c r="CF136" s="460"/>
    </row>
    <row r="137" spans="3:84" ht="3.75" customHeight="1" x14ac:dyDescent="0.15">
      <c r="C137" s="449"/>
      <c r="D137" s="433"/>
      <c r="E137" s="433"/>
      <c r="F137" s="433"/>
      <c r="G137" s="433"/>
      <c r="H137" s="433"/>
      <c r="I137" s="433"/>
      <c r="J137" s="433"/>
      <c r="K137" s="433"/>
      <c r="L137" s="433"/>
      <c r="M137" s="433"/>
      <c r="N137" s="433"/>
      <c r="O137" s="433"/>
      <c r="P137" s="433"/>
      <c r="Q137" s="433"/>
      <c r="R137" s="433"/>
      <c r="S137" s="433"/>
      <c r="T137" s="433"/>
      <c r="U137" s="433"/>
      <c r="V137" s="433"/>
      <c r="W137" s="433"/>
      <c r="X137" s="433"/>
      <c r="Y137" s="433"/>
      <c r="Z137" s="433"/>
      <c r="AA137" s="433"/>
      <c r="AB137" s="433"/>
      <c r="AC137" s="433"/>
      <c r="AD137" s="433"/>
      <c r="AE137" s="433"/>
      <c r="AF137" s="433"/>
      <c r="AG137" s="433"/>
      <c r="AH137" s="433"/>
      <c r="AI137" s="433"/>
      <c r="AJ137" s="433"/>
      <c r="AK137" s="433"/>
      <c r="AL137" s="433"/>
      <c r="AM137" s="433"/>
      <c r="AN137" s="433"/>
      <c r="AO137" s="433"/>
      <c r="AP137" s="433"/>
      <c r="AQ137" s="433"/>
      <c r="AR137" s="433"/>
      <c r="AS137" s="433"/>
      <c r="AV137" s="458"/>
      <c r="AW137" s="458"/>
      <c r="AX137" s="458"/>
      <c r="AY137" s="458"/>
      <c r="AZ137" s="458"/>
      <c r="BA137" s="458"/>
      <c r="BB137" s="458"/>
      <c r="BC137" s="458"/>
      <c r="BD137" s="458"/>
      <c r="BE137" s="458"/>
      <c r="BF137" s="458"/>
      <c r="BG137" s="458"/>
      <c r="BH137" s="458"/>
      <c r="BI137" s="458"/>
      <c r="BJ137" s="458"/>
      <c r="BK137" s="458"/>
      <c r="BL137" s="458"/>
      <c r="BM137" s="458"/>
      <c r="BN137" s="458"/>
      <c r="BO137" s="458"/>
      <c r="BP137" s="458"/>
      <c r="BQ137" s="458"/>
      <c r="BR137" s="458"/>
      <c r="BS137" s="458"/>
      <c r="BT137" s="458"/>
      <c r="BU137" s="458"/>
      <c r="BV137" s="458"/>
      <c r="BW137" s="458"/>
      <c r="BX137" s="458"/>
      <c r="BY137" s="458"/>
      <c r="BZ137" s="458"/>
      <c r="CA137" s="458"/>
      <c r="CB137" s="458"/>
      <c r="CC137" s="458"/>
      <c r="CD137" s="458"/>
      <c r="CE137" s="458"/>
      <c r="CF137" s="460"/>
    </row>
    <row r="138" spans="3:84" ht="3.75" customHeight="1" x14ac:dyDescent="0.15">
      <c r="C138" s="449"/>
      <c r="D138" s="433"/>
      <c r="E138" s="433"/>
      <c r="F138" s="433"/>
      <c r="G138" s="433"/>
      <c r="H138" s="433"/>
      <c r="I138" s="433"/>
      <c r="J138" s="433"/>
      <c r="K138" s="433"/>
      <c r="L138" s="433"/>
      <c r="M138" s="433"/>
      <c r="N138" s="433"/>
      <c r="O138" s="433"/>
      <c r="P138" s="433"/>
      <c r="Q138" s="433"/>
      <c r="R138" s="433"/>
      <c r="S138" s="433"/>
      <c r="T138" s="433"/>
      <c r="U138" s="433"/>
      <c r="V138" s="433"/>
      <c r="W138" s="433"/>
      <c r="X138" s="433"/>
      <c r="Y138" s="433"/>
      <c r="Z138" s="433"/>
      <c r="AA138" s="433"/>
      <c r="AB138" s="433"/>
      <c r="AC138" s="433"/>
      <c r="AD138" s="433"/>
      <c r="AE138" s="433"/>
      <c r="AF138" s="433"/>
      <c r="AG138" s="433"/>
      <c r="AH138" s="433"/>
      <c r="AI138" s="433"/>
      <c r="AJ138" s="433"/>
      <c r="AK138" s="433"/>
      <c r="AL138" s="433"/>
      <c r="AM138" s="433"/>
      <c r="AN138" s="433"/>
      <c r="AO138" s="433"/>
      <c r="AP138" s="433"/>
      <c r="AQ138" s="433"/>
      <c r="AR138" s="433"/>
      <c r="AS138" s="433"/>
      <c r="AV138" s="458"/>
      <c r="AW138" s="458"/>
      <c r="AX138" s="458"/>
      <c r="AY138" s="458"/>
      <c r="AZ138" s="458"/>
      <c r="BA138" s="458"/>
      <c r="BB138" s="458"/>
      <c r="BC138" s="458"/>
      <c r="BD138" s="458"/>
      <c r="BE138" s="458"/>
      <c r="BF138" s="458"/>
      <c r="BG138" s="458"/>
      <c r="BH138" s="458"/>
      <c r="BI138" s="458"/>
      <c r="BJ138" s="458"/>
      <c r="BK138" s="458"/>
      <c r="BL138" s="458"/>
      <c r="BM138" s="458"/>
      <c r="BN138" s="458"/>
      <c r="BO138" s="458"/>
      <c r="BP138" s="458"/>
      <c r="BQ138" s="458"/>
      <c r="BR138" s="458"/>
      <c r="BS138" s="458"/>
      <c r="BT138" s="458"/>
      <c r="BU138" s="458"/>
      <c r="BV138" s="458"/>
      <c r="BW138" s="458"/>
      <c r="BX138" s="458"/>
      <c r="BY138" s="458"/>
      <c r="BZ138" s="458"/>
      <c r="CA138" s="458"/>
      <c r="CB138" s="458"/>
      <c r="CC138" s="458"/>
      <c r="CD138" s="458"/>
      <c r="CE138" s="458"/>
      <c r="CF138" s="460"/>
    </row>
    <row r="139" spans="3:84" ht="3.75" customHeight="1" x14ac:dyDescent="0.15">
      <c r="C139" s="449"/>
      <c r="D139" s="433"/>
      <c r="E139" s="433"/>
      <c r="F139" s="433"/>
      <c r="G139" s="433"/>
      <c r="H139" s="433"/>
      <c r="I139" s="433"/>
      <c r="J139" s="433"/>
      <c r="K139" s="433"/>
      <c r="L139" s="433"/>
      <c r="M139" s="433"/>
      <c r="N139" s="433"/>
      <c r="O139" s="433"/>
      <c r="P139" s="433"/>
      <c r="Q139" s="433"/>
      <c r="R139" s="433"/>
      <c r="S139" s="433"/>
      <c r="T139" s="433"/>
      <c r="U139" s="433"/>
      <c r="V139" s="433"/>
      <c r="W139" s="433"/>
      <c r="X139" s="433"/>
      <c r="Y139" s="433"/>
      <c r="Z139" s="433"/>
      <c r="AA139" s="433"/>
      <c r="AB139" s="433"/>
      <c r="AC139" s="433"/>
      <c r="AD139" s="433"/>
      <c r="AE139" s="433"/>
      <c r="AF139" s="433"/>
      <c r="AG139" s="433"/>
      <c r="AH139" s="433"/>
      <c r="AI139" s="433"/>
      <c r="AJ139" s="433"/>
      <c r="AK139" s="433"/>
      <c r="AL139" s="433"/>
      <c r="AM139" s="433"/>
      <c r="AN139" s="433"/>
      <c r="AO139" s="433"/>
      <c r="AP139" s="433"/>
      <c r="AQ139" s="433"/>
      <c r="AR139" s="433"/>
      <c r="AS139" s="433"/>
      <c r="AV139" s="458"/>
      <c r="AW139" s="458"/>
      <c r="AX139" s="458"/>
      <c r="AY139" s="458"/>
      <c r="AZ139" s="458"/>
      <c r="BA139" s="458"/>
      <c r="BB139" s="458"/>
      <c r="BC139" s="458"/>
      <c r="BD139" s="458"/>
      <c r="BE139" s="458"/>
      <c r="BF139" s="458"/>
      <c r="BG139" s="458"/>
      <c r="BH139" s="458"/>
      <c r="BI139" s="458"/>
      <c r="BJ139" s="458"/>
      <c r="BK139" s="458"/>
      <c r="BL139" s="458"/>
      <c r="BM139" s="458"/>
      <c r="BN139" s="458"/>
      <c r="BO139" s="458"/>
      <c r="BP139" s="458"/>
      <c r="BQ139" s="458"/>
      <c r="BR139" s="458"/>
      <c r="BS139" s="458"/>
      <c r="BT139" s="458"/>
      <c r="BU139" s="458"/>
      <c r="BV139" s="458"/>
      <c r="BW139" s="458"/>
      <c r="BX139" s="458"/>
      <c r="BY139" s="458"/>
      <c r="BZ139" s="458"/>
      <c r="CA139" s="458"/>
      <c r="CB139" s="458"/>
      <c r="CC139" s="458"/>
      <c r="CD139" s="458"/>
      <c r="CE139" s="458"/>
      <c r="CF139" s="460"/>
    </row>
    <row r="140" spans="3:84" ht="3.75" customHeight="1" x14ac:dyDescent="0.15">
      <c r="C140" s="449"/>
      <c r="D140" s="433"/>
      <c r="E140" s="433"/>
      <c r="F140" s="433"/>
      <c r="G140" s="433"/>
      <c r="H140" s="433"/>
      <c r="I140" s="433"/>
      <c r="J140" s="433"/>
      <c r="K140" s="433"/>
      <c r="L140" s="433"/>
      <c r="M140" s="433"/>
      <c r="N140" s="433"/>
      <c r="O140" s="433"/>
      <c r="P140" s="433"/>
      <c r="Q140" s="433"/>
      <c r="R140" s="433"/>
      <c r="S140" s="433"/>
      <c r="T140" s="433"/>
      <c r="U140" s="433"/>
      <c r="V140" s="433"/>
      <c r="W140" s="433"/>
      <c r="X140" s="433"/>
      <c r="Y140" s="433"/>
      <c r="Z140" s="433"/>
      <c r="AA140" s="433"/>
      <c r="AB140" s="433"/>
      <c r="AC140" s="433"/>
      <c r="AD140" s="433"/>
      <c r="AE140" s="433"/>
      <c r="AF140" s="433"/>
      <c r="AG140" s="433"/>
      <c r="AH140" s="433"/>
      <c r="AI140" s="433"/>
      <c r="AJ140" s="433"/>
      <c r="AK140" s="433"/>
      <c r="AL140" s="433"/>
      <c r="AM140" s="433"/>
      <c r="AN140" s="433"/>
      <c r="AO140" s="433"/>
      <c r="AP140" s="433"/>
      <c r="AQ140" s="433"/>
      <c r="AR140" s="433"/>
      <c r="AS140" s="433"/>
      <c r="AV140" s="458"/>
      <c r="AW140" s="458"/>
      <c r="AX140" s="458"/>
      <c r="AY140" s="458"/>
      <c r="AZ140" s="458"/>
      <c r="BA140" s="458"/>
      <c r="BB140" s="458"/>
      <c r="BC140" s="458"/>
      <c r="BD140" s="458"/>
      <c r="BE140" s="458"/>
      <c r="BF140" s="458"/>
      <c r="BG140" s="458"/>
      <c r="BH140" s="458"/>
      <c r="BI140" s="458"/>
      <c r="BJ140" s="458"/>
      <c r="BK140" s="458"/>
      <c r="BL140" s="458"/>
      <c r="BM140" s="458"/>
      <c r="BN140" s="458"/>
      <c r="BO140" s="458"/>
      <c r="BP140" s="458"/>
      <c r="BQ140" s="458"/>
      <c r="BR140" s="458"/>
      <c r="BS140" s="458"/>
      <c r="BT140" s="458"/>
      <c r="BU140" s="458"/>
      <c r="BV140" s="458"/>
      <c r="BW140" s="458"/>
      <c r="BX140" s="458"/>
      <c r="BY140" s="458"/>
      <c r="BZ140" s="458"/>
      <c r="CA140" s="458"/>
      <c r="CB140" s="458"/>
      <c r="CC140" s="458"/>
      <c r="CD140" s="458"/>
      <c r="CE140" s="458"/>
      <c r="CF140" s="460"/>
    </row>
    <row r="141" spans="3:84" ht="3.75" customHeight="1" x14ac:dyDescent="0.15">
      <c r="C141" s="449"/>
      <c r="D141" s="433"/>
      <c r="E141" s="433"/>
      <c r="F141" s="433"/>
      <c r="G141" s="433"/>
      <c r="H141" s="433"/>
      <c r="I141" s="433"/>
      <c r="J141" s="433"/>
      <c r="K141" s="433"/>
      <c r="L141" s="433"/>
      <c r="M141" s="433"/>
      <c r="N141" s="433"/>
      <c r="O141" s="433"/>
      <c r="P141" s="433"/>
      <c r="Q141" s="433"/>
      <c r="R141" s="433"/>
      <c r="S141" s="433"/>
      <c r="T141" s="433"/>
      <c r="U141" s="433"/>
      <c r="V141" s="433"/>
      <c r="W141" s="433"/>
      <c r="X141" s="433"/>
      <c r="Y141" s="433"/>
      <c r="Z141" s="433"/>
      <c r="AA141" s="433"/>
      <c r="AB141" s="433"/>
      <c r="AC141" s="433"/>
      <c r="AD141" s="433"/>
      <c r="AE141" s="433"/>
      <c r="AF141" s="433"/>
      <c r="AG141" s="433"/>
      <c r="AH141" s="433"/>
      <c r="AI141" s="433"/>
      <c r="AJ141" s="433"/>
      <c r="AK141" s="433"/>
      <c r="AL141" s="433"/>
      <c r="AM141" s="433"/>
      <c r="AN141" s="433"/>
      <c r="AO141" s="433"/>
      <c r="AP141" s="433"/>
      <c r="AQ141" s="433"/>
      <c r="AR141" s="433"/>
      <c r="AS141" s="433"/>
      <c r="AV141" s="458"/>
      <c r="AW141" s="458"/>
      <c r="AX141" s="458"/>
      <c r="AY141" s="458"/>
      <c r="AZ141" s="458"/>
      <c r="BA141" s="458"/>
      <c r="BB141" s="458"/>
      <c r="BC141" s="458"/>
      <c r="BD141" s="458"/>
      <c r="BE141" s="458"/>
      <c r="BF141" s="458"/>
      <c r="BG141" s="458"/>
      <c r="BH141" s="458"/>
      <c r="BI141" s="458"/>
      <c r="BJ141" s="458"/>
      <c r="BK141" s="458"/>
      <c r="BL141" s="458"/>
      <c r="BM141" s="458"/>
      <c r="BN141" s="458"/>
      <c r="BO141" s="458"/>
      <c r="BP141" s="458"/>
      <c r="BQ141" s="458"/>
      <c r="BR141" s="458"/>
      <c r="BS141" s="458"/>
      <c r="BT141" s="458"/>
      <c r="BU141" s="458"/>
      <c r="BV141" s="458"/>
      <c r="BW141" s="458"/>
      <c r="BX141" s="458"/>
      <c r="BY141" s="458"/>
      <c r="BZ141" s="458"/>
      <c r="CA141" s="458"/>
      <c r="CB141" s="458"/>
      <c r="CC141" s="458"/>
      <c r="CD141" s="458"/>
      <c r="CE141" s="458"/>
      <c r="CF141" s="460"/>
    </row>
    <row r="142" spans="3:84" ht="3.75" customHeight="1" x14ac:dyDescent="0.15">
      <c r="C142" s="449"/>
      <c r="D142" s="433"/>
      <c r="E142" s="433"/>
      <c r="F142" s="433"/>
      <c r="G142" s="433"/>
      <c r="H142" s="433"/>
      <c r="I142" s="433"/>
      <c r="J142" s="433"/>
      <c r="K142" s="433"/>
      <c r="L142" s="433"/>
      <c r="M142" s="433"/>
      <c r="N142" s="433"/>
      <c r="O142" s="433"/>
      <c r="P142" s="433"/>
      <c r="Q142" s="433"/>
      <c r="R142" s="433"/>
      <c r="S142" s="433"/>
      <c r="T142" s="433"/>
      <c r="U142" s="433"/>
      <c r="V142" s="433"/>
      <c r="W142" s="433"/>
      <c r="X142" s="433"/>
      <c r="Y142" s="433"/>
      <c r="Z142" s="433"/>
      <c r="AA142" s="433"/>
      <c r="AB142" s="433"/>
      <c r="AC142" s="433"/>
      <c r="AD142" s="433"/>
      <c r="AE142" s="433"/>
      <c r="AF142" s="433"/>
      <c r="AG142" s="433"/>
      <c r="AH142" s="433"/>
      <c r="AI142" s="433"/>
      <c r="AJ142" s="433"/>
      <c r="AK142" s="433"/>
      <c r="AL142" s="433"/>
      <c r="AM142" s="433"/>
      <c r="AN142" s="433"/>
      <c r="AO142" s="433"/>
      <c r="AP142" s="433"/>
      <c r="AQ142" s="433"/>
      <c r="AR142" s="433"/>
      <c r="AS142" s="433"/>
      <c r="AV142" s="458"/>
      <c r="AW142" s="458"/>
      <c r="AX142" s="458"/>
      <c r="AY142" s="458"/>
      <c r="AZ142" s="458"/>
      <c r="BA142" s="458"/>
      <c r="BB142" s="458"/>
      <c r="BC142" s="458"/>
      <c r="BD142" s="458"/>
      <c r="BE142" s="458"/>
      <c r="BF142" s="458"/>
      <c r="BG142" s="458"/>
      <c r="BH142" s="458"/>
      <c r="BI142" s="458"/>
      <c r="BJ142" s="458"/>
      <c r="BK142" s="458"/>
      <c r="BL142" s="458"/>
      <c r="BM142" s="458"/>
      <c r="BN142" s="458"/>
      <c r="BO142" s="458"/>
      <c r="BP142" s="458"/>
      <c r="BQ142" s="458"/>
      <c r="BR142" s="458"/>
      <c r="BS142" s="458"/>
      <c r="BT142" s="458"/>
      <c r="BU142" s="458"/>
      <c r="BV142" s="458"/>
      <c r="BW142" s="458"/>
      <c r="BX142" s="458"/>
      <c r="BY142" s="458"/>
      <c r="BZ142" s="458"/>
      <c r="CA142" s="458"/>
      <c r="CB142" s="458"/>
      <c r="CC142" s="458"/>
      <c r="CD142" s="458"/>
      <c r="CE142" s="458"/>
      <c r="CF142" s="460"/>
    </row>
    <row r="143" spans="3:84" ht="3.75" customHeight="1" x14ac:dyDescent="0.15">
      <c r="C143" s="449"/>
      <c r="D143" s="433"/>
      <c r="E143" s="433"/>
      <c r="F143" s="433"/>
      <c r="G143" s="433"/>
      <c r="H143" s="433"/>
      <c r="I143" s="433"/>
      <c r="J143" s="433"/>
      <c r="K143" s="433"/>
      <c r="L143" s="433"/>
      <c r="M143" s="433"/>
      <c r="N143" s="433"/>
      <c r="O143" s="433"/>
      <c r="P143" s="433"/>
      <c r="Q143" s="433"/>
      <c r="R143" s="433"/>
      <c r="S143" s="433"/>
      <c r="T143" s="433"/>
      <c r="U143" s="433"/>
      <c r="V143" s="433"/>
      <c r="W143" s="433"/>
      <c r="X143" s="433"/>
      <c r="Y143" s="433"/>
      <c r="Z143" s="433"/>
      <c r="AA143" s="433"/>
      <c r="AB143" s="433"/>
      <c r="AC143" s="433"/>
      <c r="AD143" s="433"/>
      <c r="AE143" s="433"/>
      <c r="AF143" s="433"/>
      <c r="AG143" s="433"/>
      <c r="AH143" s="433"/>
      <c r="AI143" s="433"/>
      <c r="AJ143" s="433"/>
      <c r="AK143" s="433"/>
      <c r="AL143" s="433"/>
      <c r="AM143" s="433"/>
      <c r="AN143" s="433"/>
      <c r="AO143" s="433"/>
      <c r="AP143" s="433"/>
      <c r="AQ143" s="433"/>
      <c r="AR143" s="433"/>
      <c r="AS143" s="433"/>
      <c r="AV143" s="458"/>
      <c r="AW143" s="458"/>
      <c r="AX143" s="458"/>
      <c r="AY143" s="458"/>
      <c r="AZ143" s="458"/>
      <c r="BA143" s="458"/>
      <c r="BB143" s="458"/>
      <c r="BC143" s="458"/>
      <c r="BD143" s="458"/>
      <c r="BE143" s="458"/>
      <c r="BF143" s="458"/>
      <c r="BG143" s="458"/>
      <c r="BH143" s="458"/>
      <c r="BI143" s="458"/>
      <c r="BJ143" s="458"/>
      <c r="BK143" s="458"/>
      <c r="BL143" s="458"/>
      <c r="BM143" s="458"/>
      <c r="BN143" s="458"/>
      <c r="BO143" s="458"/>
      <c r="BP143" s="458"/>
      <c r="BQ143" s="458"/>
      <c r="BR143" s="458"/>
      <c r="BS143" s="458"/>
      <c r="BT143" s="458"/>
      <c r="BU143" s="458"/>
      <c r="BV143" s="458"/>
      <c r="BW143" s="458"/>
      <c r="BX143" s="458"/>
      <c r="BY143" s="458"/>
      <c r="BZ143" s="458"/>
      <c r="CA143" s="458"/>
      <c r="CB143" s="458"/>
      <c r="CC143" s="458"/>
      <c r="CD143" s="458"/>
      <c r="CE143" s="458"/>
      <c r="CF143" s="460"/>
    </row>
    <row r="144" spans="3:84" ht="3.75" customHeight="1" x14ac:dyDescent="0.15">
      <c r="C144" s="449"/>
      <c r="D144" s="433"/>
      <c r="E144" s="433"/>
      <c r="F144" s="433"/>
      <c r="G144" s="433"/>
      <c r="H144" s="433"/>
      <c r="I144" s="433"/>
      <c r="J144" s="433"/>
      <c r="K144" s="433"/>
      <c r="L144" s="433"/>
      <c r="M144" s="433"/>
      <c r="N144" s="433"/>
      <c r="O144" s="433"/>
      <c r="P144" s="433"/>
      <c r="Q144" s="433"/>
      <c r="R144" s="433"/>
      <c r="S144" s="433"/>
      <c r="T144" s="433"/>
      <c r="U144" s="433"/>
      <c r="V144" s="433"/>
      <c r="W144" s="433"/>
      <c r="X144" s="433"/>
      <c r="Y144" s="433"/>
      <c r="Z144" s="433"/>
      <c r="AA144" s="433"/>
      <c r="AB144" s="433"/>
      <c r="AC144" s="433"/>
      <c r="AD144" s="433"/>
      <c r="AE144" s="433"/>
      <c r="AF144" s="433"/>
      <c r="AG144" s="433"/>
      <c r="AH144" s="433"/>
      <c r="AI144" s="433"/>
      <c r="AJ144" s="433"/>
      <c r="AK144" s="433"/>
      <c r="AL144" s="433"/>
      <c r="AM144" s="433"/>
      <c r="AN144" s="433"/>
      <c r="AO144" s="433"/>
      <c r="AP144" s="433"/>
      <c r="AQ144" s="433"/>
      <c r="AR144" s="433"/>
      <c r="AS144" s="433"/>
      <c r="AV144" s="458"/>
      <c r="AW144" s="458"/>
      <c r="AX144" s="458"/>
      <c r="AY144" s="458"/>
      <c r="AZ144" s="458"/>
      <c r="BA144" s="458"/>
      <c r="BB144" s="458"/>
      <c r="BC144" s="458"/>
      <c r="BD144" s="458"/>
      <c r="BE144" s="458"/>
      <c r="BF144" s="458"/>
      <c r="BG144" s="458"/>
      <c r="BH144" s="458"/>
      <c r="BI144" s="458"/>
      <c r="BJ144" s="458"/>
      <c r="BK144" s="458"/>
      <c r="BL144" s="458"/>
      <c r="BM144" s="458"/>
      <c r="BN144" s="458"/>
      <c r="BO144" s="458"/>
      <c r="BP144" s="458"/>
      <c r="BQ144" s="458"/>
      <c r="BR144" s="458"/>
      <c r="BS144" s="458"/>
      <c r="BT144" s="458"/>
      <c r="BU144" s="458"/>
      <c r="BV144" s="458"/>
      <c r="BW144" s="458"/>
      <c r="BX144" s="458"/>
      <c r="BY144" s="458"/>
      <c r="BZ144" s="458"/>
      <c r="CA144" s="458"/>
      <c r="CB144" s="458"/>
      <c r="CC144" s="458"/>
      <c r="CD144" s="458"/>
      <c r="CE144" s="458"/>
      <c r="CF144" s="460"/>
    </row>
    <row r="145" spans="3:131" ht="3.75" customHeight="1" x14ac:dyDescent="0.15">
      <c r="C145" s="449"/>
      <c r="D145" s="433"/>
      <c r="E145" s="433"/>
      <c r="F145" s="433"/>
      <c r="G145" s="433"/>
      <c r="H145" s="433"/>
      <c r="I145" s="433"/>
      <c r="J145" s="433"/>
      <c r="K145" s="433"/>
      <c r="L145" s="433"/>
      <c r="M145" s="433"/>
      <c r="N145" s="433"/>
      <c r="O145" s="433"/>
      <c r="P145" s="433"/>
      <c r="Q145" s="433"/>
      <c r="R145" s="433"/>
      <c r="S145" s="433"/>
      <c r="T145" s="433"/>
      <c r="U145" s="433"/>
      <c r="V145" s="433"/>
      <c r="W145" s="433"/>
      <c r="X145" s="433"/>
      <c r="Y145" s="433"/>
      <c r="Z145" s="433"/>
      <c r="AA145" s="433"/>
      <c r="AB145" s="433"/>
      <c r="AC145" s="433"/>
      <c r="AD145" s="433"/>
      <c r="AE145" s="433"/>
      <c r="AF145" s="433"/>
      <c r="AG145" s="433"/>
      <c r="AH145" s="433"/>
      <c r="AI145" s="433"/>
      <c r="AJ145" s="433"/>
      <c r="AK145" s="433"/>
      <c r="AL145" s="433"/>
      <c r="AM145" s="433"/>
      <c r="AN145" s="433"/>
      <c r="AO145" s="433"/>
      <c r="AP145" s="433"/>
      <c r="AQ145" s="433"/>
      <c r="AR145" s="433"/>
      <c r="AS145" s="433"/>
      <c r="AV145" s="458"/>
      <c r="AW145" s="458"/>
      <c r="AX145" s="458"/>
      <c r="AY145" s="458"/>
      <c r="AZ145" s="458"/>
      <c r="BA145" s="458"/>
      <c r="BB145" s="458"/>
      <c r="BC145" s="458"/>
      <c r="BD145" s="458"/>
      <c r="BE145" s="458"/>
      <c r="BF145" s="458"/>
      <c r="BG145" s="458"/>
      <c r="BH145" s="458"/>
      <c r="BI145" s="458"/>
      <c r="BJ145" s="458"/>
      <c r="BK145" s="458"/>
      <c r="BL145" s="458"/>
      <c r="BM145" s="458"/>
      <c r="BN145" s="458"/>
      <c r="BO145" s="458"/>
      <c r="BP145" s="458"/>
      <c r="BQ145" s="458"/>
      <c r="BR145" s="458"/>
      <c r="BS145" s="458"/>
      <c r="BT145" s="458"/>
      <c r="BU145" s="458"/>
      <c r="BV145" s="458"/>
      <c r="BW145" s="458"/>
      <c r="BX145" s="458"/>
      <c r="BY145" s="458"/>
      <c r="BZ145" s="458"/>
      <c r="CA145" s="458"/>
      <c r="CB145" s="458"/>
      <c r="CC145" s="458"/>
      <c r="CD145" s="458"/>
      <c r="CE145" s="458"/>
      <c r="CF145" s="460"/>
    </row>
    <row r="146" spans="3:131" ht="3.75" customHeight="1" x14ac:dyDescent="0.15">
      <c r="C146" s="449"/>
      <c r="D146" s="433"/>
      <c r="E146" s="433"/>
      <c r="F146" s="433"/>
      <c r="G146" s="433"/>
      <c r="H146" s="433"/>
      <c r="I146" s="433"/>
      <c r="J146" s="433"/>
      <c r="K146" s="433"/>
      <c r="L146" s="433"/>
      <c r="M146" s="433"/>
      <c r="N146" s="433"/>
      <c r="O146" s="433"/>
      <c r="P146" s="433"/>
      <c r="Q146" s="433"/>
      <c r="R146" s="433"/>
      <c r="S146" s="433"/>
      <c r="T146" s="433"/>
      <c r="U146" s="433"/>
      <c r="V146" s="433"/>
      <c r="W146" s="433"/>
      <c r="X146" s="433"/>
      <c r="Y146" s="433"/>
      <c r="Z146" s="433"/>
      <c r="AA146" s="433"/>
      <c r="AB146" s="433"/>
      <c r="AC146" s="433"/>
      <c r="AD146" s="433"/>
      <c r="AE146" s="433"/>
      <c r="AF146" s="433"/>
      <c r="AG146" s="433"/>
      <c r="AH146" s="433"/>
      <c r="AI146" s="433"/>
      <c r="AJ146" s="433"/>
      <c r="AK146" s="433"/>
      <c r="AL146" s="433"/>
      <c r="AM146" s="433"/>
      <c r="AN146" s="433"/>
      <c r="AO146" s="433"/>
      <c r="AP146" s="433"/>
      <c r="AQ146" s="433"/>
      <c r="AR146" s="433"/>
      <c r="AS146" s="433"/>
      <c r="AV146" s="458"/>
      <c r="AW146" s="458"/>
      <c r="AX146" s="458"/>
      <c r="AY146" s="458"/>
      <c r="AZ146" s="458"/>
      <c r="BA146" s="458"/>
      <c r="BB146" s="458"/>
      <c r="BC146" s="458"/>
      <c r="BD146" s="458"/>
      <c r="BE146" s="458"/>
      <c r="BF146" s="458"/>
      <c r="BG146" s="458"/>
      <c r="BH146" s="458"/>
      <c r="BI146" s="458"/>
      <c r="BJ146" s="458"/>
      <c r="BK146" s="458"/>
      <c r="BL146" s="458"/>
      <c r="BM146" s="458"/>
      <c r="BN146" s="458"/>
      <c r="BO146" s="458"/>
      <c r="BP146" s="458"/>
      <c r="BQ146" s="458"/>
      <c r="BR146" s="458"/>
      <c r="BS146" s="458"/>
      <c r="BT146" s="458"/>
      <c r="BU146" s="458"/>
      <c r="BV146" s="458"/>
      <c r="BW146" s="458"/>
      <c r="BX146" s="458"/>
      <c r="BY146" s="458"/>
      <c r="BZ146" s="458"/>
      <c r="CA146" s="458"/>
      <c r="CB146" s="458"/>
      <c r="CC146" s="458"/>
      <c r="CD146" s="458"/>
      <c r="CE146" s="458"/>
      <c r="CF146" s="460"/>
    </row>
    <row r="147" spans="3:131" ht="3.75" customHeight="1" x14ac:dyDescent="0.15">
      <c r="C147" s="449"/>
      <c r="D147" s="433"/>
      <c r="E147" s="433"/>
      <c r="F147" s="433"/>
      <c r="G147" s="433"/>
      <c r="H147" s="433"/>
      <c r="I147" s="433"/>
      <c r="J147" s="433"/>
      <c r="K147" s="433"/>
      <c r="L147" s="433"/>
      <c r="M147" s="433"/>
      <c r="N147" s="433"/>
      <c r="O147" s="433"/>
      <c r="P147" s="433"/>
      <c r="Q147" s="433"/>
      <c r="R147" s="433"/>
      <c r="S147" s="433"/>
      <c r="T147" s="433"/>
      <c r="U147" s="433"/>
      <c r="V147" s="433"/>
      <c r="W147" s="433"/>
      <c r="X147" s="433"/>
      <c r="Y147" s="433"/>
      <c r="Z147" s="433"/>
      <c r="AA147" s="433"/>
      <c r="AB147" s="433"/>
      <c r="AC147" s="433"/>
      <c r="AD147" s="433"/>
      <c r="AE147" s="433"/>
      <c r="AF147" s="433"/>
      <c r="AG147" s="433"/>
      <c r="AH147" s="433"/>
      <c r="AI147" s="433"/>
      <c r="AJ147" s="433"/>
      <c r="AK147" s="433"/>
      <c r="AL147" s="433"/>
      <c r="AM147" s="433"/>
      <c r="AN147" s="433"/>
      <c r="AO147" s="433"/>
      <c r="AP147" s="433"/>
      <c r="AQ147" s="433"/>
      <c r="AR147" s="433"/>
      <c r="AS147" s="433"/>
      <c r="AV147" s="458"/>
      <c r="AW147" s="458"/>
      <c r="AX147" s="458"/>
      <c r="AY147" s="458"/>
      <c r="AZ147" s="458"/>
      <c r="BA147" s="458"/>
      <c r="BB147" s="458"/>
      <c r="BC147" s="458"/>
      <c r="BD147" s="458"/>
      <c r="BE147" s="458"/>
      <c r="BF147" s="458"/>
      <c r="BG147" s="458"/>
      <c r="BH147" s="458"/>
      <c r="BI147" s="458"/>
      <c r="BJ147" s="458"/>
      <c r="BK147" s="458"/>
      <c r="BL147" s="458"/>
      <c r="BM147" s="458"/>
      <c r="BN147" s="458"/>
      <c r="BO147" s="458"/>
      <c r="BP147" s="458"/>
      <c r="BQ147" s="458"/>
      <c r="BR147" s="458"/>
      <c r="BS147" s="458"/>
      <c r="BT147" s="458"/>
      <c r="BU147" s="458"/>
      <c r="BV147" s="458"/>
      <c r="BW147" s="458"/>
      <c r="BX147" s="458"/>
      <c r="BY147" s="458"/>
      <c r="BZ147" s="458"/>
      <c r="CA147" s="458"/>
      <c r="CB147" s="458"/>
      <c r="CC147" s="458"/>
      <c r="CD147" s="458"/>
      <c r="CE147" s="458"/>
      <c r="CF147" s="460"/>
    </row>
    <row r="148" spans="3:131" ht="3.75" customHeight="1" x14ac:dyDescent="0.15">
      <c r="C148" s="449"/>
      <c r="D148" s="433"/>
      <c r="E148" s="433"/>
      <c r="F148" s="433"/>
      <c r="G148" s="433"/>
      <c r="H148" s="433"/>
      <c r="I148" s="433"/>
      <c r="J148" s="433"/>
      <c r="K148" s="433"/>
      <c r="L148" s="433"/>
      <c r="M148" s="433"/>
      <c r="N148" s="433"/>
      <c r="O148" s="433"/>
      <c r="P148" s="433"/>
      <c r="Q148" s="433"/>
      <c r="R148" s="433"/>
      <c r="S148" s="433"/>
      <c r="T148" s="433"/>
      <c r="U148" s="433"/>
      <c r="V148" s="433"/>
      <c r="W148" s="433"/>
      <c r="X148" s="433"/>
      <c r="Y148" s="433"/>
      <c r="Z148" s="433"/>
      <c r="AA148" s="433"/>
      <c r="AB148" s="433"/>
      <c r="AC148" s="433"/>
      <c r="AD148" s="433"/>
      <c r="AE148" s="433"/>
      <c r="AF148" s="433"/>
      <c r="AG148" s="433"/>
      <c r="AH148" s="433"/>
      <c r="AI148" s="433"/>
      <c r="AJ148" s="433"/>
      <c r="AK148" s="433"/>
      <c r="AL148" s="433"/>
      <c r="AM148" s="433"/>
      <c r="AN148" s="433"/>
      <c r="AO148" s="433"/>
      <c r="AP148" s="433"/>
      <c r="AQ148" s="433"/>
      <c r="AR148" s="433"/>
      <c r="AS148" s="433"/>
      <c r="AV148" s="458"/>
      <c r="AW148" s="458"/>
      <c r="AX148" s="458"/>
      <c r="AY148" s="458"/>
      <c r="AZ148" s="458"/>
      <c r="BA148" s="458"/>
      <c r="BB148" s="458"/>
      <c r="BC148" s="458"/>
      <c r="BD148" s="458"/>
      <c r="BE148" s="458"/>
      <c r="BF148" s="458"/>
      <c r="BG148" s="458"/>
      <c r="BH148" s="458"/>
      <c r="BI148" s="458"/>
      <c r="BJ148" s="458"/>
      <c r="BK148" s="458"/>
      <c r="BL148" s="458"/>
      <c r="BM148" s="458"/>
      <c r="BN148" s="458"/>
      <c r="BO148" s="458"/>
      <c r="BP148" s="458"/>
      <c r="BQ148" s="458"/>
      <c r="BR148" s="458"/>
      <c r="BS148" s="458"/>
      <c r="BT148" s="458"/>
      <c r="BU148" s="458"/>
      <c r="BV148" s="458"/>
      <c r="BW148" s="458"/>
      <c r="BX148" s="458"/>
      <c r="BY148" s="458"/>
      <c r="BZ148" s="458"/>
      <c r="CA148" s="458"/>
      <c r="CB148" s="458"/>
      <c r="CC148" s="458"/>
      <c r="CD148" s="458"/>
      <c r="CE148" s="458"/>
      <c r="CF148" s="460"/>
    </row>
    <row r="149" spans="3:131" ht="3.75" customHeight="1" x14ac:dyDescent="0.15">
      <c r="C149" s="449"/>
      <c r="D149" s="433"/>
      <c r="E149" s="433"/>
      <c r="F149" s="433"/>
      <c r="G149" s="433"/>
      <c r="H149" s="433"/>
      <c r="I149" s="433"/>
      <c r="J149" s="433"/>
      <c r="K149" s="433"/>
      <c r="L149" s="433"/>
      <c r="M149" s="433"/>
      <c r="N149" s="433"/>
      <c r="O149" s="433"/>
      <c r="P149" s="433"/>
      <c r="Q149" s="453"/>
      <c r="R149" s="453"/>
      <c r="S149" s="453"/>
      <c r="T149" s="453"/>
      <c r="U149" s="453"/>
      <c r="V149" s="453"/>
      <c r="W149" s="453"/>
      <c r="X149" s="453"/>
      <c r="Y149" s="453"/>
      <c r="Z149" s="453"/>
      <c r="AA149" s="453"/>
      <c r="AB149" s="453"/>
      <c r="AC149" s="453"/>
      <c r="AD149" s="453"/>
      <c r="AE149" s="453"/>
      <c r="AF149" s="453"/>
      <c r="AG149" s="453"/>
      <c r="AH149" s="453"/>
      <c r="AI149" s="453"/>
      <c r="AJ149" s="453"/>
      <c r="AK149" s="453"/>
      <c r="AL149" s="453"/>
      <c r="AM149" s="453"/>
      <c r="AN149" s="453"/>
      <c r="AO149" s="453"/>
      <c r="AP149" s="453"/>
      <c r="AQ149" s="453"/>
      <c r="AR149" s="453"/>
      <c r="AS149" s="453"/>
      <c r="AT149" s="453"/>
      <c r="AU149" s="453"/>
      <c r="AV149" s="453"/>
      <c r="AW149" s="453"/>
      <c r="AX149" s="453"/>
      <c r="AY149" s="453"/>
      <c r="AZ149" s="453"/>
      <c r="BA149" s="453"/>
      <c r="BB149" s="453"/>
      <c r="BC149" s="453"/>
      <c r="BD149" s="453"/>
      <c r="BE149" s="453"/>
      <c r="BF149" s="453"/>
      <c r="BG149" s="453"/>
      <c r="BH149" s="453"/>
      <c r="BI149" s="453"/>
      <c r="BJ149" s="453"/>
      <c r="BK149" s="453"/>
      <c r="BL149" s="453"/>
      <c r="BM149" s="453"/>
      <c r="BN149" s="453"/>
      <c r="BO149" s="453"/>
      <c r="BP149" s="453"/>
      <c r="BQ149" s="453"/>
      <c r="BR149" s="453"/>
      <c r="BS149" s="458"/>
      <c r="BT149" s="458"/>
      <c r="BU149" s="458"/>
      <c r="BV149" s="458"/>
      <c r="BW149" s="458"/>
      <c r="BX149" s="458"/>
      <c r="BY149" s="458"/>
      <c r="BZ149" s="458"/>
      <c r="CA149" s="458"/>
      <c r="CB149" s="458"/>
      <c r="CC149" s="458"/>
      <c r="CD149" s="458"/>
      <c r="CE149" s="458"/>
      <c r="CF149" s="460"/>
    </row>
    <row r="150" spans="3:131" ht="3.75" customHeight="1" x14ac:dyDescent="0.15">
      <c r="C150" s="449"/>
      <c r="D150" s="433"/>
      <c r="E150" s="433"/>
      <c r="F150" s="433"/>
      <c r="G150" s="433"/>
      <c r="H150" s="433"/>
      <c r="I150" s="433"/>
      <c r="J150" s="433"/>
      <c r="K150" s="433"/>
      <c r="L150" s="433"/>
      <c r="M150" s="433"/>
      <c r="N150" s="433"/>
      <c r="O150" s="433"/>
      <c r="P150" s="433"/>
      <c r="Q150" s="453"/>
      <c r="R150" s="453"/>
      <c r="S150" s="453"/>
      <c r="T150" s="453"/>
      <c r="U150" s="453"/>
      <c r="V150" s="453"/>
      <c r="W150" s="453"/>
      <c r="X150" s="453"/>
      <c r="Y150" s="453"/>
      <c r="Z150" s="453"/>
      <c r="AA150" s="453"/>
      <c r="AB150" s="453"/>
      <c r="AC150" s="453"/>
      <c r="AD150" s="453"/>
      <c r="AE150" s="453"/>
      <c r="AF150" s="453"/>
      <c r="AG150" s="453"/>
      <c r="AH150" s="453"/>
      <c r="AI150" s="453"/>
      <c r="AJ150" s="453"/>
      <c r="AK150" s="453"/>
      <c r="AL150" s="453"/>
      <c r="AM150" s="453"/>
      <c r="AN150" s="453"/>
      <c r="AO150" s="453"/>
      <c r="AP150" s="453"/>
      <c r="AQ150" s="453"/>
      <c r="AR150" s="453"/>
      <c r="AS150" s="453"/>
      <c r="AT150" s="453"/>
      <c r="AU150" s="453"/>
      <c r="AV150" s="453"/>
      <c r="AW150" s="453"/>
      <c r="AX150" s="453"/>
      <c r="AY150" s="453"/>
      <c r="AZ150" s="453"/>
      <c r="BA150" s="453"/>
      <c r="BB150" s="453"/>
      <c r="BC150" s="453"/>
      <c r="BD150" s="453"/>
      <c r="BE150" s="453"/>
      <c r="BF150" s="453"/>
      <c r="BG150" s="453"/>
      <c r="BH150" s="453"/>
      <c r="BI150" s="453"/>
      <c r="BJ150" s="453"/>
      <c r="BK150" s="453"/>
      <c r="BL150" s="453"/>
      <c r="BM150" s="453"/>
      <c r="BN150" s="453"/>
      <c r="BO150" s="453"/>
      <c r="BP150" s="453"/>
      <c r="BQ150" s="453"/>
      <c r="BR150" s="453"/>
      <c r="BS150" s="458"/>
      <c r="BT150" s="458"/>
      <c r="BU150" s="458"/>
      <c r="BV150" s="458"/>
      <c r="BW150" s="458"/>
      <c r="BX150" s="458"/>
      <c r="BY150" s="458"/>
      <c r="BZ150" s="458"/>
      <c r="CA150" s="458"/>
      <c r="CB150" s="458"/>
      <c r="CC150" s="458"/>
      <c r="CD150" s="458"/>
      <c r="CE150" s="458"/>
      <c r="CF150" s="460"/>
    </row>
    <row r="151" spans="3:131" ht="3.75" customHeight="1" x14ac:dyDescent="0.15">
      <c r="C151" s="449"/>
      <c r="D151" s="433"/>
      <c r="E151" s="433"/>
      <c r="F151" s="433"/>
      <c r="G151" s="433"/>
      <c r="H151" s="433"/>
      <c r="I151" s="433"/>
      <c r="J151" s="433"/>
      <c r="K151" s="433"/>
      <c r="L151" s="433"/>
      <c r="M151" s="433"/>
      <c r="N151" s="433"/>
      <c r="O151" s="433"/>
      <c r="P151" s="433"/>
      <c r="Q151" s="453"/>
      <c r="R151" s="453"/>
      <c r="S151" s="453"/>
      <c r="T151" s="453"/>
      <c r="U151" s="453"/>
      <c r="V151" s="453"/>
      <c r="W151" s="453"/>
      <c r="X151" s="453"/>
      <c r="Y151" s="453"/>
      <c r="Z151" s="453"/>
      <c r="AA151" s="453"/>
      <c r="AB151" s="453"/>
      <c r="AC151" s="453"/>
      <c r="AD151" s="453"/>
      <c r="AE151" s="453"/>
      <c r="AF151" s="453"/>
      <c r="AG151" s="453"/>
      <c r="AH151" s="453"/>
      <c r="AI151" s="453"/>
      <c r="AJ151" s="453"/>
      <c r="AK151" s="453"/>
      <c r="AL151" s="453"/>
      <c r="AM151" s="453"/>
      <c r="AN151" s="453"/>
      <c r="AO151" s="453"/>
      <c r="AP151" s="453"/>
      <c r="AQ151" s="453"/>
      <c r="AR151" s="453"/>
      <c r="AS151" s="453"/>
      <c r="AT151" s="453"/>
      <c r="AU151" s="453"/>
      <c r="AV151" s="453"/>
      <c r="AW151" s="453"/>
      <c r="AX151" s="453"/>
      <c r="AY151" s="453"/>
      <c r="AZ151" s="453"/>
      <c r="BA151" s="453"/>
      <c r="BB151" s="453"/>
      <c r="BC151" s="453"/>
      <c r="BD151" s="453"/>
      <c r="BE151" s="453"/>
      <c r="BF151" s="453"/>
      <c r="BG151" s="453"/>
      <c r="BH151" s="453"/>
      <c r="BI151" s="453"/>
      <c r="BJ151" s="453"/>
      <c r="BK151" s="453"/>
      <c r="BL151" s="453"/>
      <c r="BM151" s="453"/>
      <c r="BN151" s="453"/>
      <c r="BO151" s="453"/>
      <c r="BP151" s="453"/>
      <c r="BQ151" s="453"/>
      <c r="BR151" s="453"/>
      <c r="BS151" s="458"/>
      <c r="BT151" s="458"/>
      <c r="BU151" s="458"/>
      <c r="BV151" s="458"/>
      <c r="BW151" s="458"/>
      <c r="BX151" s="458"/>
      <c r="BY151" s="458"/>
      <c r="BZ151" s="458"/>
      <c r="CA151" s="458"/>
      <c r="CB151" s="458"/>
      <c r="CC151" s="458"/>
      <c r="CD151" s="458"/>
      <c r="CE151" s="458"/>
      <c r="CF151" s="460"/>
    </row>
    <row r="152" spans="3:131" ht="3.75" customHeight="1" x14ac:dyDescent="0.15">
      <c r="C152" s="449"/>
      <c r="D152" s="433"/>
      <c r="E152" s="433"/>
      <c r="F152" s="433"/>
      <c r="G152" s="433"/>
      <c r="H152" s="433"/>
      <c r="I152" s="433"/>
      <c r="J152" s="433"/>
      <c r="K152" s="433"/>
      <c r="L152" s="433"/>
      <c r="M152" s="433"/>
      <c r="N152" s="433"/>
      <c r="O152" s="433"/>
      <c r="P152" s="433"/>
      <c r="Q152" s="453"/>
      <c r="R152" s="453"/>
      <c r="S152" s="453"/>
      <c r="T152" s="453"/>
      <c r="U152" s="453"/>
      <c r="V152" s="453"/>
      <c r="W152" s="453"/>
      <c r="X152" s="453"/>
      <c r="Y152" s="453"/>
      <c r="Z152" s="453"/>
      <c r="AA152" s="453"/>
      <c r="AB152" s="453"/>
      <c r="AC152" s="453"/>
      <c r="AD152" s="453"/>
      <c r="AE152" s="453"/>
      <c r="AF152" s="453"/>
      <c r="AG152" s="453"/>
      <c r="AH152" s="453"/>
      <c r="AI152" s="453"/>
      <c r="AJ152" s="453"/>
      <c r="AK152" s="453"/>
      <c r="AL152" s="453"/>
      <c r="AM152" s="453"/>
      <c r="AN152" s="453"/>
      <c r="AO152" s="453"/>
      <c r="AP152" s="453"/>
      <c r="AQ152" s="453"/>
      <c r="AR152" s="453"/>
      <c r="AS152" s="453"/>
      <c r="AT152" s="453"/>
      <c r="AU152" s="453"/>
      <c r="AV152" s="453"/>
      <c r="AW152" s="453"/>
      <c r="AX152" s="453"/>
      <c r="AY152" s="453"/>
      <c r="AZ152" s="453"/>
      <c r="BA152" s="453"/>
      <c r="BB152" s="453"/>
      <c r="BC152" s="453"/>
      <c r="BD152" s="453"/>
      <c r="BE152" s="453"/>
      <c r="BF152" s="453"/>
      <c r="BG152" s="453"/>
      <c r="BH152" s="453"/>
      <c r="BI152" s="453"/>
      <c r="BJ152" s="453"/>
      <c r="BK152" s="453"/>
      <c r="BL152" s="453"/>
      <c r="BM152" s="453"/>
      <c r="BN152" s="453"/>
      <c r="BO152" s="453"/>
      <c r="BP152" s="453"/>
      <c r="BQ152" s="453"/>
      <c r="BR152" s="453"/>
      <c r="BS152" s="458"/>
      <c r="BT152" s="458"/>
      <c r="BU152" s="458"/>
      <c r="BV152" s="458"/>
      <c r="BW152" s="458"/>
      <c r="BX152" s="458"/>
      <c r="BY152" s="458"/>
      <c r="BZ152" s="458"/>
      <c r="CA152" s="458"/>
      <c r="CB152" s="458"/>
      <c r="CC152" s="458"/>
      <c r="CD152" s="458"/>
      <c r="CE152" s="458"/>
      <c r="CF152" s="460"/>
    </row>
    <row r="153" spans="3:131" ht="3.75" customHeight="1" x14ac:dyDescent="0.15">
      <c r="C153" s="449"/>
      <c r="D153" s="433"/>
      <c r="E153" s="433"/>
      <c r="F153" s="433"/>
      <c r="G153" s="433"/>
      <c r="H153" s="433"/>
      <c r="I153" s="433"/>
      <c r="J153" s="433"/>
      <c r="K153" s="433"/>
      <c r="L153" s="433"/>
      <c r="M153" s="433"/>
      <c r="N153" s="433"/>
      <c r="O153" s="433"/>
      <c r="P153" s="433"/>
      <c r="BS153" s="458"/>
      <c r="BT153" s="458"/>
      <c r="BU153" s="458"/>
      <c r="BV153" s="458"/>
      <c r="BW153" s="458"/>
      <c r="BX153" s="458"/>
      <c r="BY153" s="458"/>
      <c r="BZ153" s="458"/>
      <c r="CA153" s="458"/>
      <c r="CB153" s="458"/>
      <c r="CC153" s="458"/>
      <c r="CD153" s="458"/>
      <c r="CE153" s="458"/>
      <c r="CF153" s="460"/>
    </row>
    <row r="154" spans="3:131" ht="3.75" customHeight="1" x14ac:dyDescent="0.25">
      <c r="C154" s="449"/>
      <c r="D154" s="433"/>
      <c r="E154" s="433"/>
      <c r="F154" s="433"/>
      <c r="G154" s="433"/>
      <c r="H154" s="433"/>
      <c r="I154" s="433"/>
      <c r="J154" s="433"/>
      <c r="K154" s="433"/>
      <c r="L154" s="433"/>
      <c r="M154" s="433"/>
      <c r="N154" s="433"/>
      <c r="O154" s="433"/>
      <c r="P154" s="433"/>
      <c r="Q154" s="433"/>
      <c r="R154" s="433"/>
      <c r="S154" s="433"/>
      <c r="T154" s="433"/>
      <c r="U154" s="433"/>
      <c r="V154" s="433"/>
      <c r="W154" s="433"/>
      <c r="X154" s="433"/>
      <c r="Y154" s="433"/>
      <c r="Z154" s="433"/>
      <c r="AA154" s="433"/>
      <c r="AB154" s="433"/>
      <c r="AC154" s="433"/>
      <c r="AD154" s="433"/>
      <c r="AE154" s="433"/>
      <c r="AF154" s="433"/>
      <c r="AG154" s="433"/>
      <c r="AH154" s="433"/>
      <c r="AI154" s="433"/>
      <c r="AJ154" s="433"/>
      <c r="AK154" s="433"/>
      <c r="AL154" s="433"/>
      <c r="AM154" s="433"/>
      <c r="AN154" s="433"/>
      <c r="AO154" s="433"/>
      <c r="AP154" s="433"/>
      <c r="AQ154" s="433"/>
      <c r="AR154" s="433"/>
      <c r="AS154" s="433"/>
      <c r="AV154" s="458"/>
      <c r="AW154" s="458"/>
      <c r="AX154" s="458"/>
      <c r="AY154" s="458"/>
      <c r="AZ154" s="458"/>
      <c r="BA154" s="458"/>
      <c r="BB154" s="458"/>
      <c r="BC154" s="458"/>
      <c r="BD154" s="458"/>
      <c r="BE154" s="458"/>
      <c r="BF154" s="458"/>
      <c r="BG154" s="458"/>
      <c r="BH154" s="458"/>
      <c r="BI154" s="458"/>
      <c r="BJ154" s="458"/>
      <c r="BK154" s="458"/>
      <c r="BL154" s="458"/>
      <c r="BM154" s="458"/>
      <c r="BN154" s="458"/>
      <c r="BO154" s="458"/>
      <c r="BP154" s="458"/>
      <c r="BQ154" s="458"/>
      <c r="BR154" s="458"/>
      <c r="BS154" s="458"/>
      <c r="BT154" s="458"/>
      <c r="BU154" s="458"/>
      <c r="BV154" s="458"/>
      <c r="BW154" s="458"/>
      <c r="BX154" s="458"/>
      <c r="BY154" s="458"/>
      <c r="BZ154" s="458"/>
      <c r="CA154" s="458"/>
      <c r="CB154" s="458"/>
      <c r="CC154" s="458"/>
      <c r="CD154" s="458"/>
      <c r="CE154" s="458"/>
      <c r="CF154" s="460"/>
      <c r="DE154" s="102"/>
      <c r="DF154" s="1066">
        <v>3.8</v>
      </c>
      <c r="DG154" s="102"/>
      <c r="DH154" s="1066">
        <v>1.4</v>
      </c>
      <c r="DI154" s="1061"/>
      <c r="DJ154" s="889"/>
      <c r="DK154" s="889"/>
      <c r="DL154" s="889"/>
      <c r="DM154" s="889"/>
      <c r="DN154" s="1062"/>
      <c r="DO154" s="102"/>
      <c r="DP154" s="102"/>
      <c r="DQ154" s="102"/>
      <c r="DR154" s="1061"/>
      <c r="DS154" s="889"/>
      <c r="DT154" s="889"/>
      <c r="DU154" s="889"/>
      <c r="DV154" s="1060"/>
      <c r="DW154" s="886"/>
      <c r="DX154" s="886"/>
      <c r="DY154" s="886"/>
      <c r="DZ154" s="886"/>
      <c r="EA154" s="886"/>
    </row>
    <row r="155" spans="3:131" ht="3.75" customHeight="1" x14ac:dyDescent="0.25">
      <c r="C155" s="449"/>
      <c r="D155" s="433"/>
      <c r="E155" s="433"/>
      <c r="F155" s="433"/>
      <c r="G155" s="433"/>
      <c r="H155" s="433"/>
      <c r="I155" s="433"/>
      <c r="J155" s="433"/>
      <c r="K155" s="433"/>
      <c r="L155" s="433"/>
      <c r="M155" s="433"/>
      <c r="N155" s="433"/>
      <c r="O155" s="433"/>
      <c r="P155" s="433"/>
      <c r="Q155" s="433"/>
      <c r="R155" s="433"/>
      <c r="S155" s="433"/>
      <c r="T155" s="433"/>
      <c r="U155" s="433"/>
      <c r="V155" s="433"/>
      <c r="W155" s="433"/>
      <c r="X155" s="433"/>
      <c r="Y155" s="433"/>
      <c r="Z155" s="433"/>
      <c r="AA155" s="433"/>
      <c r="AB155" s="433"/>
      <c r="AC155" s="433"/>
      <c r="AD155" s="433"/>
      <c r="AE155" s="433"/>
      <c r="AF155" s="433"/>
      <c r="AG155" s="433"/>
      <c r="AH155" s="433"/>
      <c r="AI155" s="433"/>
      <c r="AJ155" s="433"/>
      <c r="AK155" s="433"/>
      <c r="AL155" s="433"/>
      <c r="AM155" s="433"/>
      <c r="AN155" s="433"/>
      <c r="AO155" s="433"/>
      <c r="AP155" s="433"/>
      <c r="AQ155" s="433"/>
      <c r="AR155" s="433"/>
      <c r="AS155" s="433"/>
      <c r="AV155" s="458"/>
      <c r="AW155" s="458"/>
      <c r="AX155" s="458"/>
      <c r="AY155" s="458"/>
      <c r="AZ155" s="458"/>
      <c r="BA155" s="458"/>
      <c r="BB155" s="458"/>
      <c r="BC155" s="458"/>
      <c r="BD155" s="458"/>
      <c r="BE155" s="458"/>
      <c r="BF155" s="458"/>
      <c r="BG155" s="458"/>
      <c r="BH155" s="458"/>
      <c r="BI155" s="458"/>
      <c r="BJ155" s="458"/>
      <c r="BK155" s="458"/>
      <c r="BL155" s="458"/>
      <c r="BM155" s="458"/>
      <c r="BN155" s="458"/>
      <c r="BO155" s="458"/>
      <c r="BP155" s="458"/>
      <c r="BQ155" s="458"/>
      <c r="BR155" s="458"/>
      <c r="BS155" s="458"/>
      <c r="BT155" s="458"/>
      <c r="BU155" s="458"/>
      <c r="BV155" s="458"/>
      <c r="BW155" s="458"/>
      <c r="BX155" s="458"/>
      <c r="BY155" s="458"/>
      <c r="BZ155" s="458"/>
      <c r="CA155" s="458"/>
      <c r="CB155" s="458"/>
      <c r="CC155" s="458"/>
      <c r="CD155" s="458"/>
      <c r="CE155" s="458"/>
      <c r="CF155" s="460"/>
      <c r="DE155" s="1104"/>
      <c r="DF155" s="1105"/>
      <c r="DG155" s="1105"/>
      <c r="DH155" s="1105"/>
      <c r="DI155" s="1106"/>
      <c r="DJ155" s="1106"/>
      <c r="DK155" s="1106"/>
      <c r="DL155" s="1106"/>
      <c r="DM155" s="1106"/>
      <c r="DN155" s="1107"/>
      <c r="DO155" s="102"/>
      <c r="DP155" s="102"/>
      <c r="DQ155" s="102"/>
      <c r="DR155" s="1060"/>
      <c r="DS155" s="886"/>
      <c r="DT155" s="886"/>
      <c r="DU155" s="886"/>
      <c r="DV155" s="1064"/>
      <c r="DW155" s="888"/>
      <c r="DX155" s="888"/>
      <c r="DY155" s="888"/>
      <c r="DZ155" s="888"/>
      <c r="EA155" s="888"/>
    </row>
    <row r="156" spans="3:131" ht="3.75" customHeight="1" x14ac:dyDescent="0.25">
      <c r="C156" s="449"/>
      <c r="D156" s="433"/>
      <c r="E156" s="433"/>
      <c r="F156" s="433"/>
      <c r="G156" s="433"/>
      <c r="H156" s="433"/>
      <c r="I156" s="433"/>
      <c r="J156" s="433"/>
      <c r="K156" s="433"/>
      <c r="L156" s="433"/>
      <c r="M156" s="433"/>
      <c r="N156" s="433"/>
      <c r="O156" s="433"/>
      <c r="P156" s="433"/>
      <c r="Q156" s="433"/>
      <c r="R156" s="433"/>
      <c r="S156" s="433"/>
      <c r="T156" s="433"/>
      <c r="U156" s="433"/>
      <c r="V156" s="433"/>
      <c r="W156" s="433"/>
      <c r="X156" s="433"/>
      <c r="Y156" s="433"/>
      <c r="Z156" s="433"/>
      <c r="AA156" s="433"/>
      <c r="AB156" s="433"/>
      <c r="AC156" s="433"/>
      <c r="AD156" s="433"/>
      <c r="AE156" s="433"/>
      <c r="AF156" s="433"/>
      <c r="AG156" s="433"/>
      <c r="AH156" s="433"/>
      <c r="AI156" s="433"/>
      <c r="AJ156" s="433"/>
      <c r="AK156" s="433"/>
      <c r="AL156" s="433"/>
      <c r="AM156" s="433"/>
      <c r="AN156" s="433"/>
      <c r="AO156" s="433"/>
      <c r="AP156" s="433"/>
      <c r="AQ156" s="433"/>
      <c r="AR156" s="433"/>
      <c r="AS156" s="433"/>
      <c r="AV156" s="458"/>
      <c r="AW156" s="458"/>
      <c r="AX156" s="458"/>
      <c r="AY156" s="458"/>
      <c r="AZ156" s="458"/>
      <c r="BA156" s="458"/>
      <c r="BB156" s="458"/>
      <c r="BC156" s="458"/>
      <c r="BD156" s="458"/>
      <c r="BE156" s="458"/>
      <c r="BF156" s="458"/>
      <c r="BG156" s="458"/>
      <c r="BH156" s="458"/>
      <c r="BI156" s="458"/>
      <c r="BJ156" s="458"/>
      <c r="BK156" s="458"/>
      <c r="BL156" s="458"/>
      <c r="BM156" s="458"/>
      <c r="BN156" s="458"/>
      <c r="BO156" s="458"/>
      <c r="BP156" s="458"/>
      <c r="BQ156" s="458"/>
      <c r="BR156" s="458"/>
      <c r="BS156" s="458"/>
      <c r="BT156" s="458"/>
      <c r="BU156" s="458"/>
      <c r="BV156" s="458"/>
      <c r="BW156" s="458"/>
      <c r="BX156" s="458"/>
      <c r="BY156" s="458"/>
      <c r="BZ156" s="458"/>
      <c r="CA156" s="458"/>
      <c r="CB156" s="458"/>
      <c r="CC156" s="458"/>
      <c r="CD156" s="458"/>
      <c r="CE156" s="458"/>
      <c r="CF156" s="460"/>
      <c r="DE156" s="1108"/>
      <c r="DF156" s="1106"/>
      <c r="DG156" s="1106"/>
      <c r="DH156" s="1106"/>
      <c r="DI156" s="1106"/>
      <c r="DJ156" s="1106"/>
      <c r="DK156" s="1106"/>
      <c r="DL156" s="1106"/>
      <c r="DM156" s="1106"/>
      <c r="DN156" s="1107"/>
      <c r="DO156" s="102"/>
      <c r="DP156" s="102"/>
      <c r="DQ156" s="102"/>
      <c r="DR156" s="1060"/>
      <c r="DS156" s="886"/>
      <c r="DT156" s="886"/>
      <c r="DU156" s="886"/>
      <c r="DV156" s="886"/>
      <c r="DW156" s="886"/>
      <c r="DX156" s="886"/>
      <c r="DY156" s="886"/>
      <c r="DZ156" s="886"/>
      <c r="EA156" s="1063"/>
    </row>
    <row r="157" spans="3:131" ht="3.75" customHeight="1" x14ac:dyDescent="0.25">
      <c r="C157" s="449"/>
      <c r="D157" s="433"/>
      <c r="E157" s="433"/>
      <c r="F157" s="433"/>
      <c r="G157" s="433"/>
      <c r="H157" s="433"/>
      <c r="I157" s="433"/>
      <c r="J157" s="433"/>
      <c r="K157" s="433"/>
      <c r="L157" s="433"/>
      <c r="M157" s="433"/>
      <c r="N157" s="433"/>
      <c r="O157" s="433"/>
      <c r="P157" s="433"/>
      <c r="Q157" s="433"/>
      <c r="R157" s="433"/>
      <c r="S157" s="433"/>
      <c r="T157" s="433"/>
      <c r="U157" s="433"/>
      <c r="V157" s="433"/>
      <c r="W157" s="433"/>
      <c r="X157" s="433"/>
      <c r="Y157" s="433"/>
      <c r="Z157" s="433"/>
      <c r="AA157" s="433"/>
      <c r="AB157" s="433"/>
      <c r="AC157" s="433"/>
      <c r="AD157" s="433"/>
      <c r="AE157" s="433"/>
      <c r="AF157" s="433"/>
      <c r="AG157" s="433"/>
      <c r="AH157" s="433"/>
      <c r="AI157" s="433"/>
      <c r="AJ157" s="433"/>
      <c r="AK157" s="433"/>
      <c r="AL157" s="433"/>
      <c r="AM157" s="433"/>
      <c r="AN157" s="433"/>
      <c r="AO157" s="433"/>
      <c r="AP157" s="433"/>
      <c r="AQ157" s="433"/>
      <c r="AR157" s="433"/>
      <c r="AS157" s="433"/>
      <c r="AV157" s="458"/>
      <c r="AW157" s="458"/>
      <c r="AX157" s="458"/>
      <c r="AY157" s="458"/>
      <c r="AZ157" s="458"/>
      <c r="BA157" s="458"/>
      <c r="BB157" s="458"/>
      <c r="BC157" s="458"/>
      <c r="BD157" s="458"/>
      <c r="BE157" s="458"/>
      <c r="BF157" s="458"/>
      <c r="BG157" s="458"/>
      <c r="BH157" s="458"/>
      <c r="BI157" s="458"/>
      <c r="BJ157" s="458"/>
      <c r="BK157" s="458"/>
      <c r="BL157" s="458"/>
      <c r="BM157" s="458"/>
      <c r="BN157" s="458"/>
      <c r="BO157" s="458"/>
      <c r="BP157" s="458"/>
      <c r="BQ157" s="458"/>
      <c r="BR157" s="458"/>
      <c r="BS157" s="458"/>
      <c r="BT157" s="458"/>
      <c r="BU157" s="458"/>
      <c r="BV157" s="458"/>
      <c r="BW157" s="458"/>
      <c r="BX157" s="458"/>
      <c r="BY157" s="458"/>
      <c r="BZ157" s="458"/>
      <c r="CA157" s="458"/>
      <c r="CB157" s="458"/>
      <c r="CC157" s="458"/>
      <c r="CD157" s="458"/>
      <c r="CE157" s="458"/>
      <c r="CF157" s="460"/>
      <c r="DE157" s="1108"/>
      <c r="DF157" s="1106"/>
      <c r="DG157" s="1106"/>
      <c r="DH157" s="1106"/>
      <c r="DI157" s="1106"/>
      <c r="DJ157" s="1106"/>
      <c r="DK157" s="1106"/>
      <c r="DL157" s="1106"/>
      <c r="DM157" s="1106"/>
      <c r="DN157" s="1107"/>
      <c r="DO157" s="102"/>
      <c r="DP157" s="102"/>
      <c r="DQ157" s="102"/>
      <c r="DR157" s="1060"/>
      <c r="DS157" s="886"/>
      <c r="DT157" s="886"/>
      <c r="DU157" s="886"/>
      <c r="DV157" s="886"/>
      <c r="DW157" s="886"/>
      <c r="DX157" s="886"/>
      <c r="DY157" s="886"/>
      <c r="DZ157" s="886"/>
      <c r="EA157" s="1063"/>
    </row>
    <row r="158" spans="3:131" ht="3.75" customHeight="1" x14ac:dyDescent="0.25">
      <c r="C158" s="449"/>
      <c r="D158" s="433"/>
      <c r="E158" s="433"/>
      <c r="F158" s="433"/>
      <c r="G158" s="433"/>
      <c r="H158" s="433"/>
      <c r="I158" s="433"/>
      <c r="J158" s="433"/>
      <c r="K158" s="433"/>
      <c r="L158" s="433"/>
      <c r="M158" s="433"/>
      <c r="N158" s="433"/>
      <c r="O158" s="433"/>
      <c r="P158" s="433"/>
      <c r="Q158" s="433"/>
      <c r="R158" s="433"/>
      <c r="S158" s="433"/>
      <c r="T158" s="433"/>
      <c r="U158" s="433"/>
      <c r="V158" s="433"/>
      <c r="W158" s="433"/>
      <c r="X158" s="433"/>
      <c r="Y158" s="433"/>
      <c r="Z158" s="433"/>
      <c r="AA158" s="433"/>
      <c r="AB158" s="433"/>
      <c r="AC158" s="433"/>
      <c r="AD158" s="433"/>
      <c r="AE158" s="433"/>
      <c r="AF158" s="433"/>
      <c r="AG158" s="433"/>
      <c r="AH158" s="433"/>
      <c r="AI158" s="433"/>
      <c r="AJ158" s="433"/>
      <c r="AK158" s="433"/>
      <c r="AL158" s="433"/>
      <c r="AM158" s="433"/>
      <c r="AN158" s="433"/>
      <c r="AO158" s="433"/>
      <c r="AP158" s="433"/>
      <c r="AQ158" s="433"/>
      <c r="AR158" s="433"/>
      <c r="AS158" s="433"/>
      <c r="AV158" s="458"/>
      <c r="AW158" s="458"/>
      <c r="AX158" s="458"/>
      <c r="AY158" s="458"/>
      <c r="AZ158" s="458"/>
      <c r="BA158" s="458"/>
      <c r="BB158" s="458"/>
      <c r="BC158" s="458"/>
      <c r="BD158" s="458"/>
      <c r="BE158" s="458"/>
      <c r="BF158" s="458"/>
      <c r="BG158" s="458"/>
      <c r="BH158" s="458"/>
      <c r="BI158" s="458"/>
      <c r="BJ158" s="458"/>
      <c r="BK158" s="458"/>
      <c r="BL158" s="458"/>
      <c r="BM158" s="458"/>
      <c r="BN158" s="458"/>
      <c r="BO158" s="458"/>
      <c r="BP158" s="458"/>
      <c r="BQ158" s="458"/>
      <c r="BR158" s="458"/>
      <c r="BS158" s="458"/>
      <c r="BT158" s="458"/>
      <c r="BU158" s="458"/>
      <c r="BV158" s="458"/>
      <c r="BW158" s="458"/>
      <c r="BX158" s="458"/>
      <c r="BY158" s="458"/>
      <c r="BZ158" s="458"/>
      <c r="CA158" s="458"/>
      <c r="CB158" s="458"/>
      <c r="CC158" s="458"/>
      <c r="CD158" s="458"/>
      <c r="CE158" s="458"/>
      <c r="CF158" s="460"/>
      <c r="DE158" s="1108"/>
      <c r="DF158" s="1106"/>
      <c r="DG158" s="1106"/>
      <c r="DH158" s="1106"/>
      <c r="DI158" s="1106"/>
      <c r="DJ158" s="1106"/>
      <c r="DK158" s="1106"/>
      <c r="DL158" s="1106"/>
      <c r="DM158" s="1106"/>
      <c r="DN158" s="1107"/>
      <c r="DO158" s="102">
        <v>10</v>
      </c>
      <c r="DP158" s="102"/>
      <c r="DQ158" s="102"/>
      <c r="DR158" s="1060"/>
      <c r="DS158" s="886"/>
      <c r="DT158" s="886"/>
      <c r="DU158" s="886"/>
      <c r="DV158" s="886"/>
      <c r="DW158" s="886"/>
      <c r="DX158" s="886"/>
      <c r="DY158" s="886"/>
      <c r="DZ158" s="886"/>
      <c r="EA158" s="1063"/>
    </row>
    <row r="159" spans="3:131" ht="3.75" customHeight="1" x14ac:dyDescent="0.25">
      <c r="C159" s="449"/>
      <c r="D159" s="433"/>
      <c r="E159" s="433"/>
      <c r="F159" s="433"/>
      <c r="G159" s="433"/>
      <c r="H159" s="433"/>
      <c r="I159" s="433"/>
      <c r="J159" s="433"/>
      <c r="K159" s="433"/>
      <c r="L159" s="433"/>
      <c r="M159" s="433"/>
      <c r="N159" s="433"/>
      <c r="O159" s="433"/>
      <c r="P159" s="433"/>
      <c r="Q159" s="433"/>
      <c r="R159" s="433"/>
      <c r="S159" s="433"/>
      <c r="T159" s="433"/>
      <c r="U159" s="433"/>
      <c r="V159" s="433"/>
      <c r="W159" s="433"/>
      <c r="X159" s="433"/>
      <c r="Y159" s="433"/>
      <c r="Z159" s="433"/>
      <c r="AA159" s="433"/>
      <c r="AB159" s="433"/>
      <c r="AC159" s="433"/>
      <c r="AD159" s="433"/>
      <c r="AE159" s="433"/>
      <c r="AF159" s="433"/>
      <c r="AG159" s="433"/>
      <c r="AH159" s="433"/>
      <c r="AI159" s="433"/>
      <c r="AJ159" s="433"/>
      <c r="AK159" s="433"/>
      <c r="AL159" s="433"/>
      <c r="AM159" s="433"/>
      <c r="AN159" s="433"/>
      <c r="AO159" s="433"/>
      <c r="AP159" s="433"/>
      <c r="AQ159" s="433"/>
      <c r="AR159" s="433"/>
      <c r="AS159" s="433"/>
      <c r="AV159" s="458"/>
      <c r="AW159" s="458"/>
      <c r="AX159" s="458"/>
      <c r="AY159" s="458"/>
      <c r="AZ159" s="458"/>
      <c r="BA159" s="458"/>
      <c r="BB159" s="458"/>
      <c r="BC159" s="458"/>
      <c r="BD159" s="458"/>
      <c r="BE159" s="458"/>
      <c r="BF159" s="458"/>
      <c r="BG159" s="458"/>
      <c r="BH159" s="458"/>
      <c r="BI159" s="458"/>
      <c r="BJ159" s="458"/>
      <c r="BK159" s="458"/>
      <c r="BL159" s="458"/>
      <c r="BM159" s="458"/>
      <c r="BN159" s="458"/>
      <c r="BO159" s="458"/>
      <c r="BP159" s="458"/>
      <c r="BQ159" s="458"/>
      <c r="BR159" s="458"/>
      <c r="BS159" s="458"/>
      <c r="BT159" s="458"/>
      <c r="BU159" s="458"/>
      <c r="BV159" s="458"/>
      <c r="BW159" s="458"/>
      <c r="BX159" s="458"/>
      <c r="BY159" s="458"/>
      <c r="BZ159" s="458"/>
      <c r="CA159" s="458"/>
      <c r="CB159" s="458"/>
      <c r="CC159" s="458"/>
      <c r="CD159" s="458"/>
      <c r="CE159" s="458"/>
      <c r="CF159" s="460"/>
      <c r="DE159" s="1108">
        <v>8</v>
      </c>
      <c r="DF159" s="1106"/>
      <c r="DG159" s="1106"/>
      <c r="DH159" s="1106"/>
      <c r="DI159" s="1106"/>
      <c r="DJ159" s="1106"/>
      <c r="DK159" s="1106"/>
      <c r="DL159" s="1106"/>
      <c r="DM159" s="1106"/>
      <c r="DN159" s="1107"/>
      <c r="DO159" s="102"/>
      <c r="DP159" s="102"/>
      <c r="DQ159" s="102"/>
      <c r="DR159" s="1060"/>
      <c r="DS159" s="886"/>
      <c r="DT159" s="886"/>
      <c r="DU159" s="886"/>
      <c r="DV159" s="886"/>
      <c r="DW159" s="886"/>
      <c r="DX159" s="886"/>
      <c r="DY159" s="886"/>
      <c r="DZ159" s="886"/>
      <c r="EA159" s="1063"/>
    </row>
    <row r="160" spans="3:131" ht="3.75" customHeight="1" x14ac:dyDescent="0.25">
      <c r="C160" s="1555" t="s">
        <v>1093</v>
      </c>
      <c r="D160" s="1556"/>
      <c r="E160" s="1556"/>
      <c r="F160" s="1556"/>
      <c r="G160" s="1556"/>
      <c r="H160" s="1556"/>
      <c r="I160" s="1556"/>
      <c r="J160" s="1556"/>
      <c r="K160" s="1556"/>
      <c r="L160" s="1556"/>
      <c r="M160" s="1556"/>
      <c r="N160" s="1556"/>
      <c r="O160" s="1556"/>
      <c r="P160" s="1556"/>
      <c r="Q160" s="1556"/>
      <c r="R160" s="1556"/>
      <c r="S160" s="1556"/>
      <c r="T160" s="1556"/>
      <c r="U160" s="1556"/>
      <c r="V160" s="1556"/>
      <c r="W160" s="1556"/>
      <c r="X160" s="1556"/>
      <c r="Y160" s="1556"/>
      <c r="Z160" s="1556"/>
      <c r="AA160" s="1556"/>
      <c r="AB160" s="1556"/>
      <c r="AC160" s="1556"/>
      <c r="AD160" s="1556"/>
      <c r="AE160" s="1556"/>
      <c r="AF160" s="1556"/>
      <c r="AG160" s="1556"/>
      <c r="AH160" s="1556"/>
      <c r="AI160" s="1556"/>
      <c r="AJ160" s="1556"/>
      <c r="AK160" s="1556"/>
      <c r="AL160" s="1556"/>
      <c r="AM160" s="1556"/>
      <c r="AN160" s="1556"/>
      <c r="AO160" s="1556"/>
      <c r="AP160" s="1557"/>
      <c r="AQ160" s="1564" t="s">
        <v>823</v>
      </c>
      <c r="AR160" s="1565"/>
      <c r="AS160" s="1565"/>
      <c r="AT160" s="1565"/>
      <c r="AU160" s="1565"/>
      <c r="AV160" s="1565"/>
      <c r="AW160" s="1565"/>
      <c r="AX160" s="1565"/>
      <c r="AY160" s="1565"/>
      <c r="AZ160" s="1565"/>
      <c r="BA160" s="1565"/>
      <c r="BB160" s="1565"/>
      <c r="BC160" s="1565"/>
      <c r="BD160" s="1565"/>
      <c r="BE160" s="1565"/>
      <c r="BF160" s="1566"/>
      <c r="BG160" s="1564" t="s">
        <v>1090</v>
      </c>
      <c r="BH160" s="1565"/>
      <c r="BI160" s="1565"/>
      <c r="BJ160" s="1565"/>
      <c r="BK160" s="1565"/>
      <c r="BL160" s="1565"/>
      <c r="BM160" s="1565"/>
      <c r="BN160" s="1565"/>
      <c r="BO160" s="1565"/>
      <c r="BP160" s="1565"/>
      <c r="BQ160" s="1565"/>
      <c r="BR160" s="1565"/>
      <c r="BS160" s="1565"/>
      <c r="BT160" s="1565"/>
      <c r="BU160" s="1566"/>
      <c r="BV160" s="461"/>
      <c r="BW160" s="462"/>
      <c r="BX160" s="462"/>
      <c r="BY160" s="462"/>
      <c r="BZ160" s="462"/>
      <c r="CA160" s="462"/>
      <c r="CB160" s="462"/>
      <c r="CC160" s="462"/>
      <c r="CD160" s="462"/>
      <c r="CE160" s="462"/>
      <c r="CF160" s="463"/>
      <c r="DE160" s="1108"/>
      <c r="DF160" s="1106"/>
      <c r="DG160" s="1106" t="s">
        <v>1324</v>
      </c>
      <c r="DH160" s="1106"/>
      <c r="DI160" s="1106"/>
      <c r="DJ160" s="1106"/>
      <c r="DK160" s="1106"/>
      <c r="DL160" s="1106"/>
      <c r="DM160" s="1106"/>
      <c r="DN160" s="1107"/>
      <c r="DO160" s="102"/>
      <c r="DP160" s="102"/>
      <c r="DQ160" s="102"/>
      <c r="DR160" s="1060"/>
      <c r="DS160" s="886"/>
      <c r="DT160" s="886" t="s">
        <v>1327</v>
      </c>
      <c r="DU160" s="886"/>
      <c r="DV160" s="886"/>
      <c r="DW160" s="886"/>
      <c r="DX160" s="886"/>
      <c r="DY160" s="886"/>
      <c r="DZ160" s="886"/>
      <c r="EA160" s="1063"/>
    </row>
    <row r="161" spans="3:131" ht="3.75" customHeight="1" x14ac:dyDescent="0.25">
      <c r="C161" s="1558"/>
      <c r="D161" s="1559"/>
      <c r="E161" s="1559"/>
      <c r="F161" s="1559"/>
      <c r="G161" s="1559"/>
      <c r="H161" s="1559"/>
      <c r="I161" s="1559"/>
      <c r="J161" s="1559"/>
      <c r="K161" s="1559"/>
      <c r="L161" s="1559"/>
      <c r="M161" s="1559"/>
      <c r="N161" s="1559"/>
      <c r="O161" s="1559"/>
      <c r="P161" s="1559"/>
      <c r="Q161" s="1559"/>
      <c r="R161" s="1559"/>
      <c r="S161" s="1559"/>
      <c r="T161" s="1559"/>
      <c r="U161" s="1559"/>
      <c r="V161" s="1559"/>
      <c r="W161" s="1559"/>
      <c r="X161" s="1559"/>
      <c r="Y161" s="1559"/>
      <c r="Z161" s="1559"/>
      <c r="AA161" s="1559"/>
      <c r="AB161" s="1559"/>
      <c r="AC161" s="1559"/>
      <c r="AD161" s="1559"/>
      <c r="AE161" s="1559"/>
      <c r="AF161" s="1559"/>
      <c r="AG161" s="1559"/>
      <c r="AH161" s="1559"/>
      <c r="AI161" s="1559"/>
      <c r="AJ161" s="1559"/>
      <c r="AK161" s="1559"/>
      <c r="AL161" s="1559"/>
      <c r="AM161" s="1559"/>
      <c r="AN161" s="1559"/>
      <c r="AO161" s="1559"/>
      <c r="AP161" s="1560"/>
      <c r="AQ161" s="1567"/>
      <c r="AR161" s="1568"/>
      <c r="AS161" s="1568"/>
      <c r="AT161" s="1568"/>
      <c r="AU161" s="1568"/>
      <c r="AV161" s="1568"/>
      <c r="AW161" s="1568"/>
      <c r="AX161" s="1568"/>
      <c r="AY161" s="1568"/>
      <c r="AZ161" s="1568"/>
      <c r="BA161" s="1568"/>
      <c r="BB161" s="1568"/>
      <c r="BC161" s="1568"/>
      <c r="BD161" s="1568"/>
      <c r="BE161" s="1568"/>
      <c r="BF161" s="1569"/>
      <c r="BG161" s="1567"/>
      <c r="BH161" s="1568"/>
      <c r="BI161" s="1568"/>
      <c r="BJ161" s="1568"/>
      <c r="BK161" s="1568"/>
      <c r="BL161" s="1568"/>
      <c r="BM161" s="1568"/>
      <c r="BN161" s="1568"/>
      <c r="BO161" s="1568"/>
      <c r="BP161" s="1568"/>
      <c r="BQ161" s="1568"/>
      <c r="BR161" s="1568"/>
      <c r="BS161" s="1568"/>
      <c r="BT161" s="1568"/>
      <c r="BU161" s="1569"/>
      <c r="BV161" s="464"/>
      <c r="BW161" s="458"/>
      <c r="BX161" s="458"/>
      <c r="BY161" s="458"/>
      <c r="BZ161" s="458"/>
      <c r="CA161" s="458"/>
      <c r="CB161" s="458"/>
      <c r="CC161" s="458"/>
      <c r="CD161" s="458"/>
      <c r="CE161" s="458"/>
      <c r="CF161" s="460"/>
      <c r="DE161" s="1108"/>
      <c r="DF161" s="1106"/>
      <c r="DG161" s="1106"/>
      <c r="DH161" s="1106"/>
      <c r="DI161" s="1106"/>
      <c r="DJ161" s="1106"/>
      <c r="DK161" s="1106"/>
      <c r="DL161" s="1106"/>
      <c r="DM161" s="1106"/>
      <c r="DN161" s="1107"/>
      <c r="DO161" s="102"/>
      <c r="DP161" s="102"/>
      <c r="DQ161" s="102"/>
      <c r="DR161" s="1060"/>
      <c r="DS161" s="886"/>
      <c r="DT161" s="886"/>
      <c r="DU161" s="886"/>
      <c r="DV161" s="886"/>
      <c r="DW161" s="886"/>
      <c r="DX161" s="886"/>
      <c r="DY161" s="886"/>
      <c r="DZ161" s="886"/>
      <c r="EA161" s="1063"/>
    </row>
    <row r="162" spans="3:131" ht="3.75" customHeight="1" x14ac:dyDescent="0.25">
      <c r="C162" s="1558"/>
      <c r="D162" s="1559"/>
      <c r="E162" s="1559"/>
      <c r="F162" s="1559"/>
      <c r="G162" s="1559"/>
      <c r="H162" s="1559"/>
      <c r="I162" s="1559"/>
      <c r="J162" s="1559"/>
      <c r="K162" s="1559"/>
      <c r="L162" s="1559"/>
      <c r="M162" s="1559"/>
      <c r="N162" s="1559"/>
      <c r="O162" s="1559"/>
      <c r="P162" s="1559"/>
      <c r="Q162" s="1559"/>
      <c r="R162" s="1559"/>
      <c r="S162" s="1559"/>
      <c r="T162" s="1559"/>
      <c r="U162" s="1559"/>
      <c r="V162" s="1559"/>
      <c r="W162" s="1559"/>
      <c r="X162" s="1559"/>
      <c r="Y162" s="1559"/>
      <c r="Z162" s="1559"/>
      <c r="AA162" s="1559"/>
      <c r="AB162" s="1559"/>
      <c r="AC162" s="1559"/>
      <c r="AD162" s="1559"/>
      <c r="AE162" s="1559"/>
      <c r="AF162" s="1559"/>
      <c r="AG162" s="1559"/>
      <c r="AH162" s="1559"/>
      <c r="AI162" s="1559"/>
      <c r="AJ162" s="1559"/>
      <c r="AK162" s="1559"/>
      <c r="AL162" s="1559"/>
      <c r="AM162" s="1559"/>
      <c r="AN162" s="1559"/>
      <c r="AO162" s="1559"/>
      <c r="AP162" s="1560"/>
      <c r="AQ162" s="1567"/>
      <c r="AR162" s="1568"/>
      <c r="AS162" s="1568"/>
      <c r="AT162" s="1568"/>
      <c r="AU162" s="1568"/>
      <c r="AV162" s="1568"/>
      <c r="AW162" s="1568"/>
      <c r="AX162" s="1568"/>
      <c r="AY162" s="1568"/>
      <c r="AZ162" s="1568"/>
      <c r="BA162" s="1568"/>
      <c r="BB162" s="1568"/>
      <c r="BC162" s="1568"/>
      <c r="BD162" s="1568"/>
      <c r="BE162" s="1568"/>
      <c r="BF162" s="1569"/>
      <c r="BG162" s="1567"/>
      <c r="BH162" s="1568"/>
      <c r="BI162" s="1568"/>
      <c r="BJ162" s="1568"/>
      <c r="BK162" s="1568"/>
      <c r="BL162" s="1568"/>
      <c r="BM162" s="1568"/>
      <c r="BN162" s="1568"/>
      <c r="BO162" s="1568"/>
      <c r="BP162" s="1568"/>
      <c r="BQ162" s="1568"/>
      <c r="BR162" s="1568"/>
      <c r="BS162" s="1568"/>
      <c r="BT162" s="1568"/>
      <c r="BU162" s="1569"/>
      <c r="BV162" s="464"/>
      <c r="BW162" s="458"/>
      <c r="BX162" s="458"/>
      <c r="BY162" s="458"/>
      <c r="BZ162" s="458"/>
      <c r="CA162" s="458"/>
      <c r="CB162" s="458"/>
      <c r="CC162" s="458"/>
      <c r="CD162" s="458"/>
      <c r="CE162" s="458"/>
      <c r="CF162" s="460"/>
      <c r="DE162" s="1108"/>
      <c r="DF162" s="1106"/>
      <c r="DG162" s="1106"/>
      <c r="DH162" s="1106"/>
      <c r="DI162" s="1106"/>
      <c r="DJ162" s="1106"/>
      <c r="DK162" s="1106"/>
      <c r="DL162" s="1106"/>
      <c r="DM162" s="1106"/>
      <c r="DN162" s="1107"/>
      <c r="DO162" s="102"/>
      <c r="DP162" s="102"/>
      <c r="DQ162" s="102"/>
      <c r="DR162" s="1060"/>
      <c r="DS162" s="886"/>
      <c r="DT162" s="886"/>
      <c r="DU162" s="886"/>
      <c r="DV162" s="886"/>
      <c r="DW162" s="886"/>
      <c r="DX162" s="886"/>
      <c r="DY162" s="886"/>
      <c r="DZ162" s="886"/>
      <c r="EA162" s="1063"/>
    </row>
    <row r="163" spans="3:131" ht="3.75" customHeight="1" x14ac:dyDescent="0.25">
      <c r="C163" s="1558"/>
      <c r="D163" s="1559"/>
      <c r="E163" s="1559"/>
      <c r="F163" s="1559"/>
      <c r="G163" s="1559"/>
      <c r="H163" s="1559"/>
      <c r="I163" s="1559"/>
      <c r="J163" s="1559"/>
      <c r="K163" s="1559"/>
      <c r="L163" s="1559"/>
      <c r="M163" s="1559"/>
      <c r="N163" s="1559"/>
      <c r="O163" s="1559"/>
      <c r="P163" s="1559"/>
      <c r="Q163" s="1559"/>
      <c r="R163" s="1559"/>
      <c r="S163" s="1559"/>
      <c r="T163" s="1559"/>
      <c r="U163" s="1559"/>
      <c r="V163" s="1559"/>
      <c r="W163" s="1559"/>
      <c r="X163" s="1559"/>
      <c r="Y163" s="1559"/>
      <c r="Z163" s="1559"/>
      <c r="AA163" s="1559"/>
      <c r="AB163" s="1559"/>
      <c r="AC163" s="1559"/>
      <c r="AD163" s="1559"/>
      <c r="AE163" s="1559"/>
      <c r="AF163" s="1559"/>
      <c r="AG163" s="1559"/>
      <c r="AH163" s="1559"/>
      <c r="AI163" s="1559"/>
      <c r="AJ163" s="1559"/>
      <c r="AK163" s="1559"/>
      <c r="AL163" s="1559"/>
      <c r="AM163" s="1559"/>
      <c r="AN163" s="1559"/>
      <c r="AO163" s="1559"/>
      <c r="AP163" s="1560"/>
      <c r="AQ163" s="1567"/>
      <c r="AR163" s="1568"/>
      <c r="AS163" s="1568"/>
      <c r="AT163" s="1568"/>
      <c r="AU163" s="1568"/>
      <c r="AV163" s="1568"/>
      <c r="AW163" s="1568"/>
      <c r="AX163" s="1568"/>
      <c r="AY163" s="1568"/>
      <c r="AZ163" s="1568"/>
      <c r="BA163" s="1568"/>
      <c r="BB163" s="1568"/>
      <c r="BC163" s="1568"/>
      <c r="BD163" s="1568"/>
      <c r="BE163" s="1568"/>
      <c r="BF163" s="1569"/>
      <c r="BG163" s="1567"/>
      <c r="BH163" s="1568"/>
      <c r="BI163" s="1568"/>
      <c r="BJ163" s="1568"/>
      <c r="BK163" s="1568"/>
      <c r="BL163" s="1568"/>
      <c r="BM163" s="1568"/>
      <c r="BN163" s="1568"/>
      <c r="BO163" s="1568"/>
      <c r="BP163" s="1568"/>
      <c r="BQ163" s="1568"/>
      <c r="BR163" s="1568"/>
      <c r="BS163" s="1568"/>
      <c r="BT163" s="1568"/>
      <c r="BU163" s="1569"/>
      <c r="BV163" s="464"/>
      <c r="BW163" s="458"/>
      <c r="BX163" s="458"/>
      <c r="BY163" s="458"/>
      <c r="BZ163" s="458"/>
      <c r="CA163" s="458"/>
      <c r="CB163" s="458"/>
      <c r="CC163" s="458"/>
      <c r="CD163" s="458"/>
      <c r="CE163" s="458"/>
      <c r="CF163" s="460"/>
      <c r="DE163" s="1109"/>
      <c r="DF163" s="1110"/>
      <c r="DG163" s="1110"/>
      <c r="DH163" s="1110"/>
      <c r="DI163" s="1110"/>
      <c r="DJ163" s="1110"/>
      <c r="DK163" s="1110"/>
      <c r="DL163" s="1110"/>
      <c r="DM163" s="1110"/>
      <c r="DN163" s="1111"/>
      <c r="DO163" s="102"/>
      <c r="DP163" s="102"/>
      <c r="DQ163" s="102"/>
      <c r="DR163" s="1064"/>
      <c r="DS163" s="888"/>
      <c r="DT163" s="888"/>
      <c r="DU163" s="888"/>
      <c r="DV163" s="888"/>
      <c r="DW163" s="888"/>
      <c r="DX163" s="888"/>
      <c r="DY163" s="888"/>
      <c r="DZ163" s="888"/>
      <c r="EA163" s="1065"/>
    </row>
    <row r="164" spans="3:131" ht="3.75" customHeight="1" x14ac:dyDescent="0.25">
      <c r="C164" s="1558"/>
      <c r="D164" s="1559"/>
      <c r="E164" s="1559"/>
      <c r="F164" s="1559"/>
      <c r="G164" s="1559"/>
      <c r="H164" s="1559"/>
      <c r="I164" s="1559"/>
      <c r="J164" s="1559"/>
      <c r="K164" s="1559"/>
      <c r="L164" s="1559"/>
      <c r="M164" s="1559"/>
      <c r="N164" s="1559"/>
      <c r="O164" s="1559"/>
      <c r="P164" s="1559"/>
      <c r="Q164" s="1559"/>
      <c r="R164" s="1559"/>
      <c r="S164" s="1559"/>
      <c r="T164" s="1559"/>
      <c r="U164" s="1559"/>
      <c r="V164" s="1559"/>
      <c r="W164" s="1559"/>
      <c r="X164" s="1559"/>
      <c r="Y164" s="1559"/>
      <c r="Z164" s="1559"/>
      <c r="AA164" s="1559"/>
      <c r="AB164" s="1559"/>
      <c r="AC164" s="1559"/>
      <c r="AD164" s="1559"/>
      <c r="AE164" s="1559"/>
      <c r="AF164" s="1559"/>
      <c r="AG164" s="1559"/>
      <c r="AH164" s="1559"/>
      <c r="AI164" s="1559"/>
      <c r="AJ164" s="1559"/>
      <c r="AK164" s="1559"/>
      <c r="AL164" s="1559"/>
      <c r="AM164" s="1559"/>
      <c r="AN164" s="1559"/>
      <c r="AO164" s="1559"/>
      <c r="AP164" s="1560"/>
      <c r="AQ164" s="1567"/>
      <c r="AR164" s="1568"/>
      <c r="AS164" s="1568"/>
      <c r="AT164" s="1568"/>
      <c r="AU164" s="1568"/>
      <c r="AV164" s="1568"/>
      <c r="AW164" s="1568"/>
      <c r="AX164" s="1568"/>
      <c r="AY164" s="1568"/>
      <c r="AZ164" s="1568"/>
      <c r="BA164" s="1568"/>
      <c r="BB164" s="1568"/>
      <c r="BC164" s="1568"/>
      <c r="BD164" s="1568"/>
      <c r="BE164" s="1568"/>
      <c r="BF164" s="1569"/>
      <c r="BG164" s="1567"/>
      <c r="BH164" s="1568"/>
      <c r="BI164" s="1568"/>
      <c r="BJ164" s="1568"/>
      <c r="BK164" s="1568"/>
      <c r="BL164" s="1568"/>
      <c r="BM164" s="1568"/>
      <c r="BN164" s="1568"/>
      <c r="BO164" s="1568"/>
      <c r="BP164" s="1568"/>
      <c r="BQ164" s="1568"/>
      <c r="BR164" s="1568"/>
      <c r="BS164" s="1568"/>
      <c r="BT164" s="1568"/>
      <c r="BU164" s="1569"/>
      <c r="BV164" s="464"/>
      <c r="BW164" s="458"/>
      <c r="BX164" s="458"/>
      <c r="BY164" s="458"/>
      <c r="BZ164" s="458"/>
      <c r="CA164" s="458"/>
      <c r="CB164" s="458"/>
      <c r="CC164" s="458"/>
      <c r="CD164" s="458"/>
      <c r="CE164" s="458"/>
      <c r="CF164" s="460"/>
      <c r="DE164" s="102"/>
      <c r="DF164" s="102"/>
      <c r="DG164" s="102"/>
      <c r="DH164" s="102"/>
      <c r="DI164" s="102"/>
      <c r="DJ164" s="102"/>
      <c r="DK164" s="102"/>
      <c r="DL164" s="102"/>
      <c r="DM164" s="102"/>
      <c r="DN164" s="102"/>
      <c r="DO164" s="102"/>
      <c r="DP164" s="102"/>
      <c r="DQ164" s="102"/>
      <c r="DR164" s="102"/>
      <c r="DS164" s="102"/>
      <c r="DT164" s="102"/>
      <c r="DU164" s="102"/>
      <c r="DV164" s="102"/>
      <c r="DW164" s="102"/>
      <c r="DX164" s="102"/>
      <c r="DY164" s="102"/>
      <c r="DZ164" s="102"/>
      <c r="EA164" s="102"/>
    </row>
    <row r="165" spans="3:131" ht="3.75" customHeight="1" x14ac:dyDescent="0.25">
      <c r="C165" s="1558"/>
      <c r="D165" s="1559"/>
      <c r="E165" s="1559"/>
      <c r="F165" s="1559"/>
      <c r="G165" s="1559"/>
      <c r="H165" s="1559"/>
      <c r="I165" s="1559"/>
      <c r="J165" s="1559"/>
      <c r="K165" s="1559"/>
      <c r="L165" s="1559"/>
      <c r="M165" s="1559"/>
      <c r="N165" s="1559"/>
      <c r="O165" s="1559"/>
      <c r="P165" s="1559"/>
      <c r="Q165" s="1559"/>
      <c r="R165" s="1559"/>
      <c r="S165" s="1559"/>
      <c r="T165" s="1559"/>
      <c r="U165" s="1559"/>
      <c r="V165" s="1559"/>
      <c r="W165" s="1559"/>
      <c r="X165" s="1559"/>
      <c r="Y165" s="1559"/>
      <c r="Z165" s="1559"/>
      <c r="AA165" s="1559"/>
      <c r="AB165" s="1559"/>
      <c r="AC165" s="1559"/>
      <c r="AD165" s="1559"/>
      <c r="AE165" s="1559"/>
      <c r="AF165" s="1559"/>
      <c r="AG165" s="1559"/>
      <c r="AH165" s="1559"/>
      <c r="AI165" s="1559"/>
      <c r="AJ165" s="1559"/>
      <c r="AK165" s="1559"/>
      <c r="AL165" s="1559"/>
      <c r="AM165" s="1559"/>
      <c r="AN165" s="1559"/>
      <c r="AO165" s="1559"/>
      <c r="AP165" s="1560"/>
      <c r="AQ165" s="1567"/>
      <c r="AR165" s="1568"/>
      <c r="AS165" s="1568"/>
      <c r="AT165" s="1568"/>
      <c r="AU165" s="1568"/>
      <c r="AV165" s="1568"/>
      <c r="AW165" s="1568"/>
      <c r="AX165" s="1568"/>
      <c r="AY165" s="1568"/>
      <c r="AZ165" s="1568"/>
      <c r="BA165" s="1568"/>
      <c r="BB165" s="1568"/>
      <c r="BC165" s="1568"/>
      <c r="BD165" s="1568"/>
      <c r="BE165" s="1568"/>
      <c r="BF165" s="1569"/>
      <c r="BG165" s="1567"/>
      <c r="BH165" s="1568"/>
      <c r="BI165" s="1568"/>
      <c r="BJ165" s="1568"/>
      <c r="BK165" s="1568"/>
      <c r="BL165" s="1568"/>
      <c r="BM165" s="1568"/>
      <c r="BN165" s="1568"/>
      <c r="BO165" s="1568"/>
      <c r="BP165" s="1568"/>
      <c r="BQ165" s="1568"/>
      <c r="BR165" s="1568"/>
      <c r="BS165" s="1568"/>
      <c r="BT165" s="1568"/>
      <c r="BU165" s="1569"/>
      <c r="BV165" s="464"/>
      <c r="BW165" s="458"/>
      <c r="BX165" s="458"/>
      <c r="BY165" s="458"/>
      <c r="BZ165" s="458"/>
      <c r="CA165" s="458"/>
      <c r="CB165" s="458"/>
      <c r="CC165" s="458"/>
      <c r="CD165" s="458"/>
      <c r="CE165" s="458"/>
      <c r="CF165" s="460"/>
      <c r="DE165" s="102"/>
      <c r="DF165" s="102"/>
      <c r="DG165" s="102"/>
      <c r="DH165" s="102"/>
      <c r="DI165" s="102"/>
      <c r="DJ165" s="102"/>
      <c r="DK165" s="102"/>
      <c r="DL165" s="102"/>
      <c r="DM165" s="102"/>
      <c r="DN165" s="102"/>
      <c r="DO165" s="102"/>
      <c r="DP165" s="102"/>
      <c r="DQ165" s="102"/>
      <c r="DR165" s="1061"/>
      <c r="DS165" s="889"/>
      <c r="DT165" s="889"/>
      <c r="DU165" s="1060"/>
      <c r="DV165" s="886"/>
      <c r="DW165" s="886"/>
      <c r="DX165" s="102"/>
      <c r="DY165" s="102"/>
      <c r="DZ165" s="102"/>
      <c r="EA165" s="102"/>
    </row>
    <row r="166" spans="3:131" ht="3.75" customHeight="1" x14ac:dyDescent="0.25">
      <c r="C166" s="1561"/>
      <c r="D166" s="1562"/>
      <c r="E166" s="1562"/>
      <c r="F166" s="1562"/>
      <c r="G166" s="1562"/>
      <c r="H166" s="1562"/>
      <c r="I166" s="1562"/>
      <c r="J166" s="1562"/>
      <c r="K166" s="1562"/>
      <c r="L166" s="1562"/>
      <c r="M166" s="1562"/>
      <c r="N166" s="1562"/>
      <c r="O166" s="1562"/>
      <c r="P166" s="1562"/>
      <c r="Q166" s="1562"/>
      <c r="R166" s="1562"/>
      <c r="S166" s="1562"/>
      <c r="T166" s="1562"/>
      <c r="U166" s="1562"/>
      <c r="V166" s="1562"/>
      <c r="W166" s="1562"/>
      <c r="X166" s="1562"/>
      <c r="Y166" s="1562"/>
      <c r="Z166" s="1562"/>
      <c r="AA166" s="1562"/>
      <c r="AB166" s="1562"/>
      <c r="AC166" s="1562"/>
      <c r="AD166" s="1562"/>
      <c r="AE166" s="1562"/>
      <c r="AF166" s="1562"/>
      <c r="AG166" s="1562"/>
      <c r="AH166" s="1562"/>
      <c r="AI166" s="1562"/>
      <c r="AJ166" s="1562"/>
      <c r="AK166" s="1562"/>
      <c r="AL166" s="1562"/>
      <c r="AM166" s="1562"/>
      <c r="AN166" s="1562"/>
      <c r="AO166" s="1562"/>
      <c r="AP166" s="1563"/>
      <c r="AQ166" s="1570" t="str">
        <f>Rekap!C6</f>
        <v>18 Mei 2022</v>
      </c>
      <c r="AR166" s="1571"/>
      <c r="AS166" s="1571"/>
      <c r="AT166" s="1571"/>
      <c r="AU166" s="1571"/>
      <c r="AV166" s="1571"/>
      <c r="AW166" s="1571"/>
      <c r="AX166" s="1571"/>
      <c r="AY166" s="1571"/>
      <c r="AZ166" s="1571"/>
      <c r="BA166" s="1571"/>
      <c r="BB166" s="1571"/>
      <c r="BC166" s="1571"/>
      <c r="BD166" s="1571"/>
      <c r="BE166" s="1571"/>
      <c r="BF166" s="1572"/>
      <c r="BG166" s="1577" t="s">
        <v>1091</v>
      </c>
      <c r="BH166" s="1578"/>
      <c r="BI166" s="1578"/>
      <c r="BJ166" s="1578"/>
      <c r="BK166" s="1578"/>
      <c r="BL166" s="1578"/>
      <c r="BM166" s="1578"/>
      <c r="BN166" s="1578"/>
      <c r="BO166" s="1578"/>
      <c r="BP166" s="1578"/>
      <c r="BQ166" s="1578"/>
      <c r="BR166" s="1578"/>
      <c r="BS166" s="1578"/>
      <c r="BT166" s="1578"/>
      <c r="BU166" s="1579"/>
      <c r="BV166" s="464"/>
      <c r="BW166" s="458"/>
      <c r="BX166" s="458"/>
      <c r="BY166" s="458"/>
      <c r="BZ166" s="458"/>
      <c r="CA166" s="458"/>
      <c r="CB166" s="458"/>
      <c r="CC166" s="458"/>
      <c r="CD166" s="458"/>
      <c r="CE166" s="458"/>
      <c r="CF166" s="460"/>
      <c r="DE166" s="102"/>
      <c r="DF166" s="102"/>
      <c r="DG166" s="102"/>
      <c r="DH166" s="102"/>
      <c r="DI166" s="102"/>
      <c r="DJ166" s="102"/>
      <c r="DK166" s="102"/>
      <c r="DL166" s="102"/>
      <c r="DM166" s="102"/>
      <c r="DN166" s="102"/>
      <c r="DO166" s="102"/>
      <c r="DP166" s="102"/>
      <c r="DQ166" s="102"/>
      <c r="DR166" s="1060"/>
      <c r="DS166" s="886"/>
      <c r="DT166" s="886"/>
      <c r="DU166" s="1064"/>
      <c r="DV166" s="888"/>
      <c r="DW166" s="888"/>
      <c r="DX166" s="102"/>
      <c r="DY166" s="102"/>
      <c r="DZ166" s="102"/>
      <c r="EA166" s="102"/>
    </row>
    <row r="167" spans="3:131" ht="3.75" customHeight="1" x14ac:dyDescent="0.25">
      <c r="C167" s="1583" t="str">
        <f>Peta!C167</f>
        <v>Kabupaten Bandung, Kota Jakarta Timur dan Kota Jakarta Selatan</v>
      </c>
      <c r="D167" s="1584"/>
      <c r="E167" s="1584"/>
      <c r="F167" s="1584"/>
      <c r="G167" s="1584"/>
      <c r="H167" s="1584"/>
      <c r="I167" s="1584"/>
      <c r="J167" s="1584"/>
      <c r="K167" s="1584"/>
      <c r="L167" s="1584"/>
      <c r="M167" s="1584"/>
      <c r="N167" s="1584"/>
      <c r="O167" s="1584"/>
      <c r="P167" s="1584"/>
      <c r="Q167" s="1584"/>
      <c r="R167" s="1584"/>
      <c r="S167" s="1584"/>
      <c r="T167" s="1584"/>
      <c r="U167" s="1584"/>
      <c r="V167" s="1584"/>
      <c r="W167" s="1584"/>
      <c r="X167" s="1584"/>
      <c r="Y167" s="1584"/>
      <c r="Z167" s="1584"/>
      <c r="AA167" s="1584"/>
      <c r="AB167" s="1584"/>
      <c r="AC167" s="1584"/>
      <c r="AD167" s="1584"/>
      <c r="AE167" s="1584"/>
      <c r="AF167" s="1584"/>
      <c r="AG167" s="1584"/>
      <c r="AH167" s="1584"/>
      <c r="AI167" s="1584"/>
      <c r="AJ167" s="1584"/>
      <c r="AK167" s="1584"/>
      <c r="AL167" s="1584"/>
      <c r="AM167" s="1584"/>
      <c r="AN167" s="1584"/>
      <c r="AO167" s="1584"/>
      <c r="AP167" s="1585"/>
      <c r="AQ167" s="1573"/>
      <c r="AR167" s="1571"/>
      <c r="AS167" s="1571"/>
      <c r="AT167" s="1571"/>
      <c r="AU167" s="1571"/>
      <c r="AV167" s="1571"/>
      <c r="AW167" s="1571"/>
      <c r="AX167" s="1571"/>
      <c r="AY167" s="1571"/>
      <c r="AZ167" s="1571"/>
      <c r="BA167" s="1571"/>
      <c r="BB167" s="1571"/>
      <c r="BC167" s="1571"/>
      <c r="BD167" s="1571"/>
      <c r="BE167" s="1571"/>
      <c r="BF167" s="1572"/>
      <c r="BG167" s="1577"/>
      <c r="BH167" s="1578"/>
      <c r="BI167" s="1578"/>
      <c r="BJ167" s="1578"/>
      <c r="BK167" s="1578"/>
      <c r="BL167" s="1578"/>
      <c r="BM167" s="1578"/>
      <c r="BN167" s="1578"/>
      <c r="BO167" s="1578"/>
      <c r="BP167" s="1578"/>
      <c r="BQ167" s="1578"/>
      <c r="BR167" s="1578"/>
      <c r="BS167" s="1578"/>
      <c r="BT167" s="1578"/>
      <c r="BU167" s="1579"/>
      <c r="BV167" s="464"/>
      <c r="BW167" s="458"/>
      <c r="BX167" s="458"/>
      <c r="BY167" s="458"/>
      <c r="BZ167" s="458"/>
      <c r="CA167" s="458"/>
      <c r="CB167" s="458"/>
      <c r="CC167" s="458"/>
      <c r="CD167" s="458"/>
      <c r="CE167" s="458"/>
      <c r="CF167" s="460"/>
      <c r="DE167" s="102"/>
      <c r="DF167" s="102"/>
      <c r="DG167" s="102"/>
      <c r="DH167" s="102"/>
      <c r="DI167" s="102"/>
      <c r="DJ167" s="102"/>
      <c r="DK167" s="102"/>
      <c r="DL167" s="102"/>
      <c r="DM167" s="102"/>
      <c r="DN167" s="102"/>
      <c r="DO167" s="102"/>
      <c r="DP167" s="102"/>
      <c r="DQ167" s="102"/>
      <c r="DR167" s="1060"/>
      <c r="DS167" s="886"/>
      <c r="DT167" s="886"/>
      <c r="DU167" s="886"/>
      <c r="DV167" s="886"/>
      <c r="DW167" s="1063"/>
      <c r="DX167" s="102"/>
      <c r="DY167" s="102"/>
      <c r="DZ167" s="102"/>
      <c r="EA167" s="102"/>
    </row>
    <row r="168" spans="3:131" ht="3.75" customHeight="1" x14ac:dyDescent="0.25">
      <c r="C168" s="1583"/>
      <c r="D168" s="1584"/>
      <c r="E168" s="1584"/>
      <c r="F168" s="1584"/>
      <c r="G168" s="1584"/>
      <c r="H168" s="1584"/>
      <c r="I168" s="1584"/>
      <c r="J168" s="1584"/>
      <c r="K168" s="1584"/>
      <c r="L168" s="1584"/>
      <c r="M168" s="1584"/>
      <c r="N168" s="1584"/>
      <c r="O168" s="1584"/>
      <c r="P168" s="1584"/>
      <c r="Q168" s="1584"/>
      <c r="R168" s="1584"/>
      <c r="S168" s="1584"/>
      <c r="T168" s="1584"/>
      <c r="U168" s="1584"/>
      <c r="V168" s="1584"/>
      <c r="W168" s="1584"/>
      <c r="X168" s="1584"/>
      <c r="Y168" s="1584"/>
      <c r="Z168" s="1584"/>
      <c r="AA168" s="1584"/>
      <c r="AB168" s="1584"/>
      <c r="AC168" s="1584"/>
      <c r="AD168" s="1584"/>
      <c r="AE168" s="1584"/>
      <c r="AF168" s="1584"/>
      <c r="AG168" s="1584"/>
      <c r="AH168" s="1584"/>
      <c r="AI168" s="1584"/>
      <c r="AJ168" s="1584"/>
      <c r="AK168" s="1584"/>
      <c r="AL168" s="1584"/>
      <c r="AM168" s="1584"/>
      <c r="AN168" s="1584"/>
      <c r="AO168" s="1584"/>
      <c r="AP168" s="1585"/>
      <c r="AQ168" s="1573"/>
      <c r="AR168" s="1571"/>
      <c r="AS168" s="1571"/>
      <c r="AT168" s="1571"/>
      <c r="AU168" s="1571"/>
      <c r="AV168" s="1571"/>
      <c r="AW168" s="1571"/>
      <c r="AX168" s="1571"/>
      <c r="AY168" s="1571"/>
      <c r="AZ168" s="1571"/>
      <c r="BA168" s="1571"/>
      <c r="BB168" s="1571"/>
      <c r="BC168" s="1571"/>
      <c r="BD168" s="1571"/>
      <c r="BE168" s="1571"/>
      <c r="BF168" s="1572"/>
      <c r="BG168" s="1577"/>
      <c r="BH168" s="1578"/>
      <c r="BI168" s="1578"/>
      <c r="BJ168" s="1578"/>
      <c r="BK168" s="1578"/>
      <c r="BL168" s="1578"/>
      <c r="BM168" s="1578"/>
      <c r="BN168" s="1578"/>
      <c r="BO168" s="1578"/>
      <c r="BP168" s="1578"/>
      <c r="BQ168" s="1578"/>
      <c r="BR168" s="1578"/>
      <c r="BS168" s="1578"/>
      <c r="BT168" s="1578"/>
      <c r="BU168" s="1579"/>
      <c r="BV168" s="465"/>
      <c r="BW168" s="466"/>
      <c r="BX168" s="466"/>
      <c r="BY168" s="466"/>
      <c r="BZ168" s="458"/>
      <c r="CA168" s="458"/>
      <c r="CB168" s="458"/>
      <c r="CC168" s="458"/>
      <c r="CD168" s="458"/>
      <c r="CE168" s="458"/>
      <c r="CF168" s="460"/>
      <c r="DE168" s="102"/>
      <c r="DF168" s="102"/>
      <c r="DG168" s="102"/>
      <c r="DH168" s="102"/>
      <c r="DI168" s="102"/>
      <c r="DJ168" s="102"/>
      <c r="DK168" s="102"/>
      <c r="DL168" s="102"/>
      <c r="DM168" s="102"/>
      <c r="DN168" s="102"/>
      <c r="DO168" s="102"/>
      <c r="DP168" s="102"/>
      <c r="DQ168" s="102"/>
      <c r="DR168" s="1060"/>
      <c r="DS168" s="886"/>
      <c r="DT168" s="886"/>
      <c r="DU168" s="886"/>
      <c r="DV168" s="886"/>
      <c r="DW168" s="1063"/>
      <c r="DX168" s="102"/>
      <c r="DY168" s="102"/>
      <c r="DZ168" s="102"/>
      <c r="EA168" s="102"/>
    </row>
    <row r="169" spans="3:131" ht="3.75" customHeight="1" x14ac:dyDescent="0.25">
      <c r="C169" s="1583"/>
      <c r="D169" s="1584"/>
      <c r="E169" s="1584"/>
      <c r="F169" s="1584"/>
      <c r="G169" s="1584"/>
      <c r="H169" s="1584"/>
      <c r="I169" s="1584"/>
      <c r="J169" s="1584"/>
      <c r="K169" s="1584"/>
      <c r="L169" s="1584"/>
      <c r="M169" s="1584"/>
      <c r="N169" s="1584"/>
      <c r="O169" s="1584"/>
      <c r="P169" s="1584"/>
      <c r="Q169" s="1584"/>
      <c r="R169" s="1584"/>
      <c r="S169" s="1584"/>
      <c r="T169" s="1584"/>
      <c r="U169" s="1584"/>
      <c r="V169" s="1584"/>
      <c r="W169" s="1584"/>
      <c r="X169" s="1584"/>
      <c r="Y169" s="1584"/>
      <c r="Z169" s="1584"/>
      <c r="AA169" s="1584"/>
      <c r="AB169" s="1584"/>
      <c r="AC169" s="1584"/>
      <c r="AD169" s="1584"/>
      <c r="AE169" s="1584"/>
      <c r="AF169" s="1584"/>
      <c r="AG169" s="1584"/>
      <c r="AH169" s="1584"/>
      <c r="AI169" s="1584"/>
      <c r="AJ169" s="1584"/>
      <c r="AK169" s="1584"/>
      <c r="AL169" s="1584"/>
      <c r="AM169" s="1584"/>
      <c r="AN169" s="1584"/>
      <c r="AO169" s="1584"/>
      <c r="AP169" s="1585"/>
      <c r="AQ169" s="1573"/>
      <c r="AR169" s="1571"/>
      <c r="AS169" s="1571"/>
      <c r="AT169" s="1571"/>
      <c r="AU169" s="1571"/>
      <c r="AV169" s="1571"/>
      <c r="AW169" s="1571"/>
      <c r="AX169" s="1571"/>
      <c r="AY169" s="1571"/>
      <c r="AZ169" s="1571"/>
      <c r="BA169" s="1571"/>
      <c r="BB169" s="1571"/>
      <c r="BC169" s="1571"/>
      <c r="BD169" s="1571"/>
      <c r="BE169" s="1571"/>
      <c r="BF169" s="1572"/>
      <c r="BG169" s="1577"/>
      <c r="BH169" s="1578"/>
      <c r="BI169" s="1578"/>
      <c r="BJ169" s="1578"/>
      <c r="BK169" s="1578"/>
      <c r="BL169" s="1578"/>
      <c r="BM169" s="1578"/>
      <c r="BN169" s="1578"/>
      <c r="BO169" s="1578"/>
      <c r="BP169" s="1578"/>
      <c r="BQ169" s="1578"/>
      <c r="BR169" s="1578"/>
      <c r="BS169" s="1578"/>
      <c r="BT169" s="1578"/>
      <c r="BU169" s="1579"/>
      <c r="BV169" s="465"/>
      <c r="BW169" s="466"/>
      <c r="BX169" s="466"/>
      <c r="BY169" s="466"/>
      <c r="BZ169" s="458"/>
      <c r="CA169" s="458"/>
      <c r="CB169" s="458"/>
      <c r="CC169" s="458"/>
      <c r="CD169" s="458"/>
      <c r="CE169" s="458"/>
      <c r="CF169" s="460"/>
      <c r="DE169" s="102"/>
      <c r="DF169" s="102"/>
      <c r="DG169" s="1066">
        <v>5.3</v>
      </c>
      <c r="DH169" s="102"/>
      <c r="DI169" s="102"/>
      <c r="DJ169" s="102"/>
      <c r="DK169" s="102"/>
      <c r="DL169" s="102"/>
      <c r="DM169" s="102"/>
      <c r="DN169" s="102"/>
      <c r="DO169" s="102"/>
      <c r="DP169" s="102"/>
      <c r="DQ169" s="102"/>
      <c r="DR169" s="1060"/>
      <c r="DS169" s="886"/>
      <c r="DT169" s="886"/>
      <c r="DU169" s="886"/>
      <c r="DV169" s="886"/>
      <c r="DW169" s="1063"/>
      <c r="DX169" s="102"/>
      <c r="DY169" s="102"/>
      <c r="DZ169" s="102"/>
      <c r="EA169" s="102"/>
    </row>
    <row r="170" spans="3:131" ht="3.75" customHeight="1" x14ac:dyDescent="0.25">
      <c r="C170" s="1583"/>
      <c r="D170" s="1584"/>
      <c r="E170" s="1584"/>
      <c r="F170" s="1584"/>
      <c r="G170" s="1584"/>
      <c r="H170" s="1584"/>
      <c r="I170" s="1584"/>
      <c r="J170" s="1584"/>
      <c r="K170" s="1584"/>
      <c r="L170" s="1584"/>
      <c r="M170" s="1584"/>
      <c r="N170" s="1584"/>
      <c r="O170" s="1584"/>
      <c r="P170" s="1584"/>
      <c r="Q170" s="1584"/>
      <c r="R170" s="1584"/>
      <c r="S170" s="1584"/>
      <c r="T170" s="1584"/>
      <c r="U170" s="1584"/>
      <c r="V170" s="1584"/>
      <c r="W170" s="1584"/>
      <c r="X170" s="1584"/>
      <c r="Y170" s="1584"/>
      <c r="Z170" s="1584"/>
      <c r="AA170" s="1584"/>
      <c r="AB170" s="1584"/>
      <c r="AC170" s="1584"/>
      <c r="AD170" s="1584"/>
      <c r="AE170" s="1584"/>
      <c r="AF170" s="1584"/>
      <c r="AG170" s="1584"/>
      <c r="AH170" s="1584"/>
      <c r="AI170" s="1584"/>
      <c r="AJ170" s="1584"/>
      <c r="AK170" s="1584"/>
      <c r="AL170" s="1584"/>
      <c r="AM170" s="1584"/>
      <c r="AN170" s="1584"/>
      <c r="AO170" s="1584"/>
      <c r="AP170" s="1585"/>
      <c r="AQ170" s="1573"/>
      <c r="AR170" s="1571"/>
      <c r="AS170" s="1571"/>
      <c r="AT170" s="1571"/>
      <c r="AU170" s="1571"/>
      <c r="AV170" s="1571"/>
      <c r="AW170" s="1571"/>
      <c r="AX170" s="1571"/>
      <c r="AY170" s="1571"/>
      <c r="AZ170" s="1571"/>
      <c r="BA170" s="1571"/>
      <c r="BB170" s="1571"/>
      <c r="BC170" s="1571"/>
      <c r="BD170" s="1571"/>
      <c r="BE170" s="1571"/>
      <c r="BF170" s="1572"/>
      <c r="BG170" s="1577"/>
      <c r="BH170" s="1578"/>
      <c r="BI170" s="1578"/>
      <c r="BJ170" s="1578"/>
      <c r="BK170" s="1578"/>
      <c r="BL170" s="1578"/>
      <c r="BM170" s="1578"/>
      <c r="BN170" s="1578"/>
      <c r="BO170" s="1578"/>
      <c r="BP170" s="1578"/>
      <c r="BQ170" s="1578"/>
      <c r="BR170" s="1578"/>
      <c r="BS170" s="1578"/>
      <c r="BT170" s="1578"/>
      <c r="BU170" s="1579"/>
      <c r="BV170" s="465"/>
      <c r="BW170" s="466"/>
      <c r="BX170" s="466"/>
      <c r="BY170" s="466"/>
      <c r="BZ170" s="458"/>
      <c r="CA170" s="458"/>
      <c r="CB170" s="458"/>
      <c r="CC170" s="458"/>
      <c r="CD170" s="458"/>
      <c r="CE170" s="458"/>
      <c r="CF170" s="460"/>
      <c r="DE170" s="1069" t="s">
        <v>1331</v>
      </c>
      <c r="DF170" s="889"/>
      <c r="DG170" s="889"/>
      <c r="DH170" s="889"/>
      <c r="DI170" s="889"/>
      <c r="DJ170" s="1062"/>
      <c r="DK170" s="102"/>
      <c r="DL170" s="102"/>
      <c r="DM170" s="102"/>
      <c r="DN170" s="102"/>
      <c r="DO170" s="102"/>
      <c r="DP170" s="102"/>
      <c r="DQ170" s="102"/>
      <c r="DR170" s="1060" t="s">
        <v>1328</v>
      </c>
      <c r="DS170" s="886"/>
      <c r="DT170" s="886"/>
      <c r="DU170" s="886"/>
      <c r="DV170" s="886"/>
      <c r="DW170" s="1063"/>
      <c r="DX170" s="102"/>
      <c r="DY170" s="102"/>
      <c r="DZ170" s="102"/>
      <c r="EA170" s="102"/>
    </row>
    <row r="171" spans="3:131" ht="3.75" customHeight="1" x14ac:dyDescent="0.25">
      <c r="C171" s="1583"/>
      <c r="D171" s="1584"/>
      <c r="E171" s="1584"/>
      <c r="F171" s="1584"/>
      <c r="G171" s="1584"/>
      <c r="H171" s="1584"/>
      <c r="I171" s="1584"/>
      <c r="J171" s="1584"/>
      <c r="K171" s="1584"/>
      <c r="L171" s="1584"/>
      <c r="M171" s="1584"/>
      <c r="N171" s="1584"/>
      <c r="O171" s="1584"/>
      <c r="P171" s="1584"/>
      <c r="Q171" s="1584"/>
      <c r="R171" s="1584"/>
      <c r="S171" s="1584"/>
      <c r="T171" s="1584"/>
      <c r="U171" s="1584"/>
      <c r="V171" s="1584"/>
      <c r="W171" s="1584"/>
      <c r="X171" s="1584"/>
      <c r="Y171" s="1584"/>
      <c r="Z171" s="1584"/>
      <c r="AA171" s="1584"/>
      <c r="AB171" s="1584"/>
      <c r="AC171" s="1584"/>
      <c r="AD171" s="1584"/>
      <c r="AE171" s="1584"/>
      <c r="AF171" s="1584"/>
      <c r="AG171" s="1584"/>
      <c r="AH171" s="1584"/>
      <c r="AI171" s="1584"/>
      <c r="AJ171" s="1584"/>
      <c r="AK171" s="1584"/>
      <c r="AL171" s="1584"/>
      <c r="AM171" s="1584"/>
      <c r="AN171" s="1584"/>
      <c r="AO171" s="1584"/>
      <c r="AP171" s="1585"/>
      <c r="AQ171" s="1573"/>
      <c r="AR171" s="1571"/>
      <c r="AS171" s="1571"/>
      <c r="AT171" s="1571"/>
      <c r="AU171" s="1571"/>
      <c r="AV171" s="1571"/>
      <c r="AW171" s="1571"/>
      <c r="AX171" s="1571"/>
      <c r="AY171" s="1571"/>
      <c r="AZ171" s="1571"/>
      <c r="BA171" s="1571"/>
      <c r="BB171" s="1571"/>
      <c r="BC171" s="1571"/>
      <c r="BD171" s="1571"/>
      <c r="BE171" s="1571"/>
      <c r="BF171" s="1572"/>
      <c r="BG171" s="1577"/>
      <c r="BH171" s="1578"/>
      <c r="BI171" s="1578"/>
      <c r="BJ171" s="1578"/>
      <c r="BK171" s="1578"/>
      <c r="BL171" s="1578"/>
      <c r="BM171" s="1578"/>
      <c r="BN171" s="1578"/>
      <c r="BO171" s="1578"/>
      <c r="BP171" s="1578"/>
      <c r="BQ171" s="1578"/>
      <c r="BR171" s="1578"/>
      <c r="BS171" s="1578"/>
      <c r="BT171" s="1578"/>
      <c r="BU171" s="1579"/>
      <c r="BV171" s="465"/>
      <c r="BW171" s="466"/>
      <c r="BX171" s="466"/>
      <c r="BY171" s="466"/>
      <c r="BZ171" s="455"/>
      <c r="CA171" s="455"/>
      <c r="CB171" s="455"/>
      <c r="CC171" s="455"/>
      <c r="CD171" s="455"/>
      <c r="CE171" s="455"/>
      <c r="CF171" s="456"/>
      <c r="DE171" s="1060"/>
      <c r="DF171" s="886"/>
      <c r="DG171" s="886"/>
      <c r="DH171" s="886"/>
      <c r="DI171" s="886"/>
      <c r="DJ171" s="1063"/>
      <c r="DK171" s="102"/>
      <c r="DL171" s="102"/>
      <c r="DM171" s="102"/>
      <c r="DN171" s="102"/>
      <c r="DO171" s="102"/>
      <c r="DP171" s="102"/>
      <c r="DQ171" s="102"/>
      <c r="DR171" s="1060"/>
      <c r="DS171" s="886"/>
      <c r="DT171" s="886"/>
      <c r="DU171" s="886"/>
      <c r="DV171" s="886"/>
      <c r="DW171" s="1063"/>
      <c r="DX171" s="102"/>
      <c r="DY171" s="102"/>
      <c r="DZ171" s="102"/>
      <c r="EA171" s="102"/>
    </row>
    <row r="172" spans="3:131" ht="3.75" customHeight="1" x14ac:dyDescent="0.25">
      <c r="C172" s="1583"/>
      <c r="D172" s="1584"/>
      <c r="E172" s="1584"/>
      <c r="F172" s="1584"/>
      <c r="G172" s="1584"/>
      <c r="H172" s="1584"/>
      <c r="I172" s="1584"/>
      <c r="J172" s="1584"/>
      <c r="K172" s="1584"/>
      <c r="L172" s="1584"/>
      <c r="M172" s="1584"/>
      <c r="N172" s="1584"/>
      <c r="O172" s="1584"/>
      <c r="P172" s="1584"/>
      <c r="Q172" s="1584"/>
      <c r="R172" s="1584"/>
      <c r="S172" s="1584"/>
      <c r="T172" s="1584"/>
      <c r="U172" s="1584"/>
      <c r="V172" s="1584"/>
      <c r="W172" s="1584"/>
      <c r="X172" s="1584"/>
      <c r="Y172" s="1584"/>
      <c r="Z172" s="1584"/>
      <c r="AA172" s="1584"/>
      <c r="AB172" s="1584"/>
      <c r="AC172" s="1584"/>
      <c r="AD172" s="1584"/>
      <c r="AE172" s="1584"/>
      <c r="AF172" s="1584"/>
      <c r="AG172" s="1584"/>
      <c r="AH172" s="1584"/>
      <c r="AI172" s="1584"/>
      <c r="AJ172" s="1584"/>
      <c r="AK172" s="1584"/>
      <c r="AL172" s="1584"/>
      <c r="AM172" s="1584"/>
      <c r="AN172" s="1584"/>
      <c r="AO172" s="1584"/>
      <c r="AP172" s="1585"/>
      <c r="AQ172" s="1573"/>
      <c r="AR172" s="1571"/>
      <c r="AS172" s="1571"/>
      <c r="AT172" s="1571"/>
      <c r="AU172" s="1571"/>
      <c r="AV172" s="1571"/>
      <c r="AW172" s="1571"/>
      <c r="AX172" s="1571"/>
      <c r="AY172" s="1571"/>
      <c r="AZ172" s="1571"/>
      <c r="BA172" s="1571"/>
      <c r="BB172" s="1571"/>
      <c r="BC172" s="1571"/>
      <c r="BD172" s="1571"/>
      <c r="BE172" s="1571"/>
      <c r="BF172" s="1572"/>
      <c r="BG172" s="1577"/>
      <c r="BH172" s="1578"/>
      <c r="BI172" s="1578"/>
      <c r="BJ172" s="1578"/>
      <c r="BK172" s="1578"/>
      <c r="BL172" s="1578"/>
      <c r="BM172" s="1578"/>
      <c r="BN172" s="1578"/>
      <c r="BO172" s="1578"/>
      <c r="BP172" s="1578"/>
      <c r="BQ172" s="1578"/>
      <c r="BR172" s="1578"/>
      <c r="BS172" s="1578"/>
      <c r="BT172" s="1578"/>
      <c r="BU172" s="1579"/>
      <c r="BV172" s="467"/>
      <c r="BW172" s="468"/>
      <c r="BX172" s="468"/>
      <c r="BY172" s="468"/>
      <c r="BZ172" s="455"/>
      <c r="CA172" s="455"/>
      <c r="CB172" s="455"/>
      <c r="CC172" s="455"/>
      <c r="CD172" s="455"/>
      <c r="CE172" s="455"/>
      <c r="CF172" s="456"/>
      <c r="DE172" s="1070">
        <v>4.7</v>
      </c>
      <c r="DF172" s="886"/>
      <c r="DG172" s="886"/>
      <c r="DH172" s="886"/>
      <c r="DI172" s="886"/>
      <c r="DJ172" s="1063"/>
      <c r="DK172" s="102"/>
      <c r="DL172" s="102"/>
      <c r="DM172" s="102"/>
      <c r="DN172" s="102"/>
      <c r="DO172" s="102"/>
      <c r="DP172" s="102"/>
      <c r="DQ172" s="102"/>
      <c r="DR172" s="1060"/>
      <c r="DS172" s="886"/>
      <c r="DT172" s="886"/>
      <c r="DU172" s="886"/>
      <c r="DV172" s="886"/>
      <c r="DW172" s="1063"/>
      <c r="DX172" s="102"/>
      <c r="DY172" s="102"/>
      <c r="DZ172" s="102"/>
      <c r="EA172" s="102"/>
    </row>
    <row r="173" spans="3:131" ht="3.75" customHeight="1" x14ac:dyDescent="0.25">
      <c r="C173" s="1583"/>
      <c r="D173" s="1584"/>
      <c r="E173" s="1584"/>
      <c r="F173" s="1584"/>
      <c r="G173" s="1584"/>
      <c r="H173" s="1584"/>
      <c r="I173" s="1584"/>
      <c r="J173" s="1584"/>
      <c r="K173" s="1584"/>
      <c r="L173" s="1584"/>
      <c r="M173" s="1584"/>
      <c r="N173" s="1584"/>
      <c r="O173" s="1584"/>
      <c r="P173" s="1584"/>
      <c r="Q173" s="1584"/>
      <c r="R173" s="1584"/>
      <c r="S173" s="1584"/>
      <c r="T173" s="1584"/>
      <c r="U173" s="1584"/>
      <c r="V173" s="1584"/>
      <c r="W173" s="1584"/>
      <c r="X173" s="1584"/>
      <c r="Y173" s="1584"/>
      <c r="Z173" s="1584"/>
      <c r="AA173" s="1584"/>
      <c r="AB173" s="1584"/>
      <c r="AC173" s="1584"/>
      <c r="AD173" s="1584"/>
      <c r="AE173" s="1584"/>
      <c r="AF173" s="1584"/>
      <c r="AG173" s="1584"/>
      <c r="AH173" s="1584"/>
      <c r="AI173" s="1584"/>
      <c r="AJ173" s="1584"/>
      <c r="AK173" s="1584"/>
      <c r="AL173" s="1584"/>
      <c r="AM173" s="1584"/>
      <c r="AN173" s="1584"/>
      <c r="AO173" s="1584"/>
      <c r="AP173" s="1585"/>
      <c r="AQ173" s="1574"/>
      <c r="AR173" s="1575"/>
      <c r="AS173" s="1575"/>
      <c r="AT173" s="1575"/>
      <c r="AU173" s="1575"/>
      <c r="AV173" s="1575"/>
      <c r="AW173" s="1575"/>
      <c r="AX173" s="1575"/>
      <c r="AY173" s="1575"/>
      <c r="AZ173" s="1575"/>
      <c r="BA173" s="1575"/>
      <c r="BB173" s="1575"/>
      <c r="BC173" s="1575"/>
      <c r="BD173" s="1575"/>
      <c r="BE173" s="1575"/>
      <c r="BF173" s="1576"/>
      <c r="BG173" s="1580"/>
      <c r="BH173" s="1581"/>
      <c r="BI173" s="1581"/>
      <c r="BJ173" s="1581"/>
      <c r="BK173" s="1581"/>
      <c r="BL173" s="1581"/>
      <c r="BM173" s="1581"/>
      <c r="BN173" s="1581"/>
      <c r="BO173" s="1581"/>
      <c r="BP173" s="1581"/>
      <c r="BQ173" s="1581"/>
      <c r="BR173" s="1581"/>
      <c r="BS173" s="1581"/>
      <c r="BT173" s="1581"/>
      <c r="BU173" s="1582"/>
      <c r="BV173" s="469"/>
      <c r="BW173" s="470"/>
      <c r="BX173" s="470"/>
      <c r="BY173" s="470"/>
      <c r="BZ173" s="471"/>
      <c r="CA173" s="471"/>
      <c r="CB173" s="471"/>
      <c r="CC173" s="471"/>
      <c r="CD173" s="471"/>
      <c r="CE173" s="471"/>
      <c r="CF173" s="472"/>
      <c r="DE173" s="1060"/>
      <c r="DF173" s="886"/>
      <c r="DG173" s="886"/>
      <c r="DH173" s="886"/>
      <c r="DI173" s="886"/>
      <c r="DJ173" s="1063"/>
      <c r="DK173" s="102"/>
      <c r="DL173" s="102"/>
      <c r="DM173" s="102"/>
      <c r="DN173" s="102"/>
      <c r="DO173" s="102"/>
      <c r="DP173" s="102"/>
      <c r="DQ173" s="102"/>
      <c r="DR173" s="1060"/>
      <c r="DS173" s="886"/>
      <c r="DT173" s="886"/>
      <c r="DU173" s="886"/>
      <c r="DV173" s="886"/>
      <c r="DW173" s="1063"/>
      <c r="DX173" s="102"/>
      <c r="DY173" s="102"/>
      <c r="DZ173" s="102"/>
      <c r="EA173" s="102"/>
    </row>
    <row r="174" spans="3:131" ht="3.75" customHeight="1" x14ac:dyDescent="0.25">
      <c r="C174" s="1583"/>
      <c r="D174" s="1584"/>
      <c r="E174" s="1584"/>
      <c r="F174" s="1584"/>
      <c r="G174" s="1584"/>
      <c r="H174" s="1584"/>
      <c r="I174" s="1584"/>
      <c r="J174" s="1584"/>
      <c r="K174" s="1584"/>
      <c r="L174" s="1584"/>
      <c r="M174" s="1584"/>
      <c r="N174" s="1584"/>
      <c r="O174" s="1584"/>
      <c r="P174" s="1584"/>
      <c r="Q174" s="1584"/>
      <c r="R174" s="1584"/>
      <c r="S174" s="1584"/>
      <c r="T174" s="1584"/>
      <c r="U174" s="1584"/>
      <c r="V174" s="1584"/>
      <c r="W174" s="1584"/>
      <c r="X174" s="1584"/>
      <c r="Y174" s="1584"/>
      <c r="Z174" s="1584"/>
      <c r="AA174" s="1584"/>
      <c r="AB174" s="1584"/>
      <c r="AC174" s="1584"/>
      <c r="AD174" s="1584"/>
      <c r="AE174" s="1584"/>
      <c r="AF174" s="1584"/>
      <c r="AG174" s="1584"/>
      <c r="AH174" s="1584"/>
      <c r="AI174" s="1584"/>
      <c r="AJ174" s="1584"/>
      <c r="AK174" s="1584"/>
      <c r="AL174" s="1584"/>
      <c r="AM174" s="1584"/>
      <c r="AN174" s="1584"/>
      <c r="AO174" s="1584"/>
      <c r="AP174" s="1585"/>
      <c r="AQ174" s="450"/>
      <c r="AR174" s="450"/>
      <c r="AS174" s="450"/>
      <c r="AT174" s="450"/>
      <c r="AU174" s="450"/>
      <c r="AV174" s="468"/>
      <c r="AW174" s="468"/>
      <c r="AX174" s="468"/>
      <c r="AY174" s="468"/>
      <c r="AZ174" s="468"/>
      <c r="BA174" s="468"/>
      <c r="BB174" s="468"/>
      <c r="BC174" s="468"/>
      <c r="BD174" s="468"/>
      <c r="BE174" s="468"/>
      <c r="BF174" s="468"/>
      <c r="BG174" s="468"/>
      <c r="BH174" s="468"/>
      <c r="BI174" s="468"/>
      <c r="BJ174" s="468"/>
      <c r="BK174" s="468"/>
      <c r="BL174" s="468"/>
      <c r="BM174" s="468"/>
      <c r="BN174" s="468"/>
      <c r="BO174" s="468"/>
      <c r="BP174" s="468"/>
      <c r="BQ174" s="468"/>
      <c r="BR174" s="468"/>
      <c r="BS174" s="468"/>
      <c r="BT174" s="468"/>
      <c r="BU174" s="468"/>
      <c r="BV174" s="468"/>
      <c r="BW174" s="468"/>
      <c r="BX174" s="468"/>
      <c r="BY174" s="468"/>
      <c r="CF174" s="454"/>
      <c r="DE174" s="1064"/>
      <c r="DF174" s="888"/>
      <c r="DG174" s="888"/>
      <c r="DH174" s="888"/>
      <c r="DI174" s="888"/>
      <c r="DJ174" s="1065"/>
      <c r="DK174" s="102"/>
      <c r="DL174" s="102"/>
      <c r="DM174" s="102"/>
      <c r="DN174" s="102"/>
      <c r="DO174" s="102"/>
      <c r="DP174" s="102"/>
      <c r="DQ174" s="102"/>
      <c r="DR174" s="1064"/>
      <c r="DS174" s="888"/>
      <c r="DT174" s="888"/>
      <c r="DU174" s="888"/>
      <c r="DV174" s="888"/>
      <c r="DW174" s="1065"/>
      <c r="DX174" s="102"/>
      <c r="DY174" s="102"/>
      <c r="DZ174" s="102"/>
      <c r="EA174" s="102"/>
    </row>
    <row r="175" spans="3:131" ht="3.75" customHeight="1" x14ac:dyDescent="0.25">
      <c r="C175" s="1583"/>
      <c r="D175" s="1584"/>
      <c r="E175" s="1584"/>
      <c r="F175" s="1584"/>
      <c r="G175" s="1584"/>
      <c r="H175" s="1584"/>
      <c r="I175" s="1584"/>
      <c r="J175" s="1584"/>
      <c r="K175" s="1584"/>
      <c r="L175" s="1584"/>
      <c r="M175" s="1584"/>
      <c r="N175" s="1584"/>
      <c r="O175" s="1584"/>
      <c r="P175" s="1584"/>
      <c r="Q175" s="1584"/>
      <c r="R175" s="1584"/>
      <c r="S175" s="1584"/>
      <c r="T175" s="1584"/>
      <c r="U175" s="1584"/>
      <c r="V175" s="1584"/>
      <c r="W175" s="1584"/>
      <c r="X175" s="1584"/>
      <c r="Y175" s="1584"/>
      <c r="Z175" s="1584"/>
      <c r="AA175" s="1584"/>
      <c r="AB175" s="1584"/>
      <c r="AC175" s="1584"/>
      <c r="AD175" s="1584"/>
      <c r="AE175" s="1584"/>
      <c r="AF175" s="1584"/>
      <c r="AG175" s="1584"/>
      <c r="AH175" s="1584"/>
      <c r="AI175" s="1584"/>
      <c r="AJ175" s="1584"/>
      <c r="AK175" s="1584"/>
      <c r="AL175" s="1584"/>
      <c r="AM175" s="1584"/>
      <c r="AN175" s="1584"/>
      <c r="AO175" s="1584"/>
      <c r="AP175" s="1585"/>
      <c r="AQ175" s="450"/>
      <c r="AR175" s="450"/>
      <c r="AS175" s="450"/>
      <c r="AT175" s="450"/>
      <c r="AU175" s="450"/>
      <c r="AV175" s="468"/>
      <c r="AW175" s="468"/>
      <c r="AX175" s="468"/>
      <c r="AY175" s="468"/>
      <c r="AZ175" s="468"/>
      <c r="BA175" s="468"/>
      <c r="BB175" s="468"/>
      <c r="BC175" s="468"/>
      <c r="BD175" s="468"/>
      <c r="BE175" s="468"/>
      <c r="BF175" s="468"/>
      <c r="BG175" s="468"/>
      <c r="BH175" s="468"/>
      <c r="BI175" s="468"/>
      <c r="BJ175" s="468"/>
      <c r="BK175" s="468"/>
      <c r="BL175" s="468"/>
      <c r="BM175" s="468"/>
      <c r="BN175" s="468"/>
      <c r="BO175" s="468"/>
      <c r="BP175" s="468"/>
      <c r="BQ175" s="468"/>
      <c r="BR175" s="468"/>
      <c r="BS175" s="468"/>
      <c r="BT175" s="468"/>
      <c r="BU175" s="468"/>
      <c r="BV175" s="468"/>
      <c r="BW175" s="468"/>
      <c r="BX175" s="468"/>
      <c r="BY175" s="468"/>
      <c r="CF175" s="454"/>
      <c r="DE175" s="102"/>
      <c r="DF175" s="102"/>
      <c r="DG175" s="102"/>
      <c r="DH175" s="102"/>
      <c r="DI175" s="102"/>
      <c r="DJ175" s="102"/>
      <c r="DK175" s="102"/>
      <c r="DL175" s="102"/>
      <c r="DM175" s="102"/>
      <c r="DN175" s="102"/>
      <c r="DO175" s="102"/>
      <c r="DP175" s="102"/>
      <c r="DQ175" s="102"/>
      <c r="DR175" s="102"/>
      <c r="DS175" s="102"/>
      <c r="DT175" s="102"/>
      <c r="DU175" s="102"/>
      <c r="DV175" s="102"/>
      <c r="DW175" s="102"/>
      <c r="DX175" s="102"/>
      <c r="DY175" s="102"/>
      <c r="DZ175" s="102"/>
      <c r="EA175" s="102"/>
    </row>
    <row r="176" spans="3:131" ht="3.75" customHeight="1" x14ac:dyDescent="0.25">
      <c r="C176" s="1583"/>
      <c r="D176" s="1584"/>
      <c r="E176" s="1584"/>
      <c r="F176" s="1584"/>
      <c r="G176" s="1584"/>
      <c r="H176" s="1584"/>
      <c r="I176" s="1584"/>
      <c r="J176" s="1584"/>
      <c r="K176" s="1584"/>
      <c r="L176" s="1584"/>
      <c r="M176" s="1584"/>
      <c r="N176" s="1584"/>
      <c r="O176" s="1584"/>
      <c r="P176" s="1584"/>
      <c r="Q176" s="1584"/>
      <c r="R176" s="1584"/>
      <c r="S176" s="1584"/>
      <c r="T176" s="1584"/>
      <c r="U176" s="1584"/>
      <c r="V176" s="1584"/>
      <c r="W176" s="1584"/>
      <c r="X176" s="1584"/>
      <c r="Y176" s="1584"/>
      <c r="Z176" s="1584"/>
      <c r="AA176" s="1584"/>
      <c r="AB176" s="1584"/>
      <c r="AC176" s="1584"/>
      <c r="AD176" s="1584"/>
      <c r="AE176" s="1584"/>
      <c r="AF176" s="1584"/>
      <c r="AG176" s="1584"/>
      <c r="AH176" s="1584"/>
      <c r="AI176" s="1584"/>
      <c r="AJ176" s="1584"/>
      <c r="AK176" s="1584"/>
      <c r="AL176" s="1584"/>
      <c r="AM176" s="1584"/>
      <c r="AN176" s="1584"/>
      <c r="AO176" s="1584"/>
      <c r="AP176" s="1585"/>
      <c r="AQ176" s="450"/>
      <c r="AR176" s="450"/>
      <c r="AS176" s="450"/>
      <c r="AT176" s="450"/>
      <c r="AU176" s="450"/>
      <c r="CF176" s="454"/>
      <c r="DE176" s="102"/>
      <c r="DF176" s="102"/>
      <c r="DG176" s="102"/>
      <c r="DH176" s="102"/>
      <c r="DI176" s="102"/>
      <c r="DJ176" s="102"/>
      <c r="DK176" s="102"/>
      <c r="DL176" s="102"/>
      <c r="DM176" s="102"/>
      <c r="DN176" s="102"/>
      <c r="DO176" s="102"/>
      <c r="DP176" s="102"/>
      <c r="DQ176" s="102"/>
      <c r="DR176" s="102"/>
      <c r="DS176" s="102"/>
      <c r="DT176" s="102"/>
      <c r="DU176" s="102"/>
      <c r="DV176" s="102"/>
      <c r="DW176" s="102"/>
      <c r="DX176" s="102"/>
      <c r="DY176" s="102"/>
      <c r="DZ176" s="102"/>
      <c r="EA176" s="102"/>
    </row>
    <row r="177" spans="3:131" ht="3.75" customHeight="1" x14ac:dyDescent="0.25">
      <c r="C177" s="1583"/>
      <c r="D177" s="1584"/>
      <c r="E177" s="1584"/>
      <c r="F177" s="1584"/>
      <c r="G177" s="1584"/>
      <c r="H177" s="1584"/>
      <c r="I177" s="1584"/>
      <c r="J177" s="1584"/>
      <c r="K177" s="1584"/>
      <c r="L177" s="1584"/>
      <c r="M177" s="1584"/>
      <c r="N177" s="1584"/>
      <c r="O177" s="1584"/>
      <c r="P177" s="1584"/>
      <c r="Q177" s="1584"/>
      <c r="R177" s="1584"/>
      <c r="S177" s="1584"/>
      <c r="T177" s="1584"/>
      <c r="U177" s="1584"/>
      <c r="V177" s="1584"/>
      <c r="W177" s="1584"/>
      <c r="X177" s="1584"/>
      <c r="Y177" s="1584"/>
      <c r="Z177" s="1584"/>
      <c r="AA177" s="1584"/>
      <c r="AB177" s="1584"/>
      <c r="AC177" s="1584"/>
      <c r="AD177" s="1584"/>
      <c r="AE177" s="1584"/>
      <c r="AF177" s="1584"/>
      <c r="AG177" s="1584"/>
      <c r="AH177" s="1584"/>
      <c r="AI177" s="1584"/>
      <c r="AJ177" s="1584"/>
      <c r="AK177" s="1584"/>
      <c r="AL177" s="1584"/>
      <c r="AM177" s="1584"/>
      <c r="AN177" s="1584"/>
      <c r="AO177" s="1584"/>
      <c r="AP177" s="1585"/>
      <c r="AQ177" s="450"/>
      <c r="AR177" s="450"/>
      <c r="AS177" s="450"/>
      <c r="AT177" s="450"/>
      <c r="AU177" s="450"/>
      <c r="CF177" s="454"/>
      <c r="DE177" s="102"/>
      <c r="DF177" s="102"/>
      <c r="DG177" s="102"/>
      <c r="DH177" s="102"/>
      <c r="DI177" s="102"/>
      <c r="DJ177" s="102"/>
      <c r="DK177" s="102"/>
      <c r="DL177" s="102"/>
      <c r="DM177" s="102"/>
      <c r="DN177" s="102"/>
      <c r="DO177" s="102"/>
      <c r="DP177" s="102"/>
      <c r="DQ177" s="102"/>
      <c r="DR177" s="102"/>
      <c r="DS177" s="102"/>
      <c r="DT177" s="102"/>
      <c r="DU177" s="102"/>
      <c r="DV177" s="102"/>
      <c r="DW177" s="102"/>
      <c r="DX177" s="102"/>
      <c r="DY177" s="102"/>
      <c r="DZ177" s="102"/>
      <c r="EA177" s="102"/>
    </row>
    <row r="178" spans="3:131" ht="3.75" customHeight="1" x14ac:dyDescent="0.25">
      <c r="C178" s="1583"/>
      <c r="D178" s="1584"/>
      <c r="E178" s="1584"/>
      <c r="F178" s="1584"/>
      <c r="G178" s="1584"/>
      <c r="H178" s="1584"/>
      <c r="I178" s="1584"/>
      <c r="J178" s="1584"/>
      <c r="K178" s="1584"/>
      <c r="L178" s="1584"/>
      <c r="M178" s="1584"/>
      <c r="N178" s="1584"/>
      <c r="O178" s="1584"/>
      <c r="P178" s="1584"/>
      <c r="Q178" s="1584"/>
      <c r="R178" s="1584"/>
      <c r="S178" s="1584"/>
      <c r="T178" s="1584"/>
      <c r="U178" s="1584"/>
      <c r="V178" s="1584"/>
      <c r="W178" s="1584"/>
      <c r="X178" s="1584"/>
      <c r="Y178" s="1584"/>
      <c r="Z178" s="1584"/>
      <c r="AA178" s="1584"/>
      <c r="AB178" s="1584"/>
      <c r="AC178" s="1584"/>
      <c r="AD178" s="1584"/>
      <c r="AE178" s="1584"/>
      <c r="AF178" s="1584"/>
      <c r="AG178" s="1584"/>
      <c r="AH178" s="1584"/>
      <c r="AI178" s="1584"/>
      <c r="AJ178" s="1584"/>
      <c r="AK178" s="1584"/>
      <c r="AL178" s="1584"/>
      <c r="AM178" s="1584"/>
      <c r="AN178" s="1584"/>
      <c r="AO178" s="1584"/>
      <c r="AP178" s="1585"/>
      <c r="AQ178" s="450"/>
      <c r="AR178" s="450"/>
      <c r="AS178" s="450"/>
      <c r="AT178" s="450"/>
      <c r="AU178" s="450"/>
      <c r="CF178" s="454"/>
      <c r="DE178" s="102"/>
      <c r="DF178" s="102"/>
      <c r="DG178" s="102"/>
      <c r="DH178" s="102"/>
      <c r="DI178" s="102"/>
      <c r="DJ178" s="102"/>
      <c r="DK178" s="102"/>
      <c r="DL178" s="102"/>
      <c r="DM178" s="102"/>
      <c r="DN178" s="102"/>
      <c r="DO178" s="102"/>
      <c r="DP178" s="102"/>
      <c r="DQ178" s="102"/>
      <c r="DR178" s="102"/>
      <c r="DS178" s="102"/>
      <c r="DT178" s="102"/>
      <c r="DU178" s="102"/>
      <c r="DV178" s="102"/>
      <c r="DW178" s="102"/>
      <c r="DX178" s="102"/>
      <c r="DY178" s="102"/>
      <c r="DZ178" s="102"/>
      <c r="EA178" s="102"/>
    </row>
    <row r="179" spans="3:131" ht="3.75" customHeight="1" x14ac:dyDescent="0.25">
      <c r="C179" s="1583"/>
      <c r="D179" s="1584"/>
      <c r="E179" s="1584"/>
      <c r="F179" s="1584"/>
      <c r="G179" s="1584"/>
      <c r="H179" s="1584"/>
      <c r="I179" s="1584"/>
      <c r="J179" s="1584"/>
      <c r="K179" s="1584"/>
      <c r="L179" s="1584"/>
      <c r="M179" s="1584"/>
      <c r="N179" s="1584"/>
      <c r="O179" s="1584"/>
      <c r="P179" s="1584"/>
      <c r="Q179" s="1584"/>
      <c r="R179" s="1584"/>
      <c r="S179" s="1584"/>
      <c r="T179" s="1584"/>
      <c r="U179" s="1584"/>
      <c r="V179" s="1584"/>
      <c r="W179" s="1584"/>
      <c r="X179" s="1584"/>
      <c r="Y179" s="1584"/>
      <c r="Z179" s="1584"/>
      <c r="AA179" s="1584"/>
      <c r="AB179" s="1584"/>
      <c r="AC179" s="1584"/>
      <c r="AD179" s="1584"/>
      <c r="AE179" s="1584"/>
      <c r="AF179" s="1584"/>
      <c r="AG179" s="1584"/>
      <c r="AH179" s="1584"/>
      <c r="AI179" s="1584"/>
      <c r="AJ179" s="1584"/>
      <c r="AK179" s="1584"/>
      <c r="AL179" s="1584"/>
      <c r="AM179" s="1584"/>
      <c r="AN179" s="1584"/>
      <c r="AO179" s="1584"/>
      <c r="AP179" s="1585"/>
      <c r="AQ179" s="450"/>
      <c r="AR179" s="450"/>
      <c r="AS179" s="450"/>
      <c r="AT179" s="450"/>
      <c r="AU179" s="450"/>
      <c r="CF179" s="454"/>
      <c r="DE179" s="102"/>
      <c r="DF179" s="102"/>
      <c r="DG179" s="102"/>
      <c r="DH179" s="102"/>
      <c r="DI179" s="102"/>
      <c r="DJ179" s="102"/>
      <c r="DK179" s="102"/>
      <c r="DL179" s="102"/>
      <c r="DM179" s="102"/>
      <c r="DN179" s="102"/>
      <c r="DO179" s="102"/>
      <c r="DP179" s="102"/>
      <c r="DQ179" s="102"/>
      <c r="DR179" s="102"/>
      <c r="DS179" s="102"/>
      <c r="DT179" s="102"/>
      <c r="DU179" s="102"/>
      <c r="DV179" s="102"/>
      <c r="DW179" s="102"/>
      <c r="DX179" s="102"/>
      <c r="DY179" s="102"/>
      <c r="DZ179" s="102"/>
      <c r="EA179" s="102"/>
    </row>
    <row r="180" spans="3:131" ht="3.75" customHeight="1" x14ac:dyDescent="0.15">
      <c r="C180" s="1549" t="str">
        <f>Rekap!C3</f>
        <v>PT DWIJALLA KARSA</v>
      </c>
      <c r="D180" s="1550"/>
      <c r="E180" s="1550"/>
      <c r="F180" s="1550"/>
      <c r="G180" s="1550"/>
      <c r="H180" s="1550"/>
      <c r="I180" s="1550"/>
      <c r="J180" s="1550"/>
      <c r="K180" s="1550"/>
      <c r="L180" s="1550"/>
      <c r="M180" s="1550"/>
      <c r="N180" s="1550"/>
      <c r="O180" s="1550"/>
      <c r="P180" s="1550"/>
      <c r="Q180" s="1550"/>
      <c r="R180" s="1550"/>
      <c r="S180" s="1550"/>
      <c r="T180" s="1550"/>
      <c r="U180" s="1550"/>
      <c r="V180" s="1550"/>
      <c r="W180" s="1550"/>
      <c r="X180" s="1550"/>
      <c r="Y180" s="1550"/>
      <c r="Z180" s="1550"/>
      <c r="AA180" s="1550"/>
      <c r="AB180" s="1550"/>
      <c r="AC180" s="1550"/>
      <c r="AD180" s="1550"/>
      <c r="AE180" s="1550"/>
      <c r="AF180" s="1550"/>
      <c r="AG180" s="1550"/>
      <c r="AH180" s="1550"/>
      <c r="AI180" s="1550"/>
      <c r="AJ180" s="1550"/>
      <c r="AK180" s="1550"/>
      <c r="AL180" s="1550"/>
      <c r="AM180" s="1550"/>
      <c r="AN180" s="1550"/>
      <c r="AO180" s="1550"/>
      <c r="AP180" s="1551"/>
      <c r="AQ180" s="450"/>
      <c r="AR180" s="450"/>
      <c r="AS180" s="450"/>
      <c r="AT180" s="450"/>
      <c r="AU180" s="450"/>
      <c r="CF180" s="454"/>
    </row>
    <row r="181" spans="3:131" ht="3.75" customHeight="1" x14ac:dyDescent="0.15">
      <c r="C181" s="1549"/>
      <c r="D181" s="1550"/>
      <c r="E181" s="1550"/>
      <c r="F181" s="1550"/>
      <c r="G181" s="1550"/>
      <c r="H181" s="1550"/>
      <c r="I181" s="1550"/>
      <c r="J181" s="1550"/>
      <c r="K181" s="1550"/>
      <c r="L181" s="1550"/>
      <c r="M181" s="1550"/>
      <c r="N181" s="1550"/>
      <c r="O181" s="1550"/>
      <c r="P181" s="1550"/>
      <c r="Q181" s="1550"/>
      <c r="R181" s="1550"/>
      <c r="S181" s="1550"/>
      <c r="T181" s="1550"/>
      <c r="U181" s="1550"/>
      <c r="V181" s="1550"/>
      <c r="W181" s="1550"/>
      <c r="X181" s="1550"/>
      <c r="Y181" s="1550"/>
      <c r="Z181" s="1550"/>
      <c r="AA181" s="1550"/>
      <c r="AB181" s="1550"/>
      <c r="AC181" s="1550"/>
      <c r="AD181" s="1550"/>
      <c r="AE181" s="1550"/>
      <c r="AF181" s="1550"/>
      <c r="AG181" s="1550"/>
      <c r="AH181" s="1550"/>
      <c r="AI181" s="1550"/>
      <c r="AJ181" s="1550"/>
      <c r="AK181" s="1550"/>
      <c r="AL181" s="1550"/>
      <c r="AM181" s="1550"/>
      <c r="AN181" s="1550"/>
      <c r="AO181" s="1550"/>
      <c r="AP181" s="1551"/>
      <c r="AQ181" s="450"/>
      <c r="AR181" s="450"/>
      <c r="AS181" s="450"/>
      <c r="AT181" s="450"/>
      <c r="AU181" s="450"/>
      <c r="CF181" s="454"/>
    </row>
    <row r="182" spans="3:131" ht="3.75" customHeight="1" x14ac:dyDescent="0.15">
      <c r="C182" s="1549"/>
      <c r="D182" s="1550"/>
      <c r="E182" s="1550"/>
      <c r="F182" s="1550"/>
      <c r="G182" s="1550"/>
      <c r="H182" s="1550"/>
      <c r="I182" s="1550"/>
      <c r="J182" s="1550"/>
      <c r="K182" s="1550"/>
      <c r="L182" s="1550"/>
      <c r="M182" s="1550"/>
      <c r="N182" s="1550"/>
      <c r="O182" s="1550"/>
      <c r="P182" s="1550"/>
      <c r="Q182" s="1550"/>
      <c r="R182" s="1550"/>
      <c r="S182" s="1550"/>
      <c r="T182" s="1550"/>
      <c r="U182" s="1550"/>
      <c r="V182" s="1550"/>
      <c r="W182" s="1550"/>
      <c r="X182" s="1550"/>
      <c r="Y182" s="1550"/>
      <c r="Z182" s="1550"/>
      <c r="AA182" s="1550"/>
      <c r="AB182" s="1550"/>
      <c r="AC182" s="1550"/>
      <c r="AD182" s="1550"/>
      <c r="AE182" s="1550"/>
      <c r="AF182" s="1550"/>
      <c r="AG182" s="1550"/>
      <c r="AH182" s="1550"/>
      <c r="AI182" s="1550"/>
      <c r="AJ182" s="1550"/>
      <c r="AK182" s="1550"/>
      <c r="AL182" s="1550"/>
      <c r="AM182" s="1550"/>
      <c r="AN182" s="1550"/>
      <c r="AO182" s="1550"/>
      <c r="AP182" s="1551"/>
      <c r="AQ182" s="473"/>
      <c r="AR182" s="473"/>
      <c r="AS182" s="473"/>
      <c r="AT182" s="473"/>
      <c r="AU182" s="473"/>
      <c r="CF182" s="454"/>
    </row>
    <row r="183" spans="3:131" ht="3.75" customHeight="1" x14ac:dyDescent="0.15">
      <c r="C183" s="1549"/>
      <c r="D183" s="1550"/>
      <c r="E183" s="1550"/>
      <c r="F183" s="1550"/>
      <c r="G183" s="1550"/>
      <c r="H183" s="1550"/>
      <c r="I183" s="1550"/>
      <c r="J183" s="1550"/>
      <c r="K183" s="1550"/>
      <c r="L183" s="1550"/>
      <c r="M183" s="1550"/>
      <c r="N183" s="1550"/>
      <c r="O183" s="1550"/>
      <c r="P183" s="1550"/>
      <c r="Q183" s="1550"/>
      <c r="R183" s="1550"/>
      <c r="S183" s="1550"/>
      <c r="T183" s="1550"/>
      <c r="U183" s="1550"/>
      <c r="V183" s="1550"/>
      <c r="W183" s="1550"/>
      <c r="X183" s="1550"/>
      <c r="Y183" s="1550"/>
      <c r="Z183" s="1550"/>
      <c r="AA183" s="1550"/>
      <c r="AB183" s="1550"/>
      <c r="AC183" s="1550"/>
      <c r="AD183" s="1550"/>
      <c r="AE183" s="1550"/>
      <c r="AF183" s="1550"/>
      <c r="AG183" s="1550"/>
      <c r="AH183" s="1550"/>
      <c r="AI183" s="1550"/>
      <c r="AJ183" s="1550"/>
      <c r="AK183" s="1550"/>
      <c r="AL183" s="1550"/>
      <c r="AM183" s="1550"/>
      <c r="AN183" s="1550"/>
      <c r="AO183" s="1550"/>
      <c r="AP183" s="1551"/>
      <c r="AQ183" s="473"/>
      <c r="AR183" s="473"/>
      <c r="AS183" s="473"/>
      <c r="AT183" s="473"/>
      <c r="AU183" s="473"/>
      <c r="CF183" s="454"/>
    </row>
    <row r="184" spans="3:131" ht="3.75" customHeight="1" x14ac:dyDescent="0.15">
      <c r="C184" s="1549"/>
      <c r="D184" s="1550"/>
      <c r="E184" s="1550"/>
      <c r="F184" s="1550"/>
      <c r="G184" s="1550"/>
      <c r="H184" s="1550"/>
      <c r="I184" s="1550"/>
      <c r="J184" s="1550"/>
      <c r="K184" s="1550"/>
      <c r="L184" s="1550"/>
      <c r="M184" s="1550"/>
      <c r="N184" s="1550"/>
      <c r="O184" s="1550"/>
      <c r="P184" s="1550"/>
      <c r="Q184" s="1550"/>
      <c r="R184" s="1550"/>
      <c r="S184" s="1550"/>
      <c r="T184" s="1550"/>
      <c r="U184" s="1550"/>
      <c r="V184" s="1550"/>
      <c r="W184" s="1550"/>
      <c r="X184" s="1550"/>
      <c r="Y184" s="1550"/>
      <c r="Z184" s="1550"/>
      <c r="AA184" s="1550"/>
      <c r="AB184" s="1550"/>
      <c r="AC184" s="1550"/>
      <c r="AD184" s="1550"/>
      <c r="AE184" s="1550"/>
      <c r="AF184" s="1550"/>
      <c r="AG184" s="1550"/>
      <c r="AH184" s="1550"/>
      <c r="AI184" s="1550"/>
      <c r="AJ184" s="1550"/>
      <c r="AK184" s="1550"/>
      <c r="AL184" s="1550"/>
      <c r="AM184" s="1550"/>
      <c r="AN184" s="1550"/>
      <c r="AO184" s="1550"/>
      <c r="AP184" s="1551"/>
      <c r="AQ184" s="473"/>
      <c r="AR184" s="473"/>
      <c r="AS184" s="473"/>
      <c r="AT184" s="473"/>
      <c r="AU184" s="473"/>
      <c r="CF184" s="454"/>
    </row>
    <row r="185" spans="3:131" ht="3.75" customHeight="1" x14ac:dyDescent="0.15">
      <c r="C185" s="1549"/>
      <c r="D185" s="1550"/>
      <c r="E185" s="1550"/>
      <c r="F185" s="1550"/>
      <c r="G185" s="1550"/>
      <c r="H185" s="1550"/>
      <c r="I185" s="1550"/>
      <c r="J185" s="1550"/>
      <c r="K185" s="1550"/>
      <c r="L185" s="1550"/>
      <c r="M185" s="1550"/>
      <c r="N185" s="1550"/>
      <c r="O185" s="1550"/>
      <c r="P185" s="1550"/>
      <c r="Q185" s="1550"/>
      <c r="R185" s="1550"/>
      <c r="S185" s="1550"/>
      <c r="T185" s="1550"/>
      <c r="U185" s="1550"/>
      <c r="V185" s="1550"/>
      <c r="W185" s="1550"/>
      <c r="X185" s="1550"/>
      <c r="Y185" s="1550"/>
      <c r="Z185" s="1550"/>
      <c r="AA185" s="1550"/>
      <c r="AB185" s="1550"/>
      <c r="AC185" s="1550"/>
      <c r="AD185" s="1550"/>
      <c r="AE185" s="1550"/>
      <c r="AF185" s="1550"/>
      <c r="AG185" s="1550"/>
      <c r="AH185" s="1550"/>
      <c r="AI185" s="1550"/>
      <c r="AJ185" s="1550"/>
      <c r="AK185" s="1550"/>
      <c r="AL185" s="1550"/>
      <c r="AM185" s="1550"/>
      <c r="AN185" s="1550"/>
      <c r="AO185" s="1550"/>
      <c r="AP185" s="1551"/>
      <c r="AQ185" s="473"/>
      <c r="AR185" s="473"/>
      <c r="AS185" s="473"/>
      <c r="AT185" s="473"/>
      <c r="AU185" s="473"/>
      <c r="CF185" s="454"/>
    </row>
    <row r="186" spans="3:131" ht="3.75" customHeight="1" x14ac:dyDescent="0.15">
      <c r="C186" s="1549"/>
      <c r="D186" s="1550"/>
      <c r="E186" s="1550"/>
      <c r="F186" s="1550"/>
      <c r="G186" s="1550"/>
      <c r="H186" s="1550"/>
      <c r="I186" s="1550"/>
      <c r="J186" s="1550"/>
      <c r="K186" s="1550"/>
      <c r="L186" s="1550"/>
      <c r="M186" s="1550"/>
      <c r="N186" s="1550"/>
      <c r="O186" s="1550"/>
      <c r="P186" s="1550"/>
      <c r="Q186" s="1550"/>
      <c r="R186" s="1550"/>
      <c r="S186" s="1550"/>
      <c r="T186" s="1550"/>
      <c r="U186" s="1550"/>
      <c r="V186" s="1550"/>
      <c r="W186" s="1550"/>
      <c r="X186" s="1550"/>
      <c r="Y186" s="1550"/>
      <c r="Z186" s="1550"/>
      <c r="AA186" s="1550"/>
      <c r="AB186" s="1550"/>
      <c r="AC186" s="1550"/>
      <c r="AD186" s="1550"/>
      <c r="AE186" s="1550"/>
      <c r="AF186" s="1550"/>
      <c r="AG186" s="1550"/>
      <c r="AH186" s="1550"/>
      <c r="AI186" s="1550"/>
      <c r="AJ186" s="1550"/>
      <c r="AK186" s="1550"/>
      <c r="AL186" s="1550"/>
      <c r="AM186" s="1550"/>
      <c r="AN186" s="1550"/>
      <c r="AO186" s="1550"/>
      <c r="AP186" s="1551"/>
      <c r="AQ186" s="473"/>
      <c r="AR186" s="473"/>
      <c r="AS186" s="473"/>
      <c r="AT186" s="473"/>
      <c r="AU186" s="473"/>
      <c r="CF186" s="454"/>
    </row>
    <row r="187" spans="3:131" ht="3.75" customHeight="1" x14ac:dyDescent="0.15">
      <c r="C187" s="1552"/>
      <c r="D187" s="1553"/>
      <c r="E187" s="1553"/>
      <c r="F187" s="1553"/>
      <c r="G187" s="1553"/>
      <c r="H187" s="1553"/>
      <c r="I187" s="1553"/>
      <c r="J187" s="1553"/>
      <c r="K187" s="1553"/>
      <c r="L187" s="1553"/>
      <c r="M187" s="1553"/>
      <c r="N187" s="1553"/>
      <c r="O187" s="1553"/>
      <c r="P187" s="1553"/>
      <c r="Q187" s="1553"/>
      <c r="R187" s="1553"/>
      <c r="S187" s="1553"/>
      <c r="T187" s="1553"/>
      <c r="U187" s="1553"/>
      <c r="V187" s="1553"/>
      <c r="W187" s="1553"/>
      <c r="X187" s="1553"/>
      <c r="Y187" s="1553"/>
      <c r="Z187" s="1553"/>
      <c r="AA187" s="1553"/>
      <c r="AB187" s="1553"/>
      <c r="AC187" s="1553"/>
      <c r="AD187" s="1553"/>
      <c r="AE187" s="1553"/>
      <c r="AF187" s="1553"/>
      <c r="AG187" s="1553"/>
      <c r="AH187" s="1553"/>
      <c r="AI187" s="1553"/>
      <c r="AJ187" s="1553"/>
      <c r="AK187" s="1553"/>
      <c r="AL187" s="1553"/>
      <c r="AM187" s="1553"/>
      <c r="AN187" s="1553"/>
      <c r="AO187" s="1553"/>
      <c r="AP187" s="1554"/>
      <c r="AQ187" s="474"/>
      <c r="AR187" s="474"/>
      <c r="AS187" s="474"/>
      <c r="AT187" s="474"/>
      <c r="AU187" s="474"/>
      <c r="AV187" s="475"/>
      <c r="AW187" s="475"/>
      <c r="AX187" s="475"/>
      <c r="AY187" s="475"/>
      <c r="AZ187" s="475"/>
      <c r="BA187" s="475"/>
      <c r="BB187" s="475"/>
      <c r="BC187" s="475"/>
      <c r="BD187" s="475"/>
      <c r="BE187" s="475"/>
      <c r="BF187" s="475"/>
      <c r="BG187" s="475"/>
      <c r="BH187" s="475"/>
      <c r="BI187" s="475"/>
      <c r="BJ187" s="475"/>
      <c r="BK187" s="475"/>
      <c r="BL187" s="475"/>
      <c r="BM187" s="475"/>
      <c r="BN187" s="475"/>
      <c r="BO187" s="475"/>
      <c r="BP187" s="475"/>
      <c r="BQ187" s="475"/>
      <c r="BR187" s="475"/>
      <c r="BS187" s="475"/>
      <c r="BT187" s="475"/>
      <c r="BU187" s="475"/>
      <c r="BV187" s="475"/>
      <c r="BW187" s="475"/>
      <c r="BX187" s="475"/>
      <c r="BY187" s="475"/>
      <c r="BZ187" s="475"/>
      <c r="CA187" s="475"/>
      <c r="CB187" s="475"/>
      <c r="CC187" s="475"/>
      <c r="CD187" s="475"/>
      <c r="CE187" s="475"/>
      <c r="CF187" s="476"/>
    </row>
  </sheetData>
  <mergeCells count="7">
    <mergeCell ref="C180:AP187"/>
    <mergeCell ref="C160:AP166"/>
    <mergeCell ref="AQ160:BF165"/>
    <mergeCell ref="BG160:BU165"/>
    <mergeCell ref="AQ166:BF173"/>
    <mergeCell ref="BG166:BU173"/>
    <mergeCell ref="C167:AP179"/>
  </mergeCells>
  <pageMargins left="0.98425196850393704" right="0.78740157480314965" top="1.4566929133858268" bottom="0.59055118110236227" header="0.23622047244094491" footer="0.39370078740157483"/>
  <pageSetup paperSize="9" orientation="portrait" horizontalDpi="4294967292" verticalDpi="0"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9" tint="0.79998168889431442"/>
  </sheetPr>
  <dimension ref="C1:GQ567"/>
  <sheetViews>
    <sheetView showGridLines="0" view="pageBreakPreview" topLeftCell="A283" zoomScaleNormal="80" zoomScaleSheetLayoutView="100" workbookViewId="0">
      <selection activeCell="EZ356" sqref="EZ356:FV363"/>
    </sheetView>
  </sheetViews>
  <sheetFormatPr defaultColWidth="1" defaultRowHeight="3.75" customHeight="1" x14ac:dyDescent="0.15"/>
  <cols>
    <col min="1" max="16384" width="1" style="426"/>
  </cols>
  <sheetData>
    <row r="1" spans="3:178" ht="11.25" x14ac:dyDescent="0.15"/>
    <row r="2" spans="3:178" s="431" customFormat="1" ht="3.75" customHeight="1" x14ac:dyDescent="0.15">
      <c r="C2" s="427"/>
      <c r="D2" s="428"/>
      <c r="E2" s="428"/>
      <c r="F2" s="428"/>
      <c r="G2" s="428"/>
      <c r="H2" s="428"/>
      <c r="I2" s="428"/>
      <c r="J2" s="428"/>
      <c r="K2" s="428"/>
      <c r="L2" s="428"/>
      <c r="M2" s="428"/>
      <c r="N2" s="428"/>
      <c r="O2" s="428"/>
      <c r="P2" s="428"/>
      <c r="Q2" s="428"/>
      <c r="R2" s="428"/>
      <c r="S2" s="428"/>
      <c r="T2" s="428"/>
      <c r="U2" s="428"/>
      <c r="V2" s="428"/>
      <c r="W2" s="428"/>
      <c r="X2" s="428"/>
      <c r="Y2" s="428"/>
      <c r="Z2" s="428"/>
      <c r="AA2" s="428"/>
      <c r="AB2" s="428"/>
      <c r="AC2" s="428"/>
      <c r="AD2" s="428"/>
      <c r="AE2" s="428"/>
      <c r="AF2" s="428"/>
      <c r="AG2" s="428"/>
      <c r="AH2" s="428"/>
      <c r="AI2" s="428"/>
      <c r="AJ2" s="428"/>
      <c r="AK2" s="428"/>
      <c r="AL2" s="428"/>
      <c r="AM2" s="428"/>
      <c r="AN2" s="428"/>
      <c r="AO2" s="428"/>
      <c r="AP2" s="428"/>
      <c r="AQ2" s="428"/>
      <c r="AR2" s="428"/>
      <c r="AS2" s="428"/>
      <c r="AT2" s="428"/>
      <c r="AU2" s="428"/>
      <c r="AV2" s="428"/>
      <c r="AW2" s="428"/>
      <c r="AX2" s="428"/>
      <c r="AY2" s="428"/>
      <c r="AZ2" s="428"/>
      <c r="BA2" s="428"/>
      <c r="BB2" s="428"/>
      <c r="BC2" s="428"/>
      <c r="BD2" s="428"/>
      <c r="BE2" s="428"/>
      <c r="BF2" s="428"/>
      <c r="BG2" s="428"/>
      <c r="BH2" s="428"/>
      <c r="BI2" s="428"/>
      <c r="BJ2" s="428"/>
      <c r="BK2" s="428"/>
      <c r="BL2" s="428"/>
      <c r="BM2" s="428"/>
      <c r="BN2" s="428"/>
      <c r="BO2" s="428"/>
      <c r="BP2" s="428"/>
      <c r="BQ2" s="428"/>
      <c r="BR2" s="428"/>
      <c r="BS2" s="477"/>
      <c r="BT2" s="428"/>
      <c r="BU2" s="428"/>
      <c r="BV2" s="428"/>
      <c r="BW2" s="428"/>
      <c r="BX2" s="428"/>
      <c r="BY2" s="428"/>
      <c r="BZ2" s="428"/>
      <c r="CA2" s="428"/>
      <c r="CB2" s="428"/>
      <c r="CC2" s="428"/>
      <c r="CD2" s="428"/>
      <c r="CE2" s="428"/>
      <c r="CF2" s="478"/>
      <c r="CS2" s="427"/>
      <c r="CT2" s="428"/>
      <c r="CU2" s="428"/>
      <c r="CV2" s="428"/>
      <c r="CW2" s="428"/>
      <c r="CX2" s="428"/>
      <c r="CY2" s="428"/>
      <c r="CZ2" s="428"/>
      <c r="DA2" s="428"/>
      <c r="DB2" s="428"/>
      <c r="DC2" s="428"/>
      <c r="DD2" s="428"/>
      <c r="DE2" s="428"/>
      <c r="DF2" s="428"/>
      <c r="DG2" s="428"/>
      <c r="DH2" s="428"/>
      <c r="DI2" s="428"/>
      <c r="DJ2" s="428"/>
      <c r="DK2" s="428"/>
      <c r="DL2" s="428"/>
      <c r="DM2" s="428"/>
      <c r="DN2" s="428"/>
      <c r="DO2" s="428"/>
      <c r="DP2" s="428"/>
      <c r="DQ2" s="428"/>
      <c r="DR2" s="428"/>
      <c r="DS2" s="428"/>
      <c r="DT2" s="428"/>
      <c r="DU2" s="428"/>
      <c r="DV2" s="428"/>
      <c r="DW2" s="428"/>
      <c r="DX2" s="428"/>
      <c r="DY2" s="428"/>
      <c r="DZ2" s="428"/>
      <c r="EA2" s="428"/>
      <c r="EB2" s="428"/>
      <c r="EC2" s="428"/>
      <c r="ED2" s="428"/>
      <c r="EE2" s="428"/>
      <c r="EF2" s="428"/>
      <c r="EG2" s="428"/>
      <c r="EH2" s="428"/>
      <c r="EI2" s="428"/>
      <c r="EJ2" s="428"/>
      <c r="EK2" s="428"/>
      <c r="EL2" s="428"/>
      <c r="EM2" s="428"/>
      <c r="EN2" s="428"/>
      <c r="EO2" s="428"/>
      <c r="EP2" s="428"/>
      <c r="EQ2" s="428"/>
      <c r="ER2" s="428"/>
      <c r="ES2" s="428"/>
      <c r="ET2" s="428"/>
      <c r="EU2" s="428"/>
      <c r="EV2" s="428"/>
      <c r="EW2" s="428"/>
      <c r="EX2" s="428"/>
      <c r="EY2" s="428"/>
      <c r="EZ2" s="428"/>
      <c r="FA2" s="428"/>
      <c r="FB2" s="428"/>
      <c r="FC2" s="428"/>
      <c r="FD2" s="428"/>
      <c r="FE2" s="428"/>
      <c r="FF2" s="428"/>
      <c r="FG2" s="428"/>
      <c r="FH2" s="428"/>
      <c r="FI2" s="477"/>
      <c r="FJ2" s="428"/>
      <c r="FK2" s="428"/>
      <c r="FL2" s="428"/>
      <c r="FM2" s="428"/>
      <c r="FN2" s="428"/>
      <c r="FO2" s="428"/>
      <c r="FP2" s="428"/>
      <c r="FQ2" s="428"/>
      <c r="FR2" s="428"/>
      <c r="FS2" s="428"/>
      <c r="FT2" s="428"/>
      <c r="FU2" s="428"/>
      <c r="FV2" s="478"/>
    </row>
    <row r="3" spans="3:178" s="431" customFormat="1" ht="3.75" customHeight="1" x14ac:dyDescent="0.15">
      <c r="C3" s="479"/>
      <c r="D3" s="480"/>
      <c r="E3" s="480"/>
      <c r="F3" s="480"/>
      <c r="G3" s="480"/>
      <c r="H3" s="480"/>
      <c r="I3" s="480"/>
      <c r="J3" s="480"/>
      <c r="K3" s="480"/>
      <c r="L3" s="480"/>
      <c r="M3" s="480"/>
      <c r="N3" s="480"/>
      <c r="O3" s="480"/>
      <c r="P3" s="480"/>
      <c r="Q3" s="480"/>
      <c r="R3" s="480"/>
      <c r="S3" s="480"/>
      <c r="T3" s="480"/>
      <c r="U3" s="480"/>
      <c r="V3" s="480"/>
      <c r="W3" s="480"/>
      <c r="X3" s="480"/>
      <c r="Y3" s="480"/>
      <c r="Z3" s="480"/>
      <c r="AA3" s="480"/>
      <c r="AB3" s="480"/>
      <c r="AC3" s="480"/>
      <c r="AD3" s="480"/>
      <c r="AE3" s="480"/>
      <c r="AF3" s="480"/>
      <c r="AG3" s="480"/>
      <c r="AH3" s="480"/>
      <c r="AI3" s="480"/>
      <c r="AJ3" s="480"/>
      <c r="AK3" s="480"/>
      <c r="AL3" s="480"/>
      <c r="AM3" s="480"/>
      <c r="AN3" s="480"/>
      <c r="AO3" s="480"/>
      <c r="AP3" s="480"/>
      <c r="AQ3" s="480"/>
      <c r="AR3" s="480"/>
      <c r="AS3" s="480"/>
      <c r="AT3" s="480"/>
      <c r="AU3" s="480"/>
      <c r="AV3" s="480"/>
      <c r="AW3" s="480"/>
      <c r="AX3" s="480"/>
      <c r="AY3" s="480"/>
      <c r="AZ3" s="480"/>
      <c r="BA3" s="480"/>
      <c r="BB3" s="480"/>
      <c r="BC3" s="480"/>
      <c r="BD3" s="480"/>
      <c r="BE3" s="480"/>
      <c r="BF3" s="480"/>
      <c r="BG3" s="480"/>
      <c r="BH3" s="480"/>
      <c r="BI3" s="480"/>
      <c r="BJ3" s="480"/>
      <c r="BK3" s="480"/>
      <c r="BL3" s="480"/>
      <c r="BM3" s="480"/>
      <c r="BN3" s="480"/>
      <c r="BO3" s="480"/>
      <c r="BP3" s="480"/>
      <c r="BQ3" s="480"/>
      <c r="BR3" s="480"/>
      <c r="BS3" s="480"/>
      <c r="BT3" s="480"/>
      <c r="BU3" s="480"/>
      <c r="BV3" s="480"/>
      <c r="BW3" s="480"/>
      <c r="BX3" s="480"/>
      <c r="BY3" s="480"/>
      <c r="BZ3" s="480"/>
      <c r="CA3" s="480"/>
      <c r="CB3" s="480"/>
      <c r="CC3" s="480"/>
      <c r="CD3" s="480"/>
      <c r="CE3" s="480"/>
      <c r="CF3" s="481" t="s">
        <v>1094</v>
      </c>
      <c r="CS3" s="479"/>
      <c r="CT3" s="480"/>
      <c r="CU3" s="480"/>
      <c r="CV3" s="480"/>
      <c r="CW3" s="480"/>
      <c r="CX3" s="480"/>
      <c r="CY3" s="480"/>
      <c r="CZ3" s="480"/>
      <c r="DA3" s="480"/>
      <c r="DB3" s="480"/>
      <c r="DC3" s="480"/>
      <c r="DD3" s="480"/>
      <c r="DE3" s="480"/>
      <c r="DF3" s="480"/>
      <c r="DG3" s="480"/>
      <c r="DH3" s="480"/>
      <c r="DI3" s="480"/>
      <c r="DJ3" s="480"/>
      <c r="DK3" s="480"/>
      <c r="DL3" s="480"/>
      <c r="DM3" s="480"/>
      <c r="DN3" s="480"/>
      <c r="DO3" s="480"/>
      <c r="DP3" s="480"/>
      <c r="DQ3" s="480"/>
      <c r="DR3" s="480"/>
      <c r="DS3" s="480"/>
      <c r="DT3" s="480"/>
      <c r="DU3" s="480"/>
      <c r="DV3" s="480"/>
      <c r="DW3" s="480"/>
      <c r="DX3" s="480"/>
      <c r="DY3" s="480"/>
      <c r="DZ3" s="480"/>
      <c r="EA3" s="480"/>
      <c r="EB3" s="480"/>
      <c r="EC3" s="480"/>
      <c r="ED3" s="480"/>
      <c r="EE3" s="480"/>
      <c r="EF3" s="480"/>
      <c r="EG3" s="480"/>
      <c r="EH3" s="480"/>
      <c r="EI3" s="480"/>
      <c r="EJ3" s="480"/>
      <c r="EK3" s="480"/>
      <c r="EL3" s="480"/>
      <c r="EM3" s="480"/>
      <c r="EN3" s="480"/>
      <c r="EO3" s="480"/>
      <c r="EP3" s="480"/>
      <c r="EQ3" s="480"/>
      <c r="ER3" s="480"/>
      <c r="ES3" s="480"/>
      <c r="ET3" s="480"/>
      <c r="EU3" s="480"/>
      <c r="EV3" s="480"/>
      <c r="EW3" s="480"/>
      <c r="EX3" s="480"/>
      <c r="EY3" s="480"/>
      <c r="EZ3" s="480"/>
      <c r="FA3" s="480"/>
      <c r="FB3" s="480"/>
      <c r="FC3" s="480"/>
      <c r="FD3" s="480"/>
      <c r="FE3" s="480"/>
      <c r="FF3" s="480"/>
      <c r="FG3" s="480"/>
      <c r="FH3" s="480"/>
      <c r="FI3" s="480"/>
      <c r="FJ3" s="480"/>
      <c r="FK3" s="480"/>
      <c r="FL3" s="480"/>
      <c r="FM3" s="480"/>
      <c r="FN3" s="480"/>
      <c r="FO3" s="480"/>
      <c r="FP3" s="480"/>
      <c r="FQ3" s="480"/>
      <c r="FR3" s="480"/>
      <c r="FS3" s="480"/>
      <c r="FT3" s="480"/>
      <c r="FU3" s="480"/>
      <c r="FV3" s="481" t="s">
        <v>1094</v>
      </c>
    </row>
    <row r="4" spans="3:178" s="431" customFormat="1" ht="3.75" customHeight="1" x14ac:dyDescent="0.15">
      <c r="C4" s="436"/>
      <c r="D4" s="437"/>
      <c r="E4" s="437"/>
      <c r="F4" s="437"/>
      <c r="G4" s="437"/>
      <c r="H4" s="437"/>
      <c r="I4" s="437"/>
      <c r="J4" s="437"/>
      <c r="K4" s="437"/>
      <c r="L4" s="437"/>
      <c r="M4" s="437"/>
      <c r="N4" s="437"/>
      <c r="O4" s="437"/>
      <c r="P4" s="437"/>
      <c r="Q4" s="437"/>
      <c r="R4" s="437"/>
      <c r="S4" s="437"/>
      <c r="T4" s="437"/>
      <c r="U4" s="437"/>
      <c r="V4" s="437"/>
      <c r="W4" s="437"/>
      <c r="X4" s="437"/>
      <c r="Y4" s="437"/>
      <c r="Z4" s="437"/>
      <c r="AA4" s="437"/>
      <c r="AB4" s="437"/>
      <c r="AC4" s="437"/>
      <c r="AD4" s="437"/>
      <c r="AE4" s="437"/>
      <c r="AF4" s="437"/>
      <c r="AG4" s="437"/>
      <c r="AH4" s="437"/>
      <c r="AI4" s="437"/>
      <c r="AJ4" s="437"/>
      <c r="AK4" s="437"/>
      <c r="AL4" s="437"/>
      <c r="AM4" s="437"/>
      <c r="AN4" s="437"/>
      <c r="AO4" s="437"/>
      <c r="AP4" s="437"/>
      <c r="AQ4" s="437"/>
      <c r="AR4" s="437"/>
      <c r="AS4" s="437"/>
      <c r="AT4" s="437"/>
      <c r="AU4" s="437"/>
      <c r="AV4" s="437"/>
      <c r="AW4" s="437"/>
      <c r="AX4" s="437"/>
      <c r="AY4" s="437"/>
      <c r="AZ4" s="437"/>
      <c r="BA4" s="437"/>
      <c r="BB4" s="437"/>
      <c r="BC4" s="437"/>
      <c r="BD4" s="437"/>
      <c r="BE4" s="437"/>
      <c r="BF4" s="437"/>
      <c r="BG4" s="437"/>
      <c r="BH4" s="437"/>
      <c r="BI4" s="437"/>
      <c r="BJ4" s="437"/>
      <c r="BK4" s="437"/>
      <c r="BL4" s="437"/>
      <c r="BM4" s="437"/>
      <c r="BN4" s="437"/>
      <c r="BO4" s="437"/>
      <c r="BP4" s="437"/>
      <c r="BQ4" s="437"/>
      <c r="BR4" s="437"/>
      <c r="BS4" s="437"/>
      <c r="BT4" s="437"/>
      <c r="BU4" s="437"/>
      <c r="BV4" s="437"/>
      <c r="BW4" s="437"/>
      <c r="BX4" s="437"/>
      <c r="BY4" s="437"/>
      <c r="BZ4" s="437"/>
      <c r="CA4" s="437"/>
      <c r="CB4" s="437"/>
      <c r="CC4" s="437"/>
      <c r="CD4" s="437"/>
      <c r="CE4" s="437"/>
      <c r="CF4" s="438"/>
      <c r="CS4" s="436"/>
      <c r="CT4" s="437"/>
      <c r="CU4" s="437"/>
      <c r="CV4" s="437"/>
      <c r="CW4" s="437"/>
      <c r="CX4" s="437"/>
      <c r="CY4" s="437"/>
      <c r="CZ4" s="437"/>
      <c r="DA4" s="437"/>
      <c r="DB4" s="437"/>
      <c r="DC4" s="437"/>
      <c r="DD4" s="437"/>
      <c r="DE4" s="437"/>
      <c r="DF4" s="437"/>
      <c r="DG4" s="437"/>
      <c r="DH4" s="437"/>
      <c r="DI4" s="437"/>
      <c r="DJ4" s="437"/>
      <c r="DK4" s="437"/>
      <c r="DL4" s="437"/>
      <c r="DM4" s="437"/>
      <c r="DN4" s="437"/>
      <c r="DO4" s="437"/>
      <c r="DP4" s="437"/>
      <c r="DQ4" s="437"/>
      <c r="DR4" s="437"/>
      <c r="DS4" s="437"/>
      <c r="DT4" s="437"/>
      <c r="DU4" s="437"/>
      <c r="DV4" s="437"/>
      <c r="DW4" s="437"/>
      <c r="DX4" s="437"/>
      <c r="DY4" s="437"/>
      <c r="DZ4" s="437"/>
      <c r="EA4" s="437"/>
      <c r="EB4" s="437"/>
      <c r="EC4" s="437"/>
      <c r="ED4" s="437"/>
      <c r="EE4" s="437"/>
      <c r="EF4" s="437"/>
      <c r="EG4" s="437"/>
      <c r="EH4" s="437"/>
      <c r="EI4" s="437"/>
      <c r="EJ4" s="437"/>
      <c r="EK4" s="437"/>
      <c r="EL4" s="437"/>
      <c r="EM4" s="437"/>
      <c r="EN4" s="437"/>
      <c r="EO4" s="437"/>
      <c r="EP4" s="437"/>
      <c r="EQ4" s="437"/>
      <c r="ER4" s="437"/>
      <c r="ES4" s="437"/>
      <c r="ET4" s="437"/>
      <c r="EU4" s="437"/>
      <c r="EV4" s="437"/>
      <c r="EW4" s="437"/>
      <c r="EX4" s="437"/>
      <c r="EY4" s="437"/>
      <c r="EZ4" s="437"/>
      <c r="FA4" s="437"/>
      <c r="FB4" s="437"/>
      <c r="FC4" s="437"/>
      <c r="FD4" s="437"/>
      <c r="FE4" s="437"/>
      <c r="FF4" s="437"/>
      <c r="FG4" s="437"/>
      <c r="FH4" s="437"/>
      <c r="FI4" s="437"/>
      <c r="FJ4" s="437"/>
      <c r="FK4" s="437"/>
      <c r="FL4" s="437"/>
      <c r="FM4" s="437"/>
      <c r="FN4" s="437"/>
      <c r="FO4" s="437"/>
      <c r="FP4" s="437"/>
      <c r="FQ4" s="437"/>
      <c r="FR4" s="437"/>
      <c r="FS4" s="437"/>
      <c r="FT4" s="437"/>
      <c r="FU4" s="437"/>
      <c r="FV4" s="438"/>
    </row>
    <row r="5" spans="3:178" s="431" customFormat="1" ht="3.75" customHeight="1" x14ac:dyDescent="0.15">
      <c r="C5" s="436"/>
      <c r="D5" s="437"/>
      <c r="E5" s="437"/>
      <c r="F5" s="437"/>
      <c r="G5" s="437"/>
      <c r="H5" s="437"/>
      <c r="I5" s="437"/>
      <c r="J5" s="437"/>
      <c r="K5" s="437"/>
      <c r="L5" s="437"/>
      <c r="M5" s="437"/>
      <c r="N5" s="437"/>
      <c r="O5" s="437"/>
      <c r="P5" s="437"/>
      <c r="Q5" s="437"/>
      <c r="R5" s="437"/>
      <c r="S5" s="437"/>
      <c r="T5" s="437"/>
      <c r="U5" s="437"/>
      <c r="V5" s="437"/>
      <c r="W5" s="437"/>
      <c r="X5" s="437"/>
      <c r="Y5" s="437"/>
      <c r="Z5" s="437"/>
      <c r="AA5" s="437"/>
      <c r="AB5" s="437"/>
      <c r="AC5" s="437"/>
      <c r="AD5" s="437"/>
      <c r="AE5" s="437"/>
      <c r="AF5" s="437"/>
      <c r="AG5" s="437"/>
      <c r="AH5" s="437"/>
      <c r="AI5" s="437"/>
      <c r="AJ5" s="437"/>
      <c r="AK5" s="437"/>
      <c r="AL5" s="437"/>
      <c r="AM5" s="437"/>
      <c r="AN5" s="437"/>
      <c r="AO5" s="437"/>
      <c r="AP5" s="437"/>
      <c r="AQ5" s="437"/>
      <c r="AR5" s="437"/>
      <c r="AS5" s="437"/>
      <c r="AT5" s="437"/>
      <c r="AU5" s="437"/>
      <c r="AV5" s="437"/>
      <c r="AW5" s="437"/>
      <c r="AX5" s="437"/>
      <c r="AY5" s="437"/>
      <c r="AZ5" s="437"/>
      <c r="BA5" s="437"/>
      <c r="BB5" s="437"/>
      <c r="BC5" s="437"/>
      <c r="BD5" s="437"/>
      <c r="BE5" s="437"/>
      <c r="BF5" s="437"/>
      <c r="BG5" s="437"/>
      <c r="BH5" s="437"/>
      <c r="BI5" s="437"/>
      <c r="BJ5" s="437"/>
      <c r="BK5" s="437"/>
      <c r="BL5" s="437"/>
      <c r="BM5" s="437"/>
      <c r="BN5" s="437"/>
      <c r="BO5" s="437"/>
      <c r="BP5" s="437"/>
      <c r="BQ5" s="437"/>
      <c r="BR5" s="437"/>
      <c r="BS5" s="437"/>
      <c r="BT5" s="437"/>
      <c r="BU5" s="437"/>
      <c r="BV5" s="437"/>
      <c r="BW5" s="437"/>
      <c r="BX5" s="437"/>
      <c r="BY5" s="437"/>
      <c r="BZ5" s="437"/>
      <c r="CA5" s="437"/>
      <c r="CB5" s="437"/>
      <c r="CC5" s="437"/>
      <c r="CD5" s="437"/>
      <c r="CE5" s="437"/>
      <c r="CF5" s="438"/>
      <c r="CS5" s="436"/>
      <c r="CT5" s="437"/>
      <c r="CU5" s="437"/>
      <c r="CV5" s="437"/>
      <c r="CW5" s="437"/>
      <c r="CX5" s="437"/>
      <c r="CY5" s="437"/>
      <c r="CZ5" s="437"/>
      <c r="DA5" s="437"/>
      <c r="DB5" s="437"/>
      <c r="DC5" s="437"/>
      <c r="DD5" s="437"/>
      <c r="DE5" s="437"/>
      <c r="DF5" s="437"/>
      <c r="DG5" s="437"/>
      <c r="DH5" s="437"/>
      <c r="DI5" s="437"/>
      <c r="DJ5" s="437"/>
      <c r="DK5" s="437"/>
      <c r="DL5" s="437"/>
      <c r="DM5" s="437"/>
      <c r="DN5" s="437"/>
      <c r="DO5" s="437"/>
      <c r="DP5" s="437"/>
      <c r="DQ5" s="437"/>
      <c r="DR5" s="437"/>
      <c r="DS5" s="437"/>
      <c r="DT5" s="437"/>
      <c r="DU5" s="437"/>
      <c r="DV5" s="437"/>
      <c r="DW5" s="437"/>
      <c r="DX5" s="437"/>
      <c r="DY5" s="437"/>
      <c r="DZ5" s="437"/>
      <c r="EA5" s="437"/>
      <c r="EB5" s="437"/>
      <c r="EC5" s="437"/>
      <c r="ED5" s="437"/>
      <c r="EE5" s="437"/>
      <c r="EF5" s="437"/>
      <c r="EG5" s="437"/>
      <c r="EH5" s="437"/>
      <c r="EI5" s="437"/>
      <c r="EJ5" s="437"/>
      <c r="EK5" s="437"/>
      <c r="EL5" s="437"/>
      <c r="EM5" s="437"/>
      <c r="EN5" s="437"/>
      <c r="EO5" s="437"/>
      <c r="EP5" s="437"/>
      <c r="EQ5" s="437"/>
      <c r="ER5" s="437"/>
      <c r="ES5" s="437"/>
      <c r="ET5" s="437"/>
      <c r="EU5" s="437"/>
      <c r="EV5" s="437"/>
      <c r="EW5" s="437"/>
      <c r="EX5" s="437"/>
      <c r="EY5" s="437"/>
      <c r="EZ5" s="437"/>
      <c r="FA5" s="437"/>
      <c r="FB5" s="437"/>
      <c r="FC5" s="437"/>
      <c r="FD5" s="437"/>
      <c r="FE5" s="437"/>
      <c r="FF5" s="437"/>
      <c r="FG5" s="437"/>
      <c r="FH5" s="437"/>
      <c r="FI5" s="437"/>
      <c r="FJ5" s="437"/>
      <c r="FK5" s="437"/>
      <c r="FL5" s="437"/>
      <c r="FM5" s="437"/>
      <c r="FN5" s="437"/>
      <c r="FO5" s="437"/>
      <c r="FP5" s="437"/>
      <c r="FQ5" s="437"/>
      <c r="FR5" s="437"/>
      <c r="FS5" s="437"/>
      <c r="FT5" s="437"/>
      <c r="FU5" s="437"/>
      <c r="FV5" s="438"/>
    </row>
    <row r="6" spans="3:178" s="431" customFormat="1" ht="3.75" customHeight="1" x14ac:dyDescent="0.15">
      <c r="C6" s="436"/>
      <c r="D6" s="437"/>
      <c r="E6" s="437"/>
      <c r="F6" s="437"/>
      <c r="G6" s="437"/>
      <c r="H6" s="437"/>
      <c r="I6" s="437"/>
      <c r="J6" s="437"/>
      <c r="K6" s="437"/>
      <c r="L6" s="437"/>
      <c r="M6" s="437"/>
      <c r="N6" s="437"/>
      <c r="O6" s="437"/>
      <c r="P6" s="437"/>
      <c r="Q6" s="437"/>
      <c r="R6" s="437"/>
      <c r="S6" s="437"/>
      <c r="T6" s="437"/>
      <c r="U6" s="437"/>
      <c r="V6" s="437"/>
      <c r="W6" s="437"/>
      <c r="X6" s="437"/>
      <c r="Y6" s="437"/>
      <c r="Z6" s="437"/>
      <c r="AA6" s="437"/>
      <c r="AB6" s="437"/>
      <c r="AC6" s="437"/>
      <c r="AD6" s="437"/>
      <c r="AE6" s="437"/>
      <c r="AF6" s="437"/>
      <c r="AG6" s="437"/>
      <c r="AH6" s="437"/>
      <c r="AI6" s="437"/>
      <c r="AJ6" s="437"/>
      <c r="AK6" s="437"/>
      <c r="AL6" s="437"/>
      <c r="AM6" s="437"/>
      <c r="AN6" s="437"/>
      <c r="AO6" s="437"/>
      <c r="AP6" s="437"/>
      <c r="AQ6" s="437"/>
      <c r="AR6" s="437"/>
      <c r="AS6" s="437"/>
      <c r="AT6" s="437"/>
      <c r="AU6" s="437"/>
      <c r="AV6" s="437"/>
      <c r="AW6" s="437"/>
      <c r="AX6" s="437"/>
      <c r="AY6" s="437"/>
      <c r="AZ6" s="437"/>
      <c r="BA6" s="437"/>
      <c r="BB6" s="437"/>
      <c r="BC6" s="437"/>
      <c r="BD6" s="437"/>
      <c r="BE6" s="437"/>
      <c r="BF6" s="437"/>
      <c r="BG6" s="437"/>
      <c r="BH6" s="437"/>
      <c r="BI6" s="437"/>
      <c r="BJ6" s="437"/>
      <c r="BK6" s="437"/>
      <c r="BL6" s="437"/>
      <c r="BM6" s="437"/>
      <c r="BN6" s="437"/>
      <c r="BO6" s="437"/>
      <c r="BP6" s="437"/>
      <c r="BQ6" s="437"/>
      <c r="BR6" s="437"/>
      <c r="BS6" s="437"/>
      <c r="BT6" s="437"/>
      <c r="BU6" s="437"/>
      <c r="BV6" s="437"/>
      <c r="BW6" s="437"/>
      <c r="BX6" s="437"/>
      <c r="BY6" s="437"/>
      <c r="BZ6" s="437"/>
      <c r="CA6" s="437"/>
      <c r="CB6" s="437"/>
      <c r="CC6" s="437"/>
      <c r="CD6" s="437"/>
      <c r="CE6" s="437"/>
      <c r="CF6" s="438"/>
      <c r="CS6" s="436"/>
      <c r="CT6" s="437"/>
      <c r="CU6" s="437"/>
      <c r="CV6" s="437"/>
      <c r="CW6" s="437"/>
      <c r="CX6" s="437"/>
      <c r="CY6" s="437"/>
      <c r="CZ6" s="437"/>
      <c r="DA6" s="437"/>
      <c r="DB6" s="437"/>
      <c r="DC6" s="437"/>
      <c r="DD6" s="437"/>
      <c r="DE6" s="437"/>
      <c r="DF6" s="437"/>
      <c r="DG6" s="437"/>
      <c r="DH6" s="437"/>
      <c r="DI6" s="437"/>
      <c r="DJ6" s="437"/>
      <c r="DK6" s="437"/>
      <c r="DL6" s="437"/>
      <c r="DM6" s="437"/>
      <c r="DN6" s="437"/>
      <c r="DO6" s="437"/>
      <c r="DP6" s="437"/>
      <c r="DQ6" s="437"/>
      <c r="DR6" s="437"/>
      <c r="DS6" s="437"/>
      <c r="DT6" s="437"/>
      <c r="DU6" s="437"/>
      <c r="DV6" s="437"/>
      <c r="DW6" s="437"/>
      <c r="DX6" s="437"/>
      <c r="DY6" s="437"/>
      <c r="DZ6" s="437"/>
      <c r="EA6" s="437"/>
      <c r="EB6" s="437"/>
      <c r="EC6" s="437"/>
      <c r="ED6" s="437"/>
      <c r="EE6" s="437"/>
      <c r="EF6" s="437"/>
      <c r="EG6" s="437"/>
      <c r="EH6" s="437"/>
      <c r="EI6" s="437"/>
      <c r="EJ6" s="437"/>
      <c r="EK6" s="437"/>
      <c r="EL6" s="437"/>
      <c r="EM6" s="437"/>
      <c r="EN6" s="437"/>
      <c r="EO6" s="437"/>
      <c r="EP6" s="437"/>
      <c r="EQ6" s="437"/>
      <c r="ER6" s="437"/>
      <c r="ES6" s="437"/>
      <c r="ET6" s="437"/>
      <c r="EU6" s="437"/>
      <c r="EV6" s="437"/>
      <c r="EW6" s="437"/>
      <c r="EX6" s="437"/>
      <c r="EY6" s="437"/>
      <c r="EZ6" s="437"/>
      <c r="FA6" s="437"/>
      <c r="FB6" s="437"/>
      <c r="FC6" s="437"/>
      <c r="FD6" s="437"/>
      <c r="FE6" s="437"/>
      <c r="FF6" s="437"/>
      <c r="FG6" s="437"/>
      <c r="FH6" s="437"/>
      <c r="FI6" s="437"/>
      <c r="FJ6" s="437"/>
      <c r="FK6" s="437"/>
      <c r="FL6" s="437"/>
      <c r="FM6" s="437"/>
      <c r="FN6" s="437"/>
      <c r="FO6" s="437"/>
      <c r="FP6" s="437"/>
      <c r="FQ6" s="437"/>
      <c r="FR6" s="437"/>
      <c r="FS6" s="437"/>
      <c r="FT6" s="437"/>
      <c r="FU6" s="437"/>
      <c r="FV6" s="438"/>
    </row>
    <row r="7" spans="3:178" s="431" customFormat="1" ht="3.75" customHeight="1" x14ac:dyDescent="0.15">
      <c r="C7" s="436"/>
      <c r="D7" s="437"/>
      <c r="E7" s="437"/>
      <c r="F7" s="437"/>
      <c r="G7" s="437"/>
      <c r="H7" s="437"/>
      <c r="I7" s="437"/>
      <c r="J7" s="437"/>
      <c r="K7" s="437"/>
      <c r="L7" s="437"/>
      <c r="M7" s="437"/>
      <c r="N7" s="437"/>
      <c r="O7" s="437"/>
      <c r="P7" s="437"/>
      <c r="Q7" s="437"/>
      <c r="R7" s="437"/>
      <c r="S7" s="437"/>
      <c r="T7" s="437"/>
      <c r="U7" s="437"/>
      <c r="V7" s="437"/>
      <c r="W7" s="437"/>
      <c r="X7" s="437"/>
      <c r="Y7" s="437"/>
      <c r="Z7" s="437"/>
      <c r="AA7" s="437"/>
      <c r="AB7" s="437"/>
      <c r="AC7" s="437"/>
      <c r="AD7" s="437"/>
      <c r="AE7" s="437"/>
      <c r="AF7" s="437"/>
      <c r="AG7" s="437"/>
      <c r="AH7" s="437"/>
      <c r="AI7" s="437"/>
      <c r="AJ7" s="437"/>
      <c r="AK7" s="437"/>
      <c r="AL7" s="437"/>
      <c r="AM7" s="437"/>
      <c r="AN7" s="437"/>
      <c r="AO7" s="437"/>
      <c r="AP7" s="437"/>
      <c r="AQ7" s="437"/>
      <c r="AR7" s="437"/>
      <c r="AS7" s="437"/>
      <c r="AT7" s="437"/>
      <c r="AU7" s="437"/>
      <c r="AV7" s="437"/>
      <c r="AW7" s="437"/>
      <c r="AX7" s="437"/>
      <c r="AY7" s="437"/>
      <c r="AZ7" s="437"/>
      <c r="BA7" s="437"/>
      <c r="BB7" s="437"/>
      <c r="BC7" s="437"/>
      <c r="BD7" s="437"/>
      <c r="BE7" s="437"/>
      <c r="BF7" s="437"/>
      <c r="BG7" s="437"/>
      <c r="BH7" s="437"/>
      <c r="BI7" s="437"/>
      <c r="BJ7" s="437"/>
      <c r="BK7" s="437"/>
      <c r="BL7" s="437"/>
      <c r="BM7" s="437"/>
      <c r="BN7" s="437"/>
      <c r="BO7" s="437"/>
      <c r="BP7" s="437"/>
      <c r="BQ7" s="437"/>
      <c r="BR7" s="437"/>
      <c r="BS7" s="437"/>
      <c r="BT7" s="437"/>
      <c r="BU7" s="437"/>
      <c r="BV7" s="437"/>
      <c r="BW7" s="437"/>
      <c r="BX7" s="437"/>
      <c r="BY7" s="437"/>
      <c r="BZ7" s="437"/>
      <c r="CA7" s="437"/>
      <c r="CB7" s="437"/>
      <c r="CC7" s="437"/>
      <c r="CD7" s="437"/>
      <c r="CE7" s="437"/>
      <c r="CF7" s="438"/>
      <c r="CS7" s="436"/>
      <c r="CT7" s="437"/>
      <c r="CU7" s="437"/>
      <c r="CV7" s="437"/>
      <c r="CW7" s="437"/>
      <c r="CX7" s="437"/>
      <c r="CY7" s="437"/>
      <c r="CZ7" s="437"/>
      <c r="DA7" s="437"/>
      <c r="DB7" s="437"/>
      <c r="DC7" s="437"/>
      <c r="DD7" s="437"/>
      <c r="DE7" s="437"/>
      <c r="DF7" s="437"/>
      <c r="DG7" s="437"/>
      <c r="DH7" s="437"/>
      <c r="DI7" s="437"/>
      <c r="DJ7" s="437"/>
      <c r="DK7" s="437"/>
      <c r="DL7" s="437"/>
      <c r="DM7" s="437"/>
      <c r="DN7" s="437"/>
      <c r="DO7" s="437"/>
      <c r="DP7" s="437"/>
      <c r="DQ7" s="437"/>
      <c r="DR7" s="437"/>
      <c r="DS7" s="437"/>
      <c r="DT7" s="437"/>
      <c r="DU7" s="437"/>
      <c r="DV7" s="437"/>
      <c r="DW7" s="437"/>
      <c r="DX7" s="437"/>
      <c r="DY7" s="437"/>
      <c r="DZ7" s="437"/>
      <c r="EA7" s="437"/>
      <c r="EB7" s="437"/>
      <c r="EC7" s="437"/>
      <c r="ED7" s="437"/>
      <c r="EE7" s="437"/>
      <c r="EF7" s="437"/>
      <c r="EG7" s="437"/>
      <c r="EH7" s="437"/>
      <c r="EI7" s="437"/>
      <c r="EJ7" s="437"/>
      <c r="EK7" s="437"/>
      <c r="EL7" s="437"/>
      <c r="EM7" s="437"/>
      <c r="EN7" s="437"/>
      <c r="EO7" s="437"/>
      <c r="EP7" s="437"/>
      <c r="EQ7" s="437"/>
      <c r="ER7" s="437"/>
      <c r="ES7" s="437"/>
      <c r="ET7" s="437"/>
      <c r="EU7" s="437"/>
      <c r="EV7" s="437"/>
      <c r="EW7" s="437"/>
      <c r="EX7" s="437"/>
      <c r="EY7" s="437"/>
      <c r="EZ7" s="437"/>
      <c r="FA7" s="437"/>
      <c r="FB7" s="437"/>
      <c r="FC7" s="437"/>
      <c r="FD7" s="437"/>
      <c r="FE7" s="437"/>
      <c r="FF7" s="437"/>
      <c r="FG7" s="437"/>
      <c r="FH7" s="437"/>
      <c r="FI7" s="437"/>
      <c r="FJ7" s="437"/>
      <c r="FK7" s="437"/>
      <c r="FL7" s="437"/>
      <c r="FM7" s="437"/>
      <c r="FN7" s="437"/>
      <c r="FO7" s="437"/>
      <c r="FP7" s="437"/>
      <c r="FQ7" s="437"/>
      <c r="FR7" s="437"/>
      <c r="FS7" s="437"/>
      <c r="FT7" s="437"/>
      <c r="FU7" s="437"/>
      <c r="FV7" s="438"/>
    </row>
    <row r="8" spans="3:178" s="431" customFormat="1" ht="3.75" customHeight="1" x14ac:dyDescent="0.15">
      <c r="C8" s="436"/>
      <c r="D8" s="437"/>
      <c r="E8" s="437"/>
      <c r="F8" s="437"/>
      <c r="G8" s="437"/>
      <c r="H8" s="437"/>
      <c r="I8" s="437"/>
      <c r="J8" s="437"/>
      <c r="K8" s="437"/>
      <c r="L8" s="437"/>
      <c r="M8" s="437"/>
      <c r="N8" s="437"/>
      <c r="O8" s="437"/>
      <c r="P8" s="437"/>
      <c r="Q8" s="437"/>
      <c r="R8" s="437"/>
      <c r="S8" s="437"/>
      <c r="T8" s="437"/>
      <c r="U8" s="437"/>
      <c r="V8" s="437"/>
      <c r="W8" s="437"/>
      <c r="X8" s="437"/>
      <c r="Y8" s="437"/>
      <c r="Z8" s="437"/>
      <c r="AA8" s="437"/>
      <c r="AB8" s="437"/>
      <c r="AC8" s="437"/>
      <c r="AD8" s="437"/>
      <c r="AE8" s="437"/>
      <c r="AF8" s="437"/>
      <c r="AG8" s="437"/>
      <c r="AH8" s="437"/>
      <c r="AI8" s="437"/>
      <c r="AJ8" s="437"/>
      <c r="AK8" s="437"/>
      <c r="AL8" s="437"/>
      <c r="AM8" s="437"/>
      <c r="AN8" s="437"/>
      <c r="AO8" s="437"/>
      <c r="AP8" s="437"/>
      <c r="AQ8" s="437"/>
      <c r="AR8" s="437"/>
      <c r="AS8" s="437"/>
      <c r="AT8" s="437"/>
      <c r="AU8" s="437"/>
      <c r="AV8" s="437"/>
      <c r="AW8" s="437"/>
      <c r="AX8" s="437"/>
      <c r="AY8" s="437"/>
      <c r="AZ8" s="437"/>
      <c r="BA8" s="437"/>
      <c r="BB8" s="437"/>
      <c r="BC8" s="437"/>
      <c r="BD8" s="437"/>
      <c r="BE8" s="437"/>
      <c r="BF8" s="437"/>
      <c r="BG8" s="437"/>
      <c r="BH8" s="437"/>
      <c r="BI8" s="437"/>
      <c r="BJ8" s="437"/>
      <c r="BK8" s="437"/>
      <c r="BL8" s="437"/>
      <c r="BM8" s="437"/>
      <c r="BN8" s="437"/>
      <c r="BO8" s="437"/>
      <c r="BP8" s="437"/>
      <c r="BQ8" s="437"/>
      <c r="BR8" s="437"/>
      <c r="BS8" s="437"/>
      <c r="BT8" s="437"/>
      <c r="BU8" s="437"/>
      <c r="BV8" s="437"/>
      <c r="BW8" s="437"/>
      <c r="BX8" s="437"/>
      <c r="BY8" s="437"/>
      <c r="BZ8" s="437"/>
      <c r="CA8" s="437"/>
      <c r="CB8" s="437"/>
      <c r="CC8" s="437"/>
      <c r="CD8" s="437"/>
      <c r="CE8" s="437"/>
      <c r="CF8" s="438"/>
      <c r="CS8" s="436"/>
      <c r="CT8" s="437"/>
      <c r="CU8" s="437"/>
      <c r="CV8" s="437"/>
      <c r="CW8" s="437"/>
      <c r="CX8" s="437"/>
      <c r="CY8" s="437"/>
      <c r="CZ8" s="437"/>
      <c r="DA8" s="437"/>
      <c r="DB8" s="437"/>
      <c r="DC8" s="437"/>
      <c r="DD8" s="437"/>
      <c r="DE8" s="437"/>
      <c r="DF8" s="437"/>
      <c r="DG8" s="437"/>
      <c r="DH8" s="437"/>
      <c r="DI8" s="437"/>
      <c r="DJ8" s="437"/>
      <c r="DK8" s="437"/>
      <c r="DL8" s="437"/>
      <c r="DM8" s="437"/>
      <c r="DN8" s="437"/>
      <c r="DO8" s="437"/>
      <c r="DP8" s="437"/>
      <c r="DQ8" s="437"/>
      <c r="DR8" s="437"/>
      <c r="DS8" s="437"/>
      <c r="DT8" s="437"/>
      <c r="DU8" s="437"/>
      <c r="DV8" s="437"/>
      <c r="DW8" s="437"/>
      <c r="DX8" s="437"/>
      <c r="DY8" s="437"/>
      <c r="DZ8" s="437"/>
      <c r="EA8" s="437"/>
      <c r="EB8" s="437"/>
      <c r="EC8" s="437"/>
      <c r="ED8" s="437"/>
      <c r="EE8" s="437"/>
      <c r="EF8" s="437"/>
      <c r="EG8" s="437"/>
      <c r="EH8" s="437"/>
      <c r="EI8" s="437"/>
      <c r="EJ8" s="437"/>
      <c r="EK8" s="437"/>
      <c r="EL8" s="437"/>
      <c r="EM8" s="437"/>
      <c r="EN8" s="437"/>
      <c r="EO8" s="437"/>
      <c r="EP8" s="437"/>
      <c r="EQ8" s="437"/>
      <c r="ER8" s="437"/>
      <c r="ES8" s="437"/>
      <c r="ET8" s="437"/>
      <c r="EU8" s="437"/>
      <c r="EV8" s="437"/>
      <c r="EW8" s="437"/>
      <c r="EX8" s="437"/>
      <c r="EY8" s="437"/>
      <c r="EZ8" s="437"/>
      <c r="FA8" s="437"/>
      <c r="FB8" s="437"/>
      <c r="FC8" s="437"/>
      <c r="FD8" s="437"/>
      <c r="FE8" s="437"/>
      <c r="FF8" s="437"/>
      <c r="FG8" s="437"/>
      <c r="FH8" s="437"/>
      <c r="FI8" s="437"/>
      <c r="FJ8" s="437"/>
      <c r="FK8" s="437"/>
      <c r="FL8" s="437"/>
      <c r="FM8" s="437"/>
      <c r="FN8" s="437"/>
      <c r="FO8" s="437"/>
      <c r="FP8" s="437"/>
      <c r="FQ8" s="437"/>
      <c r="FR8" s="437"/>
      <c r="FS8" s="437"/>
      <c r="FT8" s="437"/>
      <c r="FU8" s="437"/>
      <c r="FV8" s="438"/>
    </row>
    <row r="9" spans="3:178" s="431" customFormat="1" ht="3.75" customHeight="1" x14ac:dyDescent="0.15">
      <c r="C9" s="436"/>
      <c r="D9" s="437"/>
      <c r="E9" s="437"/>
      <c r="F9" s="437"/>
      <c r="G9" s="437"/>
      <c r="H9" s="437"/>
      <c r="I9" s="437"/>
      <c r="J9" s="437"/>
      <c r="K9" s="437"/>
      <c r="L9" s="437"/>
      <c r="M9" s="437"/>
      <c r="N9" s="437"/>
      <c r="O9" s="437"/>
      <c r="P9" s="437"/>
      <c r="Q9" s="437"/>
      <c r="R9" s="437"/>
      <c r="S9" s="437"/>
      <c r="T9" s="437"/>
      <c r="U9" s="437"/>
      <c r="V9" s="437"/>
      <c r="W9" s="437"/>
      <c r="X9" s="437"/>
      <c r="Y9" s="437"/>
      <c r="Z9" s="437"/>
      <c r="AA9" s="437"/>
      <c r="AB9" s="437"/>
      <c r="AC9" s="437"/>
      <c r="AD9" s="437"/>
      <c r="AE9" s="437"/>
      <c r="AF9" s="437"/>
      <c r="AG9" s="437"/>
      <c r="AH9" s="437"/>
      <c r="AI9" s="437"/>
      <c r="AJ9" s="437"/>
      <c r="AK9" s="437"/>
      <c r="AL9" s="437"/>
      <c r="AM9" s="437"/>
      <c r="AN9" s="437"/>
      <c r="AO9" s="437"/>
      <c r="AP9" s="437"/>
      <c r="AQ9" s="437"/>
      <c r="AR9" s="437"/>
      <c r="AS9" s="437"/>
      <c r="AT9" s="437"/>
      <c r="AU9" s="437"/>
      <c r="AV9" s="437"/>
      <c r="AW9" s="437"/>
      <c r="AX9" s="437"/>
      <c r="AY9" s="437"/>
      <c r="AZ9" s="437"/>
      <c r="BA9" s="437"/>
      <c r="BB9" s="437"/>
      <c r="BC9" s="437"/>
      <c r="BD9" s="437"/>
      <c r="BE9" s="437"/>
      <c r="BF9" s="437"/>
      <c r="BG9" s="437"/>
      <c r="BH9" s="437"/>
      <c r="BI9" s="437"/>
      <c r="BJ9" s="437"/>
      <c r="BK9" s="437"/>
      <c r="BL9" s="437"/>
      <c r="BM9" s="437"/>
      <c r="BN9" s="437"/>
      <c r="BO9" s="437"/>
      <c r="BP9" s="437"/>
      <c r="BQ9" s="437"/>
      <c r="BR9" s="437"/>
      <c r="BS9" s="437"/>
      <c r="BT9" s="437"/>
      <c r="BU9" s="437"/>
      <c r="BV9" s="437"/>
      <c r="BW9" s="437"/>
      <c r="BX9" s="437"/>
      <c r="BY9" s="437"/>
      <c r="BZ9" s="437"/>
      <c r="CA9" s="437"/>
      <c r="CB9" s="437"/>
      <c r="CC9" s="437"/>
      <c r="CD9" s="437"/>
      <c r="CE9" s="437"/>
      <c r="CF9" s="438"/>
      <c r="CS9" s="436"/>
      <c r="CT9" s="437"/>
      <c r="CU9" s="437"/>
      <c r="CV9" s="437"/>
      <c r="CW9" s="437"/>
      <c r="CX9" s="437"/>
      <c r="CY9" s="437"/>
      <c r="CZ9" s="437"/>
      <c r="DA9" s="437"/>
      <c r="DB9" s="437"/>
      <c r="DC9" s="437"/>
      <c r="DD9" s="437"/>
      <c r="DE9" s="437"/>
      <c r="DF9" s="437"/>
      <c r="DG9" s="437"/>
      <c r="DH9" s="437"/>
      <c r="DI9" s="437"/>
      <c r="DJ9" s="437"/>
      <c r="DK9" s="437"/>
      <c r="DL9" s="437"/>
      <c r="DM9" s="437"/>
      <c r="DN9" s="437"/>
      <c r="DO9" s="437"/>
      <c r="DP9" s="437"/>
      <c r="DQ9" s="437"/>
      <c r="DR9" s="437"/>
      <c r="DS9" s="437"/>
      <c r="DT9" s="437"/>
      <c r="DU9" s="437"/>
      <c r="DV9" s="437"/>
      <c r="DW9" s="437"/>
      <c r="DX9" s="437"/>
      <c r="DY9" s="437"/>
      <c r="DZ9" s="437"/>
      <c r="EA9" s="437"/>
      <c r="EB9" s="437"/>
      <c r="EC9" s="437"/>
      <c r="ED9" s="437"/>
      <c r="EE9" s="437"/>
      <c r="EF9" s="437"/>
      <c r="EG9" s="437"/>
      <c r="EH9" s="437"/>
      <c r="EI9" s="437"/>
      <c r="EJ9" s="437"/>
      <c r="EK9" s="437"/>
      <c r="EL9" s="437"/>
      <c r="EM9" s="437"/>
      <c r="EN9" s="437"/>
      <c r="EO9" s="437"/>
      <c r="EP9" s="437"/>
      <c r="EQ9" s="437"/>
      <c r="ER9" s="437"/>
      <c r="ES9" s="437"/>
      <c r="ET9" s="437"/>
      <c r="EU9" s="437"/>
      <c r="EV9" s="437"/>
      <c r="EW9" s="437"/>
      <c r="EX9" s="437"/>
      <c r="EY9" s="437"/>
      <c r="EZ9" s="437"/>
      <c r="FA9" s="437"/>
      <c r="FB9" s="437"/>
      <c r="FC9" s="437"/>
      <c r="FD9" s="437"/>
      <c r="FE9" s="437"/>
      <c r="FF9" s="437"/>
      <c r="FG9" s="437"/>
      <c r="FH9" s="437"/>
      <c r="FI9" s="437"/>
      <c r="FJ9" s="437"/>
      <c r="FK9" s="437"/>
      <c r="FL9" s="437"/>
      <c r="FM9" s="437"/>
      <c r="FN9" s="437"/>
      <c r="FO9" s="437"/>
      <c r="FP9" s="437"/>
      <c r="FQ9" s="437"/>
      <c r="FR9" s="437"/>
      <c r="FS9" s="437"/>
      <c r="FT9" s="437"/>
      <c r="FU9" s="437"/>
      <c r="FV9" s="438"/>
    </row>
    <row r="10" spans="3:178" s="431" customFormat="1" ht="3.75" customHeight="1" thickBot="1" x14ac:dyDescent="0.2">
      <c r="C10" s="436"/>
      <c r="D10" s="437"/>
      <c r="E10" s="437"/>
      <c r="F10" s="437"/>
      <c r="G10" s="437"/>
      <c r="H10" s="437"/>
      <c r="I10" s="437"/>
      <c r="J10" s="437"/>
      <c r="K10" s="437"/>
      <c r="L10" s="437"/>
      <c r="M10" s="437"/>
      <c r="N10" s="437"/>
      <c r="O10" s="437"/>
      <c r="P10" s="437"/>
      <c r="Q10" s="441"/>
      <c r="R10" s="441"/>
      <c r="S10" s="441"/>
      <c r="T10" s="441"/>
      <c r="U10" s="441"/>
      <c r="V10" s="441"/>
      <c r="W10" s="441"/>
      <c r="X10" s="441"/>
      <c r="Y10" s="441"/>
      <c r="Z10" s="441"/>
      <c r="AA10" s="441"/>
      <c r="AB10" s="441"/>
      <c r="AC10" s="441"/>
      <c r="AD10" s="441"/>
      <c r="AE10" s="441"/>
      <c r="AF10" s="441"/>
      <c r="AG10" s="441"/>
      <c r="AH10" s="441"/>
      <c r="AI10" s="441"/>
      <c r="AJ10" s="441"/>
      <c r="AK10" s="441"/>
      <c r="AL10" s="441"/>
      <c r="AM10" s="441"/>
      <c r="AN10" s="441"/>
      <c r="AO10" s="441"/>
      <c r="AP10" s="441"/>
      <c r="AQ10" s="441"/>
      <c r="AR10" s="441"/>
      <c r="AS10" s="441"/>
      <c r="AT10" s="441"/>
      <c r="AU10" s="441"/>
      <c r="AV10" s="441"/>
      <c r="AW10" s="441"/>
      <c r="AX10" s="441"/>
      <c r="AY10" s="441"/>
      <c r="AZ10" s="441"/>
      <c r="BA10" s="441"/>
      <c r="BB10" s="441"/>
      <c r="BC10" s="441"/>
      <c r="BD10" s="441"/>
      <c r="BE10" s="441"/>
      <c r="BF10" s="441"/>
      <c r="BG10" s="441"/>
      <c r="BH10" s="441"/>
      <c r="BI10" s="441"/>
      <c r="BJ10" s="441"/>
      <c r="BK10" s="441"/>
      <c r="BL10" s="441"/>
      <c r="BM10" s="441"/>
      <c r="BN10" s="441"/>
      <c r="BO10" s="441"/>
      <c r="BP10" s="441"/>
      <c r="BQ10" s="441"/>
      <c r="BR10" s="441"/>
      <c r="BS10" s="437"/>
      <c r="BT10" s="437"/>
      <c r="BU10" s="437"/>
      <c r="BV10" s="437"/>
      <c r="BW10" s="437"/>
      <c r="BX10" s="437"/>
      <c r="BY10" s="437"/>
      <c r="BZ10" s="437"/>
      <c r="CA10" s="437"/>
      <c r="CB10" s="437"/>
      <c r="CC10" s="437"/>
      <c r="CD10" s="437"/>
      <c r="CE10" s="437"/>
      <c r="CF10" s="438"/>
      <c r="CS10" s="436"/>
      <c r="CT10" s="437"/>
      <c r="CU10" s="437"/>
      <c r="CV10" s="437"/>
      <c r="CW10" s="437"/>
      <c r="CX10" s="437"/>
      <c r="CY10" s="437"/>
      <c r="CZ10" s="437"/>
      <c r="DA10" s="437"/>
      <c r="DB10" s="437"/>
      <c r="DC10" s="437"/>
      <c r="DD10" s="437"/>
      <c r="DE10" s="437"/>
      <c r="DF10" s="437"/>
      <c r="DG10" s="441"/>
      <c r="DH10" s="441"/>
      <c r="DI10" s="441"/>
      <c r="DJ10" s="441"/>
      <c r="DK10" s="441"/>
      <c r="DL10" s="441"/>
      <c r="DM10" s="441"/>
      <c r="DN10" s="441"/>
      <c r="DO10" s="441"/>
      <c r="DP10" s="441"/>
      <c r="DQ10" s="441"/>
      <c r="DR10" s="441"/>
      <c r="DS10" s="441"/>
      <c r="DT10" s="441"/>
      <c r="DU10" s="441"/>
      <c r="DV10" s="441"/>
      <c r="DW10" s="441"/>
      <c r="DX10" s="441"/>
      <c r="DY10" s="441"/>
      <c r="DZ10" s="441"/>
      <c r="EA10" s="441"/>
      <c r="EB10" s="441"/>
      <c r="EC10" s="441"/>
      <c r="ED10" s="441"/>
      <c r="EE10" s="441"/>
      <c r="EF10" s="441"/>
      <c r="EG10" s="441"/>
      <c r="EH10" s="441"/>
      <c r="EI10" s="441"/>
      <c r="EJ10" s="441"/>
      <c r="EK10" s="441"/>
      <c r="EL10" s="441"/>
      <c r="EM10" s="441"/>
      <c r="EN10" s="441"/>
      <c r="EO10" s="441"/>
      <c r="EP10" s="441"/>
      <c r="EQ10" s="441"/>
      <c r="ER10" s="441"/>
      <c r="ES10" s="441"/>
      <c r="ET10" s="441"/>
      <c r="EU10" s="441"/>
      <c r="EV10" s="441"/>
      <c r="EW10" s="441"/>
      <c r="EX10" s="441"/>
      <c r="EY10" s="441"/>
      <c r="EZ10" s="441"/>
      <c r="FA10" s="441"/>
      <c r="FB10" s="441"/>
      <c r="FC10" s="441"/>
      <c r="FD10" s="441"/>
      <c r="FE10" s="441"/>
      <c r="FF10" s="441"/>
      <c r="FG10" s="441"/>
      <c r="FH10" s="441"/>
      <c r="FI10" s="437"/>
      <c r="FJ10" s="437"/>
      <c r="FK10" s="437"/>
      <c r="FL10" s="437"/>
      <c r="FM10" s="437"/>
      <c r="FN10" s="437"/>
      <c r="FO10" s="437"/>
      <c r="FP10" s="437"/>
      <c r="FQ10" s="437"/>
      <c r="FR10" s="437"/>
      <c r="FS10" s="437"/>
      <c r="FT10" s="437"/>
      <c r="FU10" s="437"/>
      <c r="FV10" s="438"/>
    </row>
    <row r="11" spans="3:178" s="431" customFormat="1" ht="3.75" customHeight="1" thickTop="1" x14ac:dyDescent="0.15">
      <c r="C11" s="436"/>
      <c r="D11" s="437"/>
      <c r="E11" s="437"/>
      <c r="F11" s="437"/>
      <c r="G11" s="437"/>
      <c r="H11" s="437"/>
      <c r="I11" s="437"/>
      <c r="J11" s="437"/>
      <c r="K11" s="437"/>
      <c r="L11" s="437"/>
      <c r="M11" s="437"/>
      <c r="N11" s="437"/>
      <c r="O11" s="1595"/>
      <c r="P11" s="1596"/>
      <c r="Q11" s="1596"/>
      <c r="R11" s="1596"/>
      <c r="S11" s="1596"/>
      <c r="T11" s="1596"/>
      <c r="U11" s="1596"/>
      <c r="V11" s="1596"/>
      <c r="W11" s="1596"/>
      <c r="X11" s="1596"/>
      <c r="Y11" s="1596"/>
      <c r="Z11" s="1596"/>
      <c r="AA11" s="1596"/>
      <c r="AB11" s="1596"/>
      <c r="AC11" s="1596"/>
      <c r="AD11" s="1596"/>
      <c r="AE11" s="1596"/>
      <c r="AF11" s="1596"/>
      <c r="AG11" s="1596"/>
      <c r="AH11" s="1596"/>
      <c r="AI11" s="1596"/>
      <c r="AJ11" s="1596"/>
      <c r="AK11" s="1596"/>
      <c r="AL11" s="1596"/>
      <c r="AM11" s="1596"/>
      <c r="AN11" s="1596"/>
      <c r="AO11" s="1596"/>
      <c r="AP11" s="1596"/>
      <c r="AQ11" s="1596"/>
      <c r="AR11" s="1596"/>
      <c r="AS11" s="1596"/>
      <c r="AT11" s="1596"/>
      <c r="AU11" s="1596"/>
      <c r="AV11" s="1596"/>
      <c r="AW11" s="1596"/>
      <c r="AX11" s="1596"/>
      <c r="AY11" s="1596"/>
      <c r="AZ11" s="1596"/>
      <c r="BA11" s="1596"/>
      <c r="BB11" s="1596"/>
      <c r="BC11" s="1596"/>
      <c r="BD11" s="1596"/>
      <c r="BE11" s="1596"/>
      <c r="BF11" s="1596"/>
      <c r="BG11" s="1596"/>
      <c r="BH11" s="1596"/>
      <c r="BI11" s="1596"/>
      <c r="BJ11" s="1596"/>
      <c r="BK11" s="1596"/>
      <c r="BL11" s="1596"/>
      <c r="BM11" s="1596"/>
      <c r="BN11" s="1596"/>
      <c r="BO11" s="1596"/>
      <c r="BP11" s="1596"/>
      <c r="BQ11" s="1596"/>
      <c r="BR11" s="1596"/>
      <c r="BS11" s="1596"/>
      <c r="BT11" s="1597"/>
      <c r="BU11" s="437"/>
      <c r="BV11" s="437"/>
      <c r="BW11" s="437"/>
      <c r="BX11" s="437"/>
      <c r="BY11" s="437"/>
      <c r="BZ11" s="437"/>
      <c r="CA11" s="437"/>
      <c r="CB11" s="437"/>
      <c r="CC11" s="437"/>
      <c r="CD11" s="437"/>
      <c r="CE11" s="437"/>
      <c r="CF11" s="438"/>
      <c r="CS11" s="436"/>
      <c r="CT11" s="437"/>
      <c r="CU11" s="437"/>
      <c r="CV11" s="437"/>
      <c r="CW11" s="437"/>
      <c r="CX11" s="437"/>
      <c r="CY11" s="437"/>
      <c r="CZ11" s="437"/>
      <c r="DA11" s="437"/>
      <c r="DB11" s="437"/>
      <c r="DC11" s="437"/>
      <c r="DD11" s="437"/>
      <c r="DE11" s="1595"/>
      <c r="DF11" s="1596"/>
      <c r="DG11" s="1596"/>
      <c r="DH11" s="1596"/>
      <c r="DI11" s="1596"/>
      <c r="DJ11" s="1596"/>
      <c r="DK11" s="1596"/>
      <c r="DL11" s="1596"/>
      <c r="DM11" s="1596"/>
      <c r="DN11" s="1596"/>
      <c r="DO11" s="1596"/>
      <c r="DP11" s="1596"/>
      <c r="DQ11" s="1596"/>
      <c r="DR11" s="1596"/>
      <c r="DS11" s="1596"/>
      <c r="DT11" s="1596"/>
      <c r="DU11" s="1596"/>
      <c r="DV11" s="1596"/>
      <c r="DW11" s="1596"/>
      <c r="DX11" s="1596"/>
      <c r="DY11" s="1596"/>
      <c r="DZ11" s="1596"/>
      <c r="EA11" s="1596"/>
      <c r="EB11" s="1596"/>
      <c r="EC11" s="1596"/>
      <c r="ED11" s="1596"/>
      <c r="EE11" s="1596"/>
      <c r="EF11" s="1596"/>
      <c r="EG11" s="1596"/>
      <c r="EH11" s="1596"/>
      <c r="EI11" s="1596"/>
      <c r="EJ11" s="1596"/>
      <c r="EK11" s="1596"/>
      <c r="EL11" s="1596"/>
      <c r="EM11" s="1596"/>
      <c r="EN11" s="1596"/>
      <c r="EO11" s="1596"/>
      <c r="EP11" s="1596"/>
      <c r="EQ11" s="1596"/>
      <c r="ER11" s="1596"/>
      <c r="ES11" s="1596"/>
      <c r="ET11" s="1596"/>
      <c r="EU11" s="1596"/>
      <c r="EV11" s="1596"/>
      <c r="EW11" s="1596"/>
      <c r="EX11" s="1596"/>
      <c r="EY11" s="1596"/>
      <c r="EZ11" s="1596"/>
      <c r="FA11" s="1596"/>
      <c r="FB11" s="1596"/>
      <c r="FC11" s="1596"/>
      <c r="FD11" s="1596"/>
      <c r="FE11" s="1596"/>
      <c r="FF11" s="1596"/>
      <c r="FG11" s="1596"/>
      <c r="FH11" s="1596"/>
      <c r="FI11" s="1596"/>
      <c r="FJ11" s="1597"/>
      <c r="FK11" s="437"/>
      <c r="FL11" s="437"/>
      <c r="FM11" s="437"/>
      <c r="FN11" s="437"/>
      <c r="FO11" s="437"/>
      <c r="FP11" s="437"/>
      <c r="FQ11" s="437"/>
      <c r="FR11" s="437"/>
      <c r="FS11" s="437"/>
      <c r="FT11" s="437"/>
      <c r="FU11" s="437"/>
      <c r="FV11" s="438"/>
    </row>
    <row r="12" spans="3:178" s="439" customFormat="1" ht="3.75" customHeight="1" x14ac:dyDescent="0.2">
      <c r="C12" s="436"/>
      <c r="D12" s="437"/>
      <c r="E12" s="437"/>
      <c r="F12" s="437"/>
      <c r="G12" s="437"/>
      <c r="H12" s="437"/>
      <c r="I12" s="437"/>
      <c r="J12" s="437"/>
      <c r="K12" s="437"/>
      <c r="L12" s="437"/>
      <c r="M12" s="437"/>
      <c r="N12" s="437"/>
      <c r="O12" s="1598"/>
      <c r="P12" s="1599"/>
      <c r="Q12" s="1599"/>
      <c r="R12" s="1599"/>
      <c r="S12" s="1599"/>
      <c r="T12" s="1599"/>
      <c r="U12" s="1599"/>
      <c r="V12" s="1599"/>
      <c r="W12" s="1599"/>
      <c r="X12" s="1599"/>
      <c r="Y12" s="1599"/>
      <c r="Z12" s="1599"/>
      <c r="AA12" s="1599"/>
      <c r="AB12" s="1599"/>
      <c r="AC12" s="1599"/>
      <c r="AD12" s="1599"/>
      <c r="AE12" s="1599"/>
      <c r="AF12" s="1599"/>
      <c r="AG12" s="1599"/>
      <c r="AH12" s="1599"/>
      <c r="AI12" s="1599"/>
      <c r="AJ12" s="1599"/>
      <c r="AK12" s="1599"/>
      <c r="AL12" s="1599"/>
      <c r="AM12" s="1599"/>
      <c r="AN12" s="1599"/>
      <c r="AO12" s="1599"/>
      <c r="AP12" s="1599"/>
      <c r="AQ12" s="1599"/>
      <c r="AR12" s="1599"/>
      <c r="AS12" s="1599"/>
      <c r="AT12" s="1599"/>
      <c r="AU12" s="1599"/>
      <c r="AV12" s="1599"/>
      <c r="AW12" s="1599"/>
      <c r="AX12" s="1599"/>
      <c r="AY12" s="1599"/>
      <c r="AZ12" s="1599"/>
      <c r="BA12" s="1599"/>
      <c r="BB12" s="1599"/>
      <c r="BC12" s="1599"/>
      <c r="BD12" s="1599"/>
      <c r="BE12" s="1599"/>
      <c r="BF12" s="1599"/>
      <c r="BG12" s="1599"/>
      <c r="BH12" s="1599"/>
      <c r="BI12" s="1599"/>
      <c r="BJ12" s="1599"/>
      <c r="BK12" s="1599"/>
      <c r="BL12" s="1599"/>
      <c r="BM12" s="1599"/>
      <c r="BN12" s="1599"/>
      <c r="BO12" s="1599"/>
      <c r="BP12" s="1599"/>
      <c r="BQ12" s="1599"/>
      <c r="BR12" s="1599"/>
      <c r="BS12" s="1599"/>
      <c r="BT12" s="1600"/>
      <c r="BU12" s="437"/>
      <c r="BV12" s="437"/>
      <c r="BW12" s="437"/>
      <c r="BX12" s="437"/>
      <c r="BY12" s="437"/>
      <c r="BZ12" s="437"/>
      <c r="CA12" s="437"/>
      <c r="CB12" s="437"/>
      <c r="CC12" s="437"/>
      <c r="CD12" s="437"/>
      <c r="CE12" s="437"/>
      <c r="CF12" s="438"/>
      <c r="CG12" s="431"/>
      <c r="CH12" s="431"/>
      <c r="CS12" s="436"/>
      <c r="CT12" s="437"/>
      <c r="CU12" s="437"/>
      <c r="CV12" s="437"/>
      <c r="CW12" s="437"/>
      <c r="CX12" s="437"/>
      <c r="CY12" s="437"/>
      <c r="CZ12" s="437"/>
      <c r="DA12" s="437"/>
      <c r="DB12" s="437"/>
      <c r="DC12" s="437"/>
      <c r="DD12" s="437"/>
      <c r="DE12" s="1598"/>
      <c r="DF12" s="1599"/>
      <c r="DG12" s="1599"/>
      <c r="DH12" s="1599"/>
      <c r="DI12" s="1599"/>
      <c r="DJ12" s="1599"/>
      <c r="DK12" s="1599"/>
      <c r="DL12" s="1599"/>
      <c r="DM12" s="1599"/>
      <c r="DN12" s="1599"/>
      <c r="DO12" s="1599"/>
      <c r="DP12" s="1599"/>
      <c r="DQ12" s="1599"/>
      <c r="DR12" s="1599"/>
      <c r="DS12" s="1599"/>
      <c r="DT12" s="1599"/>
      <c r="DU12" s="1599"/>
      <c r="DV12" s="1599"/>
      <c r="DW12" s="1599"/>
      <c r="DX12" s="1599"/>
      <c r="DY12" s="1599"/>
      <c r="DZ12" s="1599"/>
      <c r="EA12" s="1599"/>
      <c r="EB12" s="1599"/>
      <c r="EC12" s="1599"/>
      <c r="ED12" s="1599"/>
      <c r="EE12" s="1599"/>
      <c r="EF12" s="1599"/>
      <c r="EG12" s="1599"/>
      <c r="EH12" s="1599"/>
      <c r="EI12" s="1599"/>
      <c r="EJ12" s="1599"/>
      <c r="EK12" s="1599"/>
      <c r="EL12" s="1599"/>
      <c r="EM12" s="1599"/>
      <c r="EN12" s="1599"/>
      <c r="EO12" s="1599"/>
      <c r="EP12" s="1599"/>
      <c r="EQ12" s="1599"/>
      <c r="ER12" s="1599"/>
      <c r="ES12" s="1599"/>
      <c r="ET12" s="1599"/>
      <c r="EU12" s="1599"/>
      <c r="EV12" s="1599"/>
      <c r="EW12" s="1599"/>
      <c r="EX12" s="1599"/>
      <c r="EY12" s="1599"/>
      <c r="EZ12" s="1599"/>
      <c r="FA12" s="1599"/>
      <c r="FB12" s="1599"/>
      <c r="FC12" s="1599"/>
      <c r="FD12" s="1599"/>
      <c r="FE12" s="1599"/>
      <c r="FF12" s="1599"/>
      <c r="FG12" s="1599"/>
      <c r="FH12" s="1599"/>
      <c r="FI12" s="1599"/>
      <c r="FJ12" s="1600"/>
      <c r="FK12" s="437"/>
      <c r="FL12" s="437"/>
      <c r="FM12" s="437"/>
      <c r="FN12" s="437"/>
      <c r="FO12" s="437"/>
      <c r="FP12" s="437"/>
      <c r="FQ12" s="437"/>
      <c r="FR12" s="437"/>
      <c r="FS12" s="437"/>
      <c r="FT12" s="437"/>
      <c r="FU12" s="437"/>
      <c r="FV12" s="438"/>
    </row>
    <row r="13" spans="3:178" s="431" customFormat="1" ht="3.75" customHeight="1" x14ac:dyDescent="0.15">
      <c r="C13" s="436"/>
      <c r="D13" s="437"/>
      <c r="E13" s="437"/>
      <c r="F13" s="437"/>
      <c r="G13" s="437"/>
      <c r="H13" s="437"/>
      <c r="I13" s="437"/>
      <c r="J13" s="437"/>
      <c r="K13" s="437"/>
      <c r="L13" s="437"/>
      <c r="M13" s="437"/>
      <c r="N13" s="437"/>
      <c r="O13" s="1598"/>
      <c r="P13" s="1599"/>
      <c r="Q13" s="1599"/>
      <c r="R13" s="1599"/>
      <c r="S13" s="1599"/>
      <c r="T13" s="1599"/>
      <c r="U13" s="1599"/>
      <c r="V13" s="1599"/>
      <c r="W13" s="1599"/>
      <c r="X13" s="1599"/>
      <c r="Y13" s="1599"/>
      <c r="Z13" s="1599"/>
      <c r="AA13" s="1599"/>
      <c r="AB13" s="1599"/>
      <c r="AC13" s="1599"/>
      <c r="AD13" s="1599"/>
      <c r="AE13" s="1599"/>
      <c r="AF13" s="1599"/>
      <c r="AG13" s="1599"/>
      <c r="AH13" s="1599"/>
      <c r="AI13" s="1599"/>
      <c r="AJ13" s="1599"/>
      <c r="AK13" s="1599"/>
      <c r="AL13" s="1599"/>
      <c r="AM13" s="1599"/>
      <c r="AN13" s="1599"/>
      <c r="AO13" s="1599"/>
      <c r="AP13" s="1599"/>
      <c r="AQ13" s="1599"/>
      <c r="AR13" s="1599"/>
      <c r="AS13" s="1599"/>
      <c r="AT13" s="1599"/>
      <c r="AU13" s="1599"/>
      <c r="AV13" s="1599"/>
      <c r="AW13" s="1599"/>
      <c r="AX13" s="1599"/>
      <c r="AY13" s="1599"/>
      <c r="AZ13" s="1599"/>
      <c r="BA13" s="1599"/>
      <c r="BB13" s="1599"/>
      <c r="BC13" s="1599"/>
      <c r="BD13" s="1599"/>
      <c r="BE13" s="1599"/>
      <c r="BF13" s="1599"/>
      <c r="BG13" s="1599"/>
      <c r="BH13" s="1599"/>
      <c r="BI13" s="1599"/>
      <c r="BJ13" s="1599"/>
      <c r="BK13" s="1599"/>
      <c r="BL13" s="1599"/>
      <c r="BM13" s="1599"/>
      <c r="BN13" s="1599"/>
      <c r="BO13" s="1599"/>
      <c r="BP13" s="1599"/>
      <c r="BQ13" s="1599"/>
      <c r="BR13" s="1599"/>
      <c r="BS13" s="1599"/>
      <c r="BT13" s="1600"/>
      <c r="BU13" s="437"/>
      <c r="BV13" s="437"/>
      <c r="BW13" s="437"/>
      <c r="BX13" s="437"/>
      <c r="BY13" s="437"/>
      <c r="BZ13" s="437"/>
      <c r="CA13" s="437"/>
      <c r="CB13" s="437"/>
      <c r="CC13" s="437"/>
      <c r="CD13" s="437"/>
      <c r="CE13" s="437"/>
      <c r="CF13" s="438"/>
      <c r="CS13" s="436"/>
      <c r="CT13" s="437"/>
      <c r="CU13" s="437"/>
      <c r="CV13" s="437"/>
      <c r="CW13" s="437"/>
      <c r="CX13" s="437"/>
      <c r="CY13" s="437"/>
      <c r="CZ13" s="437"/>
      <c r="DA13" s="437"/>
      <c r="DB13" s="437"/>
      <c r="DC13" s="437"/>
      <c r="DD13" s="437"/>
      <c r="DE13" s="1598"/>
      <c r="DF13" s="1599"/>
      <c r="DG13" s="1599"/>
      <c r="DH13" s="1599"/>
      <c r="DI13" s="1599"/>
      <c r="DJ13" s="1599"/>
      <c r="DK13" s="1599"/>
      <c r="DL13" s="1599"/>
      <c r="DM13" s="1599"/>
      <c r="DN13" s="1599"/>
      <c r="DO13" s="1599"/>
      <c r="DP13" s="1599"/>
      <c r="DQ13" s="1599"/>
      <c r="DR13" s="1599"/>
      <c r="DS13" s="1599"/>
      <c r="DT13" s="1599"/>
      <c r="DU13" s="1599"/>
      <c r="DV13" s="1599"/>
      <c r="DW13" s="1599"/>
      <c r="DX13" s="1599"/>
      <c r="DY13" s="1599"/>
      <c r="DZ13" s="1599"/>
      <c r="EA13" s="1599"/>
      <c r="EB13" s="1599"/>
      <c r="EC13" s="1599"/>
      <c r="ED13" s="1599"/>
      <c r="EE13" s="1599"/>
      <c r="EF13" s="1599"/>
      <c r="EG13" s="1599"/>
      <c r="EH13" s="1599"/>
      <c r="EI13" s="1599"/>
      <c r="EJ13" s="1599"/>
      <c r="EK13" s="1599"/>
      <c r="EL13" s="1599"/>
      <c r="EM13" s="1599"/>
      <c r="EN13" s="1599"/>
      <c r="EO13" s="1599"/>
      <c r="EP13" s="1599"/>
      <c r="EQ13" s="1599"/>
      <c r="ER13" s="1599"/>
      <c r="ES13" s="1599"/>
      <c r="ET13" s="1599"/>
      <c r="EU13" s="1599"/>
      <c r="EV13" s="1599"/>
      <c r="EW13" s="1599"/>
      <c r="EX13" s="1599"/>
      <c r="EY13" s="1599"/>
      <c r="EZ13" s="1599"/>
      <c r="FA13" s="1599"/>
      <c r="FB13" s="1599"/>
      <c r="FC13" s="1599"/>
      <c r="FD13" s="1599"/>
      <c r="FE13" s="1599"/>
      <c r="FF13" s="1599"/>
      <c r="FG13" s="1599"/>
      <c r="FH13" s="1599"/>
      <c r="FI13" s="1599"/>
      <c r="FJ13" s="1600"/>
      <c r="FK13" s="437"/>
      <c r="FL13" s="437"/>
      <c r="FM13" s="437"/>
      <c r="FN13" s="437"/>
      <c r="FO13" s="437"/>
      <c r="FP13" s="437"/>
      <c r="FQ13" s="437"/>
      <c r="FR13" s="437"/>
      <c r="FS13" s="437"/>
      <c r="FT13" s="437"/>
      <c r="FU13" s="437"/>
      <c r="FV13" s="438"/>
    </row>
    <row r="14" spans="3:178" s="431" customFormat="1" ht="3.75" customHeight="1" x14ac:dyDescent="0.15">
      <c r="C14" s="436"/>
      <c r="D14" s="437"/>
      <c r="E14" s="437"/>
      <c r="F14" s="437"/>
      <c r="G14" s="437"/>
      <c r="H14" s="437"/>
      <c r="I14" s="437"/>
      <c r="J14" s="437"/>
      <c r="K14" s="437"/>
      <c r="L14" s="437"/>
      <c r="M14" s="437"/>
      <c r="N14" s="437"/>
      <c r="O14" s="1598"/>
      <c r="P14" s="1599"/>
      <c r="Q14" s="1599"/>
      <c r="R14" s="1599"/>
      <c r="S14" s="1599"/>
      <c r="T14" s="1599"/>
      <c r="U14" s="1599"/>
      <c r="V14" s="1599"/>
      <c r="W14" s="1599"/>
      <c r="X14" s="1599"/>
      <c r="Y14" s="1599"/>
      <c r="Z14" s="1599"/>
      <c r="AA14" s="1599"/>
      <c r="AB14" s="1599"/>
      <c r="AC14" s="1599"/>
      <c r="AD14" s="1599"/>
      <c r="AE14" s="1599"/>
      <c r="AF14" s="1599"/>
      <c r="AG14" s="1599"/>
      <c r="AH14" s="1599"/>
      <c r="AI14" s="1599"/>
      <c r="AJ14" s="1599"/>
      <c r="AK14" s="1599"/>
      <c r="AL14" s="1599"/>
      <c r="AM14" s="1599"/>
      <c r="AN14" s="1599"/>
      <c r="AO14" s="1599"/>
      <c r="AP14" s="1599"/>
      <c r="AQ14" s="1599"/>
      <c r="AR14" s="1599"/>
      <c r="AS14" s="1599"/>
      <c r="AT14" s="1599"/>
      <c r="AU14" s="1599"/>
      <c r="AV14" s="1599"/>
      <c r="AW14" s="1599"/>
      <c r="AX14" s="1599"/>
      <c r="AY14" s="1599"/>
      <c r="AZ14" s="1599"/>
      <c r="BA14" s="1599"/>
      <c r="BB14" s="1599"/>
      <c r="BC14" s="1599"/>
      <c r="BD14" s="1599"/>
      <c r="BE14" s="1599"/>
      <c r="BF14" s="1599"/>
      <c r="BG14" s="1599"/>
      <c r="BH14" s="1599"/>
      <c r="BI14" s="1599"/>
      <c r="BJ14" s="1599"/>
      <c r="BK14" s="1599"/>
      <c r="BL14" s="1599"/>
      <c r="BM14" s="1599"/>
      <c r="BN14" s="1599"/>
      <c r="BO14" s="1599"/>
      <c r="BP14" s="1599"/>
      <c r="BQ14" s="1599"/>
      <c r="BR14" s="1599"/>
      <c r="BS14" s="1599"/>
      <c r="BT14" s="1600"/>
      <c r="BU14" s="437"/>
      <c r="BV14" s="437"/>
      <c r="BW14" s="437"/>
      <c r="BX14" s="437"/>
      <c r="BY14" s="437"/>
      <c r="BZ14" s="437"/>
      <c r="CA14" s="437"/>
      <c r="CB14" s="437"/>
      <c r="CC14" s="437"/>
      <c r="CD14" s="437"/>
      <c r="CE14" s="437"/>
      <c r="CF14" s="438"/>
      <c r="CS14" s="436"/>
      <c r="CT14" s="437"/>
      <c r="CU14" s="437"/>
      <c r="CV14" s="437"/>
      <c r="CW14" s="437"/>
      <c r="CX14" s="437"/>
      <c r="CY14" s="437"/>
      <c r="CZ14" s="437"/>
      <c r="DA14" s="437"/>
      <c r="DB14" s="437"/>
      <c r="DC14" s="437"/>
      <c r="DD14" s="437"/>
      <c r="DE14" s="1598"/>
      <c r="DF14" s="1599"/>
      <c r="DG14" s="1599"/>
      <c r="DH14" s="1599"/>
      <c r="DI14" s="1599"/>
      <c r="DJ14" s="1599"/>
      <c r="DK14" s="1599"/>
      <c r="DL14" s="1599"/>
      <c r="DM14" s="1599"/>
      <c r="DN14" s="1599"/>
      <c r="DO14" s="1599"/>
      <c r="DP14" s="1599"/>
      <c r="DQ14" s="1599"/>
      <c r="DR14" s="1599"/>
      <c r="DS14" s="1599"/>
      <c r="DT14" s="1599"/>
      <c r="DU14" s="1599"/>
      <c r="DV14" s="1599"/>
      <c r="DW14" s="1599"/>
      <c r="DX14" s="1599"/>
      <c r="DY14" s="1599"/>
      <c r="DZ14" s="1599"/>
      <c r="EA14" s="1599"/>
      <c r="EB14" s="1599"/>
      <c r="EC14" s="1599"/>
      <c r="ED14" s="1599"/>
      <c r="EE14" s="1599"/>
      <c r="EF14" s="1599"/>
      <c r="EG14" s="1599"/>
      <c r="EH14" s="1599"/>
      <c r="EI14" s="1599"/>
      <c r="EJ14" s="1599"/>
      <c r="EK14" s="1599"/>
      <c r="EL14" s="1599"/>
      <c r="EM14" s="1599"/>
      <c r="EN14" s="1599"/>
      <c r="EO14" s="1599"/>
      <c r="EP14" s="1599"/>
      <c r="EQ14" s="1599"/>
      <c r="ER14" s="1599"/>
      <c r="ES14" s="1599"/>
      <c r="ET14" s="1599"/>
      <c r="EU14" s="1599"/>
      <c r="EV14" s="1599"/>
      <c r="EW14" s="1599"/>
      <c r="EX14" s="1599"/>
      <c r="EY14" s="1599"/>
      <c r="EZ14" s="1599"/>
      <c r="FA14" s="1599"/>
      <c r="FB14" s="1599"/>
      <c r="FC14" s="1599"/>
      <c r="FD14" s="1599"/>
      <c r="FE14" s="1599"/>
      <c r="FF14" s="1599"/>
      <c r="FG14" s="1599"/>
      <c r="FH14" s="1599"/>
      <c r="FI14" s="1599"/>
      <c r="FJ14" s="1600"/>
      <c r="FK14" s="437"/>
      <c r="FL14" s="437"/>
      <c r="FM14" s="437"/>
      <c r="FN14" s="437"/>
      <c r="FO14" s="437"/>
      <c r="FP14" s="437"/>
      <c r="FQ14" s="437"/>
      <c r="FR14" s="437"/>
      <c r="FS14" s="437"/>
      <c r="FT14" s="437"/>
      <c r="FU14" s="437"/>
      <c r="FV14" s="438"/>
    </row>
    <row r="15" spans="3:178" s="431" customFormat="1" ht="3.75" customHeight="1" x14ac:dyDescent="0.15">
      <c r="C15" s="436"/>
      <c r="D15" s="437"/>
      <c r="E15" s="437"/>
      <c r="F15" s="437"/>
      <c r="G15" s="437"/>
      <c r="H15" s="437"/>
      <c r="I15" s="437"/>
      <c r="J15" s="437"/>
      <c r="K15" s="437"/>
      <c r="L15" s="437"/>
      <c r="M15" s="437"/>
      <c r="N15" s="437"/>
      <c r="O15" s="1598"/>
      <c r="P15" s="1599"/>
      <c r="Q15" s="1599"/>
      <c r="R15" s="1599"/>
      <c r="S15" s="1599"/>
      <c r="T15" s="1599"/>
      <c r="U15" s="1599"/>
      <c r="V15" s="1599"/>
      <c r="W15" s="1599"/>
      <c r="X15" s="1599"/>
      <c r="Y15" s="1599"/>
      <c r="Z15" s="1599"/>
      <c r="AA15" s="1599"/>
      <c r="AB15" s="1599"/>
      <c r="AC15" s="1599"/>
      <c r="AD15" s="1599"/>
      <c r="AE15" s="1599"/>
      <c r="AF15" s="1599"/>
      <c r="AG15" s="1599"/>
      <c r="AH15" s="1599"/>
      <c r="AI15" s="1599"/>
      <c r="AJ15" s="1599"/>
      <c r="AK15" s="1599"/>
      <c r="AL15" s="1599"/>
      <c r="AM15" s="1599"/>
      <c r="AN15" s="1599"/>
      <c r="AO15" s="1599"/>
      <c r="AP15" s="1599"/>
      <c r="AQ15" s="1599"/>
      <c r="AR15" s="1599"/>
      <c r="AS15" s="1599"/>
      <c r="AT15" s="1599"/>
      <c r="AU15" s="1599"/>
      <c r="AV15" s="1599"/>
      <c r="AW15" s="1599"/>
      <c r="AX15" s="1599"/>
      <c r="AY15" s="1599"/>
      <c r="AZ15" s="1599"/>
      <c r="BA15" s="1599"/>
      <c r="BB15" s="1599"/>
      <c r="BC15" s="1599"/>
      <c r="BD15" s="1599"/>
      <c r="BE15" s="1599"/>
      <c r="BF15" s="1599"/>
      <c r="BG15" s="1599"/>
      <c r="BH15" s="1599"/>
      <c r="BI15" s="1599"/>
      <c r="BJ15" s="1599"/>
      <c r="BK15" s="1599"/>
      <c r="BL15" s="1599"/>
      <c r="BM15" s="1599"/>
      <c r="BN15" s="1599"/>
      <c r="BO15" s="1599"/>
      <c r="BP15" s="1599"/>
      <c r="BQ15" s="1599"/>
      <c r="BR15" s="1599"/>
      <c r="BS15" s="1599"/>
      <c r="BT15" s="1600"/>
      <c r="BU15" s="437"/>
      <c r="BV15" s="437"/>
      <c r="BW15" s="437"/>
      <c r="BX15" s="437"/>
      <c r="BY15" s="437"/>
      <c r="BZ15" s="437"/>
      <c r="CA15" s="437"/>
      <c r="CB15" s="437"/>
      <c r="CC15" s="437"/>
      <c r="CD15" s="437"/>
      <c r="CE15" s="437"/>
      <c r="CF15" s="438"/>
      <c r="CS15" s="436"/>
      <c r="CT15" s="437"/>
      <c r="CU15" s="437"/>
      <c r="CV15" s="437"/>
      <c r="CW15" s="437"/>
      <c r="CX15" s="437"/>
      <c r="CY15" s="437"/>
      <c r="CZ15" s="437"/>
      <c r="DA15" s="437"/>
      <c r="DB15" s="437"/>
      <c r="DC15" s="437"/>
      <c r="DD15" s="437"/>
      <c r="DE15" s="1598"/>
      <c r="DF15" s="1599"/>
      <c r="DG15" s="1599"/>
      <c r="DH15" s="1599"/>
      <c r="DI15" s="1599"/>
      <c r="DJ15" s="1599"/>
      <c r="DK15" s="1599"/>
      <c r="DL15" s="1599"/>
      <c r="DM15" s="1599"/>
      <c r="DN15" s="1599"/>
      <c r="DO15" s="1599"/>
      <c r="DP15" s="1599"/>
      <c r="DQ15" s="1599"/>
      <c r="DR15" s="1599"/>
      <c r="DS15" s="1599"/>
      <c r="DT15" s="1599"/>
      <c r="DU15" s="1599"/>
      <c r="DV15" s="1599"/>
      <c r="DW15" s="1599"/>
      <c r="DX15" s="1599"/>
      <c r="DY15" s="1599"/>
      <c r="DZ15" s="1599"/>
      <c r="EA15" s="1599"/>
      <c r="EB15" s="1599"/>
      <c r="EC15" s="1599"/>
      <c r="ED15" s="1599"/>
      <c r="EE15" s="1599"/>
      <c r="EF15" s="1599"/>
      <c r="EG15" s="1599"/>
      <c r="EH15" s="1599"/>
      <c r="EI15" s="1599"/>
      <c r="EJ15" s="1599"/>
      <c r="EK15" s="1599"/>
      <c r="EL15" s="1599"/>
      <c r="EM15" s="1599"/>
      <c r="EN15" s="1599"/>
      <c r="EO15" s="1599"/>
      <c r="EP15" s="1599"/>
      <c r="EQ15" s="1599"/>
      <c r="ER15" s="1599"/>
      <c r="ES15" s="1599"/>
      <c r="ET15" s="1599"/>
      <c r="EU15" s="1599"/>
      <c r="EV15" s="1599"/>
      <c r="EW15" s="1599"/>
      <c r="EX15" s="1599"/>
      <c r="EY15" s="1599"/>
      <c r="EZ15" s="1599"/>
      <c r="FA15" s="1599"/>
      <c r="FB15" s="1599"/>
      <c r="FC15" s="1599"/>
      <c r="FD15" s="1599"/>
      <c r="FE15" s="1599"/>
      <c r="FF15" s="1599"/>
      <c r="FG15" s="1599"/>
      <c r="FH15" s="1599"/>
      <c r="FI15" s="1599"/>
      <c r="FJ15" s="1600"/>
      <c r="FK15" s="437"/>
      <c r="FL15" s="437"/>
      <c r="FM15" s="437"/>
      <c r="FN15" s="437"/>
      <c r="FO15" s="437"/>
      <c r="FP15" s="437"/>
      <c r="FQ15" s="437"/>
      <c r="FR15" s="437"/>
      <c r="FS15" s="437"/>
      <c r="FT15" s="437"/>
      <c r="FU15" s="437"/>
      <c r="FV15" s="438"/>
    </row>
    <row r="16" spans="3:178" s="431" customFormat="1" ht="3.75" customHeight="1" x14ac:dyDescent="0.15">
      <c r="C16" s="432"/>
      <c r="D16" s="433"/>
      <c r="F16" s="440"/>
      <c r="G16" s="440"/>
      <c r="O16" s="1598"/>
      <c r="P16" s="1599"/>
      <c r="Q16" s="1599"/>
      <c r="R16" s="1599"/>
      <c r="S16" s="1599"/>
      <c r="T16" s="1599"/>
      <c r="U16" s="1599"/>
      <c r="V16" s="1599"/>
      <c r="W16" s="1599"/>
      <c r="X16" s="1599"/>
      <c r="Y16" s="1599"/>
      <c r="Z16" s="1599"/>
      <c r="AA16" s="1599"/>
      <c r="AB16" s="1599"/>
      <c r="AC16" s="1599"/>
      <c r="AD16" s="1599"/>
      <c r="AE16" s="1599"/>
      <c r="AF16" s="1599"/>
      <c r="AG16" s="1599"/>
      <c r="AH16" s="1599"/>
      <c r="AI16" s="1599"/>
      <c r="AJ16" s="1599"/>
      <c r="AK16" s="1599"/>
      <c r="AL16" s="1599"/>
      <c r="AM16" s="1599"/>
      <c r="AN16" s="1599"/>
      <c r="AO16" s="1599"/>
      <c r="AP16" s="1599"/>
      <c r="AQ16" s="1599"/>
      <c r="AR16" s="1599"/>
      <c r="AS16" s="1599"/>
      <c r="AT16" s="1599"/>
      <c r="AU16" s="1599"/>
      <c r="AV16" s="1599"/>
      <c r="AW16" s="1599"/>
      <c r="AX16" s="1599"/>
      <c r="AY16" s="1599"/>
      <c r="AZ16" s="1599"/>
      <c r="BA16" s="1599"/>
      <c r="BB16" s="1599"/>
      <c r="BC16" s="1599"/>
      <c r="BD16" s="1599"/>
      <c r="BE16" s="1599"/>
      <c r="BF16" s="1599"/>
      <c r="BG16" s="1599"/>
      <c r="BH16" s="1599"/>
      <c r="BI16" s="1599"/>
      <c r="BJ16" s="1599"/>
      <c r="BK16" s="1599"/>
      <c r="BL16" s="1599"/>
      <c r="BM16" s="1599"/>
      <c r="BN16" s="1599"/>
      <c r="BO16" s="1599"/>
      <c r="BP16" s="1599"/>
      <c r="BQ16" s="1599"/>
      <c r="BR16" s="1599"/>
      <c r="BS16" s="1599"/>
      <c r="BT16" s="1600"/>
      <c r="BU16" s="441"/>
      <c r="BV16" s="441"/>
      <c r="BW16" s="441"/>
      <c r="BX16" s="441"/>
      <c r="BY16" s="441"/>
      <c r="BZ16" s="441"/>
      <c r="CA16" s="441"/>
      <c r="CB16" s="441"/>
      <c r="CC16" s="441"/>
      <c r="CD16" s="441"/>
      <c r="CE16" s="441"/>
      <c r="CF16" s="442"/>
      <c r="CS16" s="432"/>
      <c r="CT16" s="433"/>
      <c r="CV16" s="440"/>
      <c r="CW16" s="440"/>
      <c r="DE16" s="1598"/>
      <c r="DF16" s="1599"/>
      <c r="DG16" s="1599"/>
      <c r="DH16" s="1599"/>
      <c r="DI16" s="1599"/>
      <c r="DJ16" s="1599"/>
      <c r="DK16" s="1599"/>
      <c r="DL16" s="1599"/>
      <c r="DM16" s="1599"/>
      <c r="DN16" s="1599"/>
      <c r="DO16" s="1599"/>
      <c r="DP16" s="1599"/>
      <c r="DQ16" s="1599"/>
      <c r="DR16" s="1599"/>
      <c r="DS16" s="1599"/>
      <c r="DT16" s="1599"/>
      <c r="DU16" s="1599"/>
      <c r="DV16" s="1599"/>
      <c r="DW16" s="1599"/>
      <c r="DX16" s="1599"/>
      <c r="DY16" s="1599"/>
      <c r="DZ16" s="1599"/>
      <c r="EA16" s="1599"/>
      <c r="EB16" s="1599"/>
      <c r="EC16" s="1599"/>
      <c r="ED16" s="1599"/>
      <c r="EE16" s="1599"/>
      <c r="EF16" s="1599"/>
      <c r="EG16" s="1599"/>
      <c r="EH16" s="1599"/>
      <c r="EI16" s="1599"/>
      <c r="EJ16" s="1599"/>
      <c r="EK16" s="1599"/>
      <c r="EL16" s="1599"/>
      <c r="EM16" s="1599"/>
      <c r="EN16" s="1599"/>
      <c r="EO16" s="1599"/>
      <c r="EP16" s="1599"/>
      <c r="EQ16" s="1599"/>
      <c r="ER16" s="1599"/>
      <c r="ES16" s="1599"/>
      <c r="ET16" s="1599"/>
      <c r="EU16" s="1599"/>
      <c r="EV16" s="1599"/>
      <c r="EW16" s="1599"/>
      <c r="EX16" s="1599"/>
      <c r="EY16" s="1599"/>
      <c r="EZ16" s="1599"/>
      <c r="FA16" s="1599"/>
      <c r="FB16" s="1599"/>
      <c r="FC16" s="1599"/>
      <c r="FD16" s="1599"/>
      <c r="FE16" s="1599"/>
      <c r="FF16" s="1599"/>
      <c r="FG16" s="1599"/>
      <c r="FH16" s="1599"/>
      <c r="FI16" s="1599"/>
      <c r="FJ16" s="1600"/>
      <c r="FK16" s="441"/>
      <c r="FL16" s="441"/>
      <c r="FM16" s="441"/>
      <c r="FN16" s="441"/>
      <c r="FO16" s="441"/>
      <c r="FP16" s="441"/>
      <c r="FQ16" s="441"/>
      <c r="FR16" s="441"/>
      <c r="FS16" s="441"/>
      <c r="FT16" s="441"/>
      <c r="FU16" s="441"/>
      <c r="FV16" s="442"/>
    </row>
    <row r="17" spans="3:178" s="431" customFormat="1" ht="3.75" customHeight="1" x14ac:dyDescent="0.15">
      <c r="C17" s="432"/>
      <c r="D17" s="433"/>
      <c r="E17" s="434"/>
      <c r="F17" s="440"/>
      <c r="G17" s="440"/>
      <c r="I17" s="434"/>
      <c r="J17" s="434"/>
      <c r="K17" s="434"/>
      <c r="L17" s="434"/>
      <c r="M17" s="434"/>
      <c r="N17" s="434"/>
      <c r="O17" s="1598"/>
      <c r="P17" s="1599"/>
      <c r="Q17" s="1599"/>
      <c r="R17" s="1599"/>
      <c r="S17" s="1599"/>
      <c r="T17" s="1599"/>
      <c r="U17" s="1599"/>
      <c r="V17" s="1599"/>
      <c r="W17" s="1599"/>
      <c r="X17" s="1599"/>
      <c r="Y17" s="1599"/>
      <c r="Z17" s="1599"/>
      <c r="AA17" s="1599"/>
      <c r="AB17" s="1599"/>
      <c r="AC17" s="1599"/>
      <c r="AD17" s="1599"/>
      <c r="AE17" s="1599"/>
      <c r="AF17" s="1599"/>
      <c r="AG17" s="1599"/>
      <c r="AH17" s="1599"/>
      <c r="AI17" s="1599"/>
      <c r="AJ17" s="1599"/>
      <c r="AK17" s="1599"/>
      <c r="AL17" s="1599"/>
      <c r="AM17" s="1599"/>
      <c r="AN17" s="1599"/>
      <c r="AO17" s="1599"/>
      <c r="AP17" s="1599"/>
      <c r="AQ17" s="1599"/>
      <c r="AR17" s="1599"/>
      <c r="AS17" s="1599"/>
      <c r="AT17" s="1599"/>
      <c r="AU17" s="1599"/>
      <c r="AV17" s="1599"/>
      <c r="AW17" s="1599"/>
      <c r="AX17" s="1599"/>
      <c r="AY17" s="1599"/>
      <c r="AZ17" s="1599"/>
      <c r="BA17" s="1599"/>
      <c r="BB17" s="1599"/>
      <c r="BC17" s="1599"/>
      <c r="BD17" s="1599"/>
      <c r="BE17" s="1599"/>
      <c r="BF17" s="1599"/>
      <c r="BG17" s="1599"/>
      <c r="BH17" s="1599"/>
      <c r="BI17" s="1599"/>
      <c r="BJ17" s="1599"/>
      <c r="BK17" s="1599"/>
      <c r="BL17" s="1599"/>
      <c r="BM17" s="1599"/>
      <c r="BN17" s="1599"/>
      <c r="BO17" s="1599"/>
      <c r="BP17" s="1599"/>
      <c r="BQ17" s="1599"/>
      <c r="BR17" s="1599"/>
      <c r="BS17" s="1599"/>
      <c r="BT17" s="1600"/>
      <c r="BU17" s="441"/>
      <c r="BV17" s="441"/>
      <c r="BW17" s="441"/>
      <c r="BX17" s="441"/>
      <c r="BY17" s="441"/>
      <c r="BZ17" s="441"/>
      <c r="CA17" s="441"/>
      <c r="CB17" s="441"/>
      <c r="CC17" s="441"/>
      <c r="CD17" s="441"/>
      <c r="CE17" s="441"/>
      <c r="CF17" s="442"/>
      <c r="CS17" s="432"/>
      <c r="CT17" s="433"/>
      <c r="CU17" s="434"/>
      <c r="CV17" s="440"/>
      <c r="CW17" s="440"/>
      <c r="CY17" s="434"/>
      <c r="CZ17" s="434"/>
      <c r="DA17" s="434"/>
      <c r="DB17" s="434"/>
      <c r="DC17" s="434"/>
      <c r="DD17" s="434"/>
      <c r="DE17" s="1598"/>
      <c r="DF17" s="1599"/>
      <c r="DG17" s="1599"/>
      <c r="DH17" s="1599"/>
      <c r="DI17" s="1599"/>
      <c r="DJ17" s="1599"/>
      <c r="DK17" s="1599"/>
      <c r="DL17" s="1599"/>
      <c r="DM17" s="1599"/>
      <c r="DN17" s="1599"/>
      <c r="DO17" s="1599"/>
      <c r="DP17" s="1599"/>
      <c r="DQ17" s="1599"/>
      <c r="DR17" s="1599"/>
      <c r="DS17" s="1599"/>
      <c r="DT17" s="1599"/>
      <c r="DU17" s="1599"/>
      <c r="DV17" s="1599"/>
      <c r="DW17" s="1599"/>
      <c r="DX17" s="1599"/>
      <c r="DY17" s="1599"/>
      <c r="DZ17" s="1599"/>
      <c r="EA17" s="1599"/>
      <c r="EB17" s="1599"/>
      <c r="EC17" s="1599"/>
      <c r="ED17" s="1599"/>
      <c r="EE17" s="1599"/>
      <c r="EF17" s="1599"/>
      <c r="EG17" s="1599"/>
      <c r="EH17" s="1599"/>
      <c r="EI17" s="1599"/>
      <c r="EJ17" s="1599"/>
      <c r="EK17" s="1599"/>
      <c r="EL17" s="1599"/>
      <c r="EM17" s="1599"/>
      <c r="EN17" s="1599"/>
      <c r="EO17" s="1599"/>
      <c r="EP17" s="1599"/>
      <c r="EQ17" s="1599"/>
      <c r="ER17" s="1599"/>
      <c r="ES17" s="1599"/>
      <c r="ET17" s="1599"/>
      <c r="EU17" s="1599"/>
      <c r="EV17" s="1599"/>
      <c r="EW17" s="1599"/>
      <c r="EX17" s="1599"/>
      <c r="EY17" s="1599"/>
      <c r="EZ17" s="1599"/>
      <c r="FA17" s="1599"/>
      <c r="FB17" s="1599"/>
      <c r="FC17" s="1599"/>
      <c r="FD17" s="1599"/>
      <c r="FE17" s="1599"/>
      <c r="FF17" s="1599"/>
      <c r="FG17" s="1599"/>
      <c r="FH17" s="1599"/>
      <c r="FI17" s="1599"/>
      <c r="FJ17" s="1600"/>
      <c r="FK17" s="441"/>
      <c r="FL17" s="441"/>
      <c r="FM17" s="441"/>
      <c r="FN17" s="441"/>
      <c r="FO17" s="441"/>
      <c r="FP17" s="441"/>
      <c r="FQ17" s="441"/>
      <c r="FR17" s="441"/>
      <c r="FS17" s="441"/>
      <c r="FT17" s="441"/>
      <c r="FU17" s="441"/>
      <c r="FV17" s="442"/>
    </row>
    <row r="18" spans="3:178" s="431" customFormat="1" ht="3.75" customHeight="1" x14ac:dyDescent="0.15">
      <c r="C18" s="432"/>
      <c r="D18" s="433"/>
      <c r="F18" s="440"/>
      <c r="G18" s="440"/>
      <c r="O18" s="1598"/>
      <c r="P18" s="1599"/>
      <c r="Q18" s="1599"/>
      <c r="R18" s="1599"/>
      <c r="S18" s="1599"/>
      <c r="T18" s="1599"/>
      <c r="U18" s="1599"/>
      <c r="V18" s="1599"/>
      <c r="W18" s="1599"/>
      <c r="X18" s="1599"/>
      <c r="Y18" s="1599"/>
      <c r="Z18" s="1599"/>
      <c r="AA18" s="1599"/>
      <c r="AB18" s="1599"/>
      <c r="AC18" s="1599"/>
      <c r="AD18" s="1599"/>
      <c r="AE18" s="1599"/>
      <c r="AF18" s="1599"/>
      <c r="AG18" s="1599"/>
      <c r="AH18" s="1599"/>
      <c r="AI18" s="1599"/>
      <c r="AJ18" s="1599"/>
      <c r="AK18" s="1599"/>
      <c r="AL18" s="1599"/>
      <c r="AM18" s="1599"/>
      <c r="AN18" s="1599"/>
      <c r="AO18" s="1599"/>
      <c r="AP18" s="1599"/>
      <c r="AQ18" s="1599"/>
      <c r="AR18" s="1599"/>
      <c r="AS18" s="1599"/>
      <c r="AT18" s="1599"/>
      <c r="AU18" s="1599"/>
      <c r="AV18" s="1599"/>
      <c r="AW18" s="1599"/>
      <c r="AX18" s="1599"/>
      <c r="AY18" s="1599"/>
      <c r="AZ18" s="1599"/>
      <c r="BA18" s="1599"/>
      <c r="BB18" s="1599"/>
      <c r="BC18" s="1599"/>
      <c r="BD18" s="1599"/>
      <c r="BE18" s="1599"/>
      <c r="BF18" s="1599"/>
      <c r="BG18" s="1599"/>
      <c r="BH18" s="1599"/>
      <c r="BI18" s="1599"/>
      <c r="BJ18" s="1599"/>
      <c r="BK18" s="1599"/>
      <c r="BL18" s="1599"/>
      <c r="BM18" s="1599"/>
      <c r="BN18" s="1599"/>
      <c r="BO18" s="1599"/>
      <c r="BP18" s="1599"/>
      <c r="BQ18" s="1599"/>
      <c r="BR18" s="1599"/>
      <c r="BS18" s="1599"/>
      <c r="BT18" s="1600"/>
      <c r="BU18" s="441"/>
      <c r="BV18" s="441"/>
      <c r="BW18" s="441"/>
      <c r="BX18" s="441"/>
      <c r="BY18" s="441"/>
      <c r="BZ18" s="441"/>
      <c r="CA18" s="441"/>
      <c r="CB18" s="441"/>
      <c r="CC18" s="441"/>
      <c r="CD18" s="441"/>
      <c r="CE18" s="441"/>
      <c r="CF18" s="442"/>
      <c r="CS18" s="432"/>
      <c r="CT18" s="433"/>
      <c r="CV18" s="440"/>
      <c r="CW18" s="440"/>
      <c r="DE18" s="1598"/>
      <c r="DF18" s="1599"/>
      <c r="DG18" s="1599"/>
      <c r="DH18" s="1599"/>
      <c r="DI18" s="1599"/>
      <c r="DJ18" s="1599"/>
      <c r="DK18" s="1599"/>
      <c r="DL18" s="1599"/>
      <c r="DM18" s="1599"/>
      <c r="DN18" s="1599"/>
      <c r="DO18" s="1599"/>
      <c r="DP18" s="1599"/>
      <c r="DQ18" s="1599"/>
      <c r="DR18" s="1599"/>
      <c r="DS18" s="1599"/>
      <c r="DT18" s="1599"/>
      <c r="DU18" s="1599"/>
      <c r="DV18" s="1599"/>
      <c r="DW18" s="1599"/>
      <c r="DX18" s="1599"/>
      <c r="DY18" s="1599"/>
      <c r="DZ18" s="1599"/>
      <c r="EA18" s="1599"/>
      <c r="EB18" s="1599"/>
      <c r="EC18" s="1599"/>
      <c r="ED18" s="1599"/>
      <c r="EE18" s="1599"/>
      <c r="EF18" s="1599"/>
      <c r="EG18" s="1599"/>
      <c r="EH18" s="1599"/>
      <c r="EI18" s="1599"/>
      <c r="EJ18" s="1599"/>
      <c r="EK18" s="1599"/>
      <c r="EL18" s="1599"/>
      <c r="EM18" s="1599"/>
      <c r="EN18" s="1599"/>
      <c r="EO18" s="1599"/>
      <c r="EP18" s="1599"/>
      <c r="EQ18" s="1599"/>
      <c r="ER18" s="1599"/>
      <c r="ES18" s="1599"/>
      <c r="ET18" s="1599"/>
      <c r="EU18" s="1599"/>
      <c r="EV18" s="1599"/>
      <c r="EW18" s="1599"/>
      <c r="EX18" s="1599"/>
      <c r="EY18" s="1599"/>
      <c r="EZ18" s="1599"/>
      <c r="FA18" s="1599"/>
      <c r="FB18" s="1599"/>
      <c r="FC18" s="1599"/>
      <c r="FD18" s="1599"/>
      <c r="FE18" s="1599"/>
      <c r="FF18" s="1599"/>
      <c r="FG18" s="1599"/>
      <c r="FH18" s="1599"/>
      <c r="FI18" s="1599"/>
      <c r="FJ18" s="1600"/>
      <c r="FK18" s="441"/>
      <c r="FL18" s="441"/>
      <c r="FM18" s="441"/>
      <c r="FN18" s="441"/>
      <c r="FO18" s="441"/>
      <c r="FP18" s="441"/>
      <c r="FQ18" s="441"/>
      <c r="FR18" s="441"/>
      <c r="FS18" s="441"/>
      <c r="FT18" s="441"/>
      <c r="FU18" s="441"/>
      <c r="FV18" s="442"/>
    </row>
    <row r="19" spans="3:178" s="431" customFormat="1" ht="3.75" customHeight="1" x14ac:dyDescent="0.15">
      <c r="C19" s="432"/>
      <c r="D19" s="433"/>
      <c r="E19" s="434"/>
      <c r="F19" s="440"/>
      <c r="G19" s="440"/>
      <c r="I19" s="434"/>
      <c r="J19" s="434"/>
      <c r="K19" s="434"/>
      <c r="L19" s="434"/>
      <c r="M19" s="434"/>
      <c r="N19" s="434"/>
      <c r="O19" s="1598"/>
      <c r="P19" s="1599"/>
      <c r="Q19" s="1599"/>
      <c r="R19" s="1599"/>
      <c r="S19" s="1599"/>
      <c r="T19" s="1599"/>
      <c r="U19" s="1599"/>
      <c r="V19" s="1599"/>
      <c r="W19" s="1599"/>
      <c r="X19" s="1599"/>
      <c r="Y19" s="1599"/>
      <c r="Z19" s="1599"/>
      <c r="AA19" s="1599"/>
      <c r="AB19" s="1599"/>
      <c r="AC19" s="1599"/>
      <c r="AD19" s="1599"/>
      <c r="AE19" s="1599"/>
      <c r="AF19" s="1599"/>
      <c r="AG19" s="1599"/>
      <c r="AH19" s="1599"/>
      <c r="AI19" s="1599"/>
      <c r="AJ19" s="1599"/>
      <c r="AK19" s="1599"/>
      <c r="AL19" s="1599"/>
      <c r="AM19" s="1599"/>
      <c r="AN19" s="1599"/>
      <c r="AO19" s="1599"/>
      <c r="AP19" s="1599"/>
      <c r="AQ19" s="1599"/>
      <c r="AR19" s="1599"/>
      <c r="AS19" s="1599"/>
      <c r="AT19" s="1599"/>
      <c r="AU19" s="1599"/>
      <c r="AV19" s="1599"/>
      <c r="AW19" s="1599"/>
      <c r="AX19" s="1599"/>
      <c r="AY19" s="1599"/>
      <c r="AZ19" s="1599"/>
      <c r="BA19" s="1599"/>
      <c r="BB19" s="1599"/>
      <c r="BC19" s="1599"/>
      <c r="BD19" s="1599"/>
      <c r="BE19" s="1599"/>
      <c r="BF19" s="1599"/>
      <c r="BG19" s="1599"/>
      <c r="BH19" s="1599"/>
      <c r="BI19" s="1599"/>
      <c r="BJ19" s="1599"/>
      <c r="BK19" s="1599"/>
      <c r="BL19" s="1599"/>
      <c r="BM19" s="1599"/>
      <c r="BN19" s="1599"/>
      <c r="BO19" s="1599"/>
      <c r="BP19" s="1599"/>
      <c r="BQ19" s="1599"/>
      <c r="BR19" s="1599"/>
      <c r="BS19" s="1599"/>
      <c r="BT19" s="1600"/>
      <c r="BU19" s="441"/>
      <c r="BV19" s="441"/>
      <c r="BW19" s="441"/>
      <c r="BX19" s="441"/>
      <c r="BY19" s="441"/>
      <c r="BZ19" s="441"/>
      <c r="CA19" s="441"/>
      <c r="CB19" s="441"/>
      <c r="CC19" s="441"/>
      <c r="CD19" s="441"/>
      <c r="CE19" s="441"/>
      <c r="CF19" s="442"/>
      <c r="CS19" s="432"/>
      <c r="CT19" s="433"/>
      <c r="CU19" s="434"/>
      <c r="CV19" s="440"/>
      <c r="CW19" s="440"/>
      <c r="CY19" s="434"/>
      <c r="CZ19" s="434"/>
      <c r="DA19" s="434"/>
      <c r="DB19" s="434"/>
      <c r="DC19" s="434"/>
      <c r="DD19" s="434"/>
      <c r="DE19" s="1598"/>
      <c r="DF19" s="1599"/>
      <c r="DG19" s="1599"/>
      <c r="DH19" s="1599"/>
      <c r="DI19" s="1599"/>
      <c r="DJ19" s="1599"/>
      <c r="DK19" s="1599"/>
      <c r="DL19" s="1599"/>
      <c r="DM19" s="1599"/>
      <c r="DN19" s="1599"/>
      <c r="DO19" s="1599"/>
      <c r="DP19" s="1599"/>
      <c r="DQ19" s="1599"/>
      <c r="DR19" s="1599"/>
      <c r="DS19" s="1599"/>
      <c r="DT19" s="1599"/>
      <c r="DU19" s="1599"/>
      <c r="DV19" s="1599"/>
      <c r="DW19" s="1599"/>
      <c r="DX19" s="1599"/>
      <c r="DY19" s="1599"/>
      <c r="DZ19" s="1599"/>
      <c r="EA19" s="1599"/>
      <c r="EB19" s="1599"/>
      <c r="EC19" s="1599"/>
      <c r="ED19" s="1599"/>
      <c r="EE19" s="1599"/>
      <c r="EF19" s="1599"/>
      <c r="EG19" s="1599"/>
      <c r="EH19" s="1599"/>
      <c r="EI19" s="1599"/>
      <c r="EJ19" s="1599"/>
      <c r="EK19" s="1599"/>
      <c r="EL19" s="1599"/>
      <c r="EM19" s="1599"/>
      <c r="EN19" s="1599"/>
      <c r="EO19" s="1599"/>
      <c r="EP19" s="1599"/>
      <c r="EQ19" s="1599"/>
      <c r="ER19" s="1599"/>
      <c r="ES19" s="1599"/>
      <c r="ET19" s="1599"/>
      <c r="EU19" s="1599"/>
      <c r="EV19" s="1599"/>
      <c r="EW19" s="1599"/>
      <c r="EX19" s="1599"/>
      <c r="EY19" s="1599"/>
      <c r="EZ19" s="1599"/>
      <c r="FA19" s="1599"/>
      <c r="FB19" s="1599"/>
      <c r="FC19" s="1599"/>
      <c r="FD19" s="1599"/>
      <c r="FE19" s="1599"/>
      <c r="FF19" s="1599"/>
      <c r="FG19" s="1599"/>
      <c r="FH19" s="1599"/>
      <c r="FI19" s="1599"/>
      <c r="FJ19" s="1600"/>
      <c r="FK19" s="441"/>
      <c r="FL19" s="441"/>
      <c r="FM19" s="441"/>
      <c r="FN19" s="441"/>
      <c r="FO19" s="441"/>
      <c r="FP19" s="441"/>
      <c r="FQ19" s="441"/>
      <c r="FR19" s="441"/>
      <c r="FS19" s="441"/>
      <c r="FT19" s="441"/>
      <c r="FU19" s="441"/>
      <c r="FV19" s="442"/>
    </row>
    <row r="20" spans="3:178" s="431" customFormat="1" ht="3.75" customHeight="1" x14ac:dyDescent="0.15">
      <c r="C20" s="432"/>
      <c r="D20" s="433"/>
      <c r="F20" s="440"/>
      <c r="G20" s="440"/>
      <c r="O20" s="1598"/>
      <c r="P20" s="1599"/>
      <c r="Q20" s="1599"/>
      <c r="R20" s="1599"/>
      <c r="S20" s="1599"/>
      <c r="T20" s="1599"/>
      <c r="U20" s="1599"/>
      <c r="V20" s="1599"/>
      <c r="W20" s="1599"/>
      <c r="X20" s="1599"/>
      <c r="Y20" s="1599"/>
      <c r="Z20" s="1599"/>
      <c r="AA20" s="1599"/>
      <c r="AB20" s="1599"/>
      <c r="AC20" s="1599"/>
      <c r="AD20" s="1599"/>
      <c r="AE20" s="1599"/>
      <c r="AF20" s="1599"/>
      <c r="AG20" s="1599"/>
      <c r="AH20" s="1599"/>
      <c r="AI20" s="1599"/>
      <c r="AJ20" s="1599"/>
      <c r="AK20" s="1599"/>
      <c r="AL20" s="1599"/>
      <c r="AM20" s="1599"/>
      <c r="AN20" s="1599"/>
      <c r="AO20" s="1599"/>
      <c r="AP20" s="1599"/>
      <c r="AQ20" s="1599"/>
      <c r="AR20" s="1599"/>
      <c r="AS20" s="1599"/>
      <c r="AT20" s="1599"/>
      <c r="AU20" s="1599"/>
      <c r="AV20" s="1599"/>
      <c r="AW20" s="1599"/>
      <c r="AX20" s="1599"/>
      <c r="AY20" s="1599"/>
      <c r="AZ20" s="1599"/>
      <c r="BA20" s="1599"/>
      <c r="BB20" s="1599"/>
      <c r="BC20" s="1599"/>
      <c r="BD20" s="1599"/>
      <c r="BE20" s="1599"/>
      <c r="BF20" s="1599"/>
      <c r="BG20" s="1599"/>
      <c r="BH20" s="1599"/>
      <c r="BI20" s="1599"/>
      <c r="BJ20" s="1599"/>
      <c r="BK20" s="1599"/>
      <c r="BL20" s="1599"/>
      <c r="BM20" s="1599"/>
      <c r="BN20" s="1599"/>
      <c r="BO20" s="1599"/>
      <c r="BP20" s="1599"/>
      <c r="BQ20" s="1599"/>
      <c r="BR20" s="1599"/>
      <c r="BS20" s="1599"/>
      <c r="BT20" s="1600"/>
      <c r="BU20" s="441"/>
      <c r="BV20" s="441"/>
      <c r="BW20" s="441"/>
      <c r="BX20" s="441"/>
      <c r="BY20" s="441"/>
      <c r="BZ20" s="441"/>
      <c r="CA20" s="441"/>
      <c r="CB20" s="441"/>
      <c r="CC20" s="441"/>
      <c r="CD20" s="441"/>
      <c r="CE20" s="441"/>
      <c r="CF20" s="442"/>
      <c r="CS20" s="432"/>
      <c r="CT20" s="433"/>
      <c r="CV20" s="440"/>
      <c r="CW20" s="440"/>
      <c r="DE20" s="1598"/>
      <c r="DF20" s="1599"/>
      <c r="DG20" s="1599"/>
      <c r="DH20" s="1599"/>
      <c r="DI20" s="1599"/>
      <c r="DJ20" s="1599"/>
      <c r="DK20" s="1599"/>
      <c r="DL20" s="1599"/>
      <c r="DM20" s="1599"/>
      <c r="DN20" s="1599"/>
      <c r="DO20" s="1599"/>
      <c r="DP20" s="1599"/>
      <c r="DQ20" s="1599"/>
      <c r="DR20" s="1599"/>
      <c r="DS20" s="1599"/>
      <c r="DT20" s="1599"/>
      <c r="DU20" s="1599"/>
      <c r="DV20" s="1599"/>
      <c r="DW20" s="1599"/>
      <c r="DX20" s="1599"/>
      <c r="DY20" s="1599"/>
      <c r="DZ20" s="1599"/>
      <c r="EA20" s="1599"/>
      <c r="EB20" s="1599"/>
      <c r="EC20" s="1599"/>
      <c r="ED20" s="1599"/>
      <c r="EE20" s="1599"/>
      <c r="EF20" s="1599"/>
      <c r="EG20" s="1599"/>
      <c r="EH20" s="1599"/>
      <c r="EI20" s="1599"/>
      <c r="EJ20" s="1599"/>
      <c r="EK20" s="1599"/>
      <c r="EL20" s="1599"/>
      <c r="EM20" s="1599"/>
      <c r="EN20" s="1599"/>
      <c r="EO20" s="1599"/>
      <c r="EP20" s="1599"/>
      <c r="EQ20" s="1599"/>
      <c r="ER20" s="1599"/>
      <c r="ES20" s="1599"/>
      <c r="ET20" s="1599"/>
      <c r="EU20" s="1599"/>
      <c r="EV20" s="1599"/>
      <c r="EW20" s="1599"/>
      <c r="EX20" s="1599"/>
      <c r="EY20" s="1599"/>
      <c r="EZ20" s="1599"/>
      <c r="FA20" s="1599"/>
      <c r="FB20" s="1599"/>
      <c r="FC20" s="1599"/>
      <c r="FD20" s="1599"/>
      <c r="FE20" s="1599"/>
      <c r="FF20" s="1599"/>
      <c r="FG20" s="1599"/>
      <c r="FH20" s="1599"/>
      <c r="FI20" s="1599"/>
      <c r="FJ20" s="1600"/>
      <c r="FK20" s="441"/>
      <c r="FL20" s="441"/>
      <c r="FM20" s="441"/>
      <c r="FN20" s="441"/>
      <c r="FO20" s="441"/>
      <c r="FP20" s="441"/>
      <c r="FQ20" s="441"/>
      <c r="FR20" s="441"/>
      <c r="FS20" s="441"/>
      <c r="FT20" s="441"/>
      <c r="FU20" s="441"/>
      <c r="FV20" s="442"/>
    </row>
    <row r="21" spans="3:178" s="431" customFormat="1" ht="3.75" customHeight="1" x14ac:dyDescent="0.15">
      <c r="C21" s="432"/>
      <c r="D21" s="433"/>
      <c r="E21" s="433"/>
      <c r="F21" s="433"/>
      <c r="G21" s="433"/>
      <c r="H21" s="433"/>
      <c r="I21" s="433"/>
      <c r="J21" s="433"/>
      <c r="K21" s="433"/>
      <c r="L21" s="433"/>
      <c r="M21" s="433"/>
      <c r="N21" s="433"/>
      <c r="O21" s="1598"/>
      <c r="P21" s="1599"/>
      <c r="Q21" s="1599"/>
      <c r="R21" s="1599"/>
      <c r="S21" s="1599"/>
      <c r="T21" s="1599"/>
      <c r="U21" s="1599"/>
      <c r="V21" s="1599"/>
      <c r="W21" s="1599"/>
      <c r="X21" s="1599"/>
      <c r="Y21" s="1599"/>
      <c r="Z21" s="1599"/>
      <c r="AA21" s="1599"/>
      <c r="AB21" s="1599"/>
      <c r="AC21" s="1599"/>
      <c r="AD21" s="1599"/>
      <c r="AE21" s="1599"/>
      <c r="AF21" s="1599"/>
      <c r="AG21" s="1599"/>
      <c r="AH21" s="1599"/>
      <c r="AI21" s="1599"/>
      <c r="AJ21" s="1599"/>
      <c r="AK21" s="1599"/>
      <c r="AL21" s="1599"/>
      <c r="AM21" s="1599"/>
      <c r="AN21" s="1599"/>
      <c r="AO21" s="1599"/>
      <c r="AP21" s="1599"/>
      <c r="AQ21" s="1599"/>
      <c r="AR21" s="1599"/>
      <c r="AS21" s="1599"/>
      <c r="AT21" s="1599"/>
      <c r="AU21" s="1599"/>
      <c r="AV21" s="1599"/>
      <c r="AW21" s="1599"/>
      <c r="AX21" s="1599"/>
      <c r="AY21" s="1599"/>
      <c r="AZ21" s="1599"/>
      <c r="BA21" s="1599"/>
      <c r="BB21" s="1599"/>
      <c r="BC21" s="1599"/>
      <c r="BD21" s="1599"/>
      <c r="BE21" s="1599"/>
      <c r="BF21" s="1599"/>
      <c r="BG21" s="1599"/>
      <c r="BH21" s="1599"/>
      <c r="BI21" s="1599"/>
      <c r="BJ21" s="1599"/>
      <c r="BK21" s="1599"/>
      <c r="BL21" s="1599"/>
      <c r="BM21" s="1599"/>
      <c r="BN21" s="1599"/>
      <c r="BO21" s="1599"/>
      <c r="BP21" s="1599"/>
      <c r="BQ21" s="1599"/>
      <c r="BR21" s="1599"/>
      <c r="BS21" s="1599"/>
      <c r="BT21" s="1600"/>
      <c r="BU21" s="433"/>
      <c r="BV21" s="433"/>
      <c r="BW21" s="433"/>
      <c r="BX21" s="433"/>
      <c r="BY21" s="433"/>
      <c r="BZ21" s="433"/>
      <c r="CA21" s="433"/>
      <c r="CB21" s="433"/>
      <c r="CC21" s="433"/>
      <c r="CD21" s="433"/>
      <c r="CE21" s="433"/>
      <c r="CF21" s="443"/>
      <c r="CS21" s="432"/>
      <c r="CT21" s="433"/>
      <c r="CU21" s="433"/>
      <c r="CV21" s="433"/>
      <c r="CW21" s="433"/>
      <c r="CX21" s="433"/>
      <c r="CY21" s="433"/>
      <c r="CZ21" s="433"/>
      <c r="DA21" s="433"/>
      <c r="DB21" s="433"/>
      <c r="DC21" s="433"/>
      <c r="DD21" s="433"/>
      <c r="DE21" s="1598"/>
      <c r="DF21" s="1599"/>
      <c r="DG21" s="1599"/>
      <c r="DH21" s="1599"/>
      <c r="DI21" s="1599"/>
      <c r="DJ21" s="1599"/>
      <c r="DK21" s="1599"/>
      <c r="DL21" s="1599"/>
      <c r="DM21" s="1599"/>
      <c r="DN21" s="1599"/>
      <c r="DO21" s="1599"/>
      <c r="DP21" s="1599"/>
      <c r="DQ21" s="1599"/>
      <c r="DR21" s="1599"/>
      <c r="DS21" s="1599"/>
      <c r="DT21" s="1599"/>
      <c r="DU21" s="1599"/>
      <c r="DV21" s="1599"/>
      <c r="DW21" s="1599"/>
      <c r="DX21" s="1599"/>
      <c r="DY21" s="1599"/>
      <c r="DZ21" s="1599"/>
      <c r="EA21" s="1599"/>
      <c r="EB21" s="1599"/>
      <c r="EC21" s="1599"/>
      <c r="ED21" s="1599"/>
      <c r="EE21" s="1599"/>
      <c r="EF21" s="1599"/>
      <c r="EG21" s="1599"/>
      <c r="EH21" s="1599"/>
      <c r="EI21" s="1599"/>
      <c r="EJ21" s="1599"/>
      <c r="EK21" s="1599"/>
      <c r="EL21" s="1599"/>
      <c r="EM21" s="1599"/>
      <c r="EN21" s="1599"/>
      <c r="EO21" s="1599"/>
      <c r="EP21" s="1599"/>
      <c r="EQ21" s="1599"/>
      <c r="ER21" s="1599"/>
      <c r="ES21" s="1599"/>
      <c r="ET21" s="1599"/>
      <c r="EU21" s="1599"/>
      <c r="EV21" s="1599"/>
      <c r="EW21" s="1599"/>
      <c r="EX21" s="1599"/>
      <c r="EY21" s="1599"/>
      <c r="EZ21" s="1599"/>
      <c r="FA21" s="1599"/>
      <c r="FB21" s="1599"/>
      <c r="FC21" s="1599"/>
      <c r="FD21" s="1599"/>
      <c r="FE21" s="1599"/>
      <c r="FF21" s="1599"/>
      <c r="FG21" s="1599"/>
      <c r="FH21" s="1599"/>
      <c r="FI21" s="1599"/>
      <c r="FJ21" s="1600"/>
      <c r="FK21" s="433"/>
      <c r="FL21" s="433"/>
      <c r="FM21" s="433"/>
      <c r="FN21" s="433"/>
      <c r="FO21" s="433"/>
      <c r="FP21" s="433"/>
      <c r="FQ21" s="433"/>
      <c r="FR21" s="433"/>
      <c r="FS21" s="433"/>
      <c r="FT21" s="433"/>
      <c r="FU21" s="433"/>
      <c r="FV21" s="443"/>
    </row>
    <row r="22" spans="3:178" s="431" customFormat="1" ht="3.75" customHeight="1" x14ac:dyDescent="0.15">
      <c r="C22" s="432"/>
      <c r="D22" s="433"/>
      <c r="E22" s="433"/>
      <c r="F22" s="433"/>
      <c r="G22" s="433"/>
      <c r="H22" s="433"/>
      <c r="I22" s="433"/>
      <c r="J22" s="433"/>
      <c r="K22" s="433"/>
      <c r="L22" s="433"/>
      <c r="M22" s="433"/>
      <c r="N22" s="433"/>
      <c r="O22" s="1598"/>
      <c r="P22" s="1599"/>
      <c r="Q22" s="1599"/>
      <c r="R22" s="1599"/>
      <c r="S22" s="1599"/>
      <c r="T22" s="1599"/>
      <c r="U22" s="1599"/>
      <c r="V22" s="1599"/>
      <c r="W22" s="1599"/>
      <c r="X22" s="1599"/>
      <c r="Y22" s="1599"/>
      <c r="Z22" s="1599"/>
      <c r="AA22" s="1599"/>
      <c r="AB22" s="1599"/>
      <c r="AC22" s="1599"/>
      <c r="AD22" s="1599"/>
      <c r="AE22" s="1599"/>
      <c r="AF22" s="1599"/>
      <c r="AG22" s="1599"/>
      <c r="AH22" s="1599"/>
      <c r="AI22" s="1599"/>
      <c r="AJ22" s="1599"/>
      <c r="AK22" s="1599"/>
      <c r="AL22" s="1599"/>
      <c r="AM22" s="1599"/>
      <c r="AN22" s="1599"/>
      <c r="AO22" s="1599"/>
      <c r="AP22" s="1599"/>
      <c r="AQ22" s="1599"/>
      <c r="AR22" s="1599"/>
      <c r="AS22" s="1599"/>
      <c r="AT22" s="1599"/>
      <c r="AU22" s="1599"/>
      <c r="AV22" s="1599"/>
      <c r="AW22" s="1599"/>
      <c r="AX22" s="1599"/>
      <c r="AY22" s="1599"/>
      <c r="AZ22" s="1599"/>
      <c r="BA22" s="1599"/>
      <c r="BB22" s="1599"/>
      <c r="BC22" s="1599"/>
      <c r="BD22" s="1599"/>
      <c r="BE22" s="1599"/>
      <c r="BF22" s="1599"/>
      <c r="BG22" s="1599"/>
      <c r="BH22" s="1599"/>
      <c r="BI22" s="1599"/>
      <c r="BJ22" s="1599"/>
      <c r="BK22" s="1599"/>
      <c r="BL22" s="1599"/>
      <c r="BM22" s="1599"/>
      <c r="BN22" s="1599"/>
      <c r="BO22" s="1599"/>
      <c r="BP22" s="1599"/>
      <c r="BQ22" s="1599"/>
      <c r="BR22" s="1599"/>
      <c r="BS22" s="1599"/>
      <c r="BT22" s="1600"/>
      <c r="BU22" s="433"/>
      <c r="BV22" s="433"/>
      <c r="BW22" s="433"/>
      <c r="BX22" s="433"/>
      <c r="BY22" s="433"/>
      <c r="BZ22" s="433"/>
      <c r="CA22" s="433"/>
      <c r="CB22" s="433"/>
      <c r="CC22" s="433"/>
      <c r="CD22" s="433"/>
      <c r="CE22" s="433"/>
      <c r="CF22" s="443"/>
      <c r="CS22" s="432"/>
      <c r="CT22" s="433"/>
      <c r="CU22" s="433"/>
      <c r="CV22" s="433"/>
      <c r="CW22" s="433"/>
      <c r="CX22" s="433"/>
      <c r="CY22" s="433"/>
      <c r="CZ22" s="433"/>
      <c r="DA22" s="433"/>
      <c r="DB22" s="433"/>
      <c r="DC22" s="433"/>
      <c r="DD22" s="433"/>
      <c r="DE22" s="1598"/>
      <c r="DF22" s="1599"/>
      <c r="DG22" s="1599"/>
      <c r="DH22" s="1599"/>
      <c r="DI22" s="1599"/>
      <c r="DJ22" s="1599"/>
      <c r="DK22" s="1599"/>
      <c r="DL22" s="1599"/>
      <c r="DM22" s="1599"/>
      <c r="DN22" s="1599"/>
      <c r="DO22" s="1599"/>
      <c r="DP22" s="1599"/>
      <c r="DQ22" s="1599"/>
      <c r="DR22" s="1599"/>
      <c r="DS22" s="1599"/>
      <c r="DT22" s="1599"/>
      <c r="DU22" s="1599"/>
      <c r="DV22" s="1599"/>
      <c r="DW22" s="1599"/>
      <c r="DX22" s="1599"/>
      <c r="DY22" s="1599"/>
      <c r="DZ22" s="1599"/>
      <c r="EA22" s="1599"/>
      <c r="EB22" s="1599"/>
      <c r="EC22" s="1599"/>
      <c r="ED22" s="1599"/>
      <c r="EE22" s="1599"/>
      <c r="EF22" s="1599"/>
      <c r="EG22" s="1599"/>
      <c r="EH22" s="1599"/>
      <c r="EI22" s="1599"/>
      <c r="EJ22" s="1599"/>
      <c r="EK22" s="1599"/>
      <c r="EL22" s="1599"/>
      <c r="EM22" s="1599"/>
      <c r="EN22" s="1599"/>
      <c r="EO22" s="1599"/>
      <c r="EP22" s="1599"/>
      <c r="EQ22" s="1599"/>
      <c r="ER22" s="1599"/>
      <c r="ES22" s="1599"/>
      <c r="ET22" s="1599"/>
      <c r="EU22" s="1599"/>
      <c r="EV22" s="1599"/>
      <c r="EW22" s="1599"/>
      <c r="EX22" s="1599"/>
      <c r="EY22" s="1599"/>
      <c r="EZ22" s="1599"/>
      <c r="FA22" s="1599"/>
      <c r="FB22" s="1599"/>
      <c r="FC22" s="1599"/>
      <c r="FD22" s="1599"/>
      <c r="FE22" s="1599"/>
      <c r="FF22" s="1599"/>
      <c r="FG22" s="1599"/>
      <c r="FH22" s="1599"/>
      <c r="FI22" s="1599"/>
      <c r="FJ22" s="1600"/>
      <c r="FK22" s="433"/>
      <c r="FL22" s="433"/>
      <c r="FM22" s="433"/>
      <c r="FN22" s="433"/>
      <c r="FO22" s="433"/>
      <c r="FP22" s="433"/>
      <c r="FQ22" s="433"/>
      <c r="FR22" s="433"/>
      <c r="FS22" s="433"/>
      <c r="FT22" s="433"/>
      <c r="FU22" s="433"/>
      <c r="FV22" s="443"/>
    </row>
    <row r="23" spans="3:178" s="431" customFormat="1" ht="3.75" customHeight="1" x14ac:dyDescent="0.15">
      <c r="C23" s="432"/>
      <c r="D23" s="433"/>
      <c r="E23" s="433"/>
      <c r="F23" s="433"/>
      <c r="G23" s="433"/>
      <c r="H23" s="433"/>
      <c r="I23" s="433"/>
      <c r="J23" s="433"/>
      <c r="K23" s="433"/>
      <c r="L23" s="433"/>
      <c r="M23" s="433"/>
      <c r="N23" s="433"/>
      <c r="O23" s="1598"/>
      <c r="P23" s="1599"/>
      <c r="Q23" s="1599"/>
      <c r="R23" s="1599"/>
      <c r="S23" s="1599"/>
      <c r="T23" s="1599"/>
      <c r="U23" s="1599"/>
      <c r="V23" s="1599"/>
      <c r="W23" s="1599"/>
      <c r="X23" s="1599"/>
      <c r="Y23" s="1599"/>
      <c r="Z23" s="1599"/>
      <c r="AA23" s="1599"/>
      <c r="AB23" s="1599"/>
      <c r="AC23" s="1599"/>
      <c r="AD23" s="1599"/>
      <c r="AE23" s="1599"/>
      <c r="AF23" s="1599"/>
      <c r="AG23" s="1599"/>
      <c r="AH23" s="1599"/>
      <c r="AI23" s="1599"/>
      <c r="AJ23" s="1599"/>
      <c r="AK23" s="1599"/>
      <c r="AL23" s="1599"/>
      <c r="AM23" s="1599"/>
      <c r="AN23" s="1599"/>
      <c r="AO23" s="1599"/>
      <c r="AP23" s="1599"/>
      <c r="AQ23" s="1599"/>
      <c r="AR23" s="1599"/>
      <c r="AS23" s="1599"/>
      <c r="AT23" s="1599"/>
      <c r="AU23" s="1599"/>
      <c r="AV23" s="1599"/>
      <c r="AW23" s="1599"/>
      <c r="AX23" s="1599"/>
      <c r="AY23" s="1599"/>
      <c r="AZ23" s="1599"/>
      <c r="BA23" s="1599"/>
      <c r="BB23" s="1599"/>
      <c r="BC23" s="1599"/>
      <c r="BD23" s="1599"/>
      <c r="BE23" s="1599"/>
      <c r="BF23" s="1599"/>
      <c r="BG23" s="1599"/>
      <c r="BH23" s="1599"/>
      <c r="BI23" s="1599"/>
      <c r="BJ23" s="1599"/>
      <c r="BK23" s="1599"/>
      <c r="BL23" s="1599"/>
      <c r="BM23" s="1599"/>
      <c r="BN23" s="1599"/>
      <c r="BO23" s="1599"/>
      <c r="BP23" s="1599"/>
      <c r="BQ23" s="1599"/>
      <c r="BR23" s="1599"/>
      <c r="BS23" s="1599"/>
      <c r="BT23" s="1600"/>
      <c r="BU23" s="433"/>
      <c r="BV23" s="433"/>
      <c r="BW23" s="433"/>
      <c r="BX23" s="433"/>
      <c r="BY23" s="433"/>
      <c r="BZ23" s="433"/>
      <c r="CA23" s="433"/>
      <c r="CB23" s="433"/>
      <c r="CC23" s="433"/>
      <c r="CD23" s="433"/>
      <c r="CE23" s="433"/>
      <c r="CF23" s="443"/>
      <c r="CS23" s="432"/>
      <c r="CT23" s="433"/>
      <c r="CU23" s="433"/>
      <c r="CV23" s="433"/>
      <c r="CW23" s="433"/>
      <c r="CX23" s="433"/>
      <c r="CY23" s="433"/>
      <c r="CZ23" s="433"/>
      <c r="DA23" s="433"/>
      <c r="DB23" s="433"/>
      <c r="DC23" s="433"/>
      <c r="DD23" s="433"/>
      <c r="DE23" s="1598"/>
      <c r="DF23" s="1599"/>
      <c r="DG23" s="1599"/>
      <c r="DH23" s="1599"/>
      <c r="DI23" s="1599"/>
      <c r="DJ23" s="1599"/>
      <c r="DK23" s="1599"/>
      <c r="DL23" s="1599"/>
      <c r="DM23" s="1599"/>
      <c r="DN23" s="1599"/>
      <c r="DO23" s="1599"/>
      <c r="DP23" s="1599"/>
      <c r="DQ23" s="1599"/>
      <c r="DR23" s="1599"/>
      <c r="DS23" s="1599"/>
      <c r="DT23" s="1599"/>
      <c r="DU23" s="1599"/>
      <c r="DV23" s="1599"/>
      <c r="DW23" s="1599"/>
      <c r="DX23" s="1599"/>
      <c r="DY23" s="1599"/>
      <c r="DZ23" s="1599"/>
      <c r="EA23" s="1599"/>
      <c r="EB23" s="1599"/>
      <c r="EC23" s="1599"/>
      <c r="ED23" s="1599"/>
      <c r="EE23" s="1599"/>
      <c r="EF23" s="1599"/>
      <c r="EG23" s="1599"/>
      <c r="EH23" s="1599"/>
      <c r="EI23" s="1599"/>
      <c r="EJ23" s="1599"/>
      <c r="EK23" s="1599"/>
      <c r="EL23" s="1599"/>
      <c r="EM23" s="1599"/>
      <c r="EN23" s="1599"/>
      <c r="EO23" s="1599"/>
      <c r="EP23" s="1599"/>
      <c r="EQ23" s="1599"/>
      <c r="ER23" s="1599"/>
      <c r="ES23" s="1599"/>
      <c r="ET23" s="1599"/>
      <c r="EU23" s="1599"/>
      <c r="EV23" s="1599"/>
      <c r="EW23" s="1599"/>
      <c r="EX23" s="1599"/>
      <c r="EY23" s="1599"/>
      <c r="EZ23" s="1599"/>
      <c r="FA23" s="1599"/>
      <c r="FB23" s="1599"/>
      <c r="FC23" s="1599"/>
      <c r="FD23" s="1599"/>
      <c r="FE23" s="1599"/>
      <c r="FF23" s="1599"/>
      <c r="FG23" s="1599"/>
      <c r="FH23" s="1599"/>
      <c r="FI23" s="1599"/>
      <c r="FJ23" s="1600"/>
      <c r="FK23" s="433"/>
      <c r="FL23" s="433"/>
      <c r="FM23" s="433"/>
      <c r="FN23" s="433"/>
      <c r="FO23" s="433"/>
      <c r="FP23" s="433"/>
      <c r="FQ23" s="433"/>
      <c r="FR23" s="433"/>
      <c r="FS23" s="433"/>
      <c r="FT23" s="433"/>
      <c r="FU23" s="433"/>
      <c r="FV23" s="443"/>
    </row>
    <row r="24" spans="3:178" s="431" customFormat="1" ht="3.75" customHeight="1" x14ac:dyDescent="0.15">
      <c r="C24" s="432"/>
      <c r="D24" s="433"/>
      <c r="E24" s="433"/>
      <c r="F24" s="433"/>
      <c r="G24" s="433"/>
      <c r="H24" s="433"/>
      <c r="I24" s="433"/>
      <c r="J24" s="433"/>
      <c r="K24" s="433"/>
      <c r="L24" s="433"/>
      <c r="M24" s="433"/>
      <c r="N24" s="433"/>
      <c r="O24" s="1598"/>
      <c r="P24" s="1599"/>
      <c r="Q24" s="1599"/>
      <c r="R24" s="1599"/>
      <c r="S24" s="1599"/>
      <c r="T24" s="1599"/>
      <c r="U24" s="1599"/>
      <c r="V24" s="1599"/>
      <c r="W24" s="1599"/>
      <c r="X24" s="1599"/>
      <c r="Y24" s="1599"/>
      <c r="Z24" s="1599"/>
      <c r="AA24" s="1599"/>
      <c r="AB24" s="1599"/>
      <c r="AC24" s="1599"/>
      <c r="AD24" s="1599"/>
      <c r="AE24" s="1599"/>
      <c r="AF24" s="1599"/>
      <c r="AG24" s="1599"/>
      <c r="AH24" s="1599"/>
      <c r="AI24" s="1599"/>
      <c r="AJ24" s="1599"/>
      <c r="AK24" s="1599"/>
      <c r="AL24" s="1599"/>
      <c r="AM24" s="1599"/>
      <c r="AN24" s="1599"/>
      <c r="AO24" s="1599"/>
      <c r="AP24" s="1599"/>
      <c r="AQ24" s="1599"/>
      <c r="AR24" s="1599"/>
      <c r="AS24" s="1599"/>
      <c r="AT24" s="1599"/>
      <c r="AU24" s="1599"/>
      <c r="AV24" s="1599"/>
      <c r="AW24" s="1599"/>
      <c r="AX24" s="1599"/>
      <c r="AY24" s="1599"/>
      <c r="AZ24" s="1599"/>
      <c r="BA24" s="1599"/>
      <c r="BB24" s="1599"/>
      <c r="BC24" s="1599"/>
      <c r="BD24" s="1599"/>
      <c r="BE24" s="1599"/>
      <c r="BF24" s="1599"/>
      <c r="BG24" s="1599"/>
      <c r="BH24" s="1599"/>
      <c r="BI24" s="1599"/>
      <c r="BJ24" s="1599"/>
      <c r="BK24" s="1599"/>
      <c r="BL24" s="1599"/>
      <c r="BM24" s="1599"/>
      <c r="BN24" s="1599"/>
      <c r="BO24" s="1599"/>
      <c r="BP24" s="1599"/>
      <c r="BQ24" s="1599"/>
      <c r="BR24" s="1599"/>
      <c r="BS24" s="1599"/>
      <c r="BT24" s="1600"/>
      <c r="BU24" s="433"/>
      <c r="BV24" s="433"/>
      <c r="BW24" s="433"/>
      <c r="BX24" s="433"/>
      <c r="BY24" s="433"/>
      <c r="BZ24" s="433"/>
      <c r="CA24" s="433"/>
      <c r="CB24" s="433"/>
      <c r="CC24" s="433"/>
      <c r="CD24" s="433"/>
      <c r="CE24" s="433"/>
      <c r="CF24" s="443"/>
      <c r="CS24" s="432"/>
      <c r="CT24" s="433"/>
      <c r="CU24" s="433"/>
      <c r="CV24" s="433"/>
      <c r="CW24" s="433"/>
      <c r="CX24" s="433"/>
      <c r="CY24" s="433"/>
      <c r="CZ24" s="433"/>
      <c r="DA24" s="433"/>
      <c r="DB24" s="433"/>
      <c r="DC24" s="433"/>
      <c r="DD24" s="433"/>
      <c r="DE24" s="1598"/>
      <c r="DF24" s="1599"/>
      <c r="DG24" s="1599"/>
      <c r="DH24" s="1599"/>
      <c r="DI24" s="1599"/>
      <c r="DJ24" s="1599"/>
      <c r="DK24" s="1599"/>
      <c r="DL24" s="1599"/>
      <c r="DM24" s="1599"/>
      <c r="DN24" s="1599"/>
      <c r="DO24" s="1599"/>
      <c r="DP24" s="1599"/>
      <c r="DQ24" s="1599"/>
      <c r="DR24" s="1599"/>
      <c r="DS24" s="1599"/>
      <c r="DT24" s="1599"/>
      <c r="DU24" s="1599"/>
      <c r="DV24" s="1599"/>
      <c r="DW24" s="1599"/>
      <c r="DX24" s="1599"/>
      <c r="DY24" s="1599"/>
      <c r="DZ24" s="1599"/>
      <c r="EA24" s="1599"/>
      <c r="EB24" s="1599"/>
      <c r="EC24" s="1599"/>
      <c r="ED24" s="1599"/>
      <c r="EE24" s="1599"/>
      <c r="EF24" s="1599"/>
      <c r="EG24" s="1599"/>
      <c r="EH24" s="1599"/>
      <c r="EI24" s="1599"/>
      <c r="EJ24" s="1599"/>
      <c r="EK24" s="1599"/>
      <c r="EL24" s="1599"/>
      <c r="EM24" s="1599"/>
      <c r="EN24" s="1599"/>
      <c r="EO24" s="1599"/>
      <c r="EP24" s="1599"/>
      <c r="EQ24" s="1599"/>
      <c r="ER24" s="1599"/>
      <c r="ES24" s="1599"/>
      <c r="ET24" s="1599"/>
      <c r="EU24" s="1599"/>
      <c r="EV24" s="1599"/>
      <c r="EW24" s="1599"/>
      <c r="EX24" s="1599"/>
      <c r="EY24" s="1599"/>
      <c r="EZ24" s="1599"/>
      <c r="FA24" s="1599"/>
      <c r="FB24" s="1599"/>
      <c r="FC24" s="1599"/>
      <c r="FD24" s="1599"/>
      <c r="FE24" s="1599"/>
      <c r="FF24" s="1599"/>
      <c r="FG24" s="1599"/>
      <c r="FH24" s="1599"/>
      <c r="FI24" s="1599"/>
      <c r="FJ24" s="1600"/>
      <c r="FK24" s="433"/>
      <c r="FL24" s="433"/>
      <c r="FM24" s="433"/>
      <c r="FN24" s="433"/>
      <c r="FO24" s="433"/>
      <c r="FP24" s="433"/>
      <c r="FQ24" s="433"/>
      <c r="FR24" s="433"/>
      <c r="FS24" s="433"/>
      <c r="FT24" s="433"/>
      <c r="FU24" s="433"/>
      <c r="FV24" s="443"/>
    </row>
    <row r="25" spans="3:178" s="431" customFormat="1" ht="3.75" customHeight="1" x14ac:dyDescent="0.15">
      <c r="C25" s="432"/>
      <c r="D25" s="433"/>
      <c r="E25" s="433"/>
      <c r="F25" s="433"/>
      <c r="G25" s="433"/>
      <c r="H25" s="433"/>
      <c r="I25" s="433"/>
      <c r="J25" s="433"/>
      <c r="K25" s="433"/>
      <c r="L25" s="433"/>
      <c r="M25" s="433"/>
      <c r="N25" s="433"/>
      <c r="O25" s="1598"/>
      <c r="P25" s="1599"/>
      <c r="Q25" s="1599"/>
      <c r="R25" s="1599"/>
      <c r="S25" s="1599"/>
      <c r="T25" s="1599"/>
      <c r="U25" s="1599"/>
      <c r="V25" s="1599"/>
      <c r="W25" s="1599"/>
      <c r="X25" s="1599"/>
      <c r="Y25" s="1599"/>
      <c r="Z25" s="1599"/>
      <c r="AA25" s="1599"/>
      <c r="AB25" s="1599"/>
      <c r="AC25" s="1599"/>
      <c r="AD25" s="1599"/>
      <c r="AE25" s="1599"/>
      <c r="AF25" s="1599"/>
      <c r="AG25" s="1599"/>
      <c r="AH25" s="1599"/>
      <c r="AI25" s="1599"/>
      <c r="AJ25" s="1599"/>
      <c r="AK25" s="1599"/>
      <c r="AL25" s="1599"/>
      <c r="AM25" s="1599"/>
      <c r="AN25" s="1599"/>
      <c r="AO25" s="1599"/>
      <c r="AP25" s="1599"/>
      <c r="AQ25" s="1599"/>
      <c r="AR25" s="1599"/>
      <c r="AS25" s="1599"/>
      <c r="AT25" s="1599"/>
      <c r="AU25" s="1599"/>
      <c r="AV25" s="1599"/>
      <c r="AW25" s="1599"/>
      <c r="AX25" s="1599"/>
      <c r="AY25" s="1599"/>
      <c r="AZ25" s="1599"/>
      <c r="BA25" s="1599"/>
      <c r="BB25" s="1599"/>
      <c r="BC25" s="1599"/>
      <c r="BD25" s="1599"/>
      <c r="BE25" s="1599"/>
      <c r="BF25" s="1599"/>
      <c r="BG25" s="1599"/>
      <c r="BH25" s="1599"/>
      <c r="BI25" s="1599"/>
      <c r="BJ25" s="1599"/>
      <c r="BK25" s="1599"/>
      <c r="BL25" s="1599"/>
      <c r="BM25" s="1599"/>
      <c r="BN25" s="1599"/>
      <c r="BO25" s="1599"/>
      <c r="BP25" s="1599"/>
      <c r="BQ25" s="1599"/>
      <c r="BR25" s="1599"/>
      <c r="BS25" s="1599"/>
      <c r="BT25" s="1600"/>
      <c r="BU25" s="433"/>
      <c r="BV25" s="433"/>
      <c r="BW25" s="433"/>
      <c r="BX25" s="433"/>
      <c r="BY25" s="433"/>
      <c r="BZ25" s="433"/>
      <c r="CA25" s="433"/>
      <c r="CB25" s="433"/>
      <c r="CC25" s="433"/>
      <c r="CD25" s="433"/>
      <c r="CE25" s="433"/>
      <c r="CF25" s="443"/>
      <c r="CS25" s="432"/>
      <c r="CT25" s="433"/>
      <c r="CU25" s="433"/>
      <c r="CV25" s="433"/>
      <c r="CW25" s="433"/>
      <c r="CX25" s="433"/>
      <c r="CY25" s="433"/>
      <c r="CZ25" s="433"/>
      <c r="DA25" s="433"/>
      <c r="DB25" s="433"/>
      <c r="DC25" s="433"/>
      <c r="DD25" s="433"/>
      <c r="DE25" s="1598"/>
      <c r="DF25" s="1599"/>
      <c r="DG25" s="1599"/>
      <c r="DH25" s="1599"/>
      <c r="DI25" s="1599"/>
      <c r="DJ25" s="1599"/>
      <c r="DK25" s="1599"/>
      <c r="DL25" s="1599"/>
      <c r="DM25" s="1599"/>
      <c r="DN25" s="1599"/>
      <c r="DO25" s="1599"/>
      <c r="DP25" s="1599"/>
      <c r="DQ25" s="1599"/>
      <c r="DR25" s="1599"/>
      <c r="DS25" s="1599"/>
      <c r="DT25" s="1599"/>
      <c r="DU25" s="1599"/>
      <c r="DV25" s="1599"/>
      <c r="DW25" s="1599"/>
      <c r="DX25" s="1599"/>
      <c r="DY25" s="1599"/>
      <c r="DZ25" s="1599"/>
      <c r="EA25" s="1599"/>
      <c r="EB25" s="1599"/>
      <c r="EC25" s="1599"/>
      <c r="ED25" s="1599"/>
      <c r="EE25" s="1599"/>
      <c r="EF25" s="1599"/>
      <c r="EG25" s="1599"/>
      <c r="EH25" s="1599"/>
      <c r="EI25" s="1599"/>
      <c r="EJ25" s="1599"/>
      <c r="EK25" s="1599"/>
      <c r="EL25" s="1599"/>
      <c r="EM25" s="1599"/>
      <c r="EN25" s="1599"/>
      <c r="EO25" s="1599"/>
      <c r="EP25" s="1599"/>
      <c r="EQ25" s="1599"/>
      <c r="ER25" s="1599"/>
      <c r="ES25" s="1599"/>
      <c r="ET25" s="1599"/>
      <c r="EU25" s="1599"/>
      <c r="EV25" s="1599"/>
      <c r="EW25" s="1599"/>
      <c r="EX25" s="1599"/>
      <c r="EY25" s="1599"/>
      <c r="EZ25" s="1599"/>
      <c r="FA25" s="1599"/>
      <c r="FB25" s="1599"/>
      <c r="FC25" s="1599"/>
      <c r="FD25" s="1599"/>
      <c r="FE25" s="1599"/>
      <c r="FF25" s="1599"/>
      <c r="FG25" s="1599"/>
      <c r="FH25" s="1599"/>
      <c r="FI25" s="1599"/>
      <c r="FJ25" s="1600"/>
      <c r="FK25" s="433"/>
      <c r="FL25" s="433"/>
      <c r="FM25" s="433"/>
      <c r="FN25" s="433"/>
      <c r="FO25" s="433"/>
      <c r="FP25" s="433"/>
      <c r="FQ25" s="433"/>
      <c r="FR25" s="433"/>
      <c r="FS25" s="433"/>
      <c r="FT25" s="433"/>
      <c r="FU25" s="433"/>
      <c r="FV25" s="443"/>
    </row>
    <row r="26" spans="3:178" s="431" customFormat="1" ht="3.75" customHeight="1" x14ac:dyDescent="0.15">
      <c r="C26" s="432"/>
      <c r="D26" s="433"/>
      <c r="E26" s="433"/>
      <c r="F26" s="433"/>
      <c r="G26" s="433"/>
      <c r="H26" s="433"/>
      <c r="I26" s="433"/>
      <c r="J26" s="433"/>
      <c r="K26" s="433"/>
      <c r="L26" s="433"/>
      <c r="M26" s="433"/>
      <c r="N26" s="433"/>
      <c r="O26" s="1598"/>
      <c r="P26" s="1599"/>
      <c r="Q26" s="1599"/>
      <c r="R26" s="1599"/>
      <c r="S26" s="1599"/>
      <c r="T26" s="1599"/>
      <c r="U26" s="1599"/>
      <c r="V26" s="1599"/>
      <c r="W26" s="1599"/>
      <c r="X26" s="1599"/>
      <c r="Y26" s="1599"/>
      <c r="Z26" s="1599"/>
      <c r="AA26" s="1599"/>
      <c r="AB26" s="1599"/>
      <c r="AC26" s="1599"/>
      <c r="AD26" s="1599"/>
      <c r="AE26" s="1599"/>
      <c r="AF26" s="1599"/>
      <c r="AG26" s="1599"/>
      <c r="AH26" s="1599"/>
      <c r="AI26" s="1599"/>
      <c r="AJ26" s="1599"/>
      <c r="AK26" s="1599"/>
      <c r="AL26" s="1599"/>
      <c r="AM26" s="1599"/>
      <c r="AN26" s="1599"/>
      <c r="AO26" s="1599"/>
      <c r="AP26" s="1599"/>
      <c r="AQ26" s="1599"/>
      <c r="AR26" s="1599"/>
      <c r="AS26" s="1599"/>
      <c r="AT26" s="1599"/>
      <c r="AU26" s="1599"/>
      <c r="AV26" s="1599"/>
      <c r="AW26" s="1599"/>
      <c r="AX26" s="1599"/>
      <c r="AY26" s="1599"/>
      <c r="AZ26" s="1599"/>
      <c r="BA26" s="1599"/>
      <c r="BB26" s="1599"/>
      <c r="BC26" s="1599"/>
      <c r="BD26" s="1599"/>
      <c r="BE26" s="1599"/>
      <c r="BF26" s="1599"/>
      <c r="BG26" s="1599"/>
      <c r="BH26" s="1599"/>
      <c r="BI26" s="1599"/>
      <c r="BJ26" s="1599"/>
      <c r="BK26" s="1599"/>
      <c r="BL26" s="1599"/>
      <c r="BM26" s="1599"/>
      <c r="BN26" s="1599"/>
      <c r="BO26" s="1599"/>
      <c r="BP26" s="1599"/>
      <c r="BQ26" s="1599"/>
      <c r="BR26" s="1599"/>
      <c r="BS26" s="1599"/>
      <c r="BT26" s="1600"/>
      <c r="BU26" s="433"/>
      <c r="BV26" s="433"/>
      <c r="BW26" s="433"/>
      <c r="BX26" s="433"/>
      <c r="BY26" s="433"/>
      <c r="BZ26" s="433"/>
      <c r="CA26" s="433"/>
      <c r="CB26" s="433"/>
      <c r="CC26" s="433"/>
      <c r="CD26" s="433"/>
      <c r="CE26" s="433"/>
      <c r="CF26" s="443"/>
      <c r="CS26" s="432"/>
      <c r="CT26" s="433"/>
      <c r="CU26" s="433"/>
      <c r="CV26" s="433"/>
      <c r="CW26" s="433"/>
      <c r="CX26" s="433"/>
      <c r="CY26" s="433"/>
      <c r="CZ26" s="433"/>
      <c r="DA26" s="433"/>
      <c r="DB26" s="433"/>
      <c r="DC26" s="433"/>
      <c r="DD26" s="433"/>
      <c r="DE26" s="1598"/>
      <c r="DF26" s="1599"/>
      <c r="DG26" s="1599"/>
      <c r="DH26" s="1599"/>
      <c r="DI26" s="1599"/>
      <c r="DJ26" s="1599"/>
      <c r="DK26" s="1599"/>
      <c r="DL26" s="1599"/>
      <c r="DM26" s="1599"/>
      <c r="DN26" s="1599"/>
      <c r="DO26" s="1599"/>
      <c r="DP26" s="1599"/>
      <c r="DQ26" s="1599"/>
      <c r="DR26" s="1599"/>
      <c r="DS26" s="1599"/>
      <c r="DT26" s="1599"/>
      <c r="DU26" s="1599"/>
      <c r="DV26" s="1599"/>
      <c r="DW26" s="1599"/>
      <c r="DX26" s="1599"/>
      <c r="DY26" s="1599"/>
      <c r="DZ26" s="1599"/>
      <c r="EA26" s="1599"/>
      <c r="EB26" s="1599"/>
      <c r="EC26" s="1599"/>
      <c r="ED26" s="1599"/>
      <c r="EE26" s="1599"/>
      <c r="EF26" s="1599"/>
      <c r="EG26" s="1599"/>
      <c r="EH26" s="1599"/>
      <c r="EI26" s="1599"/>
      <c r="EJ26" s="1599"/>
      <c r="EK26" s="1599"/>
      <c r="EL26" s="1599"/>
      <c r="EM26" s="1599"/>
      <c r="EN26" s="1599"/>
      <c r="EO26" s="1599"/>
      <c r="EP26" s="1599"/>
      <c r="EQ26" s="1599"/>
      <c r="ER26" s="1599"/>
      <c r="ES26" s="1599"/>
      <c r="ET26" s="1599"/>
      <c r="EU26" s="1599"/>
      <c r="EV26" s="1599"/>
      <c r="EW26" s="1599"/>
      <c r="EX26" s="1599"/>
      <c r="EY26" s="1599"/>
      <c r="EZ26" s="1599"/>
      <c r="FA26" s="1599"/>
      <c r="FB26" s="1599"/>
      <c r="FC26" s="1599"/>
      <c r="FD26" s="1599"/>
      <c r="FE26" s="1599"/>
      <c r="FF26" s="1599"/>
      <c r="FG26" s="1599"/>
      <c r="FH26" s="1599"/>
      <c r="FI26" s="1599"/>
      <c r="FJ26" s="1600"/>
      <c r="FK26" s="433"/>
      <c r="FL26" s="433"/>
      <c r="FM26" s="433"/>
      <c r="FN26" s="433"/>
      <c r="FO26" s="433"/>
      <c r="FP26" s="433"/>
      <c r="FQ26" s="433"/>
      <c r="FR26" s="433"/>
      <c r="FS26" s="433"/>
      <c r="FT26" s="433"/>
      <c r="FU26" s="433"/>
      <c r="FV26" s="443"/>
    </row>
    <row r="27" spans="3:178" s="431" customFormat="1" ht="3.75" customHeight="1" x14ac:dyDescent="0.15">
      <c r="C27" s="446"/>
      <c r="D27" s="433"/>
      <c r="E27" s="433"/>
      <c r="F27" s="433"/>
      <c r="G27" s="433"/>
      <c r="H27" s="433"/>
      <c r="I27" s="433"/>
      <c r="J27" s="433"/>
      <c r="K27" s="433"/>
      <c r="L27" s="433"/>
      <c r="M27" s="433"/>
      <c r="N27" s="433"/>
      <c r="O27" s="1598"/>
      <c r="P27" s="1599"/>
      <c r="Q27" s="1599"/>
      <c r="R27" s="1599"/>
      <c r="S27" s="1599"/>
      <c r="T27" s="1599"/>
      <c r="U27" s="1599"/>
      <c r="V27" s="1599"/>
      <c r="W27" s="1599"/>
      <c r="X27" s="1599"/>
      <c r="Y27" s="1599"/>
      <c r="Z27" s="1599"/>
      <c r="AA27" s="1599"/>
      <c r="AB27" s="1599"/>
      <c r="AC27" s="1599"/>
      <c r="AD27" s="1599"/>
      <c r="AE27" s="1599"/>
      <c r="AF27" s="1599"/>
      <c r="AG27" s="1599"/>
      <c r="AH27" s="1599"/>
      <c r="AI27" s="1599"/>
      <c r="AJ27" s="1599"/>
      <c r="AK27" s="1599"/>
      <c r="AL27" s="1599"/>
      <c r="AM27" s="1599"/>
      <c r="AN27" s="1599"/>
      <c r="AO27" s="1599"/>
      <c r="AP27" s="1599"/>
      <c r="AQ27" s="1599"/>
      <c r="AR27" s="1599"/>
      <c r="AS27" s="1599"/>
      <c r="AT27" s="1599"/>
      <c r="AU27" s="1599"/>
      <c r="AV27" s="1599"/>
      <c r="AW27" s="1599"/>
      <c r="AX27" s="1599"/>
      <c r="AY27" s="1599"/>
      <c r="AZ27" s="1599"/>
      <c r="BA27" s="1599"/>
      <c r="BB27" s="1599"/>
      <c r="BC27" s="1599"/>
      <c r="BD27" s="1599"/>
      <c r="BE27" s="1599"/>
      <c r="BF27" s="1599"/>
      <c r="BG27" s="1599"/>
      <c r="BH27" s="1599"/>
      <c r="BI27" s="1599"/>
      <c r="BJ27" s="1599"/>
      <c r="BK27" s="1599"/>
      <c r="BL27" s="1599"/>
      <c r="BM27" s="1599"/>
      <c r="BN27" s="1599"/>
      <c r="BO27" s="1599"/>
      <c r="BP27" s="1599"/>
      <c r="BQ27" s="1599"/>
      <c r="BR27" s="1599"/>
      <c r="BS27" s="1599"/>
      <c r="BT27" s="1600"/>
      <c r="BU27" s="433"/>
      <c r="BV27" s="433"/>
      <c r="BW27" s="433"/>
      <c r="BX27" s="433"/>
      <c r="BY27" s="433"/>
      <c r="BZ27" s="433"/>
      <c r="CA27" s="433"/>
      <c r="CB27" s="433"/>
      <c r="CC27" s="433"/>
      <c r="CD27" s="433"/>
      <c r="CE27" s="433"/>
      <c r="CF27" s="443"/>
      <c r="CS27" s="446"/>
      <c r="CT27" s="433"/>
      <c r="CU27" s="433"/>
      <c r="CV27" s="433"/>
      <c r="CW27" s="433"/>
      <c r="CX27" s="433"/>
      <c r="CY27" s="433"/>
      <c r="CZ27" s="433"/>
      <c r="DA27" s="433"/>
      <c r="DB27" s="433"/>
      <c r="DC27" s="433"/>
      <c r="DD27" s="433"/>
      <c r="DE27" s="1598"/>
      <c r="DF27" s="1599"/>
      <c r="DG27" s="1599"/>
      <c r="DH27" s="1599"/>
      <c r="DI27" s="1599"/>
      <c r="DJ27" s="1599"/>
      <c r="DK27" s="1599"/>
      <c r="DL27" s="1599"/>
      <c r="DM27" s="1599"/>
      <c r="DN27" s="1599"/>
      <c r="DO27" s="1599"/>
      <c r="DP27" s="1599"/>
      <c r="DQ27" s="1599"/>
      <c r="DR27" s="1599"/>
      <c r="DS27" s="1599"/>
      <c r="DT27" s="1599"/>
      <c r="DU27" s="1599"/>
      <c r="DV27" s="1599"/>
      <c r="DW27" s="1599"/>
      <c r="DX27" s="1599"/>
      <c r="DY27" s="1599"/>
      <c r="DZ27" s="1599"/>
      <c r="EA27" s="1599"/>
      <c r="EB27" s="1599"/>
      <c r="EC27" s="1599"/>
      <c r="ED27" s="1599"/>
      <c r="EE27" s="1599"/>
      <c r="EF27" s="1599"/>
      <c r="EG27" s="1599"/>
      <c r="EH27" s="1599"/>
      <c r="EI27" s="1599"/>
      <c r="EJ27" s="1599"/>
      <c r="EK27" s="1599"/>
      <c r="EL27" s="1599"/>
      <c r="EM27" s="1599"/>
      <c r="EN27" s="1599"/>
      <c r="EO27" s="1599"/>
      <c r="EP27" s="1599"/>
      <c r="EQ27" s="1599"/>
      <c r="ER27" s="1599"/>
      <c r="ES27" s="1599"/>
      <c r="ET27" s="1599"/>
      <c r="EU27" s="1599"/>
      <c r="EV27" s="1599"/>
      <c r="EW27" s="1599"/>
      <c r="EX27" s="1599"/>
      <c r="EY27" s="1599"/>
      <c r="EZ27" s="1599"/>
      <c r="FA27" s="1599"/>
      <c r="FB27" s="1599"/>
      <c r="FC27" s="1599"/>
      <c r="FD27" s="1599"/>
      <c r="FE27" s="1599"/>
      <c r="FF27" s="1599"/>
      <c r="FG27" s="1599"/>
      <c r="FH27" s="1599"/>
      <c r="FI27" s="1599"/>
      <c r="FJ27" s="1600"/>
      <c r="FK27" s="433"/>
      <c r="FL27" s="433"/>
      <c r="FM27" s="433"/>
      <c r="FN27" s="433"/>
      <c r="FO27" s="433"/>
      <c r="FP27" s="433"/>
      <c r="FQ27" s="433"/>
      <c r="FR27" s="433"/>
      <c r="FS27" s="433"/>
      <c r="FT27" s="433"/>
      <c r="FU27" s="433"/>
      <c r="FV27" s="443"/>
    </row>
    <row r="28" spans="3:178" s="439" customFormat="1" ht="3.75" customHeight="1" x14ac:dyDescent="0.2">
      <c r="C28" s="447"/>
      <c r="D28" s="433"/>
      <c r="E28" s="433"/>
      <c r="F28" s="433"/>
      <c r="G28" s="433"/>
      <c r="H28" s="433"/>
      <c r="I28" s="433"/>
      <c r="J28" s="433"/>
      <c r="K28" s="433"/>
      <c r="L28" s="433"/>
      <c r="M28" s="433"/>
      <c r="N28" s="433"/>
      <c r="O28" s="1598"/>
      <c r="P28" s="1599"/>
      <c r="Q28" s="1599"/>
      <c r="R28" s="1599"/>
      <c r="S28" s="1599"/>
      <c r="T28" s="1599"/>
      <c r="U28" s="1599"/>
      <c r="V28" s="1599"/>
      <c r="W28" s="1599"/>
      <c r="X28" s="1599"/>
      <c r="Y28" s="1599"/>
      <c r="Z28" s="1599"/>
      <c r="AA28" s="1599"/>
      <c r="AB28" s="1599"/>
      <c r="AC28" s="1599"/>
      <c r="AD28" s="1599"/>
      <c r="AE28" s="1599"/>
      <c r="AF28" s="1599"/>
      <c r="AG28" s="1599"/>
      <c r="AH28" s="1599"/>
      <c r="AI28" s="1599"/>
      <c r="AJ28" s="1599"/>
      <c r="AK28" s="1599"/>
      <c r="AL28" s="1599"/>
      <c r="AM28" s="1599"/>
      <c r="AN28" s="1599"/>
      <c r="AO28" s="1599"/>
      <c r="AP28" s="1599"/>
      <c r="AQ28" s="1599"/>
      <c r="AR28" s="1599"/>
      <c r="AS28" s="1599"/>
      <c r="AT28" s="1599"/>
      <c r="AU28" s="1599"/>
      <c r="AV28" s="1599"/>
      <c r="AW28" s="1599"/>
      <c r="AX28" s="1599"/>
      <c r="AY28" s="1599"/>
      <c r="AZ28" s="1599"/>
      <c r="BA28" s="1599"/>
      <c r="BB28" s="1599"/>
      <c r="BC28" s="1599"/>
      <c r="BD28" s="1599"/>
      <c r="BE28" s="1599"/>
      <c r="BF28" s="1599"/>
      <c r="BG28" s="1599"/>
      <c r="BH28" s="1599"/>
      <c r="BI28" s="1599"/>
      <c r="BJ28" s="1599"/>
      <c r="BK28" s="1599"/>
      <c r="BL28" s="1599"/>
      <c r="BM28" s="1599"/>
      <c r="BN28" s="1599"/>
      <c r="BO28" s="1599"/>
      <c r="BP28" s="1599"/>
      <c r="BQ28" s="1599"/>
      <c r="BR28" s="1599"/>
      <c r="BS28" s="1599"/>
      <c r="BT28" s="1600"/>
      <c r="BU28" s="433"/>
      <c r="BV28" s="433"/>
      <c r="BW28" s="433"/>
      <c r="BX28" s="433"/>
      <c r="BY28" s="433"/>
      <c r="BZ28" s="433"/>
      <c r="CA28" s="433"/>
      <c r="CB28" s="433"/>
      <c r="CC28" s="433"/>
      <c r="CD28" s="433"/>
      <c r="CE28" s="433"/>
      <c r="CF28" s="443"/>
      <c r="CG28" s="431"/>
      <c r="CH28" s="431"/>
      <c r="CS28" s="447"/>
      <c r="CT28" s="433"/>
      <c r="CU28" s="433"/>
      <c r="CV28" s="433"/>
      <c r="CW28" s="433"/>
      <c r="CX28" s="433"/>
      <c r="CY28" s="433"/>
      <c r="CZ28" s="433"/>
      <c r="DA28" s="433"/>
      <c r="DB28" s="433"/>
      <c r="DC28" s="433"/>
      <c r="DD28" s="433"/>
      <c r="DE28" s="1598"/>
      <c r="DF28" s="1599"/>
      <c r="DG28" s="1599"/>
      <c r="DH28" s="1599"/>
      <c r="DI28" s="1599"/>
      <c r="DJ28" s="1599"/>
      <c r="DK28" s="1599"/>
      <c r="DL28" s="1599"/>
      <c r="DM28" s="1599"/>
      <c r="DN28" s="1599"/>
      <c r="DO28" s="1599"/>
      <c r="DP28" s="1599"/>
      <c r="DQ28" s="1599"/>
      <c r="DR28" s="1599"/>
      <c r="DS28" s="1599"/>
      <c r="DT28" s="1599"/>
      <c r="DU28" s="1599"/>
      <c r="DV28" s="1599"/>
      <c r="DW28" s="1599"/>
      <c r="DX28" s="1599"/>
      <c r="DY28" s="1599"/>
      <c r="DZ28" s="1599"/>
      <c r="EA28" s="1599"/>
      <c r="EB28" s="1599"/>
      <c r="EC28" s="1599"/>
      <c r="ED28" s="1599"/>
      <c r="EE28" s="1599"/>
      <c r="EF28" s="1599"/>
      <c r="EG28" s="1599"/>
      <c r="EH28" s="1599"/>
      <c r="EI28" s="1599"/>
      <c r="EJ28" s="1599"/>
      <c r="EK28" s="1599"/>
      <c r="EL28" s="1599"/>
      <c r="EM28" s="1599"/>
      <c r="EN28" s="1599"/>
      <c r="EO28" s="1599"/>
      <c r="EP28" s="1599"/>
      <c r="EQ28" s="1599"/>
      <c r="ER28" s="1599"/>
      <c r="ES28" s="1599"/>
      <c r="ET28" s="1599"/>
      <c r="EU28" s="1599"/>
      <c r="EV28" s="1599"/>
      <c r="EW28" s="1599"/>
      <c r="EX28" s="1599"/>
      <c r="EY28" s="1599"/>
      <c r="EZ28" s="1599"/>
      <c r="FA28" s="1599"/>
      <c r="FB28" s="1599"/>
      <c r="FC28" s="1599"/>
      <c r="FD28" s="1599"/>
      <c r="FE28" s="1599"/>
      <c r="FF28" s="1599"/>
      <c r="FG28" s="1599"/>
      <c r="FH28" s="1599"/>
      <c r="FI28" s="1599"/>
      <c r="FJ28" s="1600"/>
      <c r="FK28" s="433"/>
      <c r="FL28" s="433"/>
      <c r="FM28" s="433"/>
      <c r="FN28" s="433"/>
      <c r="FO28" s="433"/>
      <c r="FP28" s="433"/>
      <c r="FQ28" s="433"/>
      <c r="FR28" s="433"/>
      <c r="FS28" s="433"/>
      <c r="FT28" s="433"/>
      <c r="FU28" s="433"/>
      <c r="FV28" s="443"/>
    </row>
    <row r="29" spans="3:178" s="431" customFormat="1" ht="3.75" customHeight="1" x14ac:dyDescent="0.15">
      <c r="C29" s="446"/>
      <c r="D29" s="433"/>
      <c r="E29" s="433"/>
      <c r="F29" s="433"/>
      <c r="G29" s="433"/>
      <c r="H29" s="433"/>
      <c r="I29" s="433"/>
      <c r="J29" s="433"/>
      <c r="K29" s="433"/>
      <c r="L29" s="433"/>
      <c r="M29" s="433"/>
      <c r="N29" s="433"/>
      <c r="O29" s="1598"/>
      <c r="P29" s="1599"/>
      <c r="Q29" s="1599"/>
      <c r="R29" s="1599"/>
      <c r="S29" s="1599"/>
      <c r="T29" s="1599"/>
      <c r="U29" s="1599"/>
      <c r="V29" s="1599"/>
      <c r="W29" s="1599"/>
      <c r="X29" s="1599"/>
      <c r="Y29" s="1599"/>
      <c r="Z29" s="1599"/>
      <c r="AA29" s="1599"/>
      <c r="AB29" s="1599"/>
      <c r="AC29" s="1599"/>
      <c r="AD29" s="1599"/>
      <c r="AE29" s="1599"/>
      <c r="AF29" s="1599"/>
      <c r="AG29" s="1599"/>
      <c r="AH29" s="1599"/>
      <c r="AI29" s="1599"/>
      <c r="AJ29" s="1599"/>
      <c r="AK29" s="1599"/>
      <c r="AL29" s="1599"/>
      <c r="AM29" s="1599"/>
      <c r="AN29" s="1599"/>
      <c r="AO29" s="1599"/>
      <c r="AP29" s="1599"/>
      <c r="AQ29" s="1599"/>
      <c r="AR29" s="1599"/>
      <c r="AS29" s="1599"/>
      <c r="AT29" s="1599"/>
      <c r="AU29" s="1599"/>
      <c r="AV29" s="1599"/>
      <c r="AW29" s="1599"/>
      <c r="AX29" s="1599"/>
      <c r="AY29" s="1599"/>
      <c r="AZ29" s="1599"/>
      <c r="BA29" s="1599"/>
      <c r="BB29" s="1599"/>
      <c r="BC29" s="1599"/>
      <c r="BD29" s="1599"/>
      <c r="BE29" s="1599"/>
      <c r="BF29" s="1599"/>
      <c r="BG29" s="1599"/>
      <c r="BH29" s="1599"/>
      <c r="BI29" s="1599"/>
      <c r="BJ29" s="1599"/>
      <c r="BK29" s="1599"/>
      <c r="BL29" s="1599"/>
      <c r="BM29" s="1599"/>
      <c r="BN29" s="1599"/>
      <c r="BO29" s="1599"/>
      <c r="BP29" s="1599"/>
      <c r="BQ29" s="1599"/>
      <c r="BR29" s="1599"/>
      <c r="BS29" s="1599"/>
      <c r="BT29" s="1600"/>
      <c r="BU29" s="433"/>
      <c r="BV29" s="433"/>
      <c r="BW29" s="433"/>
      <c r="BX29" s="433"/>
      <c r="BY29" s="433"/>
      <c r="BZ29" s="433"/>
      <c r="CA29" s="433"/>
      <c r="CB29" s="433"/>
      <c r="CC29" s="433"/>
      <c r="CD29" s="433"/>
      <c r="CE29" s="433"/>
      <c r="CF29" s="443"/>
      <c r="CS29" s="446"/>
      <c r="CT29" s="433"/>
      <c r="CU29" s="433"/>
      <c r="CV29" s="433"/>
      <c r="CW29" s="433"/>
      <c r="CX29" s="433"/>
      <c r="CY29" s="433"/>
      <c r="CZ29" s="433"/>
      <c r="DA29" s="433"/>
      <c r="DB29" s="433"/>
      <c r="DC29" s="433"/>
      <c r="DD29" s="433"/>
      <c r="DE29" s="1598"/>
      <c r="DF29" s="1599"/>
      <c r="DG29" s="1599"/>
      <c r="DH29" s="1599"/>
      <c r="DI29" s="1599"/>
      <c r="DJ29" s="1599"/>
      <c r="DK29" s="1599"/>
      <c r="DL29" s="1599"/>
      <c r="DM29" s="1599"/>
      <c r="DN29" s="1599"/>
      <c r="DO29" s="1599"/>
      <c r="DP29" s="1599"/>
      <c r="DQ29" s="1599"/>
      <c r="DR29" s="1599"/>
      <c r="DS29" s="1599"/>
      <c r="DT29" s="1599"/>
      <c r="DU29" s="1599"/>
      <c r="DV29" s="1599"/>
      <c r="DW29" s="1599"/>
      <c r="DX29" s="1599"/>
      <c r="DY29" s="1599"/>
      <c r="DZ29" s="1599"/>
      <c r="EA29" s="1599"/>
      <c r="EB29" s="1599"/>
      <c r="EC29" s="1599"/>
      <c r="ED29" s="1599"/>
      <c r="EE29" s="1599"/>
      <c r="EF29" s="1599"/>
      <c r="EG29" s="1599"/>
      <c r="EH29" s="1599"/>
      <c r="EI29" s="1599"/>
      <c r="EJ29" s="1599"/>
      <c r="EK29" s="1599"/>
      <c r="EL29" s="1599"/>
      <c r="EM29" s="1599"/>
      <c r="EN29" s="1599"/>
      <c r="EO29" s="1599"/>
      <c r="EP29" s="1599"/>
      <c r="EQ29" s="1599"/>
      <c r="ER29" s="1599"/>
      <c r="ES29" s="1599"/>
      <c r="ET29" s="1599"/>
      <c r="EU29" s="1599"/>
      <c r="EV29" s="1599"/>
      <c r="EW29" s="1599"/>
      <c r="EX29" s="1599"/>
      <c r="EY29" s="1599"/>
      <c r="EZ29" s="1599"/>
      <c r="FA29" s="1599"/>
      <c r="FB29" s="1599"/>
      <c r="FC29" s="1599"/>
      <c r="FD29" s="1599"/>
      <c r="FE29" s="1599"/>
      <c r="FF29" s="1599"/>
      <c r="FG29" s="1599"/>
      <c r="FH29" s="1599"/>
      <c r="FI29" s="1599"/>
      <c r="FJ29" s="1600"/>
      <c r="FK29" s="433"/>
      <c r="FL29" s="433"/>
      <c r="FM29" s="433"/>
      <c r="FN29" s="433"/>
      <c r="FO29" s="433"/>
      <c r="FP29" s="433"/>
      <c r="FQ29" s="433"/>
      <c r="FR29" s="433"/>
      <c r="FS29" s="433"/>
      <c r="FT29" s="433"/>
      <c r="FU29" s="433"/>
      <c r="FV29" s="443"/>
    </row>
    <row r="30" spans="3:178" s="431" customFormat="1" ht="3.75" customHeight="1" x14ac:dyDescent="0.15">
      <c r="C30" s="432"/>
      <c r="D30" s="433"/>
      <c r="E30" s="433"/>
      <c r="F30" s="433"/>
      <c r="G30" s="433"/>
      <c r="H30" s="433"/>
      <c r="I30" s="433"/>
      <c r="J30" s="433"/>
      <c r="K30" s="433"/>
      <c r="L30" s="433"/>
      <c r="M30" s="433"/>
      <c r="N30" s="433"/>
      <c r="O30" s="1598"/>
      <c r="P30" s="1599"/>
      <c r="Q30" s="1599"/>
      <c r="R30" s="1599"/>
      <c r="S30" s="1599"/>
      <c r="T30" s="1599"/>
      <c r="U30" s="1599"/>
      <c r="V30" s="1599"/>
      <c r="W30" s="1599"/>
      <c r="X30" s="1599"/>
      <c r="Y30" s="1599"/>
      <c r="Z30" s="1599"/>
      <c r="AA30" s="1599"/>
      <c r="AB30" s="1599"/>
      <c r="AC30" s="1599"/>
      <c r="AD30" s="1599"/>
      <c r="AE30" s="1599"/>
      <c r="AF30" s="1599"/>
      <c r="AG30" s="1599"/>
      <c r="AH30" s="1599"/>
      <c r="AI30" s="1599"/>
      <c r="AJ30" s="1599"/>
      <c r="AK30" s="1599"/>
      <c r="AL30" s="1599"/>
      <c r="AM30" s="1599"/>
      <c r="AN30" s="1599"/>
      <c r="AO30" s="1599"/>
      <c r="AP30" s="1599"/>
      <c r="AQ30" s="1599"/>
      <c r="AR30" s="1599"/>
      <c r="AS30" s="1599"/>
      <c r="AT30" s="1599"/>
      <c r="AU30" s="1599"/>
      <c r="AV30" s="1599"/>
      <c r="AW30" s="1599"/>
      <c r="AX30" s="1599"/>
      <c r="AY30" s="1599"/>
      <c r="AZ30" s="1599"/>
      <c r="BA30" s="1599"/>
      <c r="BB30" s="1599"/>
      <c r="BC30" s="1599"/>
      <c r="BD30" s="1599"/>
      <c r="BE30" s="1599"/>
      <c r="BF30" s="1599"/>
      <c r="BG30" s="1599"/>
      <c r="BH30" s="1599"/>
      <c r="BI30" s="1599"/>
      <c r="BJ30" s="1599"/>
      <c r="BK30" s="1599"/>
      <c r="BL30" s="1599"/>
      <c r="BM30" s="1599"/>
      <c r="BN30" s="1599"/>
      <c r="BO30" s="1599"/>
      <c r="BP30" s="1599"/>
      <c r="BQ30" s="1599"/>
      <c r="BR30" s="1599"/>
      <c r="BS30" s="1599"/>
      <c r="BT30" s="1600"/>
      <c r="BU30" s="433"/>
      <c r="BV30" s="433"/>
      <c r="BW30" s="433"/>
      <c r="BX30" s="433"/>
      <c r="BY30" s="433"/>
      <c r="BZ30" s="433"/>
      <c r="CA30" s="433"/>
      <c r="CB30" s="433"/>
      <c r="CC30" s="433"/>
      <c r="CD30" s="433"/>
      <c r="CE30" s="433"/>
      <c r="CF30" s="443"/>
      <c r="CS30" s="432"/>
      <c r="CT30" s="433"/>
      <c r="CU30" s="433"/>
      <c r="CV30" s="433"/>
      <c r="CW30" s="433"/>
      <c r="CX30" s="433"/>
      <c r="CY30" s="433"/>
      <c r="CZ30" s="433"/>
      <c r="DA30" s="433"/>
      <c r="DB30" s="433"/>
      <c r="DC30" s="433"/>
      <c r="DD30" s="433"/>
      <c r="DE30" s="1598"/>
      <c r="DF30" s="1599"/>
      <c r="DG30" s="1599"/>
      <c r="DH30" s="1599"/>
      <c r="DI30" s="1599"/>
      <c r="DJ30" s="1599"/>
      <c r="DK30" s="1599"/>
      <c r="DL30" s="1599"/>
      <c r="DM30" s="1599"/>
      <c r="DN30" s="1599"/>
      <c r="DO30" s="1599"/>
      <c r="DP30" s="1599"/>
      <c r="DQ30" s="1599"/>
      <c r="DR30" s="1599"/>
      <c r="DS30" s="1599"/>
      <c r="DT30" s="1599"/>
      <c r="DU30" s="1599"/>
      <c r="DV30" s="1599"/>
      <c r="DW30" s="1599"/>
      <c r="DX30" s="1599"/>
      <c r="DY30" s="1599"/>
      <c r="DZ30" s="1599"/>
      <c r="EA30" s="1599"/>
      <c r="EB30" s="1599"/>
      <c r="EC30" s="1599"/>
      <c r="ED30" s="1599"/>
      <c r="EE30" s="1599"/>
      <c r="EF30" s="1599"/>
      <c r="EG30" s="1599"/>
      <c r="EH30" s="1599"/>
      <c r="EI30" s="1599"/>
      <c r="EJ30" s="1599"/>
      <c r="EK30" s="1599"/>
      <c r="EL30" s="1599"/>
      <c r="EM30" s="1599"/>
      <c r="EN30" s="1599"/>
      <c r="EO30" s="1599"/>
      <c r="EP30" s="1599"/>
      <c r="EQ30" s="1599"/>
      <c r="ER30" s="1599"/>
      <c r="ES30" s="1599"/>
      <c r="ET30" s="1599"/>
      <c r="EU30" s="1599"/>
      <c r="EV30" s="1599"/>
      <c r="EW30" s="1599"/>
      <c r="EX30" s="1599"/>
      <c r="EY30" s="1599"/>
      <c r="EZ30" s="1599"/>
      <c r="FA30" s="1599"/>
      <c r="FB30" s="1599"/>
      <c r="FC30" s="1599"/>
      <c r="FD30" s="1599"/>
      <c r="FE30" s="1599"/>
      <c r="FF30" s="1599"/>
      <c r="FG30" s="1599"/>
      <c r="FH30" s="1599"/>
      <c r="FI30" s="1599"/>
      <c r="FJ30" s="1600"/>
      <c r="FK30" s="433"/>
      <c r="FL30" s="433"/>
      <c r="FM30" s="433"/>
      <c r="FN30" s="433"/>
      <c r="FO30" s="433"/>
      <c r="FP30" s="433"/>
      <c r="FQ30" s="433"/>
      <c r="FR30" s="433"/>
      <c r="FS30" s="433"/>
      <c r="FT30" s="433"/>
      <c r="FU30" s="433"/>
      <c r="FV30" s="443"/>
    </row>
    <row r="31" spans="3:178" s="431" customFormat="1" ht="3.75" customHeight="1" x14ac:dyDescent="0.15">
      <c r="C31" s="432"/>
      <c r="D31" s="433"/>
      <c r="E31" s="433"/>
      <c r="F31" s="433"/>
      <c r="G31" s="433"/>
      <c r="H31" s="433"/>
      <c r="I31" s="433"/>
      <c r="J31" s="433"/>
      <c r="K31" s="433"/>
      <c r="L31" s="433"/>
      <c r="M31" s="433"/>
      <c r="N31" s="433"/>
      <c r="O31" s="1598"/>
      <c r="P31" s="1599"/>
      <c r="Q31" s="1599"/>
      <c r="R31" s="1599"/>
      <c r="S31" s="1599"/>
      <c r="T31" s="1599"/>
      <c r="U31" s="1599"/>
      <c r="V31" s="1599"/>
      <c r="W31" s="1599"/>
      <c r="X31" s="1599"/>
      <c r="Y31" s="1599"/>
      <c r="Z31" s="1599"/>
      <c r="AA31" s="1599"/>
      <c r="AB31" s="1599"/>
      <c r="AC31" s="1599"/>
      <c r="AD31" s="1599"/>
      <c r="AE31" s="1599"/>
      <c r="AF31" s="1599"/>
      <c r="AG31" s="1599"/>
      <c r="AH31" s="1599"/>
      <c r="AI31" s="1599"/>
      <c r="AJ31" s="1599"/>
      <c r="AK31" s="1599"/>
      <c r="AL31" s="1599"/>
      <c r="AM31" s="1599"/>
      <c r="AN31" s="1599"/>
      <c r="AO31" s="1599"/>
      <c r="AP31" s="1599"/>
      <c r="AQ31" s="1599"/>
      <c r="AR31" s="1599"/>
      <c r="AS31" s="1599"/>
      <c r="AT31" s="1599"/>
      <c r="AU31" s="1599"/>
      <c r="AV31" s="1599"/>
      <c r="AW31" s="1599"/>
      <c r="AX31" s="1599"/>
      <c r="AY31" s="1599"/>
      <c r="AZ31" s="1599"/>
      <c r="BA31" s="1599"/>
      <c r="BB31" s="1599"/>
      <c r="BC31" s="1599"/>
      <c r="BD31" s="1599"/>
      <c r="BE31" s="1599"/>
      <c r="BF31" s="1599"/>
      <c r="BG31" s="1599"/>
      <c r="BH31" s="1599"/>
      <c r="BI31" s="1599"/>
      <c r="BJ31" s="1599"/>
      <c r="BK31" s="1599"/>
      <c r="BL31" s="1599"/>
      <c r="BM31" s="1599"/>
      <c r="BN31" s="1599"/>
      <c r="BO31" s="1599"/>
      <c r="BP31" s="1599"/>
      <c r="BQ31" s="1599"/>
      <c r="BR31" s="1599"/>
      <c r="BS31" s="1599"/>
      <c r="BT31" s="1600"/>
      <c r="BU31" s="433"/>
      <c r="BV31" s="433"/>
      <c r="BW31" s="433"/>
      <c r="BX31" s="433"/>
      <c r="BY31" s="433"/>
      <c r="BZ31" s="433"/>
      <c r="CA31" s="433"/>
      <c r="CB31" s="433"/>
      <c r="CC31" s="433"/>
      <c r="CD31" s="433"/>
      <c r="CE31" s="433"/>
      <c r="CF31" s="443"/>
      <c r="CS31" s="432"/>
      <c r="CT31" s="433"/>
      <c r="CU31" s="433"/>
      <c r="CV31" s="433"/>
      <c r="CW31" s="433"/>
      <c r="CX31" s="433"/>
      <c r="CY31" s="433"/>
      <c r="CZ31" s="433"/>
      <c r="DA31" s="433"/>
      <c r="DB31" s="433"/>
      <c r="DC31" s="433"/>
      <c r="DD31" s="433"/>
      <c r="DE31" s="1598"/>
      <c r="DF31" s="1599"/>
      <c r="DG31" s="1599"/>
      <c r="DH31" s="1599"/>
      <c r="DI31" s="1599"/>
      <c r="DJ31" s="1599"/>
      <c r="DK31" s="1599"/>
      <c r="DL31" s="1599"/>
      <c r="DM31" s="1599"/>
      <c r="DN31" s="1599"/>
      <c r="DO31" s="1599"/>
      <c r="DP31" s="1599"/>
      <c r="DQ31" s="1599"/>
      <c r="DR31" s="1599"/>
      <c r="DS31" s="1599"/>
      <c r="DT31" s="1599"/>
      <c r="DU31" s="1599"/>
      <c r="DV31" s="1599"/>
      <c r="DW31" s="1599"/>
      <c r="DX31" s="1599"/>
      <c r="DY31" s="1599"/>
      <c r="DZ31" s="1599"/>
      <c r="EA31" s="1599"/>
      <c r="EB31" s="1599"/>
      <c r="EC31" s="1599"/>
      <c r="ED31" s="1599"/>
      <c r="EE31" s="1599"/>
      <c r="EF31" s="1599"/>
      <c r="EG31" s="1599"/>
      <c r="EH31" s="1599"/>
      <c r="EI31" s="1599"/>
      <c r="EJ31" s="1599"/>
      <c r="EK31" s="1599"/>
      <c r="EL31" s="1599"/>
      <c r="EM31" s="1599"/>
      <c r="EN31" s="1599"/>
      <c r="EO31" s="1599"/>
      <c r="EP31" s="1599"/>
      <c r="EQ31" s="1599"/>
      <c r="ER31" s="1599"/>
      <c r="ES31" s="1599"/>
      <c r="ET31" s="1599"/>
      <c r="EU31" s="1599"/>
      <c r="EV31" s="1599"/>
      <c r="EW31" s="1599"/>
      <c r="EX31" s="1599"/>
      <c r="EY31" s="1599"/>
      <c r="EZ31" s="1599"/>
      <c r="FA31" s="1599"/>
      <c r="FB31" s="1599"/>
      <c r="FC31" s="1599"/>
      <c r="FD31" s="1599"/>
      <c r="FE31" s="1599"/>
      <c r="FF31" s="1599"/>
      <c r="FG31" s="1599"/>
      <c r="FH31" s="1599"/>
      <c r="FI31" s="1599"/>
      <c r="FJ31" s="1600"/>
      <c r="FK31" s="433"/>
      <c r="FL31" s="433"/>
      <c r="FM31" s="433"/>
      <c r="FN31" s="433"/>
      <c r="FO31" s="433"/>
      <c r="FP31" s="433"/>
      <c r="FQ31" s="433"/>
      <c r="FR31" s="433"/>
      <c r="FS31" s="433"/>
      <c r="FT31" s="433"/>
      <c r="FU31" s="433"/>
      <c r="FV31" s="443"/>
    </row>
    <row r="32" spans="3:178" s="431" customFormat="1" ht="3.75" customHeight="1" x14ac:dyDescent="0.15">
      <c r="C32" s="432"/>
      <c r="D32" s="433"/>
      <c r="E32" s="433"/>
      <c r="F32" s="433"/>
      <c r="G32" s="433"/>
      <c r="H32" s="433"/>
      <c r="I32" s="433"/>
      <c r="J32" s="433"/>
      <c r="K32" s="433"/>
      <c r="L32" s="433"/>
      <c r="M32" s="433"/>
      <c r="N32" s="433"/>
      <c r="O32" s="1598"/>
      <c r="P32" s="1599"/>
      <c r="Q32" s="1599"/>
      <c r="R32" s="1599"/>
      <c r="S32" s="1599"/>
      <c r="T32" s="1599"/>
      <c r="U32" s="1599"/>
      <c r="V32" s="1599"/>
      <c r="W32" s="1599"/>
      <c r="X32" s="1599"/>
      <c r="Y32" s="1599"/>
      <c r="Z32" s="1599"/>
      <c r="AA32" s="1599"/>
      <c r="AB32" s="1599"/>
      <c r="AC32" s="1599"/>
      <c r="AD32" s="1599"/>
      <c r="AE32" s="1599"/>
      <c r="AF32" s="1599"/>
      <c r="AG32" s="1599"/>
      <c r="AH32" s="1599"/>
      <c r="AI32" s="1599"/>
      <c r="AJ32" s="1599"/>
      <c r="AK32" s="1599"/>
      <c r="AL32" s="1599"/>
      <c r="AM32" s="1599"/>
      <c r="AN32" s="1599"/>
      <c r="AO32" s="1599"/>
      <c r="AP32" s="1599"/>
      <c r="AQ32" s="1599"/>
      <c r="AR32" s="1599"/>
      <c r="AS32" s="1599"/>
      <c r="AT32" s="1599"/>
      <c r="AU32" s="1599"/>
      <c r="AV32" s="1599"/>
      <c r="AW32" s="1599"/>
      <c r="AX32" s="1599"/>
      <c r="AY32" s="1599"/>
      <c r="AZ32" s="1599"/>
      <c r="BA32" s="1599"/>
      <c r="BB32" s="1599"/>
      <c r="BC32" s="1599"/>
      <c r="BD32" s="1599"/>
      <c r="BE32" s="1599"/>
      <c r="BF32" s="1599"/>
      <c r="BG32" s="1599"/>
      <c r="BH32" s="1599"/>
      <c r="BI32" s="1599"/>
      <c r="BJ32" s="1599"/>
      <c r="BK32" s="1599"/>
      <c r="BL32" s="1599"/>
      <c r="BM32" s="1599"/>
      <c r="BN32" s="1599"/>
      <c r="BO32" s="1599"/>
      <c r="BP32" s="1599"/>
      <c r="BQ32" s="1599"/>
      <c r="BR32" s="1599"/>
      <c r="BS32" s="1599"/>
      <c r="BT32" s="1600"/>
      <c r="BU32" s="433"/>
      <c r="BV32" s="433"/>
      <c r="BW32" s="433"/>
      <c r="BX32" s="433"/>
      <c r="BY32" s="433"/>
      <c r="BZ32" s="433"/>
      <c r="CA32" s="433"/>
      <c r="CB32" s="433"/>
      <c r="CC32" s="433"/>
      <c r="CD32" s="433"/>
      <c r="CE32" s="433"/>
      <c r="CF32" s="443"/>
      <c r="CS32" s="432"/>
      <c r="CT32" s="433"/>
      <c r="CU32" s="433"/>
      <c r="CV32" s="433"/>
      <c r="CW32" s="433"/>
      <c r="CX32" s="433"/>
      <c r="CY32" s="433"/>
      <c r="CZ32" s="433"/>
      <c r="DA32" s="433"/>
      <c r="DB32" s="433"/>
      <c r="DC32" s="433"/>
      <c r="DD32" s="433"/>
      <c r="DE32" s="1598"/>
      <c r="DF32" s="1599"/>
      <c r="DG32" s="1599"/>
      <c r="DH32" s="1599"/>
      <c r="DI32" s="1599"/>
      <c r="DJ32" s="1599"/>
      <c r="DK32" s="1599"/>
      <c r="DL32" s="1599"/>
      <c r="DM32" s="1599"/>
      <c r="DN32" s="1599"/>
      <c r="DO32" s="1599"/>
      <c r="DP32" s="1599"/>
      <c r="DQ32" s="1599"/>
      <c r="DR32" s="1599"/>
      <c r="DS32" s="1599"/>
      <c r="DT32" s="1599"/>
      <c r="DU32" s="1599"/>
      <c r="DV32" s="1599"/>
      <c r="DW32" s="1599"/>
      <c r="DX32" s="1599"/>
      <c r="DY32" s="1599"/>
      <c r="DZ32" s="1599"/>
      <c r="EA32" s="1599"/>
      <c r="EB32" s="1599"/>
      <c r="EC32" s="1599"/>
      <c r="ED32" s="1599"/>
      <c r="EE32" s="1599"/>
      <c r="EF32" s="1599"/>
      <c r="EG32" s="1599"/>
      <c r="EH32" s="1599"/>
      <c r="EI32" s="1599"/>
      <c r="EJ32" s="1599"/>
      <c r="EK32" s="1599"/>
      <c r="EL32" s="1599"/>
      <c r="EM32" s="1599"/>
      <c r="EN32" s="1599"/>
      <c r="EO32" s="1599"/>
      <c r="EP32" s="1599"/>
      <c r="EQ32" s="1599"/>
      <c r="ER32" s="1599"/>
      <c r="ES32" s="1599"/>
      <c r="ET32" s="1599"/>
      <c r="EU32" s="1599"/>
      <c r="EV32" s="1599"/>
      <c r="EW32" s="1599"/>
      <c r="EX32" s="1599"/>
      <c r="EY32" s="1599"/>
      <c r="EZ32" s="1599"/>
      <c r="FA32" s="1599"/>
      <c r="FB32" s="1599"/>
      <c r="FC32" s="1599"/>
      <c r="FD32" s="1599"/>
      <c r="FE32" s="1599"/>
      <c r="FF32" s="1599"/>
      <c r="FG32" s="1599"/>
      <c r="FH32" s="1599"/>
      <c r="FI32" s="1599"/>
      <c r="FJ32" s="1600"/>
      <c r="FK32" s="433"/>
      <c r="FL32" s="433"/>
      <c r="FM32" s="433"/>
      <c r="FN32" s="433"/>
      <c r="FO32" s="433"/>
      <c r="FP32" s="433"/>
      <c r="FQ32" s="433"/>
      <c r="FR32" s="433"/>
      <c r="FS32" s="433"/>
      <c r="FT32" s="433"/>
      <c r="FU32" s="433"/>
      <c r="FV32" s="443"/>
    </row>
    <row r="33" spans="3:199" s="431" customFormat="1" ht="3.75" customHeight="1" x14ac:dyDescent="0.15">
      <c r="C33" s="432"/>
      <c r="D33" s="433"/>
      <c r="E33" s="433"/>
      <c r="F33" s="433"/>
      <c r="G33" s="433"/>
      <c r="H33" s="433"/>
      <c r="I33" s="433"/>
      <c r="J33" s="433"/>
      <c r="K33" s="433"/>
      <c r="L33" s="433"/>
      <c r="M33" s="433"/>
      <c r="N33" s="433"/>
      <c r="O33" s="1598"/>
      <c r="P33" s="1599"/>
      <c r="Q33" s="1599"/>
      <c r="R33" s="1599"/>
      <c r="S33" s="1599"/>
      <c r="T33" s="1599"/>
      <c r="U33" s="1599"/>
      <c r="V33" s="1599"/>
      <c r="W33" s="1599"/>
      <c r="X33" s="1599"/>
      <c r="Y33" s="1599"/>
      <c r="Z33" s="1599"/>
      <c r="AA33" s="1599"/>
      <c r="AB33" s="1599"/>
      <c r="AC33" s="1599"/>
      <c r="AD33" s="1599"/>
      <c r="AE33" s="1599"/>
      <c r="AF33" s="1599"/>
      <c r="AG33" s="1599"/>
      <c r="AH33" s="1599"/>
      <c r="AI33" s="1599"/>
      <c r="AJ33" s="1599"/>
      <c r="AK33" s="1599"/>
      <c r="AL33" s="1599"/>
      <c r="AM33" s="1599"/>
      <c r="AN33" s="1599"/>
      <c r="AO33" s="1599"/>
      <c r="AP33" s="1599"/>
      <c r="AQ33" s="1599"/>
      <c r="AR33" s="1599"/>
      <c r="AS33" s="1599"/>
      <c r="AT33" s="1599"/>
      <c r="AU33" s="1599"/>
      <c r="AV33" s="1599"/>
      <c r="AW33" s="1599"/>
      <c r="AX33" s="1599"/>
      <c r="AY33" s="1599"/>
      <c r="AZ33" s="1599"/>
      <c r="BA33" s="1599"/>
      <c r="BB33" s="1599"/>
      <c r="BC33" s="1599"/>
      <c r="BD33" s="1599"/>
      <c r="BE33" s="1599"/>
      <c r="BF33" s="1599"/>
      <c r="BG33" s="1599"/>
      <c r="BH33" s="1599"/>
      <c r="BI33" s="1599"/>
      <c r="BJ33" s="1599"/>
      <c r="BK33" s="1599"/>
      <c r="BL33" s="1599"/>
      <c r="BM33" s="1599"/>
      <c r="BN33" s="1599"/>
      <c r="BO33" s="1599"/>
      <c r="BP33" s="1599"/>
      <c r="BQ33" s="1599"/>
      <c r="BR33" s="1599"/>
      <c r="BS33" s="1599"/>
      <c r="BT33" s="1600"/>
      <c r="BU33" s="433"/>
      <c r="BV33" s="433"/>
      <c r="BW33" s="433"/>
      <c r="BX33" s="433"/>
      <c r="BY33" s="433"/>
      <c r="BZ33" s="433"/>
      <c r="CA33" s="433"/>
      <c r="CB33" s="433"/>
      <c r="CC33" s="433"/>
      <c r="CD33" s="433"/>
      <c r="CE33" s="433"/>
      <c r="CF33" s="443"/>
      <c r="CS33" s="432"/>
      <c r="CT33" s="433"/>
      <c r="CU33" s="433"/>
      <c r="CV33" s="433"/>
      <c r="CW33" s="433"/>
      <c r="CX33" s="433"/>
      <c r="CY33" s="433"/>
      <c r="CZ33" s="433"/>
      <c r="DA33" s="433"/>
      <c r="DB33" s="433"/>
      <c r="DC33" s="433"/>
      <c r="DD33" s="433"/>
      <c r="DE33" s="1598"/>
      <c r="DF33" s="1599"/>
      <c r="DG33" s="1599"/>
      <c r="DH33" s="1599"/>
      <c r="DI33" s="1599"/>
      <c r="DJ33" s="1599"/>
      <c r="DK33" s="1599"/>
      <c r="DL33" s="1599"/>
      <c r="DM33" s="1599"/>
      <c r="DN33" s="1599"/>
      <c r="DO33" s="1599"/>
      <c r="DP33" s="1599"/>
      <c r="DQ33" s="1599"/>
      <c r="DR33" s="1599"/>
      <c r="DS33" s="1599"/>
      <c r="DT33" s="1599"/>
      <c r="DU33" s="1599"/>
      <c r="DV33" s="1599"/>
      <c r="DW33" s="1599"/>
      <c r="DX33" s="1599"/>
      <c r="DY33" s="1599"/>
      <c r="DZ33" s="1599"/>
      <c r="EA33" s="1599"/>
      <c r="EB33" s="1599"/>
      <c r="EC33" s="1599"/>
      <c r="ED33" s="1599"/>
      <c r="EE33" s="1599"/>
      <c r="EF33" s="1599"/>
      <c r="EG33" s="1599"/>
      <c r="EH33" s="1599"/>
      <c r="EI33" s="1599"/>
      <c r="EJ33" s="1599"/>
      <c r="EK33" s="1599"/>
      <c r="EL33" s="1599"/>
      <c r="EM33" s="1599"/>
      <c r="EN33" s="1599"/>
      <c r="EO33" s="1599"/>
      <c r="EP33" s="1599"/>
      <c r="EQ33" s="1599"/>
      <c r="ER33" s="1599"/>
      <c r="ES33" s="1599"/>
      <c r="ET33" s="1599"/>
      <c r="EU33" s="1599"/>
      <c r="EV33" s="1599"/>
      <c r="EW33" s="1599"/>
      <c r="EX33" s="1599"/>
      <c r="EY33" s="1599"/>
      <c r="EZ33" s="1599"/>
      <c r="FA33" s="1599"/>
      <c r="FB33" s="1599"/>
      <c r="FC33" s="1599"/>
      <c r="FD33" s="1599"/>
      <c r="FE33" s="1599"/>
      <c r="FF33" s="1599"/>
      <c r="FG33" s="1599"/>
      <c r="FH33" s="1599"/>
      <c r="FI33" s="1599"/>
      <c r="FJ33" s="1600"/>
      <c r="FK33" s="433"/>
      <c r="FL33" s="433"/>
      <c r="FM33" s="433"/>
      <c r="FN33" s="433"/>
      <c r="FO33" s="433"/>
      <c r="FP33" s="433"/>
      <c r="FQ33" s="433"/>
      <c r="FR33" s="433"/>
      <c r="FS33" s="433"/>
      <c r="FT33" s="433"/>
      <c r="FU33" s="433"/>
      <c r="FV33" s="443"/>
    </row>
    <row r="34" spans="3:199" s="431" customFormat="1" ht="3.75" customHeight="1" x14ac:dyDescent="0.15">
      <c r="C34" s="432"/>
      <c r="D34" s="433"/>
      <c r="E34" s="433"/>
      <c r="F34" s="433"/>
      <c r="G34" s="433"/>
      <c r="H34" s="433"/>
      <c r="I34" s="433"/>
      <c r="J34" s="433"/>
      <c r="K34" s="433"/>
      <c r="L34" s="433"/>
      <c r="M34" s="433"/>
      <c r="N34" s="433"/>
      <c r="O34" s="1598"/>
      <c r="P34" s="1599"/>
      <c r="Q34" s="1599"/>
      <c r="R34" s="1599"/>
      <c r="S34" s="1599"/>
      <c r="T34" s="1599"/>
      <c r="U34" s="1599"/>
      <c r="V34" s="1599"/>
      <c r="W34" s="1599"/>
      <c r="X34" s="1599"/>
      <c r="Y34" s="1599"/>
      <c r="Z34" s="1599"/>
      <c r="AA34" s="1599"/>
      <c r="AB34" s="1599"/>
      <c r="AC34" s="1599"/>
      <c r="AD34" s="1599"/>
      <c r="AE34" s="1599"/>
      <c r="AF34" s="1599"/>
      <c r="AG34" s="1599"/>
      <c r="AH34" s="1599"/>
      <c r="AI34" s="1599"/>
      <c r="AJ34" s="1599"/>
      <c r="AK34" s="1599"/>
      <c r="AL34" s="1599"/>
      <c r="AM34" s="1599"/>
      <c r="AN34" s="1599"/>
      <c r="AO34" s="1599"/>
      <c r="AP34" s="1599"/>
      <c r="AQ34" s="1599"/>
      <c r="AR34" s="1599"/>
      <c r="AS34" s="1599"/>
      <c r="AT34" s="1599"/>
      <c r="AU34" s="1599"/>
      <c r="AV34" s="1599"/>
      <c r="AW34" s="1599"/>
      <c r="AX34" s="1599"/>
      <c r="AY34" s="1599"/>
      <c r="AZ34" s="1599"/>
      <c r="BA34" s="1599"/>
      <c r="BB34" s="1599"/>
      <c r="BC34" s="1599"/>
      <c r="BD34" s="1599"/>
      <c r="BE34" s="1599"/>
      <c r="BF34" s="1599"/>
      <c r="BG34" s="1599"/>
      <c r="BH34" s="1599"/>
      <c r="BI34" s="1599"/>
      <c r="BJ34" s="1599"/>
      <c r="BK34" s="1599"/>
      <c r="BL34" s="1599"/>
      <c r="BM34" s="1599"/>
      <c r="BN34" s="1599"/>
      <c r="BO34" s="1599"/>
      <c r="BP34" s="1599"/>
      <c r="BQ34" s="1599"/>
      <c r="BR34" s="1599"/>
      <c r="BS34" s="1599"/>
      <c r="BT34" s="1600"/>
      <c r="BU34" s="433"/>
      <c r="BV34" s="433"/>
      <c r="BW34" s="433"/>
      <c r="BX34" s="433"/>
      <c r="BY34" s="433"/>
      <c r="BZ34" s="433"/>
      <c r="CA34" s="433"/>
      <c r="CB34" s="433"/>
      <c r="CC34" s="433"/>
      <c r="CD34" s="433"/>
      <c r="CE34" s="433"/>
      <c r="CF34" s="443"/>
      <c r="CS34" s="432"/>
      <c r="CT34" s="433"/>
      <c r="CU34" s="433"/>
      <c r="CV34" s="433"/>
      <c r="CW34" s="433"/>
      <c r="CX34" s="433"/>
      <c r="CY34" s="433"/>
      <c r="CZ34" s="433"/>
      <c r="DA34" s="433"/>
      <c r="DB34" s="433"/>
      <c r="DC34" s="433"/>
      <c r="DD34" s="433"/>
      <c r="DE34" s="1598"/>
      <c r="DF34" s="1599"/>
      <c r="DG34" s="1599"/>
      <c r="DH34" s="1599"/>
      <c r="DI34" s="1599"/>
      <c r="DJ34" s="1599"/>
      <c r="DK34" s="1599"/>
      <c r="DL34" s="1599"/>
      <c r="DM34" s="1599"/>
      <c r="DN34" s="1599"/>
      <c r="DO34" s="1599"/>
      <c r="DP34" s="1599"/>
      <c r="DQ34" s="1599"/>
      <c r="DR34" s="1599"/>
      <c r="DS34" s="1599"/>
      <c r="DT34" s="1599"/>
      <c r="DU34" s="1599"/>
      <c r="DV34" s="1599"/>
      <c r="DW34" s="1599"/>
      <c r="DX34" s="1599"/>
      <c r="DY34" s="1599"/>
      <c r="DZ34" s="1599"/>
      <c r="EA34" s="1599"/>
      <c r="EB34" s="1599"/>
      <c r="EC34" s="1599"/>
      <c r="ED34" s="1599"/>
      <c r="EE34" s="1599"/>
      <c r="EF34" s="1599"/>
      <c r="EG34" s="1599"/>
      <c r="EH34" s="1599"/>
      <c r="EI34" s="1599"/>
      <c r="EJ34" s="1599"/>
      <c r="EK34" s="1599"/>
      <c r="EL34" s="1599"/>
      <c r="EM34" s="1599"/>
      <c r="EN34" s="1599"/>
      <c r="EO34" s="1599"/>
      <c r="EP34" s="1599"/>
      <c r="EQ34" s="1599"/>
      <c r="ER34" s="1599"/>
      <c r="ES34" s="1599"/>
      <c r="ET34" s="1599"/>
      <c r="EU34" s="1599"/>
      <c r="EV34" s="1599"/>
      <c r="EW34" s="1599"/>
      <c r="EX34" s="1599"/>
      <c r="EY34" s="1599"/>
      <c r="EZ34" s="1599"/>
      <c r="FA34" s="1599"/>
      <c r="FB34" s="1599"/>
      <c r="FC34" s="1599"/>
      <c r="FD34" s="1599"/>
      <c r="FE34" s="1599"/>
      <c r="FF34" s="1599"/>
      <c r="FG34" s="1599"/>
      <c r="FH34" s="1599"/>
      <c r="FI34" s="1599"/>
      <c r="FJ34" s="1600"/>
      <c r="FK34" s="433"/>
      <c r="FL34" s="433"/>
      <c r="FM34" s="433"/>
      <c r="FN34" s="433"/>
      <c r="FO34" s="433"/>
      <c r="FP34" s="433"/>
      <c r="FQ34" s="433"/>
      <c r="FR34" s="433"/>
      <c r="FS34" s="433"/>
      <c r="FT34" s="433"/>
      <c r="FU34" s="433"/>
      <c r="FV34" s="443"/>
    </row>
    <row r="35" spans="3:199" s="431" customFormat="1" ht="3.75" customHeight="1" x14ac:dyDescent="0.15">
      <c r="C35" s="432"/>
      <c r="D35" s="433"/>
      <c r="E35" s="433"/>
      <c r="F35" s="433"/>
      <c r="G35" s="433"/>
      <c r="H35" s="433"/>
      <c r="I35" s="433"/>
      <c r="J35" s="433"/>
      <c r="K35" s="433"/>
      <c r="L35" s="433"/>
      <c r="M35" s="433"/>
      <c r="N35" s="433"/>
      <c r="O35" s="1598"/>
      <c r="P35" s="1599"/>
      <c r="Q35" s="1599"/>
      <c r="R35" s="1599"/>
      <c r="S35" s="1599"/>
      <c r="T35" s="1599"/>
      <c r="U35" s="1599"/>
      <c r="V35" s="1599"/>
      <c r="W35" s="1599"/>
      <c r="X35" s="1599"/>
      <c r="Y35" s="1599"/>
      <c r="Z35" s="1599"/>
      <c r="AA35" s="1599"/>
      <c r="AB35" s="1599"/>
      <c r="AC35" s="1599"/>
      <c r="AD35" s="1599"/>
      <c r="AE35" s="1599"/>
      <c r="AF35" s="1599"/>
      <c r="AG35" s="1599"/>
      <c r="AH35" s="1599"/>
      <c r="AI35" s="1599"/>
      <c r="AJ35" s="1599"/>
      <c r="AK35" s="1599"/>
      <c r="AL35" s="1599"/>
      <c r="AM35" s="1599"/>
      <c r="AN35" s="1599"/>
      <c r="AO35" s="1599"/>
      <c r="AP35" s="1599"/>
      <c r="AQ35" s="1599"/>
      <c r="AR35" s="1599"/>
      <c r="AS35" s="1599"/>
      <c r="AT35" s="1599"/>
      <c r="AU35" s="1599"/>
      <c r="AV35" s="1599"/>
      <c r="AW35" s="1599"/>
      <c r="AX35" s="1599"/>
      <c r="AY35" s="1599"/>
      <c r="AZ35" s="1599"/>
      <c r="BA35" s="1599"/>
      <c r="BB35" s="1599"/>
      <c r="BC35" s="1599"/>
      <c r="BD35" s="1599"/>
      <c r="BE35" s="1599"/>
      <c r="BF35" s="1599"/>
      <c r="BG35" s="1599"/>
      <c r="BH35" s="1599"/>
      <c r="BI35" s="1599"/>
      <c r="BJ35" s="1599"/>
      <c r="BK35" s="1599"/>
      <c r="BL35" s="1599"/>
      <c r="BM35" s="1599"/>
      <c r="BN35" s="1599"/>
      <c r="BO35" s="1599"/>
      <c r="BP35" s="1599"/>
      <c r="BQ35" s="1599"/>
      <c r="BR35" s="1599"/>
      <c r="BS35" s="1599"/>
      <c r="BT35" s="1600"/>
      <c r="BU35" s="433"/>
      <c r="BV35" s="433"/>
      <c r="BW35" s="433"/>
      <c r="BX35" s="433"/>
      <c r="BY35" s="433"/>
      <c r="BZ35" s="433"/>
      <c r="CA35" s="433"/>
      <c r="CB35" s="433"/>
      <c r="CC35" s="433"/>
      <c r="CD35" s="433"/>
      <c r="CE35" s="433"/>
      <c r="CF35" s="443"/>
      <c r="CS35" s="432"/>
      <c r="CT35" s="433"/>
      <c r="CU35" s="433"/>
      <c r="CV35" s="433"/>
      <c r="CW35" s="433"/>
      <c r="CX35" s="433"/>
      <c r="CY35" s="433"/>
      <c r="CZ35" s="433"/>
      <c r="DA35" s="433"/>
      <c r="DB35" s="433"/>
      <c r="DC35" s="433"/>
      <c r="DD35" s="433"/>
      <c r="DE35" s="1598"/>
      <c r="DF35" s="1599"/>
      <c r="DG35" s="1599"/>
      <c r="DH35" s="1599"/>
      <c r="DI35" s="1599"/>
      <c r="DJ35" s="1599"/>
      <c r="DK35" s="1599"/>
      <c r="DL35" s="1599"/>
      <c r="DM35" s="1599"/>
      <c r="DN35" s="1599"/>
      <c r="DO35" s="1599"/>
      <c r="DP35" s="1599"/>
      <c r="DQ35" s="1599"/>
      <c r="DR35" s="1599"/>
      <c r="DS35" s="1599"/>
      <c r="DT35" s="1599"/>
      <c r="DU35" s="1599"/>
      <c r="DV35" s="1599"/>
      <c r="DW35" s="1599"/>
      <c r="DX35" s="1599"/>
      <c r="DY35" s="1599"/>
      <c r="DZ35" s="1599"/>
      <c r="EA35" s="1599"/>
      <c r="EB35" s="1599"/>
      <c r="EC35" s="1599"/>
      <c r="ED35" s="1599"/>
      <c r="EE35" s="1599"/>
      <c r="EF35" s="1599"/>
      <c r="EG35" s="1599"/>
      <c r="EH35" s="1599"/>
      <c r="EI35" s="1599"/>
      <c r="EJ35" s="1599"/>
      <c r="EK35" s="1599"/>
      <c r="EL35" s="1599"/>
      <c r="EM35" s="1599"/>
      <c r="EN35" s="1599"/>
      <c r="EO35" s="1599"/>
      <c r="EP35" s="1599"/>
      <c r="EQ35" s="1599"/>
      <c r="ER35" s="1599"/>
      <c r="ES35" s="1599"/>
      <c r="ET35" s="1599"/>
      <c r="EU35" s="1599"/>
      <c r="EV35" s="1599"/>
      <c r="EW35" s="1599"/>
      <c r="EX35" s="1599"/>
      <c r="EY35" s="1599"/>
      <c r="EZ35" s="1599"/>
      <c r="FA35" s="1599"/>
      <c r="FB35" s="1599"/>
      <c r="FC35" s="1599"/>
      <c r="FD35" s="1599"/>
      <c r="FE35" s="1599"/>
      <c r="FF35" s="1599"/>
      <c r="FG35" s="1599"/>
      <c r="FH35" s="1599"/>
      <c r="FI35" s="1599"/>
      <c r="FJ35" s="1600"/>
      <c r="FK35" s="433"/>
      <c r="FL35" s="433"/>
      <c r="FM35" s="433"/>
      <c r="FN35" s="433"/>
      <c r="FO35" s="433"/>
      <c r="FP35" s="433"/>
      <c r="FQ35" s="433"/>
      <c r="FR35" s="433"/>
      <c r="FS35" s="433"/>
      <c r="FT35" s="433"/>
      <c r="FU35" s="433"/>
      <c r="FV35" s="443"/>
    </row>
    <row r="36" spans="3:199" s="431" customFormat="1" ht="3.75" customHeight="1" x14ac:dyDescent="0.15">
      <c r="C36" s="432"/>
      <c r="D36" s="433"/>
      <c r="E36" s="433"/>
      <c r="F36" s="433"/>
      <c r="G36" s="433"/>
      <c r="H36" s="433"/>
      <c r="I36" s="433"/>
      <c r="J36" s="433"/>
      <c r="K36" s="433"/>
      <c r="L36" s="433"/>
      <c r="M36" s="433"/>
      <c r="N36" s="433"/>
      <c r="O36" s="1598"/>
      <c r="P36" s="1599"/>
      <c r="Q36" s="1599"/>
      <c r="R36" s="1599"/>
      <c r="S36" s="1599"/>
      <c r="T36" s="1599"/>
      <c r="U36" s="1599"/>
      <c r="V36" s="1599"/>
      <c r="W36" s="1599"/>
      <c r="X36" s="1599"/>
      <c r="Y36" s="1599"/>
      <c r="Z36" s="1599"/>
      <c r="AA36" s="1599"/>
      <c r="AB36" s="1599"/>
      <c r="AC36" s="1599"/>
      <c r="AD36" s="1599"/>
      <c r="AE36" s="1599"/>
      <c r="AF36" s="1599"/>
      <c r="AG36" s="1599"/>
      <c r="AH36" s="1599"/>
      <c r="AI36" s="1599"/>
      <c r="AJ36" s="1599"/>
      <c r="AK36" s="1599"/>
      <c r="AL36" s="1599"/>
      <c r="AM36" s="1599"/>
      <c r="AN36" s="1599"/>
      <c r="AO36" s="1599"/>
      <c r="AP36" s="1599"/>
      <c r="AQ36" s="1599"/>
      <c r="AR36" s="1599"/>
      <c r="AS36" s="1599"/>
      <c r="AT36" s="1599"/>
      <c r="AU36" s="1599"/>
      <c r="AV36" s="1599"/>
      <c r="AW36" s="1599"/>
      <c r="AX36" s="1599"/>
      <c r="AY36" s="1599"/>
      <c r="AZ36" s="1599"/>
      <c r="BA36" s="1599"/>
      <c r="BB36" s="1599"/>
      <c r="BC36" s="1599"/>
      <c r="BD36" s="1599"/>
      <c r="BE36" s="1599"/>
      <c r="BF36" s="1599"/>
      <c r="BG36" s="1599"/>
      <c r="BH36" s="1599"/>
      <c r="BI36" s="1599"/>
      <c r="BJ36" s="1599"/>
      <c r="BK36" s="1599"/>
      <c r="BL36" s="1599"/>
      <c r="BM36" s="1599"/>
      <c r="BN36" s="1599"/>
      <c r="BO36" s="1599"/>
      <c r="BP36" s="1599"/>
      <c r="BQ36" s="1599"/>
      <c r="BR36" s="1599"/>
      <c r="BS36" s="1599"/>
      <c r="BT36" s="1600"/>
      <c r="BU36" s="433"/>
      <c r="BV36" s="433"/>
      <c r="BW36" s="433"/>
      <c r="BX36" s="433"/>
      <c r="BY36" s="433"/>
      <c r="BZ36" s="433"/>
      <c r="CA36" s="433"/>
      <c r="CB36" s="433"/>
      <c r="CC36" s="433"/>
      <c r="CD36" s="433"/>
      <c r="CE36" s="433"/>
      <c r="CF36" s="443"/>
      <c r="CS36" s="432"/>
      <c r="CT36" s="433"/>
      <c r="CU36" s="433"/>
      <c r="CV36" s="433"/>
      <c r="CW36" s="433"/>
      <c r="CX36" s="433"/>
      <c r="CY36" s="433"/>
      <c r="CZ36" s="433"/>
      <c r="DA36" s="433"/>
      <c r="DB36" s="433"/>
      <c r="DC36" s="433"/>
      <c r="DD36" s="433"/>
      <c r="DE36" s="1598"/>
      <c r="DF36" s="1599"/>
      <c r="DG36" s="1599"/>
      <c r="DH36" s="1599"/>
      <c r="DI36" s="1599"/>
      <c r="DJ36" s="1599"/>
      <c r="DK36" s="1599"/>
      <c r="DL36" s="1599"/>
      <c r="DM36" s="1599"/>
      <c r="DN36" s="1599"/>
      <c r="DO36" s="1599"/>
      <c r="DP36" s="1599"/>
      <c r="DQ36" s="1599"/>
      <c r="DR36" s="1599"/>
      <c r="DS36" s="1599"/>
      <c r="DT36" s="1599"/>
      <c r="DU36" s="1599"/>
      <c r="DV36" s="1599"/>
      <c r="DW36" s="1599"/>
      <c r="DX36" s="1599"/>
      <c r="DY36" s="1599"/>
      <c r="DZ36" s="1599"/>
      <c r="EA36" s="1599"/>
      <c r="EB36" s="1599"/>
      <c r="EC36" s="1599"/>
      <c r="ED36" s="1599"/>
      <c r="EE36" s="1599"/>
      <c r="EF36" s="1599"/>
      <c r="EG36" s="1599"/>
      <c r="EH36" s="1599"/>
      <c r="EI36" s="1599"/>
      <c r="EJ36" s="1599"/>
      <c r="EK36" s="1599"/>
      <c r="EL36" s="1599"/>
      <c r="EM36" s="1599"/>
      <c r="EN36" s="1599"/>
      <c r="EO36" s="1599"/>
      <c r="EP36" s="1599"/>
      <c r="EQ36" s="1599"/>
      <c r="ER36" s="1599"/>
      <c r="ES36" s="1599"/>
      <c r="ET36" s="1599"/>
      <c r="EU36" s="1599"/>
      <c r="EV36" s="1599"/>
      <c r="EW36" s="1599"/>
      <c r="EX36" s="1599"/>
      <c r="EY36" s="1599"/>
      <c r="EZ36" s="1599"/>
      <c r="FA36" s="1599"/>
      <c r="FB36" s="1599"/>
      <c r="FC36" s="1599"/>
      <c r="FD36" s="1599"/>
      <c r="FE36" s="1599"/>
      <c r="FF36" s="1599"/>
      <c r="FG36" s="1599"/>
      <c r="FH36" s="1599"/>
      <c r="FI36" s="1599"/>
      <c r="FJ36" s="1600"/>
      <c r="FK36" s="433"/>
      <c r="FL36" s="433"/>
      <c r="FM36" s="433"/>
      <c r="FN36" s="433"/>
      <c r="FO36" s="433"/>
      <c r="FP36" s="433"/>
      <c r="FQ36" s="433"/>
      <c r="FR36" s="433"/>
      <c r="FS36" s="433"/>
      <c r="FT36" s="433"/>
      <c r="FU36" s="433"/>
      <c r="FV36" s="443"/>
    </row>
    <row r="37" spans="3:199" s="431" customFormat="1" ht="3.75" customHeight="1" x14ac:dyDescent="0.15">
      <c r="C37" s="432"/>
      <c r="D37" s="433"/>
      <c r="E37" s="433"/>
      <c r="F37" s="433"/>
      <c r="G37" s="433"/>
      <c r="H37" s="433"/>
      <c r="I37" s="433"/>
      <c r="J37" s="433"/>
      <c r="K37" s="433"/>
      <c r="L37" s="433"/>
      <c r="M37" s="433"/>
      <c r="N37" s="433"/>
      <c r="O37" s="1598"/>
      <c r="P37" s="1599"/>
      <c r="Q37" s="1599"/>
      <c r="R37" s="1599"/>
      <c r="S37" s="1599"/>
      <c r="T37" s="1599"/>
      <c r="U37" s="1599"/>
      <c r="V37" s="1599"/>
      <c r="W37" s="1599"/>
      <c r="X37" s="1599"/>
      <c r="Y37" s="1599"/>
      <c r="Z37" s="1599"/>
      <c r="AA37" s="1599"/>
      <c r="AB37" s="1599"/>
      <c r="AC37" s="1599"/>
      <c r="AD37" s="1599"/>
      <c r="AE37" s="1599"/>
      <c r="AF37" s="1599"/>
      <c r="AG37" s="1599"/>
      <c r="AH37" s="1599"/>
      <c r="AI37" s="1599"/>
      <c r="AJ37" s="1599"/>
      <c r="AK37" s="1599"/>
      <c r="AL37" s="1599"/>
      <c r="AM37" s="1599"/>
      <c r="AN37" s="1599"/>
      <c r="AO37" s="1599"/>
      <c r="AP37" s="1599"/>
      <c r="AQ37" s="1599"/>
      <c r="AR37" s="1599"/>
      <c r="AS37" s="1599"/>
      <c r="AT37" s="1599"/>
      <c r="AU37" s="1599"/>
      <c r="AV37" s="1599"/>
      <c r="AW37" s="1599"/>
      <c r="AX37" s="1599"/>
      <c r="AY37" s="1599"/>
      <c r="AZ37" s="1599"/>
      <c r="BA37" s="1599"/>
      <c r="BB37" s="1599"/>
      <c r="BC37" s="1599"/>
      <c r="BD37" s="1599"/>
      <c r="BE37" s="1599"/>
      <c r="BF37" s="1599"/>
      <c r="BG37" s="1599"/>
      <c r="BH37" s="1599"/>
      <c r="BI37" s="1599"/>
      <c r="BJ37" s="1599"/>
      <c r="BK37" s="1599"/>
      <c r="BL37" s="1599"/>
      <c r="BM37" s="1599"/>
      <c r="BN37" s="1599"/>
      <c r="BO37" s="1599"/>
      <c r="BP37" s="1599"/>
      <c r="BQ37" s="1599"/>
      <c r="BR37" s="1599"/>
      <c r="BS37" s="1599"/>
      <c r="BT37" s="1600"/>
      <c r="BU37" s="433"/>
      <c r="BV37" s="433"/>
      <c r="BW37" s="433"/>
      <c r="BX37" s="433"/>
      <c r="BY37" s="433"/>
      <c r="BZ37" s="433"/>
      <c r="CA37" s="433"/>
      <c r="CB37" s="433"/>
      <c r="CC37" s="433"/>
      <c r="CD37" s="433"/>
      <c r="CE37" s="433"/>
      <c r="CF37" s="443"/>
      <c r="CS37" s="432"/>
      <c r="CT37" s="433"/>
      <c r="CU37" s="433"/>
      <c r="CV37" s="433"/>
      <c r="CW37" s="433"/>
      <c r="CX37" s="433"/>
      <c r="CY37" s="433"/>
      <c r="CZ37" s="433"/>
      <c r="DA37" s="433"/>
      <c r="DB37" s="433"/>
      <c r="DC37" s="433"/>
      <c r="DD37" s="433"/>
      <c r="DE37" s="1598"/>
      <c r="DF37" s="1599"/>
      <c r="DG37" s="1599"/>
      <c r="DH37" s="1599"/>
      <c r="DI37" s="1599"/>
      <c r="DJ37" s="1599"/>
      <c r="DK37" s="1599"/>
      <c r="DL37" s="1599"/>
      <c r="DM37" s="1599"/>
      <c r="DN37" s="1599"/>
      <c r="DO37" s="1599"/>
      <c r="DP37" s="1599"/>
      <c r="DQ37" s="1599"/>
      <c r="DR37" s="1599"/>
      <c r="DS37" s="1599"/>
      <c r="DT37" s="1599"/>
      <c r="DU37" s="1599"/>
      <c r="DV37" s="1599"/>
      <c r="DW37" s="1599"/>
      <c r="DX37" s="1599"/>
      <c r="DY37" s="1599"/>
      <c r="DZ37" s="1599"/>
      <c r="EA37" s="1599"/>
      <c r="EB37" s="1599"/>
      <c r="EC37" s="1599"/>
      <c r="ED37" s="1599"/>
      <c r="EE37" s="1599"/>
      <c r="EF37" s="1599"/>
      <c r="EG37" s="1599"/>
      <c r="EH37" s="1599"/>
      <c r="EI37" s="1599"/>
      <c r="EJ37" s="1599"/>
      <c r="EK37" s="1599"/>
      <c r="EL37" s="1599"/>
      <c r="EM37" s="1599"/>
      <c r="EN37" s="1599"/>
      <c r="EO37" s="1599"/>
      <c r="EP37" s="1599"/>
      <c r="EQ37" s="1599"/>
      <c r="ER37" s="1599"/>
      <c r="ES37" s="1599"/>
      <c r="ET37" s="1599"/>
      <c r="EU37" s="1599"/>
      <c r="EV37" s="1599"/>
      <c r="EW37" s="1599"/>
      <c r="EX37" s="1599"/>
      <c r="EY37" s="1599"/>
      <c r="EZ37" s="1599"/>
      <c r="FA37" s="1599"/>
      <c r="FB37" s="1599"/>
      <c r="FC37" s="1599"/>
      <c r="FD37" s="1599"/>
      <c r="FE37" s="1599"/>
      <c r="FF37" s="1599"/>
      <c r="FG37" s="1599"/>
      <c r="FH37" s="1599"/>
      <c r="FI37" s="1599"/>
      <c r="FJ37" s="1600"/>
      <c r="FK37" s="433"/>
      <c r="FL37" s="433"/>
      <c r="FM37" s="433"/>
      <c r="FN37" s="433"/>
      <c r="FO37" s="433"/>
      <c r="FP37" s="433"/>
      <c r="FQ37" s="433"/>
      <c r="FR37" s="433"/>
      <c r="FS37" s="433"/>
      <c r="FT37" s="433"/>
      <c r="FU37" s="433"/>
      <c r="FV37" s="443"/>
    </row>
    <row r="38" spans="3:199" s="431" customFormat="1" ht="3.75" customHeight="1" x14ac:dyDescent="0.15">
      <c r="C38" s="432"/>
      <c r="D38" s="433"/>
      <c r="E38" s="433"/>
      <c r="F38" s="433"/>
      <c r="G38" s="433"/>
      <c r="H38" s="433"/>
      <c r="I38" s="433"/>
      <c r="J38" s="433"/>
      <c r="K38" s="433"/>
      <c r="L38" s="433"/>
      <c r="M38" s="433"/>
      <c r="N38" s="433"/>
      <c r="O38" s="1598"/>
      <c r="P38" s="1599"/>
      <c r="Q38" s="1599"/>
      <c r="R38" s="1599"/>
      <c r="S38" s="1599"/>
      <c r="T38" s="1599"/>
      <c r="U38" s="1599"/>
      <c r="V38" s="1599"/>
      <c r="W38" s="1599"/>
      <c r="X38" s="1599"/>
      <c r="Y38" s="1599"/>
      <c r="Z38" s="1599"/>
      <c r="AA38" s="1599"/>
      <c r="AB38" s="1599"/>
      <c r="AC38" s="1599"/>
      <c r="AD38" s="1599"/>
      <c r="AE38" s="1599"/>
      <c r="AF38" s="1599"/>
      <c r="AG38" s="1599"/>
      <c r="AH38" s="1599"/>
      <c r="AI38" s="1599"/>
      <c r="AJ38" s="1599"/>
      <c r="AK38" s="1599"/>
      <c r="AL38" s="1599"/>
      <c r="AM38" s="1599"/>
      <c r="AN38" s="1599"/>
      <c r="AO38" s="1599"/>
      <c r="AP38" s="1599"/>
      <c r="AQ38" s="1599"/>
      <c r="AR38" s="1599"/>
      <c r="AS38" s="1599"/>
      <c r="AT38" s="1599"/>
      <c r="AU38" s="1599"/>
      <c r="AV38" s="1599"/>
      <c r="AW38" s="1599"/>
      <c r="AX38" s="1599"/>
      <c r="AY38" s="1599"/>
      <c r="AZ38" s="1599"/>
      <c r="BA38" s="1599"/>
      <c r="BB38" s="1599"/>
      <c r="BC38" s="1599"/>
      <c r="BD38" s="1599"/>
      <c r="BE38" s="1599"/>
      <c r="BF38" s="1599"/>
      <c r="BG38" s="1599"/>
      <c r="BH38" s="1599"/>
      <c r="BI38" s="1599"/>
      <c r="BJ38" s="1599"/>
      <c r="BK38" s="1599"/>
      <c r="BL38" s="1599"/>
      <c r="BM38" s="1599"/>
      <c r="BN38" s="1599"/>
      <c r="BO38" s="1599"/>
      <c r="BP38" s="1599"/>
      <c r="BQ38" s="1599"/>
      <c r="BR38" s="1599"/>
      <c r="BS38" s="1599"/>
      <c r="BT38" s="1600"/>
      <c r="BU38" s="433"/>
      <c r="BV38" s="433"/>
      <c r="BW38" s="433"/>
      <c r="BX38" s="433"/>
      <c r="BY38" s="433"/>
      <c r="BZ38" s="433"/>
      <c r="CA38" s="433"/>
      <c r="CB38" s="433"/>
      <c r="CC38" s="433"/>
      <c r="CD38" s="433"/>
      <c r="CE38" s="433"/>
      <c r="CF38" s="443"/>
      <c r="CS38" s="432"/>
      <c r="CT38" s="433"/>
      <c r="CU38" s="433"/>
      <c r="CV38" s="433"/>
      <c r="CW38" s="433"/>
      <c r="CX38" s="433"/>
      <c r="CY38" s="433"/>
      <c r="CZ38" s="433"/>
      <c r="DA38" s="433"/>
      <c r="DB38" s="433"/>
      <c r="DC38" s="433"/>
      <c r="DD38" s="433"/>
      <c r="DE38" s="1598"/>
      <c r="DF38" s="1599"/>
      <c r="DG38" s="1599"/>
      <c r="DH38" s="1599"/>
      <c r="DI38" s="1599"/>
      <c r="DJ38" s="1599"/>
      <c r="DK38" s="1599"/>
      <c r="DL38" s="1599"/>
      <c r="DM38" s="1599"/>
      <c r="DN38" s="1599"/>
      <c r="DO38" s="1599"/>
      <c r="DP38" s="1599"/>
      <c r="DQ38" s="1599"/>
      <c r="DR38" s="1599"/>
      <c r="DS38" s="1599"/>
      <c r="DT38" s="1599"/>
      <c r="DU38" s="1599"/>
      <c r="DV38" s="1599"/>
      <c r="DW38" s="1599"/>
      <c r="DX38" s="1599"/>
      <c r="DY38" s="1599"/>
      <c r="DZ38" s="1599"/>
      <c r="EA38" s="1599"/>
      <c r="EB38" s="1599"/>
      <c r="EC38" s="1599"/>
      <c r="ED38" s="1599"/>
      <c r="EE38" s="1599"/>
      <c r="EF38" s="1599"/>
      <c r="EG38" s="1599"/>
      <c r="EH38" s="1599"/>
      <c r="EI38" s="1599"/>
      <c r="EJ38" s="1599"/>
      <c r="EK38" s="1599"/>
      <c r="EL38" s="1599"/>
      <c r="EM38" s="1599"/>
      <c r="EN38" s="1599"/>
      <c r="EO38" s="1599"/>
      <c r="EP38" s="1599"/>
      <c r="EQ38" s="1599"/>
      <c r="ER38" s="1599"/>
      <c r="ES38" s="1599"/>
      <c r="ET38" s="1599"/>
      <c r="EU38" s="1599"/>
      <c r="EV38" s="1599"/>
      <c r="EW38" s="1599"/>
      <c r="EX38" s="1599"/>
      <c r="EY38" s="1599"/>
      <c r="EZ38" s="1599"/>
      <c r="FA38" s="1599"/>
      <c r="FB38" s="1599"/>
      <c r="FC38" s="1599"/>
      <c r="FD38" s="1599"/>
      <c r="FE38" s="1599"/>
      <c r="FF38" s="1599"/>
      <c r="FG38" s="1599"/>
      <c r="FH38" s="1599"/>
      <c r="FI38" s="1599"/>
      <c r="FJ38" s="1600"/>
      <c r="FK38" s="433"/>
      <c r="FL38" s="433"/>
      <c r="FM38" s="433"/>
      <c r="FN38" s="433"/>
      <c r="FO38" s="433"/>
      <c r="FP38" s="433"/>
      <c r="FQ38" s="433"/>
      <c r="FR38" s="433"/>
      <c r="FS38" s="433"/>
      <c r="FT38" s="433"/>
      <c r="FU38" s="433"/>
      <c r="FV38" s="443"/>
      <c r="GQ38" s="445"/>
    </row>
    <row r="39" spans="3:199" s="431" customFormat="1" ht="3.75" customHeight="1" x14ac:dyDescent="0.15">
      <c r="C39" s="432"/>
      <c r="D39" s="433"/>
      <c r="E39" s="433"/>
      <c r="F39" s="433"/>
      <c r="G39" s="433"/>
      <c r="H39" s="433"/>
      <c r="I39" s="433"/>
      <c r="J39" s="433"/>
      <c r="K39" s="433"/>
      <c r="L39" s="433"/>
      <c r="M39" s="433"/>
      <c r="N39" s="433"/>
      <c r="O39" s="1598"/>
      <c r="P39" s="1599"/>
      <c r="Q39" s="1599"/>
      <c r="R39" s="1599"/>
      <c r="S39" s="1599"/>
      <c r="T39" s="1599"/>
      <c r="U39" s="1599"/>
      <c r="V39" s="1599"/>
      <c r="W39" s="1599"/>
      <c r="X39" s="1599"/>
      <c r="Y39" s="1599"/>
      <c r="Z39" s="1599"/>
      <c r="AA39" s="1599"/>
      <c r="AB39" s="1599"/>
      <c r="AC39" s="1599"/>
      <c r="AD39" s="1599"/>
      <c r="AE39" s="1599"/>
      <c r="AF39" s="1599"/>
      <c r="AG39" s="1599"/>
      <c r="AH39" s="1599"/>
      <c r="AI39" s="1599"/>
      <c r="AJ39" s="1599"/>
      <c r="AK39" s="1599"/>
      <c r="AL39" s="1599"/>
      <c r="AM39" s="1599"/>
      <c r="AN39" s="1599"/>
      <c r="AO39" s="1599"/>
      <c r="AP39" s="1599"/>
      <c r="AQ39" s="1599"/>
      <c r="AR39" s="1599"/>
      <c r="AS39" s="1599"/>
      <c r="AT39" s="1599"/>
      <c r="AU39" s="1599"/>
      <c r="AV39" s="1599"/>
      <c r="AW39" s="1599"/>
      <c r="AX39" s="1599"/>
      <c r="AY39" s="1599"/>
      <c r="AZ39" s="1599"/>
      <c r="BA39" s="1599"/>
      <c r="BB39" s="1599"/>
      <c r="BC39" s="1599"/>
      <c r="BD39" s="1599"/>
      <c r="BE39" s="1599"/>
      <c r="BF39" s="1599"/>
      <c r="BG39" s="1599"/>
      <c r="BH39" s="1599"/>
      <c r="BI39" s="1599"/>
      <c r="BJ39" s="1599"/>
      <c r="BK39" s="1599"/>
      <c r="BL39" s="1599"/>
      <c r="BM39" s="1599"/>
      <c r="BN39" s="1599"/>
      <c r="BO39" s="1599"/>
      <c r="BP39" s="1599"/>
      <c r="BQ39" s="1599"/>
      <c r="BR39" s="1599"/>
      <c r="BS39" s="1599"/>
      <c r="BT39" s="1600"/>
      <c r="BU39" s="433"/>
      <c r="BV39" s="433"/>
      <c r="BW39" s="433"/>
      <c r="BX39" s="433"/>
      <c r="BY39" s="433"/>
      <c r="BZ39" s="433"/>
      <c r="CA39" s="433"/>
      <c r="CB39" s="433"/>
      <c r="CC39" s="433"/>
      <c r="CD39" s="433"/>
      <c r="CE39" s="433"/>
      <c r="CF39" s="443"/>
      <c r="CS39" s="432"/>
      <c r="CT39" s="433"/>
      <c r="CU39" s="433"/>
      <c r="CV39" s="433"/>
      <c r="CW39" s="433"/>
      <c r="CX39" s="433"/>
      <c r="CY39" s="433"/>
      <c r="CZ39" s="433"/>
      <c r="DA39" s="433"/>
      <c r="DB39" s="433"/>
      <c r="DC39" s="433"/>
      <c r="DD39" s="433"/>
      <c r="DE39" s="1598"/>
      <c r="DF39" s="1599"/>
      <c r="DG39" s="1599"/>
      <c r="DH39" s="1599"/>
      <c r="DI39" s="1599"/>
      <c r="DJ39" s="1599"/>
      <c r="DK39" s="1599"/>
      <c r="DL39" s="1599"/>
      <c r="DM39" s="1599"/>
      <c r="DN39" s="1599"/>
      <c r="DO39" s="1599"/>
      <c r="DP39" s="1599"/>
      <c r="DQ39" s="1599"/>
      <c r="DR39" s="1599"/>
      <c r="DS39" s="1599"/>
      <c r="DT39" s="1599"/>
      <c r="DU39" s="1599"/>
      <c r="DV39" s="1599"/>
      <c r="DW39" s="1599"/>
      <c r="DX39" s="1599"/>
      <c r="DY39" s="1599"/>
      <c r="DZ39" s="1599"/>
      <c r="EA39" s="1599"/>
      <c r="EB39" s="1599"/>
      <c r="EC39" s="1599"/>
      <c r="ED39" s="1599"/>
      <c r="EE39" s="1599"/>
      <c r="EF39" s="1599"/>
      <c r="EG39" s="1599"/>
      <c r="EH39" s="1599"/>
      <c r="EI39" s="1599"/>
      <c r="EJ39" s="1599"/>
      <c r="EK39" s="1599"/>
      <c r="EL39" s="1599"/>
      <c r="EM39" s="1599"/>
      <c r="EN39" s="1599"/>
      <c r="EO39" s="1599"/>
      <c r="EP39" s="1599"/>
      <c r="EQ39" s="1599"/>
      <c r="ER39" s="1599"/>
      <c r="ES39" s="1599"/>
      <c r="ET39" s="1599"/>
      <c r="EU39" s="1599"/>
      <c r="EV39" s="1599"/>
      <c r="EW39" s="1599"/>
      <c r="EX39" s="1599"/>
      <c r="EY39" s="1599"/>
      <c r="EZ39" s="1599"/>
      <c r="FA39" s="1599"/>
      <c r="FB39" s="1599"/>
      <c r="FC39" s="1599"/>
      <c r="FD39" s="1599"/>
      <c r="FE39" s="1599"/>
      <c r="FF39" s="1599"/>
      <c r="FG39" s="1599"/>
      <c r="FH39" s="1599"/>
      <c r="FI39" s="1599"/>
      <c r="FJ39" s="1600"/>
      <c r="FK39" s="433"/>
      <c r="FL39" s="433"/>
      <c r="FM39" s="433"/>
      <c r="FN39" s="433"/>
      <c r="FO39" s="433"/>
      <c r="FP39" s="433"/>
      <c r="FQ39" s="433"/>
      <c r="FR39" s="433"/>
      <c r="FS39" s="433"/>
      <c r="FT39" s="433"/>
      <c r="FU39" s="433"/>
      <c r="FV39" s="443"/>
    </row>
    <row r="40" spans="3:199" s="431" customFormat="1" ht="3.75" customHeight="1" x14ac:dyDescent="0.15">
      <c r="C40" s="432"/>
      <c r="D40" s="433"/>
      <c r="E40" s="433"/>
      <c r="F40" s="433"/>
      <c r="G40" s="433"/>
      <c r="H40" s="433"/>
      <c r="I40" s="433"/>
      <c r="J40" s="433"/>
      <c r="K40" s="433"/>
      <c r="L40" s="433"/>
      <c r="M40" s="433"/>
      <c r="N40" s="433"/>
      <c r="O40" s="1598"/>
      <c r="P40" s="1599"/>
      <c r="Q40" s="1599"/>
      <c r="R40" s="1599"/>
      <c r="S40" s="1599"/>
      <c r="T40" s="1599"/>
      <c r="U40" s="1599"/>
      <c r="V40" s="1599"/>
      <c r="W40" s="1599"/>
      <c r="X40" s="1599"/>
      <c r="Y40" s="1599"/>
      <c r="Z40" s="1599"/>
      <c r="AA40" s="1599"/>
      <c r="AB40" s="1599"/>
      <c r="AC40" s="1599"/>
      <c r="AD40" s="1599"/>
      <c r="AE40" s="1599"/>
      <c r="AF40" s="1599"/>
      <c r="AG40" s="1599"/>
      <c r="AH40" s="1599"/>
      <c r="AI40" s="1599"/>
      <c r="AJ40" s="1599"/>
      <c r="AK40" s="1599"/>
      <c r="AL40" s="1599"/>
      <c r="AM40" s="1599"/>
      <c r="AN40" s="1599"/>
      <c r="AO40" s="1599"/>
      <c r="AP40" s="1599"/>
      <c r="AQ40" s="1599"/>
      <c r="AR40" s="1599"/>
      <c r="AS40" s="1599"/>
      <c r="AT40" s="1599"/>
      <c r="AU40" s="1599"/>
      <c r="AV40" s="1599"/>
      <c r="AW40" s="1599"/>
      <c r="AX40" s="1599"/>
      <c r="AY40" s="1599"/>
      <c r="AZ40" s="1599"/>
      <c r="BA40" s="1599"/>
      <c r="BB40" s="1599"/>
      <c r="BC40" s="1599"/>
      <c r="BD40" s="1599"/>
      <c r="BE40" s="1599"/>
      <c r="BF40" s="1599"/>
      <c r="BG40" s="1599"/>
      <c r="BH40" s="1599"/>
      <c r="BI40" s="1599"/>
      <c r="BJ40" s="1599"/>
      <c r="BK40" s="1599"/>
      <c r="BL40" s="1599"/>
      <c r="BM40" s="1599"/>
      <c r="BN40" s="1599"/>
      <c r="BO40" s="1599"/>
      <c r="BP40" s="1599"/>
      <c r="BQ40" s="1599"/>
      <c r="BR40" s="1599"/>
      <c r="BS40" s="1599"/>
      <c r="BT40" s="1600"/>
      <c r="BU40" s="433"/>
      <c r="BV40" s="433"/>
      <c r="BW40" s="433"/>
      <c r="BX40" s="433"/>
      <c r="BY40" s="433"/>
      <c r="BZ40" s="433"/>
      <c r="CA40" s="433"/>
      <c r="CB40" s="433"/>
      <c r="CC40" s="433"/>
      <c r="CD40" s="433"/>
      <c r="CE40" s="433"/>
      <c r="CF40" s="443"/>
      <c r="CS40" s="432"/>
      <c r="CT40" s="433"/>
      <c r="CU40" s="433"/>
      <c r="CV40" s="433"/>
      <c r="CW40" s="433"/>
      <c r="CX40" s="433"/>
      <c r="CY40" s="433"/>
      <c r="CZ40" s="433"/>
      <c r="DA40" s="433"/>
      <c r="DB40" s="433"/>
      <c r="DC40" s="433"/>
      <c r="DD40" s="433"/>
      <c r="DE40" s="1598"/>
      <c r="DF40" s="1599"/>
      <c r="DG40" s="1599"/>
      <c r="DH40" s="1599"/>
      <c r="DI40" s="1599"/>
      <c r="DJ40" s="1599"/>
      <c r="DK40" s="1599"/>
      <c r="DL40" s="1599"/>
      <c r="DM40" s="1599"/>
      <c r="DN40" s="1599"/>
      <c r="DO40" s="1599"/>
      <c r="DP40" s="1599"/>
      <c r="DQ40" s="1599"/>
      <c r="DR40" s="1599"/>
      <c r="DS40" s="1599"/>
      <c r="DT40" s="1599"/>
      <c r="DU40" s="1599"/>
      <c r="DV40" s="1599"/>
      <c r="DW40" s="1599"/>
      <c r="DX40" s="1599"/>
      <c r="DY40" s="1599"/>
      <c r="DZ40" s="1599"/>
      <c r="EA40" s="1599"/>
      <c r="EB40" s="1599"/>
      <c r="EC40" s="1599"/>
      <c r="ED40" s="1599"/>
      <c r="EE40" s="1599"/>
      <c r="EF40" s="1599"/>
      <c r="EG40" s="1599"/>
      <c r="EH40" s="1599"/>
      <c r="EI40" s="1599"/>
      <c r="EJ40" s="1599"/>
      <c r="EK40" s="1599"/>
      <c r="EL40" s="1599"/>
      <c r="EM40" s="1599"/>
      <c r="EN40" s="1599"/>
      <c r="EO40" s="1599"/>
      <c r="EP40" s="1599"/>
      <c r="EQ40" s="1599"/>
      <c r="ER40" s="1599"/>
      <c r="ES40" s="1599"/>
      <c r="ET40" s="1599"/>
      <c r="EU40" s="1599"/>
      <c r="EV40" s="1599"/>
      <c r="EW40" s="1599"/>
      <c r="EX40" s="1599"/>
      <c r="EY40" s="1599"/>
      <c r="EZ40" s="1599"/>
      <c r="FA40" s="1599"/>
      <c r="FB40" s="1599"/>
      <c r="FC40" s="1599"/>
      <c r="FD40" s="1599"/>
      <c r="FE40" s="1599"/>
      <c r="FF40" s="1599"/>
      <c r="FG40" s="1599"/>
      <c r="FH40" s="1599"/>
      <c r="FI40" s="1599"/>
      <c r="FJ40" s="1600"/>
      <c r="FK40" s="433"/>
      <c r="FL40" s="433"/>
      <c r="FM40" s="433"/>
      <c r="FN40" s="433"/>
      <c r="FO40" s="433"/>
      <c r="FP40" s="433"/>
      <c r="FQ40" s="433"/>
      <c r="FR40" s="433"/>
      <c r="FS40" s="433"/>
      <c r="FT40" s="433"/>
      <c r="FU40" s="433"/>
      <c r="FV40" s="443"/>
    </row>
    <row r="41" spans="3:199" s="431" customFormat="1" ht="3.75" customHeight="1" x14ac:dyDescent="0.15">
      <c r="C41" s="432"/>
      <c r="D41" s="433"/>
      <c r="E41" s="433"/>
      <c r="F41" s="433"/>
      <c r="G41" s="433"/>
      <c r="H41" s="433"/>
      <c r="I41" s="433"/>
      <c r="J41" s="433"/>
      <c r="K41" s="433"/>
      <c r="L41" s="433"/>
      <c r="M41" s="433"/>
      <c r="N41" s="433"/>
      <c r="O41" s="1598"/>
      <c r="P41" s="1599"/>
      <c r="Q41" s="1599"/>
      <c r="R41" s="1599"/>
      <c r="S41" s="1599"/>
      <c r="T41" s="1599"/>
      <c r="U41" s="1599"/>
      <c r="V41" s="1599"/>
      <c r="W41" s="1599"/>
      <c r="X41" s="1599"/>
      <c r="Y41" s="1599"/>
      <c r="Z41" s="1599"/>
      <c r="AA41" s="1599"/>
      <c r="AB41" s="1599"/>
      <c r="AC41" s="1599"/>
      <c r="AD41" s="1599"/>
      <c r="AE41" s="1599"/>
      <c r="AF41" s="1599"/>
      <c r="AG41" s="1599"/>
      <c r="AH41" s="1599"/>
      <c r="AI41" s="1599"/>
      <c r="AJ41" s="1599"/>
      <c r="AK41" s="1599"/>
      <c r="AL41" s="1599"/>
      <c r="AM41" s="1599"/>
      <c r="AN41" s="1599"/>
      <c r="AO41" s="1599"/>
      <c r="AP41" s="1599"/>
      <c r="AQ41" s="1599"/>
      <c r="AR41" s="1599"/>
      <c r="AS41" s="1599"/>
      <c r="AT41" s="1599"/>
      <c r="AU41" s="1599"/>
      <c r="AV41" s="1599"/>
      <c r="AW41" s="1599"/>
      <c r="AX41" s="1599"/>
      <c r="AY41" s="1599"/>
      <c r="AZ41" s="1599"/>
      <c r="BA41" s="1599"/>
      <c r="BB41" s="1599"/>
      <c r="BC41" s="1599"/>
      <c r="BD41" s="1599"/>
      <c r="BE41" s="1599"/>
      <c r="BF41" s="1599"/>
      <c r="BG41" s="1599"/>
      <c r="BH41" s="1599"/>
      <c r="BI41" s="1599"/>
      <c r="BJ41" s="1599"/>
      <c r="BK41" s="1599"/>
      <c r="BL41" s="1599"/>
      <c r="BM41" s="1599"/>
      <c r="BN41" s="1599"/>
      <c r="BO41" s="1599"/>
      <c r="BP41" s="1599"/>
      <c r="BQ41" s="1599"/>
      <c r="BR41" s="1599"/>
      <c r="BS41" s="1599"/>
      <c r="BT41" s="1600"/>
      <c r="BU41" s="433"/>
      <c r="BV41" s="433"/>
      <c r="BW41" s="433"/>
      <c r="BX41" s="433"/>
      <c r="BY41" s="433"/>
      <c r="BZ41" s="433"/>
      <c r="CA41" s="433"/>
      <c r="CB41" s="433"/>
      <c r="CC41" s="433"/>
      <c r="CD41" s="433"/>
      <c r="CE41" s="433"/>
      <c r="CF41" s="443"/>
      <c r="CS41" s="432"/>
      <c r="CT41" s="433"/>
      <c r="CU41" s="433"/>
      <c r="CV41" s="433"/>
      <c r="CW41" s="433"/>
      <c r="CX41" s="433"/>
      <c r="CY41" s="433"/>
      <c r="CZ41" s="433"/>
      <c r="DA41" s="433"/>
      <c r="DB41" s="433"/>
      <c r="DC41" s="433"/>
      <c r="DD41" s="433"/>
      <c r="DE41" s="1598"/>
      <c r="DF41" s="1599"/>
      <c r="DG41" s="1599"/>
      <c r="DH41" s="1599"/>
      <c r="DI41" s="1599"/>
      <c r="DJ41" s="1599"/>
      <c r="DK41" s="1599"/>
      <c r="DL41" s="1599"/>
      <c r="DM41" s="1599"/>
      <c r="DN41" s="1599"/>
      <c r="DO41" s="1599"/>
      <c r="DP41" s="1599"/>
      <c r="DQ41" s="1599"/>
      <c r="DR41" s="1599"/>
      <c r="DS41" s="1599"/>
      <c r="DT41" s="1599"/>
      <c r="DU41" s="1599"/>
      <c r="DV41" s="1599"/>
      <c r="DW41" s="1599"/>
      <c r="DX41" s="1599"/>
      <c r="DY41" s="1599"/>
      <c r="DZ41" s="1599"/>
      <c r="EA41" s="1599"/>
      <c r="EB41" s="1599"/>
      <c r="EC41" s="1599"/>
      <c r="ED41" s="1599"/>
      <c r="EE41" s="1599"/>
      <c r="EF41" s="1599"/>
      <c r="EG41" s="1599"/>
      <c r="EH41" s="1599"/>
      <c r="EI41" s="1599"/>
      <c r="EJ41" s="1599"/>
      <c r="EK41" s="1599"/>
      <c r="EL41" s="1599"/>
      <c r="EM41" s="1599"/>
      <c r="EN41" s="1599"/>
      <c r="EO41" s="1599"/>
      <c r="EP41" s="1599"/>
      <c r="EQ41" s="1599"/>
      <c r="ER41" s="1599"/>
      <c r="ES41" s="1599"/>
      <c r="ET41" s="1599"/>
      <c r="EU41" s="1599"/>
      <c r="EV41" s="1599"/>
      <c r="EW41" s="1599"/>
      <c r="EX41" s="1599"/>
      <c r="EY41" s="1599"/>
      <c r="EZ41" s="1599"/>
      <c r="FA41" s="1599"/>
      <c r="FB41" s="1599"/>
      <c r="FC41" s="1599"/>
      <c r="FD41" s="1599"/>
      <c r="FE41" s="1599"/>
      <c r="FF41" s="1599"/>
      <c r="FG41" s="1599"/>
      <c r="FH41" s="1599"/>
      <c r="FI41" s="1599"/>
      <c r="FJ41" s="1600"/>
      <c r="FK41" s="433"/>
      <c r="FL41" s="433"/>
      <c r="FM41" s="433"/>
      <c r="FN41" s="433"/>
      <c r="FO41" s="433"/>
      <c r="FP41" s="433"/>
      <c r="FQ41" s="433"/>
      <c r="FR41" s="433"/>
      <c r="FS41" s="433"/>
      <c r="FT41" s="433"/>
      <c r="FU41" s="433"/>
      <c r="FV41" s="443"/>
    </row>
    <row r="42" spans="3:199" s="431" customFormat="1" ht="3.75" customHeight="1" x14ac:dyDescent="0.15">
      <c r="C42" s="432"/>
      <c r="D42" s="433"/>
      <c r="E42" s="433"/>
      <c r="F42" s="433"/>
      <c r="G42" s="433"/>
      <c r="H42" s="433"/>
      <c r="I42" s="433"/>
      <c r="J42" s="433"/>
      <c r="K42" s="433"/>
      <c r="L42" s="433"/>
      <c r="M42" s="433"/>
      <c r="N42" s="433"/>
      <c r="O42" s="1598"/>
      <c r="P42" s="1599"/>
      <c r="Q42" s="1599"/>
      <c r="R42" s="1599"/>
      <c r="S42" s="1599"/>
      <c r="T42" s="1599"/>
      <c r="U42" s="1599"/>
      <c r="V42" s="1599"/>
      <c r="W42" s="1599"/>
      <c r="X42" s="1599"/>
      <c r="Y42" s="1599"/>
      <c r="Z42" s="1599"/>
      <c r="AA42" s="1599"/>
      <c r="AB42" s="1599"/>
      <c r="AC42" s="1599"/>
      <c r="AD42" s="1599"/>
      <c r="AE42" s="1599"/>
      <c r="AF42" s="1599"/>
      <c r="AG42" s="1599"/>
      <c r="AH42" s="1599"/>
      <c r="AI42" s="1599"/>
      <c r="AJ42" s="1599"/>
      <c r="AK42" s="1599"/>
      <c r="AL42" s="1599"/>
      <c r="AM42" s="1599"/>
      <c r="AN42" s="1599"/>
      <c r="AO42" s="1599"/>
      <c r="AP42" s="1599"/>
      <c r="AQ42" s="1599"/>
      <c r="AR42" s="1599"/>
      <c r="AS42" s="1599"/>
      <c r="AT42" s="1599"/>
      <c r="AU42" s="1599"/>
      <c r="AV42" s="1599"/>
      <c r="AW42" s="1599"/>
      <c r="AX42" s="1599"/>
      <c r="AY42" s="1599"/>
      <c r="AZ42" s="1599"/>
      <c r="BA42" s="1599"/>
      <c r="BB42" s="1599"/>
      <c r="BC42" s="1599"/>
      <c r="BD42" s="1599"/>
      <c r="BE42" s="1599"/>
      <c r="BF42" s="1599"/>
      <c r="BG42" s="1599"/>
      <c r="BH42" s="1599"/>
      <c r="BI42" s="1599"/>
      <c r="BJ42" s="1599"/>
      <c r="BK42" s="1599"/>
      <c r="BL42" s="1599"/>
      <c r="BM42" s="1599"/>
      <c r="BN42" s="1599"/>
      <c r="BO42" s="1599"/>
      <c r="BP42" s="1599"/>
      <c r="BQ42" s="1599"/>
      <c r="BR42" s="1599"/>
      <c r="BS42" s="1599"/>
      <c r="BT42" s="1600"/>
      <c r="BU42" s="433"/>
      <c r="BV42" s="433"/>
      <c r="BW42" s="433"/>
      <c r="BX42" s="433"/>
      <c r="BY42" s="433"/>
      <c r="BZ42" s="433"/>
      <c r="CA42" s="433"/>
      <c r="CB42" s="433"/>
      <c r="CC42" s="433"/>
      <c r="CD42" s="433"/>
      <c r="CE42" s="433"/>
      <c r="CF42" s="443"/>
      <c r="CS42" s="432"/>
      <c r="CT42" s="433"/>
      <c r="CU42" s="433"/>
      <c r="CV42" s="433"/>
      <c r="CW42" s="433"/>
      <c r="CX42" s="433"/>
      <c r="CY42" s="433"/>
      <c r="CZ42" s="433"/>
      <c r="DA42" s="433"/>
      <c r="DB42" s="433"/>
      <c r="DC42" s="433"/>
      <c r="DD42" s="433"/>
      <c r="DE42" s="1598"/>
      <c r="DF42" s="1599"/>
      <c r="DG42" s="1599"/>
      <c r="DH42" s="1599"/>
      <c r="DI42" s="1599"/>
      <c r="DJ42" s="1599"/>
      <c r="DK42" s="1599"/>
      <c r="DL42" s="1599"/>
      <c r="DM42" s="1599"/>
      <c r="DN42" s="1599"/>
      <c r="DO42" s="1599"/>
      <c r="DP42" s="1599"/>
      <c r="DQ42" s="1599"/>
      <c r="DR42" s="1599"/>
      <c r="DS42" s="1599"/>
      <c r="DT42" s="1599"/>
      <c r="DU42" s="1599"/>
      <c r="DV42" s="1599"/>
      <c r="DW42" s="1599"/>
      <c r="DX42" s="1599"/>
      <c r="DY42" s="1599"/>
      <c r="DZ42" s="1599"/>
      <c r="EA42" s="1599"/>
      <c r="EB42" s="1599"/>
      <c r="EC42" s="1599"/>
      <c r="ED42" s="1599"/>
      <c r="EE42" s="1599"/>
      <c r="EF42" s="1599"/>
      <c r="EG42" s="1599"/>
      <c r="EH42" s="1599"/>
      <c r="EI42" s="1599"/>
      <c r="EJ42" s="1599"/>
      <c r="EK42" s="1599"/>
      <c r="EL42" s="1599"/>
      <c r="EM42" s="1599"/>
      <c r="EN42" s="1599"/>
      <c r="EO42" s="1599"/>
      <c r="EP42" s="1599"/>
      <c r="EQ42" s="1599"/>
      <c r="ER42" s="1599"/>
      <c r="ES42" s="1599"/>
      <c r="ET42" s="1599"/>
      <c r="EU42" s="1599"/>
      <c r="EV42" s="1599"/>
      <c r="EW42" s="1599"/>
      <c r="EX42" s="1599"/>
      <c r="EY42" s="1599"/>
      <c r="EZ42" s="1599"/>
      <c r="FA42" s="1599"/>
      <c r="FB42" s="1599"/>
      <c r="FC42" s="1599"/>
      <c r="FD42" s="1599"/>
      <c r="FE42" s="1599"/>
      <c r="FF42" s="1599"/>
      <c r="FG42" s="1599"/>
      <c r="FH42" s="1599"/>
      <c r="FI42" s="1599"/>
      <c r="FJ42" s="1600"/>
      <c r="FK42" s="433"/>
      <c r="FL42" s="433"/>
      <c r="FM42" s="433"/>
      <c r="FN42" s="433"/>
      <c r="FO42" s="433"/>
      <c r="FP42" s="433"/>
      <c r="FQ42" s="433"/>
      <c r="FR42" s="433"/>
      <c r="FS42" s="433"/>
      <c r="FT42" s="433"/>
      <c r="FU42" s="433"/>
      <c r="FV42" s="443"/>
    </row>
    <row r="43" spans="3:199" s="431" customFormat="1" ht="3.75" customHeight="1" x14ac:dyDescent="0.15">
      <c r="C43" s="432"/>
      <c r="D43" s="433"/>
      <c r="E43" s="433"/>
      <c r="F43" s="433"/>
      <c r="G43" s="433"/>
      <c r="H43" s="433"/>
      <c r="I43" s="433"/>
      <c r="J43" s="433"/>
      <c r="K43" s="433"/>
      <c r="L43" s="433"/>
      <c r="M43" s="433"/>
      <c r="N43" s="433"/>
      <c r="O43" s="1598"/>
      <c r="P43" s="1599"/>
      <c r="Q43" s="1599"/>
      <c r="R43" s="1599"/>
      <c r="S43" s="1599"/>
      <c r="T43" s="1599"/>
      <c r="U43" s="1599"/>
      <c r="V43" s="1599"/>
      <c r="W43" s="1599"/>
      <c r="X43" s="1599"/>
      <c r="Y43" s="1599"/>
      <c r="Z43" s="1599"/>
      <c r="AA43" s="1599"/>
      <c r="AB43" s="1599"/>
      <c r="AC43" s="1599"/>
      <c r="AD43" s="1599"/>
      <c r="AE43" s="1599"/>
      <c r="AF43" s="1599"/>
      <c r="AG43" s="1599"/>
      <c r="AH43" s="1599"/>
      <c r="AI43" s="1599"/>
      <c r="AJ43" s="1599"/>
      <c r="AK43" s="1599"/>
      <c r="AL43" s="1599"/>
      <c r="AM43" s="1599"/>
      <c r="AN43" s="1599"/>
      <c r="AO43" s="1599"/>
      <c r="AP43" s="1599"/>
      <c r="AQ43" s="1599"/>
      <c r="AR43" s="1599"/>
      <c r="AS43" s="1599"/>
      <c r="AT43" s="1599"/>
      <c r="AU43" s="1599"/>
      <c r="AV43" s="1599"/>
      <c r="AW43" s="1599"/>
      <c r="AX43" s="1599"/>
      <c r="AY43" s="1599"/>
      <c r="AZ43" s="1599"/>
      <c r="BA43" s="1599"/>
      <c r="BB43" s="1599"/>
      <c r="BC43" s="1599"/>
      <c r="BD43" s="1599"/>
      <c r="BE43" s="1599"/>
      <c r="BF43" s="1599"/>
      <c r="BG43" s="1599"/>
      <c r="BH43" s="1599"/>
      <c r="BI43" s="1599"/>
      <c r="BJ43" s="1599"/>
      <c r="BK43" s="1599"/>
      <c r="BL43" s="1599"/>
      <c r="BM43" s="1599"/>
      <c r="BN43" s="1599"/>
      <c r="BO43" s="1599"/>
      <c r="BP43" s="1599"/>
      <c r="BQ43" s="1599"/>
      <c r="BR43" s="1599"/>
      <c r="BS43" s="1599"/>
      <c r="BT43" s="1600"/>
      <c r="BU43" s="433"/>
      <c r="BV43" s="433"/>
      <c r="BW43" s="433"/>
      <c r="BX43" s="433"/>
      <c r="BY43" s="433"/>
      <c r="BZ43" s="433"/>
      <c r="CA43" s="433"/>
      <c r="CB43" s="433"/>
      <c r="CC43" s="433"/>
      <c r="CD43" s="433"/>
      <c r="CE43" s="433"/>
      <c r="CF43" s="443"/>
      <c r="CS43" s="432"/>
      <c r="CT43" s="433"/>
      <c r="CU43" s="433"/>
      <c r="CV43" s="433"/>
      <c r="CW43" s="433"/>
      <c r="CX43" s="433"/>
      <c r="CY43" s="433"/>
      <c r="CZ43" s="433"/>
      <c r="DA43" s="433"/>
      <c r="DB43" s="433"/>
      <c r="DC43" s="433"/>
      <c r="DD43" s="433"/>
      <c r="DE43" s="1598"/>
      <c r="DF43" s="1599"/>
      <c r="DG43" s="1599"/>
      <c r="DH43" s="1599"/>
      <c r="DI43" s="1599"/>
      <c r="DJ43" s="1599"/>
      <c r="DK43" s="1599"/>
      <c r="DL43" s="1599"/>
      <c r="DM43" s="1599"/>
      <c r="DN43" s="1599"/>
      <c r="DO43" s="1599"/>
      <c r="DP43" s="1599"/>
      <c r="DQ43" s="1599"/>
      <c r="DR43" s="1599"/>
      <c r="DS43" s="1599"/>
      <c r="DT43" s="1599"/>
      <c r="DU43" s="1599"/>
      <c r="DV43" s="1599"/>
      <c r="DW43" s="1599"/>
      <c r="DX43" s="1599"/>
      <c r="DY43" s="1599"/>
      <c r="DZ43" s="1599"/>
      <c r="EA43" s="1599"/>
      <c r="EB43" s="1599"/>
      <c r="EC43" s="1599"/>
      <c r="ED43" s="1599"/>
      <c r="EE43" s="1599"/>
      <c r="EF43" s="1599"/>
      <c r="EG43" s="1599"/>
      <c r="EH43" s="1599"/>
      <c r="EI43" s="1599"/>
      <c r="EJ43" s="1599"/>
      <c r="EK43" s="1599"/>
      <c r="EL43" s="1599"/>
      <c r="EM43" s="1599"/>
      <c r="EN43" s="1599"/>
      <c r="EO43" s="1599"/>
      <c r="EP43" s="1599"/>
      <c r="EQ43" s="1599"/>
      <c r="ER43" s="1599"/>
      <c r="ES43" s="1599"/>
      <c r="ET43" s="1599"/>
      <c r="EU43" s="1599"/>
      <c r="EV43" s="1599"/>
      <c r="EW43" s="1599"/>
      <c r="EX43" s="1599"/>
      <c r="EY43" s="1599"/>
      <c r="EZ43" s="1599"/>
      <c r="FA43" s="1599"/>
      <c r="FB43" s="1599"/>
      <c r="FC43" s="1599"/>
      <c r="FD43" s="1599"/>
      <c r="FE43" s="1599"/>
      <c r="FF43" s="1599"/>
      <c r="FG43" s="1599"/>
      <c r="FH43" s="1599"/>
      <c r="FI43" s="1599"/>
      <c r="FJ43" s="1600"/>
      <c r="FK43" s="433"/>
      <c r="FL43" s="433"/>
      <c r="FM43" s="433"/>
      <c r="FN43" s="433"/>
      <c r="FO43" s="433"/>
      <c r="FP43" s="433"/>
      <c r="FQ43" s="433"/>
      <c r="FR43" s="433"/>
      <c r="FS43" s="433"/>
      <c r="FT43" s="433"/>
      <c r="FU43" s="433"/>
      <c r="FV43" s="443"/>
    </row>
    <row r="44" spans="3:199" s="431" customFormat="1" ht="3.75" customHeight="1" x14ac:dyDescent="0.15">
      <c r="C44" s="432"/>
      <c r="D44" s="433"/>
      <c r="E44" s="433"/>
      <c r="F44" s="433"/>
      <c r="G44" s="433"/>
      <c r="H44" s="433"/>
      <c r="I44" s="433"/>
      <c r="J44" s="433"/>
      <c r="K44" s="433"/>
      <c r="L44" s="433"/>
      <c r="M44" s="433"/>
      <c r="N44" s="433"/>
      <c r="O44" s="1598"/>
      <c r="P44" s="1599"/>
      <c r="Q44" s="1599"/>
      <c r="R44" s="1599"/>
      <c r="S44" s="1599"/>
      <c r="T44" s="1599"/>
      <c r="U44" s="1599"/>
      <c r="V44" s="1599"/>
      <c r="W44" s="1599"/>
      <c r="X44" s="1599"/>
      <c r="Y44" s="1599"/>
      <c r="Z44" s="1599"/>
      <c r="AA44" s="1599"/>
      <c r="AB44" s="1599"/>
      <c r="AC44" s="1599"/>
      <c r="AD44" s="1599"/>
      <c r="AE44" s="1599"/>
      <c r="AF44" s="1599"/>
      <c r="AG44" s="1599"/>
      <c r="AH44" s="1599"/>
      <c r="AI44" s="1599"/>
      <c r="AJ44" s="1599"/>
      <c r="AK44" s="1599"/>
      <c r="AL44" s="1599"/>
      <c r="AM44" s="1599"/>
      <c r="AN44" s="1599"/>
      <c r="AO44" s="1599"/>
      <c r="AP44" s="1599"/>
      <c r="AQ44" s="1599"/>
      <c r="AR44" s="1599"/>
      <c r="AS44" s="1599"/>
      <c r="AT44" s="1599"/>
      <c r="AU44" s="1599"/>
      <c r="AV44" s="1599"/>
      <c r="AW44" s="1599"/>
      <c r="AX44" s="1599"/>
      <c r="AY44" s="1599"/>
      <c r="AZ44" s="1599"/>
      <c r="BA44" s="1599"/>
      <c r="BB44" s="1599"/>
      <c r="BC44" s="1599"/>
      <c r="BD44" s="1599"/>
      <c r="BE44" s="1599"/>
      <c r="BF44" s="1599"/>
      <c r="BG44" s="1599"/>
      <c r="BH44" s="1599"/>
      <c r="BI44" s="1599"/>
      <c r="BJ44" s="1599"/>
      <c r="BK44" s="1599"/>
      <c r="BL44" s="1599"/>
      <c r="BM44" s="1599"/>
      <c r="BN44" s="1599"/>
      <c r="BO44" s="1599"/>
      <c r="BP44" s="1599"/>
      <c r="BQ44" s="1599"/>
      <c r="BR44" s="1599"/>
      <c r="BS44" s="1599"/>
      <c r="BT44" s="1600"/>
      <c r="BU44" s="433"/>
      <c r="BV44" s="433"/>
      <c r="BW44" s="433"/>
      <c r="BX44" s="433"/>
      <c r="BY44" s="433"/>
      <c r="BZ44" s="433"/>
      <c r="CA44" s="433"/>
      <c r="CB44" s="433"/>
      <c r="CC44" s="433"/>
      <c r="CD44" s="433"/>
      <c r="CE44" s="433"/>
      <c r="CF44" s="443"/>
      <c r="CS44" s="432"/>
      <c r="CT44" s="433"/>
      <c r="CU44" s="433"/>
      <c r="CV44" s="433"/>
      <c r="CW44" s="433"/>
      <c r="CX44" s="433"/>
      <c r="CY44" s="433"/>
      <c r="CZ44" s="433"/>
      <c r="DA44" s="433"/>
      <c r="DB44" s="433"/>
      <c r="DC44" s="433"/>
      <c r="DD44" s="433"/>
      <c r="DE44" s="1598"/>
      <c r="DF44" s="1599"/>
      <c r="DG44" s="1599"/>
      <c r="DH44" s="1599"/>
      <c r="DI44" s="1599"/>
      <c r="DJ44" s="1599"/>
      <c r="DK44" s="1599"/>
      <c r="DL44" s="1599"/>
      <c r="DM44" s="1599"/>
      <c r="DN44" s="1599"/>
      <c r="DO44" s="1599"/>
      <c r="DP44" s="1599"/>
      <c r="DQ44" s="1599"/>
      <c r="DR44" s="1599"/>
      <c r="DS44" s="1599"/>
      <c r="DT44" s="1599"/>
      <c r="DU44" s="1599"/>
      <c r="DV44" s="1599"/>
      <c r="DW44" s="1599"/>
      <c r="DX44" s="1599"/>
      <c r="DY44" s="1599"/>
      <c r="DZ44" s="1599"/>
      <c r="EA44" s="1599"/>
      <c r="EB44" s="1599"/>
      <c r="EC44" s="1599"/>
      <c r="ED44" s="1599"/>
      <c r="EE44" s="1599"/>
      <c r="EF44" s="1599"/>
      <c r="EG44" s="1599"/>
      <c r="EH44" s="1599"/>
      <c r="EI44" s="1599"/>
      <c r="EJ44" s="1599"/>
      <c r="EK44" s="1599"/>
      <c r="EL44" s="1599"/>
      <c r="EM44" s="1599"/>
      <c r="EN44" s="1599"/>
      <c r="EO44" s="1599"/>
      <c r="EP44" s="1599"/>
      <c r="EQ44" s="1599"/>
      <c r="ER44" s="1599"/>
      <c r="ES44" s="1599"/>
      <c r="ET44" s="1599"/>
      <c r="EU44" s="1599"/>
      <c r="EV44" s="1599"/>
      <c r="EW44" s="1599"/>
      <c r="EX44" s="1599"/>
      <c r="EY44" s="1599"/>
      <c r="EZ44" s="1599"/>
      <c r="FA44" s="1599"/>
      <c r="FB44" s="1599"/>
      <c r="FC44" s="1599"/>
      <c r="FD44" s="1599"/>
      <c r="FE44" s="1599"/>
      <c r="FF44" s="1599"/>
      <c r="FG44" s="1599"/>
      <c r="FH44" s="1599"/>
      <c r="FI44" s="1599"/>
      <c r="FJ44" s="1600"/>
      <c r="FK44" s="433"/>
      <c r="FL44" s="433"/>
      <c r="FM44" s="433"/>
      <c r="FN44" s="433"/>
      <c r="FO44" s="433"/>
      <c r="FP44" s="433"/>
      <c r="FQ44" s="433"/>
      <c r="FR44" s="433"/>
      <c r="FS44" s="433"/>
      <c r="FT44" s="433"/>
      <c r="FU44" s="433"/>
      <c r="FV44" s="443"/>
    </row>
    <row r="45" spans="3:199" s="431" customFormat="1" ht="3.75" customHeight="1" x14ac:dyDescent="0.15">
      <c r="C45" s="432"/>
      <c r="D45" s="433"/>
      <c r="E45" s="433"/>
      <c r="F45" s="433"/>
      <c r="G45" s="433"/>
      <c r="H45" s="433"/>
      <c r="I45" s="433"/>
      <c r="J45" s="433"/>
      <c r="K45" s="433"/>
      <c r="L45" s="433"/>
      <c r="M45" s="433"/>
      <c r="N45" s="433"/>
      <c r="O45" s="1598"/>
      <c r="P45" s="1599"/>
      <c r="Q45" s="1599"/>
      <c r="R45" s="1599"/>
      <c r="S45" s="1599"/>
      <c r="T45" s="1599"/>
      <c r="U45" s="1599"/>
      <c r="V45" s="1599"/>
      <c r="W45" s="1599"/>
      <c r="X45" s="1599"/>
      <c r="Y45" s="1599"/>
      <c r="Z45" s="1599"/>
      <c r="AA45" s="1599"/>
      <c r="AB45" s="1599"/>
      <c r="AC45" s="1599"/>
      <c r="AD45" s="1599"/>
      <c r="AE45" s="1599"/>
      <c r="AF45" s="1599"/>
      <c r="AG45" s="1599"/>
      <c r="AH45" s="1599"/>
      <c r="AI45" s="1599"/>
      <c r="AJ45" s="1599"/>
      <c r="AK45" s="1599"/>
      <c r="AL45" s="1599"/>
      <c r="AM45" s="1599"/>
      <c r="AN45" s="1599"/>
      <c r="AO45" s="1599"/>
      <c r="AP45" s="1599"/>
      <c r="AQ45" s="1599"/>
      <c r="AR45" s="1599"/>
      <c r="AS45" s="1599"/>
      <c r="AT45" s="1599"/>
      <c r="AU45" s="1599"/>
      <c r="AV45" s="1599"/>
      <c r="AW45" s="1599"/>
      <c r="AX45" s="1599"/>
      <c r="AY45" s="1599"/>
      <c r="AZ45" s="1599"/>
      <c r="BA45" s="1599"/>
      <c r="BB45" s="1599"/>
      <c r="BC45" s="1599"/>
      <c r="BD45" s="1599"/>
      <c r="BE45" s="1599"/>
      <c r="BF45" s="1599"/>
      <c r="BG45" s="1599"/>
      <c r="BH45" s="1599"/>
      <c r="BI45" s="1599"/>
      <c r="BJ45" s="1599"/>
      <c r="BK45" s="1599"/>
      <c r="BL45" s="1599"/>
      <c r="BM45" s="1599"/>
      <c r="BN45" s="1599"/>
      <c r="BO45" s="1599"/>
      <c r="BP45" s="1599"/>
      <c r="BQ45" s="1599"/>
      <c r="BR45" s="1599"/>
      <c r="BS45" s="1599"/>
      <c r="BT45" s="1600"/>
      <c r="BU45" s="433"/>
      <c r="BV45" s="433"/>
      <c r="BW45" s="433"/>
      <c r="BX45" s="433"/>
      <c r="BY45" s="433"/>
      <c r="BZ45" s="433"/>
      <c r="CA45" s="433"/>
      <c r="CB45" s="433"/>
      <c r="CC45" s="433"/>
      <c r="CD45" s="433"/>
      <c r="CE45" s="433"/>
      <c r="CF45" s="443"/>
      <c r="CS45" s="432"/>
      <c r="CT45" s="433"/>
      <c r="CU45" s="433"/>
      <c r="CV45" s="433"/>
      <c r="CW45" s="433"/>
      <c r="CX45" s="433"/>
      <c r="CY45" s="433"/>
      <c r="CZ45" s="433"/>
      <c r="DA45" s="433"/>
      <c r="DB45" s="433"/>
      <c r="DC45" s="433"/>
      <c r="DD45" s="433"/>
      <c r="DE45" s="1598"/>
      <c r="DF45" s="1599"/>
      <c r="DG45" s="1599"/>
      <c r="DH45" s="1599"/>
      <c r="DI45" s="1599"/>
      <c r="DJ45" s="1599"/>
      <c r="DK45" s="1599"/>
      <c r="DL45" s="1599"/>
      <c r="DM45" s="1599"/>
      <c r="DN45" s="1599"/>
      <c r="DO45" s="1599"/>
      <c r="DP45" s="1599"/>
      <c r="DQ45" s="1599"/>
      <c r="DR45" s="1599"/>
      <c r="DS45" s="1599"/>
      <c r="DT45" s="1599"/>
      <c r="DU45" s="1599"/>
      <c r="DV45" s="1599"/>
      <c r="DW45" s="1599"/>
      <c r="DX45" s="1599"/>
      <c r="DY45" s="1599"/>
      <c r="DZ45" s="1599"/>
      <c r="EA45" s="1599"/>
      <c r="EB45" s="1599"/>
      <c r="EC45" s="1599"/>
      <c r="ED45" s="1599"/>
      <c r="EE45" s="1599"/>
      <c r="EF45" s="1599"/>
      <c r="EG45" s="1599"/>
      <c r="EH45" s="1599"/>
      <c r="EI45" s="1599"/>
      <c r="EJ45" s="1599"/>
      <c r="EK45" s="1599"/>
      <c r="EL45" s="1599"/>
      <c r="EM45" s="1599"/>
      <c r="EN45" s="1599"/>
      <c r="EO45" s="1599"/>
      <c r="EP45" s="1599"/>
      <c r="EQ45" s="1599"/>
      <c r="ER45" s="1599"/>
      <c r="ES45" s="1599"/>
      <c r="ET45" s="1599"/>
      <c r="EU45" s="1599"/>
      <c r="EV45" s="1599"/>
      <c r="EW45" s="1599"/>
      <c r="EX45" s="1599"/>
      <c r="EY45" s="1599"/>
      <c r="EZ45" s="1599"/>
      <c r="FA45" s="1599"/>
      <c r="FB45" s="1599"/>
      <c r="FC45" s="1599"/>
      <c r="FD45" s="1599"/>
      <c r="FE45" s="1599"/>
      <c r="FF45" s="1599"/>
      <c r="FG45" s="1599"/>
      <c r="FH45" s="1599"/>
      <c r="FI45" s="1599"/>
      <c r="FJ45" s="1600"/>
      <c r="FK45" s="433"/>
      <c r="FL45" s="433"/>
      <c r="FM45" s="433"/>
      <c r="FN45" s="433"/>
      <c r="FO45" s="433"/>
      <c r="FP45" s="433"/>
      <c r="FQ45" s="433"/>
      <c r="FR45" s="433"/>
      <c r="FS45" s="433"/>
      <c r="FT45" s="433"/>
      <c r="FU45" s="433"/>
      <c r="FV45" s="443"/>
    </row>
    <row r="46" spans="3:199" s="431" customFormat="1" ht="3.75" customHeight="1" x14ac:dyDescent="0.15">
      <c r="C46" s="432"/>
      <c r="D46" s="433"/>
      <c r="E46" s="433"/>
      <c r="F46" s="433"/>
      <c r="G46" s="433"/>
      <c r="H46" s="433"/>
      <c r="I46" s="433"/>
      <c r="J46" s="433"/>
      <c r="K46" s="433"/>
      <c r="L46" s="433"/>
      <c r="M46" s="433"/>
      <c r="N46" s="433"/>
      <c r="O46" s="1598"/>
      <c r="P46" s="1599"/>
      <c r="Q46" s="1599"/>
      <c r="R46" s="1599"/>
      <c r="S46" s="1599"/>
      <c r="T46" s="1599"/>
      <c r="U46" s="1599"/>
      <c r="V46" s="1599"/>
      <c r="W46" s="1599"/>
      <c r="X46" s="1599"/>
      <c r="Y46" s="1599"/>
      <c r="Z46" s="1599"/>
      <c r="AA46" s="1599"/>
      <c r="AB46" s="1599"/>
      <c r="AC46" s="1599"/>
      <c r="AD46" s="1599"/>
      <c r="AE46" s="1599"/>
      <c r="AF46" s="1599"/>
      <c r="AG46" s="1599"/>
      <c r="AH46" s="1599"/>
      <c r="AI46" s="1599"/>
      <c r="AJ46" s="1599"/>
      <c r="AK46" s="1599"/>
      <c r="AL46" s="1599"/>
      <c r="AM46" s="1599"/>
      <c r="AN46" s="1599"/>
      <c r="AO46" s="1599"/>
      <c r="AP46" s="1599"/>
      <c r="AQ46" s="1599"/>
      <c r="AR46" s="1599"/>
      <c r="AS46" s="1599"/>
      <c r="AT46" s="1599"/>
      <c r="AU46" s="1599"/>
      <c r="AV46" s="1599"/>
      <c r="AW46" s="1599"/>
      <c r="AX46" s="1599"/>
      <c r="AY46" s="1599"/>
      <c r="AZ46" s="1599"/>
      <c r="BA46" s="1599"/>
      <c r="BB46" s="1599"/>
      <c r="BC46" s="1599"/>
      <c r="BD46" s="1599"/>
      <c r="BE46" s="1599"/>
      <c r="BF46" s="1599"/>
      <c r="BG46" s="1599"/>
      <c r="BH46" s="1599"/>
      <c r="BI46" s="1599"/>
      <c r="BJ46" s="1599"/>
      <c r="BK46" s="1599"/>
      <c r="BL46" s="1599"/>
      <c r="BM46" s="1599"/>
      <c r="BN46" s="1599"/>
      <c r="BO46" s="1599"/>
      <c r="BP46" s="1599"/>
      <c r="BQ46" s="1599"/>
      <c r="BR46" s="1599"/>
      <c r="BS46" s="1599"/>
      <c r="BT46" s="1600"/>
      <c r="BU46" s="433"/>
      <c r="BV46" s="433"/>
      <c r="BW46" s="433"/>
      <c r="BX46" s="433"/>
      <c r="BY46" s="433"/>
      <c r="BZ46" s="433"/>
      <c r="CA46" s="433"/>
      <c r="CB46" s="433"/>
      <c r="CC46" s="433"/>
      <c r="CD46" s="433"/>
      <c r="CE46" s="433"/>
      <c r="CF46" s="443"/>
      <c r="CS46" s="432"/>
      <c r="CT46" s="433"/>
      <c r="CU46" s="433"/>
      <c r="CV46" s="433"/>
      <c r="CW46" s="433"/>
      <c r="CX46" s="433"/>
      <c r="CY46" s="433"/>
      <c r="CZ46" s="433"/>
      <c r="DA46" s="433"/>
      <c r="DB46" s="433"/>
      <c r="DC46" s="433"/>
      <c r="DD46" s="433"/>
      <c r="DE46" s="1598"/>
      <c r="DF46" s="1599"/>
      <c r="DG46" s="1599"/>
      <c r="DH46" s="1599"/>
      <c r="DI46" s="1599"/>
      <c r="DJ46" s="1599"/>
      <c r="DK46" s="1599"/>
      <c r="DL46" s="1599"/>
      <c r="DM46" s="1599"/>
      <c r="DN46" s="1599"/>
      <c r="DO46" s="1599"/>
      <c r="DP46" s="1599"/>
      <c r="DQ46" s="1599"/>
      <c r="DR46" s="1599"/>
      <c r="DS46" s="1599"/>
      <c r="DT46" s="1599"/>
      <c r="DU46" s="1599"/>
      <c r="DV46" s="1599"/>
      <c r="DW46" s="1599"/>
      <c r="DX46" s="1599"/>
      <c r="DY46" s="1599"/>
      <c r="DZ46" s="1599"/>
      <c r="EA46" s="1599"/>
      <c r="EB46" s="1599"/>
      <c r="EC46" s="1599"/>
      <c r="ED46" s="1599"/>
      <c r="EE46" s="1599"/>
      <c r="EF46" s="1599"/>
      <c r="EG46" s="1599"/>
      <c r="EH46" s="1599"/>
      <c r="EI46" s="1599"/>
      <c r="EJ46" s="1599"/>
      <c r="EK46" s="1599"/>
      <c r="EL46" s="1599"/>
      <c r="EM46" s="1599"/>
      <c r="EN46" s="1599"/>
      <c r="EO46" s="1599"/>
      <c r="EP46" s="1599"/>
      <c r="EQ46" s="1599"/>
      <c r="ER46" s="1599"/>
      <c r="ES46" s="1599"/>
      <c r="ET46" s="1599"/>
      <c r="EU46" s="1599"/>
      <c r="EV46" s="1599"/>
      <c r="EW46" s="1599"/>
      <c r="EX46" s="1599"/>
      <c r="EY46" s="1599"/>
      <c r="EZ46" s="1599"/>
      <c r="FA46" s="1599"/>
      <c r="FB46" s="1599"/>
      <c r="FC46" s="1599"/>
      <c r="FD46" s="1599"/>
      <c r="FE46" s="1599"/>
      <c r="FF46" s="1599"/>
      <c r="FG46" s="1599"/>
      <c r="FH46" s="1599"/>
      <c r="FI46" s="1599"/>
      <c r="FJ46" s="1600"/>
      <c r="FK46" s="433"/>
      <c r="FL46" s="433"/>
      <c r="FM46" s="433"/>
      <c r="FN46" s="433"/>
      <c r="FO46" s="433"/>
      <c r="FP46" s="433"/>
      <c r="FQ46" s="433"/>
      <c r="FR46" s="433"/>
      <c r="FS46" s="433"/>
      <c r="FT46" s="433"/>
      <c r="FU46" s="433"/>
      <c r="FV46" s="443"/>
    </row>
    <row r="47" spans="3:199" s="431" customFormat="1" ht="3.75" customHeight="1" x14ac:dyDescent="0.15">
      <c r="C47" s="446"/>
      <c r="D47" s="433"/>
      <c r="E47" s="433"/>
      <c r="F47" s="433"/>
      <c r="G47" s="433"/>
      <c r="H47" s="433"/>
      <c r="I47" s="433"/>
      <c r="J47" s="433"/>
      <c r="K47" s="433"/>
      <c r="L47" s="433"/>
      <c r="M47" s="433"/>
      <c r="N47" s="433"/>
      <c r="O47" s="1598"/>
      <c r="P47" s="1599"/>
      <c r="Q47" s="1599"/>
      <c r="R47" s="1599"/>
      <c r="S47" s="1599"/>
      <c r="T47" s="1599"/>
      <c r="U47" s="1599"/>
      <c r="V47" s="1599"/>
      <c r="W47" s="1599"/>
      <c r="X47" s="1599"/>
      <c r="Y47" s="1599"/>
      <c r="Z47" s="1599"/>
      <c r="AA47" s="1599"/>
      <c r="AB47" s="1599"/>
      <c r="AC47" s="1599"/>
      <c r="AD47" s="1599"/>
      <c r="AE47" s="1599"/>
      <c r="AF47" s="1599"/>
      <c r="AG47" s="1599"/>
      <c r="AH47" s="1599"/>
      <c r="AI47" s="1599"/>
      <c r="AJ47" s="1599"/>
      <c r="AK47" s="1599"/>
      <c r="AL47" s="1599"/>
      <c r="AM47" s="1599"/>
      <c r="AN47" s="1599"/>
      <c r="AO47" s="1599"/>
      <c r="AP47" s="1599"/>
      <c r="AQ47" s="1599"/>
      <c r="AR47" s="1599"/>
      <c r="AS47" s="1599"/>
      <c r="AT47" s="1599"/>
      <c r="AU47" s="1599"/>
      <c r="AV47" s="1599"/>
      <c r="AW47" s="1599"/>
      <c r="AX47" s="1599"/>
      <c r="AY47" s="1599"/>
      <c r="AZ47" s="1599"/>
      <c r="BA47" s="1599"/>
      <c r="BB47" s="1599"/>
      <c r="BC47" s="1599"/>
      <c r="BD47" s="1599"/>
      <c r="BE47" s="1599"/>
      <c r="BF47" s="1599"/>
      <c r="BG47" s="1599"/>
      <c r="BH47" s="1599"/>
      <c r="BI47" s="1599"/>
      <c r="BJ47" s="1599"/>
      <c r="BK47" s="1599"/>
      <c r="BL47" s="1599"/>
      <c r="BM47" s="1599"/>
      <c r="BN47" s="1599"/>
      <c r="BO47" s="1599"/>
      <c r="BP47" s="1599"/>
      <c r="BQ47" s="1599"/>
      <c r="BR47" s="1599"/>
      <c r="BS47" s="1599"/>
      <c r="BT47" s="1600"/>
      <c r="BU47" s="433"/>
      <c r="BV47" s="433"/>
      <c r="BW47" s="433"/>
      <c r="BX47" s="433"/>
      <c r="BY47" s="433"/>
      <c r="BZ47" s="433"/>
      <c r="CA47" s="433"/>
      <c r="CB47" s="433"/>
      <c r="CC47" s="433"/>
      <c r="CD47" s="433"/>
      <c r="CE47" s="433"/>
      <c r="CF47" s="443"/>
      <c r="CS47" s="446"/>
      <c r="CT47" s="433"/>
      <c r="CU47" s="433"/>
      <c r="CV47" s="433"/>
      <c r="CW47" s="433"/>
      <c r="CX47" s="433"/>
      <c r="CY47" s="433"/>
      <c r="CZ47" s="433"/>
      <c r="DA47" s="433"/>
      <c r="DB47" s="433"/>
      <c r="DC47" s="433"/>
      <c r="DD47" s="433"/>
      <c r="DE47" s="1598"/>
      <c r="DF47" s="1599"/>
      <c r="DG47" s="1599"/>
      <c r="DH47" s="1599"/>
      <c r="DI47" s="1599"/>
      <c r="DJ47" s="1599"/>
      <c r="DK47" s="1599"/>
      <c r="DL47" s="1599"/>
      <c r="DM47" s="1599"/>
      <c r="DN47" s="1599"/>
      <c r="DO47" s="1599"/>
      <c r="DP47" s="1599"/>
      <c r="DQ47" s="1599"/>
      <c r="DR47" s="1599"/>
      <c r="DS47" s="1599"/>
      <c r="DT47" s="1599"/>
      <c r="DU47" s="1599"/>
      <c r="DV47" s="1599"/>
      <c r="DW47" s="1599"/>
      <c r="DX47" s="1599"/>
      <c r="DY47" s="1599"/>
      <c r="DZ47" s="1599"/>
      <c r="EA47" s="1599"/>
      <c r="EB47" s="1599"/>
      <c r="EC47" s="1599"/>
      <c r="ED47" s="1599"/>
      <c r="EE47" s="1599"/>
      <c r="EF47" s="1599"/>
      <c r="EG47" s="1599"/>
      <c r="EH47" s="1599"/>
      <c r="EI47" s="1599"/>
      <c r="EJ47" s="1599"/>
      <c r="EK47" s="1599"/>
      <c r="EL47" s="1599"/>
      <c r="EM47" s="1599"/>
      <c r="EN47" s="1599"/>
      <c r="EO47" s="1599"/>
      <c r="EP47" s="1599"/>
      <c r="EQ47" s="1599"/>
      <c r="ER47" s="1599"/>
      <c r="ES47" s="1599"/>
      <c r="ET47" s="1599"/>
      <c r="EU47" s="1599"/>
      <c r="EV47" s="1599"/>
      <c r="EW47" s="1599"/>
      <c r="EX47" s="1599"/>
      <c r="EY47" s="1599"/>
      <c r="EZ47" s="1599"/>
      <c r="FA47" s="1599"/>
      <c r="FB47" s="1599"/>
      <c r="FC47" s="1599"/>
      <c r="FD47" s="1599"/>
      <c r="FE47" s="1599"/>
      <c r="FF47" s="1599"/>
      <c r="FG47" s="1599"/>
      <c r="FH47" s="1599"/>
      <c r="FI47" s="1599"/>
      <c r="FJ47" s="1600"/>
      <c r="FK47" s="433"/>
      <c r="FL47" s="433"/>
      <c r="FM47" s="433"/>
      <c r="FN47" s="433"/>
      <c r="FO47" s="433"/>
      <c r="FP47" s="433"/>
      <c r="FQ47" s="433"/>
      <c r="FR47" s="433"/>
      <c r="FS47" s="433"/>
      <c r="FT47" s="433"/>
      <c r="FU47" s="433"/>
      <c r="FV47" s="443"/>
    </row>
    <row r="48" spans="3:199" s="431" customFormat="1" ht="3.75" customHeight="1" x14ac:dyDescent="0.15">
      <c r="C48" s="446"/>
      <c r="D48" s="433"/>
      <c r="E48" s="433"/>
      <c r="F48" s="433"/>
      <c r="G48" s="433"/>
      <c r="H48" s="433"/>
      <c r="I48" s="433"/>
      <c r="J48" s="433"/>
      <c r="K48" s="433"/>
      <c r="L48" s="433"/>
      <c r="M48" s="433"/>
      <c r="N48" s="433"/>
      <c r="O48" s="1598"/>
      <c r="P48" s="1599"/>
      <c r="Q48" s="1599"/>
      <c r="R48" s="1599"/>
      <c r="S48" s="1599"/>
      <c r="T48" s="1599"/>
      <c r="U48" s="1599"/>
      <c r="V48" s="1599"/>
      <c r="W48" s="1599"/>
      <c r="X48" s="1599"/>
      <c r="Y48" s="1599"/>
      <c r="Z48" s="1599"/>
      <c r="AA48" s="1599"/>
      <c r="AB48" s="1599"/>
      <c r="AC48" s="1599"/>
      <c r="AD48" s="1599"/>
      <c r="AE48" s="1599"/>
      <c r="AF48" s="1599"/>
      <c r="AG48" s="1599"/>
      <c r="AH48" s="1599"/>
      <c r="AI48" s="1599"/>
      <c r="AJ48" s="1599"/>
      <c r="AK48" s="1599"/>
      <c r="AL48" s="1599"/>
      <c r="AM48" s="1599"/>
      <c r="AN48" s="1599"/>
      <c r="AO48" s="1599"/>
      <c r="AP48" s="1599"/>
      <c r="AQ48" s="1599"/>
      <c r="AR48" s="1599"/>
      <c r="AS48" s="1599"/>
      <c r="AT48" s="1599"/>
      <c r="AU48" s="1599"/>
      <c r="AV48" s="1599"/>
      <c r="AW48" s="1599"/>
      <c r="AX48" s="1599"/>
      <c r="AY48" s="1599"/>
      <c r="AZ48" s="1599"/>
      <c r="BA48" s="1599"/>
      <c r="BB48" s="1599"/>
      <c r="BC48" s="1599"/>
      <c r="BD48" s="1599"/>
      <c r="BE48" s="1599"/>
      <c r="BF48" s="1599"/>
      <c r="BG48" s="1599"/>
      <c r="BH48" s="1599"/>
      <c r="BI48" s="1599"/>
      <c r="BJ48" s="1599"/>
      <c r="BK48" s="1599"/>
      <c r="BL48" s="1599"/>
      <c r="BM48" s="1599"/>
      <c r="BN48" s="1599"/>
      <c r="BO48" s="1599"/>
      <c r="BP48" s="1599"/>
      <c r="BQ48" s="1599"/>
      <c r="BR48" s="1599"/>
      <c r="BS48" s="1599"/>
      <c r="BT48" s="1600"/>
      <c r="BU48" s="433"/>
      <c r="BV48" s="433"/>
      <c r="BW48" s="433"/>
      <c r="BX48" s="433"/>
      <c r="BY48" s="433"/>
      <c r="BZ48" s="433"/>
      <c r="CA48" s="433"/>
      <c r="CB48" s="433"/>
      <c r="CC48" s="433"/>
      <c r="CD48" s="433"/>
      <c r="CE48" s="433"/>
      <c r="CF48" s="443"/>
      <c r="CS48" s="446"/>
      <c r="CT48" s="433"/>
      <c r="CU48" s="433"/>
      <c r="CV48" s="433"/>
      <c r="CW48" s="433"/>
      <c r="CX48" s="433"/>
      <c r="CY48" s="433"/>
      <c r="CZ48" s="433"/>
      <c r="DA48" s="433"/>
      <c r="DB48" s="433"/>
      <c r="DC48" s="433"/>
      <c r="DD48" s="433"/>
      <c r="DE48" s="1598"/>
      <c r="DF48" s="1599"/>
      <c r="DG48" s="1599"/>
      <c r="DH48" s="1599"/>
      <c r="DI48" s="1599"/>
      <c r="DJ48" s="1599"/>
      <c r="DK48" s="1599"/>
      <c r="DL48" s="1599"/>
      <c r="DM48" s="1599"/>
      <c r="DN48" s="1599"/>
      <c r="DO48" s="1599"/>
      <c r="DP48" s="1599"/>
      <c r="DQ48" s="1599"/>
      <c r="DR48" s="1599"/>
      <c r="DS48" s="1599"/>
      <c r="DT48" s="1599"/>
      <c r="DU48" s="1599"/>
      <c r="DV48" s="1599"/>
      <c r="DW48" s="1599"/>
      <c r="DX48" s="1599"/>
      <c r="DY48" s="1599"/>
      <c r="DZ48" s="1599"/>
      <c r="EA48" s="1599"/>
      <c r="EB48" s="1599"/>
      <c r="EC48" s="1599"/>
      <c r="ED48" s="1599"/>
      <c r="EE48" s="1599"/>
      <c r="EF48" s="1599"/>
      <c r="EG48" s="1599"/>
      <c r="EH48" s="1599"/>
      <c r="EI48" s="1599"/>
      <c r="EJ48" s="1599"/>
      <c r="EK48" s="1599"/>
      <c r="EL48" s="1599"/>
      <c r="EM48" s="1599"/>
      <c r="EN48" s="1599"/>
      <c r="EO48" s="1599"/>
      <c r="EP48" s="1599"/>
      <c r="EQ48" s="1599"/>
      <c r="ER48" s="1599"/>
      <c r="ES48" s="1599"/>
      <c r="ET48" s="1599"/>
      <c r="EU48" s="1599"/>
      <c r="EV48" s="1599"/>
      <c r="EW48" s="1599"/>
      <c r="EX48" s="1599"/>
      <c r="EY48" s="1599"/>
      <c r="EZ48" s="1599"/>
      <c r="FA48" s="1599"/>
      <c r="FB48" s="1599"/>
      <c r="FC48" s="1599"/>
      <c r="FD48" s="1599"/>
      <c r="FE48" s="1599"/>
      <c r="FF48" s="1599"/>
      <c r="FG48" s="1599"/>
      <c r="FH48" s="1599"/>
      <c r="FI48" s="1599"/>
      <c r="FJ48" s="1600"/>
      <c r="FK48" s="433"/>
      <c r="FL48" s="433"/>
      <c r="FM48" s="433"/>
      <c r="FN48" s="433"/>
      <c r="FO48" s="433"/>
      <c r="FP48" s="433"/>
      <c r="FQ48" s="433"/>
      <c r="FR48" s="433"/>
      <c r="FS48" s="433"/>
      <c r="FT48" s="433"/>
      <c r="FU48" s="433"/>
      <c r="FV48" s="443"/>
    </row>
    <row r="49" spans="3:178" s="431" customFormat="1" ht="3.75" customHeight="1" x14ac:dyDescent="0.15">
      <c r="C49" s="446"/>
      <c r="D49" s="433"/>
      <c r="E49" s="433"/>
      <c r="F49" s="433"/>
      <c r="G49" s="433"/>
      <c r="H49" s="433"/>
      <c r="I49" s="433"/>
      <c r="J49" s="433"/>
      <c r="K49" s="433"/>
      <c r="L49" s="433"/>
      <c r="M49" s="433"/>
      <c r="N49" s="433"/>
      <c r="O49" s="1598"/>
      <c r="P49" s="1599"/>
      <c r="Q49" s="1599"/>
      <c r="R49" s="1599"/>
      <c r="S49" s="1599"/>
      <c r="T49" s="1599"/>
      <c r="U49" s="1599"/>
      <c r="V49" s="1599"/>
      <c r="W49" s="1599"/>
      <c r="X49" s="1599"/>
      <c r="Y49" s="1599"/>
      <c r="Z49" s="1599"/>
      <c r="AA49" s="1599"/>
      <c r="AB49" s="1599"/>
      <c r="AC49" s="1599"/>
      <c r="AD49" s="1599"/>
      <c r="AE49" s="1599"/>
      <c r="AF49" s="1599"/>
      <c r="AG49" s="1599"/>
      <c r="AH49" s="1599"/>
      <c r="AI49" s="1599"/>
      <c r="AJ49" s="1599"/>
      <c r="AK49" s="1599"/>
      <c r="AL49" s="1599"/>
      <c r="AM49" s="1599"/>
      <c r="AN49" s="1599"/>
      <c r="AO49" s="1599"/>
      <c r="AP49" s="1599"/>
      <c r="AQ49" s="1599"/>
      <c r="AR49" s="1599"/>
      <c r="AS49" s="1599"/>
      <c r="AT49" s="1599"/>
      <c r="AU49" s="1599"/>
      <c r="AV49" s="1599"/>
      <c r="AW49" s="1599"/>
      <c r="AX49" s="1599"/>
      <c r="AY49" s="1599"/>
      <c r="AZ49" s="1599"/>
      <c r="BA49" s="1599"/>
      <c r="BB49" s="1599"/>
      <c r="BC49" s="1599"/>
      <c r="BD49" s="1599"/>
      <c r="BE49" s="1599"/>
      <c r="BF49" s="1599"/>
      <c r="BG49" s="1599"/>
      <c r="BH49" s="1599"/>
      <c r="BI49" s="1599"/>
      <c r="BJ49" s="1599"/>
      <c r="BK49" s="1599"/>
      <c r="BL49" s="1599"/>
      <c r="BM49" s="1599"/>
      <c r="BN49" s="1599"/>
      <c r="BO49" s="1599"/>
      <c r="BP49" s="1599"/>
      <c r="BQ49" s="1599"/>
      <c r="BR49" s="1599"/>
      <c r="BS49" s="1599"/>
      <c r="BT49" s="1600"/>
      <c r="BU49" s="433"/>
      <c r="BV49" s="433"/>
      <c r="BW49" s="433"/>
      <c r="BX49" s="433"/>
      <c r="BY49" s="433"/>
      <c r="BZ49" s="433"/>
      <c r="CA49" s="433"/>
      <c r="CB49" s="433"/>
      <c r="CC49" s="433"/>
      <c r="CD49" s="433"/>
      <c r="CE49" s="433"/>
      <c r="CF49" s="443"/>
      <c r="CS49" s="446"/>
      <c r="CT49" s="433"/>
      <c r="CU49" s="433"/>
      <c r="CV49" s="433"/>
      <c r="CW49" s="433"/>
      <c r="CX49" s="433"/>
      <c r="CY49" s="433"/>
      <c r="CZ49" s="433"/>
      <c r="DA49" s="433"/>
      <c r="DB49" s="433"/>
      <c r="DC49" s="433"/>
      <c r="DD49" s="433"/>
      <c r="DE49" s="1598"/>
      <c r="DF49" s="1599"/>
      <c r="DG49" s="1599"/>
      <c r="DH49" s="1599"/>
      <c r="DI49" s="1599"/>
      <c r="DJ49" s="1599"/>
      <c r="DK49" s="1599"/>
      <c r="DL49" s="1599"/>
      <c r="DM49" s="1599"/>
      <c r="DN49" s="1599"/>
      <c r="DO49" s="1599"/>
      <c r="DP49" s="1599"/>
      <c r="DQ49" s="1599"/>
      <c r="DR49" s="1599"/>
      <c r="DS49" s="1599"/>
      <c r="DT49" s="1599"/>
      <c r="DU49" s="1599"/>
      <c r="DV49" s="1599"/>
      <c r="DW49" s="1599"/>
      <c r="DX49" s="1599"/>
      <c r="DY49" s="1599"/>
      <c r="DZ49" s="1599"/>
      <c r="EA49" s="1599"/>
      <c r="EB49" s="1599"/>
      <c r="EC49" s="1599"/>
      <c r="ED49" s="1599"/>
      <c r="EE49" s="1599"/>
      <c r="EF49" s="1599"/>
      <c r="EG49" s="1599"/>
      <c r="EH49" s="1599"/>
      <c r="EI49" s="1599"/>
      <c r="EJ49" s="1599"/>
      <c r="EK49" s="1599"/>
      <c r="EL49" s="1599"/>
      <c r="EM49" s="1599"/>
      <c r="EN49" s="1599"/>
      <c r="EO49" s="1599"/>
      <c r="EP49" s="1599"/>
      <c r="EQ49" s="1599"/>
      <c r="ER49" s="1599"/>
      <c r="ES49" s="1599"/>
      <c r="ET49" s="1599"/>
      <c r="EU49" s="1599"/>
      <c r="EV49" s="1599"/>
      <c r="EW49" s="1599"/>
      <c r="EX49" s="1599"/>
      <c r="EY49" s="1599"/>
      <c r="EZ49" s="1599"/>
      <c r="FA49" s="1599"/>
      <c r="FB49" s="1599"/>
      <c r="FC49" s="1599"/>
      <c r="FD49" s="1599"/>
      <c r="FE49" s="1599"/>
      <c r="FF49" s="1599"/>
      <c r="FG49" s="1599"/>
      <c r="FH49" s="1599"/>
      <c r="FI49" s="1599"/>
      <c r="FJ49" s="1600"/>
      <c r="FK49" s="433"/>
      <c r="FL49" s="433"/>
      <c r="FM49" s="433"/>
      <c r="FN49" s="433"/>
      <c r="FO49" s="433"/>
      <c r="FP49" s="433"/>
      <c r="FQ49" s="433"/>
      <c r="FR49" s="433"/>
      <c r="FS49" s="433"/>
      <c r="FT49" s="433"/>
      <c r="FU49" s="433"/>
      <c r="FV49" s="443"/>
    </row>
    <row r="50" spans="3:178" s="431" customFormat="1" ht="3.75" customHeight="1" x14ac:dyDescent="0.15">
      <c r="C50" s="446"/>
      <c r="D50" s="433"/>
      <c r="E50" s="433"/>
      <c r="F50" s="433"/>
      <c r="G50" s="433"/>
      <c r="H50" s="433"/>
      <c r="I50" s="433"/>
      <c r="J50" s="433"/>
      <c r="K50" s="433"/>
      <c r="L50" s="433"/>
      <c r="M50" s="433"/>
      <c r="N50" s="433"/>
      <c r="O50" s="1598"/>
      <c r="P50" s="1599"/>
      <c r="Q50" s="1599"/>
      <c r="R50" s="1599"/>
      <c r="S50" s="1599"/>
      <c r="T50" s="1599"/>
      <c r="U50" s="1599"/>
      <c r="V50" s="1599"/>
      <c r="W50" s="1599"/>
      <c r="X50" s="1599"/>
      <c r="Y50" s="1599"/>
      <c r="Z50" s="1599"/>
      <c r="AA50" s="1599"/>
      <c r="AB50" s="1599"/>
      <c r="AC50" s="1599"/>
      <c r="AD50" s="1599"/>
      <c r="AE50" s="1599"/>
      <c r="AF50" s="1599"/>
      <c r="AG50" s="1599"/>
      <c r="AH50" s="1599"/>
      <c r="AI50" s="1599"/>
      <c r="AJ50" s="1599"/>
      <c r="AK50" s="1599"/>
      <c r="AL50" s="1599"/>
      <c r="AM50" s="1599"/>
      <c r="AN50" s="1599"/>
      <c r="AO50" s="1599"/>
      <c r="AP50" s="1599"/>
      <c r="AQ50" s="1599"/>
      <c r="AR50" s="1599"/>
      <c r="AS50" s="1599"/>
      <c r="AT50" s="1599"/>
      <c r="AU50" s="1599"/>
      <c r="AV50" s="1599"/>
      <c r="AW50" s="1599"/>
      <c r="AX50" s="1599"/>
      <c r="AY50" s="1599"/>
      <c r="AZ50" s="1599"/>
      <c r="BA50" s="1599"/>
      <c r="BB50" s="1599"/>
      <c r="BC50" s="1599"/>
      <c r="BD50" s="1599"/>
      <c r="BE50" s="1599"/>
      <c r="BF50" s="1599"/>
      <c r="BG50" s="1599"/>
      <c r="BH50" s="1599"/>
      <c r="BI50" s="1599"/>
      <c r="BJ50" s="1599"/>
      <c r="BK50" s="1599"/>
      <c r="BL50" s="1599"/>
      <c r="BM50" s="1599"/>
      <c r="BN50" s="1599"/>
      <c r="BO50" s="1599"/>
      <c r="BP50" s="1599"/>
      <c r="BQ50" s="1599"/>
      <c r="BR50" s="1599"/>
      <c r="BS50" s="1599"/>
      <c r="BT50" s="1600"/>
      <c r="BU50" s="433"/>
      <c r="BV50" s="433"/>
      <c r="BW50" s="433"/>
      <c r="BX50" s="433"/>
      <c r="BY50" s="433"/>
      <c r="BZ50" s="433"/>
      <c r="CA50" s="433"/>
      <c r="CB50" s="433"/>
      <c r="CC50" s="433"/>
      <c r="CD50" s="433"/>
      <c r="CE50" s="433"/>
      <c r="CF50" s="443"/>
      <c r="CS50" s="446"/>
      <c r="CT50" s="433"/>
      <c r="CU50" s="433"/>
      <c r="CV50" s="433"/>
      <c r="CW50" s="433"/>
      <c r="CX50" s="433"/>
      <c r="CY50" s="433"/>
      <c r="CZ50" s="433"/>
      <c r="DA50" s="433"/>
      <c r="DB50" s="433"/>
      <c r="DC50" s="433"/>
      <c r="DD50" s="433"/>
      <c r="DE50" s="1598"/>
      <c r="DF50" s="1599"/>
      <c r="DG50" s="1599"/>
      <c r="DH50" s="1599"/>
      <c r="DI50" s="1599"/>
      <c r="DJ50" s="1599"/>
      <c r="DK50" s="1599"/>
      <c r="DL50" s="1599"/>
      <c r="DM50" s="1599"/>
      <c r="DN50" s="1599"/>
      <c r="DO50" s="1599"/>
      <c r="DP50" s="1599"/>
      <c r="DQ50" s="1599"/>
      <c r="DR50" s="1599"/>
      <c r="DS50" s="1599"/>
      <c r="DT50" s="1599"/>
      <c r="DU50" s="1599"/>
      <c r="DV50" s="1599"/>
      <c r="DW50" s="1599"/>
      <c r="DX50" s="1599"/>
      <c r="DY50" s="1599"/>
      <c r="DZ50" s="1599"/>
      <c r="EA50" s="1599"/>
      <c r="EB50" s="1599"/>
      <c r="EC50" s="1599"/>
      <c r="ED50" s="1599"/>
      <c r="EE50" s="1599"/>
      <c r="EF50" s="1599"/>
      <c r="EG50" s="1599"/>
      <c r="EH50" s="1599"/>
      <c r="EI50" s="1599"/>
      <c r="EJ50" s="1599"/>
      <c r="EK50" s="1599"/>
      <c r="EL50" s="1599"/>
      <c r="EM50" s="1599"/>
      <c r="EN50" s="1599"/>
      <c r="EO50" s="1599"/>
      <c r="EP50" s="1599"/>
      <c r="EQ50" s="1599"/>
      <c r="ER50" s="1599"/>
      <c r="ES50" s="1599"/>
      <c r="ET50" s="1599"/>
      <c r="EU50" s="1599"/>
      <c r="EV50" s="1599"/>
      <c r="EW50" s="1599"/>
      <c r="EX50" s="1599"/>
      <c r="EY50" s="1599"/>
      <c r="EZ50" s="1599"/>
      <c r="FA50" s="1599"/>
      <c r="FB50" s="1599"/>
      <c r="FC50" s="1599"/>
      <c r="FD50" s="1599"/>
      <c r="FE50" s="1599"/>
      <c r="FF50" s="1599"/>
      <c r="FG50" s="1599"/>
      <c r="FH50" s="1599"/>
      <c r="FI50" s="1599"/>
      <c r="FJ50" s="1600"/>
      <c r="FK50" s="433"/>
      <c r="FL50" s="433"/>
      <c r="FM50" s="433"/>
      <c r="FN50" s="433"/>
      <c r="FO50" s="433"/>
      <c r="FP50" s="433"/>
      <c r="FQ50" s="433"/>
      <c r="FR50" s="433"/>
      <c r="FS50" s="433"/>
      <c r="FT50" s="433"/>
      <c r="FU50" s="433"/>
      <c r="FV50" s="443"/>
    </row>
    <row r="51" spans="3:178" s="431" customFormat="1" ht="3.75" customHeight="1" x14ac:dyDescent="0.15">
      <c r="C51" s="446"/>
      <c r="D51" s="433"/>
      <c r="E51" s="433"/>
      <c r="F51" s="433"/>
      <c r="G51" s="433"/>
      <c r="H51" s="433"/>
      <c r="I51" s="433"/>
      <c r="J51" s="433"/>
      <c r="K51" s="433"/>
      <c r="L51" s="433"/>
      <c r="M51" s="433"/>
      <c r="N51" s="433"/>
      <c r="O51" s="1598"/>
      <c r="P51" s="1599"/>
      <c r="Q51" s="1599"/>
      <c r="R51" s="1599"/>
      <c r="S51" s="1599"/>
      <c r="T51" s="1599"/>
      <c r="U51" s="1599"/>
      <c r="V51" s="1599"/>
      <c r="W51" s="1599"/>
      <c r="X51" s="1599"/>
      <c r="Y51" s="1599"/>
      <c r="Z51" s="1599"/>
      <c r="AA51" s="1599"/>
      <c r="AB51" s="1599"/>
      <c r="AC51" s="1599"/>
      <c r="AD51" s="1599"/>
      <c r="AE51" s="1599"/>
      <c r="AF51" s="1599"/>
      <c r="AG51" s="1599"/>
      <c r="AH51" s="1599"/>
      <c r="AI51" s="1599"/>
      <c r="AJ51" s="1599"/>
      <c r="AK51" s="1599"/>
      <c r="AL51" s="1599"/>
      <c r="AM51" s="1599"/>
      <c r="AN51" s="1599"/>
      <c r="AO51" s="1599"/>
      <c r="AP51" s="1599"/>
      <c r="AQ51" s="1599"/>
      <c r="AR51" s="1599"/>
      <c r="AS51" s="1599"/>
      <c r="AT51" s="1599"/>
      <c r="AU51" s="1599"/>
      <c r="AV51" s="1599"/>
      <c r="AW51" s="1599"/>
      <c r="AX51" s="1599"/>
      <c r="AY51" s="1599"/>
      <c r="AZ51" s="1599"/>
      <c r="BA51" s="1599"/>
      <c r="BB51" s="1599"/>
      <c r="BC51" s="1599"/>
      <c r="BD51" s="1599"/>
      <c r="BE51" s="1599"/>
      <c r="BF51" s="1599"/>
      <c r="BG51" s="1599"/>
      <c r="BH51" s="1599"/>
      <c r="BI51" s="1599"/>
      <c r="BJ51" s="1599"/>
      <c r="BK51" s="1599"/>
      <c r="BL51" s="1599"/>
      <c r="BM51" s="1599"/>
      <c r="BN51" s="1599"/>
      <c r="BO51" s="1599"/>
      <c r="BP51" s="1599"/>
      <c r="BQ51" s="1599"/>
      <c r="BR51" s="1599"/>
      <c r="BS51" s="1599"/>
      <c r="BT51" s="1600"/>
      <c r="BU51" s="433"/>
      <c r="BV51" s="433"/>
      <c r="BW51" s="433"/>
      <c r="BX51" s="433"/>
      <c r="BY51" s="433"/>
      <c r="BZ51" s="433"/>
      <c r="CA51" s="433"/>
      <c r="CB51" s="433"/>
      <c r="CC51" s="433"/>
      <c r="CD51" s="433"/>
      <c r="CE51" s="433"/>
      <c r="CF51" s="443"/>
      <c r="CS51" s="446"/>
      <c r="CT51" s="433"/>
      <c r="CU51" s="433"/>
      <c r="CV51" s="433"/>
      <c r="CW51" s="433"/>
      <c r="CX51" s="433"/>
      <c r="CY51" s="433"/>
      <c r="CZ51" s="433"/>
      <c r="DA51" s="433"/>
      <c r="DB51" s="433"/>
      <c r="DC51" s="433"/>
      <c r="DD51" s="433"/>
      <c r="DE51" s="1598"/>
      <c r="DF51" s="1599"/>
      <c r="DG51" s="1599"/>
      <c r="DH51" s="1599"/>
      <c r="DI51" s="1599"/>
      <c r="DJ51" s="1599"/>
      <c r="DK51" s="1599"/>
      <c r="DL51" s="1599"/>
      <c r="DM51" s="1599"/>
      <c r="DN51" s="1599"/>
      <c r="DO51" s="1599"/>
      <c r="DP51" s="1599"/>
      <c r="DQ51" s="1599"/>
      <c r="DR51" s="1599"/>
      <c r="DS51" s="1599"/>
      <c r="DT51" s="1599"/>
      <c r="DU51" s="1599"/>
      <c r="DV51" s="1599"/>
      <c r="DW51" s="1599"/>
      <c r="DX51" s="1599"/>
      <c r="DY51" s="1599"/>
      <c r="DZ51" s="1599"/>
      <c r="EA51" s="1599"/>
      <c r="EB51" s="1599"/>
      <c r="EC51" s="1599"/>
      <c r="ED51" s="1599"/>
      <c r="EE51" s="1599"/>
      <c r="EF51" s="1599"/>
      <c r="EG51" s="1599"/>
      <c r="EH51" s="1599"/>
      <c r="EI51" s="1599"/>
      <c r="EJ51" s="1599"/>
      <c r="EK51" s="1599"/>
      <c r="EL51" s="1599"/>
      <c r="EM51" s="1599"/>
      <c r="EN51" s="1599"/>
      <c r="EO51" s="1599"/>
      <c r="EP51" s="1599"/>
      <c r="EQ51" s="1599"/>
      <c r="ER51" s="1599"/>
      <c r="ES51" s="1599"/>
      <c r="ET51" s="1599"/>
      <c r="EU51" s="1599"/>
      <c r="EV51" s="1599"/>
      <c r="EW51" s="1599"/>
      <c r="EX51" s="1599"/>
      <c r="EY51" s="1599"/>
      <c r="EZ51" s="1599"/>
      <c r="FA51" s="1599"/>
      <c r="FB51" s="1599"/>
      <c r="FC51" s="1599"/>
      <c r="FD51" s="1599"/>
      <c r="FE51" s="1599"/>
      <c r="FF51" s="1599"/>
      <c r="FG51" s="1599"/>
      <c r="FH51" s="1599"/>
      <c r="FI51" s="1599"/>
      <c r="FJ51" s="1600"/>
      <c r="FK51" s="433"/>
      <c r="FL51" s="433"/>
      <c r="FM51" s="433"/>
      <c r="FN51" s="433"/>
      <c r="FO51" s="433"/>
      <c r="FP51" s="433"/>
      <c r="FQ51" s="433"/>
      <c r="FR51" s="433"/>
      <c r="FS51" s="433"/>
      <c r="FT51" s="433"/>
      <c r="FU51" s="433"/>
      <c r="FV51" s="443"/>
    </row>
    <row r="52" spans="3:178" s="431" customFormat="1" ht="3.75" customHeight="1" x14ac:dyDescent="0.15">
      <c r="C52" s="446"/>
      <c r="D52" s="433"/>
      <c r="E52" s="433"/>
      <c r="F52" s="433"/>
      <c r="G52" s="433"/>
      <c r="H52" s="433"/>
      <c r="I52" s="433"/>
      <c r="J52" s="433"/>
      <c r="K52" s="433"/>
      <c r="L52" s="433"/>
      <c r="M52" s="433"/>
      <c r="N52" s="433"/>
      <c r="O52" s="1598"/>
      <c r="P52" s="1599"/>
      <c r="Q52" s="1599"/>
      <c r="R52" s="1599"/>
      <c r="S52" s="1599"/>
      <c r="T52" s="1599"/>
      <c r="U52" s="1599"/>
      <c r="V52" s="1599"/>
      <c r="W52" s="1599"/>
      <c r="X52" s="1599"/>
      <c r="Y52" s="1599"/>
      <c r="Z52" s="1599"/>
      <c r="AA52" s="1599"/>
      <c r="AB52" s="1599"/>
      <c r="AC52" s="1599"/>
      <c r="AD52" s="1599"/>
      <c r="AE52" s="1599"/>
      <c r="AF52" s="1599"/>
      <c r="AG52" s="1599"/>
      <c r="AH52" s="1599"/>
      <c r="AI52" s="1599"/>
      <c r="AJ52" s="1599"/>
      <c r="AK52" s="1599"/>
      <c r="AL52" s="1599"/>
      <c r="AM52" s="1599"/>
      <c r="AN52" s="1599"/>
      <c r="AO52" s="1599"/>
      <c r="AP52" s="1599"/>
      <c r="AQ52" s="1599"/>
      <c r="AR52" s="1599"/>
      <c r="AS52" s="1599"/>
      <c r="AT52" s="1599"/>
      <c r="AU52" s="1599"/>
      <c r="AV52" s="1599"/>
      <c r="AW52" s="1599"/>
      <c r="AX52" s="1599"/>
      <c r="AY52" s="1599"/>
      <c r="AZ52" s="1599"/>
      <c r="BA52" s="1599"/>
      <c r="BB52" s="1599"/>
      <c r="BC52" s="1599"/>
      <c r="BD52" s="1599"/>
      <c r="BE52" s="1599"/>
      <c r="BF52" s="1599"/>
      <c r="BG52" s="1599"/>
      <c r="BH52" s="1599"/>
      <c r="BI52" s="1599"/>
      <c r="BJ52" s="1599"/>
      <c r="BK52" s="1599"/>
      <c r="BL52" s="1599"/>
      <c r="BM52" s="1599"/>
      <c r="BN52" s="1599"/>
      <c r="BO52" s="1599"/>
      <c r="BP52" s="1599"/>
      <c r="BQ52" s="1599"/>
      <c r="BR52" s="1599"/>
      <c r="BS52" s="1599"/>
      <c r="BT52" s="1600"/>
      <c r="BU52" s="433"/>
      <c r="BV52" s="433"/>
      <c r="BW52" s="433"/>
      <c r="BX52" s="433"/>
      <c r="BY52" s="433"/>
      <c r="BZ52" s="433"/>
      <c r="CA52" s="433"/>
      <c r="CB52" s="433"/>
      <c r="CC52" s="433"/>
      <c r="CD52" s="433"/>
      <c r="CE52" s="433"/>
      <c r="CF52" s="443"/>
      <c r="CS52" s="446"/>
      <c r="CT52" s="433"/>
      <c r="CU52" s="433"/>
      <c r="CV52" s="433"/>
      <c r="CW52" s="433"/>
      <c r="CX52" s="433"/>
      <c r="CY52" s="433"/>
      <c r="CZ52" s="433"/>
      <c r="DA52" s="433"/>
      <c r="DB52" s="433"/>
      <c r="DC52" s="433"/>
      <c r="DD52" s="433"/>
      <c r="DE52" s="1598"/>
      <c r="DF52" s="1599"/>
      <c r="DG52" s="1599"/>
      <c r="DH52" s="1599"/>
      <c r="DI52" s="1599"/>
      <c r="DJ52" s="1599"/>
      <c r="DK52" s="1599"/>
      <c r="DL52" s="1599"/>
      <c r="DM52" s="1599"/>
      <c r="DN52" s="1599"/>
      <c r="DO52" s="1599"/>
      <c r="DP52" s="1599"/>
      <c r="DQ52" s="1599"/>
      <c r="DR52" s="1599"/>
      <c r="DS52" s="1599"/>
      <c r="DT52" s="1599"/>
      <c r="DU52" s="1599"/>
      <c r="DV52" s="1599"/>
      <c r="DW52" s="1599"/>
      <c r="DX52" s="1599"/>
      <c r="DY52" s="1599"/>
      <c r="DZ52" s="1599"/>
      <c r="EA52" s="1599"/>
      <c r="EB52" s="1599"/>
      <c r="EC52" s="1599"/>
      <c r="ED52" s="1599"/>
      <c r="EE52" s="1599"/>
      <c r="EF52" s="1599"/>
      <c r="EG52" s="1599"/>
      <c r="EH52" s="1599"/>
      <c r="EI52" s="1599"/>
      <c r="EJ52" s="1599"/>
      <c r="EK52" s="1599"/>
      <c r="EL52" s="1599"/>
      <c r="EM52" s="1599"/>
      <c r="EN52" s="1599"/>
      <c r="EO52" s="1599"/>
      <c r="EP52" s="1599"/>
      <c r="EQ52" s="1599"/>
      <c r="ER52" s="1599"/>
      <c r="ES52" s="1599"/>
      <c r="ET52" s="1599"/>
      <c r="EU52" s="1599"/>
      <c r="EV52" s="1599"/>
      <c r="EW52" s="1599"/>
      <c r="EX52" s="1599"/>
      <c r="EY52" s="1599"/>
      <c r="EZ52" s="1599"/>
      <c r="FA52" s="1599"/>
      <c r="FB52" s="1599"/>
      <c r="FC52" s="1599"/>
      <c r="FD52" s="1599"/>
      <c r="FE52" s="1599"/>
      <c r="FF52" s="1599"/>
      <c r="FG52" s="1599"/>
      <c r="FH52" s="1599"/>
      <c r="FI52" s="1599"/>
      <c r="FJ52" s="1600"/>
      <c r="FK52" s="433"/>
      <c r="FL52" s="433"/>
      <c r="FM52" s="433"/>
      <c r="FN52" s="433"/>
      <c r="FO52" s="433"/>
      <c r="FP52" s="433"/>
      <c r="FQ52" s="433"/>
      <c r="FR52" s="433"/>
      <c r="FS52" s="433"/>
      <c r="FT52" s="433"/>
      <c r="FU52" s="433"/>
      <c r="FV52" s="443"/>
    </row>
    <row r="53" spans="3:178" s="431" customFormat="1" ht="3.75" customHeight="1" x14ac:dyDescent="0.15">
      <c r="C53" s="446"/>
      <c r="D53" s="433"/>
      <c r="E53" s="433"/>
      <c r="F53" s="433"/>
      <c r="G53" s="433"/>
      <c r="H53" s="433"/>
      <c r="I53" s="433"/>
      <c r="J53" s="433"/>
      <c r="K53" s="433"/>
      <c r="L53" s="433"/>
      <c r="M53" s="433"/>
      <c r="N53" s="433"/>
      <c r="O53" s="1598"/>
      <c r="P53" s="1599"/>
      <c r="Q53" s="1599"/>
      <c r="R53" s="1599"/>
      <c r="S53" s="1599"/>
      <c r="T53" s="1599"/>
      <c r="U53" s="1599"/>
      <c r="V53" s="1599"/>
      <c r="W53" s="1599"/>
      <c r="X53" s="1599"/>
      <c r="Y53" s="1599"/>
      <c r="Z53" s="1599"/>
      <c r="AA53" s="1599"/>
      <c r="AB53" s="1599"/>
      <c r="AC53" s="1599"/>
      <c r="AD53" s="1599"/>
      <c r="AE53" s="1599"/>
      <c r="AF53" s="1599"/>
      <c r="AG53" s="1599"/>
      <c r="AH53" s="1599"/>
      <c r="AI53" s="1599"/>
      <c r="AJ53" s="1599"/>
      <c r="AK53" s="1599"/>
      <c r="AL53" s="1599"/>
      <c r="AM53" s="1599"/>
      <c r="AN53" s="1599"/>
      <c r="AO53" s="1599"/>
      <c r="AP53" s="1599"/>
      <c r="AQ53" s="1599"/>
      <c r="AR53" s="1599"/>
      <c r="AS53" s="1599"/>
      <c r="AT53" s="1599"/>
      <c r="AU53" s="1599"/>
      <c r="AV53" s="1599"/>
      <c r="AW53" s="1599"/>
      <c r="AX53" s="1599"/>
      <c r="AY53" s="1599"/>
      <c r="AZ53" s="1599"/>
      <c r="BA53" s="1599"/>
      <c r="BB53" s="1599"/>
      <c r="BC53" s="1599"/>
      <c r="BD53" s="1599"/>
      <c r="BE53" s="1599"/>
      <c r="BF53" s="1599"/>
      <c r="BG53" s="1599"/>
      <c r="BH53" s="1599"/>
      <c r="BI53" s="1599"/>
      <c r="BJ53" s="1599"/>
      <c r="BK53" s="1599"/>
      <c r="BL53" s="1599"/>
      <c r="BM53" s="1599"/>
      <c r="BN53" s="1599"/>
      <c r="BO53" s="1599"/>
      <c r="BP53" s="1599"/>
      <c r="BQ53" s="1599"/>
      <c r="BR53" s="1599"/>
      <c r="BS53" s="1599"/>
      <c r="BT53" s="1600"/>
      <c r="BU53" s="433"/>
      <c r="BV53" s="433"/>
      <c r="BW53" s="433"/>
      <c r="BX53" s="433"/>
      <c r="BY53" s="433"/>
      <c r="BZ53" s="433"/>
      <c r="CA53" s="433"/>
      <c r="CB53" s="433"/>
      <c r="CC53" s="433"/>
      <c r="CD53" s="433"/>
      <c r="CE53" s="433"/>
      <c r="CF53" s="443"/>
      <c r="CS53" s="446"/>
      <c r="CT53" s="433"/>
      <c r="CU53" s="433"/>
      <c r="CV53" s="433"/>
      <c r="CW53" s="433"/>
      <c r="CX53" s="433"/>
      <c r="CY53" s="433"/>
      <c r="CZ53" s="433"/>
      <c r="DA53" s="433"/>
      <c r="DB53" s="433"/>
      <c r="DC53" s="433"/>
      <c r="DD53" s="433"/>
      <c r="DE53" s="1598"/>
      <c r="DF53" s="1599"/>
      <c r="DG53" s="1599"/>
      <c r="DH53" s="1599"/>
      <c r="DI53" s="1599"/>
      <c r="DJ53" s="1599"/>
      <c r="DK53" s="1599"/>
      <c r="DL53" s="1599"/>
      <c r="DM53" s="1599"/>
      <c r="DN53" s="1599"/>
      <c r="DO53" s="1599"/>
      <c r="DP53" s="1599"/>
      <c r="DQ53" s="1599"/>
      <c r="DR53" s="1599"/>
      <c r="DS53" s="1599"/>
      <c r="DT53" s="1599"/>
      <c r="DU53" s="1599"/>
      <c r="DV53" s="1599"/>
      <c r="DW53" s="1599"/>
      <c r="DX53" s="1599"/>
      <c r="DY53" s="1599"/>
      <c r="DZ53" s="1599"/>
      <c r="EA53" s="1599"/>
      <c r="EB53" s="1599"/>
      <c r="EC53" s="1599"/>
      <c r="ED53" s="1599"/>
      <c r="EE53" s="1599"/>
      <c r="EF53" s="1599"/>
      <c r="EG53" s="1599"/>
      <c r="EH53" s="1599"/>
      <c r="EI53" s="1599"/>
      <c r="EJ53" s="1599"/>
      <c r="EK53" s="1599"/>
      <c r="EL53" s="1599"/>
      <c r="EM53" s="1599"/>
      <c r="EN53" s="1599"/>
      <c r="EO53" s="1599"/>
      <c r="EP53" s="1599"/>
      <c r="EQ53" s="1599"/>
      <c r="ER53" s="1599"/>
      <c r="ES53" s="1599"/>
      <c r="ET53" s="1599"/>
      <c r="EU53" s="1599"/>
      <c r="EV53" s="1599"/>
      <c r="EW53" s="1599"/>
      <c r="EX53" s="1599"/>
      <c r="EY53" s="1599"/>
      <c r="EZ53" s="1599"/>
      <c r="FA53" s="1599"/>
      <c r="FB53" s="1599"/>
      <c r="FC53" s="1599"/>
      <c r="FD53" s="1599"/>
      <c r="FE53" s="1599"/>
      <c r="FF53" s="1599"/>
      <c r="FG53" s="1599"/>
      <c r="FH53" s="1599"/>
      <c r="FI53" s="1599"/>
      <c r="FJ53" s="1600"/>
      <c r="FK53" s="433"/>
      <c r="FL53" s="433"/>
      <c r="FM53" s="433"/>
      <c r="FN53" s="433"/>
      <c r="FO53" s="433"/>
      <c r="FP53" s="433"/>
      <c r="FQ53" s="433"/>
      <c r="FR53" s="433"/>
      <c r="FS53" s="433"/>
      <c r="FT53" s="433"/>
      <c r="FU53" s="433"/>
      <c r="FV53" s="443"/>
    </row>
    <row r="54" spans="3:178" s="431" customFormat="1" ht="3.75" customHeight="1" x14ac:dyDescent="0.15">
      <c r="C54" s="446"/>
      <c r="D54" s="433"/>
      <c r="E54" s="433"/>
      <c r="F54" s="433"/>
      <c r="G54" s="433"/>
      <c r="H54" s="433"/>
      <c r="I54" s="433"/>
      <c r="J54" s="433"/>
      <c r="K54" s="433"/>
      <c r="L54" s="433"/>
      <c r="M54" s="433"/>
      <c r="N54" s="433"/>
      <c r="O54" s="1598"/>
      <c r="P54" s="1599"/>
      <c r="Q54" s="1599"/>
      <c r="R54" s="1599"/>
      <c r="S54" s="1599"/>
      <c r="T54" s="1599"/>
      <c r="U54" s="1599"/>
      <c r="V54" s="1599"/>
      <c r="W54" s="1599"/>
      <c r="X54" s="1599"/>
      <c r="Y54" s="1599"/>
      <c r="Z54" s="1599"/>
      <c r="AA54" s="1599"/>
      <c r="AB54" s="1599"/>
      <c r="AC54" s="1599"/>
      <c r="AD54" s="1599"/>
      <c r="AE54" s="1599"/>
      <c r="AF54" s="1599"/>
      <c r="AG54" s="1599"/>
      <c r="AH54" s="1599"/>
      <c r="AI54" s="1599"/>
      <c r="AJ54" s="1599"/>
      <c r="AK54" s="1599"/>
      <c r="AL54" s="1599"/>
      <c r="AM54" s="1599"/>
      <c r="AN54" s="1599"/>
      <c r="AO54" s="1599"/>
      <c r="AP54" s="1599"/>
      <c r="AQ54" s="1599"/>
      <c r="AR54" s="1599"/>
      <c r="AS54" s="1599"/>
      <c r="AT54" s="1599"/>
      <c r="AU54" s="1599"/>
      <c r="AV54" s="1599"/>
      <c r="AW54" s="1599"/>
      <c r="AX54" s="1599"/>
      <c r="AY54" s="1599"/>
      <c r="AZ54" s="1599"/>
      <c r="BA54" s="1599"/>
      <c r="BB54" s="1599"/>
      <c r="BC54" s="1599"/>
      <c r="BD54" s="1599"/>
      <c r="BE54" s="1599"/>
      <c r="BF54" s="1599"/>
      <c r="BG54" s="1599"/>
      <c r="BH54" s="1599"/>
      <c r="BI54" s="1599"/>
      <c r="BJ54" s="1599"/>
      <c r="BK54" s="1599"/>
      <c r="BL54" s="1599"/>
      <c r="BM54" s="1599"/>
      <c r="BN54" s="1599"/>
      <c r="BO54" s="1599"/>
      <c r="BP54" s="1599"/>
      <c r="BQ54" s="1599"/>
      <c r="BR54" s="1599"/>
      <c r="BS54" s="1599"/>
      <c r="BT54" s="1600"/>
      <c r="BU54" s="433"/>
      <c r="BV54" s="433"/>
      <c r="BW54" s="433"/>
      <c r="BX54" s="433"/>
      <c r="BY54" s="433"/>
      <c r="BZ54" s="433"/>
      <c r="CA54" s="433"/>
      <c r="CB54" s="433"/>
      <c r="CC54" s="433"/>
      <c r="CD54" s="433"/>
      <c r="CE54" s="433"/>
      <c r="CF54" s="443"/>
      <c r="CS54" s="446"/>
      <c r="CT54" s="433"/>
      <c r="CU54" s="433"/>
      <c r="CV54" s="433"/>
      <c r="CW54" s="433"/>
      <c r="CX54" s="433"/>
      <c r="CY54" s="433"/>
      <c r="CZ54" s="433"/>
      <c r="DA54" s="433"/>
      <c r="DB54" s="433"/>
      <c r="DC54" s="433"/>
      <c r="DD54" s="433"/>
      <c r="DE54" s="1598"/>
      <c r="DF54" s="1599"/>
      <c r="DG54" s="1599"/>
      <c r="DH54" s="1599"/>
      <c r="DI54" s="1599"/>
      <c r="DJ54" s="1599"/>
      <c r="DK54" s="1599"/>
      <c r="DL54" s="1599"/>
      <c r="DM54" s="1599"/>
      <c r="DN54" s="1599"/>
      <c r="DO54" s="1599"/>
      <c r="DP54" s="1599"/>
      <c r="DQ54" s="1599"/>
      <c r="DR54" s="1599"/>
      <c r="DS54" s="1599"/>
      <c r="DT54" s="1599"/>
      <c r="DU54" s="1599"/>
      <c r="DV54" s="1599"/>
      <c r="DW54" s="1599"/>
      <c r="DX54" s="1599"/>
      <c r="DY54" s="1599"/>
      <c r="DZ54" s="1599"/>
      <c r="EA54" s="1599"/>
      <c r="EB54" s="1599"/>
      <c r="EC54" s="1599"/>
      <c r="ED54" s="1599"/>
      <c r="EE54" s="1599"/>
      <c r="EF54" s="1599"/>
      <c r="EG54" s="1599"/>
      <c r="EH54" s="1599"/>
      <c r="EI54" s="1599"/>
      <c r="EJ54" s="1599"/>
      <c r="EK54" s="1599"/>
      <c r="EL54" s="1599"/>
      <c r="EM54" s="1599"/>
      <c r="EN54" s="1599"/>
      <c r="EO54" s="1599"/>
      <c r="EP54" s="1599"/>
      <c r="EQ54" s="1599"/>
      <c r="ER54" s="1599"/>
      <c r="ES54" s="1599"/>
      <c r="ET54" s="1599"/>
      <c r="EU54" s="1599"/>
      <c r="EV54" s="1599"/>
      <c r="EW54" s="1599"/>
      <c r="EX54" s="1599"/>
      <c r="EY54" s="1599"/>
      <c r="EZ54" s="1599"/>
      <c r="FA54" s="1599"/>
      <c r="FB54" s="1599"/>
      <c r="FC54" s="1599"/>
      <c r="FD54" s="1599"/>
      <c r="FE54" s="1599"/>
      <c r="FF54" s="1599"/>
      <c r="FG54" s="1599"/>
      <c r="FH54" s="1599"/>
      <c r="FI54" s="1599"/>
      <c r="FJ54" s="1600"/>
      <c r="FK54" s="433"/>
      <c r="FL54" s="433"/>
      <c r="FM54" s="433"/>
      <c r="FN54" s="433"/>
      <c r="FO54" s="433"/>
      <c r="FP54" s="433"/>
      <c r="FQ54" s="433"/>
      <c r="FR54" s="433"/>
      <c r="FS54" s="433"/>
      <c r="FT54" s="433"/>
      <c r="FU54" s="433"/>
      <c r="FV54" s="443"/>
    </row>
    <row r="55" spans="3:178" s="431" customFormat="1" ht="3.75" customHeight="1" x14ac:dyDescent="0.15">
      <c r="C55" s="446"/>
      <c r="D55" s="433"/>
      <c r="E55" s="433"/>
      <c r="F55" s="433"/>
      <c r="G55" s="433"/>
      <c r="H55" s="433"/>
      <c r="I55" s="433"/>
      <c r="J55" s="433"/>
      <c r="K55" s="433"/>
      <c r="L55" s="433"/>
      <c r="M55" s="433"/>
      <c r="N55" s="433"/>
      <c r="O55" s="1598"/>
      <c r="P55" s="1599"/>
      <c r="Q55" s="1599"/>
      <c r="R55" s="1599"/>
      <c r="S55" s="1599"/>
      <c r="T55" s="1599"/>
      <c r="U55" s="1599"/>
      <c r="V55" s="1599"/>
      <c r="W55" s="1599"/>
      <c r="X55" s="1599"/>
      <c r="Y55" s="1599"/>
      <c r="Z55" s="1599"/>
      <c r="AA55" s="1599"/>
      <c r="AB55" s="1599"/>
      <c r="AC55" s="1599"/>
      <c r="AD55" s="1599"/>
      <c r="AE55" s="1599"/>
      <c r="AF55" s="1599"/>
      <c r="AG55" s="1599"/>
      <c r="AH55" s="1599"/>
      <c r="AI55" s="1599"/>
      <c r="AJ55" s="1599"/>
      <c r="AK55" s="1599"/>
      <c r="AL55" s="1599"/>
      <c r="AM55" s="1599"/>
      <c r="AN55" s="1599"/>
      <c r="AO55" s="1599"/>
      <c r="AP55" s="1599"/>
      <c r="AQ55" s="1599"/>
      <c r="AR55" s="1599"/>
      <c r="AS55" s="1599"/>
      <c r="AT55" s="1599"/>
      <c r="AU55" s="1599"/>
      <c r="AV55" s="1599"/>
      <c r="AW55" s="1599"/>
      <c r="AX55" s="1599"/>
      <c r="AY55" s="1599"/>
      <c r="AZ55" s="1599"/>
      <c r="BA55" s="1599"/>
      <c r="BB55" s="1599"/>
      <c r="BC55" s="1599"/>
      <c r="BD55" s="1599"/>
      <c r="BE55" s="1599"/>
      <c r="BF55" s="1599"/>
      <c r="BG55" s="1599"/>
      <c r="BH55" s="1599"/>
      <c r="BI55" s="1599"/>
      <c r="BJ55" s="1599"/>
      <c r="BK55" s="1599"/>
      <c r="BL55" s="1599"/>
      <c r="BM55" s="1599"/>
      <c r="BN55" s="1599"/>
      <c r="BO55" s="1599"/>
      <c r="BP55" s="1599"/>
      <c r="BQ55" s="1599"/>
      <c r="BR55" s="1599"/>
      <c r="BS55" s="1599"/>
      <c r="BT55" s="1600"/>
      <c r="BU55" s="433"/>
      <c r="BV55" s="433"/>
      <c r="BW55" s="433"/>
      <c r="BX55" s="433"/>
      <c r="BY55" s="433"/>
      <c r="BZ55" s="433"/>
      <c r="CA55" s="433"/>
      <c r="CB55" s="433"/>
      <c r="CC55" s="433"/>
      <c r="CD55" s="433"/>
      <c r="CE55" s="433"/>
      <c r="CF55" s="443"/>
      <c r="CS55" s="446"/>
      <c r="CT55" s="433"/>
      <c r="CU55" s="433"/>
      <c r="CV55" s="433"/>
      <c r="CW55" s="433"/>
      <c r="CX55" s="433"/>
      <c r="CY55" s="433"/>
      <c r="CZ55" s="433"/>
      <c r="DA55" s="433"/>
      <c r="DB55" s="433"/>
      <c r="DC55" s="433"/>
      <c r="DD55" s="433"/>
      <c r="DE55" s="1598"/>
      <c r="DF55" s="1599"/>
      <c r="DG55" s="1599"/>
      <c r="DH55" s="1599"/>
      <c r="DI55" s="1599"/>
      <c r="DJ55" s="1599"/>
      <c r="DK55" s="1599"/>
      <c r="DL55" s="1599"/>
      <c r="DM55" s="1599"/>
      <c r="DN55" s="1599"/>
      <c r="DO55" s="1599"/>
      <c r="DP55" s="1599"/>
      <c r="DQ55" s="1599"/>
      <c r="DR55" s="1599"/>
      <c r="DS55" s="1599"/>
      <c r="DT55" s="1599"/>
      <c r="DU55" s="1599"/>
      <c r="DV55" s="1599"/>
      <c r="DW55" s="1599"/>
      <c r="DX55" s="1599"/>
      <c r="DY55" s="1599"/>
      <c r="DZ55" s="1599"/>
      <c r="EA55" s="1599"/>
      <c r="EB55" s="1599"/>
      <c r="EC55" s="1599"/>
      <c r="ED55" s="1599"/>
      <c r="EE55" s="1599"/>
      <c r="EF55" s="1599"/>
      <c r="EG55" s="1599"/>
      <c r="EH55" s="1599"/>
      <c r="EI55" s="1599"/>
      <c r="EJ55" s="1599"/>
      <c r="EK55" s="1599"/>
      <c r="EL55" s="1599"/>
      <c r="EM55" s="1599"/>
      <c r="EN55" s="1599"/>
      <c r="EO55" s="1599"/>
      <c r="EP55" s="1599"/>
      <c r="EQ55" s="1599"/>
      <c r="ER55" s="1599"/>
      <c r="ES55" s="1599"/>
      <c r="ET55" s="1599"/>
      <c r="EU55" s="1599"/>
      <c r="EV55" s="1599"/>
      <c r="EW55" s="1599"/>
      <c r="EX55" s="1599"/>
      <c r="EY55" s="1599"/>
      <c r="EZ55" s="1599"/>
      <c r="FA55" s="1599"/>
      <c r="FB55" s="1599"/>
      <c r="FC55" s="1599"/>
      <c r="FD55" s="1599"/>
      <c r="FE55" s="1599"/>
      <c r="FF55" s="1599"/>
      <c r="FG55" s="1599"/>
      <c r="FH55" s="1599"/>
      <c r="FI55" s="1599"/>
      <c r="FJ55" s="1600"/>
      <c r="FK55" s="433"/>
      <c r="FL55" s="433"/>
      <c r="FM55" s="433"/>
      <c r="FN55" s="433"/>
      <c r="FO55" s="433"/>
      <c r="FP55" s="433"/>
      <c r="FQ55" s="433"/>
      <c r="FR55" s="433"/>
      <c r="FS55" s="433"/>
      <c r="FT55" s="433"/>
      <c r="FU55" s="433"/>
      <c r="FV55" s="443"/>
    </row>
    <row r="56" spans="3:178" s="431" customFormat="1" ht="3.75" customHeight="1" x14ac:dyDescent="0.15">
      <c r="C56" s="446"/>
      <c r="D56" s="433"/>
      <c r="E56" s="433"/>
      <c r="F56" s="433"/>
      <c r="G56" s="433"/>
      <c r="H56" s="433"/>
      <c r="I56" s="433"/>
      <c r="J56" s="433"/>
      <c r="K56" s="433"/>
      <c r="L56" s="433"/>
      <c r="M56" s="433"/>
      <c r="N56" s="433"/>
      <c r="O56" s="1598"/>
      <c r="P56" s="1599"/>
      <c r="Q56" s="1599"/>
      <c r="R56" s="1599"/>
      <c r="S56" s="1599"/>
      <c r="T56" s="1599"/>
      <c r="U56" s="1599"/>
      <c r="V56" s="1599"/>
      <c r="W56" s="1599"/>
      <c r="X56" s="1599"/>
      <c r="Y56" s="1599"/>
      <c r="Z56" s="1599"/>
      <c r="AA56" s="1599"/>
      <c r="AB56" s="1599"/>
      <c r="AC56" s="1599"/>
      <c r="AD56" s="1599"/>
      <c r="AE56" s="1599"/>
      <c r="AF56" s="1599"/>
      <c r="AG56" s="1599"/>
      <c r="AH56" s="1599"/>
      <c r="AI56" s="1599"/>
      <c r="AJ56" s="1599"/>
      <c r="AK56" s="1599"/>
      <c r="AL56" s="1599"/>
      <c r="AM56" s="1599"/>
      <c r="AN56" s="1599"/>
      <c r="AO56" s="1599"/>
      <c r="AP56" s="1599"/>
      <c r="AQ56" s="1599"/>
      <c r="AR56" s="1599"/>
      <c r="AS56" s="1599"/>
      <c r="AT56" s="1599"/>
      <c r="AU56" s="1599"/>
      <c r="AV56" s="1599"/>
      <c r="AW56" s="1599"/>
      <c r="AX56" s="1599"/>
      <c r="AY56" s="1599"/>
      <c r="AZ56" s="1599"/>
      <c r="BA56" s="1599"/>
      <c r="BB56" s="1599"/>
      <c r="BC56" s="1599"/>
      <c r="BD56" s="1599"/>
      <c r="BE56" s="1599"/>
      <c r="BF56" s="1599"/>
      <c r="BG56" s="1599"/>
      <c r="BH56" s="1599"/>
      <c r="BI56" s="1599"/>
      <c r="BJ56" s="1599"/>
      <c r="BK56" s="1599"/>
      <c r="BL56" s="1599"/>
      <c r="BM56" s="1599"/>
      <c r="BN56" s="1599"/>
      <c r="BO56" s="1599"/>
      <c r="BP56" s="1599"/>
      <c r="BQ56" s="1599"/>
      <c r="BR56" s="1599"/>
      <c r="BS56" s="1599"/>
      <c r="BT56" s="1600"/>
      <c r="BU56" s="433"/>
      <c r="BV56" s="433"/>
      <c r="BW56" s="433"/>
      <c r="BX56" s="433"/>
      <c r="BY56" s="433"/>
      <c r="BZ56" s="433"/>
      <c r="CA56" s="433"/>
      <c r="CB56" s="433"/>
      <c r="CC56" s="433"/>
      <c r="CD56" s="433"/>
      <c r="CE56" s="433"/>
      <c r="CF56" s="443"/>
      <c r="CS56" s="446"/>
      <c r="CT56" s="433"/>
      <c r="CU56" s="433"/>
      <c r="CV56" s="433"/>
      <c r="CW56" s="433"/>
      <c r="CX56" s="433"/>
      <c r="CY56" s="433"/>
      <c r="CZ56" s="433"/>
      <c r="DA56" s="433"/>
      <c r="DB56" s="433"/>
      <c r="DC56" s="433"/>
      <c r="DD56" s="433"/>
      <c r="DE56" s="1598"/>
      <c r="DF56" s="1599"/>
      <c r="DG56" s="1599"/>
      <c r="DH56" s="1599"/>
      <c r="DI56" s="1599"/>
      <c r="DJ56" s="1599"/>
      <c r="DK56" s="1599"/>
      <c r="DL56" s="1599"/>
      <c r="DM56" s="1599"/>
      <c r="DN56" s="1599"/>
      <c r="DO56" s="1599"/>
      <c r="DP56" s="1599"/>
      <c r="DQ56" s="1599"/>
      <c r="DR56" s="1599"/>
      <c r="DS56" s="1599"/>
      <c r="DT56" s="1599"/>
      <c r="DU56" s="1599"/>
      <c r="DV56" s="1599"/>
      <c r="DW56" s="1599"/>
      <c r="DX56" s="1599"/>
      <c r="DY56" s="1599"/>
      <c r="DZ56" s="1599"/>
      <c r="EA56" s="1599"/>
      <c r="EB56" s="1599"/>
      <c r="EC56" s="1599"/>
      <c r="ED56" s="1599"/>
      <c r="EE56" s="1599"/>
      <c r="EF56" s="1599"/>
      <c r="EG56" s="1599"/>
      <c r="EH56" s="1599"/>
      <c r="EI56" s="1599"/>
      <c r="EJ56" s="1599"/>
      <c r="EK56" s="1599"/>
      <c r="EL56" s="1599"/>
      <c r="EM56" s="1599"/>
      <c r="EN56" s="1599"/>
      <c r="EO56" s="1599"/>
      <c r="EP56" s="1599"/>
      <c r="EQ56" s="1599"/>
      <c r="ER56" s="1599"/>
      <c r="ES56" s="1599"/>
      <c r="ET56" s="1599"/>
      <c r="EU56" s="1599"/>
      <c r="EV56" s="1599"/>
      <c r="EW56" s="1599"/>
      <c r="EX56" s="1599"/>
      <c r="EY56" s="1599"/>
      <c r="EZ56" s="1599"/>
      <c r="FA56" s="1599"/>
      <c r="FB56" s="1599"/>
      <c r="FC56" s="1599"/>
      <c r="FD56" s="1599"/>
      <c r="FE56" s="1599"/>
      <c r="FF56" s="1599"/>
      <c r="FG56" s="1599"/>
      <c r="FH56" s="1599"/>
      <c r="FI56" s="1599"/>
      <c r="FJ56" s="1600"/>
      <c r="FK56" s="433"/>
      <c r="FL56" s="433"/>
      <c r="FM56" s="433"/>
      <c r="FN56" s="433"/>
      <c r="FO56" s="433"/>
      <c r="FP56" s="433"/>
      <c r="FQ56" s="433"/>
      <c r="FR56" s="433"/>
      <c r="FS56" s="433"/>
      <c r="FT56" s="433"/>
      <c r="FU56" s="433"/>
      <c r="FV56" s="443"/>
    </row>
    <row r="57" spans="3:178" s="431" customFormat="1" ht="3.75" customHeight="1" x14ac:dyDescent="0.15">
      <c r="C57" s="446"/>
      <c r="D57" s="433"/>
      <c r="E57" s="433"/>
      <c r="F57" s="433"/>
      <c r="G57" s="433"/>
      <c r="H57" s="433"/>
      <c r="I57" s="433"/>
      <c r="J57" s="433"/>
      <c r="K57" s="433"/>
      <c r="L57" s="433"/>
      <c r="M57" s="433"/>
      <c r="N57" s="433"/>
      <c r="O57" s="1598"/>
      <c r="P57" s="1599"/>
      <c r="Q57" s="1599"/>
      <c r="R57" s="1599"/>
      <c r="S57" s="1599"/>
      <c r="T57" s="1599"/>
      <c r="U57" s="1599"/>
      <c r="V57" s="1599"/>
      <c r="W57" s="1599"/>
      <c r="X57" s="1599"/>
      <c r="Y57" s="1599"/>
      <c r="Z57" s="1599"/>
      <c r="AA57" s="1599"/>
      <c r="AB57" s="1599"/>
      <c r="AC57" s="1599"/>
      <c r="AD57" s="1599"/>
      <c r="AE57" s="1599"/>
      <c r="AF57" s="1599"/>
      <c r="AG57" s="1599"/>
      <c r="AH57" s="1599"/>
      <c r="AI57" s="1599"/>
      <c r="AJ57" s="1599"/>
      <c r="AK57" s="1599"/>
      <c r="AL57" s="1599"/>
      <c r="AM57" s="1599"/>
      <c r="AN57" s="1599"/>
      <c r="AO57" s="1599"/>
      <c r="AP57" s="1599"/>
      <c r="AQ57" s="1599"/>
      <c r="AR57" s="1599"/>
      <c r="AS57" s="1599"/>
      <c r="AT57" s="1599"/>
      <c r="AU57" s="1599"/>
      <c r="AV57" s="1599"/>
      <c r="AW57" s="1599"/>
      <c r="AX57" s="1599"/>
      <c r="AY57" s="1599"/>
      <c r="AZ57" s="1599"/>
      <c r="BA57" s="1599"/>
      <c r="BB57" s="1599"/>
      <c r="BC57" s="1599"/>
      <c r="BD57" s="1599"/>
      <c r="BE57" s="1599"/>
      <c r="BF57" s="1599"/>
      <c r="BG57" s="1599"/>
      <c r="BH57" s="1599"/>
      <c r="BI57" s="1599"/>
      <c r="BJ57" s="1599"/>
      <c r="BK57" s="1599"/>
      <c r="BL57" s="1599"/>
      <c r="BM57" s="1599"/>
      <c r="BN57" s="1599"/>
      <c r="BO57" s="1599"/>
      <c r="BP57" s="1599"/>
      <c r="BQ57" s="1599"/>
      <c r="BR57" s="1599"/>
      <c r="BS57" s="1599"/>
      <c r="BT57" s="1600"/>
      <c r="BU57" s="433"/>
      <c r="BV57" s="433"/>
      <c r="BW57" s="433"/>
      <c r="BX57" s="433"/>
      <c r="BY57" s="433"/>
      <c r="BZ57" s="433"/>
      <c r="CA57" s="433"/>
      <c r="CB57" s="433"/>
      <c r="CC57" s="433"/>
      <c r="CD57" s="433"/>
      <c r="CE57" s="433"/>
      <c r="CF57" s="443"/>
      <c r="CS57" s="446"/>
      <c r="CT57" s="433"/>
      <c r="CU57" s="433"/>
      <c r="CV57" s="433"/>
      <c r="CW57" s="433"/>
      <c r="CX57" s="433"/>
      <c r="CY57" s="433"/>
      <c r="CZ57" s="433"/>
      <c r="DA57" s="433"/>
      <c r="DB57" s="433"/>
      <c r="DC57" s="433"/>
      <c r="DD57" s="433"/>
      <c r="DE57" s="1598"/>
      <c r="DF57" s="1599"/>
      <c r="DG57" s="1599"/>
      <c r="DH57" s="1599"/>
      <c r="DI57" s="1599"/>
      <c r="DJ57" s="1599"/>
      <c r="DK57" s="1599"/>
      <c r="DL57" s="1599"/>
      <c r="DM57" s="1599"/>
      <c r="DN57" s="1599"/>
      <c r="DO57" s="1599"/>
      <c r="DP57" s="1599"/>
      <c r="DQ57" s="1599"/>
      <c r="DR57" s="1599"/>
      <c r="DS57" s="1599"/>
      <c r="DT57" s="1599"/>
      <c r="DU57" s="1599"/>
      <c r="DV57" s="1599"/>
      <c r="DW57" s="1599"/>
      <c r="DX57" s="1599"/>
      <c r="DY57" s="1599"/>
      <c r="DZ57" s="1599"/>
      <c r="EA57" s="1599"/>
      <c r="EB57" s="1599"/>
      <c r="EC57" s="1599"/>
      <c r="ED57" s="1599"/>
      <c r="EE57" s="1599"/>
      <c r="EF57" s="1599"/>
      <c r="EG57" s="1599"/>
      <c r="EH57" s="1599"/>
      <c r="EI57" s="1599"/>
      <c r="EJ57" s="1599"/>
      <c r="EK57" s="1599"/>
      <c r="EL57" s="1599"/>
      <c r="EM57" s="1599"/>
      <c r="EN57" s="1599"/>
      <c r="EO57" s="1599"/>
      <c r="EP57" s="1599"/>
      <c r="EQ57" s="1599"/>
      <c r="ER57" s="1599"/>
      <c r="ES57" s="1599"/>
      <c r="ET57" s="1599"/>
      <c r="EU57" s="1599"/>
      <c r="EV57" s="1599"/>
      <c r="EW57" s="1599"/>
      <c r="EX57" s="1599"/>
      <c r="EY57" s="1599"/>
      <c r="EZ57" s="1599"/>
      <c r="FA57" s="1599"/>
      <c r="FB57" s="1599"/>
      <c r="FC57" s="1599"/>
      <c r="FD57" s="1599"/>
      <c r="FE57" s="1599"/>
      <c r="FF57" s="1599"/>
      <c r="FG57" s="1599"/>
      <c r="FH57" s="1599"/>
      <c r="FI57" s="1599"/>
      <c r="FJ57" s="1600"/>
      <c r="FK57" s="433"/>
      <c r="FL57" s="433"/>
      <c r="FM57" s="433"/>
      <c r="FN57" s="433"/>
      <c r="FO57" s="433"/>
      <c r="FP57" s="433"/>
      <c r="FQ57" s="433"/>
      <c r="FR57" s="433"/>
      <c r="FS57" s="433"/>
      <c r="FT57" s="433"/>
      <c r="FU57" s="433"/>
      <c r="FV57" s="443"/>
    </row>
    <row r="58" spans="3:178" s="431" customFormat="1" ht="3.75" customHeight="1" x14ac:dyDescent="0.15">
      <c r="C58" s="446"/>
      <c r="D58" s="433"/>
      <c r="E58" s="433"/>
      <c r="F58" s="433"/>
      <c r="G58" s="433"/>
      <c r="H58" s="433"/>
      <c r="I58" s="433"/>
      <c r="J58" s="433"/>
      <c r="K58" s="433"/>
      <c r="L58" s="433"/>
      <c r="M58" s="433"/>
      <c r="N58" s="433"/>
      <c r="O58" s="1598"/>
      <c r="P58" s="1599"/>
      <c r="Q58" s="1599"/>
      <c r="R58" s="1599"/>
      <c r="S58" s="1599"/>
      <c r="T58" s="1599"/>
      <c r="U58" s="1599"/>
      <c r="V58" s="1599"/>
      <c r="W58" s="1599"/>
      <c r="X58" s="1599"/>
      <c r="Y58" s="1599"/>
      <c r="Z58" s="1599"/>
      <c r="AA58" s="1599"/>
      <c r="AB58" s="1599"/>
      <c r="AC58" s="1599"/>
      <c r="AD58" s="1599"/>
      <c r="AE58" s="1599"/>
      <c r="AF58" s="1599"/>
      <c r="AG58" s="1599"/>
      <c r="AH58" s="1599"/>
      <c r="AI58" s="1599"/>
      <c r="AJ58" s="1599"/>
      <c r="AK58" s="1599"/>
      <c r="AL58" s="1599"/>
      <c r="AM58" s="1599"/>
      <c r="AN58" s="1599"/>
      <c r="AO58" s="1599"/>
      <c r="AP58" s="1599"/>
      <c r="AQ58" s="1599"/>
      <c r="AR58" s="1599"/>
      <c r="AS58" s="1599"/>
      <c r="AT58" s="1599"/>
      <c r="AU58" s="1599"/>
      <c r="AV58" s="1599"/>
      <c r="AW58" s="1599"/>
      <c r="AX58" s="1599"/>
      <c r="AY58" s="1599"/>
      <c r="AZ58" s="1599"/>
      <c r="BA58" s="1599"/>
      <c r="BB58" s="1599"/>
      <c r="BC58" s="1599"/>
      <c r="BD58" s="1599"/>
      <c r="BE58" s="1599"/>
      <c r="BF58" s="1599"/>
      <c r="BG58" s="1599"/>
      <c r="BH58" s="1599"/>
      <c r="BI58" s="1599"/>
      <c r="BJ58" s="1599"/>
      <c r="BK58" s="1599"/>
      <c r="BL58" s="1599"/>
      <c r="BM58" s="1599"/>
      <c r="BN58" s="1599"/>
      <c r="BO58" s="1599"/>
      <c r="BP58" s="1599"/>
      <c r="BQ58" s="1599"/>
      <c r="BR58" s="1599"/>
      <c r="BS58" s="1599"/>
      <c r="BT58" s="1600"/>
      <c r="BU58" s="433"/>
      <c r="BV58" s="433"/>
      <c r="BW58" s="433"/>
      <c r="BX58" s="433"/>
      <c r="BY58" s="433"/>
      <c r="BZ58" s="433"/>
      <c r="CA58" s="433"/>
      <c r="CB58" s="433"/>
      <c r="CC58" s="433"/>
      <c r="CD58" s="433"/>
      <c r="CE58" s="433"/>
      <c r="CF58" s="443"/>
      <c r="CS58" s="446"/>
      <c r="CT58" s="433"/>
      <c r="CU58" s="433"/>
      <c r="CV58" s="433"/>
      <c r="CW58" s="433"/>
      <c r="CX58" s="433"/>
      <c r="CY58" s="433"/>
      <c r="CZ58" s="433"/>
      <c r="DA58" s="433"/>
      <c r="DB58" s="433"/>
      <c r="DC58" s="433"/>
      <c r="DD58" s="433"/>
      <c r="DE58" s="1598"/>
      <c r="DF58" s="1599"/>
      <c r="DG58" s="1599"/>
      <c r="DH58" s="1599"/>
      <c r="DI58" s="1599"/>
      <c r="DJ58" s="1599"/>
      <c r="DK58" s="1599"/>
      <c r="DL58" s="1599"/>
      <c r="DM58" s="1599"/>
      <c r="DN58" s="1599"/>
      <c r="DO58" s="1599"/>
      <c r="DP58" s="1599"/>
      <c r="DQ58" s="1599"/>
      <c r="DR58" s="1599"/>
      <c r="DS58" s="1599"/>
      <c r="DT58" s="1599"/>
      <c r="DU58" s="1599"/>
      <c r="DV58" s="1599"/>
      <c r="DW58" s="1599"/>
      <c r="DX58" s="1599"/>
      <c r="DY58" s="1599"/>
      <c r="DZ58" s="1599"/>
      <c r="EA58" s="1599"/>
      <c r="EB58" s="1599"/>
      <c r="EC58" s="1599"/>
      <c r="ED58" s="1599"/>
      <c r="EE58" s="1599"/>
      <c r="EF58" s="1599"/>
      <c r="EG58" s="1599"/>
      <c r="EH58" s="1599"/>
      <c r="EI58" s="1599"/>
      <c r="EJ58" s="1599"/>
      <c r="EK58" s="1599"/>
      <c r="EL58" s="1599"/>
      <c r="EM58" s="1599"/>
      <c r="EN58" s="1599"/>
      <c r="EO58" s="1599"/>
      <c r="EP58" s="1599"/>
      <c r="EQ58" s="1599"/>
      <c r="ER58" s="1599"/>
      <c r="ES58" s="1599"/>
      <c r="ET58" s="1599"/>
      <c r="EU58" s="1599"/>
      <c r="EV58" s="1599"/>
      <c r="EW58" s="1599"/>
      <c r="EX58" s="1599"/>
      <c r="EY58" s="1599"/>
      <c r="EZ58" s="1599"/>
      <c r="FA58" s="1599"/>
      <c r="FB58" s="1599"/>
      <c r="FC58" s="1599"/>
      <c r="FD58" s="1599"/>
      <c r="FE58" s="1599"/>
      <c r="FF58" s="1599"/>
      <c r="FG58" s="1599"/>
      <c r="FH58" s="1599"/>
      <c r="FI58" s="1599"/>
      <c r="FJ58" s="1600"/>
      <c r="FK58" s="433"/>
      <c r="FL58" s="433"/>
      <c r="FM58" s="433"/>
      <c r="FN58" s="433"/>
      <c r="FO58" s="433"/>
      <c r="FP58" s="433"/>
      <c r="FQ58" s="433"/>
      <c r="FR58" s="433"/>
      <c r="FS58" s="433"/>
      <c r="FT58" s="433"/>
      <c r="FU58" s="433"/>
      <c r="FV58" s="443"/>
    </row>
    <row r="59" spans="3:178" s="431" customFormat="1" ht="3.75" customHeight="1" x14ac:dyDescent="0.15">
      <c r="C59" s="446"/>
      <c r="D59" s="433"/>
      <c r="E59" s="433"/>
      <c r="F59" s="433"/>
      <c r="G59" s="433"/>
      <c r="H59" s="433"/>
      <c r="I59" s="433"/>
      <c r="J59" s="433"/>
      <c r="K59" s="433"/>
      <c r="L59" s="433"/>
      <c r="M59" s="433"/>
      <c r="N59" s="433"/>
      <c r="O59" s="1598"/>
      <c r="P59" s="1599"/>
      <c r="Q59" s="1599"/>
      <c r="R59" s="1599"/>
      <c r="S59" s="1599"/>
      <c r="T59" s="1599"/>
      <c r="U59" s="1599"/>
      <c r="V59" s="1599"/>
      <c r="W59" s="1599"/>
      <c r="X59" s="1599"/>
      <c r="Y59" s="1599"/>
      <c r="Z59" s="1599"/>
      <c r="AA59" s="1599"/>
      <c r="AB59" s="1599"/>
      <c r="AC59" s="1599"/>
      <c r="AD59" s="1599"/>
      <c r="AE59" s="1599"/>
      <c r="AF59" s="1599"/>
      <c r="AG59" s="1599"/>
      <c r="AH59" s="1599"/>
      <c r="AI59" s="1599"/>
      <c r="AJ59" s="1599"/>
      <c r="AK59" s="1599"/>
      <c r="AL59" s="1599"/>
      <c r="AM59" s="1599"/>
      <c r="AN59" s="1599"/>
      <c r="AO59" s="1599"/>
      <c r="AP59" s="1599"/>
      <c r="AQ59" s="1599"/>
      <c r="AR59" s="1599"/>
      <c r="AS59" s="1599"/>
      <c r="AT59" s="1599"/>
      <c r="AU59" s="1599"/>
      <c r="AV59" s="1599"/>
      <c r="AW59" s="1599"/>
      <c r="AX59" s="1599"/>
      <c r="AY59" s="1599"/>
      <c r="AZ59" s="1599"/>
      <c r="BA59" s="1599"/>
      <c r="BB59" s="1599"/>
      <c r="BC59" s="1599"/>
      <c r="BD59" s="1599"/>
      <c r="BE59" s="1599"/>
      <c r="BF59" s="1599"/>
      <c r="BG59" s="1599"/>
      <c r="BH59" s="1599"/>
      <c r="BI59" s="1599"/>
      <c r="BJ59" s="1599"/>
      <c r="BK59" s="1599"/>
      <c r="BL59" s="1599"/>
      <c r="BM59" s="1599"/>
      <c r="BN59" s="1599"/>
      <c r="BO59" s="1599"/>
      <c r="BP59" s="1599"/>
      <c r="BQ59" s="1599"/>
      <c r="BR59" s="1599"/>
      <c r="BS59" s="1599"/>
      <c r="BT59" s="1600"/>
      <c r="BU59" s="433"/>
      <c r="BV59" s="433"/>
      <c r="BW59" s="433"/>
      <c r="BX59" s="433"/>
      <c r="BY59" s="433"/>
      <c r="BZ59" s="433"/>
      <c r="CA59" s="433"/>
      <c r="CB59" s="433"/>
      <c r="CC59" s="433"/>
      <c r="CD59" s="433"/>
      <c r="CE59" s="433"/>
      <c r="CF59" s="443"/>
      <c r="CS59" s="446"/>
      <c r="CT59" s="433"/>
      <c r="CU59" s="433"/>
      <c r="CV59" s="433"/>
      <c r="CW59" s="433"/>
      <c r="CX59" s="433"/>
      <c r="CY59" s="433"/>
      <c r="CZ59" s="433"/>
      <c r="DA59" s="433"/>
      <c r="DB59" s="433"/>
      <c r="DC59" s="433"/>
      <c r="DD59" s="433"/>
      <c r="DE59" s="1598"/>
      <c r="DF59" s="1599"/>
      <c r="DG59" s="1599"/>
      <c r="DH59" s="1599"/>
      <c r="DI59" s="1599"/>
      <c r="DJ59" s="1599"/>
      <c r="DK59" s="1599"/>
      <c r="DL59" s="1599"/>
      <c r="DM59" s="1599"/>
      <c r="DN59" s="1599"/>
      <c r="DO59" s="1599"/>
      <c r="DP59" s="1599"/>
      <c r="DQ59" s="1599"/>
      <c r="DR59" s="1599"/>
      <c r="DS59" s="1599"/>
      <c r="DT59" s="1599"/>
      <c r="DU59" s="1599"/>
      <c r="DV59" s="1599"/>
      <c r="DW59" s="1599"/>
      <c r="DX59" s="1599"/>
      <c r="DY59" s="1599"/>
      <c r="DZ59" s="1599"/>
      <c r="EA59" s="1599"/>
      <c r="EB59" s="1599"/>
      <c r="EC59" s="1599"/>
      <c r="ED59" s="1599"/>
      <c r="EE59" s="1599"/>
      <c r="EF59" s="1599"/>
      <c r="EG59" s="1599"/>
      <c r="EH59" s="1599"/>
      <c r="EI59" s="1599"/>
      <c r="EJ59" s="1599"/>
      <c r="EK59" s="1599"/>
      <c r="EL59" s="1599"/>
      <c r="EM59" s="1599"/>
      <c r="EN59" s="1599"/>
      <c r="EO59" s="1599"/>
      <c r="EP59" s="1599"/>
      <c r="EQ59" s="1599"/>
      <c r="ER59" s="1599"/>
      <c r="ES59" s="1599"/>
      <c r="ET59" s="1599"/>
      <c r="EU59" s="1599"/>
      <c r="EV59" s="1599"/>
      <c r="EW59" s="1599"/>
      <c r="EX59" s="1599"/>
      <c r="EY59" s="1599"/>
      <c r="EZ59" s="1599"/>
      <c r="FA59" s="1599"/>
      <c r="FB59" s="1599"/>
      <c r="FC59" s="1599"/>
      <c r="FD59" s="1599"/>
      <c r="FE59" s="1599"/>
      <c r="FF59" s="1599"/>
      <c r="FG59" s="1599"/>
      <c r="FH59" s="1599"/>
      <c r="FI59" s="1599"/>
      <c r="FJ59" s="1600"/>
      <c r="FK59" s="433"/>
      <c r="FL59" s="433"/>
      <c r="FM59" s="433"/>
      <c r="FN59" s="433"/>
      <c r="FO59" s="433"/>
      <c r="FP59" s="433"/>
      <c r="FQ59" s="433"/>
      <c r="FR59" s="433"/>
      <c r="FS59" s="433"/>
      <c r="FT59" s="433"/>
      <c r="FU59" s="433"/>
      <c r="FV59" s="443"/>
    </row>
    <row r="60" spans="3:178" s="431" customFormat="1" ht="3.75" customHeight="1" x14ac:dyDescent="0.15">
      <c r="C60" s="446"/>
      <c r="D60" s="433"/>
      <c r="E60" s="433"/>
      <c r="F60" s="433"/>
      <c r="G60" s="433"/>
      <c r="H60" s="433"/>
      <c r="I60" s="433"/>
      <c r="J60" s="433"/>
      <c r="K60" s="433"/>
      <c r="L60" s="433"/>
      <c r="M60" s="433"/>
      <c r="N60" s="433"/>
      <c r="O60" s="1598"/>
      <c r="P60" s="1599"/>
      <c r="Q60" s="1599"/>
      <c r="R60" s="1599"/>
      <c r="S60" s="1599"/>
      <c r="T60" s="1599"/>
      <c r="U60" s="1599"/>
      <c r="V60" s="1599"/>
      <c r="W60" s="1599"/>
      <c r="X60" s="1599"/>
      <c r="Y60" s="1599"/>
      <c r="Z60" s="1599"/>
      <c r="AA60" s="1599"/>
      <c r="AB60" s="1599"/>
      <c r="AC60" s="1599"/>
      <c r="AD60" s="1599"/>
      <c r="AE60" s="1599"/>
      <c r="AF60" s="1599"/>
      <c r="AG60" s="1599"/>
      <c r="AH60" s="1599"/>
      <c r="AI60" s="1599"/>
      <c r="AJ60" s="1599"/>
      <c r="AK60" s="1599"/>
      <c r="AL60" s="1599"/>
      <c r="AM60" s="1599"/>
      <c r="AN60" s="1599"/>
      <c r="AO60" s="1599"/>
      <c r="AP60" s="1599"/>
      <c r="AQ60" s="1599"/>
      <c r="AR60" s="1599"/>
      <c r="AS60" s="1599"/>
      <c r="AT60" s="1599"/>
      <c r="AU60" s="1599"/>
      <c r="AV60" s="1599"/>
      <c r="AW60" s="1599"/>
      <c r="AX60" s="1599"/>
      <c r="AY60" s="1599"/>
      <c r="AZ60" s="1599"/>
      <c r="BA60" s="1599"/>
      <c r="BB60" s="1599"/>
      <c r="BC60" s="1599"/>
      <c r="BD60" s="1599"/>
      <c r="BE60" s="1599"/>
      <c r="BF60" s="1599"/>
      <c r="BG60" s="1599"/>
      <c r="BH60" s="1599"/>
      <c r="BI60" s="1599"/>
      <c r="BJ60" s="1599"/>
      <c r="BK60" s="1599"/>
      <c r="BL60" s="1599"/>
      <c r="BM60" s="1599"/>
      <c r="BN60" s="1599"/>
      <c r="BO60" s="1599"/>
      <c r="BP60" s="1599"/>
      <c r="BQ60" s="1599"/>
      <c r="BR60" s="1599"/>
      <c r="BS60" s="1599"/>
      <c r="BT60" s="1600"/>
      <c r="BU60" s="433"/>
      <c r="BV60" s="433"/>
      <c r="BW60" s="433"/>
      <c r="BX60" s="433"/>
      <c r="BY60" s="433"/>
      <c r="BZ60" s="433"/>
      <c r="CA60" s="433"/>
      <c r="CB60" s="433"/>
      <c r="CC60" s="433"/>
      <c r="CD60" s="433"/>
      <c r="CE60" s="433"/>
      <c r="CF60" s="443"/>
      <c r="CS60" s="446"/>
      <c r="CT60" s="433"/>
      <c r="CU60" s="433"/>
      <c r="CV60" s="433"/>
      <c r="CW60" s="433"/>
      <c r="CX60" s="433"/>
      <c r="CY60" s="433"/>
      <c r="CZ60" s="433"/>
      <c r="DA60" s="433"/>
      <c r="DB60" s="433"/>
      <c r="DC60" s="433"/>
      <c r="DD60" s="433"/>
      <c r="DE60" s="1598"/>
      <c r="DF60" s="1599"/>
      <c r="DG60" s="1599"/>
      <c r="DH60" s="1599"/>
      <c r="DI60" s="1599"/>
      <c r="DJ60" s="1599"/>
      <c r="DK60" s="1599"/>
      <c r="DL60" s="1599"/>
      <c r="DM60" s="1599"/>
      <c r="DN60" s="1599"/>
      <c r="DO60" s="1599"/>
      <c r="DP60" s="1599"/>
      <c r="DQ60" s="1599"/>
      <c r="DR60" s="1599"/>
      <c r="DS60" s="1599"/>
      <c r="DT60" s="1599"/>
      <c r="DU60" s="1599"/>
      <c r="DV60" s="1599"/>
      <c r="DW60" s="1599"/>
      <c r="DX60" s="1599"/>
      <c r="DY60" s="1599"/>
      <c r="DZ60" s="1599"/>
      <c r="EA60" s="1599"/>
      <c r="EB60" s="1599"/>
      <c r="EC60" s="1599"/>
      <c r="ED60" s="1599"/>
      <c r="EE60" s="1599"/>
      <c r="EF60" s="1599"/>
      <c r="EG60" s="1599"/>
      <c r="EH60" s="1599"/>
      <c r="EI60" s="1599"/>
      <c r="EJ60" s="1599"/>
      <c r="EK60" s="1599"/>
      <c r="EL60" s="1599"/>
      <c r="EM60" s="1599"/>
      <c r="EN60" s="1599"/>
      <c r="EO60" s="1599"/>
      <c r="EP60" s="1599"/>
      <c r="EQ60" s="1599"/>
      <c r="ER60" s="1599"/>
      <c r="ES60" s="1599"/>
      <c r="ET60" s="1599"/>
      <c r="EU60" s="1599"/>
      <c r="EV60" s="1599"/>
      <c r="EW60" s="1599"/>
      <c r="EX60" s="1599"/>
      <c r="EY60" s="1599"/>
      <c r="EZ60" s="1599"/>
      <c r="FA60" s="1599"/>
      <c r="FB60" s="1599"/>
      <c r="FC60" s="1599"/>
      <c r="FD60" s="1599"/>
      <c r="FE60" s="1599"/>
      <c r="FF60" s="1599"/>
      <c r="FG60" s="1599"/>
      <c r="FH60" s="1599"/>
      <c r="FI60" s="1599"/>
      <c r="FJ60" s="1600"/>
      <c r="FK60" s="433"/>
      <c r="FL60" s="433"/>
      <c r="FM60" s="433"/>
      <c r="FN60" s="433"/>
      <c r="FO60" s="433"/>
      <c r="FP60" s="433"/>
      <c r="FQ60" s="433"/>
      <c r="FR60" s="433"/>
      <c r="FS60" s="433"/>
      <c r="FT60" s="433"/>
      <c r="FU60" s="433"/>
      <c r="FV60" s="443"/>
    </row>
    <row r="61" spans="3:178" s="431" customFormat="1" ht="3.75" customHeight="1" x14ac:dyDescent="0.15">
      <c r="C61" s="446"/>
      <c r="D61" s="433"/>
      <c r="E61" s="433"/>
      <c r="F61" s="433"/>
      <c r="G61" s="433"/>
      <c r="H61" s="433"/>
      <c r="I61" s="433"/>
      <c r="J61" s="433"/>
      <c r="K61" s="433"/>
      <c r="L61" s="433"/>
      <c r="M61" s="433"/>
      <c r="N61" s="433"/>
      <c r="O61" s="1598"/>
      <c r="P61" s="1599"/>
      <c r="Q61" s="1599"/>
      <c r="R61" s="1599"/>
      <c r="S61" s="1599"/>
      <c r="T61" s="1599"/>
      <c r="U61" s="1599"/>
      <c r="V61" s="1599"/>
      <c r="W61" s="1599"/>
      <c r="X61" s="1599"/>
      <c r="Y61" s="1599"/>
      <c r="Z61" s="1599"/>
      <c r="AA61" s="1599"/>
      <c r="AB61" s="1599"/>
      <c r="AC61" s="1599"/>
      <c r="AD61" s="1599"/>
      <c r="AE61" s="1599"/>
      <c r="AF61" s="1599"/>
      <c r="AG61" s="1599"/>
      <c r="AH61" s="1599"/>
      <c r="AI61" s="1599"/>
      <c r="AJ61" s="1599"/>
      <c r="AK61" s="1599"/>
      <c r="AL61" s="1599"/>
      <c r="AM61" s="1599"/>
      <c r="AN61" s="1599"/>
      <c r="AO61" s="1599"/>
      <c r="AP61" s="1599"/>
      <c r="AQ61" s="1599"/>
      <c r="AR61" s="1599"/>
      <c r="AS61" s="1599"/>
      <c r="AT61" s="1599"/>
      <c r="AU61" s="1599"/>
      <c r="AV61" s="1599"/>
      <c r="AW61" s="1599"/>
      <c r="AX61" s="1599"/>
      <c r="AY61" s="1599"/>
      <c r="AZ61" s="1599"/>
      <c r="BA61" s="1599"/>
      <c r="BB61" s="1599"/>
      <c r="BC61" s="1599"/>
      <c r="BD61" s="1599"/>
      <c r="BE61" s="1599"/>
      <c r="BF61" s="1599"/>
      <c r="BG61" s="1599"/>
      <c r="BH61" s="1599"/>
      <c r="BI61" s="1599"/>
      <c r="BJ61" s="1599"/>
      <c r="BK61" s="1599"/>
      <c r="BL61" s="1599"/>
      <c r="BM61" s="1599"/>
      <c r="BN61" s="1599"/>
      <c r="BO61" s="1599"/>
      <c r="BP61" s="1599"/>
      <c r="BQ61" s="1599"/>
      <c r="BR61" s="1599"/>
      <c r="BS61" s="1599"/>
      <c r="BT61" s="1600"/>
      <c r="BU61" s="433"/>
      <c r="BV61" s="433"/>
      <c r="BW61" s="433"/>
      <c r="BX61" s="433"/>
      <c r="BY61" s="433"/>
      <c r="BZ61" s="433"/>
      <c r="CA61" s="433"/>
      <c r="CB61" s="433"/>
      <c r="CC61" s="433"/>
      <c r="CD61" s="433"/>
      <c r="CE61" s="433"/>
      <c r="CF61" s="443"/>
      <c r="CS61" s="446"/>
      <c r="CT61" s="433"/>
      <c r="CU61" s="433"/>
      <c r="CV61" s="433"/>
      <c r="CW61" s="433"/>
      <c r="CX61" s="433"/>
      <c r="CY61" s="433"/>
      <c r="CZ61" s="433"/>
      <c r="DA61" s="433"/>
      <c r="DB61" s="433"/>
      <c r="DC61" s="433"/>
      <c r="DD61" s="433"/>
      <c r="DE61" s="1598"/>
      <c r="DF61" s="1599"/>
      <c r="DG61" s="1599"/>
      <c r="DH61" s="1599"/>
      <c r="DI61" s="1599"/>
      <c r="DJ61" s="1599"/>
      <c r="DK61" s="1599"/>
      <c r="DL61" s="1599"/>
      <c r="DM61" s="1599"/>
      <c r="DN61" s="1599"/>
      <c r="DO61" s="1599"/>
      <c r="DP61" s="1599"/>
      <c r="DQ61" s="1599"/>
      <c r="DR61" s="1599"/>
      <c r="DS61" s="1599"/>
      <c r="DT61" s="1599"/>
      <c r="DU61" s="1599"/>
      <c r="DV61" s="1599"/>
      <c r="DW61" s="1599"/>
      <c r="DX61" s="1599"/>
      <c r="DY61" s="1599"/>
      <c r="DZ61" s="1599"/>
      <c r="EA61" s="1599"/>
      <c r="EB61" s="1599"/>
      <c r="EC61" s="1599"/>
      <c r="ED61" s="1599"/>
      <c r="EE61" s="1599"/>
      <c r="EF61" s="1599"/>
      <c r="EG61" s="1599"/>
      <c r="EH61" s="1599"/>
      <c r="EI61" s="1599"/>
      <c r="EJ61" s="1599"/>
      <c r="EK61" s="1599"/>
      <c r="EL61" s="1599"/>
      <c r="EM61" s="1599"/>
      <c r="EN61" s="1599"/>
      <c r="EO61" s="1599"/>
      <c r="EP61" s="1599"/>
      <c r="EQ61" s="1599"/>
      <c r="ER61" s="1599"/>
      <c r="ES61" s="1599"/>
      <c r="ET61" s="1599"/>
      <c r="EU61" s="1599"/>
      <c r="EV61" s="1599"/>
      <c r="EW61" s="1599"/>
      <c r="EX61" s="1599"/>
      <c r="EY61" s="1599"/>
      <c r="EZ61" s="1599"/>
      <c r="FA61" s="1599"/>
      <c r="FB61" s="1599"/>
      <c r="FC61" s="1599"/>
      <c r="FD61" s="1599"/>
      <c r="FE61" s="1599"/>
      <c r="FF61" s="1599"/>
      <c r="FG61" s="1599"/>
      <c r="FH61" s="1599"/>
      <c r="FI61" s="1599"/>
      <c r="FJ61" s="1600"/>
      <c r="FK61" s="433"/>
      <c r="FL61" s="433"/>
      <c r="FM61" s="433"/>
      <c r="FN61" s="433"/>
      <c r="FO61" s="433"/>
      <c r="FP61" s="433"/>
      <c r="FQ61" s="433"/>
      <c r="FR61" s="433"/>
      <c r="FS61" s="433"/>
      <c r="FT61" s="433"/>
      <c r="FU61" s="433"/>
      <c r="FV61" s="443"/>
    </row>
    <row r="62" spans="3:178" s="431" customFormat="1" ht="3.75" customHeight="1" x14ac:dyDescent="0.15">
      <c r="C62" s="446"/>
      <c r="D62" s="433"/>
      <c r="E62" s="433"/>
      <c r="F62" s="433"/>
      <c r="G62" s="433"/>
      <c r="H62" s="433"/>
      <c r="I62" s="433"/>
      <c r="J62" s="433"/>
      <c r="K62" s="433"/>
      <c r="L62" s="433"/>
      <c r="M62" s="433"/>
      <c r="N62" s="433"/>
      <c r="O62" s="1598"/>
      <c r="P62" s="1599"/>
      <c r="Q62" s="1599"/>
      <c r="R62" s="1599"/>
      <c r="S62" s="1599"/>
      <c r="T62" s="1599"/>
      <c r="U62" s="1599"/>
      <c r="V62" s="1599"/>
      <c r="W62" s="1599"/>
      <c r="X62" s="1599"/>
      <c r="Y62" s="1599"/>
      <c r="Z62" s="1599"/>
      <c r="AA62" s="1599"/>
      <c r="AB62" s="1599"/>
      <c r="AC62" s="1599"/>
      <c r="AD62" s="1599"/>
      <c r="AE62" s="1599"/>
      <c r="AF62" s="1599"/>
      <c r="AG62" s="1599"/>
      <c r="AH62" s="1599"/>
      <c r="AI62" s="1599"/>
      <c r="AJ62" s="1599"/>
      <c r="AK62" s="1599"/>
      <c r="AL62" s="1599"/>
      <c r="AM62" s="1599"/>
      <c r="AN62" s="1599"/>
      <c r="AO62" s="1599"/>
      <c r="AP62" s="1599"/>
      <c r="AQ62" s="1599"/>
      <c r="AR62" s="1599"/>
      <c r="AS62" s="1599"/>
      <c r="AT62" s="1599"/>
      <c r="AU62" s="1599"/>
      <c r="AV62" s="1599"/>
      <c r="AW62" s="1599"/>
      <c r="AX62" s="1599"/>
      <c r="AY62" s="1599"/>
      <c r="AZ62" s="1599"/>
      <c r="BA62" s="1599"/>
      <c r="BB62" s="1599"/>
      <c r="BC62" s="1599"/>
      <c r="BD62" s="1599"/>
      <c r="BE62" s="1599"/>
      <c r="BF62" s="1599"/>
      <c r="BG62" s="1599"/>
      <c r="BH62" s="1599"/>
      <c r="BI62" s="1599"/>
      <c r="BJ62" s="1599"/>
      <c r="BK62" s="1599"/>
      <c r="BL62" s="1599"/>
      <c r="BM62" s="1599"/>
      <c r="BN62" s="1599"/>
      <c r="BO62" s="1599"/>
      <c r="BP62" s="1599"/>
      <c r="BQ62" s="1599"/>
      <c r="BR62" s="1599"/>
      <c r="BS62" s="1599"/>
      <c r="BT62" s="1600"/>
      <c r="BU62" s="433"/>
      <c r="BV62" s="433"/>
      <c r="BW62" s="433"/>
      <c r="BX62" s="433"/>
      <c r="BY62" s="433"/>
      <c r="BZ62" s="433"/>
      <c r="CA62" s="433"/>
      <c r="CB62" s="433"/>
      <c r="CC62" s="433"/>
      <c r="CD62" s="433"/>
      <c r="CE62" s="433"/>
      <c r="CF62" s="443"/>
      <c r="CS62" s="446"/>
      <c r="CT62" s="433"/>
      <c r="CU62" s="433"/>
      <c r="CV62" s="433"/>
      <c r="CW62" s="433"/>
      <c r="CX62" s="433"/>
      <c r="CY62" s="433"/>
      <c r="CZ62" s="433"/>
      <c r="DA62" s="433"/>
      <c r="DB62" s="433"/>
      <c r="DC62" s="433"/>
      <c r="DD62" s="433"/>
      <c r="DE62" s="1598"/>
      <c r="DF62" s="1599"/>
      <c r="DG62" s="1599"/>
      <c r="DH62" s="1599"/>
      <c r="DI62" s="1599"/>
      <c r="DJ62" s="1599"/>
      <c r="DK62" s="1599"/>
      <c r="DL62" s="1599"/>
      <c r="DM62" s="1599"/>
      <c r="DN62" s="1599"/>
      <c r="DO62" s="1599"/>
      <c r="DP62" s="1599"/>
      <c r="DQ62" s="1599"/>
      <c r="DR62" s="1599"/>
      <c r="DS62" s="1599"/>
      <c r="DT62" s="1599"/>
      <c r="DU62" s="1599"/>
      <c r="DV62" s="1599"/>
      <c r="DW62" s="1599"/>
      <c r="DX62" s="1599"/>
      <c r="DY62" s="1599"/>
      <c r="DZ62" s="1599"/>
      <c r="EA62" s="1599"/>
      <c r="EB62" s="1599"/>
      <c r="EC62" s="1599"/>
      <c r="ED62" s="1599"/>
      <c r="EE62" s="1599"/>
      <c r="EF62" s="1599"/>
      <c r="EG62" s="1599"/>
      <c r="EH62" s="1599"/>
      <c r="EI62" s="1599"/>
      <c r="EJ62" s="1599"/>
      <c r="EK62" s="1599"/>
      <c r="EL62" s="1599"/>
      <c r="EM62" s="1599"/>
      <c r="EN62" s="1599"/>
      <c r="EO62" s="1599"/>
      <c r="EP62" s="1599"/>
      <c r="EQ62" s="1599"/>
      <c r="ER62" s="1599"/>
      <c r="ES62" s="1599"/>
      <c r="ET62" s="1599"/>
      <c r="EU62" s="1599"/>
      <c r="EV62" s="1599"/>
      <c r="EW62" s="1599"/>
      <c r="EX62" s="1599"/>
      <c r="EY62" s="1599"/>
      <c r="EZ62" s="1599"/>
      <c r="FA62" s="1599"/>
      <c r="FB62" s="1599"/>
      <c r="FC62" s="1599"/>
      <c r="FD62" s="1599"/>
      <c r="FE62" s="1599"/>
      <c r="FF62" s="1599"/>
      <c r="FG62" s="1599"/>
      <c r="FH62" s="1599"/>
      <c r="FI62" s="1599"/>
      <c r="FJ62" s="1600"/>
      <c r="FK62" s="433"/>
      <c r="FL62" s="433"/>
      <c r="FM62" s="433"/>
      <c r="FN62" s="433"/>
      <c r="FO62" s="433"/>
      <c r="FP62" s="433"/>
      <c r="FQ62" s="433"/>
      <c r="FR62" s="433"/>
      <c r="FS62" s="433"/>
      <c r="FT62" s="433"/>
      <c r="FU62" s="433"/>
      <c r="FV62" s="443"/>
    </row>
    <row r="63" spans="3:178" ht="3.75" customHeight="1" x14ac:dyDescent="0.15">
      <c r="C63" s="449"/>
      <c r="D63" s="433"/>
      <c r="E63" s="433"/>
      <c r="F63" s="433"/>
      <c r="G63" s="433"/>
      <c r="H63" s="433"/>
      <c r="I63" s="433"/>
      <c r="J63" s="433"/>
      <c r="K63" s="433"/>
      <c r="L63" s="433"/>
      <c r="M63" s="433"/>
      <c r="N63" s="433"/>
      <c r="O63" s="1598"/>
      <c r="P63" s="1599"/>
      <c r="Q63" s="1599"/>
      <c r="R63" s="1599"/>
      <c r="S63" s="1599"/>
      <c r="T63" s="1599"/>
      <c r="U63" s="1599"/>
      <c r="V63" s="1599"/>
      <c r="W63" s="1599"/>
      <c r="X63" s="1599"/>
      <c r="Y63" s="1599"/>
      <c r="Z63" s="1599"/>
      <c r="AA63" s="1599"/>
      <c r="AB63" s="1599"/>
      <c r="AC63" s="1599"/>
      <c r="AD63" s="1599"/>
      <c r="AE63" s="1599"/>
      <c r="AF63" s="1599"/>
      <c r="AG63" s="1599"/>
      <c r="AH63" s="1599"/>
      <c r="AI63" s="1599"/>
      <c r="AJ63" s="1599"/>
      <c r="AK63" s="1599"/>
      <c r="AL63" s="1599"/>
      <c r="AM63" s="1599"/>
      <c r="AN63" s="1599"/>
      <c r="AO63" s="1599"/>
      <c r="AP63" s="1599"/>
      <c r="AQ63" s="1599"/>
      <c r="AR63" s="1599"/>
      <c r="AS63" s="1599"/>
      <c r="AT63" s="1599"/>
      <c r="AU63" s="1599"/>
      <c r="AV63" s="1599"/>
      <c r="AW63" s="1599"/>
      <c r="AX63" s="1599"/>
      <c r="AY63" s="1599"/>
      <c r="AZ63" s="1599"/>
      <c r="BA63" s="1599"/>
      <c r="BB63" s="1599"/>
      <c r="BC63" s="1599"/>
      <c r="BD63" s="1599"/>
      <c r="BE63" s="1599"/>
      <c r="BF63" s="1599"/>
      <c r="BG63" s="1599"/>
      <c r="BH63" s="1599"/>
      <c r="BI63" s="1599"/>
      <c r="BJ63" s="1599"/>
      <c r="BK63" s="1599"/>
      <c r="BL63" s="1599"/>
      <c r="BM63" s="1599"/>
      <c r="BN63" s="1599"/>
      <c r="BO63" s="1599"/>
      <c r="BP63" s="1599"/>
      <c r="BQ63" s="1599"/>
      <c r="BR63" s="1599"/>
      <c r="BS63" s="1599"/>
      <c r="BT63" s="1600"/>
      <c r="BU63" s="433"/>
      <c r="BV63" s="433"/>
      <c r="BW63" s="433"/>
      <c r="BX63" s="433"/>
      <c r="BY63" s="433"/>
      <c r="BZ63" s="433"/>
      <c r="CA63" s="433"/>
      <c r="CB63" s="433"/>
      <c r="CC63" s="433"/>
      <c r="CD63" s="433"/>
      <c r="CE63" s="433"/>
      <c r="CF63" s="443"/>
      <c r="CG63" s="431"/>
      <c r="CH63" s="431"/>
      <c r="CS63" s="449"/>
      <c r="CT63" s="433"/>
      <c r="CU63" s="433"/>
      <c r="CV63" s="433"/>
      <c r="CW63" s="433"/>
      <c r="CX63" s="433"/>
      <c r="CY63" s="433"/>
      <c r="CZ63" s="433"/>
      <c r="DA63" s="433"/>
      <c r="DB63" s="433"/>
      <c r="DC63" s="433"/>
      <c r="DD63" s="433"/>
      <c r="DE63" s="1598"/>
      <c r="DF63" s="1599"/>
      <c r="DG63" s="1599"/>
      <c r="DH63" s="1599"/>
      <c r="DI63" s="1599"/>
      <c r="DJ63" s="1599"/>
      <c r="DK63" s="1599"/>
      <c r="DL63" s="1599"/>
      <c r="DM63" s="1599"/>
      <c r="DN63" s="1599"/>
      <c r="DO63" s="1599"/>
      <c r="DP63" s="1599"/>
      <c r="DQ63" s="1599"/>
      <c r="DR63" s="1599"/>
      <c r="DS63" s="1599"/>
      <c r="DT63" s="1599"/>
      <c r="DU63" s="1599"/>
      <c r="DV63" s="1599"/>
      <c r="DW63" s="1599"/>
      <c r="DX63" s="1599"/>
      <c r="DY63" s="1599"/>
      <c r="DZ63" s="1599"/>
      <c r="EA63" s="1599"/>
      <c r="EB63" s="1599"/>
      <c r="EC63" s="1599"/>
      <c r="ED63" s="1599"/>
      <c r="EE63" s="1599"/>
      <c r="EF63" s="1599"/>
      <c r="EG63" s="1599"/>
      <c r="EH63" s="1599"/>
      <c r="EI63" s="1599"/>
      <c r="EJ63" s="1599"/>
      <c r="EK63" s="1599"/>
      <c r="EL63" s="1599"/>
      <c r="EM63" s="1599"/>
      <c r="EN63" s="1599"/>
      <c r="EO63" s="1599"/>
      <c r="EP63" s="1599"/>
      <c r="EQ63" s="1599"/>
      <c r="ER63" s="1599"/>
      <c r="ES63" s="1599"/>
      <c r="ET63" s="1599"/>
      <c r="EU63" s="1599"/>
      <c r="EV63" s="1599"/>
      <c r="EW63" s="1599"/>
      <c r="EX63" s="1599"/>
      <c r="EY63" s="1599"/>
      <c r="EZ63" s="1599"/>
      <c r="FA63" s="1599"/>
      <c r="FB63" s="1599"/>
      <c r="FC63" s="1599"/>
      <c r="FD63" s="1599"/>
      <c r="FE63" s="1599"/>
      <c r="FF63" s="1599"/>
      <c r="FG63" s="1599"/>
      <c r="FH63" s="1599"/>
      <c r="FI63" s="1599"/>
      <c r="FJ63" s="1600"/>
      <c r="FK63" s="433"/>
      <c r="FL63" s="433"/>
      <c r="FM63" s="433"/>
      <c r="FN63" s="433"/>
      <c r="FO63" s="433"/>
      <c r="FP63" s="433"/>
      <c r="FQ63" s="433"/>
      <c r="FR63" s="433"/>
      <c r="FS63" s="433"/>
      <c r="FT63" s="433"/>
      <c r="FU63" s="433"/>
      <c r="FV63" s="443"/>
    </row>
    <row r="64" spans="3:178" ht="3.75" customHeight="1" x14ac:dyDescent="0.15">
      <c r="C64" s="449"/>
      <c r="D64" s="433"/>
      <c r="E64" s="433"/>
      <c r="F64" s="433"/>
      <c r="G64" s="433"/>
      <c r="H64" s="433"/>
      <c r="I64" s="433"/>
      <c r="J64" s="433"/>
      <c r="K64" s="433"/>
      <c r="L64" s="433"/>
      <c r="M64" s="433"/>
      <c r="N64" s="433"/>
      <c r="O64" s="1598"/>
      <c r="P64" s="1599"/>
      <c r="Q64" s="1599"/>
      <c r="R64" s="1599"/>
      <c r="S64" s="1599"/>
      <c r="T64" s="1599"/>
      <c r="U64" s="1599"/>
      <c r="V64" s="1599"/>
      <c r="W64" s="1599"/>
      <c r="X64" s="1599"/>
      <c r="Y64" s="1599"/>
      <c r="Z64" s="1599"/>
      <c r="AA64" s="1599"/>
      <c r="AB64" s="1599"/>
      <c r="AC64" s="1599"/>
      <c r="AD64" s="1599"/>
      <c r="AE64" s="1599"/>
      <c r="AF64" s="1599"/>
      <c r="AG64" s="1599"/>
      <c r="AH64" s="1599"/>
      <c r="AI64" s="1599"/>
      <c r="AJ64" s="1599"/>
      <c r="AK64" s="1599"/>
      <c r="AL64" s="1599"/>
      <c r="AM64" s="1599"/>
      <c r="AN64" s="1599"/>
      <c r="AO64" s="1599"/>
      <c r="AP64" s="1599"/>
      <c r="AQ64" s="1599"/>
      <c r="AR64" s="1599"/>
      <c r="AS64" s="1599"/>
      <c r="AT64" s="1599"/>
      <c r="AU64" s="1599"/>
      <c r="AV64" s="1599"/>
      <c r="AW64" s="1599"/>
      <c r="AX64" s="1599"/>
      <c r="AY64" s="1599"/>
      <c r="AZ64" s="1599"/>
      <c r="BA64" s="1599"/>
      <c r="BB64" s="1599"/>
      <c r="BC64" s="1599"/>
      <c r="BD64" s="1599"/>
      <c r="BE64" s="1599"/>
      <c r="BF64" s="1599"/>
      <c r="BG64" s="1599"/>
      <c r="BH64" s="1599"/>
      <c r="BI64" s="1599"/>
      <c r="BJ64" s="1599"/>
      <c r="BK64" s="1599"/>
      <c r="BL64" s="1599"/>
      <c r="BM64" s="1599"/>
      <c r="BN64" s="1599"/>
      <c r="BO64" s="1599"/>
      <c r="BP64" s="1599"/>
      <c r="BQ64" s="1599"/>
      <c r="BR64" s="1599"/>
      <c r="BS64" s="1599"/>
      <c r="BT64" s="1600"/>
      <c r="BU64" s="433"/>
      <c r="BV64" s="433"/>
      <c r="BW64" s="433"/>
      <c r="BX64" s="433"/>
      <c r="BY64" s="433"/>
      <c r="BZ64" s="433"/>
      <c r="CA64" s="433"/>
      <c r="CB64" s="433"/>
      <c r="CC64" s="433"/>
      <c r="CD64" s="433"/>
      <c r="CE64" s="433"/>
      <c r="CF64" s="443"/>
      <c r="CG64" s="431"/>
      <c r="CH64" s="431"/>
      <c r="CS64" s="449"/>
      <c r="CT64" s="433"/>
      <c r="CU64" s="433"/>
      <c r="CV64" s="433"/>
      <c r="CW64" s="433"/>
      <c r="CX64" s="433"/>
      <c r="CY64" s="433"/>
      <c r="CZ64" s="433"/>
      <c r="DA64" s="433"/>
      <c r="DB64" s="433"/>
      <c r="DC64" s="433"/>
      <c r="DD64" s="433"/>
      <c r="DE64" s="1598"/>
      <c r="DF64" s="1599"/>
      <c r="DG64" s="1599"/>
      <c r="DH64" s="1599"/>
      <c r="DI64" s="1599"/>
      <c r="DJ64" s="1599"/>
      <c r="DK64" s="1599"/>
      <c r="DL64" s="1599"/>
      <c r="DM64" s="1599"/>
      <c r="DN64" s="1599"/>
      <c r="DO64" s="1599"/>
      <c r="DP64" s="1599"/>
      <c r="DQ64" s="1599"/>
      <c r="DR64" s="1599"/>
      <c r="DS64" s="1599"/>
      <c r="DT64" s="1599"/>
      <c r="DU64" s="1599"/>
      <c r="DV64" s="1599"/>
      <c r="DW64" s="1599"/>
      <c r="DX64" s="1599"/>
      <c r="DY64" s="1599"/>
      <c r="DZ64" s="1599"/>
      <c r="EA64" s="1599"/>
      <c r="EB64" s="1599"/>
      <c r="EC64" s="1599"/>
      <c r="ED64" s="1599"/>
      <c r="EE64" s="1599"/>
      <c r="EF64" s="1599"/>
      <c r="EG64" s="1599"/>
      <c r="EH64" s="1599"/>
      <c r="EI64" s="1599"/>
      <c r="EJ64" s="1599"/>
      <c r="EK64" s="1599"/>
      <c r="EL64" s="1599"/>
      <c r="EM64" s="1599"/>
      <c r="EN64" s="1599"/>
      <c r="EO64" s="1599"/>
      <c r="EP64" s="1599"/>
      <c r="EQ64" s="1599"/>
      <c r="ER64" s="1599"/>
      <c r="ES64" s="1599"/>
      <c r="ET64" s="1599"/>
      <c r="EU64" s="1599"/>
      <c r="EV64" s="1599"/>
      <c r="EW64" s="1599"/>
      <c r="EX64" s="1599"/>
      <c r="EY64" s="1599"/>
      <c r="EZ64" s="1599"/>
      <c r="FA64" s="1599"/>
      <c r="FB64" s="1599"/>
      <c r="FC64" s="1599"/>
      <c r="FD64" s="1599"/>
      <c r="FE64" s="1599"/>
      <c r="FF64" s="1599"/>
      <c r="FG64" s="1599"/>
      <c r="FH64" s="1599"/>
      <c r="FI64" s="1599"/>
      <c r="FJ64" s="1600"/>
      <c r="FK64" s="433"/>
      <c r="FL64" s="433"/>
      <c r="FM64" s="433"/>
      <c r="FN64" s="433"/>
      <c r="FO64" s="433"/>
      <c r="FP64" s="433"/>
      <c r="FQ64" s="433"/>
      <c r="FR64" s="433"/>
      <c r="FS64" s="433"/>
      <c r="FT64" s="433"/>
      <c r="FU64" s="433"/>
      <c r="FV64" s="443"/>
    </row>
    <row r="65" spans="3:178" ht="3.75" customHeight="1" x14ac:dyDescent="0.15">
      <c r="C65" s="449"/>
      <c r="D65" s="450"/>
      <c r="E65" s="450"/>
      <c r="F65" s="450"/>
      <c r="G65" s="450"/>
      <c r="H65" s="450"/>
      <c r="I65" s="450"/>
      <c r="J65" s="450"/>
      <c r="K65" s="450"/>
      <c r="L65" s="450"/>
      <c r="M65" s="450"/>
      <c r="N65" s="450"/>
      <c r="O65" s="1598"/>
      <c r="P65" s="1599"/>
      <c r="Q65" s="1599"/>
      <c r="R65" s="1599"/>
      <c r="S65" s="1599"/>
      <c r="T65" s="1599"/>
      <c r="U65" s="1599"/>
      <c r="V65" s="1599"/>
      <c r="W65" s="1599"/>
      <c r="X65" s="1599"/>
      <c r="Y65" s="1599"/>
      <c r="Z65" s="1599"/>
      <c r="AA65" s="1599"/>
      <c r="AB65" s="1599"/>
      <c r="AC65" s="1599"/>
      <c r="AD65" s="1599"/>
      <c r="AE65" s="1599"/>
      <c r="AF65" s="1599"/>
      <c r="AG65" s="1599"/>
      <c r="AH65" s="1599"/>
      <c r="AI65" s="1599"/>
      <c r="AJ65" s="1599"/>
      <c r="AK65" s="1599"/>
      <c r="AL65" s="1599"/>
      <c r="AM65" s="1599"/>
      <c r="AN65" s="1599"/>
      <c r="AO65" s="1599"/>
      <c r="AP65" s="1599"/>
      <c r="AQ65" s="1599"/>
      <c r="AR65" s="1599"/>
      <c r="AS65" s="1599"/>
      <c r="AT65" s="1599"/>
      <c r="AU65" s="1599"/>
      <c r="AV65" s="1599"/>
      <c r="AW65" s="1599"/>
      <c r="AX65" s="1599"/>
      <c r="AY65" s="1599"/>
      <c r="AZ65" s="1599"/>
      <c r="BA65" s="1599"/>
      <c r="BB65" s="1599"/>
      <c r="BC65" s="1599"/>
      <c r="BD65" s="1599"/>
      <c r="BE65" s="1599"/>
      <c r="BF65" s="1599"/>
      <c r="BG65" s="1599"/>
      <c r="BH65" s="1599"/>
      <c r="BI65" s="1599"/>
      <c r="BJ65" s="1599"/>
      <c r="BK65" s="1599"/>
      <c r="BL65" s="1599"/>
      <c r="BM65" s="1599"/>
      <c r="BN65" s="1599"/>
      <c r="BO65" s="1599"/>
      <c r="BP65" s="1599"/>
      <c r="BQ65" s="1599"/>
      <c r="BR65" s="1599"/>
      <c r="BS65" s="1599"/>
      <c r="BT65" s="1600"/>
      <c r="BU65" s="450"/>
      <c r="BV65" s="450"/>
      <c r="BW65" s="450"/>
      <c r="BX65" s="450"/>
      <c r="BY65" s="450"/>
      <c r="BZ65" s="450"/>
      <c r="CA65" s="450"/>
      <c r="CB65" s="450"/>
      <c r="CC65" s="450"/>
      <c r="CD65" s="450"/>
      <c r="CE65" s="450"/>
      <c r="CF65" s="451"/>
      <c r="CG65" s="431"/>
      <c r="CH65" s="431"/>
      <c r="CS65" s="449"/>
      <c r="CT65" s="450"/>
      <c r="CU65" s="450"/>
      <c r="CV65" s="450"/>
      <c r="CW65" s="450"/>
      <c r="CX65" s="450"/>
      <c r="CY65" s="450"/>
      <c r="CZ65" s="450"/>
      <c r="DA65" s="450"/>
      <c r="DB65" s="450"/>
      <c r="DC65" s="450"/>
      <c r="DD65" s="450"/>
      <c r="DE65" s="1598"/>
      <c r="DF65" s="1599"/>
      <c r="DG65" s="1599"/>
      <c r="DH65" s="1599"/>
      <c r="DI65" s="1599"/>
      <c r="DJ65" s="1599"/>
      <c r="DK65" s="1599"/>
      <c r="DL65" s="1599"/>
      <c r="DM65" s="1599"/>
      <c r="DN65" s="1599"/>
      <c r="DO65" s="1599"/>
      <c r="DP65" s="1599"/>
      <c r="DQ65" s="1599"/>
      <c r="DR65" s="1599"/>
      <c r="DS65" s="1599"/>
      <c r="DT65" s="1599"/>
      <c r="DU65" s="1599"/>
      <c r="DV65" s="1599"/>
      <c r="DW65" s="1599"/>
      <c r="DX65" s="1599"/>
      <c r="DY65" s="1599"/>
      <c r="DZ65" s="1599"/>
      <c r="EA65" s="1599"/>
      <c r="EB65" s="1599"/>
      <c r="EC65" s="1599"/>
      <c r="ED65" s="1599"/>
      <c r="EE65" s="1599"/>
      <c r="EF65" s="1599"/>
      <c r="EG65" s="1599"/>
      <c r="EH65" s="1599"/>
      <c r="EI65" s="1599"/>
      <c r="EJ65" s="1599"/>
      <c r="EK65" s="1599"/>
      <c r="EL65" s="1599"/>
      <c r="EM65" s="1599"/>
      <c r="EN65" s="1599"/>
      <c r="EO65" s="1599"/>
      <c r="EP65" s="1599"/>
      <c r="EQ65" s="1599"/>
      <c r="ER65" s="1599"/>
      <c r="ES65" s="1599"/>
      <c r="ET65" s="1599"/>
      <c r="EU65" s="1599"/>
      <c r="EV65" s="1599"/>
      <c r="EW65" s="1599"/>
      <c r="EX65" s="1599"/>
      <c r="EY65" s="1599"/>
      <c r="EZ65" s="1599"/>
      <c r="FA65" s="1599"/>
      <c r="FB65" s="1599"/>
      <c r="FC65" s="1599"/>
      <c r="FD65" s="1599"/>
      <c r="FE65" s="1599"/>
      <c r="FF65" s="1599"/>
      <c r="FG65" s="1599"/>
      <c r="FH65" s="1599"/>
      <c r="FI65" s="1599"/>
      <c r="FJ65" s="1600"/>
      <c r="FK65" s="450"/>
      <c r="FL65" s="450"/>
      <c r="FM65" s="450"/>
      <c r="FN65" s="450"/>
      <c r="FO65" s="450"/>
      <c r="FP65" s="450"/>
      <c r="FQ65" s="450"/>
      <c r="FR65" s="450"/>
      <c r="FS65" s="450"/>
      <c r="FT65" s="450"/>
      <c r="FU65" s="450"/>
      <c r="FV65" s="451"/>
    </row>
    <row r="66" spans="3:178" ht="3.75" customHeight="1" x14ac:dyDescent="0.15">
      <c r="C66" s="449"/>
      <c r="D66" s="450"/>
      <c r="E66" s="450"/>
      <c r="F66" s="450"/>
      <c r="G66" s="450"/>
      <c r="H66" s="450"/>
      <c r="I66" s="450"/>
      <c r="J66" s="450"/>
      <c r="K66" s="450"/>
      <c r="L66" s="450"/>
      <c r="M66" s="450"/>
      <c r="N66" s="450"/>
      <c r="O66" s="1598"/>
      <c r="P66" s="1599"/>
      <c r="Q66" s="1599"/>
      <c r="R66" s="1599"/>
      <c r="S66" s="1599"/>
      <c r="T66" s="1599"/>
      <c r="U66" s="1599"/>
      <c r="V66" s="1599"/>
      <c r="W66" s="1599"/>
      <c r="X66" s="1599"/>
      <c r="Y66" s="1599"/>
      <c r="Z66" s="1599"/>
      <c r="AA66" s="1599"/>
      <c r="AB66" s="1599"/>
      <c r="AC66" s="1599"/>
      <c r="AD66" s="1599"/>
      <c r="AE66" s="1599"/>
      <c r="AF66" s="1599"/>
      <c r="AG66" s="1599"/>
      <c r="AH66" s="1599"/>
      <c r="AI66" s="1599"/>
      <c r="AJ66" s="1599"/>
      <c r="AK66" s="1599"/>
      <c r="AL66" s="1599"/>
      <c r="AM66" s="1599"/>
      <c r="AN66" s="1599"/>
      <c r="AO66" s="1599"/>
      <c r="AP66" s="1599"/>
      <c r="AQ66" s="1599"/>
      <c r="AR66" s="1599"/>
      <c r="AS66" s="1599"/>
      <c r="AT66" s="1599"/>
      <c r="AU66" s="1599"/>
      <c r="AV66" s="1599"/>
      <c r="AW66" s="1599"/>
      <c r="AX66" s="1599"/>
      <c r="AY66" s="1599"/>
      <c r="AZ66" s="1599"/>
      <c r="BA66" s="1599"/>
      <c r="BB66" s="1599"/>
      <c r="BC66" s="1599"/>
      <c r="BD66" s="1599"/>
      <c r="BE66" s="1599"/>
      <c r="BF66" s="1599"/>
      <c r="BG66" s="1599"/>
      <c r="BH66" s="1599"/>
      <c r="BI66" s="1599"/>
      <c r="BJ66" s="1599"/>
      <c r="BK66" s="1599"/>
      <c r="BL66" s="1599"/>
      <c r="BM66" s="1599"/>
      <c r="BN66" s="1599"/>
      <c r="BO66" s="1599"/>
      <c r="BP66" s="1599"/>
      <c r="BQ66" s="1599"/>
      <c r="BR66" s="1599"/>
      <c r="BS66" s="1599"/>
      <c r="BT66" s="1600"/>
      <c r="BU66" s="450"/>
      <c r="BV66" s="450"/>
      <c r="BW66" s="450"/>
      <c r="BX66" s="450"/>
      <c r="BY66" s="450"/>
      <c r="BZ66" s="450"/>
      <c r="CA66" s="450"/>
      <c r="CB66" s="450"/>
      <c r="CC66" s="450"/>
      <c r="CD66" s="450"/>
      <c r="CE66" s="450"/>
      <c r="CF66" s="451"/>
      <c r="CG66" s="431"/>
      <c r="CH66" s="431"/>
      <c r="CS66" s="449"/>
      <c r="CT66" s="450"/>
      <c r="CU66" s="450"/>
      <c r="CV66" s="450"/>
      <c r="CW66" s="450"/>
      <c r="CX66" s="450"/>
      <c r="CY66" s="450"/>
      <c r="CZ66" s="450"/>
      <c r="DA66" s="450"/>
      <c r="DB66" s="450"/>
      <c r="DC66" s="450"/>
      <c r="DD66" s="450"/>
      <c r="DE66" s="1598"/>
      <c r="DF66" s="1599"/>
      <c r="DG66" s="1599"/>
      <c r="DH66" s="1599"/>
      <c r="DI66" s="1599"/>
      <c r="DJ66" s="1599"/>
      <c r="DK66" s="1599"/>
      <c r="DL66" s="1599"/>
      <c r="DM66" s="1599"/>
      <c r="DN66" s="1599"/>
      <c r="DO66" s="1599"/>
      <c r="DP66" s="1599"/>
      <c r="DQ66" s="1599"/>
      <c r="DR66" s="1599"/>
      <c r="DS66" s="1599"/>
      <c r="DT66" s="1599"/>
      <c r="DU66" s="1599"/>
      <c r="DV66" s="1599"/>
      <c r="DW66" s="1599"/>
      <c r="DX66" s="1599"/>
      <c r="DY66" s="1599"/>
      <c r="DZ66" s="1599"/>
      <c r="EA66" s="1599"/>
      <c r="EB66" s="1599"/>
      <c r="EC66" s="1599"/>
      <c r="ED66" s="1599"/>
      <c r="EE66" s="1599"/>
      <c r="EF66" s="1599"/>
      <c r="EG66" s="1599"/>
      <c r="EH66" s="1599"/>
      <c r="EI66" s="1599"/>
      <c r="EJ66" s="1599"/>
      <c r="EK66" s="1599"/>
      <c r="EL66" s="1599"/>
      <c r="EM66" s="1599"/>
      <c r="EN66" s="1599"/>
      <c r="EO66" s="1599"/>
      <c r="EP66" s="1599"/>
      <c r="EQ66" s="1599"/>
      <c r="ER66" s="1599"/>
      <c r="ES66" s="1599"/>
      <c r="ET66" s="1599"/>
      <c r="EU66" s="1599"/>
      <c r="EV66" s="1599"/>
      <c r="EW66" s="1599"/>
      <c r="EX66" s="1599"/>
      <c r="EY66" s="1599"/>
      <c r="EZ66" s="1599"/>
      <c r="FA66" s="1599"/>
      <c r="FB66" s="1599"/>
      <c r="FC66" s="1599"/>
      <c r="FD66" s="1599"/>
      <c r="FE66" s="1599"/>
      <c r="FF66" s="1599"/>
      <c r="FG66" s="1599"/>
      <c r="FH66" s="1599"/>
      <c r="FI66" s="1599"/>
      <c r="FJ66" s="1600"/>
      <c r="FK66" s="450"/>
      <c r="FL66" s="450"/>
      <c r="FM66" s="450"/>
      <c r="FN66" s="450"/>
      <c r="FO66" s="450"/>
      <c r="FP66" s="450"/>
      <c r="FQ66" s="450"/>
      <c r="FR66" s="450"/>
      <c r="FS66" s="450"/>
      <c r="FT66" s="450"/>
      <c r="FU66" s="450"/>
      <c r="FV66" s="451"/>
    </row>
    <row r="67" spans="3:178" ht="3.75" customHeight="1" x14ac:dyDescent="0.15">
      <c r="C67" s="449"/>
      <c r="D67" s="450"/>
      <c r="E67" s="450"/>
      <c r="F67" s="450"/>
      <c r="G67" s="450"/>
      <c r="H67" s="450"/>
      <c r="I67" s="450"/>
      <c r="J67" s="450"/>
      <c r="K67" s="450"/>
      <c r="L67" s="450"/>
      <c r="M67" s="450"/>
      <c r="N67" s="450"/>
      <c r="O67" s="1598"/>
      <c r="P67" s="1599"/>
      <c r="Q67" s="1599"/>
      <c r="R67" s="1599"/>
      <c r="S67" s="1599"/>
      <c r="T67" s="1599"/>
      <c r="U67" s="1599"/>
      <c r="V67" s="1599"/>
      <c r="W67" s="1599"/>
      <c r="X67" s="1599"/>
      <c r="Y67" s="1599"/>
      <c r="Z67" s="1599"/>
      <c r="AA67" s="1599"/>
      <c r="AB67" s="1599"/>
      <c r="AC67" s="1599"/>
      <c r="AD67" s="1599"/>
      <c r="AE67" s="1599"/>
      <c r="AF67" s="1599"/>
      <c r="AG67" s="1599"/>
      <c r="AH67" s="1599"/>
      <c r="AI67" s="1599"/>
      <c r="AJ67" s="1599"/>
      <c r="AK67" s="1599"/>
      <c r="AL67" s="1599"/>
      <c r="AM67" s="1599"/>
      <c r="AN67" s="1599"/>
      <c r="AO67" s="1599"/>
      <c r="AP67" s="1599"/>
      <c r="AQ67" s="1599"/>
      <c r="AR67" s="1599"/>
      <c r="AS67" s="1599"/>
      <c r="AT67" s="1599"/>
      <c r="AU67" s="1599"/>
      <c r="AV67" s="1599"/>
      <c r="AW67" s="1599"/>
      <c r="AX67" s="1599"/>
      <c r="AY67" s="1599"/>
      <c r="AZ67" s="1599"/>
      <c r="BA67" s="1599"/>
      <c r="BB67" s="1599"/>
      <c r="BC67" s="1599"/>
      <c r="BD67" s="1599"/>
      <c r="BE67" s="1599"/>
      <c r="BF67" s="1599"/>
      <c r="BG67" s="1599"/>
      <c r="BH67" s="1599"/>
      <c r="BI67" s="1599"/>
      <c r="BJ67" s="1599"/>
      <c r="BK67" s="1599"/>
      <c r="BL67" s="1599"/>
      <c r="BM67" s="1599"/>
      <c r="BN67" s="1599"/>
      <c r="BO67" s="1599"/>
      <c r="BP67" s="1599"/>
      <c r="BQ67" s="1599"/>
      <c r="BR67" s="1599"/>
      <c r="BS67" s="1599"/>
      <c r="BT67" s="1600"/>
      <c r="BU67" s="450"/>
      <c r="BV67" s="450"/>
      <c r="BW67" s="450"/>
      <c r="BX67" s="450"/>
      <c r="BY67" s="450"/>
      <c r="BZ67" s="450"/>
      <c r="CA67" s="450"/>
      <c r="CB67" s="450"/>
      <c r="CC67" s="450"/>
      <c r="CD67" s="450"/>
      <c r="CE67" s="450"/>
      <c r="CF67" s="451"/>
      <c r="CG67" s="431"/>
      <c r="CH67" s="431"/>
      <c r="CS67" s="449"/>
      <c r="CT67" s="450"/>
      <c r="CU67" s="450"/>
      <c r="CV67" s="450"/>
      <c r="CW67" s="450"/>
      <c r="CX67" s="450"/>
      <c r="CY67" s="450"/>
      <c r="CZ67" s="450"/>
      <c r="DA67" s="450"/>
      <c r="DB67" s="450"/>
      <c r="DC67" s="450"/>
      <c r="DD67" s="450"/>
      <c r="DE67" s="1598"/>
      <c r="DF67" s="1599"/>
      <c r="DG67" s="1599"/>
      <c r="DH67" s="1599"/>
      <c r="DI67" s="1599"/>
      <c r="DJ67" s="1599"/>
      <c r="DK67" s="1599"/>
      <c r="DL67" s="1599"/>
      <c r="DM67" s="1599"/>
      <c r="DN67" s="1599"/>
      <c r="DO67" s="1599"/>
      <c r="DP67" s="1599"/>
      <c r="DQ67" s="1599"/>
      <c r="DR67" s="1599"/>
      <c r="DS67" s="1599"/>
      <c r="DT67" s="1599"/>
      <c r="DU67" s="1599"/>
      <c r="DV67" s="1599"/>
      <c r="DW67" s="1599"/>
      <c r="DX67" s="1599"/>
      <c r="DY67" s="1599"/>
      <c r="DZ67" s="1599"/>
      <c r="EA67" s="1599"/>
      <c r="EB67" s="1599"/>
      <c r="EC67" s="1599"/>
      <c r="ED67" s="1599"/>
      <c r="EE67" s="1599"/>
      <c r="EF67" s="1599"/>
      <c r="EG67" s="1599"/>
      <c r="EH67" s="1599"/>
      <c r="EI67" s="1599"/>
      <c r="EJ67" s="1599"/>
      <c r="EK67" s="1599"/>
      <c r="EL67" s="1599"/>
      <c r="EM67" s="1599"/>
      <c r="EN67" s="1599"/>
      <c r="EO67" s="1599"/>
      <c r="EP67" s="1599"/>
      <c r="EQ67" s="1599"/>
      <c r="ER67" s="1599"/>
      <c r="ES67" s="1599"/>
      <c r="ET67" s="1599"/>
      <c r="EU67" s="1599"/>
      <c r="EV67" s="1599"/>
      <c r="EW67" s="1599"/>
      <c r="EX67" s="1599"/>
      <c r="EY67" s="1599"/>
      <c r="EZ67" s="1599"/>
      <c r="FA67" s="1599"/>
      <c r="FB67" s="1599"/>
      <c r="FC67" s="1599"/>
      <c r="FD67" s="1599"/>
      <c r="FE67" s="1599"/>
      <c r="FF67" s="1599"/>
      <c r="FG67" s="1599"/>
      <c r="FH67" s="1599"/>
      <c r="FI67" s="1599"/>
      <c r="FJ67" s="1600"/>
      <c r="FK67" s="450"/>
      <c r="FL67" s="450"/>
      <c r="FM67" s="450"/>
      <c r="FN67" s="450"/>
      <c r="FO67" s="450"/>
      <c r="FP67" s="450"/>
      <c r="FQ67" s="450"/>
      <c r="FR67" s="450"/>
      <c r="FS67" s="450"/>
      <c r="FT67" s="450"/>
      <c r="FU67" s="450"/>
      <c r="FV67" s="451"/>
    </row>
    <row r="68" spans="3:178" ht="3.75" customHeight="1" x14ac:dyDescent="0.15">
      <c r="C68" s="449"/>
      <c r="O68" s="1598"/>
      <c r="P68" s="1599"/>
      <c r="Q68" s="1599"/>
      <c r="R68" s="1599"/>
      <c r="S68" s="1599"/>
      <c r="T68" s="1599"/>
      <c r="U68" s="1599"/>
      <c r="V68" s="1599"/>
      <c r="W68" s="1599"/>
      <c r="X68" s="1599"/>
      <c r="Y68" s="1599"/>
      <c r="Z68" s="1599"/>
      <c r="AA68" s="1599"/>
      <c r="AB68" s="1599"/>
      <c r="AC68" s="1599"/>
      <c r="AD68" s="1599"/>
      <c r="AE68" s="1599"/>
      <c r="AF68" s="1599"/>
      <c r="AG68" s="1599"/>
      <c r="AH68" s="1599"/>
      <c r="AI68" s="1599"/>
      <c r="AJ68" s="1599"/>
      <c r="AK68" s="1599"/>
      <c r="AL68" s="1599"/>
      <c r="AM68" s="1599"/>
      <c r="AN68" s="1599"/>
      <c r="AO68" s="1599"/>
      <c r="AP68" s="1599"/>
      <c r="AQ68" s="1599"/>
      <c r="AR68" s="1599"/>
      <c r="AS68" s="1599"/>
      <c r="AT68" s="1599"/>
      <c r="AU68" s="1599"/>
      <c r="AV68" s="1599"/>
      <c r="AW68" s="1599"/>
      <c r="AX68" s="1599"/>
      <c r="AY68" s="1599"/>
      <c r="AZ68" s="1599"/>
      <c r="BA68" s="1599"/>
      <c r="BB68" s="1599"/>
      <c r="BC68" s="1599"/>
      <c r="BD68" s="1599"/>
      <c r="BE68" s="1599"/>
      <c r="BF68" s="1599"/>
      <c r="BG68" s="1599"/>
      <c r="BH68" s="1599"/>
      <c r="BI68" s="1599"/>
      <c r="BJ68" s="1599"/>
      <c r="BK68" s="1599"/>
      <c r="BL68" s="1599"/>
      <c r="BM68" s="1599"/>
      <c r="BN68" s="1599"/>
      <c r="BO68" s="1599"/>
      <c r="BP68" s="1599"/>
      <c r="BQ68" s="1599"/>
      <c r="BR68" s="1599"/>
      <c r="BS68" s="1599"/>
      <c r="BT68" s="1600"/>
      <c r="CF68" s="454"/>
      <c r="CG68" s="431"/>
      <c r="CH68" s="431"/>
      <c r="CS68" s="449"/>
      <c r="DE68" s="1598"/>
      <c r="DF68" s="1599"/>
      <c r="DG68" s="1599"/>
      <c r="DH68" s="1599"/>
      <c r="DI68" s="1599"/>
      <c r="DJ68" s="1599"/>
      <c r="DK68" s="1599"/>
      <c r="DL68" s="1599"/>
      <c r="DM68" s="1599"/>
      <c r="DN68" s="1599"/>
      <c r="DO68" s="1599"/>
      <c r="DP68" s="1599"/>
      <c r="DQ68" s="1599"/>
      <c r="DR68" s="1599"/>
      <c r="DS68" s="1599"/>
      <c r="DT68" s="1599"/>
      <c r="DU68" s="1599"/>
      <c r="DV68" s="1599"/>
      <c r="DW68" s="1599"/>
      <c r="DX68" s="1599"/>
      <c r="DY68" s="1599"/>
      <c r="DZ68" s="1599"/>
      <c r="EA68" s="1599"/>
      <c r="EB68" s="1599"/>
      <c r="EC68" s="1599"/>
      <c r="ED68" s="1599"/>
      <c r="EE68" s="1599"/>
      <c r="EF68" s="1599"/>
      <c r="EG68" s="1599"/>
      <c r="EH68" s="1599"/>
      <c r="EI68" s="1599"/>
      <c r="EJ68" s="1599"/>
      <c r="EK68" s="1599"/>
      <c r="EL68" s="1599"/>
      <c r="EM68" s="1599"/>
      <c r="EN68" s="1599"/>
      <c r="EO68" s="1599"/>
      <c r="EP68" s="1599"/>
      <c r="EQ68" s="1599"/>
      <c r="ER68" s="1599"/>
      <c r="ES68" s="1599"/>
      <c r="ET68" s="1599"/>
      <c r="EU68" s="1599"/>
      <c r="EV68" s="1599"/>
      <c r="EW68" s="1599"/>
      <c r="EX68" s="1599"/>
      <c r="EY68" s="1599"/>
      <c r="EZ68" s="1599"/>
      <c r="FA68" s="1599"/>
      <c r="FB68" s="1599"/>
      <c r="FC68" s="1599"/>
      <c r="FD68" s="1599"/>
      <c r="FE68" s="1599"/>
      <c r="FF68" s="1599"/>
      <c r="FG68" s="1599"/>
      <c r="FH68" s="1599"/>
      <c r="FI68" s="1599"/>
      <c r="FJ68" s="1600"/>
      <c r="FV68" s="454"/>
    </row>
    <row r="69" spans="3:178" ht="3.75" customHeight="1" x14ac:dyDescent="0.15">
      <c r="C69" s="449"/>
      <c r="O69" s="1598"/>
      <c r="P69" s="1599"/>
      <c r="Q69" s="1599"/>
      <c r="R69" s="1599"/>
      <c r="S69" s="1599"/>
      <c r="T69" s="1599"/>
      <c r="U69" s="1599"/>
      <c r="V69" s="1599"/>
      <c r="W69" s="1599"/>
      <c r="X69" s="1599"/>
      <c r="Y69" s="1599"/>
      <c r="Z69" s="1599"/>
      <c r="AA69" s="1599"/>
      <c r="AB69" s="1599"/>
      <c r="AC69" s="1599"/>
      <c r="AD69" s="1599"/>
      <c r="AE69" s="1599"/>
      <c r="AF69" s="1599"/>
      <c r="AG69" s="1599"/>
      <c r="AH69" s="1599"/>
      <c r="AI69" s="1599"/>
      <c r="AJ69" s="1599"/>
      <c r="AK69" s="1599"/>
      <c r="AL69" s="1599"/>
      <c r="AM69" s="1599"/>
      <c r="AN69" s="1599"/>
      <c r="AO69" s="1599"/>
      <c r="AP69" s="1599"/>
      <c r="AQ69" s="1599"/>
      <c r="AR69" s="1599"/>
      <c r="AS69" s="1599"/>
      <c r="AT69" s="1599"/>
      <c r="AU69" s="1599"/>
      <c r="AV69" s="1599"/>
      <c r="AW69" s="1599"/>
      <c r="AX69" s="1599"/>
      <c r="AY69" s="1599"/>
      <c r="AZ69" s="1599"/>
      <c r="BA69" s="1599"/>
      <c r="BB69" s="1599"/>
      <c r="BC69" s="1599"/>
      <c r="BD69" s="1599"/>
      <c r="BE69" s="1599"/>
      <c r="BF69" s="1599"/>
      <c r="BG69" s="1599"/>
      <c r="BH69" s="1599"/>
      <c r="BI69" s="1599"/>
      <c r="BJ69" s="1599"/>
      <c r="BK69" s="1599"/>
      <c r="BL69" s="1599"/>
      <c r="BM69" s="1599"/>
      <c r="BN69" s="1599"/>
      <c r="BO69" s="1599"/>
      <c r="BP69" s="1599"/>
      <c r="BQ69" s="1599"/>
      <c r="BR69" s="1599"/>
      <c r="BS69" s="1599"/>
      <c r="BT69" s="1600"/>
      <c r="CF69" s="454"/>
      <c r="CG69" s="431"/>
      <c r="CH69" s="431"/>
      <c r="CS69" s="449"/>
      <c r="DE69" s="1598"/>
      <c r="DF69" s="1599"/>
      <c r="DG69" s="1599"/>
      <c r="DH69" s="1599"/>
      <c r="DI69" s="1599"/>
      <c r="DJ69" s="1599"/>
      <c r="DK69" s="1599"/>
      <c r="DL69" s="1599"/>
      <c r="DM69" s="1599"/>
      <c r="DN69" s="1599"/>
      <c r="DO69" s="1599"/>
      <c r="DP69" s="1599"/>
      <c r="DQ69" s="1599"/>
      <c r="DR69" s="1599"/>
      <c r="DS69" s="1599"/>
      <c r="DT69" s="1599"/>
      <c r="DU69" s="1599"/>
      <c r="DV69" s="1599"/>
      <c r="DW69" s="1599"/>
      <c r="DX69" s="1599"/>
      <c r="DY69" s="1599"/>
      <c r="DZ69" s="1599"/>
      <c r="EA69" s="1599"/>
      <c r="EB69" s="1599"/>
      <c r="EC69" s="1599"/>
      <c r="ED69" s="1599"/>
      <c r="EE69" s="1599"/>
      <c r="EF69" s="1599"/>
      <c r="EG69" s="1599"/>
      <c r="EH69" s="1599"/>
      <c r="EI69" s="1599"/>
      <c r="EJ69" s="1599"/>
      <c r="EK69" s="1599"/>
      <c r="EL69" s="1599"/>
      <c r="EM69" s="1599"/>
      <c r="EN69" s="1599"/>
      <c r="EO69" s="1599"/>
      <c r="EP69" s="1599"/>
      <c r="EQ69" s="1599"/>
      <c r="ER69" s="1599"/>
      <c r="ES69" s="1599"/>
      <c r="ET69" s="1599"/>
      <c r="EU69" s="1599"/>
      <c r="EV69" s="1599"/>
      <c r="EW69" s="1599"/>
      <c r="EX69" s="1599"/>
      <c r="EY69" s="1599"/>
      <c r="EZ69" s="1599"/>
      <c r="FA69" s="1599"/>
      <c r="FB69" s="1599"/>
      <c r="FC69" s="1599"/>
      <c r="FD69" s="1599"/>
      <c r="FE69" s="1599"/>
      <c r="FF69" s="1599"/>
      <c r="FG69" s="1599"/>
      <c r="FH69" s="1599"/>
      <c r="FI69" s="1599"/>
      <c r="FJ69" s="1600"/>
      <c r="FV69" s="454"/>
    </row>
    <row r="70" spans="3:178" ht="3.75" customHeight="1" x14ac:dyDescent="0.15">
      <c r="C70" s="449"/>
      <c r="D70" s="433"/>
      <c r="E70" s="433"/>
      <c r="F70" s="433"/>
      <c r="G70" s="433"/>
      <c r="H70" s="433"/>
      <c r="I70" s="433"/>
      <c r="J70" s="433"/>
      <c r="K70" s="433"/>
      <c r="L70" s="433"/>
      <c r="M70" s="433"/>
      <c r="N70" s="433"/>
      <c r="O70" s="1598"/>
      <c r="P70" s="1599"/>
      <c r="Q70" s="1599"/>
      <c r="R70" s="1599"/>
      <c r="S70" s="1599"/>
      <c r="T70" s="1599"/>
      <c r="U70" s="1599"/>
      <c r="V70" s="1599"/>
      <c r="W70" s="1599"/>
      <c r="X70" s="1599"/>
      <c r="Y70" s="1599"/>
      <c r="Z70" s="1599"/>
      <c r="AA70" s="1599"/>
      <c r="AB70" s="1599"/>
      <c r="AC70" s="1599"/>
      <c r="AD70" s="1599"/>
      <c r="AE70" s="1599"/>
      <c r="AF70" s="1599"/>
      <c r="AG70" s="1599"/>
      <c r="AH70" s="1599"/>
      <c r="AI70" s="1599"/>
      <c r="AJ70" s="1599"/>
      <c r="AK70" s="1599"/>
      <c r="AL70" s="1599"/>
      <c r="AM70" s="1599"/>
      <c r="AN70" s="1599"/>
      <c r="AO70" s="1599"/>
      <c r="AP70" s="1599"/>
      <c r="AQ70" s="1599"/>
      <c r="AR70" s="1599"/>
      <c r="AS70" s="1599"/>
      <c r="AT70" s="1599"/>
      <c r="AU70" s="1599"/>
      <c r="AV70" s="1599"/>
      <c r="AW70" s="1599"/>
      <c r="AX70" s="1599"/>
      <c r="AY70" s="1599"/>
      <c r="AZ70" s="1599"/>
      <c r="BA70" s="1599"/>
      <c r="BB70" s="1599"/>
      <c r="BC70" s="1599"/>
      <c r="BD70" s="1599"/>
      <c r="BE70" s="1599"/>
      <c r="BF70" s="1599"/>
      <c r="BG70" s="1599"/>
      <c r="BH70" s="1599"/>
      <c r="BI70" s="1599"/>
      <c r="BJ70" s="1599"/>
      <c r="BK70" s="1599"/>
      <c r="BL70" s="1599"/>
      <c r="BM70" s="1599"/>
      <c r="BN70" s="1599"/>
      <c r="BO70" s="1599"/>
      <c r="BP70" s="1599"/>
      <c r="BQ70" s="1599"/>
      <c r="BR70" s="1599"/>
      <c r="BS70" s="1599"/>
      <c r="BT70" s="1600"/>
      <c r="BU70" s="433"/>
      <c r="BV70" s="433"/>
      <c r="BW70" s="433"/>
      <c r="BX70" s="433"/>
      <c r="BY70" s="433"/>
      <c r="BZ70" s="433"/>
      <c r="CA70" s="433"/>
      <c r="CB70" s="433"/>
      <c r="CC70" s="433"/>
      <c r="CD70" s="433"/>
      <c r="CE70" s="433"/>
      <c r="CF70" s="443"/>
      <c r="CG70" s="431"/>
      <c r="CH70" s="431"/>
      <c r="CS70" s="449"/>
      <c r="CT70" s="433"/>
      <c r="CU70" s="433"/>
      <c r="CV70" s="433"/>
      <c r="CW70" s="433"/>
      <c r="CX70" s="433"/>
      <c r="CY70" s="433"/>
      <c r="CZ70" s="433"/>
      <c r="DA70" s="433"/>
      <c r="DB70" s="433"/>
      <c r="DC70" s="433"/>
      <c r="DD70" s="433"/>
      <c r="DE70" s="1598"/>
      <c r="DF70" s="1599"/>
      <c r="DG70" s="1599"/>
      <c r="DH70" s="1599"/>
      <c r="DI70" s="1599"/>
      <c r="DJ70" s="1599"/>
      <c r="DK70" s="1599"/>
      <c r="DL70" s="1599"/>
      <c r="DM70" s="1599"/>
      <c r="DN70" s="1599"/>
      <c r="DO70" s="1599"/>
      <c r="DP70" s="1599"/>
      <c r="DQ70" s="1599"/>
      <c r="DR70" s="1599"/>
      <c r="DS70" s="1599"/>
      <c r="DT70" s="1599"/>
      <c r="DU70" s="1599"/>
      <c r="DV70" s="1599"/>
      <c r="DW70" s="1599"/>
      <c r="DX70" s="1599"/>
      <c r="DY70" s="1599"/>
      <c r="DZ70" s="1599"/>
      <c r="EA70" s="1599"/>
      <c r="EB70" s="1599"/>
      <c r="EC70" s="1599"/>
      <c r="ED70" s="1599"/>
      <c r="EE70" s="1599"/>
      <c r="EF70" s="1599"/>
      <c r="EG70" s="1599"/>
      <c r="EH70" s="1599"/>
      <c r="EI70" s="1599"/>
      <c r="EJ70" s="1599"/>
      <c r="EK70" s="1599"/>
      <c r="EL70" s="1599"/>
      <c r="EM70" s="1599"/>
      <c r="EN70" s="1599"/>
      <c r="EO70" s="1599"/>
      <c r="EP70" s="1599"/>
      <c r="EQ70" s="1599"/>
      <c r="ER70" s="1599"/>
      <c r="ES70" s="1599"/>
      <c r="ET70" s="1599"/>
      <c r="EU70" s="1599"/>
      <c r="EV70" s="1599"/>
      <c r="EW70" s="1599"/>
      <c r="EX70" s="1599"/>
      <c r="EY70" s="1599"/>
      <c r="EZ70" s="1599"/>
      <c r="FA70" s="1599"/>
      <c r="FB70" s="1599"/>
      <c r="FC70" s="1599"/>
      <c r="FD70" s="1599"/>
      <c r="FE70" s="1599"/>
      <c r="FF70" s="1599"/>
      <c r="FG70" s="1599"/>
      <c r="FH70" s="1599"/>
      <c r="FI70" s="1599"/>
      <c r="FJ70" s="1600"/>
      <c r="FK70" s="433"/>
      <c r="FL70" s="433"/>
      <c r="FM70" s="433"/>
      <c r="FN70" s="433"/>
      <c r="FO70" s="433"/>
      <c r="FP70" s="433"/>
      <c r="FQ70" s="433"/>
      <c r="FR70" s="433"/>
      <c r="FS70" s="433"/>
      <c r="FT70" s="433"/>
      <c r="FU70" s="433"/>
      <c r="FV70" s="443"/>
    </row>
    <row r="71" spans="3:178" ht="3.75" customHeight="1" x14ac:dyDescent="0.15">
      <c r="C71" s="449"/>
      <c r="D71" s="433"/>
      <c r="E71" s="433"/>
      <c r="F71" s="433"/>
      <c r="G71" s="433"/>
      <c r="H71" s="433"/>
      <c r="I71" s="433"/>
      <c r="J71" s="433"/>
      <c r="K71" s="433"/>
      <c r="L71" s="433"/>
      <c r="M71" s="433"/>
      <c r="N71" s="433"/>
      <c r="O71" s="1598"/>
      <c r="P71" s="1599"/>
      <c r="Q71" s="1599"/>
      <c r="R71" s="1599"/>
      <c r="S71" s="1599"/>
      <c r="T71" s="1599"/>
      <c r="U71" s="1599"/>
      <c r="V71" s="1599"/>
      <c r="W71" s="1599"/>
      <c r="X71" s="1599"/>
      <c r="Y71" s="1599"/>
      <c r="Z71" s="1599"/>
      <c r="AA71" s="1599"/>
      <c r="AB71" s="1599"/>
      <c r="AC71" s="1599"/>
      <c r="AD71" s="1599"/>
      <c r="AE71" s="1599"/>
      <c r="AF71" s="1599"/>
      <c r="AG71" s="1599"/>
      <c r="AH71" s="1599"/>
      <c r="AI71" s="1599"/>
      <c r="AJ71" s="1599"/>
      <c r="AK71" s="1599"/>
      <c r="AL71" s="1599"/>
      <c r="AM71" s="1599"/>
      <c r="AN71" s="1599"/>
      <c r="AO71" s="1599"/>
      <c r="AP71" s="1599"/>
      <c r="AQ71" s="1599"/>
      <c r="AR71" s="1599"/>
      <c r="AS71" s="1599"/>
      <c r="AT71" s="1599"/>
      <c r="AU71" s="1599"/>
      <c r="AV71" s="1599"/>
      <c r="AW71" s="1599"/>
      <c r="AX71" s="1599"/>
      <c r="AY71" s="1599"/>
      <c r="AZ71" s="1599"/>
      <c r="BA71" s="1599"/>
      <c r="BB71" s="1599"/>
      <c r="BC71" s="1599"/>
      <c r="BD71" s="1599"/>
      <c r="BE71" s="1599"/>
      <c r="BF71" s="1599"/>
      <c r="BG71" s="1599"/>
      <c r="BH71" s="1599"/>
      <c r="BI71" s="1599"/>
      <c r="BJ71" s="1599"/>
      <c r="BK71" s="1599"/>
      <c r="BL71" s="1599"/>
      <c r="BM71" s="1599"/>
      <c r="BN71" s="1599"/>
      <c r="BO71" s="1599"/>
      <c r="BP71" s="1599"/>
      <c r="BQ71" s="1599"/>
      <c r="BR71" s="1599"/>
      <c r="BS71" s="1599"/>
      <c r="BT71" s="1600"/>
      <c r="BU71" s="433"/>
      <c r="BV71" s="433"/>
      <c r="BW71" s="433"/>
      <c r="BX71" s="433"/>
      <c r="BY71" s="433"/>
      <c r="BZ71" s="433"/>
      <c r="CA71" s="433"/>
      <c r="CB71" s="433"/>
      <c r="CC71" s="433"/>
      <c r="CD71" s="433"/>
      <c r="CE71" s="433"/>
      <c r="CF71" s="443"/>
      <c r="CG71" s="431"/>
      <c r="CH71" s="431"/>
      <c r="CS71" s="449"/>
      <c r="CT71" s="433"/>
      <c r="CU71" s="433"/>
      <c r="CV71" s="433"/>
      <c r="CW71" s="433"/>
      <c r="CX71" s="433"/>
      <c r="CY71" s="433"/>
      <c r="CZ71" s="433"/>
      <c r="DA71" s="433"/>
      <c r="DB71" s="433"/>
      <c r="DC71" s="433"/>
      <c r="DD71" s="433"/>
      <c r="DE71" s="1598"/>
      <c r="DF71" s="1599"/>
      <c r="DG71" s="1599"/>
      <c r="DH71" s="1599"/>
      <c r="DI71" s="1599"/>
      <c r="DJ71" s="1599"/>
      <c r="DK71" s="1599"/>
      <c r="DL71" s="1599"/>
      <c r="DM71" s="1599"/>
      <c r="DN71" s="1599"/>
      <c r="DO71" s="1599"/>
      <c r="DP71" s="1599"/>
      <c r="DQ71" s="1599"/>
      <c r="DR71" s="1599"/>
      <c r="DS71" s="1599"/>
      <c r="DT71" s="1599"/>
      <c r="DU71" s="1599"/>
      <c r="DV71" s="1599"/>
      <c r="DW71" s="1599"/>
      <c r="DX71" s="1599"/>
      <c r="DY71" s="1599"/>
      <c r="DZ71" s="1599"/>
      <c r="EA71" s="1599"/>
      <c r="EB71" s="1599"/>
      <c r="EC71" s="1599"/>
      <c r="ED71" s="1599"/>
      <c r="EE71" s="1599"/>
      <c r="EF71" s="1599"/>
      <c r="EG71" s="1599"/>
      <c r="EH71" s="1599"/>
      <c r="EI71" s="1599"/>
      <c r="EJ71" s="1599"/>
      <c r="EK71" s="1599"/>
      <c r="EL71" s="1599"/>
      <c r="EM71" s="1599"/>
      <c r="EN71" s="1599"/>
      <c r="EO71" s="1599"/>
      <c r="EP71" s="1599"/>
      <c r="EQ71" s="1599"/>
      <c r="ER71" s="1599"/>
      <c r="ES71" s="1599"/>
      <c r="ET71" s="1599"/>
      <c r="EU71" s="1599"/>
      <c r="EV71" s="1599"/>
      <c r="EW71" s="1599"/>
      <c r="EX71" s="1599"/>
      <c r="EY71" s="1599"/>
      <c r="EZ71" s="1599"/>
      <c r="FA71" s="1599"/>
      <c r="FB71" s="1599"/>
      <c r="FC71" s="1599"/>
      <c r="FD71" s="1599"/>
      <c r="FE71" s="1599"/>
      <c r="FF71" s="1599"/>
      <c r="FG71" s="1599"/>
      <c r="FH71" s="1599"/>
      <c r="FI71" s="1599"/>
      <c r="FJ71" s="1600"/>
      <c r="FK71" s="433"/>
      <c r="FL71" s="433"/>
      <c r="FM71" s="433"/>
      <c r="FN71" s="433"/>
      <c r="FO71" s="433"/>
      <c r="FP71" s="433"/>
      <c r="FQ71" s="433"/>
      <c r="FR71" s="433"/>
      <c r="FS71" s="433"/>
      <c r="FT71" s="433"/>
      <c r="FU71" s="433"/>
      <c r="FV71" s="443"/>
    </row>
    <row r="72" spans="3:178" ht="3.75" customHeight="1" x14ac:dyDescent="0.15">
      <c r="C72" s="449"/>
      <c r="D72" s="433"/>
      <c r="E72" s="433"/>
      <c r="F72" s="433"/>
      <c r="G72" s="433"/>
      <c r="H72" s="433"/>
      <c r="I72" s="433"/>
      <c r="J72" s="433"/>
      <c r="K72" s="433"/>
      <c r="L72" s="433"/>
      <c r="M72" s="433"/>
      <c r="N72" s="433"/>
      <c r="O72" s="1598"/>
      <c r="P72" s="1599"/>
      <c r="Q72" s="1599"/>
      <c r="R72" s="1599"/>
      <c r="S72" s="1599"/>
      <c r="T72" s="1599"/>
      <c r="U72" s="1599"/>
      <c r="V72" s="1599"/>
      <c r="W72" s="1599"/>
      <c r="X72" s="1599"/>
      <c r="Y72" s="1599"/>
      <c r="Z72" s="1599"/>
      <c r="AA72" s="1599"/>
      <c r="AB72" s="1599"/>
      <c r="AC72" s="1599"/>
      <c r="AD72" s="1599"/>
      <c r="AE72" s="1599"/>
      <c r="AF72" s="1599"/>
      <c r="AG72" s="1599"/>
      <c r="AH72" s="1599"/>
      <c r="AI72" s="1599"/>
      <c r="AJ72" s="1599"/>
      <c r="AK72" s="1599"/>
      <c r="AL72" s="1599"/>
      <c r="AM72" s="1599"/>
      <c r="AN72" s="1599"/>
      <c r="AO72" s="1599"/>
      <c r="AP72" s="1599"/>
      <c r="AQ72" s="1599"/>
      <c r="AR72" s="1599"/>
      <c r="AS72" s="1599"/>
      <c r="AT72" s="1599"/>
      <c r="AU72" s="1599"/>
      <c r="AV72" s="1599"/>
      <c r="AW72" s="1599"/>
      <c r="AX72" s="1599"/>
      <c r="AY72" s="1599"/>
      <c r="AZ72" s="1599"/>
      <c r="BA72" s="1599"/>
      <c r="BB72" s="1599"/>
      <c r="BC72" s="1599"/>
      <c r="BD72" s="1599"/>
      <c r="BE72" s="1599"/>
      <c r="BF72" s="1599"/>
      <c r="BG72" s="1599"/>
      <c r="BH72" s="1599"/>
      <c r="BI72" s="1599"/>
      <c r="BJ72" s="1599"/>
      <c r="BK72" s="1599"/>
      <c r="BL72" s="1599"/>
      <c r="BM72" s="1599"/>
      <c r="BN72" s="1599"/>
      <c r="BO72" s="1599"/>
      <c r="BP72" s="1599"/>
      <c r="BQ72" s="1599"/>
      <c r="BR72" s="1599"/>
      <c r="BS72" s="1599"/>
      <c r="BT72" s="1600"/>
      <c r="BU72" s="433"/>
      <c r="BV72" s="433"/>
      <c r="BW72" s="433"/>
      <c r="BX72" s="433"/>
      <c r="BY72" s="433"/>
      <c r="BZ72" s="433"/>
      <c r="CA72" s="433"/>
      <c r="CB72" s="433"/>
      <c r="CC72" s="433"/>
      <c r="CD72" s="433"/>
      <c r="CE72" s="433"/>
      <c r="CF72" s="443"/>
      <c r="CG72" s="431"/>
      <c r="CH72" s="431"/>
      <c r="CS72" s="449"/>
      <c r="CT72" s="433"/>
      <c r="CU72" s="433"/>
      <c r="CV72" s="433"/>
      <c r="CW72" s="433"/>
      <c r="CX72" s="433"/>
      <c r="CY72" s="433"/>
      <c r="CZ72" s="433"/>
      <c r="DA72" s="433"/>
      <c r="DB72" s="433"/>
      <c r="DC72" s="433"/>
      <c r="DD72" s="433"/>
      <c r="DE72" s="1598"/>
      <c r="DF72" s="1599"/>
      <c r="DG72" s="1599"/>
      <c r="DH72" s="1599"/>
      <c r="DI72" s="1599"/>
      <c r="DJ72" s="1599"/>
      <c r="DK72" s="1599"/>
      <c r="DL72" s="1599"/>
      <c r="DM72" s="1599"/>
      <c r="DN72" s="1599"/>
      <c r="DO72" s="1599"/>
      <c r="DP72" s="1599"/>
      <c r="DQ72" s="1599"/>
      <c r="DR72" s="1599"/>
      <c r="DS72" s="1599"/>
      <c r="DT72" s="1599"/>
      <c r="DU72" s="1599"/>
      <c r="DV72" s="1599"/>
      <c r="DW72" s="1599"/>
      <c r="DX72" s="1599"/>
      <c r="DY72" s="1599"/>
      <c r="DZ72" s="1599"/>
      <c r="EA72" s="1599"/>
      <c r="EB72" s="1599"/>
      <c r="EC72" s="1599"/>
      <c r="ED72" s="1599"/>
      <c r="EE72" s="1599"/>
      <c r="EF72" s="1599"/>
      <c r="EG72" s="1599"/>
      <c r="EH72" s="1599"/>
      <c r="EI72" s="1599"/>
      <c r="EJ72" s="1599"/>
      <c r="EK72" s="1599"/>
      <c r="EL72" s="1599"/>
      <c r="EM72" s="1599"/>
      <c r="EN72" s="1599"/>
      <c r="EO72" s="1599"/>
      <c r="EP72" s="1599"/>
      <c r="EQ72" s="1599"/>
      <c r="ER72" s="1599"/>
      <c r="ES72" s="1599"/>
      <c r="ET72" s="1599"/>
      <c r="EU72" s="1599"/>
      <c r="EV72" s="1599"/>
      <c r="EW72" s="1599"/>
      <c r="EX72" s="1599"/>
      <c r="EY72" s="1599"/>
      <c r="EZ72" s="1599"/>
      <c r="FA72" s="1599"/>
      <c r="FB72" s="1599"/>
      <c r="FC72" s="1599"/>
      <c r="FD72" s="1599"/>
      <c r="FE72" s="1599"/>
      <c r="FF72" s="1599"/>
      <c r="FG72" s="1599"/>
      <c r="FH72" s="1599"/>
      <c r="FI72" s="1599"/>
      <c r="FJ72" s="1600"/>
      <c r="FK72" s="433"/>
      <c r="FL72" s="433"/>
      <c r="FM72" s="433"/>
      <c r="FN72" s="433"/>
      <c r="FO72" s="433"/>
      <c r="FP72" s="433"/>
      <c r="FQ72" s="433"/>
      <c r="FR72" s="433"/>
      <c r="FS72" s="433"/>
      <c r="FT72" s="433"/>
      <c r="FU72" s="433"/>
      <c r="FV72" s="443"/>
    </row>
    <row r="73" spans="3:178" ht="3.75" customHeight="1" x14ac:dyDescent="0.15">
      <c r="C73" s="449"/>
      <c r="D73" s="433"/>
      <c r="E73" s="433"/>
      <c r="F73" s="433"/>
      <c r="G73" s="433"/>
      <c r="H73" s="433"/>
      <c r="I73" s="433"/>
      <c r="J73" s="433"/>
      <c r="K73" s="433"/>
      <c r="L73" s="433"/>
      <c r="M73" s="433"/>
      <c r="N73" s="433"/>
      <c r="O73" s="1598"/>
      <c r="P73" s="1599"/>
      <c r="Q73" s="1599"/>
      <c r="R73" s="1599"/>
      <c r="S73" s="1599"/>
      <c r="T73" s="1599"/>
      <c r="U73" s="1599"/>
      <c r="V73" s="1599"/>
      <c r="W73" s="1599"/>
      <c r="X73" s="1599"/>
      <c r="Y73" s="1599"/>
      <c r="Z73" s="1599"/>
      <c r="AA73" s="1599"/>
      <c r="AB73" s="1599"/>
      <c r="AC73" s="1599"/>
      <c r="AD73" s="1599"/>
      <c r="AE73" s="1599"/>
      <c r="AF73" s="1599"/>
      <c r="AG73" s="1599"/>
      <c r="AH73" s="1599"/>
      <c r="AI73" s="1599"/>
      <c r="AJ73" s="1599"/>
      <c r="AK73" s="1599"/>
      <c r="AL73" s="1599"/>
      <c r="AM73" s="1599"/>
      <c r="AN73" s="1599"/>
      <c r="AO73" s="1599"/>
      <c r="AP73" s="1599"/>
      <c r="AQ73" s="1599"/>
      <c r="AR73" s="1599"/>
      <c r="AS73" s="1599"/>
      <c r="AT73" s="1599"/>
      <c r="AU73" s="1599"/>
      <c r="AV73" s="1599"/>
      <c r="AW73" s="1599"/>
      <c r="AX73" s="1599"/>
      <c r="AY73" s="1599"/>
      <c r="AZ73" s="1599"/>
      <c r="BA73" s="1599"/>
      <c r="BB73" s="1599"/>
      <c r="BC73" s="1599"/>
      <c r="BD73" s="1599"/>
      <c r="BE73" s="1599"/>
      <c r="BF73" s="1599"/>
      <c r="BG73" s="1599"/>
      <c r="BH73" s="1599"/>
      <c r="BI73" s="1599"/>
      <c r="BJ73" s="1599"/>
      <c r="BK73" s="1599"/>
      <c r="BL73" s="1599"/>
      <c r="BM73" s="1599"/>
      <c r="BN73" s="1599"/>
      <c r="BO73" s="1599"/>
      <c r="BP73" s="1599"/>
      <c r="BQ73" s="1599"/>
      <c r="BR73" s="1599"/>
      <c r="BS73" s="1599"/>
      <c r="BT73" s="1600"/>
      <c r="BU73" s="433"/>
      <c r="BV73" s="433"/>
      <c r="BW73" s="433"/>
      <c r="BX73" s="433"/>
      <c r="BY73" s="433"/>
      <c r="BZ73" s="433"/>
      <c r="CA73" s="433"/>
      <c r="CB73" s="433"/>
      <c r="CC73" s="433"/>
      <c r="CD73" s="433"/>
      <c r="CE73" s="433"/>
      <c r="CF73" s="443"/>
      <c r="CG73" s="431"/>
      <c r="CH73" s="431"/>
      <c r="CS73" s="449"/>
      <c r="CT73" s="433"/>
      <c r="CU73" s="433"/>
      <c r="CV73" s="433"/>
      <c r="CW73" s="433"/>
      <c r="CX73" s="433"/>
      <c r="CY73" s="433"/>
      <c r="CZ73" s="433"/>
      <c r="DA73" s="433"/>
      <c r="DB73" s="433"/>
      <c r="DC73" s="433"/>
      <c r="DD73" s="433"/>
      <c r="DE73" s="1598"/>
      <c r="DF73" s="1599"/>
      <c r="DG73" s="1599"/>
      <c r="DH73" s="1599"/>
      <c r="DI73" s="1599"/>
      <c r="DJ73" s="1599"/>
      <c r="DK73" s="1599"/>
      <c r="DL73" s="1599"/>
      <c r="DM73" s="1599"/>
      <c r="DN73" s="1599"/>
      <c r="DO73" s="1599"/>
      <c r="DP73" s="1599"/>
      <c r="DQ73" s="1599"/>
      <c r="DR73" s="1599"/>
      <c r="DS73" s="1599"/>
      <c r="DT73" s="1599"/>
      <c r="DU73" s="1599"/>
      <c r="DV73" s="1599"/>
      <c r="DW73" s="1599"/>
      <c r="DX73" s="1599"/>
      <c r="DY73" s="1599"/>
      <c r="DZ73" s="1599"/>
      <c r="EA73" s="1599"/>
      <c r="EB73" s="1599"/>
      <c r="EC73" s="1599"/>
      <c r="ED73" s="1599"/>
      <c r="EE73" s="1599"/>
      <c r="EF73" s="1599"/>
      <c r="EG73" s="1599"/>
      <c r="EH73" s="1599"/>
      <c r="EI73" s="1599"/>
      <c r="EJ73" s="1599"/>
      <c r="EK73" s="1599"/>
      <c r="EL73" s="1599"/>
      <c r="EM73" s="1599"/>
      <c r="EN73" s="1599"/>
      <c r="EO73" s="1599"/>
      <c r="EP73" s="1599"/>
      <c r="EQ73" s="1599"/>
      <c r="ER73" s="1599"/>
      <c r="ES73" s="1599"/>
      <c r="ET73" s="1599"/>
      <c r="EU73" s="1599"/>
      <c r="EV73" s="1599"/>
      <c r="EW73" s="1599"/>
      <c r="EX73" s="1599"/>
      <c r="EY73" s="1599"/>
      <c r="EZ73" s="1599"/>
      <c r="FA73" s="1599"/>
      <c r="FB73" s="1599"/>
      <c r="FC73" s="1599"/>
      <c r="FD73" s="1599"/>
      <c r="FE73" s="1599"/>
      <c r="FF73" s="1599"/>
      <c r="FG73" s="1599"/>
      <c r="FH73" s="1599"/>
      <c r="FI73" s="1599"/>
      <c r="FJ73" s="1600"/>
      <c r="FK73" s="433"/>
      <c r="FL73" s="433"/>
      <c r="FM73" s="433"/>
      <c r="FN73" s="433"/>
      <c r="FO73" s="433"/>
      <c r="FP73" s="433"/>
      <c r="FQ73" s="433"/>
      <c r="FR73" s="433"/>
      <c r="FS73" s="433"/>
      <c r="FT73" s="433"/>
      <c r="FU73" s="433"/>
      <c r="FV73" s="443"/>
    </row>
    <row r="74" spans="3:178" ht="3.75" customHeight="1" x14ac:dyDescent="0.15">
      <c r="C74" s="449"/>
      <c r="D74" s="433"/>
      <c r="E74" s="433"/>
      <c r="F74" s="433"/>
      <c r="G74" s="433"/>
      <c r="H74" s="433"/>
      <c r="I74" s="433"/>
      <c r="J74" s="433"/>
      <c r="K74" s="433"/>
      <c r="L74" s="433"/>
      <c r="M74" s="433"/>
      <c r="N74" s="433"/>
      <c r="O74" s="1598"/>
      <c r="P74" s="1599"/>
      <c r="Q74" s="1599"/>
      <c r="R74" s="1599"/>
      <c r="S74" s="1599"/>
      <c r="T74" s="1599"/>
      <c r="U74" s="1599"/>
      <c r="V74" s="1599"/>
      <c r="W74" s="1599"/>
      <c r="X74" s="1599"/>
      <c r="Y74" s="1599"/>
      <c r="Z74" s="1599"/>
      <c r="AA74" s="1599"/>
      <c r="AB74" s="1599"/>
      <c r="AC74" s="1599"/>
      <c r="AD74" s="1599"/>
      <c r="AE74" s="1599"/>
      <c r="AF74" s="1599"/>
      <c r="AG74" s="1599"/>
      <c r="AH74" s="1599"/>
      <c r="AI74" s="1599"/>
      <c r="AJ74" s="1599"/>
      <c r="AK74" s="1599"/>
      <c r="AL74" s="1599"/>
      <c r="AM74" s="1599"/>
      <c r="AN74" s="1599"/>
      <c r="AO74" s="1599"/>
      <c r="AP74" s="1599"/>
      <c r="AQ74" s="1599"/>
      <c r="AR74" s="1599"/>
      <c r="AS74" s="1599"/>
      <c r="AT74" s="1599"/>
      <c r="AU74" s="1599"/>
      <c r="AV74" s="1599"/>
      <c r="AW74" s="1599"/>
      <c r="AX74" s="1599"/>
      <c r="AY74" s="1599"/>
      <c r="AZ74" s="1599"/>
      <c r="BA74" s="1599"/>
      <c r="BB74" s="1599"/>
      <c r="BC74" s="1599"/>
      <c r="BD74" s="1599"/>
      <c r="BE74" s="1599"/>
      <c r="BF74" s="1599"/>
      <c r="BG74" s="1599"/>
      <c r="BH74" s="1599"/>
      <c r="BI74" s="1599"/>
      <c r="BJ74" s="1599"/>
      <c r="BK74" s="1599"/>
      <c r="BL74" s="1599"/>
      <c r="BM74" s="1599"/>
      <c r="BN74" s="1599"/>
      <c r="BO74" s="1599"/>
      <c r="BP74" s="1599"/>
      <c r="BQ74" s="1599"/>
      <c r="BR74" s="1599"/>
      <c r="BS74" s="1599"/>
      <c r="BT74" s="1600"/>
      <c r="BU74" s="433"/>
      <c r="BV74" s="433"/>
      <c r="BW74" s="433"/>
      <c r="BX74" s="433"/>
      <c r="BY74" s="433"/>
      <c r="BZ74" s="433"/>
      <c r="CA74" s="433"/>
      <c r="CB74" s="433"/>
      <c r="CC74" s="433"/>
      <c r="CD74" s="433"/>
      <c r="CE74" s="433"/>
      <c r="CF74" s="443"/>
      <c r="CG74" s="431"/>
      <c r="CH74" s="431"/>
      <c r="CS74" s="449"/>
      <c r="CT74" s="433"/>
      <c r="CU74" s="433"/>
      <c r="CV74" s="433"/>
      <c r="CW74" s="433"/>
      <c r="CX74" s="433"/>
      <c r="CY74" s="433"/>
      <c r="CZ74" s="433"/>
      <c r="DA74" s="433"/>
      <c r="DB74" s="433"/>
      <c r="DC74" s="433"/>
      <c r="DD74" s="433"/>
      <c r="DE74" s="1598"/>
      <c r="DF74" s="1599"/>
      <c r="DG74" s="1599"/>
      <c r="DH74" s="1599"/>
      <c r="DI74" s="1599"/>
      <c r="DJ74" s="1599"/>
      <c r="DK74" s="1599"/>
      <c r="DL74" s="1599"/>
      <c r="DM74" s="1599"/>
      <c r="DN74" s="1599"/>
      <c r="DO74" s="1599"/>
      <c r="DP74" s="1599"/>
      <c r="DQ74" s="1599"/>
      <c r="DR74" s="1599"/>
      <c r="DS74" s="1599"/>
      <c r="DT74" s="1599"/>
      <c r="DU74" s="1599"/>
      <c r="DV74" s="1599"/>
      <c r="DW74" s="1599"/>
      <c r="DX74" s="1599"/>
      <c r="DY74" s="1599"/>
      <c r="DZ74" s="1599"/>
      <c r="EA74" s="1599"/>
      <c r="EB74" s="1599"/>
      <c r="EC74" s="1599"/>
      <c r="ED74" s="1599"/>
      <c r="EE74" s="1599"/>
      <c r="EF74" s="1599"/>
      <c r="EG74" s="1599"/>
      <c r="EH74" s="1599"/>
      <c r="EI74" s="1599"/>
      <c r="EJ74" s="1599"/>
      <c r="EK74" s="1599"/>
      <c r="EL74" s="1599"/>
      <c r="EM74" s="1599"/>
      <c r="EN74" s="1599"/>
      <c r="EO74" s="1599"/>
      <c r="EP74" s="1599"/>
      <c r="EQ74" s="1599"/>
      <c r="ER74" s="1599"/>
      <c r="ES74" s="1599"/>
      <c r="ET74" s="1599"/>
      <c r="EU74" s="1599"/>
      <c r="EV74" s="1599"/>
      <c r="EW74" s="1599"/>
      <c r="EX74" s="1599"/>
      <c r="EY74" s="1599"/>
      <c r="EZ74" s="1599"/>
      <c r="FA74" s="1599"/>
      <c r="FB74" s="1599"/>
      <c r="FC74" s="1599"/>
      <c r="FD74" s="1599"/>
      <c r="FE74" s="1599"/>
      <c r="FF74" s="1599"/>
      <c r="FG74" s="1599"/>
      <c r="FH74" s="1599"/>
      <c r="FI74" s="1599"/>
      <c r="FJ74" s="1600"/>
      <c r="FK74" s="433"/>
      <c r="FL74" s="433"/>
      <c r="FM74" s="433"/>
      <c r="FN74" s="433"/>
      <c r="FO74" s="433"/>
      <c r="FP74" s="433"/>
      <c r="FQ74" s="433"/>
      <c r="FR74" s="433"/>
      <c r="FS74" s="433"/>
      <c r="FT74" s="433"/>
      <c r="FU74" s="433"/>
      <c r="FV74" s="443"/>
    </row>
    <row r="75" spans="3:178" ht="3.75" customHeight="1" x14ac:dyDescent="0.15">
      <c r="C75" s="449"/>
      <c r="D75" s="433"/>
      <c r="E75" s="433"/>
      <c r="F75" s="433"/>
      <c r="G75" s="433"/>
      <c r="H75" s="433"/>
      <c r="I75" s="433"/>
      <c r="J75" s="433"/>
      <c r="K75" s="433"/>
      <c r="L75" s="433"/>
      <c r="M75" s="433"/>
      <c r="N75" s="433"/>
      <c r="O75" s="1598"/>
      <c r="P75" s="1599"/>
      <c r="Q75" s="1599"/>
      <c r="R75" s="1599"/>
      <c r="S75" s="1599"/>
      <c r="T75" s="1599"/>
      <c r="U75" s="1599"/>
      <c r="V75" s="1599"/>
      <c r="W75" s="1599"/>
      <c r="X75" s="1599"/>
      <c r="Y75" s="1599"/>
      <c r="Z75" s="1599"/>
      <c r="AA75" s="1599"/>
      <c r="AB75" s="1599"/>
      <c r="AC75" s="1599"/>
      <c r="AD75" s="1599"/>
      <c r="AE75" s="1599"/>
      <c r="AF75" s="1599"/>
      <c r="AG75" s="1599"/>
      <c r="AH75" s="1599"/>
      <c r="AI75" s="1599"/>
      <c r="AJ75" s="1599"/>
      <c r="AK75" s="1599"/>
      <c r="AL75" s="1599"/>
      <c r="AM75" s="1599"/>
      <c r="AN75" s="1599"/>
      <c r="AO75" s="1599"/>
      <c r="AP75" s="1599"/>
      <c r="AQ75" s="1599"/>
      <c r="AR75" s="1599"/>
      <c r="AS75" s="1599"/>
      <c r="AT75" s="1599"/>
      <c r="AU75" s="1599"/>
      <c r="AV75" s="1599"/>
      <c r="AW75" s="1599"/>
      <c r="AX75" s="1599"/>
      <c r="AY75" s="1599"/>
      <c r="AZ75" s="1599"/>
      <c r="BA75" s="1599"/>
      <c r="BB75" s="1599"/>
      <c r="BC75" s="1599"/>
      <c r="BD75" s="1599"/>
      <c r="BE75" s="1599"/>
      <c r="BF75" s="1599"/>
      <c r="BG75" s="1599"/>
      <c r="BH75" s="1599"/>
      <c r="BI75" s="1599"/>
      <c r="BJ75" s="1599"/>
      <c r="BK75" s="1599"/>
      <c r="BL75" s="1599"/>
      <c r="BM75" s="1599"/>
      <c r="BN75" s="1599"/>
      <c r="BO75" s="1599"/>
      <c r="BP75" s="1599"/>
      <c r="BQ75" s="1599"/>
      <c r="BR75" s="1599"/>
      <c r="BS75" s="1599"/>
      <c r="BT75" s="1600"/>
      <c r="BU75" s="433"/>
      <c r="BV75" s="433"/>
      <c r="BW75" s="433"/>
      <c r="BX75" s="433"/>
      <c r="BY75" s="433"/>
      <c r="BZ75" s="433"/>
      <c r="CA75" s="433"/>
      <c r="CB75" s="433"/>
      <c r="CC75" s="433"/>
      <c r="CD75" s="433"/>
      <c r="CE75" s="433"/>
      <c r="CF75" s="443"/>
      <c r="CG75" s="431"/>
      <c r="CH75" s="431"/>
      <c r="CS75" s="449"/>
      <c r="CT75" s="433"/>
      <c r="CU75" s="433"/>
      <c r="CV75" s="433"/>
      <c r="CW75" s="433"/>
      <c r="CX75" s="433"/>
      <c r="CY75" s="433"/>
      <c r="CZ75" s="433"/>
      <c r="DA75" s="433"/>
      <c r="DB75" s="433"/>
      <c r="DC75" s="433"/>
      <c r="DD75" s="433"/>
      <c r="DE75" s="1598"/>
      <c r="DF75" s="1599"/>
      <c r="DG75" s="1599"/>
      <c r="DH75" s="1599"/>
      <c r="DI75" s="1599"/>
      <c r="DJ75" s="1599"/>
      <c r="DK75" s="1599"/>
      <c r="DL75" s="1599"/>
      <c r="DM75" s="1599"/>
      <c r="DN75" s="1599"/>
      <c r="DO75" s="1599"/>
      <c r="DP75" s="1599"/>
      <c r="DQ75" s="1599"/>
      <c r="DR75" s="1599"/>
      <c r="DS75" s="1599"/>
      <c r="DT75" s="1599"/>
      <c r="DU75" s="1599"/>
      <c r="DV75" s="1599"/>
      <c r="DW75" s="1599"/>
      <c r="DX75" s="1599"/>
      <c r="DY75" s="1599"/>
      <c r="DZ75" s="1599"/>
      <c r="EA75" s="1599"/>
      <c r="EB75" s="1599"/>
      <c r="EC75" s="1599"/>
      <c r="ED75" s="1599"/>
      <c r="EE75" s="1599"/>
      <c r="EF75" s="1599"/>
      <c r="EG75" s="1599"/>
      <c r="EH75" s="1599"/>
      <c r="EI75" s="1599"/>
      <c r="EJ75" s="1599"/>
      <c r="EK75" s="1599"/>
      <c r="EL75" s="1599"/>
      <c r="EM75" s="1599"/>
      <c r="EN75" s="1599"/>
      <c r="EO75" s="1599"/>
      <c r="EP75" s="1599"/>
      <c r="EQ75" s="1599"/>
      <c r="ER75" s="1599"/>
      <c r="ES75" s="1599"/>
      <c r="ET75" s="1599"/>
      <c r="EU75" s="1599"/>
      <c r="EV75" s="1599"/>
      <c r="EW75" s="1599"/>
      <c r="EX75" s="1599"/>
      <c r="EY75" s="1599"/>
      <c r="EZ75" s="1599"/>
      <c r="FA75" s="1599"/>
      <c r="FB75" s="1599"/>
      <c r="FC75" s="1599"/>
      <c r="FD75" s="1599"/>
      <c r="FE75" s="1599"/>
      <c r="FF75" s="1599"/>
      <c r="FG75" s="1599"/>
      <c r="FH75" s="1599"/>
      <c r="FI75" s="1599"/>
      <c r="FJ75" s="1600"/>
      <c r="FK75" s="433"/>
      <c r="FL75" s="433"/>
      <c r="FM75" s="433"/>
      <c r="FN75" s="433"/>
      <c r="FO75" s="433"/>
      <c r="FP75" s="433"/>
      <c r="FQ75" s="433"/>
      <c r="FR75" s="433"/>
      <c r="FS75" s="433"/>
      <c r="FT75" s="433"/>
      <c r="FU75" s="433"/>
      <c r="FV75" s="443"/>
    </row>
    <row r="76" spans="3:178" ht="3.75" customHeight="1" thickBot="1" x14ac:dyDescent="0.2">
      <c r="C76" s="449"/>
      <c r="D76" s="433"/>
      <c r="E76" s="433"/>
      <c r="F76" s="433"/>
      <c r="G76" s="433"/>
      <c r="H76" s="433"/>
      <c r="I76" s="433"/>
      <c r="J76" s="433"/>
      <c r="K76" s="433"/>
      <c r="L76" s="433"/>
      <c r="M76" s="433"/>
      <c r="N76" s="433"/>
      <c r="O76" s="1601"/>
      <c r="P76" s="1602"/>
      <c r="Q76" s="1602"/>
      <c r="R76" s="1602"/>
      <c r="S76" s="1602"/>
      <c r="T76" s="1602"/>
      <c r="U76" s="1602"/>
      <c r="V76" s="1602"/>
      <c r="W76" s="1602"/>
      <c r="X76" s="1602"/>
      <c r="Y76" s="1602"/>
      <c r="Z76" s="1602"/>
      <c r="AA76" s="1602"/>
      <c r="AB76" s="1602"/>
      <c r="AC76" s="1602"/>
      <c r="AD76" s="1602"/>
      <c r="AE76" s="1602"/>
      <c r="AF76" s="1602"/>
      <c r="AG76" s="1602"/>
      <c r="AH76" s="1602"/>
      <c r="AI76" s="1602"/>
      <c r="AJ76" s="1602"/>
      <c r="AK76" s="1602"/>
      <c r="AL76" s="1602"/>
      <c r="AM76" s="1602"/>
      <c r="AN76" s="1602"/>
      <c r="AO76" s="1602"/>
      <c r="AP76" s="1602"/>
      <c r="AQ76" s="1602"/>
      <c r="AR76" s="1602"/>
      <c r="AS76" s="1602"/>
      <c r="AT76" s="1602"/>
      <c r="AU76" s="1602"/>
      <c r="AV76" s="1602"/>
      <c r="AW76" s="1602"/>
      <c r="AX76" s="1602"/>
      <c r="AY76" s="1602"/>
      <c r="AZ76" s="1602"/>
      <c r="BA76" s="1602"/>
      <c r="BB76" s="1602"/>
      <c r="BC76" s="1602"/>
      <c r="BD76" s="1602"/>
      <c r="BE76" s="1602"/>
      <c r="BF76" s="1602"/>
      <c r="BG76" s="1602"/>
      <c r="BH76" s="1602"/>
      <c r="BI76" s="1602"/>
      <c r="BJ76" s="1602"/>
      <c r="BK76" s="1602"/>
      <c r="BL76" s="1602"/>
      <c r="BM76" s="1602"/>
      <c r="BN76" s="1602"/>
      <c r="BO76" s="1602"/>
      <c r="BP76" s="1602"/>
      <c r="BQ76" s="1602"/>
      <c r="BR76" s="1602"/>
      <c r="BS76" s="1602"/>
      <c r="BT76" s="1603"/>
      <c r="BU76" s="433"/>
      <c r="BV76" s="433"/>
      <c r="BW76" s="433"/>
      <c r="BX76" s="433"/>
      <c r="BY76" s="433"/>
      <c r="BZ76" s="433"/>
      <c r="CA76" s="433"/>
      <c r="CB76" s="433"/>
      <c r="CC76" s="433"/>
      <c r="CD76" s="433"/>
      <c r="CE76" s="433"/>
      <c r="CF76" s="443"/>
      <c r="CG76" s="431"/>
      <c r="CH76" s="431"/>
      <c r="CS76" s="449"/>
      <c r="CT76" s="433"/>
      <c r="CU76" s="433"/>
      <c r="CV76" s="433"/>
      <c r="CW76" s="433"/>
      <c r="CX76" s="433"/>
      <c r="CY76" s="433"/>
      <c r="CZ76" s="433"/>
      <c r="DA76" s="433"/>
      <c r="DB76" s="433"/>
      <c r="DC76" s="433"/>
      <c r="DD76" s="433"/>
      <c r="DE76" s="1601"/>
      <c r="DF76" s="1602"/>
      <c r="DG76" s="1602"/>
      <c r="DH76" s="1602"/>
      <c r="DI76" s="1602"/>
      <c r="DJ76" s="1602"/>
      <c r="DK76" s="1602"/>
      <c r="DL76" s="1602"/>
      <c r="DM76" s="1602"/>
      <c r="DN76" s="1602"/>
      <c r="DO76" s="1602"/>
      <c r="DP76" s="1602"/>
      <c r="DQ76" s="1602"/>
      <c r="DR76" s="1602"/>
      <c r="DS76" s="1602"/>
      <c r="DT76" s="1602"/>
      <c r="DU76" s="1602"/>
      <c r="DV76" s="1602"/>
      <c r="DW76" s="1602"/>
      <c r="DX76" s="1602"/>
      <c r="DY76" s="1602"/>
      <c r="DZ76" s="1602"/>
      <c r="EA76" s="1602"/>
      <c r="EB76" s="1602"/>
      <c r="EC76" s="1602"/>
      <c r="ED76" s="1602"/>
      <c r="EE76" s="1602"/>
      <c r="EF76" s="1602"/>
      <c r="EG76" s="1602"/>
      <c r="EH76" s="1602"/>
      <c r="EI76" s="1602"/>
      <c r="EJ76" s="1602"/>
      <c r="EK76" s="1602"/>
      <c r="EL76" s="1602"/>
      <c r="EM76" s="1602"/>
      <c r="EN76" s="1602"/>
      <c r="EO76" s="1602"/>
      <c r="EP76" s="1602"/>
      <c r="EQ76" s="1602"/>
      <c r="ER76" s="1602"/>
      <c r="ES76" s="1602"/>
      <c r="ET76" s="1602"/>
      <c r="EU76" s="1602"/>
      <c r="EV76" s="1602"/>
      <c r="EW76" s="1602"/>
      <c r="EX76" s="1602"/>
      <c r="EY76" s="1602"/>
      <c r="EZ76" s="1602"/>
      <c r="FA76" s="1602"/>
      <c r="FB76" s="1602"/>
      <c r="FC76" s="1602"/>
      <c r="FD76" s="1602"/>
      <c r="FE76" s="1602"/>
      <c r="FF76" s="1602"/>
      <c r="FG76" s="1602"/>
      <c r="FH76" s="1602"/>
      <c r="FI76" s="1602"/>
      <c r="FJ76" s="1603"/>
      <c r="FK76" s="433"/>
      <c r="FL76" s="433"/>
      <c r="FM76" s="433"/>
      <c r="FN76" s="433"/>
      <c r="FO76" s="433"/>
      <c r="FP76" s="433"/>
      <c r="FQ76" s="433"/>
      <c r="FR76" s="433"/>
      <c r="FS76" s="433"/>
      <c r="FT76" s="433"/>
      <c r="FU76" s="433"/>
      <c r="FV76" s="443"/>
    </row>
    <row r="77" spans="3:178" ht="3.75" customHeight="1" thickTop="1" x14ac:dyDescent="0.15">
      <c r="C77" s="449"/>
      <c r="D77" s="433"/>
      <c r="E77" s="433"/>
      <c r="F77" s="433"/>
      <c r="G77" s="433"/>
      <c r="H77" s="433"/>
      <c r="I77" s="433"/>
      <c r="J77" s="433"/>
      <c r="K77" s="433"/>
      <c r="L77" s="433"/>
      <c r="M77" s="433"/>
      <c r="N77" s="433"/>
      <c r="O77" s="433"/>
      <c r="P77" s="433"/>
      <c r="Q77" s="482"/>
      <c r="R77" s="482"/>
      <c r="S77" s="482"/>
      <c r="T77" s="482"/>
      <c r="U77" s="482"/>
      <c r="V77" s="482"/>
      <c r="W77" s="482"/>
      <c r="X77" s="482"/>
      <c r="Y77" s="482"/>
      <c r="Z77" s="482"/>
      <c r="AA77" s="482"/>
      <c r="AB77" s="482"/>
      <c r="AC77" s="482"/>
      <c r="AD77" s="482"/>
      <c r="AE77" s="482"/>
      <c r="AF77" s="482"/>
      <c r="AG77" s="482"/>
      <c r="AH77" s="482"/>
      <c r="AI77" s="482"/>
      <c r="AJ77" s="482"/>
      <c r="AK77" s="482"/>
      <c r="AL77" s="482"/>
      <c r="AM77" s="482"/>
      <c r="AN77" s="482"/>
      <c r="AO77" s="482"/>
      <c r="AP77" s="482"/>
      <c r="AQ77" s="482"/>
      <c r="AR77" s="482"/>
      <c r="AS77" s="482"/>
      <c r="AT77" s="482"/>
      <c r="AU77" s="482"/>
      <c r="AV77" s="482"/>
      <c r="AW77" s="482"/>
      <c r="AX77" s="482"/>
      <c r="AY77" s="482"/>
      <c r="AZ77" s="482"/>
      <c r="BA77" s="482"/>
      <c r="BB77" s="482"/>
      <c r="BC77" s="482"/>
      <c r="BD77" s="482"/>
      <c r="BE77" s="482"/>
      <c r="BF77" s="482"/>
      <c r="BG77" s="482"/>
      <c r="BH77" s="482"/>
      <c r="BI77" s="482"/>
      <c r="BJ77" s="482"/>
      <c r="BK77" s="482"/>
      <c r="BL77" s="482"/>
      <c r="BM77" s="482"/>
      <c r="BN77" s="482"/>
      <c r="BO77" s="482"/>
      <c r="BP77" s="482"/>
      <c r="BQ77" s="482"/>
      <c r="BR77" s="482"/>
      <c r="BS77" s="437"/>
      <c r="BT77" s="433"/>
      <c r="BU77" s="433"/>
      <c r="BV77" s="433"/>
      <c r="BW77" s="433"/>
      <c r="BX77" s="433"/>
      <c r="BY77" s="433"/>
      <c r="BZ77" s="433"/>
      <c r="CA77" s="433"/>
      <c r="CB77" s="433"/>
      <c r="CC77" s="433"/>
      <c r="CD77" s="433"/>
      <c r="CE77" s="433"/>
      <c r="CF77" s="443"/>
      <c r="CG77" s="431"/>
      <c r="CH77" s="431"/>
      <c r="CS77" s="449"/>
      <c r="CT77" s="433"/>
      <c r="CU77" s="433"/>
      <c r="CV77" s="433"/>
      <c r="CW77" s="433"/>
      <c r="CX77" s="433"/>
      <c r="CY77" s="433"/>
      <c r="CZ77" s="433"/>
      <c r="DA77" s="433"/>
      <c r="DB77" s="433"/>
      <c r="DC77" s="433"/>
      <c r="DD77" s="433"/>
      <c r="DE77" s="433"/>
      <c r="DF77" s="433"/>
      <c r="DG77" s="482"/>
      <c r="DH77" s="482"/>
      <c r="DI77" s="482"/>
      <c r="DJ77" s="482"/>
      <c r="DK77" s="482"/>
      <c r="DL77" s="482"/>
      <c r="DM77" s="482"/>
      <c r="DN77" s="482"/>
      <c r="DO77" s="482"/>
      <c r="DP77" s="482"/>
      <c r="DQ77" s="482"/>
      <c r="DR77" s="482"/>
      <c r="DS77" s="482"/>
      <c r="DT77" s="482"/>
      <c r="DU77" s="482"/>
      <c r="DV77" s="482"/>
      <c r="DW77" s="482"/>
      <c r="DX77" s="482"/>
      <c r="DY77" s="482"/>
      <c r="DZ77" s="482"/>
      <c r="EA77" s="482"/>
      <c r="EB77" s="482"/>
      <c r="EC77" s="482"/>
      <c r="ED77" s="482"/>
      <c r="EE77" s="482"/>
      <c r="EF77" s="482"/>
      <c r="EG77" s="482"/>
      <c r="EH77" s="482"/>
      <c r="EI77" s="482"/>
      <c r="EJ77" s="482"/>
      <c r="EK77" s="482"/>
      <c r="EL77" s="482"/>
      <c r="EM77" s="482"/>
      <c r="EN77" s="482"/>
      <c r="EO77" s="482"/>
      <c r="EP77" s="482"/>
      <c r="EQ77" s="482"/>
      <c r="ER77" s="482"/>
      <c r="ES77" s="482"/>
      <c r="ET77" s="482"/>
      <c r="EU77" s="482"/>
      <c r="EV77" s="482"/>
      <c r="EW77" s="482"/>
      <c r="EX77" s="482"/>
      <c r="EY77" s="482"/>
      <c r="EZ77" s="482"/>
      <c r="FA77" s="482"/>
      <c r="FB77" s="482"/>
      <c r="FC77" s="482"/>
      <c r="FD77" s="482"/>
      <c r="FE77" s="482"/>
      <c r="FF77" s="482"/>
      <c r="FG77" s="482"/>
      <c r="FH77" s="482"/>
      <c r="FI77" s="437"/>
      <c r="FJ77" s="433"/>
      <c r="FK77" s="433"/>
      <c r="FL77" s="433"/>
      <c r="FM77" s="433"/>
      <c r="FN77" s="433"/>
      <c r="FO77" s="433"/>
      <c r="FP77" s="433"/>
      <c r="FQ77" s="433"/>
      <c r="FR77" s="433"/>
      <c r="FS77" s="433"/>
      <c r="FT77" s="433"/>
      <c r="FU77" s="433"/>
      <c r="FV77" s="443"/>
    </row>
    <row r="78" spans="3:178" ht="3.75" customHeight="1" x14ac:dyDescent="0.15">
      <c r="C78" s="449"/>
      <c r="D78" s="433"/>
      <c r="E78" s="433"/>
      <c r="F78" s="433"/>
      <c r="G78" s="433"/>
      <c r="H78" s="433"/>
      <c r="I78" s="433"/>
      <c r="J78" s="433"/>
      <c r="K78" s="433"/>
      <c r="L78" s="433"/>
      <c r="M78" s="433"/>
      <c r="N78" s="433"/>
      <c r="O78" s="433"/>
      <c r="P78" s="433"/>
      <c r="Q78" s="482"/>
      <c r="R78" s="482"/>
      <c r="S78" s="482"/>
      <c r="T78" s="482"/>
      <c r="U78" s="482"/>
      <c r="V78" s="482"/>
      <c r="W78" s="482"/>
      <c r="X78" s="482"/>
      <c r="Y78" s="482"/>
      <c r="Z78" s="482"/>
      <c r="AA78" s="482"/>
      <c r="AB78" s="482"/>
      <c r="AC78" s="482"/>
      <c r="AD78" s="482"/>
      <c r="AE78" s="482"/>
      <c r="AF78" s="482"/>
      <c r="AG78" s="482"/>
      <c r="AH78" s="482"/>
      <c r="AI78" s="482"/>
      <c r="AJ78" s="482"/>
      <c r="AK78" s="482"/>
      <c r="AL78" s="482"/>
      <c r="AM78" s="482"/>
      <c r="AN78" s="482"/>
      <c r="AO78" s="482"/>
      <c r="AP78" s="482"/>
      <c r="AQ78" s="482"/>
      <c r="AR78" s="482"/>
      <c r="AS78" s="482"/>
      <c r="AT78" s="482"/>
      <c r="AU78" s="482"/>
      <c r="AV78" s="482"/>
      <c r="AW78" s="482"/>
      <c r="AX78" s="482"/>
      <c r="AY78" s="482"/>
      <c r="AZ78" s="482"/>
      <c r="BA78" s="482"/>
      <c r="BB78" s="482"/>
      <c r="BC78" s="482"/>
      <c r="BD78" s="482"/>
      <c r="BE78" s="482"/>
      <c r="BF78" s="482"/>
      <c r="BG78" s="482"/>
      <c r="BH78" s="482"/>
      <c r="BI78" s="482"/>
      <c r="BJ78" s="482"/>
      <c r="BK78" s="482"/>
      <c r="BL78" s="482"/>
      <c r="BM78" s="482"/>
      <c r="BN78" s="482"/>
      <c r="BO78" s="482"/>
      <c r="BP78" s="482"/>
      <c r="BQ78" s="482"/>
      <c r="BR78" s="482"/>
      <c r="BS78" s="437"/>
      <c r="BT78" s="433"/>
      <c r="BU78" s="433"/>
      <c r="BV78" s="433"/>
      <c r="BW78" s="433"/>
      <c r="BX78" s="433"/>
      <c r="BY78" s="433"/>
      <c r="BZ78" s="433"/>
      <c r="CA78" s="433"/>
      <c r="CB78" s="433"/>
      <c r="CC78" s="433"/>
      <c r="CD78" s="433"/>
      <c r="CE78" s="433"/>
      <c r="CF78" s="443"/>
      <c r="CG78" s="431"/>
      <c r="CH78" s="431"/>
      <c r="CS78" s="449"/>
      <c r="CT78" s="433"/>
      <c r="CU78" s="433"/>
      <c r="CV78" s="433"/>
      <c r="CW78" s="433"/>
      <c r="CX78" s="433"/>
      <c r="CY78" s="433"/>
      <c r="CZ78" s="433"/>
      <c r="DA78" s="433"/>
      <c r="DB78" s="433"/>
      <c r="DC78" s="433"/>
      <c r="DD78" s="433"/>
      <c r="DE78" s="433"/>
      <c r="DF78" s="433"/>
      <c r="DG78" s="482"/>
      <c r="DH78" s="482"/>
      <c r="DI78" s="482"/>
      <c r="DJ78" s="482"/>
      <c r="DK78" s="482"/>
      <c r="DL78" s="482"/>
      <c r="DM78" s="482"/>
      <c r="DN78" s="482"/>
      <c r="DO78" s="482"/>
      <c r="DP78" s="482"/>
      <c r="DQ78" s="482"/>
      <c r="DR78" s="482"/>
      <c r="DS78" s="482"/>
      <c r="DT78" s="482"/>
      <c r="DU78" s="482"/>
      <c r="DV78" s="482"/>
      <c r="DW78" s="482"/>
      <c r="DX78" s="482"/>
      <c r="DY78" s="482"/>
      <c r="DZ78" s="482"/>
      <c r="EA78" s="482"/>
      <c r="EB78" s="482"/>
      <c r="EC78" s="482"/>
      <c r="ED78" s="482"/>
      <c r="EE78" s="482"/>
      <c r="EF78" s="482"/>
      <c r="EG78" s="482"/>
      <c r="EH78" s="482"/>
      <c r="EI78" s="482"/>
      <c r="EJ78" s="482"/>
      <c r="EK78" s="482"/>
      <c r="EL78" s="482"/>
      <c r="EM78" s="482"/>
      <c r="EN78" s="482"/>
      <c r="EO78" s="482"/>
      <c r="EP78" s="482"/>
      <c r="EQ78" s="482"/>
      <c r="ER78" s="482"/>
      <c r="ES78" s="482"/>
      <c r="ET78" s="482"/>
      <c r="EU78" s="482"/>
      <c r="EV78" s="482"/>
      <c r="EW78" s="482"/>
      <c r="EX78" s="482"/>
      <c r="EY78" s="482"/>
      <c r="EZ78" s="482"/>
      <c r="FA78" s="482"/>
      <c r="FB78" s="482"/>
      <c r="FC78" s="482"/>
      <c r="FD78" s="482"/>
      <c r="FE78" s="482"/>
      <c r="FF78" s="482"/>
      <c r="FG78" s="482"/>
      <c r="FH78" s="482"/>
      <c r="FI78" s="437"/>
      <c r="FJ78" s="433"/>
      <c r="FK78" s="433"/>
      <c r="FL78" s="433"/>
      <c r="FM78" s="433"/>
      <c r="FN78" s="433"/>
      <c r="FO78" s="433"/>
      <c r="FP78" s="433"/>
      <c r="FQ78" s="433"/>
      <c r="FR78" s="433"/>
      <c r="FS78" s="433"/>
      <c r="FT78" s="433"/>
      <c r="FU78" s="433"/>
      <c r="FV78" s="443"/>
    </row>
    <row r="79" spans="3:178" ht="3.75" customHeight="1" x14ac:dyDescent="0.15">
      <c r="C79" s="449"/>
      <c r="D79" s="433"/>
      <c r="E79" s="433"/>
      <c r="F79" s="433"/>
      <c r="G79" s="433"/>
      <c r="H79" s="433"/>
      <c r="I79" s="433"/>
      <c r="J79" s="433"/>
      <c r="K79" s="433"/>
      <c r="L79" s="433"/>
      <c r="M79" s="433"/>
      <c r="N79" s="433"/>
      <c r="O79" s="433"/>
      <c r="P79" s="433"/>
      <c r="Q79" s="482"/>
      <c r="R79" s="482"/>
      <c r="S79" s="482"/>
      <c r="T79" s="482"/>
      <c r="U79" s="482"/>
      <c r="V79" s="482"/>
      <c r="W79" s="482"/>
      <c r="X79" s="482"/>
      <c r="Y79" s="482"/>
      <c r="Z79" s="482"/>
      <c r="AA79" s="482"/>
      <c r="AB79" s="482"/>
      <c r="AC79" s="482"/>
      <c r="AD79" s="482"/>
      <c r="AE79" s="482"/>
      <c r="AF79" s="482"/>
      <c r="AG79" s="482"/>
      <c r="AH79" s="482"/>
      <c r="AI79" s="482"/>
      <c r="AJ79" s="482"/>
      <c r="AK79" s="482"/>
      <c r="AL79" s="482"/>
      <c r="AM79" s="482"/>
      <c r="AN79" s="482"/>
      <c r="AO79" s="482"/>
      <c r="AP79" s="482"/>
      <c r="AQ79" s="482"/>
      <c r="AR79" s="482"/>
      <c r="AS79" s="482"/>
      <c r="AT79" s="482"/>
      <c r="AU79" s="482"/>
      <c r="AV79" s="482"/>
      <c r="AW79" s="482"/>
      <c r="AX79" s="482"/>
      <c r="AY79" s="482"/>
      <c r="AZ79" s="482"/>
      <c r="BA79" s="482"/>
      <c r="BB79" s="482"/>
      <c r="BC79" s="482"/>
      <c r="BD79" s="482"/>
      <c r="BE79" s="482"/>
      <c r="BF79" s="482"/>
      <c r="BG79" s="482"/>
      <c r="BH79" s="482"/>
      <c r="BI79" s="482"/>
      <c r="BJ79" s="482"/>
      <c r="BK79" s="482"/>
      <c r="BL79" s="482"/>
      <c r="BM79" s="482"/>
      <c r="BN79" s="482"/>
      <c r="BO79" s="482"/>
      <c r="BP79" s="482"/>
      <c r="BQ79" s="482"/>
      <c r="BR79" s="482"/>
      <c r="BS79" s="437"/>
      <c r="BT79" s="433"/>
      <c r="BU79" s="433"/>
      <c r="BV79" s="433"/>
      <c r="BW79" s="433"/>
      <c r="BX79" s="433"/>
      <c r="BY79" s="433"/>
      <c r="BZ79" s="433"/>
      <c r="CA79" s="433"/>
      <c r="CB79" s="433"/>
      <c r="CC79" s="433"/>
      <c r="CD79" s="433"/>
      <c r="CE79" s="433"/>
      <c r="CF79" s="443"/>
      <c r="CG79" s="431"/>
      <c r="CH79" s="431"/>
      <c r="CS79" s="449"/>
      <c r="CT79" s="433"/>
      <c r="CU79" s="433"/>
      <c r="CV79" s="433"/>
      <c r="CW79" s="433"/>
      <c r="CX79" s="433"/>
      <c r="CY79" s="433"/>
      <c r="CZ79" s="433"/>
      <c r="DA79" s="433"/>
      <c r="DB79" s="433"/>
      <c r="DC79" s="433"/>
      <c r="DD79" s="433"/>
      <c r="DE79" s="433"/>
      <c r="DF79" s="433"/>
      <c r="DG79" s="482"/>
      <c r="DH79" s="482"/>
      <c r="DI79" s="482"/>
      <c r="DJ79" s="482"/>
      <c r="DK79" s="482"/>
      <c r="DL79" s="482"/>
      <c r="DM79" s="482"/>
      <c r="DN79" s="482"/>
      <c r="DO79" s="482"/>
      <c r="DP79" s="482"/>
      <c r="DQ79" s="482"/>
      <c r="DR79" s="482"/>
      <c r="DS79" s="482"/>
      <c r="DT79" s="482"/>
      <c r="DU79" s="482"/>
      <c r="DV79" s="482"/>
      <c r="DW79" s="482"/>
      <c r="DX79" s="482"/>
      <c r="DY79" s="482"/>
      <c r="DZ79" s="482"/>
      <c r="EA79" s="482"/>
      <c r="EB79" s="482"/>
      <c r="EC79" s="482"/>
      <c r="ED79" s="482"/>
      <c r="EE79" s="482"/>
      <c r="EF79" s="482"/>
      <c r="EG79" s="482"/>
      <c r="EH79" s="482"/>
      <c r="EI79" s="482"/>
      <c r="EJ79" s="482"/>
      <c r="EK79" s="482"/>
      <c r="EL79" s="482"/>
      <c r="EM79" s="482"/>
      <c r="EN79" s="482"/>
      <c r="EO79" s="482"/>
      <c r="EP79" s="482"/>
      <c r="EQ79" s="482"/>
      <c r="ER79" s="482"/>
      <c r="ES79" s="482"/>
      <c r="ET79" s="482"/>
      <c r="EU79" s="482"/>
      <c r="EV79" s="482"/>
      <c r="EW79" s="482"/>
      <c r="EX79" s="482"/>
      <c r="EY79" s="482"/>
      <c r="EZ79" s="482"/>
      <c r="FA79" s="482"/>
      <c r="FB79" s="482"/>
      <c r="FC79" s="482"/>
      <c r="FD79" s="482"/>
      <c r="FE79" s="482"/>
      <c r="FF79" s="482"/>
      <c r="FG79" s="482"/>
      <c r="FH79" s="482"/>
      <c r="FI79" s="437"/>
      <c r="FJ79" s="433"/>
      <c r="FK79" s="433"/>
      <c r="FL79" s="433"/>
      <c r="FM79" s="433"/>
      <c r="FN79" s="433"/>
      <c r="FO79" s="433"/>
      <c r="FP79" s="433"/>
      <c r="FQ79" s="433"/>
      <c r="FR79" s="433"/>
      <c r="FS79" s="433"/>
      <c r="FT79" s="433"/>
      <c r="FU79" s="433"/>
      <c r="FV79" s="443"/>
    </row>
    <row r="80" spans="3:178" ht="3.75" customHeight="1" x14ac:dyDescent="0.15">
      <c r="C80" s="449"/>
      <c r="D80" s="433"/>
      <c r="E80" s="433"/>
      <c r="F80" s="433"/>
      <c r="G80" s="433"/>
      <c r="H80" s="433"/>
      <c r="I80" s="433"/>
      <c r="J80" s="433"/>
      <c r="K80" s="433"/>
      <c r="L80" s="433"/>
      <c r="M80" s="433"/>
      <c r="N80" s="433"/>
      <c r="O80" s="433"/>
      <c r="P80" s="433"/>
      <c r="Q80" s="433"/>
      <c r="R80" s="433"/>
      <c r="S80" s="433"/>
      <c r="T80" s="433"/>
      <c r="U80" s="433"/>
      <c r="V80" s="433"/>
      <c r="W80" s="433"/>
      <c r="X80" s="433"/>
      <c r="Y80" s="433"/>
      <c r="Z80" s="433"/>
      <c r="AA80" s="433"/>
      <c r="AB80" s="433"/>
      <c r="AC80" s="433"/>
      <c r="AD80" s="433"/>
      <c r="AE80" s="433"/>
      <c r="AF80" s="433"/>
      <c r="AG80" s="433"/>
      <c r="AH80" s="433"/>
      <c r="AI80" s="433"/>
      <c r="AJ80" s="433"/>
      <c r="AK80" s="433"/>
      <c r="AL80" s="433"/>
      <c r="AM80" s="433"/>
      <c r="AN80" s="433"/>
      <c r="AO80" s="433"/>
      <c r="AP80" s="433"/>
      <c r="AQ80" s="433"/>
      <c r="AR80" s="433"/>
      <c r="AS80" s="433"/>
      <c r="AV80" s="433"/>
      <c r="AW80" s="433"/>
      <c r="AX80" s="433"/>
      <c r="AY80" s="433"/>
      <c r="AZ80" s="433"/>
      <c r="BA80" s="433"/>
      <c r="BB80" s="433"/>
      <c r="BC80" s="433"/>
      <c r="BD80" s="433"/>
      <c r="BE80" s="433"/>
      <c r="BF80" s="433"/>
      <c r="BG80" s="433"/>
      <c r="BH80" s="433"/>
      <c r="BI80" s="433"/>
      <c r="BJ80" s="433"/>
      <c r="BK80" s="433"/>
      <c r="BL80" s="433"/>
      <c r="BM80" s="433"/>
      <c r="BN80" s="433"/>
      <c r="BO80" s="433"/>
      <c r="BP80" s="433"/>
      <c r="BQ80" s="433"/>
      <c r="BR80" s="433"/>
      <c r="BS80" s="437"/>
      <c r="BT80" s="433"/>
      <c r="BU80" s="433"/>
      <c r="BV80" s="433"/>
      <c r="BW80" s="433"/>
      <c r="BX80" s="433"/>
      <c r="BY80" s="433"/>
      <c r="BZ80" s="433"/>
      <c r="CA80" s="433"/>
      <c r="CB80" s="433"/>
      <c r="CC80" s="433"/>
      <c r="CD80" s="433"/>
      <c r="CE80" s="433"/>
      <c r="CF80" s="443"/>
      <c r="CG80" s="431"/>
      <c r="CH80" s="431"/>
      <c r="CS80" s="449"/>
      <c r="CT80" s="433"/>
      <c r="CU80" s="433"/>
      <c r="CV80" s="433"/>
      <c r="CW80" s="433"/>
      <c r="CX80" s="433"/>
      <c r="CY80" s="433"/>
      <c r="CZ80" s="433"/>
      <c r="DA80" s="433"/>
      <c r="DB80" s="433"/>
      <c r="DC80" s="433"/>
      <c r="DD80" s="433"/>
      <c r="DE80" s="433"/>
      <c r="DF80" s="433"/>
      <c r="DG80" s="433"/>
      <c r="DH80" s="433"/>
      <c r="DI80" s="433"/>
      <c r="DJ80" s="433"/>
      <c r="DK80" s="433"/>
      <c r="DL80" s="433"/>
      <c r="DM80" s="433"/>
      <c r="DN80" s="433"/>
      <c r="DO80" s="433"/>
      <c r="DP80" s="433"/>
      <c r="DQ80" s="433"/>
      <c r="DR80" s="433"/>
      <c r="DS80" s="433"/>
      <c r="DT80" s="433"/>
      <c r="DU80" s="433"/>
      <c r="DV80" s="433"/>
      <c r="DW80" s="433"/>
      <c r="DX80" s="433"/>
      <c r="DY80" s="433"/>
      <c r="DZ80" s="433"/>
      <c r="EA80" s="433"/>
      <c r="EB80" s="433"/>
      <c r="EC80" s="433"/>
      <c r="ED80" s="433"/>
      <c r="EE80" s="433"/>
      <c r="EF80" s="433"/>
      <c r="EG80" s="433"/>
      <c r="EH80" s="433"/>
      <c r="EI80" s="433"/>
      <c r="EL80" s="433"/>
      <c r="EM80" s="433"/>
      <c r="EN80" s="433"/>
      <c r="EO80" s="433"/>
      <c r="EP80" s="433"/>
      <c r="EQ80" s="433"/>
      <c r="ER80" s="433"/>
      <c r="ES80" s="433"/>
      <c r="ET80" s="433"/>
      <c r="EU80" s="433"/>
      <c r="EV80" s="433"/>
      <c r="EW80" s="433"/>
      <c r="EX80" s="433"/>
      <c r="EY80" s="433"/>
      <c r="EZ80" s="433"/>
      <c r="FA80" s="433"/>
      <c r="FB80" s="433"/>
      <c r="FC80" s="433"/>
      <c r="FD80" s="433"/>
      <c r="FE80" s="433"/>
      <c r="FF80" s="433"/>
      <c r="FG80" s="433"/>
      <c r="FH80" s="433"/>
      <c r="FI80" s="437"/>
      <c r="FJ80" s="433"/>
      <c r="FK80" s="433"/>
      <c r="FL80" s="433"/>
      <c r="FM80" s="433"/>
      <c r="FN80" s="433"/>
      <c r="FO80" s="433"/>
      <c r="FP80" s="433"/>
      <c r="FQ80" s="433"/>
      <c r="FR80" s="433"/>
      <c r="FS80" s="433"/>
      <c r="FT80" s="433"/>
      <c r="FU80" s="433"/>
      <c r="FV80" s="443"/>
    </row>
    <row r="81" spans="3:178" ht="3.75" customHeight="1" x14ac:dyDescent="0.15">
      <c r="C81" s="449"/>
      <c r="D81" s="433"/>
      <c r="E81" s="433"/>
      <c r="F81" s="433"/>
      <c r="G81" s="433"/>
      <c r="H81" s="433"/>
      <c r="I81" s="433"/>
      <c r="J81" s="433"/>
      <c r="K81" s="433"/>
      <c r="L81" s="433"/>
      <c r="M81" s="433"/>
      <c r="N81" s="433"/>
      <c r="O81" s="433"/>
      <c r="P81" s="433"/>
      <c r="Q81" s="433"/>
      <c r="R81" s="433"/>
      <c r="S81" s="433"/>
      <c r="T81" s="433"/>
      <c r="U81" s="433"/>
      <c r="V81" s="433"/>
      <c r="W81" s="433"/>
      <c r="X81" s="433"/>
      <c r="Y81" s="433"/>
      <c r="Z81" s="433"/>
      <c r="AA81" s="433"/>
      <c r="AB81" s="433"/>
      <c r="AC81" s="433"/>
      <c r="AD81" s="433"/>
      <c r="AE81" s="433"/>
      <c r="AF81" s="433"/>
      <c r="AG81" s="433"/>
      <c r="AH81" s="433"/>
      <c r="AI81" s="433"/>
      <c r="AJ81" s="433"/>
      <c r="AK81" s="433"/>
      <c r="AL81" s="433"/>
      <c r="AM81" s="433"/>
      <c r="AN81" s="433"/>
      <c r="AO81" s="433"/>
      <c r="AP81" s="433"/>
      <c r="AQ81" s="433"/>
      <c r="AR81" s="433"/>
      <c r="AS81" s="433"/>
      <c r="AV81" s="433"/>
      <c r="AW81" s="433"/>
      <c r="AX81" s="433"/>
      <c r="AY81" s="433"/>
      <c r="AZ81" s="433"/>
      <c r="BA81" s="433"/>
      <c r="BB81" s="433"/>
      <c r="BC81" s="433"/>
      <c r="BD81" s="433"/>
      <c r="BE81" s="433"/>
      <c r="BF81" s="433"/>
      <c r="BG81" s="433"/>
      <c r="BH81" s="433"/>
      <c r="BI81" s="433"/>
      <c r="BJ81" s="433"/>
      <c r="BK81" s="433"/>
      <c r="BL81" s="433"/>
      <c r="BM81" s="433"/>
      <c r="BN81" s="433"/>
      <c r="BO81" s="433"/>
      <c r="BP81" s="433"/>
      <c r="BQ81" s="433"/>
      <c r="BR81" s="433"/>
      <c r="BS81" s="437"/>
      <c r="BT81" s="433"/>
      <c r="BU81" s="433"/>
      <c r="BV81" s="433"/>
      <c r="BW81" s="433"/>
      <c r="BX81" s="433"/>
      <c r="BY81" s="433"/>
      <c r="BZ81" s="433"/>
      <c r="CA81" s="433"/>
      <c r="CB81" s="433"/>
      <c r="CC81" s="433"/>
      <c r="CD81" s="433"/>
      <c r="CE81" s="433"/>
      <c r="CF81" s="443"/>
      <c r="CG81" s="431"/>
      <c r="CH81" s="431"/>
      <c r="CS81" s="449"/>
      <c r="CT81" s="433"/>
      <c r="CU81" s="433"/>
      <c r="CV81" s="433"/>
      <c r="CW81" s="433"/>
      <c r="CX81" s="433"/>
      <c r="CY81" s="433"/>
      <c r="CZ81" s="433"/>
      <c r="DA81" s="433"/>
      <c r="DB81" s="433"/>
      <c r="DC81" s="433"/>
      <c r="DD81" s="433"/>
      <c r="DE81" s="433"/>
      <c r="DF81" s="433"/>
      <c r="DG81" s="433"/>
      <c r="DH81" s="433"/>
      <c r="DI81" s="433"/>
      <c r="DJ81" s="433"/>
      <c r="DK81" s="433"/>
      <c r="DL81" s="433"/>
      <c r="DM81" s="433"/>
      <c r="DN81" s="433"/>
      <c r="DO81" s="433"/>
      <c r="DP81" s="433"/>
      <c r="DQ81" s="433"/>
      <c r="DR81" s="433"/>
      <c r="DS81" s="433"/>
      <c r="DT81" s="433"/>
      <c r="DU81" s="433"/>
      <c r="DV81" s="433"/>
      <c r="DW81" s="433"/>
      <c r="DX81" s="433"/>
      <c r="DY81" s="433"/>
      <c r="DZ81" s="433"/>
      <c r="EA81" s="433"/>
      <c r="EB81" s="433"/>
      <c r="EC81" s="433"/>
      <c r="ED81" s="433"/>
      <c r="EE81" s="433"/>
      <c r="EF81" s="433"/>
      <c r="EG81" s="433"/>
      <c r="EH81" s="433"/>
      <c r="EI81" s="433"/>
      <c r="EL81" s="433"/>
      <c r="EM81" s="433"/>
      <c r="EN81" s="433"/>
      <c r="EO81" s="433"/>
      <c r="EP81" s="433"/>
      <c r="EQ81" s="433"/>
      <c r="ER81" s="433"/>
      <c r="ES81" s="433"/>
      <c r="ET81" s="433"/>
      <c r="EU81" s="433"/>
      <c r="EV81" s="433"/>
      <c r="EW81" s="433"/>
      <c r="EX81" s="433"/>
      <c r="EY81" s="433"/>
      <c r="EZ81" s="433"/>
      <c r="FA81" s="433"/>
      <c r="FB81" s="433"/>
      <c r="FC81" s="433"/>
      <c r="FD81" s="433"/>
      <c r="FE81" s="433"/>
      <c r="FF81" s="433"/>
      <c r="FG81" s="433"/>
      <c r="FH81" s="433"/>
      <c r="FI81" s="437"/>
      <c r="FJ81" s="433"/>
      <c r="FK81" s="433"/>
      <c r="FL81" s="433"/>
      <c r="FM81" s="433"/>
      <c r="FN81" s="433"/>
      <c r="FO81" s="433"/>
      <c r="FP81" s="433"/>
      <c r="FQ81" s="433"/>
      <c r="FR81" s="433"/>
      <c r="FS81" s="433"/>
      <c r="FT81" s="433"/>
      <c r="FU81" s="433"/>
      <c r="FV81" s="443"/>
    </row>
    <row r="82" spans="3:178" ht="3.75" customHeight="1" x14ac:dyDescent="0.15">
      <c r="C82" s="449"/>
      <c r="D82" s="433"/>
      <c r="E82" s="433"/>
      <c r="F82" s="433"/>
      <c r="G82" s="433"/>
      <c r="H82" s="433"/>
      <c r="I82" s="433"/>
      <c r="J82" s="433"/>
      <c r="K82" s="433"/>
      <c r="L82" s="433"/>
      <c r="M82" s="433"/>
      <c r="N82" s="433"/>
      <c r="O82" s="433"/>
      <c r="P82" s="433"/>
      <c r="Q82" s="433"/>
      <c r="R82" s="433"/>
      <c r="S82" s="433"/>
      <c r="T82" s="433"/>
      <c r="U82" s="433"/>
      <c r="V82" s="433"/>
      <c r="W82" s="433"/>
      <c r="X82" s="433"/>
      <c r="Y82" s="433"/>
      <c r="Z82" s="433"/>
      <c r="AA82" s="433"/>
      <c r="AB82" s="433"/>
      <c r="AC82" s="433"/>
      <c r="AD82" s="433"/>
      <c r="AE82" s="433"/>
      <c r="AF82" s="433"/>
      <c r="AG82" s="433"/>
      <c r="AH82" s="433"/>
      <c r="AI82" s="433"/>
      <c r="AJ82" s="433"/>
      <c r="AK82" s="433"/>
      <c r="AL82" s="433"/>
      <c r="AM82" s="433"/>
      <c r="AN82" s="433"/>
      <c r="AO82" s="433"/>
      <c r="AP82" s="433"/>
      <c r="AQ82" s="433"/>
      <c r="AR82" s="433"/>
      <c r="AS82" s="433"/>
      <c r="AV82" s="433"/>
      <c r="AW82" s="433"/>
      <c r="AX82" s="433"/>
      <c r="AY82" s="433"/>
      <c r="AZ82" s="433"/>
      <c r="BA82" s="433"/>
      <c r="BB82" s="433"/>
      <c r="BC82" s="433"/>
      <c r="BD82" s="433"/>
      <c r="BE82" s="433"/>
      <c r="BF82" s="433"/>
      <c r="BG82" s="433"/>
      <c r="BH82" s="433"/>
      <c r="BI82" s="433"/>
      <c r="BJ82" s="433"/>
      <c r="BK82" s="433"/>
      <c r="BL82" s="433"/>
      <c r="BM82" s="433"/>
      <c r="BN82" s="433"/>
      <c r="BO82" s="433"/>
      <c r="BP82" s="433"/>
      <c r="BQ82" s="433"/>
      <c r="BR82" s="433"/>
      <c r="BS82" s="437"/>
      <c r="BT82" s="433"/>
      <c r="BU82" s="433"/>
      <c r="BV82" s="433"/>
      <c r="BW82" s="433"/>
      <c r="BX82" s="433"/>
      <c r="BY82" s="433"/>
      <c r="BZ82" s="433"/>
      <c r="CA82" s="433"/>
      <c r="CB82" s="433"/>
      <c r="CC82" s="433"/>
      <c r="CD82" s="433"/>
      <c r="CE82" s="433"/>
      <c r="CF82" s="443"/>
      <c r="CG82" s="431"/>
      <c r="CH82" s="431"/>
      <c r="CS82" s="449"/>
      <c r="CT82" s="433"/>
      <c r="CU82" s="433"/>
      <c r="CV82" s="433"/>
      <c r="CW82" s="433"/>
      <c r="CX82" s="433"/>
      <c r="CY82" s="433"/>
      <c r="CZ82" s="433"/>
      <c r="DA82" s="433"/>
      <c r="DB82" s="433"/>
      <c r="DC82" s="433"/>
      <c r="DD82" s="433"/>
      <c r="DE82" s="433"/>
      <c r="DF82" s="433"/>
      <c r="DG82" s="433"/>
      <c r="DH82" s="433"/>
      <c r="DI82" s="433"/>
      <c r="DJ82" s="433"/>
      <c r="DK82" s="433"/>
      <c r="DL82" s="433"/>
      <c r="DM82" s="433"/>
      <c r="DN82" s="433"/>
      <c r="DO82" s="433"/>
      <c r="DP82" s="433"/>
      <c r="DQ82" s="433"/>
      <c r="DR82" s="433"/>
      <c r="DS82" s="433"/>
      <c r="DT82" s="433"/>
      <c r="DU82" s="433"/>
      <c r="DV82" s="433"/>
      <c r="DW82" s="433"/>
      <c r="DX82" s="433"/>
      <c r="DY82" s="433"/>
      <c r="DZ82" s="433"/>
      <c r="EA82" s="433"/>
      <c r="EB82" s="433"/>
      <c r="EC82" s="433"/>
      <c r="ED82" s="433"/>
      <c r="EE82" s="433"/>
      <c r="EF82" s="433"/>
      <c r="EG82" s="433"/>
      <c r="EH82" s="433"/>
      <c r="EI82" s="433"/>
      <c r="EL82" s="433"/>
      <c r="EM82" s="433"/>
      <c r="EN82" s="433"/>
      <c r="EO82" s="433"/>
      <c r="EP82" s="433"/>
      <c r="EQ82" s="433"/>
      <c r="ER82" s="433"/>
      <c r="ES82" s="433"/>
      <c r="ET82" s="433"/>
      <c r="EU82" s="433"/>
      <c r="EV82" s="433"/>
      <c r="EW82" s="433"/>
      <c r="EX82" s="433"/>
      <c r="EY82" s="433"/>
      <c r="EZ82" s="433"/>
      <c r="FA82" s="433"/>
      <c r="FB82" s="433"/>
      <c r="FC82" s="433"/>
      <c r="FD82" s="433"/>
      <c r="FE82" s="433"/>
      <c r="FF82" s="433"/>
      <c r="FG82" s="433"/>
      <c r="FH82" s="433"/>
      <c r="FI82" s="437"/>
      <c r="FJ82" s="433"/>
      <c r="FK82" s="433"/>
      <c r="FL82" s="433"/>
      <c r="FM82" s="433"/>
      <c r="FN82" s="433"/>
      <c r="FO82" s="433"/>
      <c r="FP82" s="433"/>
      <c r="FQ82" s="433"/>
      <c r="FR82" s="433"/>
      <c r="FS82" s="433"/>
      <c r="FT82" s="433"/>
      <c r="FU82" s="433"/>
      <c r="FV82" s="443"/>
    </row>
    <row r="83" spans="3:178" ht="3.75" customHeight="1" x14ac:dyDescent="0.15">
      <c r="C83" s="449"/>
      <c r="D83" s="433"/>
      <c r="E83" s="433"/>
      <c r="F83" s="433"/>
      <c r="G83" s="433"/>
      <c r="H83" s="433"/>
      <c r="I83" s="433"/>
      <c r="J83" s="433"/>
      <c r="K83" s="433"/>
      <c r="L83" s="433"/>
      <c r="M83" s="433"/>
      <c r="N83" s="433"/>
      <c r="O83" s="433"/>
      <c r="P83" s="433"/>
      <c r="Q83" s="433"/>
      <c r="R83" s="433"/>
      <c r="S83" s="433"/>
      <c r="T83" s="433"/>
      <c r="U83" s="433"/>
      <c r="V83" s="433"/>
      <c r="W83" s="433"/>
      <c r="X83" s="433"/>
      <c r="Y83" s="433"/>
      <c r="Z83" s="433"/>
      <c r="AA83" s="433"/>
      <c r="AB83" s="433"/>
      <c r="AC83" s="433"/>
      <c r="AD83" s="433"/>
      <c r="AE83" s="433"/>
      <c r="AF83" s="433"/>
      <c r="AG83" s="433"/>
      <c r="AH83" s="433"/>
      <c r="AI83" s="433"/>
      <c r="AJ83" s="433"/>
      <c r="AK83" s="433"/>
      <c r="AL83" s="433"/>
      <c r="AM83" s="433"/>
      <c r="AN83" s="433"/>
      <c r="AO83" s="433"/>
      <c r="AP83" s="433"/>
      <c r="AQ83" s="433"/>
      <c r="AR83" s="433"/>
      <c r="AS83" s="433"/>
      <c r="AV83" s="433"/>
      <c r="AW83" s="433"/>
      <c r="AX83" s="433"/>
      <c r="AY83" s="433"/>
      <c r="AZ83" s="433"/>
      <c r="BA83" s="433"/>
      <c r="BB83" s="433"/>
      <c r="BC83" s="433"/>
      <c r="BD83" s="433"/>
      <c r="BE83" s="433"/>
      <c r="BF83" s="433"/>
      <c r="BG83" s="433"/>
      <c r="BH83" s="433"/>
      <c r="BI83" s="433"/>
      <c r="BJ83" s="433"/>
      <c r="BK83" s="433"/>
      <c r="BL83" s="433"/>
      <c r="BM83" s="433"/>
      <c r="BN83" s="433"/>
      <c r="BO83" s="433"/>
      <c r="BP83" s="433"/>
      <c r="BQ83" s="433"/>
      <c r="BR83" s="433"/>
      <c r="BS83" s="437"/>
      <c r="BT83" s="433"/>
      <c r="BU83" s="433"/>
      <c r="BV83" s="433"/>
      <c r="BW83" s="433"/>
      <c r="BX83" s="433"/>
      <c r="BY83" s="433"/>
      <c r="BZ83" s="433"/>
      <c r="CA83" s="433"/>
      <c r="CB83" s="433"/>
      <c r="CC83" s="433"/>
      <c r="CD83" s="433"/>
      <c r="CE83" s="433"/>
      <c r="CF83" s="443"/>
      <c r="CG83" s="431"/>
      <c r="CH83" s="431"/>
      <c r="CS83" s="449"/>
      <c r="CT83" s="433"/>
      <c r="CU83" s="433"/>
      <c r="CV83" s="433"/>
      <c r="CW83" s="433"/>
      <c r="CX83" s="433"/>
      <c r="CY83" s="433"/>
      <c r="CZ83" s="433"/>
      <c r="DA83" s="433"/>
      <c r="DB83" s="433"/>
      <c r="DC83" s="433"/>
      <c r="DD83" s="433"/>
      <c r="DE83" s="433"/>
      <c r="DF83" s="433"/>
      <c r="DG83" s="433"/>
      <c r="DH83" s="433"/>
      <c r="DI83" s="433"/>
      <c r="DJ83" s="433"/>
      <c r="DK83" s="433"/>
      <c r="DL83" s="433"/>
      <c r="DM83" s="433"/>
      <c r="DN83" s="433"/>
      <c r="DO83" s="433"/>
      <c r="DP83" s="433"/>
      <c r="DQ83" s="433"/>
      <c r="DR83" s="433"/>
      <c r="DS83" s="433"/>
      <c r="DT83" s="433"/>
      <c r="DU83" s="433"/>
      <c r="DV83" s="433"/>
      <c r="DW83" s="433"/>
      <c r="DX83" s="433"/>
      <c r="DY83" s="433"/>
      <c r="DZ83" s="433"/>
      <c r="EA83" s="433"/>
      <c r="EB83" s="433"/>
      <c r="EC83" s="433"/>
      <c r="ED83" s="433"/>
      <c r="EE83" s="433"/>
      <c r="EF83" s="433"/>
      <c r="EG83" s="433"/>
      <c r="EH83" s="433"/>
      <c r="EI83" s="433"/>
      <c r="EL83" s="433"/>
      <c r="EM83" s="433"/>
      <c r="EN83" s="433"/>
      <c r="EO83" s="433"/>
      <c r="EP83" s="433"/>
      <c r="EQ83" s="433"/>
      <c r="ER83" s="433"/>
      <c r="ES83" s="433"/>
      <c r="ET83" s="433"/>
      <c r="EU83" s="433"/>
      <c r="EV83" s="433"/>
      <c r="EW83" s="433"/>
      <c r="EX83" s="433"/>
      <c r="EY83" s="433"/>
      <c r="EZ83" s="433"/>
      <c r="FA83" s="433"/>
      <c r="FB83" s="433"/>
      <c r="FC83" s="433"/>
      <c r="FD83" s="433"/>
      <c r="FE83" s="433"/>
      <c r="FF83" s="433"/>
      <c r="FG83" s="433"/>
      <c r="FH83" s="433"/>
      <c r="FI83" s="437"/>
      <c r="FJ83" s="433"/>
      <c r="FK83" s="433"/>
      <c r="FL83" s="433"/>
      <c r="FM83" s="433"/>
      <c r="FN83" s="433"/>
      <c r="FO83" s="433"/>
      <c r="FP83" s="433"/>
      <c r="FQ83" s="433"/>
      <c r="FR83" s="433"/>
      <c r="FS83" s="433"/>
      <c r="FT83" s="433"/>
      <c r="FU83" s="433"/>
      <c r="FV83" s="443"/>
    </row>
    <row r="84" spans="3:178" ht="3.75" customHeight="1" thickBot="1" x14ac:dyDescent="0.2">
      <c r="C84" s="449"/>
      <c r="D84" s="433"/>
      <c r="E84" s="433"/>
      <c r="F84" s="433"/>
      <c r="G84" s="433"/>
      <c r="H84" s="433"/>
      <c r="I84" s="433"/>
      <c r="J84" s="433"/>
      <c r="K84" s="433"/>
      <c r="L84" s="433"/>
      <c r="M84" s="433"/>
      <c r="N84" s="433"/>
      <c r="O84" s="433"/>
      <c r="P84" s="433"/>
      <c r="Q84" s="433"/>
      <c r="R84" s="433"/>
      <c r="S84" s="433"/>
      <c r="T84" s="433"/>
      <c r="U84" s="433"/>
      <c r="V84" s="433"/>
      <c r="W84" s="433"/>
      <c r="X84" s="433"/>
      <c r="Y84" s="433"/>
      <c r="Z84" s="433"/>
      <c r="AA84" s="433"/>
      <c r="AB84" s="433"/>
      <c r="AC84" s="433"/>
      <c r="AD84" s="433"/>
      <c r="AE84" s="433"/>
      <c r="AF84" s="433"/>
      <c r="AG84" s="433"/>
      <c r="AH84" s="433"/>
      <c r="AI84" s="433"/>
      <c r="AJ84" s="433"/>
      <c r="AK84" s="433"/>
      <c r="AL84" s="433"/>
      <c r="AM84" s="433"/>
      <c r="AN84" s="433"/>
      <c r="AO84" s="433"/>
      <c r="AP84" s="433"/>
      <c r="AQ84" s="433"/>
      <c r="AR84" s="433"/>
      <c r="AS84" s="433"/>
      <c r="AV84" s="433"/>
      <c r="AW84" s="433"/>
      <c r="AX84" s="433"/>
      <c r="AY84" s="433"/>
      <c r="AZ84" s="433"/>
      <c r="BA84" s="433"/>
      <c r="BB84" s="433"/>
      <c r="BC84" s="433"/>
      <c r="BD84" s="433"/>
      <c r="BE84" s="433"/>
      <c r="BF84" s="433"/>
      <c r="BG84" s="433"/>
      <c r="BH84" s="433"/>
      <c r="BI84" s="433"/>
      <c r="BJ84" s="433"/>
      <c r="BK84" s="433"/>
      <c r="BL84" s="433"/>
      <c r="BM84" s="433"/>
      <c r="BN84" s="433"/>
      <c r="BO84" s="433"/>
      <c r="BP84" s="433"/>
      <c r="BQ84" s="433"/>
      <c r="BR84" s="433"/>
      <c r="BS84" s="437"/>
      <c r="BT84" s="433"/>
      <c r="BU84" s="433"/>
      <c r="BV84" s="433"/>
      <c r="BW84" s="433"/>
      <c r="BX84" s="433"/>
      <c r="BY84" s="433"/>
      <c r="BZ84" s="433"/>
      <c r="CA84" s="433"/>
      <c r="CB84" s="433"/>
      <c r="CC84" s="433"/>
      <c r="CD84" s="433"/>
      <c r="CE84" s="433"/>
      <c r="CF84" s="443"/>
      <c r="CG84" s="431"/>
      <c r="CH84" s="431"/>
      <c r="CS84" s="449"/>
      <c r="CT84" s="433"/>
      <c r="CU84" s="433"/>
      <c r="CV84" s="433"/>
      <c r="CW84" s="433"/>
      <c r="CX84" s="433"/>
      <c r="CY84" s="433"/>
      <c r="CZ84" s="433"/>
      <c r="DA84" s="433"/>
      <c r="DB84" s="433"/>
      <c r="DC84" s="433"/>
      <c r="DD84" s="433"/>
      <c r="DE84" s="433"/>
      <c r="DF84" s="433"/>
      <c r="DG84" s="433"/>
      <c r="DH84" s="433"/>
      <c r="DI84" s="433"/>
      <c r="DJ84" s="433"/>
      <c r="DK84" s="433"/>
      <c r="DL84" s="433"/>
      <c r="DM84" s="433"/>
      <c r="DN84" s="433"/>
      <c r="DO84" s="433"/>
      <c r="DP84" s="433"/>
      <c r="DQ84" s="433"/>
      <c r="DR84" s="433"/>
      <c r="DS84" s="433"/>
      <c r="DT84" s="433"/>
      <c r="DU84" s="433"/>
      <c r="DV84" s="433"/>
      <c r="DW84" s="433"/>
      <c r="DX84" s="433"/>
      <c r="DY84" s="433"/>
      <c r="DZ84" s="433"/>
      <c r="EA84" s="433"/>
      <c r="EB84" s="433"/>
      <c r="EC84" s="433"/>
      <c r="ED84" s="433"/>
      <c r="EE84" s="433"/>
      <c r="EF84" s="433"/>
      <c r="EG84" s="433"/>
      <c r="EH84" s="433"/>
      <c r="EI84" s="433"/>
      <c r="EL84" s="433"/>
      <c r="EM84" s="433"/>
      <c r="EN84" s="433"/>
      <c r="EO84" s="433"/>
      <c r="EP84" s="433"/>
      <c r="EQ84" s="433"/>
      <c r="ER84" s="433"/>
      <c r="ES84" s="433"/>
      <c r="ET84" s="433"/>
      <c r="EU84" s="433"/>
      <c r="EV84" s="433"/>
      <c r="EW84" s="433"/>
      <c r="EX84" s="433"/>
      <c r="EY84" s="433"/>
      <c r="EZ84" s="433"/>
      <c r="FA84" s="433"/>
      <c r="FB84" s="433"/>
      <c r="FC84" s="433"/>
      <c r="FD84" s="433"/>
      <c r="FE84" s="433"/>
      <c r="FF84" s="433"/>
      <c r="FG84" s="433"/>
      <c r="FH84" s="433"/>
      <c r="FI84" s="437"/>
      <c r="FJ84" s="433"/>
      <c r="FK84" s="433"/>
      <c r="FL84" s="433"/>
      <c r="FM84" s="433"/>
      <c r="FN84" s="433"/>
      <c r="FO84" s="433"/>
      <c r="FP84" s="433"/>
      <c r="FQ84" s="433"/>
      <c r="FR84" s="433"/>
      <c r="FS84" s="433"/>
      <c r="FT84" s="433"/>
      <c r="FU84" s="433"/>
      <c r="FV84" s="443"/>
    </row>
    <row r="85" spans="3:178" ht="3.75" customHeight="1" thickTop="1" x14ac:dyDescent="0.15">
      <c r="C85" s="449"/>
      <c r="D85" s="433"/>
      <c r="E85" s="433"/>
      <c r="F85" s="433"/>
      <c r="G85" s="433"/>
      <c r="H85" s="433"/>
      <c r="I85" s="433"/>
      <c r="J85" s="433"/>
      <c r="K85" s="433"/>
      <c r="L85" s="433"/>
      <c r="M85" s="433"/>
      <c r="N85" s="433"/>
      <c r="O85" s="1595"/>
      <c r="P85" s="1596"/>
      <c r="Q85" s="1596"/>
      <c r="R85" s="1596"/>
      <c r="S85" s="1596"/>
      <c r="T85" s="1596"/>
      <c r="U85" s="1596"/>
      <c r="V85" s="1596"/>
      <c r="W85" s="1596"/>
      <c r="X85" s="1596"/>
      <c r="Y85" s="1596"/>
      <c r="Z85" s="1596"/>
      <c r="AA85" s="1596"/>
      <c r="AB85" s="1596"/>
      <c r="AC85" s="1596"/>
      <c r="AD85" s="1596"/>
      <c r="AE85" s="1596"/>
      <c r="AF85" s="1596"/>
      <c r="AG85" s="1596"/>
      <c r="AH85" s="1596"/>
      <c r="AI85" s="1596"/>
      <c r="AJ85" s="1596"/>
      <c r="AK85" s="1596"/>
      <c r="AL85" s="1596"/>
      <c r="AM85" s="1596"/>
      <c r="AN85" s="1596"/>
      <c r="AO85" s="1596"/>
      <c r="AP85" s="1596"/>
      <c r="AQ85" s="1596"/>
      <c r="AR85" s="1596"/>
      <c r="AS85" s="1596"/>
      <c r="AT85" s="1596"/>
      <c r="AU85" s="1596"/>
      <c r="AV85" s="1596"/>
      <c r="AW85" s="1596"/>
      <c r="AX85" s="1596"/>
      <c r="AY85" s="1596"/>
      <c r="AZ85" s="1596"/>
      <c r="BA85" s="1596"/>
      <c r="BB85" s="1596"/>
      <c r="BC85" s="1596"/>
      <c r="BD85" s="1596"/>
      <c r="BE85" s="1596"/>
      <c r="BF85" s="1596"/>
      <c r="BG85" s="1596"/>
      <c r="BH85" s="1596"/>
      <c r="BI85" s="1596"/>
      <c r="BJ85" s="1596"/>
      <c r="BK85" s="1596"/>
      <c r="BL85" s="1596"/>
      <c r="BM85" s="1596"/>
      <c r="BN85" s="1596"/>
      <c r="BO85" s="1596"/>
      <c r="BP85" s="1596"/>
      <c r="BQ85" s="1596"/>
      <c r="BR85" s="1596"/>
      <c r="BS85" s="1596"/>
      <c r="BT85" s="1597"/>
      <c r="BU85" s="433"/>
      <c r="BV85" s="433"/>
      <c r="BW85" s="433"/>
      <c r="BX85" s="433"/>
      <c r="BY85" s="433"/>
      <c r="BZ85" s="433"/>
      <c r="CA85" s="433"/>
      <c r="CB85" s="433"/>
      <c r="CC85" s="433"/>
      <c r="CD85" s="433"/>
      <c r="CE85" s="433"/>
      <c r="CF85" s="443"/>
      <c r="CG85" s="431"/>
      <c r="CH85" s="431"/>
      <c r="CS85" s="449"/>
      <c r="CT85" s="433"/>
      <c r="CU85" s="433"/>
      <c r="CV85" s="433"/>
      <c r="CW85" s="433"/>
      <c r="CX85" s="433"/>
      <c r="CY85" s="433"/>
      <c r="CZ85" s="433"/>
      <c r="DA85" s="433"/>
      <c r="DB85" s="433"/>
      <c r="DC85" s="433"/>
      <c r="DD85" s="433"/>
      <c r="DE85" s="1595"/>
      <c r="DF85" s="1596"/>
      <c r="DG85" s="1596"/>
      <c r="DH85" s="1596"/>
      <c r="DI85" s="1596"/>
      <c r="DJ85" s="1596"/>
      <c r="DK85" s="1596"/>
      <c r="DL85" s="1596"/>
      <c r="DM85" s="1596"/>
      <c r="DN85" s="1596"/>
      <c r="DO85" s="1596"/>
      <c r="DP85" s="1596"/>
      <c r="DQ85" s="1596"/>
      <c r="DR85" s="1596"/>
      <c r="DS85" s="1596"/>
      <c r="DT85" s="1596"/>
      <c r="DU85" s="1596"/>
      <c r="DV85" s="1596"/>
      <c r="DW85" s="1596"/>
      <c r="DX85" s="1596"/>
      <c r="DY85" s="1596"/>
      <c r="DZ85" s="1596"/>
      <c r="EA85" s="1596"/>
      <c r="EB85" s="1596"/>
      <c r="EC85" s="1596"/>
      <c r="ED85" s="1596"/>
      <c r="EE85" s="1596"/>
      <c r="EF85" s="1596"/>
      <c r="EG85" s="1596"/>
      <c r="EH85" s="1596"/>
      <c r="EI85" s="1596"/>
      <c r="EJ85" s="1596"/>
      <c r="EK85" s="1596"/>
      <c r="EL85" s="1596"/>
      <c r="EM85" s="1596"/>
      <c r="EN85" s="1596"/>
      <c r="EO85" s="1596"/>
      <c r="EP85" s="1596"/>
      <c r="EQ85" s="1596"/>
      <c r="ER85" s="1596"/>
      <c r="ES85" s="1596"/>
      <c r="ET85" s="1596"/>
      <c r="EU85" s="1596"/>
      <c r="EV85" s="1596"/>
      <c r="EW85" s="1596"/>
      <c r="EX85" s="1596"/>
      <c r="EY85" s="1596"/>
      <c r="EZ85" s="1596"/>
      <c r="FA85" s="1596"/>
      <c r="FB85" s="1596"/>
      <c r="FC85" s="1596"/>
      <c r="FD85" s="1596"/>
      <c r="FE85" s="1596"/>
      <c r="FF85" s="1596"/>
      <c r="FG85" s="1596"/>
      <c r="FH85" s="1596"/>
      <c r="FI85" s="1596"/>
      <c r="FJ85" s="1597"/>
      <c r="FK85" s="433"/>
      <c r="FL85" s="433"/>
      <c r="FM85" s="433"/>
      <c r="FN85" s="433"/>
      <c r="FO85" s="433"/>
      <c r="FP85" s="433"/>
      <c r="FQ85" s="433"/>
      <c r="FR85" s="433"/>
      <c r="FS85" s="433"/>
      <c r="FT85" s="433"/>
      <c r="FU85" s="433"/>
      <c r="FV85" s="443"/>
    </row>
    <row r="86" spans="3:178" ht="3.75" customHeight="1" x14ac:dyDescent="0.15">
      <c r="C86" s="449"/>
      <c r="D86" s="433"/>
      <c r="E86" s="433"/>
      <c r="F86" s="433"/>
      <c r="G86" s="433"/>
      <c r="H86" s="433"/>
      <c r="I86" s="433"/>
      <c r="J86" s="433"/>
      <c r="K86" s="433"/>
      <c r="L86" s="433"/>
      <c r="M86" s="433"/>
      <c r="N86" s="433"/>
      <c r="O86" s="1598"/>
      <c r="P86" s="1599"/>
      <c r="Q86" s="1599"/>
      <c r="R86" s="1599"/>
      <c r="S86" s="1599"/>
      <c r="T86" s="1599"/>
      <c r="U86" s="1599"/>
      <c r="V86" s="1599"/>
      <c r="W86" s="1599"/>
      <c r="X86" s="1599"/>
      <c r="Y86" s="1599"/>
      <c r="Z86" s="1599"/>
      <c r="AA86" s="1599"/>
      <c r="AB86" s="1599"/>
      <c r="AC86" s="1599"/>
      <c r="AD86" s="1599"/>
      <c r="AE86" s="1599"/>
      <c r="AF86" s="1599"/>
      <c r="AG86" s="1599"/>
      <c r="AH86" s="1599"/>
      <c r="AI86" s="1599"/>
      <c r="AJ86" s="1599"/>
      <c r="AK86" s="1599"/>
      <c r="AL86" s="1599"/>
      <c r="AM86" s="1599"/>
      <c r="AN86" s="1599"/>
      <c r="AO86" s="1599"/>
      <c r="AP86" s="1599"/>
      <c r="AQ86" s="1599"/>
      <c r="AR86" s="1599"/>
      <c r="AS86" s="1599"/>
      <c r="AT86" s="1599"/>
      <c r="AU86" s="1599"/>
      <c r="AV86" s="1599"/>
      <c r="AW86" s="1599"/>
      <c r="AX86" s="1599"/>
      <c r="AY86" s="1599"/>
      <c r="AZ86" s="1599"/>
      <c r="BA86" s="1599"/>
      <c r="BB86" s="1599"/>
      <c r="BC86" s="1599"/>
      <c r="BD86" s="1599"/>
      <c r="BE86" s="1599"/>
      <c r="BF86" s="1599"/>
      <c r="BG86" s="1599"/>
      <c r="BH86" s="1599"/>
      <c r="BI86" s="1599"/>
      <c r="BJ86" s="1599"/>
      <c r="BK86" s="1599"/>
      <c r="BL86" s="1599"/>
      <c r="BM86" s="1599"/>
      <c r="BN86" s="1599"/>
      <c r="BO86" s="1599"/>
      <c r="BP86" s="1599"/>
      <c r="BQ86" s="1599"/>
      <c r="BR86" s="1599"/>
      <c r="BS86" s="1599"/>
      <c r="BT86" s="1600"/>
      <c r="BU86" s="433"/>
      <c r="BV86" s="433"/>
      <c r="BW86" s="433"/>
      <c r="BX86" s="433"/>
      <c r="BY86" s="433"/>
      <c r="BZ86" s="433"/>
      <c r="CA86" s="433"/>
      <c r="CB86" s="433"/>
      <c r="CC86" s="433"/>
      <c r="CD86" s="433"/>
      <c r="CE86" s="433"/>
      <c r="CF86" s="443"/>
      <c r="CG86" s="431"/>
      <c r="CH86" s="431"/>
      <c r="CS86" s="449"/>
      <c r="CT86" s="433"/>
      <c r="CU86" s="433"/>
      <c r="CV86" s="433"/>
      <c r="CW86" s="433"/>
      <c r="CX86" s="433"/>
      <c r="CY86" s="433"/>
      <c r="CZ86" s="433"/>
      <c r="DA86" s="433"/>
      <c r="DB86" s="433"/>
      <c r="DC86" s="433"/>
      <c r="DD86" s="433"/>
      <c r="DE86" s="1598"/>
      <c r="DF86" s="1599"/>
      <c r="DG86" s="1599"/>
      <c r="DH86" s="1599"/>
      <c r="DI86" s="1599"/>
      <c r="DJ86" s="1599"/>
      <c r="DK86" s="1599"/>
      <c r="DL86" s="1599"/>
      <c r="DM86" s="1599"/>
      <c r="DN86" s="1599"/>
      <c r="DO86" s="1599"/>
      <c r="DP86" s="1599"/>
      <c r="DQ86" s="1599"/>
      <c r="DR86" s="1599"/>
      <c r="DS86" s="1599"/>
      <c r="DT86" s="1599"/>
      <c r="DU86" s="1599"/>
      <c r="DV86" s="1599"/>
      <c r="DW86" s="1599"/>
      <c r="DX86" s="1599"/>
      <c r="DY86" s="1599"/>
      <c r="DZ86" s="1599"/>
      <c r="EA86" s="1599"/>
      <c r="EB86" s="1599"/>
      <c r="EC86" s="1599"/>
      <c r="ED86" s="1599"/>
      <c r="EE86" s="1599"/>
      <c r="EF86" s="1599"/>
      <c r="EG86" s="1599"/>
      <c r="EH86" s="1599"/>
      <c r="EI86" s="1599"/>
      <c r="EJ86" s="1599"/>
      <c r="EK86" s="1599"/>
      <c r="EL86" s="1599"/>
      <c r="EM86" s="1599"/>
      <c r="EN86" s="1599"/>
      <c r="EO86" s="1599"/>
      <c r="EP86" s="1599"/>
      <c r="EQ86" s="1599"/>
      <c r="ER86" s="1599"/>
      <c r="ES86" s="1599"/>
      <c r="ET86" s="1599"/>
      <c r="EU86" s="1599"/>
      <c r="EV86" s="1599"/>
      <c r="EW86" s="1599"/>
      <c r="EX86" s="1599"/>
      <c r="EY86" s="1599"/>
      <c r="EZ86" s="1599"/>
      <c r="FA86" s="1599"/>
      <c r="FB86" s="1599"/>
      <c r="FC86" s="1599"/>
      <c r="FD86" s="1599"/>
      <c r="FE86" s="1599"/>
      <c r="FF86" s="1599"/>
      <c r="FG86" s="1599"/>
      <c r="FH86" s="1599"/>
      <c r="FI86" s="1599"/>
      <c r="FJ86" s="1600"/>
      <c r="FK86" s="433"/>
      <c r="FL86" s="433"/>
      <c r="FM86" s="433"/>
      <c r="FN86" s="433"/>
      <c r="FO86" s="433"/>
      <c r="FP86" s="433"/>
      <c r="FQ86" s="433"/>
      <c r="FR86" s="433"/>
      <c r="FS86" s="433"/>
      <c r="FT86" s="433"/>
      <c r="FU86" s="433"/>
      <c r="FV86" s="443"/>
    </row>
    <row r="87" spans="3:178" ht="3.75" customHeight="1" x14ac:dyDescent="0.15">
      <c r="C87" s="449"/>
      <c r="D87" s="433"/>
      <c r="E87" s="433"/>
      <c r="F87" s="433"/>
      <c r="G87" s="433"/>
      <c r="H87" s="433"/>
      <c r="I87" s="433"/>
      <c r="J87" s="433"/>
      <c r="K87" s="433"/>
      <c r="L87" s="433"/>
      <c r="M87" s="433"/>
      <c r="N87" s="433"/>
      <c r="O87" s="1598"/>
      <c r="P87" s="1599"/>
      <c r="Q87" s="1599"/>
      <c r="R87" s="1599"/>
      <c r="S87" s="1599"/>
      <c r="T87" s="1599"/>
      <c r="U87" s="1599"/>
      <c r="V87" s="1599"/>
      <c r="W87" s="1599"/>
      <c r="X87" s="1599"/>
      <c r="Y87" s="1599"/>
      <c r="Z87" s="1599"/>
      <c r="AA87" s="1599"/>
      <c r="AB87" s="1599"/>
      <c r="AC87" s="1599"/>
      <c r="AD87" s="1599"/>
      <c r="AE87" s="1599"/>
      <c r="AF87" s="1599"/>
      <c r="AG87" s="1599"/>
      <c r="AH87" s="1599"/>
      <c r="AI87" s="1599"/>
      <c r="AJ87" s="1599"/>
      <c r="AK87" s="1599"/>
      <c r="AL87" s="1599"/>
      <c r="AM87" s="1599"/>
      <c r="AN87" s="1599"/>
      <c r="AO87" s="1599"/>
      <c r="AP87" s="1599"/>
      <c r="AQ87" s="1599"/>
      <c r="AR87" s="1599"/>
      <c r="AS87" s="1599"/>
      <c r="AT87" s="1599"/>
      <c r="AU87" s="1599"/>
      <c r="AV87" s="1599"/>
      <c r="AW87" s="1599"/>
      <c r="AX87" s="1599"/>
      <c r="AY87" s="1599"/>
      <c r="AZ87" s="1599"/>
      <c r="BA87" s="1599"/>
      <c r="BB87" s="1599"/>
      <c r="BC87" s="1599"/>
      <c r="BD87" s="1599"/>
      <c r="BE87" s="1599"/>
      <c r="BF87" s="1599"/>
      <c r="BG87" s="1599"/>
      <c r="BH87" s="1599"/>
      <c r="BI87" s="1599"/>
      <c r="BJ87" s="1599"/>
      <c r="BK87" s="1599"/>
      <c r="BL87" s="1599"/>
      <c r="BM87" s="1599"/>
      <c r="BN87" s="1599"/>
      <c r="BO87" s="1599"/>
      <c r="BP87" s="1599"/>
      <c r="BQ87" s="1599"/>
      <c r="BR87" s="1599"/>
      <c r="BS87" s="1599"/>
      <c r="BT87" s="1600"/>
      <c r="BU87" s="433"/>
      <c r="BV87" s="433"/>
      <c r="BW87" s="433"/>
      <c r="BX87" s="433"/>
      <c r="BY87" s="433"/>
      <c r="BZ87" s="433"/>
      <c r="CA87" s="433"/>
      <c r="CB87" s="433"/>
      <c r="CC87" s="433"/>
      <c r="CD87" s="433"/>
      <c r="CE87" s="433"/>
      <c r="CF87" s="443"/>
      <c r="CG87" s="431"/>
      <c r="CH87" s="431"/>
      <c r="CS87" s="449"/>
      <c r="CT87" s="433"/>
      <c r="CU87" s="433"/>
      <c r="CV87" s="433"/>
      <c r="CW87" s="433"/>
      <c r="CX87" s="433"/>
      <c r="CY87" s="433"/>
      <c r="CZ87" s="433"/>
      <c r="DA87" s="433"/>
      <c r="DB87" s="433"/>
      <c r="DC87" s="433"/>
      <c r="DD87" s="433"/>
      <c r="DE87" s="1598"/>
      <c r="DF87" s="1599"/>
      <c r="DG87" s="1599"/>
      <c r="DH87" s="1599"/>
      <c r="DI87" s="1599"/>
      <c r="DJ87" s="1599"/>
      <c r="DK87" s="1599"/>
      <c r="DL87" s="1599"/>
      <c r="DM87" s="1599"/>
      <c r="DN87" s="1599"/>
      <c r="DO87" s="1599"/>
      <c r="DP87" s="1599"/>
      <c r="DQ87" s="1599"/>
      <c r="DR87" s="1599"/>
      <c r="DS87" s="1599"/>
      <c r="DT87" s="1599"/>
      <c r="DU87" s="1599"/>
      <c r="DV87" s="1599"/>
      <c r="DW87" s="1599"/>
      <c r="DX87" s="1599"/>
      <c r="DY87" s="1599"/>
      <c r="DZ87" s="1599"/>
      <c r="EA87" s="1599"/>
      <c r="EB87" s="1599"/>
      <c r="EC87" s="1599"/>
      <c r="ED87" s="1599"/>
      <c r="EE87" s="1599"/>
      <c r="EF87" s="1599"/>
      <c r="EG87" s="1599"/>
      <c r="EH87" s="1599"/>
      <c r="EI87" s="1599"/>
      <c r="EJ87" s="1599"/>
      <c r="EK87" s="1599"/>
      <c r="EL87" s="1599"/>
      <c r="EM87" s="1599"/>
      <c r="EN87" s="1599"/>
      <c r="EO87" s="1599"/>
      <c r="EP87" s="1599"/>
      <c r="EQ87" s="1599"/>
      <c r="ER87" s="1599"/>
      <c r="ES87" s="1599"/>
      <c r="ET87" s="1599"/>
      <c r="EU87" s="1599"/>
      <c r="EV87" s="1599"/>
      <c r="EW87" s="1599"/>
      <c r="EX87" s="1599"/>
      <c r="EY87" s="1599"/>
      <c r="EZ87" s="1599"/>
      <c r="FA87" s="1599"/>
      <c r="FB87" s="1599"/>
      <c r="FC87" s="1599"/>
      <c r="FD87" s="1599"/>
      <c r="FE87" s="1599"/>
      <c r="FF87" s="1599"/>
      <c r="FG87" s="1599"/>
      <c r="FH87" s="1599"/>
      <c r="FI87" s="1599"/>
      <c r="FJ87" s="1600"/>
      <c r="FK87" s="433"/>
      <c r="FL87" s="433"/>
      <c r="FM87" s="433"/>
      <c r="FN87" s="433"/>
      <c r="FO87" s="433"/>
      <c r="FP87" s="433"/>
      <c r="FQ87" s="433"/>
      <c r="FR87" s="433"/>
      <c r="FS87" s="433"/>
      <c r="FT87" s="433"/>
      <c r="FU87" s="433"/>
      <c r="FV87" s="443"/>
    </row>
    <row r="88" spans="3:178" ht="3.75" customHeight="1" x14ac:dyDescent="0.15">
      <c r="C88" s="449"/>
      <c r="D88" s="433"/>
      <c r="E88" s="433"/>
      <c r="F88" s="433"/>
      <c r="G88" s="433"/>
      <c r="H88" s="433"/>
      <c r="I88" s="433"/>
      <c r="J88" s="433"/>
      <c r="K88" s="433"/>
      <c r="L88" s="433"/>
      <c r="M88" s="433"/>
      <c r="N88" s="433"/>
      <c r="O88" s="1598"/>
      <c r="P88" s="1599"/>
      <c r="Q88" s="1599"/>
      <c r="R88" s="1599"/>
      <c r="S88" s="1599"/>
      <c r="T88" s="1599"/>
      <c r="U88" s="1599"/>
      <c r="V88" s="1599"/>
      <c r="W88" s="1599"/>
      <c r="X88" s="1599"/>
      <c r="Y88" s="1599"/>
      <c r="Z88" s="1599"/>
      <c r="AA88" s="1599"/>
      <c r="AB88" s="1599"/>
      <c r="AC88" s="1599"/>
      <c r="AD88" s="1599"/>
      <c r="AE88" s="1599"/>
      <c r="AF88" s="1599"/>
      <c r="AG88" s="1599"/>
      <c r="AH88" s="1599"/>
      <c r="AI88" s="1599"/>
      <c r="AJ88" s="1599"/>
      <c r="AK88" s="1599"/>
      <c r="AL88" s="1599"/>
      <c r="AM88" s="1599"/>
      <c r="AN88" s="1599"/>
      <c r="AO88" s="1599"/>
      <c r="AP88" s="1599"/>
      <c r="AQ88" s="1599"/>
      <c r="AR88" s="1599"/>
      <c r="AS88" s="1599"/>
      <c r="AT88" s="1599"/>
      <c r="AU88" s="1599"/>
      <c r="AV88" s="1599"/>
      <c r="AW88" s="1599"/>
      <c r="AX88" s="1599"/>
      <c r="AY88" s="1599"/>
      <c r="AZ88" s="1599"/>
      <c r="BA88" s="1599"/>
      <c r="BB88" s="1599"/>
      <c r="BC88" s="1599"/>
      <c r="BD88" s="1599"/>
      <c r="BE88" s="1599"/>
      <c r="BF88" s="1599"/>
      <c r="BG88" s="1599"/>
      <c r="BH88" s="1599"/>
      <c r="BI88" s="1599"/>
      <c r="BJ88" s="1599"/>
      <c r="BK88" s="1599"/>
      <c r="BL88" s="1599"/>
      <c r="BM88" s="1599"/>
      <c r="BN88" s="1599"/>
      <c r="BO88" s="1599"/>
      <c r="BP88" s="1599"/>
      <c r="BQ88" s="1599"/>
      <c r="BR88" s="1599"/>
      <c r="BS88" s="1599"/>
      <c r="BT88" s="1600"/>
      <c r="BU88" s="433"/>
      <c r="BV88" s="433"/>
      <c r="BW88" s="433"/>
      <c r="BX88" s="433"/>
      <c r="BY88" s="433"/>
      <c r="BZ88" s="433"/>
      <c r="CA88" s="433"/>
      <c r="CB88" s="433"/>
      <c r="CC88" s="433"/>
      <c r="CD88" s="433"/>
      <c r="CE88" s="433"/>
      <c r="CF88" s="443"/>
      <c r="CG88" s="431"/>
      <c r="CH88" s="431"/>
      <c r="CS88" s="449"/>
      <c r="CT88" s="433"/>
      <c r="CU88" s="433"/>
      <c r="CV88" s="433"/>
      <c r="CW88" s="433"/>
      <c r="CX88" s="433"/>
      <c r="CY88" s="433"/>
      <c r="CZ88" s="433"/>
      <c r="DA88" s="433"/>
      <c r="DB88" s="433"/>
      <c r="DC88" s="433"/>
      <c r="DD88" s="433"/>
      <c r="DE88" s="1598"/>
      <c r="DF88" s="1599"/>
      <c r="DG88" s="1599"/>
      <c r="DH88" s="1599"/>
      <c r="DI88" s="1599"/>
      <c r="DJ88" s="1599"/>
      <c r="DK88" s="1599"/>
      <c r="DL88" s="1599"/>
      <c r="DM88" s="1599"/>
      <c r="DN88" s="1599"/>
      <c r="DO88" s="1599"/>
      <c r="DP88" s="1599"/>
      <c r="DQ88" s="1599"/>
      <c r="DR88" s="1599"/>
      <c r="DS88" s="1599"/>
      <c r="DT88" s="1599"/>
      <c r="DU88" s="1599"/>
      <c r="DV88" s="1599"/>
      <c r="DW88" s="1599"/>
      <c r="DX88" s="1599"/>
      <c r="DY88" s="1599"/>
      <c r="DZ88" s="1599"/>
      <c r="EA88" s="1599"/>
      <c r="EB88" s="1599"/>
      <c r="EC88" s="1599"/>
      <c r="ED88" s="1599"/>
      <c r="EE88" s="1599"/>
      <c r="EF88" s="1599"/>
      <c r="EG88" s="1599"/>
      <c r="EH88" s="1599"/>
      <c r="EI88" s="1599"/>
      <c r="EJ88" s="1599"/>
      <c r="EK88" s="1599"/>
      <c r="EL88" s="1599"/>
      <c r="EM88" s="1599"/>
      <c r="EN88" s="1599"/>
      <c r="EO88" s="1599"/>
      <c r="EP88" s="1599"/>
      <c r="EQ88" s="1599"/>
      <c r="ER88" s="1599"/>
      <c r="ES88" s="1599"/>
      <c r="ET88" s="1599"/>
      <c r="EU88" s="1599"/>
      <c r="EV88" s="1599"/>
      <c r="EW88" s="1599"/>
      <c r="EX88" s="1599"/>
      <c r="EY88" s="1599"/>
      <c r="EZ88" s="1599"/>
      <c r="FA88" s="1599"/>
      <c r="FB88" s="1599"/>
      <c r="FC88" s="1599"/>
      <c r="FD88" s="1599"/>
      <c r="FE88" s="1599"/>
      <c r="FF88" s="1599"/>
      <c r="FG88" s="1599"/>
      <c r="FH88" s="1599"/>
      <c r="FI88" s="1599"/>
      <c r="FJ88" s="1600"/>
      <c r="FK88" s="433"/>
      <c r="FL88" s="433"/>
      <c r="FM88" s="433"/>
      <c r="FN88" s="433"/>
      <c r="FO88" s="433"/>
      <c r="FP88" s="433"/>
      <c r="FQ88" s="433"/>
      <c r="FR88" s="433"/>
      <c r="FS88" s="433"/>
      <c r="FT88" s="433"/>
      <c r="FU88" s="433"/>
      <c r="FV88" s="443"/>
    </row>
    <row r="89" spans="3:178" ht="3.75" customHeight="1" x14ac:dyDescent="0.15">
      <c r="C89" s="449"/>
      <c r="D89" s="433"/>
      <c r="E89" s="433"/>
      <c r="F89" s="433"/>
      <c r="G89" s="433"/>
      <c r="H89" s="433"/>
      <c r="I89" s="433"/>
      <c r="J89" s="433"/>
      <c r="K89" s="433"/>
      <c r="L89" s="433"/>
      <c r="M89" s="433"/>
      <c r="N89" s="433"/>
      <c r="O89" s="1598"/>
      <c r="P89" s="1599"/>
      <c r="Q89" s="1599"/>
      <c r="R89" s="1599"/>
      <c r="S89" s="1599"/>
      <c r="T89" s="1599"/>
      <c r="U89" s="1599"/>
      <c r="V89" s="1599"/>
      <c r="W89" s="1599"/>
      <c r="X89" s="1599"/>
      <c r="Y89" s="1599"/>
      <c r="Z89" s="1599"/>
      <c r="AA89" s="1599"/>
      <c r="AB89" s="1599"/>
      <c r="AC89" s="1599"/>
      <c r="AD89" s="1599"/>
      <c r="AE89" s="1599"/>
      <c r="AF89" s="1599"/>
      <c r="AG89" s="1599"/>
      <c r="AH89" s="1599"/>
      <c r="AI89" s="1599"/>
      <c r="AJ89" s="1599"/>
      <c r="AK89" s="1599"/>
      <c r="AL89" s="1599"/>
      <c r="AM89" s="1599"/>
      <c r="AN89" s="1599"/>
      <c r="AO89" s="1599"/>
      <c r="AP89" s="1599"/>
      <c r="AQ89" s="1599"/>
      <c r="AR89" s="1599"/>
      <c r="AS89" s="1599"/>
      <c r="AT89" s="1599"/>
      <c r="AU89" s="1599"/>
      <c r="AV89" s="1599"/>
      <c r="AW89" s="1599"/>
      <c r="AX89" s="1599"/>
      <c r="AY89" s="1599"/>
      <c r="AZ89" s="1599"/>
      <c r="BA89" s="1599"/>
      <c r="BB89" s="1599"/>
      <c r="BC89" s="1599"/>
      <c r="BD89" s="1599"/>
      <c r="BE89" s="1599"/>
      <c r="BF89" s="1599"/>
      <c r="BG89" s="1599"/>
      <c r="BH89" s="1599"/>
      <c r="BI89" s="1599"/>
      <c r="BJ89" s="1599"/>
      <c r="BK89" s="1599"/>
      <c r="BL89" s="1599"/>
      <c r="BM89" s="1599"/>
      <c r="BN89" s="1599"/>
      <c r="BO89" s="1599"/>
      <c r="BP89" s="1599"/>
      <c r="BQ89" s="1599"/>
      <c r="BR89" s="1599"/>
      <c r="BS89" s="1599"/>
      <c r="BT89" s="1600"/>
      <c r="BU89" s="433"/>
      <c r="BV89" s="433"/>
      <c r="BW89" s="433"/>
      <c r="BX89" s="433"/>
      <c r="BY89" s="433"/>
      <c r="BZ89" s="433"/>
      <c r="CA89" s="433"/>
      <c r="CB89" s="433"/>
      <c r="CC89" s="433"/>
      <c r="CD89" s="433"/>
      <c r="CE89" s="433"/>
      <c r="CF89" s="443"/>
      <c r="CG89" s="431"/>
      <c r="CH89" s="431"/>
      <c r="CS89" s="449"/>
      <c r="CT89" s="433"/>
      <c r="CU89" s="433"/>
      <c r="CV89" s="433"/>
      <c r="CW89" s="433"/>
      <c r="CX89" s="433"/>
      <c r="CY89" s="433"/>
      <c r="CZ89" s="433"/>
      <c r="DA89" s="433"/>
      <c r="DB89" s="433"/>
      <c r="DC89" s="433"/>
      <c r="DD89" s="433"/>
      <c r="DE89" s="1598"/>
      <c r="DF89" s="1599"/>
      <c r="DG89" s="1599"/>
      <c r="DH89" s="1599"/>
      <c r="DI89" s="1599"/>
      <c r="DJ89" s="1599"/>
      <c r="DK89" s="1599"/>
      <c r="DL89" s="1599"/>
      <c r="DM89" s="1599"/>
      <c r="DN89" s="1599"/>
      <c r="DO89" s="1599"/>
      <c r="DP89" s="1599"/>
      <c r="DQ89" s="1599"/>
      <c r="DR89" s="1599"/>
      <c r="DS89" s="1599"/>
      <c r="DT89" s="1599"/>
      <c r="DU89" s="1599"/>
      <c r="DV89" s="1599"/>
      <c r="DW89" s="1599"/>
      <c r="DX89" s="1599"/>
      <c r="DY89" s="1599"/>
      <c r="DZ89" s="1599"/>
      <c r="EA89" s="1599"/>
      <c r="EB89" s="1599"/>
      <c r="EC89" s="1599"/>
      <c r="ED89" s="1599"/>
      <c r="EE89" s="1599"/>
      <c r="EF89" s="1599"/>
      <c r="EG89" s="1599"/>
      <c r="EH89" s="1599"/>
      <c r="EI89" s="1599"/>
      <c r="EJ89" s="1599"/>
      <c r="EK89" s="1599"/>
      <c r="EL89" s="1599"/>
      <c r="EM89" s="1599"/>
      <c r="EN89" s="1599"/>
      <c r="EO89" s="1599"/>
      <c r="EP89" s="1599"/>
      <c r="EQ89" s="1599"/>
      <c r="ER89" s="1599"/>
      <c r="ES89" s="1599"/>
      <c r="ET89" s="1599"/>
      <c r="EU89" s="1599"/>
      <c r="EV89" s="1599"/>
      <c r="EW89" s="1599"/>
      <c r="EX89" s="1599"/>
      <c r="EY89" s="1599"/>
      <c r="EZ89" s="1599"/>
      <c r="FA89" s="1599"/>
      <c r="FB89" s="1599"/>
      <c r="FC89" s="1599"/>
      <c r="FD89" s="1599"/>
      <c r="FE89" s="1599"/>
      <c r="FF89" s="1599"/>
      <c r="FG89" s="1599"/>
      <c r="FH89" s="1599"/>
      <c r="FI89" s="1599"/>
      <c r="FJ89" s="1600"/>
      <c r="FK89" s="433"/>
      <c r="FL89" s="433"/>
      <c r="FM89" s="433"/>
      <c r="FN89" s="433"/>
      <c r="FO89" s="433"/>
      <c r="FP89" s="433"/>
      <c r="FQ89" s="433"/>
      <c r="FR89" s="433"/>
      <c r="FS89" s="433"/>
      <c r="FT89" s="433"/>
      <c r="FU89" s="433"/>
      <c r="FV89" s="443"/>
    </row>
    <row r="90" spans="3:178" ht="3.75" customHeight="1" x14ac:dyDescent="0.15">
      <c r="C90" s="449"/>
      <c r="D90" s="433"/>
      <c r="E90" s="433"/>
      <c r="F90" s="433"/>
      <c r="G90" s="433"/>
      <c r="H90" s="433"/>
      <c r="I90" s="433"/>
      <c r="J90" s="433"/>
      <c r="K90" s="433"/>
      <c r="L90" s="433"/>
      <c r="M90" s="433"/>
      <c r="N90" s="433"/>
      <c r="O90" s="1598"/>
      <c r="P90" s="1599"/>
      <c r="Q90" s="1599"/>
      <c r="R90" s="1599"/>
      <c r="S90" s="1599"/>
      <c r="T90" s="1599"/>
      <c r="U90" s="1599"/>
      <c r="V90" s="1599"/>
      <c r="W90" s="1599"/>
      <c r="X90" s="1599"/>
      <c r="Y90" s="1599"/>
      <c r="Z90" s="1599"/>
      <c r="AA90" s="1599"/>
      <c r="AB90" s="1599"/>
      <c r="AC90" s="1599"/>
      <c r="AD90" s="1599"/>
      <c r="AE90" s="1599"/>
      <c r="AF90" s="1599"/>
      <c r="AG90" s="1599"/>
      <c r="AH90" s="1599"/>
      <c r="AI90" s="1599"/>
      <c r="AJ90" s="1599"/>
      <c r="AK90" s="1599"/>
      <c r="AL90" s="1599"/>
      <c r="AM90" s="1599"/>
      <c r="AN90" s="1599"/>
      <c r="AO90" s="1599"/>
      <c r="AP90" s="1599"/>
      <c r="AQ90" s="1599"/>
      <c r="AR90" s="1599"/>
      <c r="AS90" s="1599"/>
      <c r="AT90" s="1599"/>
      <c r="AU90" s="1599"/>
      <c r="AV90" s="1599"/>
      <c r="AW90" s="1599"/>
      <c r="AX90" s="1599"/>
      <c r="AY90" s="1599"/>
      <c r="AZ90" s="1599"/>
      <c r="BA90" s="1599"/>
      <c r="BB90" s="1599"/>
      <c r="BC90" s="1599"/>
      <c r="BD90" s="1599"/>
      <c r="BE90" s="1599"/>
      <c r="BF90" s="1599"/>
      <c r="BG90" s="1599"/>
      <c r="BH90" s="1599"/>
      <c r="BI90" s="1599"/>
      <c r="BJ90" s="1599"/>
      <c r="BK90" s="1599"/>
      <c r="BL90" s="1599"/>
      <c r="BM90" s="1599"/>
      <c r="BN90" s="1599"/>
      <c r="BO90" s="1599"/>
      <c r="BP90" s="1599"/>
      <c r="BQ90" s="1599"/>
      <c r="BR90" s="1599"/>
      <c r="BS90" s="1599"/>
      <c r="BT90" s="1600"/>
      <c r="BU90" s="433"/>
      <c r="BV90" s="433"/>
      <c r="BW90" s="433"/>
      <c r="BX90" s="433"/>
      <c r="BY90" s="433"/>
      <c r="BZ90" s="433"/>
      <c r="CA90" s="433"/>
      <c r="CB90" s="433"/>
      <c r="CC90" s="433"/>
      <c r="CD90" s="433"/>
      <c r="CE90" s="433"/>
      <c r="CF90" s="443"/>
      <c r="CG90" s="431"/>
      <c r="CH90" s="431"/>
      <c r="CS90" s="449"/>
      <c r="CT90" s="433"/>
      <c r="CU90" s="433"/>
      <c r="CV90" s="433"/>
      <c r="CW90" s="433"/>
      <c r="CX90" s="433"/>
      <c r="CY90" s="433"/>
      <c r="CZ90" s="433"/>
      <c r="DA90" s="433"/>
      <c r="DB90" s="433"/>
      <c r="DC90" s="433"/>
      <c r="DD90" s="433"/>
      <c r="DE90" s="1598"/>
      <c r="DF90" s="1599"/>
      <c r="DG90" s="1599"/>
      <c r="DH90" s="1599"/>
      <c r="DI90" s="1599"/>
      <c r="DJ90" s="1599"/>
      <c r="DK90" s="1599"/>
      <c r="DL90" s="1599"/>
      <c r="DM90" s="1599"/>
      <c r="DN90" s="1599"/>
      <c r="DO90" s="1599"/>
      <c r="DP90" s="1599"/>
      <c r="DQ90" s="1599"/>
      <c r="DR90" s="1599"/>
      <c r="DS90" s="1599"/>
      <c r="DT90" s="1599"/>
      <c r="DU90" s="1599"/>
      <c r="DV90" s="1599"/>
      <c r="DW90" s="1599"/>
      <c r="DX90" s="1599"/>
      <c r="DY90" s="1599"/>
      <c r="DZ90" s="1599"/>
      <c r="EA90" s="1599"/>
      <c r="EB90" s="1599"/>
      <c r="EC90" s="1599"/>
      <c r="ED90" s="1599"/>
      <c r="EE90" s="1599"/>
      <c r="EF90" s="1599"/>
      <c r="EG90" s="1599"/>
      <c r="EH90" s="1599"/>
      <c r="EI90" s="1599"/>
      <c r="EJ90" s="1599"/>
      <c r="EK90" s="1599"/>
      <c r="EL90" s="1599"/>
      <c r="EM90" s="1599"/>
      <c r="EN90" s="1599"/>
      <c r="EO90" s="1599"/>
      <c r="EP90" s="1599"/>
      <c r="EQ90" s="1599"/>
      <c r="ER90" s="1599"/>
      <c r="ES90" s="1599"/>
      <c r="ET90" s="1599"/>
      <c r="EU90" s="1599"/>
      <c r="EV90" s="1599"/>
      <c r="EW90" s="1599"/>
      <c r="EX90" s="1599"/>
      <c r="EY90" s="1599"/>
      <c r="EZ90" s="1599"/>
      <c r="FA90" s="1599"/>
      <c r="FB90" s="1599"/>
      <c r="FC90" s="1599"/>
      <c r="FD90" s="1599"/>
      <c r="FE90" s="1599"/>
      <c r="FF90" s="1599"/>
      <c r="FG90" s="1599"/>
      <c r="FH90" s="1599"/>
      <c r="FI90" s="1599"/>
      <c r="FJ90" s="1600"/>
      <c r="FK90" s="433"/>
      <c r="FL90" s="433"/>
      <c r="FM90" s="433"/>
      <c r="FN90" s="433"/>
      <c r="FO90" s="433"/>
      <c r="FP90" s="433"/>
      <c r="FQ90" s="433"/>
      <c r="FR90" s="433"/>
      <c r="FS90" s="433"/>
      <c r="FT90" s="433"/>
      <c r="FU90" s="433"/>
      <c r="FV90" s="443"/>
    </row>
    <row r="91" spans="3:178" ht="3.75" customHeight="1" x14ac:dyDescent="0.15">
      <c r="C91" s="449"/>
      <c r="D91" s="433"/>
      <c r="E91" s="433"/>
      <c r="F91" s="433"/>
      <c r="G91" s="433"/>
      <c r="H91" s="433"/>
      <c r="I91" s="433"/>
      <c r="J91" s="433"/>
      <c r="K91" s="433"/>
      <c r="L91" s="433"/>
      <c r="M91" s="433"/>
      <c r="N91" s="433"/>
      <c r="O91" s="1598"/>
      <c r="P91" s="1599"/>
      <c r="Q91" s="1599"/>
      <c r="R91" s="1599"/>
      <c r="S91" s="1599"/>
      <c r="T91" s="1599"/>
      <c r="U91" s="1599"/>
      <c r="V91" s="1599"/>
      <c r="W91" s="1599"/>
      <c r="X91" s="1599"/>
      <c r="Y91" s="1599"/>
      <c r="Z91" s="1599"/>
      <c r="AA91" s="1599"/>
      <c r="AB91" s="1599"/>
      <c r="AC91" s="1599"/>
      <c r="AD91" s="1599"/>
      <c r="AE91" s="1599"/>
      <c r="AF91" s="1599"/>
      <c r="AG91" s="1599"/>
      <c r="AH91" s="1599"/>
      <c r="AI91" s="1599"/>
      <c r="AJ91" s="1599"/>
      <c r="AK91" s="1599"/>
      <c r="AL91" s="1599"/>
      <c r="AM91" s="1599"/>
      <c r="AN91" s="1599"/>
      <c r="AO91" s="1599"/>
      <c r="AP91" s="1599"/>
      <c r="AQ91" s="1599"/>
      <c r="AR91" s="1599"/>
      <c r="AS91" s="1599"/>
      <c r="AT91" s="1599"/>
      <c r="AU91" s="1599"/>
      <c r="AV91" s="1599"/>
      <c r="AW91" s="1599"/>
      <c r="AX91" s="1599"/>
      <c r="AY91" s="1599"/>
      <c r="AZ91" s="1599"/>
      <c r="BA91" s="1599"/>
      <c r="BB91" s="1599"/>
      <c r="BC91" s="1599"/>
      <c r="BD91" s="1599"/>
      <c r="BE91" s="1599"/>
      <c r="BF91" s="1599"/>
      <c r="BG91" s="1599"/>
      <c r="BH91" s="1599"/>
      <c r="BI91" s="1599"/>
      <c r="BJ91" s="1599"/>
      <c r="BK91" s="1599"/>
      <c r="BL91" s="1599"/>
      <c r="BM91" s="1599"/>
      <c r="BN91" s="1599"/>
      <c r="BO91" s="1599"/>
      <c r="BP91" s="1599"/>
      <c r="BQ91" s="1599"/>
      <c r="BR91" s="1599"/>
      <c r="BS91" s="1599"/>
      <c r="BT91" s="1600"/>
      <c r="BU91" s="433"/>
      <c r="BV91" s="433"/>
      <c r="BW91" s="433"/>
      <c r="BX91" s="433"/>
      <c r="BY91" s="433"/>
      <c r="BZ91" s="433"/>
      <c r="CA91" s="433"/>
      <c r="CB91" s="433"/>
      <c r="CC91" s="433"/>
      <c r="CD91" s="433"/>
      <c r="CE91" s="433"/>
      <c r="CF91" s="443"/>
      <c r="CG91" s="431"/>
      <c r="CH91" s="431"/>
      <c r="CS91" s="449"/>
      <c r="CT91" s="433"/>
      <c r="CU91" s="433"/>
      <c r="CV91" s="433"/>
      <c r="CW91" s="433"/>
      <c r="CX91" s="433"/>
      <c r="CY91" s="433"/>
      <c r="CZ91" s="433"/>
      <c r="DA91" s="433"/>
      <c r="DB91" s="433"/>
      <c r="DC91" s="433"/>
      <c r="DD91" s="433"/>
      <c r="DE91" s="1598"/>
      <c r="DF91" s="1599"/>
      <c r="DG91" s="1599"/>
      <c r="DH91" s="1599"/>
      <c r="DI91" s="1599"/>
      <c r="DJ91" s="1599"/>
      <c r="DK91" s="1599"/>
      <c r="DL91" s="1599"/>
      <c r="DM91" s="1599"/>
      <c r="DN91" s="1599"/>
      <c r="DO91" s="1599"/>
      <c r="DP91" s="1599"/>
      <c r="DQ91" s="1599"/>
      <c r="DR91" s="1599"/>
      <c r="DS91" s="1599"/>
      <c r="DT91" s="1599"/>
      <c r="DU91" s="1599"/>
      <c r="DV91" s="1599"/>
      <c r="DW91" s="1599"/>
      <c r="DX91" s="1599"/>
      <c r="DY91" s="1599"/>
      <c r="DZ91" s="1599"/>
      <c r="EA91" s="1599"/>
      <c r="EB91" s="1599"/>
      <c r="EC91" s="1599"/>
      <c r="ED91" s="1599"/>
      <c r="EE91" s="1599"/>
      <c r="EF91" s="1599"/>
      <c r="EG91" s="1599"/>
      <c r="EH91" s="1599"/>
      <c r="EI91" s="1599"/>
      <c r="EJ91" s="1599"/>
      <c r="EK91" s="1599"/>
      <c r="EL91" s="1599"/>
      <c r="EM91" s="1599"/>
      <c r="EN91" s="1599"/>
      <c r="EO91" s="1599"/>
      <c r="EP91" s="1599"/>
      <c r="EQ91" s="1599"/>
      <c r="ER91" s="1599"/>
      <c r="ES91" s="1599"/>
      <c r="ET91" s="1599"/>
      <c r="EU91" s="1599"/>
      <c r="EV91" s="1599"/>
      <c r="EW91" s="1599"/>
      <c r="EX91" s="1599"/>
      <c r="EY91" s="1599"/>
      <c r="EZ91" s="1599"/>
      <c r="FA91" s="1599"/>
      <c r="FB91" s="1599"/>
      <c r="FC91" s="1599"/>
      <c r="FD91" s="1599"/>
      <c r="FE91" s="1599"/>
      <c r="FF91" s="1599"/>
      <c r="FG91" s="1599"/>
      <c r="FH91" s="1599"/>
      <c r="FI91" s="1599"/>
      <c r="FJ91" s="1600"/>
      <c r="FK91" s="433"/>
      <c r="FL91" s="433"/>
      <c r="FM91" s="433"/>
      <c r="FN91" s="433"/>
      <c r="FO91" s="433"/>
      <c r="FP91" s="433"/>
      <c r="FQ91" s="433"/>
      <c r="FR91" s="433"/>
      <c r="FS91" s="433"/>
      <c r="FT91" s="433"/>
      <c r="FU91" s="433"/>
      <c r="FV91" s="443"/>
    </row>
    <row r="92" spans="3:178" ht="3.75" customHeight="1" x14ac:dyDescent="0.15">
      <c r="C92" s="449"/>
      <c r="D92" s="433"/>
      <c r="E92" s="433"/>
      <c r="F92" s="433"/>
      <c r="G92" s="433"/>
      <c r="H92" s="433"/>
      <c r="I92" s="433"/>
      <c r="J92" s="433"/>
      <c r="K92" s="433"/>
      <c r="L92" s="433"/>
      <c r="M92" s="433"/>
      <c r="N92" s="433"/>
      <c r="O92" s="1598"/>
      <c r="P92" s="1599"/>
      <c r="Q92" s="1599"/>
      <c r="R92" s="1599"/>
      <c r="S92" s="1599"/>
      <c r="T92" s="1599"/>
      <c r="U92" s="1599"/>
      <c r="V92" s="1599"/>
      <c r="W92" s="1599"/>
      <c r="X92" s="1599"/>
      <c r="Y92" s="1599"/>
      <c r="Z92" s="1599"/>
      <c r="AA92" s="1599"/>
      <c r="AB92" s="1599"/>
      <c r="AC92" s="1599"/>
      <c r="AD92" s="1599"/>
      <c r="AE92" s="1599"/>
      <c r="AF92" s="1599"/>
      <c r="AG92" s="1599"/>
      <c r="AH92" s="1599"/>
      <c r="AI92" s="1599"/>
      <c r="AJ92" s="1599"/>
      <c r="AK92" s="1599"/>
      <c r="AL92" s="1599"/>
      <c r="AM92" s="1599"/>
      <c r="AN92" s="1599"/>
      <c r="AO92" s="1599"/>
      <c r="AP92" s="1599"/>
      <c r="AQ92" s="1599"/>
      <c r="AR92" s="1599"/>
      <c r="AS92" s="1599"/>
      <c r="AT92" s="1599"/>
      <c r="AU92" s="1599"/>
      <c r="AV92" s="1599"/>
      <c r="AW92" s="1599"/>
      <c r="AX92" s="1599"/>
      <c r="AY92" s="1599"/>
      <c r="AZ92" s="1599"/>
      <c r="BA92" s="1599"/>
      <c r="BB92" s="1599"/>
      <c r="BC92" s="1599"/>
      <c r="BD92" s="1599"/>
      <c r="BE92" s="1599"/>
      <c r="BF92" s="1599"/>
      <c r="BG92" s="1599"/>
      <c r="BH92" s="1599"/>
      <c r="BI92" s="1599"/>
      <c r="BJ92" s="1599"/>
      <c r="BK92" s="1599"/>
      <c r="BL92" s="1599"/>
      <c r="BM92" s="1599"/>
      <c r="BN92" s="1599"/>
      <c r="BO92" s="1599"/>
      <c r="BP92" s="1599"/>
      <c r="BQ92" s="1599"/>
      <c r="BR92" s="1599"/>
      <c r="BS92" s="1599"/>
      <c r="BT92" s="1600"/>
      <c r="BU92" s="433"/>
      <c r="BV92" s="433"/>
      <c r="BW92" s="433"/>
      <c r="BX92" s="433"/>
      <c r="BY92" s="433"/>
      <c r="BZ92" s="433"/>
      <c r="CA92" s="433"/>
      <c r="CB92" s="433"/>
      <c r="CC92" s="433"/>
      <c r="CD92" s="433"/>
      <c r="CE92" s="433"/>
      <c r="CF92" s="443"/>
      <c r="CG92" s="431"/>
      <c r="CH92" s="431"/>
      <c r="CS92" s="449"/>
      <c r="CT92" s="433"/>
      <c r="CU92" s="433"/>
      <c r="CV92" s="433"/>
      <c r="CW92" s="433"/>
      <c r="CX92" s="433"/>
      <c r="CY92" s="433"/>
      <c r="CZ92" s="433"/>
      <c r="DA92" s="433"/>
      <c r="DB92" s="433"/>
      <c r="DC92" s="433"/>
      <c r="DD92" s="433"/>
      <c r="DE92" s="1598"/>
      <c r="DF92" s="1599"/>
      <c r="DG92" s="1599"/>
      <c r="DH92" s="1599"/>
      <c r="DI92" s="1599"/>
      <c r="DJ92" s="1599"/>
      <c r="DK92" s="1599"/>
      <c r="DL92" s="1599"/>
      <c r="DM92" s="1599"/>
      <c r="DN92" s="1599"/>
      <c r="DO92" s="1599"/>
      <c r="DP92" s="1599"/>
      <c r="DQ92" s="1599"/>
      <c r="DR92" s="1599"/>
      <c r="DS92" s="1599"/>
      <c r="DT92" s="1599"/>
      <c r="DU92" s="1599"/>
      <c r="DV92" s="1599"/>
      <c r="DW92" s="1599"/>
      <c r="DX92" s="1599"/>
      <c r="DY92" s="1599"/>
      <c r="DZ92" s="1599"/>
      <c r="EA92" s="1599"/>
      <c r="EB92" s="1599"/>
      <c r="EC92" s="1599"/>
      <c r="ED92" s="1599"/>
      <c r="EE92" s="1599"/>
      <c r="EF92" s="1599"/>
      <c r="EG92" s="1599"/>
      <c r="EH92" s="1599"/>
      <c r="EI92" s="1599"/>
      <c r="EJ92" s="1599"/>
      <c r="EK92" s="1599"/>
      <c r="EL92" s="1599"/>
      <c r="EM92" s="1599"/>
      <c r="EN92" s="1599"/>
      <c r="EO92" s="1599"/>
      <c r="EP92" s="1599"/>
      <c r="EQ92" s="1599"/>
      <c r="ER92" s="1599"/>
      <c r="ES92" s="1599"/>
      <c r="ET92" s="1599"/>
      <c r="EU92" s="1599"/>
      <c r="EV92" s="1599"/>
      <c r="EW92" s="1599"/>
      <c r="EX92" s="1599"/>
      <c r="EY92" s="1599"/>
      <c r="EZ92" s="1599"/>
      <c r="FA92" s="1599"/>
      <c r="FB92" s="1599"/>
      <c r="FC92" s="1599"/>
      <c r="FD92" s="1599"/>
      <c r="FE92" s="1599"/>
      <c r="FF92" s="1599"/>
      <c r="FG92" s="1599"/>
      <c r="FH92" s="1599"/>
      <c r="FI92" s="1599"/>
      <c r="FJ92" s="1600"/>
      <c r="FK92" s="433"/>
      <c r="FL92" s="433"/>
      <c r="FM92" s="433"/>
      <c r="FN92" s="433"/>
      <c r="FO92" s="433"/>
      <c r="FP92" s="433"/>
      <c r="FQ92" s="433"/>
      <c r="FR92" s="433"/>
      <c r="FS92" s="433"/>
      <c r="FT92" s="433"/>
      <c r="FU92" s="433"/>
      <c r="FV92" s="443"/>
    </row>
    <row r="93" spans="3:178" ht="3.75" customHeight="1" x14ac:dyDescent="0.15">
      <c r="C93" s="449"/>
      <c r="D93" s="433"/>
      <c r="E93" s="433"/>
      <c r="F93" s="433"/>
      <c r="G93" s="433"/>
      <c r="H93" s="433"/>
      <c r="I93" s="433"/>
      <c r="J93" s="433"/>
      <c r="K93" s="433"/>
      <c r="L93" s="433"/>
      <c r="M93" s="433"/>
      <c r="N93" s="433"/>
      <c r="O93" s="1598"/>
      <c r="P93" s="1599"/>
      <c r="Q93" s="1599"/>
      <c r="R93" s="1599"/>
      <c r="S93" s="1599"/>
      <c r="T93" s="1599"/>
      <c r="U93" s="1599"/>
      <c r="V93" s="1599"/>
      <c r="W93" s="1599"/>
      <c r="X93" s="1599"/>
      <c r="Y93" s="1599"/>
      <c r="Z93" s="1599"/>
      <c r="AA93" s="1599"/>
      <c r="AB93" s="1599"/>
      <c r="AC93" s="1599"/>
      <c r="AD93" s="1599"/>
      <c r="AE93" s="1599"/>
      <c r="AF93" s="1599"/>
      <c r="AG93" s="1599"/>
      <c r="AH93" s="1599"/>
      <c r="AI93" s="1599"/>
      <c r="AJ93" s="1599"/>
      <c r="AK93" s="1599"/>
      <c r="AL93" s="1599"/>
      <c r="AM93" s="1599"/>
      <c r="AN93" s="1599"/>
      <c r="AO93" s="1599"/>
      <c r="AP93" s="1599"/>
      <c r="AQ93" s="1599"/>
      <c r="AR93" s="1599"/>
      <c r="AS93" s="1599"/>
      <c r="AT93" s="1599"/>
      <c r="AU93" s="1599"/>
      <c r="AV93" s="1599"/>
      <c r="AW93" s="1599"/>
      <c r="AX93" s="1599"/>
      <c r="AY93" s="1599"/>
      <c r="AZ93" s="1599"/>
      <c r="BA93" s="1599"/>
      <c r="BB93" s="1599"/>
      <c r="BC93" s="1599"/>
      <c r="BD93" s="1599"/>
      <c r="BE93" s="1599"/>
      <c r="BF93" s="1599"/>
      <c r="BG93" s="1599"/>
      <c r="BH93" s="1599"/>
      <c r="BI93" s="1599"/>
      <c r="BJ93" s="1599"/>
      <c r="BK93" s="1599"/>
      <c r="BL93" s="1599"/>
      <c r="BM93" s="1599"/>
      <c r="BN93" s="1599"/>
      <c r="BO93" s="1599"/>
      <c r="BP93" s="1599"/>
      <c r="BQ93" s="1599"/>
      <c r="BR93" s="1599"/>
      <c r="BS93" s="1599"/>
      <c r="BT93" s="1600"/>
      <c r="BU93" s="433"/>
      <c r="BV93" s="433"/>
      <c r="BW93" s="433"/>
      <c r="BX93" s="433"/>
      <c r="BY93" s="433"/>
      <c r="BZ93" s="433"/>
      <c r="CA93" s="433"/>
      <c r="CB93" s="433"/>
      <c r="CC93" s="433"/>
      <c r="CD93" s="433"/>
      <c r="CE93" s="433"/>
      <c r="CF93" s="443"/>
      <c r="CG93" s="431"/>
      <c r="CH93" s="431"/>
      <c r="CS93" s="449"/>
      <c r="CT93" s="433"/>
      <c r="CU93" s="433"/>
      <c r="CV93" s="433"/>
      <c r="CW93" s="433"/>
      <c r="CX93" s="433"/>
      <c r="CY93" s="433"/>
      <c r="CZ93" s="433"/>
      <c r="DA93" s="433"/>
      <c r="DB93" s="433"/>
      <c r="DC93" s="433"/>
      <c r="DD93" s="433"/>
      <c r="DE93" s="1598"/>
      <c r="DF93" s="1599"/>
      <c r="DG93" s="1599"/>
      <c r="DH93" s="1599"/>
      <c r="DI93" s="1599"/>
      <c r="DJ93" s="1599"/>
      <c r="DK93" s="1599"/>
      <c r="DL93" s="1599"/>
      <c r="DM93" s="1599"/>
      <c r="DN93" s="1599"/>
      <c r="DO93" s="1599"/>
      <c r="DP93" s="1599"/>
      <c r="DQ93" s="1599"/>
      <c r="DR93" s="1599"/>
      <c r="DS93" s="1599"/>
      <c r="DT93" s="1599"/>
      <c r="DU93" s="1599"/>
      <c r="DV93" s="1599"/>
      <c r="DW93" s="1599"/>
      <c r="DX93" s="1599"/>
      <c r="DY93" s="1599"/>
      <c r="DZ93" s="1599"/>
      <c r="EA93" s="1599"/>
      <c r="EB93" s="1599"/>
      <c r="EC93" s="1599"/>
      <c r="ED93" s="1599"/>
      <c r="EE93" s="1599"/>
      <c r="EF93" s="1599"/>
      <c r="EG93" s="1599"/>
      <c r="EH93" s="1599"/>
      <c r="EI93" s="1599"/>
      <c r="EJ93" s="1599"/>
      <c r="EK93" s="1599"/>
      <c r="EL93" s="1599"/>
      <c r="EM93" s="1599"/>
      <c r="EN93" s="1599"/>
      <c r="EO93" s="1599"/>
      <c r="EP93" s="1599"/>
      <c r="EQ93" s="1599"/>
      <c r="ER93" s="1599"/>
      <c r="ES93" s="1599"/>
      <c r="ET93" s="1599"/>
      <c r="EU93" s="1599"/>
      <c r="EV93" s="1599"/>
      <c r="EW93" s="1599"/>
      <c r="EX93" s="1599"/>
      <c r="EY93" s="1599"/>
      <c r="EZ93" s="1599"/>
      <c r="FA93" s="1599"/>
      <c r="FB93" s="1599"/>
      <c r="FC93" s="1599"/>
      <c r="FD93" s="1599"/>
      <c r="FE93" s="1599"/>
      <c r="FF93" s="1599"/>
      <c r="FG93" s="1599"/>
      <c r="FH93" s="1599"/>
      <c r="FI93" s="1599"/>
      <c r="FJ93" s="1600"/>
      <c r="FK93" s="433"/>
      <c r="FL93" s="433"/>
      <c r="FM93" s="433"/>
      <c r="FN93" s="433"/>
      <c r="FO93" s="433"/>
      <c r="FP93" s="433"/>
      <c r="FQ93" s="433"/>
      <c r="FR93" s="433"/>
      <c r="FS93" s="433"/>
      <c r="FT93" s="433"/>
      <c r="FU93" s="433"/>
      <c r="FV93" s="443"/>
    </row>
    <row r="94" spans="3:178" ht="3.75" customHeight="1" x14ac:dyDescent="0.15">
      <c r="C94" s="449"/>
      <c r="D94" s="433"/>
      <c r="E94" s="433"/>
      <c r="F94" s="433"/>
      <c r="G94" s="433"/>
      <c r="H94" s="433"/>
      <c r="I94" s="433"/>
      <c r="J94" s="433"/>
      <c r="K94" s="433"/>
      <c r="L94" s="433"/>
      <c r="M94" s="433"/>
      <c r="N94" s="433"/>
      <c r="O94" s="1598"/>
      <c r="P94" s="1599"/>
      <c r="Q94" s="1599"/>
      <c r="R94" s="1599"/>
      <c r="S94" s="1599"/>
      <c r="T94" s="1599"/>
      <c r="U94" s="1599"/>
      <c r="V94" s="1599"/>
      <c r="W94" s="1599"/>
      <c r="X94" s="1599"/>
      <c r="Y94" s="1599"/>
      <c r="Z94" s="1599"/>
      <c r="AA94" s="1599"/>
      <c r="AB94" s="1599"/>
      <c r="AC94" s="1599"/>
      <c r="AD94" s="1599"/>
      <c r="AE94" s="1599"/>
      <c r="AF94" s="1599"/>
      <c r="AG94" s="1599"/>
      <c r="AH94" s="1599"/>
      <c r="AI94" s="1599"/>
      <c r="AJ94" s="1599"/>
      <c r="AK94" s="1599"/>
      <c r="AL94" s="1599"/>
      <c r="AM94" s="1599"/>
      <c r="AN94" s="1599"/>
      <c r="AO94" s="1599"/>
      <c r="AP94" s="1599"/>
      <c r="AQ94" s="1599"/>
      <c r="AR94" s="1599"/>
      <c r="AS94" s="1599"/>
      <c r="AT94" s="1599"/>
      <c r="AU94" s="1599"/>
      <c r="AV94" s="1599"/>
      <c r="AW94" s="1599"/>
      <c r="AX94" s="1599"/>
      <c r="AY94" s="1599"/>
      <c r="AZ94" s="1599"/>
      <c r="BA94" s="1599"/>
      <c r="BB94" s="1599"/>
      <c r="BC94" s="1599"/>
      <c r="BD94" s="1599"/>
      <c r="BE94" s="1599"/>
      <c r="BF94" s="1599"/>
      <c r="BG94" s="1599"/>
      <c r="BH94" s="1599"/>
      <c r="BI94" s="1599"/>
      <c r="BJ94" s="1599"/>
      <c r="BK94" s="1599"/>
      <c r="BL94" s="1599"/>
      <c r="BM94" s="1599"/>
      <c r="BN94" s="1599"/>
      <c r="BO94" s="1599"/>
      <c r="BP94" s="1599"/>
      <c r="BQ94" s="1599"/>
      <c r="BR94" s="1599"/>
      <c r="BS94" s="1599"/>
      <c r="BT94" s="1600"/>
      <c r="BU94" s="433"/>
      <c r="BV94" s="433"/>
      <c r="BW94" s="433"/>
      <c r="BX94" s="433"/>
      <c r="BY94" s="433"/>
      <c r="BZ94" s="433"/>
      <c r="CA94" s="433"/>
      <c r="CB94" s="433"/>
      <c r="CC94" s="433"/>
      <c r="CD94" s="433"/>
      <c r="CE94" s="433"/>
      <c r="CF94" s="443"/>
      <c r="CG94" s="431"/>
      <c r="CH94" s="431"/>
      <c r="CS94" s="449"/>
      <c r="CT94" s="433"/>
      <c r="CU94" s="433"/>
      <c r="CV94" s="433"/>
      <c r="CW94" s="433"/>
      <c r="CX94" s="433"/>
      <c r="CY94" s="433"/>
      <c r="CZ94" s="433"/>
      <c r="DA94" s="433"/>
      <c r="DB94" s="433"/>
      <c r="DC94" s="433"/>
      <c r="DD94" s="433"/>
      <c r="DE94" s="1598"/>
      <c r="DF94" s="1599"/>
      <c r="DG94" s="1599"/>
      <c r="DH94" s="1599"/>
      <c r="DI94" s="1599"/>
      <c r="DJ94" s="1599"/>
      <c r="DK94" s="1599"/>
      <c r="DL94" s="1599"/>
      <c r="DM94" s="1599"/>
      <c r="DN94" s="1599"/>
      <c r="DO94" s="1599"/>
      <c r="DP94" s="1599"/>
      <c r="DQ94" s="1599"/>
      <c r="DR94" s="1599"/>
      <c r="DS94" s="1599"/>
      <c r="DT94" s="1599"/>
      <c r="DU94" s="1599"/>
      <c r="DV94" s="1599"/>
      <c r="DW94" s="1599"/>
      <c r="DX94" s="1599"/>
      <c r="DY94" s="1599"/>
      <c r="DZ94" s="1599"/>
      <c r="EA94" s="1599"/>
      <c r="EB94" s="1599"/>
      <c r="EC94" s="1599"/>
      <c r="ED94" s="1599"/>
      <c r="EE94" s="1599"/>
      <c r="EF94" s="1599"/>
      <c r="EG94" s="1599"/>
      <c r="EH94" s="1599"/>
      <c r="EI94" s="1599"/>
      <c r="EJ94" s="1599"/>
      <c r="EK94" s="1599"/>
      <c r="EL94" s="1599"/>
      <c r="EM94" s="1599"/>
      <c r="EN94" s="1599"/>
      <c r="EO94" s="1599"/>
      <c r="EP94" s="1599"/>
      <c r="EQ94" s="1599"/>
      <c r="ER94" s="1599"/>
      <c r="ES94" s="1599"/>
      <c r="ET94" s="1599"/>
      <c r="EU94" s="1599"/>
      <c r="EV94" s="1599"/>
      <c r="EW94" s="1599"/>
      <c r="EX94" s="1599"/>
      <c r="EY94" s="1599"/>
      <c r="EZ94" s="1599"/>
      <c r="FA94" s="1599"/>
      <c r="FB94" s="1599"/>
      <c r="FC94" s="1599"/>
      <c r="FD94" s="1599"/>
      <c r="FE94" s="1599"/>
      <c r="FF94" s="1599"/>
      <c r="FG94" s="1599"/>
      <c r="FH94" s="1599"/>
      <c r="FI94" s="1599"/>
      <c r="FJ94" s="1600"/>
      <c r="FK94" s="433"/>
      <c r="FL94" s="433"/>
      <c r="FM94" s="433"/>
      <c r="FN94" s="433"/>
      <c r="FO94" s="433"/>
      <c r="FP94" s="433"/>
      <c r="FQ94" s="433"/>
      <c r="FR94" s="433"/>
      <c r="FS94" s="433"/>
      <c r="FT94" s="433"/>
      <c r="FU94" s="433"/>
      <c r="FV94" s="443"/>
    </row>
    <row r="95" spans="3:178" ht="3.75" customHeight="1" x14ac:dyDescent="0.15">
      <c r="C95" s="449"/>
      <c r="D95" s="433"/>
      <c r="E95" s="433"/>
      <c r="F95" s="433"/>
      <c r="G95" s="433"/>
      <c r="H95" s="433"/>
      <c r="I95" s="433"/>
      <c r="J95" s="433"/>
      <c r="K95" s="433"/>
      <c r="L95" s="433"/>
      <c r="M95" s="433"/>
      <c r="N95" s="433"/>
      <c r="O95" s="1598"/>
      <c r="P95" s="1599"/>
      <c r="Q95" s="1599"/>
      <c r="R95" s="1599"/>
      <c r="S95" s="1599"/>
      <c r="T95" s="1599"/>
      <c r="U95" s="1599"/>
      <c r="V95" s="1599"/>
      <c r="W95" s="1599"/>
      <c r="X95" s="1599"/>
      <c r="Y95" s="1599"/>
      <c r="Z95" s="1599"/>
      <c r="AA95" s="1599"/>
      <c r="AB95" s="1599"/>
      <c r="AC95" s="1599"/>
      <c r="AD95" s="1599"/>
      <c r="AE95" s="1599"/>
      <c r="AF95" s="1599"/>
      <c r="AG95" s="1599"/>
      <c r="AH95" s="1599"/>
      <c r="AI95" s="1599"/>
      <c r="AJ95" s="1599"/>
      <c r="AK95" s="1599"/>
      <c r="AL95" s="1599"/>
      <c r="AM95" s="1599"/>
      <c r="AN95" s="1599"/>
      <c r="AO95" s="1599"/>
      <c r="AP95" s="1599"/>
      <c r="AQ95" s="1599"/>
      <c r="AR95" s="1599"/>
      <c r="AS95" s="1599"/>
      <c r="AT95" s="1599"/>
      <c r="AU95" s="1599"/>
      <c r="AV95" s="1599"/>
      <c r="AW95" s="1599"/>
      <c r="AX95" s="1599"/>
      <c r="AY95" s="1599"/>
      <c r="AZ95" s="1599"/>
      <c r="BA95" s="1599"/>
      <c r="BB95" s="1599"/>
      <c r="BC95" s="1599"/>
      <c r="BD95" s="1599"/>
      <c r="BE95" s="1599"/>
      <c r="BF95" s="1599"/>
      <c r="BG95" s="1599"/>
      <c r="BH95" s="1599"/>
      <c r="BI95" s="1599"/>
      <c r="BJ95" s="1599"/>
      <c r="BK95" s="1599"/>
      <c r="BL95" s="1599"/>
      <c r="BM95" s="1599"/>
      <c r="BN95" s="1599"/>
      <c r="BO95" s="1599"/>
      <c r="BP95" s="1599"/>
      <c r="BQ95" s="1599"/>
      <c r="BR95" s="1599"/>
      <c r="BS95" s="1599"/>
      <c r="BT95" s="1600"/>
      <c r="BU95" s="433"/>
      <c r="BV95" s="433"/>
      <c r="BW95" s="433"/>
      <c r="BX95" s="433"/>
      <c r="BY95" s="433"/>
      <c r="BZ95" s="433"/>
      <c r="CA95" s="433"/>
      <c r="CB95" s="433"/>
      <c r="CC95" s="433"/>
      <c r="CD95" s="433"/>
      <c r="CE95" s="433"/>
      <c r="CF95" s="443"/>
      <c r="CG95" s="431"/>
      <c r="CH95" s="431"/>
      <c r="CS95" s="449"/>
      <c r="CT95" s="433"/>
      <c r="CU95" s="433"/>
      <c r="CV95" s="433"/>
      <c r="CW95" s="433"/>
      <c r="CX95" s="433"/>
      <c r="CY95" s="433"/>
      <c r="CZ95" s="433"/>
      <c r="DA95" s="433"/>
      <c r="DB95" s="433"/>
      <c r="DC95" s="433"/>
      <c r="DD95" s="433"/>
      <c r="DE95" s="1598"/>
      <c r="DF95" s="1599"/>
      <c r="DG95" s="1599"/>
      <c r="DH95" s="1599"/>
      <c r="DI95" s="1599"/>
      <c r="DJ95" s="1599"/>
      <c r="DK95" s="1599"/>
      <c r="DL95" s="1599"/>
      <c r="DM95" s="1599"/>
      <c r="DN95" s="1599"/>
      <c r="DO95" s="1599"/>
      <c r="DP95" s="1599"/>
      <c r="DQ95" s="1599"/>
      <c r="DR95" s="1599"/>
      <c r="DS95" s="1599"/>
      <c r="DT95" s="1599"/>
      <c r="DU95" s="1599"/>
      <c r="DV95" s="1599"/>
      <c r="DW95" s="1599"/>
      <c r="DX95" s="1599"/>
      <c r="DY95" s="1599"/>
      <c r="DZ95" s="1599"/>
      <c r="EA95" s="1599"/>
      <c r="EB95" s="1599"/>
      <c r="EC95" s="1599"/>
      <c r="ED95" s="1599"/>
      <c r="EE95" s="1599"/>
      <c r="EF95" s="1599"/>
      <c r="EG95" s="1599"/>
      <c r="EH95" s="1599"/>
      <c r="EI95" s="1599"/>
      <c r="EJ95" s="1599"/>
      <c r="EK95" s="1599"/>
      <c r="EL95" s="1599"/>
      <c r="EM95" s="1599"/>
      <c r="EN95" s="1599"/>
      <c r="EO95" s="1599"/>
      <c r="EP95" s="1599"/>
      <c r="EQ95" s="1599"/>
      <c r="ER95" s="1599"/>
      <c r="ES95" s="1599"/>
      <c r="ET95" s="1599"/>
      <c r="EU95" s="1599"/>
      <c r="EV95" s="1599"/>
      <c r="EW95" s="1599"/>
      <c r="EX95" s="1599"/>
      <c r="EY95" s="1599"/>
      <c r="EZ95" s="1599"/>
      <c r="FA95" s="1599"/>
      <c r="FB95" s="1599"/>
      <c r="FC95" s="1599"/>
      <c r="FD95" s="1599"/>
      <c r="FE95" s="1599"/>
      <c r="FF95" s="1599"/>
      <c r="FG95" s="1599"/>
      <c r="FH95" s="1599"/>
      <c r="FI95" s="1599"/>
      <c r="FJ95" s="1600"/>
      <c r="FK95" s="433"/>
      <c r="FL95" s="433"/>
      <c r="FM95" s="433"/>
      <c r="FN95" s="433"/>
      <c r="FO95" s="433"/>
      <c r="FP95" s="433"/>
      <c r="FQ95" s="433"/>
      <c r="FR95" s="433"/>
      <c r="FS95" s="433"/>
      <c r="FT95" s="433"/>
      <c r="FU95" s="433"/>
      <c r="FV95" s="443"/>
    </row>
    <row r="96" spans="3:178" ht="3.75" customHeight="1" x14ac:dyDescent="0.15">
      <c r="C96" s="449"/>
      <c r="D96" s="433"/>
      <c r="E96" s="433"/>
      <c r="F96" s="433"/>
      <c r="G96" s="433"/>
      <c r="H96" s="433"/>
      <c r="I96" s="433"/>
      <c r="J96" s="433"/>
      <c r="K96" s="433"/>
      <c r="L96" s="433"/>
      <c r="M96" s="433"/>
      <c r="N96" s="433"/>
      <c r="O96" s="1598"/>
      <c r="P96" s="1599"/>
      <c r="Q96" s="1599"/>
      <c r="R96" s="1599"/>
      <c r="S96" s="1599"/>
      <c r="T96" s="1599"/>
      <c r="U96" s="1599"/>
      <c r="V96" s="1599"/>
      <c r="W96" s="1599"/>
      <c r="X96" s="1599"/>
      <c r="Y96" s="1599"/>
      <c r="Z96" s="1599"/>
      <c r="AA96" s="1599"/>
      <c r="AB96" s="1599"/>
      <c r="AC96" s="1599"/>
      <c r="AD96" s="1599"/>
      <c r="AE96" s="1599"/>
      <c r="AF96" s="1599"/>
      <c r="AG96" s="1599"/>
      <c r="AH96" s="1599"/>
      <c r="AI96" s="1599"/>
      <c r="AJ96" s="1599"/>
      <c r="AK96" s="1599"/>
      <c r="AL96" s="1599"/>
      <c r="AM96" s="1599"/>
      <c r="AN96" s="1599"/>
      <c r="AO96" s="1599"/>
      <c r="AP96" s="1599"/>
      <c r="AQ96" s="1599"/>
      <c r="AR96" s="1599"/>
      <c r="AS96" s="1599"/>
      <c r="AT96" s="1599"/>
      <c r="AU96" s="1599"/>
      <c r="AV96" s="1599"/>
      <c r="AW96" s="1599"/>
      <c r="AX96" s="1599"/>
      <c r="AY96" s="1599"/>
      <c r="AZ96" s="1599"/>
      <c r="BA96" s="1599"/>
      <c r="BB96" s="1599"/>
      <c r="BC96" s="1599"/>
      <c r="BD96" s="1599"/>
      <c r="BE96" s="1599"/>
      <c r="BF96" s="1599"/>
      <c r="BG96" s="1599"/>
      <c r="BH96" s="1599"/>
      <c r="BI96" s="1599"/>
      <c r="BJ96" s="1599"/>
      <c r="BK96" s="1599"/>
      <c r="BL96" s="1599"/>
      <c r="BM96" s="1599"/>
      <c r="BN96" s="1599"/>
      <c r="BO96" s="1599"/>
      <c r="BP96" s="1599"/>
      <c r="BQ96" s="1599"/>
      <c r="BR96" s="1599"/>
      <c r="BS96" s="1599"/>
      <c r="BT96" s="1600"/>
      <c r="BU96" s="433"/>
      <c r="BV96" s="433"/>
      <c r="BW96" s="433"/>
      <c r="BX96" s="433"/>
      <c r="BY96" s="433"/>
      <c r="BZ96" s="433"/>
      <c r="CA96" s="433"/>
      <c r="CB96" s="433"/>
      <c r="CC96" s="433"/>
      <c r="CD96" s="433"/>
      <c r="CE96" s="433"/>
      <c r="CF96" s="443"/>
      <c r="CG96" s="431"/>
      <c r="CH96" s="431"/>
      <c r="CS96" s="449"/>
      <c r="CT96" s="433"/>
      <c r="CU96" s="433"/>
      <c r="CV96" s="433"/>
      <c r="CW96" s="433"/>
      <c r="CX96" s="433"/>
      <c r="CY96" s="433"/>
      <c r="CZ96" s="433"/>
      <c r="DA96" s="433"/>
      <c r="DB96" s="433"/>
      <c r="DC96" s="433"/>
      <c r="DD96" s="433"/>
      <c r="DE96" s="1598"/>
      <c r="DF96" s="1599"/>
      <c r="DG96" s="1599"/>
      <c r="DH96" s="1599"/>
      <c r="DI96" s="1599"/>
      <c r="DJ96" s="1599"/>
      <c r="DK96" s="1599"/>
      <c r="DL96" s="1599"/>
      <c r="DM96" s="1599"/>
      <c r="DN96" s="1599"/>
      <c r="DO96" s="1599"/>
      <c r="DP96" s="1599"/>
      <c r="DQ96" s="1599"/>
      <c r="DR96" s="1599"/>
      <c r="DS96" s="1599"/>
      <c r="DT96" s="1599"/>
      <c r="DU96" s="1599"/>
      <c r="DV96" s="1599"/>
      <c r="DW96" s="1599"/>
      <c r="DX96" s="1599"/>
      <c r="DY96" s="1599"/>
      <c r="DZ96" s="1599"/>
      <c r="EA96" s="1599"/>
      <c r="EB96" s="1599"/>
      <c r="EC96" s="1599"/>
      <c r="ED96" s="1599"/>
      <c r="EE96" s="1599"/>
      <c r="EF96" s="1599"/>
      <c r="EG96" s="1599"/>
      <c r="EH96" s="1599"/>
      <c r="EI96" s="1599"/>
      <c r="EJ96" s="1599"/>
      <c r="EK96" s="1599"/>
      <c r="EL96" s="1599"/>
      <c r="EM96" s="1599"/>
      <c r="EN96" s="1599"/>
      <c r="EO96" s="1599"/>
      <c r="EP96" s="1599"/>
      <c r="EQ96" s="1599"/>
      <c r="ER96" s="1599"/>
      <c r="ES96" s="1599"/>
      <c r="ET96" s="1599"/>
      <c r="EU96" s="1599"/>
      <c r="EV96" s="1599"/>
      <c r="EW96" s="1599"/>
      <c r="EX96" s="1599"/>
      <c r="EY96" s="1599"/>
      <c r="EZ96" s="1599"/>
      <c r="FA96" s="1599"/>
      <c r="FB96" s="1599"/>
      <c r="FC96" s="1599"/>
      <c r="FD96" s="1599"/>
      <c r="FE96" s="1599"/>
      <c r="FF96" s="1599"/>
      <c r="FG96" s="1599"/>
      <c r="FH96" s="1599"/>
      <c r="FI96" s="1599"/>
      <c r="FJ96" s="1600"/>
      <c r="FK96" s="433"/>
      <c r="FL96" s="433"/>
      <c r="FM96" s="433"/>
      <c r="FN96" s="433"/>
      <c r="FO96" s="433"/>
      <c r="FP96" s="433"/>
      <c r="FQ96" s="433"/>
      <c r="FR96" s="433"/>
      <c r="FS96" s="433"/>
      <c r="FT96" s="433"/>
      <c r="FU96" s="433"/>
      <c r="FV96" s="443"/>
    </row>
    <row r="97" spans="3:178" ht="3.75" customHeight="1" x14ac:dyDescent="0.15">
      <c r="C97" s="449"/>
      <c r="D97" s="433"/>
      <c r="E97" s="433"/>
      <c r="F97" s="433"/>
      <c r="G97" s="433"/>
      <c r="H97" s="433"/>
      <c r="I97" s="433"/>
      <c r="J97" s="433"/>
      <c r="K97" s="433"/>
      <c r="L97" s="433"/>
      <c r="M97" s="433"/>
      <c r="N97" s="433"/>
      <c r="O97" s="1598"/>
      <c r="P97" s="1599"/>
      <c r="Q97" s="1599"/>
      <c r="R97" s="1599"/>
      <c r="S97" s="1599"/>
      <c r="T97" s="1599"/>
      <c r="U97" s="1599"/>
      <c r="V97" s="1599"/>
      <c r="W97" s="1599"/>
      <c r="X97" s="1599"/>
      <c r="Y97" s="1599"/>
      <c r="Z97" s="1599"/>
      <c r="AA97" s="1599"/>
      <c r="AB97" s="1599"/>
      <c r="AC97" s="1599"/>
      <c r="AD97" s="1599"/>
      <c r="AE97" s="1599"/>
      <c r="AF97" s="1599"/>
      <c r="AG97" s="1599"/>
      <c r="AH97" s="1599"/>
      <c r="AI97" s="1599"/>
      <c r="AJ97" s="1599"/>
      <c r="AK97" s="1599"/>
      <c r="AL97" s="1599"/>
      <c r="AM97" s="1599"/>
      <c r="AN97" s="1599"/>
      <c r="AO97" s="1599"/>
      <c r="AP97" s="1599"/>
      <c r="AQ97" s="1599"/>
      <c r="AR97" s="1599"/>
      <c r="AS97" s="1599"/>
      <c r="AT97" s="1599"/>
      <c r="AU97" s="1599"/>
      <c r="AV97" s="1599"/>
      <c r="AW97" s="1599"/>
      <c r="AX97" s="1599"/>
      <c r="AY97" s="1599"/>
      <c r="AZ97" s="1599"/>
      <c r="BA97" s="1599"/>
      <c r="BB97" s="1599"/>
      <c r="BC97" s="1599"/>
      <c r="BD97" s="1599"/>
      <c r="BE97" s="1599"/>
      <c r="BF97" s="1599"/>
      <c r="BG97" s="1599"/>
      <c r="BH97" s="1599"/>
      <c r="BI97" s="1599"/>
      <c r="BJ97" s="1599"/>
      <c r="BK97" s="1599"/>
      <c r="BL97" s="1599"/>
      <c r="BM97" s="1599"/>
      <c r="BN97" s="1599"/>
      <c r="BO97" s="1599"/>
      <c r="BP97" s="1599"/>
      <c r="BQ97" s="1599"/>
      <c r="BR97" s="1599"/>
      <c r="BS97" s="1599"/>
      <c r="BT97" s="1600"/>
      <c r="BU97" s="433"/>
      <c r="BV97" s="433"/>
      <c r="BW97" s="433"/>
      <c r="BX97" s="433"/>
      <c r="BY97" s="433"/>
      <c r="BZ97" s="433"/>
      <c r="CA97" s="433"/>
      <c r="CB97" s="433"/>
      <c r="CC97" s="433"/>
      <c r="CD97" s="433"/>
      <c r="CE97" s="433"/>
      <c r="CF97" s="443"/>
      <c r="CG97" s="431"/>
      <c r="CH97" s="431"/>
      <c r="CS97" s="449"/>
      <c r="CT97" s="433"/>
      <c r="CU97" s="433"/>
      <c r="CV97" s="433"/>
      <c r="CW97" s="433"/>
      <c r="CX97" s="433"/>
      <c r="CY97" s="433"/>
      <c r="CZ97" s="433"/>
      <c r="DA97" s="433"/>
      <c r="DB97" s="433"/>
      <c r="DC97" s="433"/>
      <c r="DD97" s="433"/>
      <c r="DE97" s="1598"/>
      <c r="DF97" s="1599"/>
      <c r="DG97" s="1599"/>
      <c r="DH97" s="1599"/>
      <c r="DI97" s="1599"/>
      <c r="DJ97" s="1599"/>
      <c r="DK97" s="1599"/>
      <c r="DL97" s="1599"/>
      <c r="DM97" s="1599"/>
      <c r="DN97" s="1599"/>
      <c r="DO97" s="1599"/>
      <c r="DP97" s="1599"/>
      <c r="DQ97" s="1599"/>
      <c r="DR97" s="1599"/>
      <c r="DS97" s="1599"/>
      <c r="DT97" s="1599"/>
      <c r="DU97" s="1599"/>
      <c r="DV97" s="1599"/>
      <c r="DW97" s="1599"/>
      <c r="DX97" s="1599"/>
      <c r="DY97" s="1599"/>
      <c r="DZ97" s="1599"/>
      <c r="EA97" s="1599"/>
      <c r="EB97" s="1599"/>
      <c r="EC97" s="1599"/>
      <c r="ED97" s="1599"/>
      <c r="EE97" s="1599"/>
      <c r="EF97" s="1599"/>
      <c r="EG97" s="1599"/>
      <c r="EH97" s="1599"/>
      <c r="EI97" s="1599"/>
      <c r="EJ97" s="1599"/>
      <c r="EK97" s="1599"/>
      <c r="EL97" s="1599"/>
      <c r="EM97" s="1599"/>
      <c r="EN97" s="1599"/>
      <c r="EO97" s="1599"/>
      <c r="EP97" s="1599"/>
      <c r="EQ97" s="1599"/>
      <c r="ER97" s="1599"/>
      <c r="ES97" s="1599"/>
      <c r="ET97" s="1599"/>
      <c r="EU97" s="1599"/>
      <c r="EV97" s="1599"/>
      <c r="EW97" s="1599"/>
      <c r="EX97" s="1599"/>
      <c r="EY97" s="1599"/>
      <c r="EZ97" s="1599"/>
      <c r="FA97" s="1599"/>
      <c r="FB97" s="1599"/>
      <c r="FC97" s="1599"/>
      <c r="FD97" s="1599"/>
      <c r="FE97" s="1599"/>
      <c r="FF97" s="1599"/>
      <c r="FG97" s="1599"/>
      <c r="FH97" s="1599"/>
      <c r="FI97" s="1599"/>
      <c r="FJ97" s="1600"/>
      <c r="FK97" s="433"/>
      <c r="FL97" s="433"/>
      <c r="FM97" s="433"/>
      <c r="FN97" s="433"/>
      <c r="FO97" s="433"/>
      <c r="FP97" s="433"/>
      <c r="FQ97" s="433"/>
      <c r="FR97" s="433"/>
      <c r="FS97" s="433"/>
      <c r="FT97" s="433"/>
      <c r="FU97" s="433"/>
      <c r="FV97" s="443"/>
    </row>
    <row r="98" spans="3:178" ht="3.75" customHeight="1" x14ac:dyDescent="0.15">
      <c r="C98" s="449"/>
      <c r="D98" s="433"/>
      <c r="E98" s="433"/>
      <c r="F98" s="433"/>
      <c r="G98" s="433"/>
      <c r="H98" s="433"/>
      <c r="I98" s="433"/>
      <c r="J98" s="433"/>
      <c r="K98" s="433"/>
      <c r="L98" s="433"/>
      <c r="M98" s="433"/>
      <c r="N98" s="433"/>
      <c r="O98" s="1598"/>
      <c r="P98" s="1599"/>
      <c r="Q98" s="1599"/>
      <c r="R98" s="1599"/>
      <c r="S98" s="1599"/>
      <c r="T98" s="1599"/>
      <c r="U98" s="1599"/>
      <c r="V98" s="1599"/>
      <c r="W98" s="1599"/>
      <c r="X98" s="1599"/>
      <c r="Y98" s="1599"/>
      <c r="Z98" s="1599"/>
      <c r="AA98" s="1599"/>
      <c r="AB98" s="1599"/>
      <c r="AC98" s="1599"/>
      <c r="AD98" s="1599"/>
      <c r="AE98" s="1599"/>
      <c r="AF98" s="1599"/>
      <c r="AG98" s="1599"/>
      <c r="AH98" s="1599"/>
      <c r="AI98" s="1599"/>
      <c r="AJ98" s="1599"/>
      <c r="AK98" s="1599"/>
      <c r="AL98" s="1599"/>
      <c r="AM98" s="1599"/>
      <c r="AN98" s="1599"/>
      <c r="AO98" s="1599"/>
      <c r="AP98" s="1599"/>
      <c r="AQ98" s="1599"/>
      <c r="AR98" s="1599"/>
      <c r="AS98" s="1599"/>
      <c r="AT98" s="1599"/>
      <c r="AU98" s="1599"/>
      <c r="AV98" s="1599"/>
      <c r="AW98" s="1599"/>
      <c r="AX98" s="1599"/>
      <c r="AY98" s="1599"/>
      <c r="AZ98" s="1599"/>
      <c r="BA98" s="1599"/>
      <c r="BB98" s="1599"/>
      <c r="BC98" s="1599"/>
      <c r="BD98" s="1599"/>
      <c r="BE98" s="1599"/>
      <c r="BF98" s="1599"/>
      <c r="BG98" s="1599"/>
      <c r="BH98" s="1599"/>
      <c r="BI98" s="1599"/>
      <c r="BJ98" s="1599"/>
      <c r="BK98" s="1599"/>
      <c r="BL98" s="1599"/>
      <c r="BM98" s="1599"/>
      <c r="BN98" s="1599"/>
      <c r="BO98" s="1599"/>
      <c r="BP98" s="1599"/>
      <c r="BQ98" s="1599"/>
      <c r="BR98" s="1599"/>
      <c r="BS98" s="1599"/>
      <c r="BT98" s="1600"/>
      <c r="BU98" s="433"/>
      <c r="BV98" s="433"/>
      <c r="BW98" s="433"/>
      <c r="BX98" s="433"/>
      <c r="BY98" s="433"/>
      <c r="BZ98" s="433"/>
      <c r="CA98" s="433"/>
      <c r="CB98" s="433"/>
      <c r="CC98" s="433"/>
      <c r="CD98" s="433"/>
      <c r="CE98" s="433"/>
      <c r="CF98" s="443"/>
      <c r="CG98" s="431"/>
      <c r="CH98" s="431"/>
      <c r="CS98" s="449"/>
      <c r="CT98" s="433"/>
      <c r="CU98" s="433"/>
      <c r="CV98" s="433"/>
      <c r="CW98" s="433"/>
      <c r="CX98" s="433"/>
      <c r="CY98" s="433"/>
      <c r="CZ98" s="433"/>
      <c r="DA98" s="433"/>
      <c r="DB98" s="433"/>
      <c r="DC98" s="433"/>
      <c r="DD98" s="433"/>
      <c r="DE98" s="1598"/>
      <c r="DF98" s="1599"/>
      <c r="DG98" s="1599"/>
      <c r="DH98" s="1599"/>
      <c r="DI98" s="1599"/>
      <c r="DJ98" s="1599"/>
      <c r="DK98" s="1599"/>
      <c r="DL98" s="1599"/>
      <c r="DM98" s="1599"/>
      <c r="DN98" s="1599"/>
      <c r="DO98" s="1599"/>
      <c r="DP98" s="1599"/>
      <c r="DQ98" s="1599"/>
      <c r="DR98" s="1599"/>
      <c r="DS98" s="1599"/>
      <c r="DT98" s="1599"/>
      <c r="DU98" s="1599"/>
      <c r="DV98" s="1599"/>
      <c r="DW98" s="1599"/>
      <c r="DX98" s="1599"/>
      <c r="DY98" s="1599"/>
      <c r="DZ98" s="1599"/>
      <c r="EA98" s="1599"/>
      <c r="EB98" s="1599"/>
      <c r="EC98" s="1599"/>
      <c r="ED98" s="1599"/>
      <c r="EE98" s="1599"/>
      <c r="EF98" s="1599"/>
      <c r="EG98" s="1599"/>
      <c r="EH98" s="1599"/>
      <c r="EI98" s="1599"/>
      <c r="EJ98" s="1599"/>
      <c r="EK98" s="1599"/>
      <c r="EL98" s="1599"/>
      <c r="EM98" s="1599"/>
      <c r="EN98" s="1599"/>
      <c r="EO98" s="1599"/>
      <c r="EP98" s="1599"/>
      <c r="EQ98" s="1599"/>
      <c r="ER98" s="1599"/>
      <c r="ES98" s="1599"/>
      <c r="ET98" s="1599"/>
      <c r="EU98" s="1599"/>
      <c r="EV98" s="1599"/>
      <c r="EW98" s="1599"/>
      <c r="EX98" s="1599"/>
      <c r="EY98" s="1599"/>
      <c r="EZ98" s="1599"/>
      <c r="FA98" s="1599"/>
      <c r="FB98" s="1599"/>
      <c r="FC98" s="1599"/>
      <c r="FD98" s="1599"/>
      <c r="FE98" s="1599"/>
      <c r="FF98" s="1599"/>
      <c r="FG98" s="1599"/>
      <c r="FH98" s="1599"/>
      <c r="FI98" s="1599"/>
      <c r="FJ98" s="1600"/>
      <c r="FK98" s="433"/>
      <c r="FL98" s="433"/>
      <c r="FM98" s="433"/>
      <c r="FN98" s="433"/>
      <c r="FO98" s="433"/>
      <c r="FP98" s="433"/>
      <c r="FQ98" s="433"/>
      <c r="FR98" s="433"/>
      <c r="FS98" s="433"/>
      <c r="FT98" s="433"/>
      <c r="FU98" s="433"/>
      <c r="FV98" s="443"/>
    </row>
    <row r="99" spans="3:178" ht="3.75" customHeight="1" x14ac:dyDescent="0.15">
      <c r="C99" s="449"/>
      <c r="D99" s="433"/>
      <c r="E99" s="433"/>
      <c r="F99" s="433"/>
      <c r="G99" s="433"/>
      <c r="H99" s="433"/>
      <c r="I99" s="433"/>
      <c r="J99" s="433"/>
      <c r="K99" s="433"/>
      <c r="L99" s="433"/>
      <c r="M99" s="433"/>
      <c r="N99" s="433"/>
      <c r="O99" s="1598"/>
      <c r="P99" s="1599"/>
      <c r="Q99" s="1599"/>
      <c r="R99" s="1599"/>
      <c r="S99" s="1599"/>
      <c r="T99" s="1599"/>
      <c r="U99" s="1599"/>
      <c r="V99" s="1599"/>
      <c r="W99" s="1599"/>
      <c r="X99" s="1599"/>
      <c r="Y99" s="1599"/>
      <c r="Z99" s="1599"/>
      <c r="AA99" s="1599"/>
      <c r="AB99" s="1599"/>
      <c r="AC99" s="1599"/>
      <c r="AD99" s="1599"/>
      <c r="AE99" s="1599"/>
      <c r="AF99" s="1599"/>
      <c r="AG99" s="1599"/>
      <c r="AH99" s="1599"/>
      <c r="AI99" s="1599"/>
      <c r="AJ99" s="1599"/>
      <c r="AK99" s="1599"/>
      <c r="AL99" s="1599"/>
      <c r="AM99" s="1599"/>
      <c r="AN99" s="1599"/>
      <c r="AO99" s="1599"/>
      <c r="AP99" s="1599"/>
      <c r="AQ99" s="1599"/>
      <c r="AR99" s="1599"/>
      <c r="AS99" s="1599"/>
      <c r="AT99" s="1599"/>
      <c r="AU99" s="1599"/>
      <c r="AV99" s="1599"/>
      <c r="AW99" s="1599"/>
      <c r="AX99" s="1599"/>
      <c r="AY99" s="1599"/>
      <c r="AZ99" s="1599"/>
      <c r="BA99" s="1599"/>
      <c r="BB99" s="1599"/>
      <c r="BC99" s="1599"/>
      <c r="BD99" s="1599"/>
      <c r="BE99" s="1599"/>
      <c r="BF99" s="1599"/>
      <c r="BG99" s="1599"/>
      <c r="BH99" s="1599"/>
      <c r="BI99" s="1599"/>
      <c r="BJ99" s="1599"/>
      <c r="BK99" s="1599"/>
      <c r="BL99" s="1599"/>
      <c r="BM99" s="1599"/>
      <c r="BN99" s="1599"/>
      <c r="BO99" s="1599"/>
      <c r="BP99" s="1599"/>
      <c r="BQ99" s="1599"/>
      <c r="BR99" s="1599"/>
      <c r="BS99" s="1599"/>
      <c r="BT99" s="1600"/>
      <c r="BU99" s="433"/>
      <c r="BV99" s="433"/>
      <c r="BW99" s="433"/>
      <c r="BX99" s="433"/>
      <c r="BY99" s="433"/>
      <c r="BZ99" s="433"/>
      <c r="CA99" s="433"/>
      <c r="CB99" s="433"/>
      <c r="CC99" s="433"/>
      <c r="CD99" s="433"/>
      <c r="CE99" s="433"/>
      <c r="CF99" s="443"/>
      <c r="CG99" s="431"/>
      <c r="CH99" s="431"/>
      <c r="CS99" s="449"/>
      <c r="CT99" s="433"/>
      <c r="CU99" s="433"/>
      <c r="CV99" s="433"/>
      <c r="CW99" s="433"/>
      <c r="CX99" s="433"/>
      <c r="CY99" s="433"/>
      <c r="CZ99" s="433"/>
      <c r="DA99" s="433"/>
      <c r="DB99" s="433"/>
      <c r="DC99" s="433"/>
      <c r="DD99" s="433"/>
      <c r="DE99" s="1598"/>
      <c r="DF99" s="1599"/>
      <c r="DG99" s="1599"/>
      <c r="DH99" s="1599"/>
      <c r="DI99" s="1599"/>
      <c r="DJ99" s="1599"/>
      <c r="DK99" s="1599"/>
      <c r="DL99" s="1599"/>
      <c r="DM99" s="1599"/>
      <c r="DN99" s="1599"/>
      <c r="DO99" s="1599"/>
      <c r="DP99" s="1599"/>
      <c r="DQ99" s="1599"/>
      <c r="DR99" s="1599"/>
      <c r="DS99" s="1599"/>
      <c r="DT99" s="1599"/>
      <c r="DU99" s="1599"/>
      <c r="DV99" s="1599"/>
      <c r="DW99" s="1599"/>
      <c r="DX99" s="1599"/>
      <c r="DY99" s="1599"/>
      <c r="DZ99" s="1599"/>
      <c r="EA99" s="1599"/>
      <c r="EB99" s="1599"/>
      <c r="EC99" s="1599"/>
      <c r="ED99" s="1599"/>
      <c r="EE99" s="1599"/>
      <c r="EF99" s="1599"/>
      <c r="EG99" s="1599"/>
      <c r="EH99" s="1599"/>
      <c r="EI99" s="1599"/>
      <c r="EJ99" s="1599"/>
      <c r="EK99" s="1599"/>
      <c r="EL99" s="1599"/>
      <c r="EM99" s="1599"/>
      <c r="EN99" s="1599"/>
      <c r="EO99" s="1599"/>
      <c r="EP99" s="1599"/>
      <c r="EQ99" s="1599"/>
      <c r="ER99" s="1599"/>
      <c r="ES99" s="1599"/>
      <c r="ET99" s="1599"/>
      <c r="EU99" s="1599"/>
      <c r="EV99" s="1599"/>
      <c r="EW99" s="1599"/>
      <c r="EX99" s="1599"/>
      <c r="EY99" s="1599"/>
      <c r="EZ99" s="1599"/>
      <c r="FA99" s="1599"/>
      <c r="FB99" s="1599"/>
      <c r="FC99" s="1599"/>
      <c r="FD99" s="1599"/>
      <c r="FE99" s="1599"/>
      <c r="FF99" s="1599"/>
      <c r="FG99" s="1599"/>
      <c r="FH99" s="1599"/>
      <c r="FI99" s="1599"/>
      <c r="FJ99" s="1600"/>
      <c r="FK99" s="433"/>
      <c r="FL99" s="433"/>
      <c r="FM99" s="433"/>
      <c r="FN99" s="433"/>
      <c r="FO99" s="433"/>
      <c r="FP99" s="433"/>
      <c r="FQ99" s="433"/>
      <c r="FR99" s="433"/>
      <c r="FS99" s="433"/>
      <c r="FT99" s="433"/>
      <c r="FU99" s="433"/>
      <c r="FV99" s="443"/>
    </row>
    <row r="100" spans="3:178" ht="3.75" customHeight="1" x14ac:dyDescent="0.15">
      <c r="C100" s="449"/>
      <c r="D100" s="433"/>
      <c r="E100" s="433"/>
      <c r="F100" s="433"/>
      <c r="G100" s="433"/>
      <c r="H100" s="433"/>
      <c r="I100" s="433"/>
      <c r="J100" s="433"/>
      <c r="K100" s="433"/>
      <c r="L100" s="433"/>
      <c r="M100" s="433"/>
      <c r="N100" s="433"/>
      <c r="O100" s="1598"/>
      <c r="P100" s="1599"/>
      <c r="Q100" s="1599"/>
      <c r="R100" s="1599"/>
      <c r="S100" s="1599"/>
      <c r="T100" s="1599"/>
      <c r="U100" s="1599"/>
      <c r="V100" s="1599"/>
      <c r="W100" s="1599"/>
      <c r="X100" s="1599"/>
      <c r="Y100" s="1599"/>
      <c r="Z100" s="1599"/>
      <c r="AA100" s="1599"/>
      <c r="AB100" s="1599"/>
      <c r="AC100" s="1599"/>
      <c r="AD100" s="1599"/>
      <c r="AE100" s="1599"/>
      <c r="AF100" s="1599"/>
      <c r="AG100" s="1599"/>
      <c r="AH100" s="1599"/>
      <c r="AI100" s="1599"/>
      <c r="AJ100" s="1599"/>
      <c r="AK100" s="1599"/>
      <c r="AL100" s="1599"/>
      <c r="AM100" s="1599"/>
      <c r="AN100" s="1599"/>
      <c r="AO100" s="1599"/>
      <c r="AP100" s="1599"/>
      <c r="AQ100" s="1599"/>
      <c r="AR100" s="1599"/>
      <c r="AS100" s="1599"/>
      <c r="AT100" s="1599"/>
      <c r="AU100" s="1599"/>
      <c r="AV100" s="1599"/>
      <c r="AW100" s="1599"/>
      <c r="AX100" s="1599"/>
      <c r="AY100" s="1599"/>
      <c r="AZ100" s="1599"/>
      <c r="BA100" s="1599"/>
      <c r="BB100" s="1599"/>
      <c r="BC100" s="1599"/>
      <c r="BD100" s="1599"/>
      <c r="BE100" s="1599"/>
      <c r="BF100" s="1599"/>
      <c r="BG100" s="1599"/>
      <c r="BH100" s="1599"/>
      <c r="BI100" s="1599"/>
      <c r="BJ100" s="1599"/>
      <c r="BK100" s="1599"/>
      <c r="BL100" s="1599"/>
      <c r="BM100" s="1599"/>
      <c r="BN100" s="1599"/>
      <c r="BO100" s="1599"/>
      <c r="BP100" s="1599"/>
      <c r="BQ100" s="1599"/>
      <c r="BR100" s="1599"/>
      <c r="BS100" s="1599"/>
      <c r="BT100" s="1600"/>
      <c r="BU100" s="433"/>
      <c r="BV100" s="433"/>
      <c r="BW100" s="433"/>
      <c r="BX100" s="433"/>
      <c r="BY100" s="433"/>
      <c r="BZ100" s="433"/>
      <c r="CA100" s="433"/>
      <c r="CB100" s="433"/>
      <c r="CC100" s="433"/>
      <c r="CD100" s="433"/>
      <c r="CE100" s="433"/>
      <c r="CF100" s="443"/>
      <c r="CG100" s="431"/>
      <c r="CH100" s="431"/>
      <c r="CS100" s="449"/>
      <c r="CT100" s="433"/>
      <c r="CU100" s="433"/>
      <c r="CV100" s="433"/>
      <c r="CW100" s="433"/>
      <c r="CX100" s="433"/>
      <c r="CY100" s="433"/>
      <c r="CZ100" s="433"/>
      <c r="DA100" s="433"/>
      <c r="DB100" s="433"/>
      <c r="DC100" s="433"/>
      <c r="DD100" s="433"/>
      <c r="DE100" s="1598"/>
      <c r="DF100" s="1599"/>
      <c r="DG100" s="1599"/>
      <c r="DH100" s="1599"/>
      <c r="DI100" s="1599"/>
      <c r="DJ100" s="1599"/>
      <c r="DK100" s="1599"/>
      <c r="DL100" s="1599"/>
      <c r="DM100" s="1599"/>
      <c r="DN100" s="1599"/>
      <c r="DO100" s="1599"/>
      <c r="DP100" s="1599"/>
      <c r="DQ100" s="1599"/>
      <c r="DR100" s="1599"/>
      <c r="DS100" s="1599"/>
      <c r="DT100" s="1599"/>
      <c r="DU100" s="1599"/>
      <c r="DV100" s="1599"/>
      <c r="DW100" s="1599"/>
      <c r="DX100" s="1599"/>
      <c r="DY100" s="1599"/>
      <c r="DZ100" s="1599"/>
      <c r="EA100" s="1599"/>
      <c r="EB100" s="1599"/>
      <c r="EC100" s="1599"/>
      <c r="ED100" s="1599"/>
      <c r="EE100" s="1599"/>
      <c r="EF100" s="1599"/>
      <c r="EG100" s="1599"/>
      <c r="EH100" s="1599"/>
      <c r="EI100" s="1599"/>
      <c r="EJ100" s="1599"/>
      <c r="EK100" s="1599"/>
      <c r="EL100" s="1599"/>
      <c r="EM100" s="1599"/>
      <c r="EN100" s="1599"/>
      <c r="EO100" s="1599"/>
      <c r="EP100" s="1599"/>
      <c r="EQ100" s="1599"/>
      <c r="ER100" s="1599"/>
      <c r="ES100" s="1599"/>
      <c r="ET100" s="1599"/>
      <c r="EU100" s="1599"/>
      <c r="EV100" s="1599"/>
      <c r="EW100" s="1599"/>
      <c r="EX100" s="1599"/>
      <c r="EY100" s="1599"/>
      <c r="EZ100" s="1599"/>
      <c r="FA100" s="1599"/>
      <c r="FB100" s="1599"/>
      <c r="FC100" s="1599"/>
      <c r="FD100" s="1599"/>
      <c r="FE100" s="1599"/>
      <c r="FF100" s="1599"/>
      <c r="FG100" s="1599"/>
      <c r="FH100" s="1599"/>
      <c r="FI100" s="1599"/>
      <c r="FJ100" s="1600"/>
      <c r="FK100" s="433"/>
      <c r="FL100" s="433"/>
      <c r="FM100" s="433"/>
      <c r="FN100" s="433"/>
      <c r="FO100" s="433"/>
      <c r="FP100" s="433"/>
      <c r="FQ100" s="433"/>
      <c r="FR100" s="433"/>
      <c r="FS100" s="433"/>
      <c r="FT100" s="433"/>
      <c r="FU100" s="433"/>
      <c r="FV100" s="443"/>
    </row>
    <row r="101" spans="3:178" ht="3.75" customHeight="1" x14ac:dyDescent="0.15">
      <c r="C101" s="449"/>
      <c r="D101" s="433"/>
      <c r="E101" s="433"/>
      <c r="F101" s="433"/>
      <c r="G101" s="433"/>
      <c r="H101" s="433"/>
      <c r="I101" s="433"/>
      <c r="J101" s="433"/>
      <c r="K101" s="433"/>
      <c r="L101" s="433"/>
      <c r="M101" s="433"/>
      <c r="N101" s="433"/>
      <c r="O101" s="1598"/>
      <c r="P101" s="1599"/>
      <c r="Q101" s="1599"/>
      <c r="R101" s="1599"/>
      <c r="S101" s="1599"/>
      <c r="T101" s="1599"/>
      <c r="U101" s="1599"/>
      <c r="V101" s="1599"/>
      <c r="W101" s="1599"/>
      <c r="X101" s="1599"/>
      <c r="Y101" s="1599"/>
      <c r="Z101" s="1599"/>
      <c r="AA101" s="1599"/>
      <c r="AB101" s="1599"/>
      <c r="AC101" s="1599"/>
      <c r="AD101" s="1599"/>
      <c r="AE101" s="1599"/>
      <c r="AF101" s="1599"/>
      <c r="AG101" s="1599"/>
      <c r="AH101" s="1599"/>
      <c r="AI101" s="1599"/>
      <c r="AJ101" s="1599"/>
      <c r="AK101" s="1599"/>
      <c r="AL101" s="1599"/>
      <c r="AM101" s="1599"/>
      <c r="AN101" s="1599"/>
      <c r="AO101" s="1599"/>
      <c r="AP101" s="1599"/>
      <c r="AQ101" s="1599"/>
      <c r="AR101" s="1599"/>
      <c r="AS101" s="1599"/>
      <c r="AT101" s="1599"/>
      <c r="AU101" s="1599"/>
      <c r="AV101" s="1599"/>
      <c r="AW101" s="1599"/>
      <c r="AX101" s="1599"/>
      <c r="AY101" s="1599"/>
      <c r="AZ101" s="1599"/>
      <c r="BA101" s="1599"/>
      <c r="BB101" s="1599"/>
      <c r="BC101" s="1599"/>
      <c r="BD101" s="1599"/>
      <c r="BE101" s="1599"/>
      <c r="BF101" s="1599"/>
      <c r="BG101" s="1599"/>
      <c r="BH101" s="1599"/>
      <c r="BI101" s="1599"/>
      <c r="BJ101" s="1599"/>
      <c r="BK101" s="1599"/>
      <c r="BL101" s="1599"/>
      <c r="BM101" s="1599"/>
      <c r="BN101" s="1599"/>
      <c r="BO101" s="1599"/>
      <c r="BP101" s="1599"/>
      <c r="BQ101" s="1599"/>
      <c r="BR101" s="1599"/>
      <c r="BS101" s="1599"/>
      <c r="BT101" s="1600"/>
      <c r="BU101" s="433"/>
      <c r="BV101" s="433"/>
      <c r="BW101" s="433"/>
      <c r="BX101" s="433"/>
      <c r="BY101" s="433"/>
      <c r="BZ101" s="433"/>
      <c r="CA101" s="433"/>
      <c r="CB101" s="433"/>
      <c r="CC101" s="433"/>
      <c r="CD101" s="433"/>
      <c r="CE101" s="433"/>
      <c r="CF101" s="443"/>
      <c r="CG101" s="431"/>
      <c r="CH101" s="431"/>
      <c r="CS101" s="449"/>
      <c r="CT101" s="433"/>
      <c r="CU101" s="433"/>
      <c r="CV101" s="433"/>
      <c r="CW101" s="433"/>
      <c r="CX101" s="433"/>
      <c r="CY101" s="433"/>
      <c r="CZ101" s="433"/>
      <c r="DA101" s="433"/>
      <c r="DB101" s="433"/>
      <c r="DC101" s="433"/>
      <c r="DD101" s="433"/>
      <c r="DE101" s="1598"/>
      <c r="DF101" s="1599"/>
      <c r="DG101" s="1599"/>
      <c r="DH101" s="1599"/>
      <c r="DI101" s="1599"/>
      <c r="DJ101" s="1599"/>
      <c r="DK101" s="1599"/>
      <c r="DL101" s="1599"/>
      <c r="DM101" s="1599"/>
      <c r="DN101" s="1599"/>
      <c r="DO101" s="1599"/>
      <c r="DP101" s="1599"/>
      <c r="DQ101" s="1599"/>
      <c r="DR101" s="1599"/>
      <c r="DS101" s="1599"/>
      <c r="DT101" s="1599"/>
      <c r="DU101" s="1599"/>
      <c r="DV101" s="1599"/>
      <c r="DW101" s="1599"/>
      <c r="DX101" s="1599"/>
      <c r="DY101" s="1599"/>
      <c r="DZ101" s="1599"/>
      <c r="EA101" s="1599"/>
      <c r="EB101" s="1599"/>
      <c r="EC101" s="1599"/>
      <c r="ED101" s="1599"/>
      <c r="EE101" s="1599"/>
      <c r="EF101" s="1599"/>
      <c r="EG101" s="1599"/>
      <c r="EH101" s="1599"/>
      <c r="EI101" s="1599"/>
      <c r="EJ101" s="1599"/>
      <c r="EK101" s="1599"/>
      <c r="EL101" s="1599"/>
      <c r="EM101" s="1599"/>
      <c r="EN101" s="1599"/>
      <c r="EO101" s="1599"/>
      <c r="EP101" s="1599"/>
      <c r="EQ101" s="1599"/>
      <c r="ER101" s="1599"/>
      <c r="ES101" s="1599"/>
      <c r="ET101" s="1599"/>
      <c r="EU101" s="1599"/>
      <c r="EV101" s="1599"/>
      <c r="EW101" s="1599"/>
      <c r="EX101" s="1599"/>
      <c r="EY101" s="1599"/>
      <c r="EZ101" s="1599"/>
      <c r="FA101" s="1599"/>
      <c r="FB101" s="1599"/>
      <c r="FC101" s="1599"/>
      <c r="FD101" s="1599"/>
      <c r="FE101" s="1599"/>
      <c r="FF101" s="1599"/>
      <c r="FG101" s="1599"/>
      <c r="FH101" s="1599"/>
      <c r="FI101" s="1599"/>
      <c r="FJ101" s="1600"/>
      <c r="FK101" s="433"/>
      <c r="FL101" s="433"/>
      <c r="FM101" s="433"/>
      <c r="FN101" s="433"/>
      <c r="FO101" s="433"/>
      <c r="FP101" s="433"/>
      <c r="FQ101" s="433"/>
      <c r="FR101" s="433"/>
      <c r="FS101" s="433"/>
      <c r="FT101" s="433"/>
      <c r="FU101" s="433"/>
      <c r="FV101" s="443"/>
    </row>
    <row r="102" spans="3:178" ht="3.75" customHeight="1" x14ac:dyDescent="0.15">
      <c r="C102" s="449"/>
      <c r="D102" s="433"/>
      <c r="E102" s="433"/>
      <c r="F102" s="433"/>
      <c r="G102" s="433"/>
      <c r="H102" s="433"/>
      <c r="I102" s="433"/>
      <c r="J102" s="433"/>
      <c r="K102" s="433"/>
      <c r="L102" s="433"/>
      <c r="M102" s="433"/>
      <c r="N102" s="433"/>
      <c r="O102" s="1598"/>
      <c r="P102" s="1599"/>
      <c r="Q102" s="1599"/>
      <c r="R102" s="1599"/>
      <c r="S102" s="1599"/>
      <c r="T102" s="1599"/>
      <c r="U102" s="1599"/>
      <c r="V102" s="1599"/>
      <c r="W102" s="1599"/>
      <c r="X102" s="1599"/>
      <c r="Y102" s="1599"/>
      <c r="Z102" s="1599"/>
      <c r="AA102" s="1599"/>
      <c r="AB102" s="1599"/>
      <c r="AC102" s="1599"/>
      <c r="AD102" s="1599"/>
      <c r="AE102" s="1599"/>
      <c r="AF102" s="1599"/>
      <c r="AG102" s="1599"/>
      <c r="AH102" s="1599"/>
      <c r="AI102" s="1599"/>
      <c r="AJ102" s="1599"/>
      <c r="AK102" s="1599"/>
      <c r="AL102" s="1599"/>
      <c r="AM102" s="1599"/>
      <c r="AN102" s="1599"/>
      <c r="AO102" s="1599"/>
      <c r="AP102" s="1599"/>
      <c r="AQ102" s="1599"/>
      <c r="AR102" s="1599"/>
      <c r="AS102" s="1599"/>
      <c r="AT102" s="1599"/>
      <c r="AU102" s="1599"/>
      <c r="AV102" s="1599"/>
      <c r="AW102" s="1599"/>
      <c r="AX102" s="1599"/>
      <c r="AY102" s="1599"/>
      <c r="AZ102" s="1599"/>
      <c r="BA102" s="1599"/>
      <c r="BB102" s="1599"/>
      <c r="BC102" s="1599"/>
      <c r="BD102" s="1599"/>
      <c r="BE102" s="1599"/>
      <c r="BF102" s="1599"/>
      <c r="BG102" s="1599"/>
      <c r="BH102" s="1599"/>
      <c r="BI102" s="1599"/>
      <c r="BJ102" s="1599"/>
      <c r="BK102" s="1599"/>
      <c r="BL102" s="1599"/>
      <c r="BM102" s="1599"/>
      <c r="BN102" s="1599"/>
      <c r="BO102" s="1599"/>
      <c r="BP102" s="1599"/>
      <c r="BQ102" s="1599"/>
      <c r="BR102" s="1599"/>
      <c r="BS102" s="1599"/>
      <c r="BT102" s="1600"/>
      <c r="BU102" s="433"/>
      <c r="BV102" s="433"/>
      <c r="BW102" s="433"/>
      <c r="BX102" s="433"/>
      <c r="BY102" s="433"/>
      <c r="BZ102" s="433"/>
      <c r="CA102" s="433"/>
      <c r="CB102" s="433"/>
      <c r="CC102" s="433"/>
      <c r="CD102" s="433"/>
      <c r="CE102" s="433"/>
      <c r="CF102" s="443"/>
      <c r="CG102" s="431"/>
      <c r="CH102" s="431"/>
      <c r="CS102" s="449"/>
      <c r="CT102" s="433"/>
      <c r="CU102" s="433"/>
      <c r="CV102" s="433"/>
      <c r="CW102" s="433"/>
      <c r="CX102" s="433"/>
      <c r="CY102" s="433"/>
      <c r="CZ102" s="433"/>
      <c r="DA102" s="433"/>
      <c r="DB102" s="433"/>
      <c r="DC102" s="433"/>
      <c r="DD102" s="433"/>
      <c r="DE102" s="1598"/>
      <c r="DF102" s="1599"/>
      <c r="DG102" s="1599"/>
      <c r="DH102" s="1599"/>
      <c r="DI102" s="1599"/>
      <c r="DJ102" s="1599"/>
      <c r="DK102" s="1599"/>
      <c r="DL102" s="1599"/>
      <c r="DM102" s="1599"/>
      <c r="DN102" s="1599"/>
      <c r="DO102" s="1599"/>
      <c r="DP102" s="1599"/>
      <c r="DQ102" s="1599"/>
      <c r="DR102" s="1599"/>
      <c r="DS102" s="1599"/>
      <c r="DT102" s="1599"/>
      <c r="DU102" s="1599"/>
      <c r="DV102" s="1599"/>
      <c r="DW102" s="1599"/>
      <c r="DX102" s="1599"/>
      <c r="DY102" s="1599"/>
      <c r="DZ102" s="1599"/>
      <c r="EA102" s="1599"/>
      <c r="EB102" s="1599"/>
      <c r="EC102" s="1599"/>
      <c r="ED102" s="1599"/>
      <c r="EE102" s="1599"/>
      <c r="EF102" s="1599"/>
      <c r="EG102" s="1599"/>
      <c r="EH102" s="1599"/>
      <c r="EI102" s="1599"/>
      <c r="EJ102" s="1599"/>
      <c r="EK102" s="1599"/>
      <c r="EL102" s="1599"/>
      <c r="EM102" s="1599"/>
      <c r="EN102" s="1599"/>
      <c r="EO102" s="1599"/>
      <c r="EP102" s="1599"/>
      <c r="EQ102" s="1599"/>
      <c r="ER102" s="1599"/>
      <c r="ES102" s="1599"/>
      <c r="ET102" s="1599"/>
      <c r="EU102" s="1599"/>
      <c r="EV102" s="1599"/>
      <c r="EW102" s="1599"/>
      <c r="EX102" s="1599"/>
      <c r="EY102" s="1599"/>
      <c r="EZ102" s="1599"/>
      <c r="FA102" s="1599"/>
      <c r="FB102" s="1599"/>
      <c r="FC102" s="1599"/>
      <c r="FD102" s="1599"/>
      <c r="FE102" s="1599"/>
      <c r="FF102" s="1599"/>
      <c r="FG102" s="1599"/>
      <c r="FH102" s="1599"/>
      <c r="FI102" s="1599"/>
      <c r="FJ102" s="1600"/>
      <c r="FK102" s="433"/>
      <c r="FL102" s="433"/>
      <c r="FM102" s="433"/>
      <c r="FN102" s="433"/>
      <c r="FO102" s="433"/>
      <c r="FP102" s="433"/>
      <c r="FQ102" s="433"/>
      <c r="FR102" s="433"/>
      <c r="FS102" s="433"/>
      <c r="FT102" s="433"/>
      <c r="FU102" s="433"/>
      <c r="FV102" s="443"/>
    </row>
    <row r="103" spans="3:178" ht="3.75" customHeight="1" x14ac:dyDescent="0.15">
      <c r="C103" s="449"/>
      <c r="D103" s="433"/>
      <c r="E103" s="433"/>
      <c r="F103" s="433"/>
      <c r="G103" s="433"/>
      <c r="H103" s="433"/>
      <c r="I103" s="433"/>
      <c r="J103" s="433"/>
      <c r="K103" s="433"/>
      <c r="L103" s="433"/>
      <c r="M103" s="433"/>
      <c r="N103" s="433"/>
      <c r="O103" s="1598"/>
      <c r="P103" s="1599"/>
      <c r="Q103" s="1599"/>
      <c r="R103" s="1599"/>
      <c r="S103" s="1599"/>
      <c r="T103" s="1599"/>
      <c r="U103" s="1599"/>
      <c r="V103" s="1599"/>
      <c r="W103" s="1599"/>
      <c r="X103" s="1599"/>
      <c r="Y103" s="1599"/>
      <c r="Z103" s="1599"/>
      <c r="AA103" s="1599"/>
      <c r="AB103" s="1599"/>
      <c r="AC103" s="1599"/>
      <c r="AD103" s="1599"/>
      <c r="AE103" s="1599"/>
      <c r="AF103" s="1599"/>
      <c r="AG103" s="1599"/>
      <c r="AH103" s="1599"/>
      <c r="AI103" s="1599"/>
      <c r="AJ103" s="1599"/>
      <c r="AK103" s="1599"/>
      <c r="AL103" s="1599"/>
      <c r="AM103" s="1599"/>
      <c r="AN103" s="1599"/>
      <c r="AO103" s="1599"/>
      <c r="AP103" s="1599"/>
      <c r="AQ103" s="1599"/>
      <c r="AR103" s="1599"/>
      <c r="AS103" s="1599"/>
      <c r="AT103" s="1599"/>
      <c r="AU103" s="1599"/>
      <c r="AV103" s="1599"/>
      <c r="AW103" s="1599"/>
      <c r="AX103" s="1599"/>
      <c r="AY103" s="1599"/>
      <c r="AZ103" s="1599"/>
      <c r="BA103" s="1599"/>
      <c r="BB103" s="1599"/>
      <c r="BC103" s="1599"/>
      <c r="BD103" s="1599"/>
      <c r="BE103" s="1599"/>
      <c r="BF103" s="1599"/>
      <c r="BG103" s="1599"/>
      <c r="BH103" s="1599"/>
      <c r="BI103" s="1599"/>
      <c r="BJ103" s="1599"/>
      <c r="BK103" s="1599"/>
      <c r="BL103" s="1599"/>
      <c r="BM103" s="1599"/>
      <c r="BN103" s="1599"/>
      <c r="BO103" s="1599"/>
      <c r="BP103" s="1599"/>
      <c r="BQ103" s="1599"/>
      <c r="BR103" s="1599"/>
      <c r="BS103" s="1599"/>
      <c r="BT103" s="1600"/>
      <c r="BU103" s="433"/>
      <c r="BV103" s="433"/>
      <c r="BW103" s="433"/>
      <c r="BX103" s="433"/>
      <c r="BY103" s="433"/>
      <c r="BZ103" s="433"/>
      <c r="CA103" s="433"/>
      <c r="CB103" s="433"/>
      <c r="CC103" s="433"/>
      <c r="CD103" s="433"/>
      <c r="CE103" s="433"/>
      <c r="CF103" s="443"/>
      <c r="CG103" s="431"/>
      <c r="CH103" s="431"/>
      <c r="CS103" s="449"/>
      <c r="CT103" s="433"/>
      <c r="CU103" s="433"/>
      <c r="CV103" s="433"/>
      <c r="CW103" s="433"/>
      <c r="CX103" s="433"/>
      <c r="CY103" s="433"/>
      <c r="CZ103" s="433"/>
      <c r="DA103" s="433"/>
      <c r="DB103" s="433"/>
      <c r="DC103" s="433"/>
      <c r="DD103" s="433"/>
      <c r="DE103" s="1598"/>
      <c r="DF103" s="1599"/>
      <c r="DG103" s="1599"/>
      <c r="DH103" s="1599"/>
      <c r="DI103" s="1599"/>
      <c r="DJ103" s="1599"/>
      <c r="DK103" s="1599"/>
      <c r="DL103" s="1599"/>
      <c r="DM103" s="1599"/>
      <c r="DN103" s="1599"/>
      <c r="DO103" s="1599"/>
      <c r="DP103" s="1599"/>
      <c r="DQ103" s="1599"/>
      <c r="DR103" s="1599"/>
      <c r="DS103" s="1599"/>
      <c r="DT103" s="1599"/>
      <c r="DU103" s="1599"/>
      <c r="DV103" s="1599"/>
      <c r="DW103" s="1599"/>
      <c r="DX103" s="1599"/>
      <c r="DY103" s="1599"/>
      <c r="DZ103" s="1599"/>
      <c r="EA103" s="1599"/>
      <c r="EB103" s="1599"/>
      <c r="EC103" s="1599"/>
      <c r="ED103" s="1599"/>
      <c r="EE103" s="1599"/>
      <c r="EF103" s="1599"/>
      <c r="EG103" s="1599"/>
      <c r="EH103" s="1599"/>
      <c r="EI103" s="1599"/>
      <c r="EJ103" s="1599"/>
      <c r="EK103" s="1599"/>
      <c r="EL103" s="1599"/>
      <c r="EM103" s="1599"/>
      <c r="EN103" s="1599"/>
      <c r="EO103" s="1599"/>
      <c r="EP103" s="1599"/>
      <c r="EQ103" s="1599"/>
      <c r="ER103" s="1599"/>
      <c r="ES103" s="1599"/>
      <c r="ET103" s="1599"/>
      <c r="EU103" s="1599"/>
      <c r="EV103" s="1599"/>
      <c r="EW103" s="1599"/>
      <c r="EX103" s="1599"/>
      <c r="EY103" s="1599"/>
      <c r="EZ103" s="1599"/>
      <c r="FA103" s="1599"/>
      <c r="FB103" s="1599"/>
      <c r="FC103" s="1599"/>
      <c r="FD103" s="1599"/>
      <c r="FE103" s="1599"/>
      <c r="FF103" s="1599"/>
      <c r="FG103" s="1599"/>
      <c r="FH103" s="1599"/>
      <c r="FI103" s="1599"/>
      <c r="FJ103" s="1600"/>
      <c r="FK103" s="433"/>
      <c r="FL103" s="433"/>
      <c r="FM103" s="433"/>
      <c r="FN103" s="433"/>
      <c r="FO103" s="433"/>
      <c r="FP103" s="433"/>
      <c r="FQ103" s="433"/>
      <c r="FR103" s="433"/>
      <c r="FS103" s="433"/>
      <c r="FT103" s="433"/>
      <c r="FU103" s="433"/>
      <c r="FV103" s="443"/>
    </row>
    <row r="104" spans="3:178" ht="3.75" customHeight="1" x14ac:dyDescent="0.15">
      <c r="C104" s="449"/>
      <c r="D104" s="433"/>
      <c r="E104" s="433"/>
      <c r="F104" s="433"/>
      <c r="G104" s="433"/>
      <c r="H104" s="433"/>
      <c r="I104" s="433"/>
      <c r="J104" s="433"/>
      <c r="K104" s="433"/>
      <c r="L104" s="433"/>
      <c r="M104" s="433"/>
      <c r="N104" s="433"/>
      <c r="O104" s="1598"/>
      <c r="P104" s="1599"/>
      <c r="Q104" s="1599"/>
      <c r="R104" s="1599"/>
      <c r="S104" s="1599"/>
      <c r="T104" s="1599"/>
      <c r="U104" s="1599"/>
      <c r="V104" s="1599"/>
      <c r="W104" s="1599"/>
      <c r="X104" s="1599"/>
      <c r="Y104" s="1599"/>
      <c r="Z104" s="1599"/>
      <c r="AA104" s="1599"/>
      <c r="AB104" s="1599"/>
      <c r="AC104" s="1599"/>
      <c r="AD104" s="1599"/>
      <c r="AE104" s="1599"/>
      <c r="AF104" s="1599"/>
      <c r="AG104" s="1599"/>
      <c r="AH104" s="1599"/>
      <c r="AI104" s="1599"/>
      <c r="AJ104" s="1599"/>
      <c r="AK104" s="1599"/>
      <c r="AL104" s="1599"/>
      <c r="AM104" s="1599"/>
      <c r="AN104" s="1599"/>
      <c r="AO104" s="1599"/>
      <c r="AP104" s="1599"/>
      <c r="AQ104" s="1599"/>
      <c r="AR104" s="1599"/>
      <c r="AS104" s="1599"/>
      <c r="AT104" s="1599"/>
      <c r="AU104" s="1599"/>
      <c r="AV104" s="1599"/>
      <c r="AW104" s="1599"/>
      <c r="AX104" s="1599"/>
      <c r="AY104" s="1599"/>
      <c r="AZ104" s="1599"/>
      <c r="BA104" s="1599"/>
      <c r="BB104" s="1599"/>
      <c r="BC104" s="1599"/>
      <c r="BD104" s="1599"/>
      <c r="BE104" s="1599"/>
      <c r="BF104" s="1599"/>
      <c r="BG104" s="1599"/>
      <c r="BH104" s="1599"/>
      <c r="BI104" s="1599"/>
      <c r="BJ104" s="1599"/>
      <c r="BK104" s="1599"/>
      <c r="BL104" s="1599"/>
      <c r="BM104" s="1599"/>
      <c r="BN104" s="1599"/>
      <c r="BO104" s="1599"/>
      <c r="BP104" s="1599"/>
      <c r="BQ104" s="1599"/>
      <c r="BR104" s="1599"/>
      <c r="BS104" s="1599"/>
      <c r="BT104" s="1600"/>
      <c r="BU104" s="433"/>
      <c r="BV104" s="433"/>
      <c r="BW104" s="433"/>
      <c r="BX104" s="433"/>
      <c r="BY104" s="433"/>
      <c r="BZ104" s="433"/>
      <c r="CA104" s="433"/>
      <c r="CB104" s="433"/>
      <c r="CC104" s="433"/>
      <c r="CD104" s="433"/>
      <c r="CE104" s="433"/>
      <c r="CF104" s="443"/>
      <c r="CG104" s="431"/>
      <c r="CH104" s="431"/>
      <c r="CS104" s="449"/>
      <c r="CT104" s="433"/>
      <c r="CU104" s="433"/>
      <c r="CV104" s="433"/>
      <c r="CW104" s="433"/>
      <c r="CX104" s="433"/>
      <c r="CY104" s="433"/>
      <c r="CZ104" s="433"/>
      <c r="DA104" s="433"/>
      <c r="DB104" s="433"/>
      <c r="DC104" s="433"/>
      <c r="DD104" s="433"/>
      <c r="DE104" s="1598"/>
      <c r="DF104" s="1599"/>
      <c r="DG104" s="1599"/>
      <c r="DH104" s="1599"/>
      <c r="DI104" s="1599"/>
      <c r="DJ104" s="1599"/>
      <c r="DK104" s="1599"/>
      <c r="DL104" s="1599"/>
      <c r="DM104" s="1599"/>
      <c r="DN104" s="1599"/>
      <c r="DO104" s="1599"/>
      <c r="DP104" s="1599"/>
      <c r="DQ104" s="1599"/>
      <c r="DR104" s="1599"/>
      <c r="DS104" s="1599"/>
      <c r="DT104" s="1599"/>
      <c r="DU104" s="1599"/>
      <c r="DV104" s="1599"/>
      <c r="DW104" s="1599"/>
      <c r="DX104" s="1599"/>
      <c r="DY104" s="1599"/>
      <c r="DZ104" s="1599"/>
      <c r="EA104" s="1599"/>
      <c r="EB104" s="1599"/>
      <c r="EC104" s="1599"/>
      <c r="ED104" s="1599"/>
      <c r="EE104" s="1599"/>
      <c r="EF104" s="1599"/>
      <c r="EG104" s="1599"/>
      <c r="EH104" s="1599"/>
      <c r="EI104" s="1599"/>
      <c r="EJ104" s="1599"/>
      <c r="EK104" s="1599"/>
      <c r="EL104" s="1599"/>
      <c r="EM104" s="1599"/>
      <c r="EN104" s="1599"/>
      <c r="EO104" s="1599"/>
      <c r="EP104" s="1599"/>
      <c r="EQ104" s="1599"/>
      <c r="ER104" s="1599"/>
      <c r="ES104" s="1599"/>
      <c r="ET104" s="1599"/>
      <c r="EU104" s="1599"/>
      <c r="EV104" s="1599"/>
      <c r="EW104" s="1599"/>
      <c r="EX104" s="1599"/>
      <c r="EY104" s="1599"/>
      <c r="EZ104" s="1599"/>
      <c r="FA104" s="1599"/>
      <c r="FB104" s="1599"/>
      <c r="FC104" s="1599"/>
      <c r="FD104" s="1599"/>
      <c r="FE104" s="1599"/>
      <c r="FF104" s="1599"/>
      <c r="FG104" s="1599"/>
      <c r="FH104" s="1599"/>
      <c r="FI104" s="1599"/>
      <c r="FJ104" s="1600"/>
      <c r="FK104" s="433"/>
      <c r="FL104" s="433"/>
      <c r="FM104" s="433"/>
      <c r="FN104" s="433"/>
      <c r="FO104" s="433"/>
      <c r="FP104" s="433"/>
      <c r="FQ104" s="433"/>
      <c r="FR104" s="433"/>
      <c r="FS104" s="433"/>
      <c r="FT104" s="433"/>
      <c r="FU104" s="433"/>
      <c r="FV104" s="443"/>
    </row>
    <row r="105" spans="3:178" ht="3.75" customHeight="1" x14ac:dyDescent="0.15">
      <c r="C105" s="449"/>
      <c r="D105" s="433"/>
      <c r="E105" s="433"/>
      <c r="F105" s="433"/>
      <c r="G105" s="433"/>
      <c r="H105" s="433"/>
      <c r="I105" s="433"/>
      <c r="J105" s="433"/>
      <c r="K105" s="433"/>
      <c r="L105" s="433"/>
      <c r="M105" s="433"/>
      <c r="N105" s="433"/>
      <c r="O105" s="1598"/>
      <c r="P105" s="1599"/>
      <c r="Q105" s="1599"/>
      <c r="R105" s="1599"/>
      <c r="S105" s="1599"/>
      <c r="T105" s="1599"/>
      <c r="U105" s="1599"/>
      <c r="V105" s="1599"/>
      <c r="W105" s="1599"/>
      <c r="X105" s="1599"/>
      <c r="Y105" s="1599"/>
      <c r="Z105" s="1599"/>
      <c r="AA105" s="1599"/>
      <c r="AB105" s="1599"/>
      <c r="AC105" s="1599"/>
      <c r="AD105" s="1599"/>
      <c r="AE105" s="1599"/>
      <c r="AF105" s="1599"/>
      <c r="AG105" s="1599"/>
      <c r="AH105" s="1599"/>
      <c r="AI105" s="1599"/>
      <c r="AJ105" s="1599"/>
      <c r="AK105" s="1599"/>
      <c r="AL105" s="1599"/>
      <c r="AM105" s="1599"/>
      <c r="AN105" s="1599"/>
      <c r="AO105" s="1599"/>
      <c r="AP105" s="1599"/>
      <c r="AQ105" s="1599"/>
      <c r="AR105" s="1599"/>
      <c r="AS105" s="1599"/>
      <c r="AT105" s="1599"/>
      <c r="AU105" s="1599"/>
      <c r="AV105" s="1599"/>
      <c r="AW105" s="1599"/>
      <c r="AX105" s="1599"/>
      <c r="AY105" s="1599"/>
      <c r="AZ105" s="1599"/>
      <c r="BA105" s="1599"/>
      <c r="BB105" s="1599"/>
      <c r="BC105" s="1599"/>
      <c r="BD105" s="1599"/>
      <c r="BE105" s="1599"/>
      <c r="BF105" s="1599"/>
      <c r="BG105" s="1599"/>
      <c r="BH105" s="1599"/>
      <c r="BI105" s="1599"/>
      <c r="BJ105" s="1599"/>
      <c r="BK105" s="1599"/>
      <c r="BL105" s="1599"/>
      <c r="BM105" s="1599"/>
      <c r="BN105" s="1599"/>
      <c r="BO105" s="1599"/>
      <c r="BP105" s="1599"/>
      <c r="BQ105" s="1599"/>
      <c r="BR105" s="1599"/>
      <c r="BS105" s="1599"/>
      <c r="BT105" s="1600"/>
      <c r="BU105" s="433"/>
      <c r="BV105" s="433"/>
      <c r="BW105" s="433"/>
      <c r="BX105" s="433"/>
      <c r="BY105" s="433"/>
      <c r="BZ105" s="433"/>
      <c r="CA105" s="433"/>
      <c r="CB105" s="433"/>
      <c r="CC105" s="433"/>
      <c r="CD105" s="433"/>
      <c r="CE105" s="433"/>
      <c r="CF105" s="443"/>
      <c r="CG105" s="431"/>
      <c r="CH105" s="431"/>
      <c r="CS105" s="449"/>
      <c r="CT105" s="433"/>
      <c r="CU105" s="433"/>
      <c r="CV105" s="433"/>
      <c r="CW105" s="433"/>
      <c r="CX105" s="433"/>
      <c r="CY105" s="433"/>
      <c r="CZ105" s="433"/>
      <c r="DA105" s="433"/>
      <c r="DB105" s="433"/>
      <c r="DC105" s="433"/>
      <c r="DD105" s="433"/>
      <c r="DE105" s="1598"/>
      <c r="DF105" s="1599"/>
      <c r="DG105" s="1599"/>
      <c r="DH105" s="1599"/>
      <c r="DI105" s="1599"/>
      <c r="DJ105" s="1599"/>
      <c r="DK105" s="1599"/>
      <c r="DL105" s="1599"/>
      <c r="DM105" s="1599"/>
      <c r="DN105" s="1599"/>
      <c r="DO105" s="1599"/>
      <c r="DP105" s="1599"/>
      <c r="DQ105" s="1599"/>
      <c r="DR105" s="1599"/>
      <c r="DS105" s="1599"/>
      <c r="DT105" s="1599"/>
      <c r="DU105" s="1599"/>
      <c r="DV105" s="1599"/>
      <c r="DW105" s="1599"/>
      <c r="DX105" s="1599"/>
      <c r="DY105" s="1599"/>
      <c r="DZ105" s="1599"/>
      <c r="EA105" s="1599"/>
      <c r="EB105" s="1599"/>
      <c r="EC105" s="1599"/>
      <c r="ED105" s="1599"/>
      <c r="EE105" s="1599"/>
      <c r="EF105" s="1599"/>
      <c r="EG105" s="1599"/>
      <c r="EH105" s="1599"/>
      <c r="EI105" s="1599"/>
      <c r="EJ105" s="1599"/>
      <c r="EK105" s="1599"/>
      <c r="EL105" s="1599"/>
      <c r="EM105" s="1599"/>
      <c r="EN105" s="1599"/>
      <c r="EO105" s="1599"/>
      <c r="EP105" s="1599"/>
      <c r="EQ105" s="1599"/>
      <c r="ER105" s="1599"/>
      <c r="ES105" s="1599"/>
      <c r="ET105" s="1599"/>
      <c r="EU105" s="1599"/>
      <c r="EV105" s="1599"/>
      <c r="EW105" s="1599"/>
      <c r="EX105" s="1599"/>
      <c r="EY105" s="1599"/>
      <c r="EZ105" s="1599"/>
      <c r="FA105" s="1599"/>
      <c r="FB105" s="1599"/>
      <c r="FC105" s="1599"/>
      <c r="FD105" s="1599"/>
      <c r="FE105" s="1599"/>
      <c r="FF105" s="1599"/>
      <c r="FG105" s="1599"/>
      <c r="FH105" s="1599"/>
      <c r="FI105" s="1599"/>
      <c r="FJ105" s="1600"/>
      <c r="FK105" s="433"/>
      <c r="FL105" s="433"/>
      <c r="FM105" s="433"/>
      <c r="FN105" s="433"/>
      <c r="FO105" s="433"/>
      <c r="FP105" s="433"/>
      <c r="FQ105" s="433"/>
      <c r="FR105" s="433"/>
      <c r="FS105" s="433"/>
      <c r="FT105" s="433"/>
      <c r="FU105" s="433"/>
      <c r="FV105" s="443"/>
    </row>
    <row r="106" spans="3:178" ht="3.75" customHeight="1" x14ac:dyDescent="0.15">
      <c r="C106" s="449"/>
      <c r="D106" s="433"/>
      <c r="E106" s="433"/>
      <c r="F106" s="433"/>
      <c r="G106" s="433"/>
      <c r="H106" s="433"/>
      <c r="I106" s="433"/>
      <c r="J106" s="433"/>
      <c r="K106" s="433"/>
      <c r="L106" s="433"/>
      <c r="M106" s="433"/>
      <c r="N106" s="433"/>
      <c r="O106" s="1598"/>
      <c r="P106" s="1599"/>
      <c r="Q106" s="1599"/>
      <c r="R106" s="1599"/>
      <c r="S106" s="1599"/>
      <c r="T106" s="1599"/>
      <c r="U106" s="1599"/>
      <c r="V106" s="1599"/>
      <c r="W106" s="1599"/>
      <c r="X106" s="1599"/>
      <c r="Y106" s="1599"/>
      <c r="Z106" s="1599"/>
      <c r="AA106" s="1599"/>
      <c r="AB106" s="1599"/>
      <c r="AC106" s="1599"/>
      <c r="AD106" s="1599"/>
      <c r="AE106" s="1599"/>
      <c r="AF106" s="1599"/>
      <c r="AG106" s="1599"/>
      <c r="AH106" s="1599"/>
      <c r="AI106" s="1599"/>
      <c r="AJ106" s="1599"/>
      <c r="AK106" s="1599"/>
      <c r="AL106" s="1599"/>
      <c r="AM106" s="1599"/>
      <c r="AN106" s="1599"/>
      <c r="AO106" s="1599"/>
      <c r="AP106" s="1599"/>
      <c r="AQ106" s="1599"/>
      <c r="AR106" s="1599"/>
      <c r="AS106" s="1599"/>
      <c r="AT106" s="1599"/>
      <c r="AU106" s="1599"/>
      <c r="AV106" s="1599"/>
      <c r="AW106" s="1599"/>
      <c r="AX106" s="1599"/>
      <c r="AY106" s="1599"/>
      <c r="AZ106" s="1599"/>
      <c r="BA106" s="1599"/>
      <c r="BB106" s="1599"/>
      <c r="BC106" s="1599"/>
      <c r="BD106" s="1599"/>
      <c r="BE106" s="1599"/>
      <c r="BF106" s="1599"/>
      <c r="BG106" s="1599"/>
      <c r="BH106" s="1599"/>
      <c r="BI106" s="1599"/>
      <c r="BJ106" s="1599"/>
      <c r="BK106" s="1599"/>
      <c r="BL106" s="1599"/>
      <c r="BM106" s="1599"/>
      <c r="BN106" s="1599"/>
      <c r="BO106" s="1599"/>
      <c r="BP106" s="1599"/>
      <c r="BQ106" s="1599"/>
      <c r="BR106" s="1599"/>
      <c r="BS106" s="1599"/>
      <c r="BT106" s="1600"/>
      <c r="BU106" s="433"/>
      <c r="BV106" s="433"/>
      <c r="BW106" s="433"/>
      <c r="BX106" s="433"/>
      <c r="BY106" s="433"/>
      <c r="BZ106" s="433"/>
      <c r="CA106" s="433"/>
      <c r="CB106" s="433"/>
      <c r="CC106" s="433"/>
      <c r="CD106" s="433"/>
      <c r="CE106" s="433"/>
      <c r="CF106" s="443"/>
      <c r="CG106" s="431"/>
      <c r="CH106" s="431"/>
      <c r="CS106" s="449"/>
      <c r="CT106" s="433"/>
      <c r="CU106" s="433"/>
      <c r="CV106" s="433"/>
      <c r="CW106" s="433"/>
      <c r="CX106" s="433"/>
      <c r="CY106" s="433"/>
      <c r="CZ106" s="433"/>
      <c r="DA106" s="433"/>
      <c r="DB106" s="433"/>
      <c r="DC106" s="433"/>
      <c r="DD106" s="433"/>
      <c r="DE106" s="1598"/>
      <c r="DF106" s="1599"/>
      <c r="DG106" s="1599"/>
      <c r="DH106" s="1599"/>
      <c r="DI106" s="1599"/>
      <c r="DJ106" s="1599"/>
      <c r="DK106" s="1599"/>
      <c r="DL106" s="1599"/>
      <c r="DM106" s="1599"/>
      <c r="DN106" s="1599"/>
      <c r="DO106" s="1599"/>
      <c r="DP106" s="1599"/>
      <c r="DQ106" s="1599"/>
      <c r="DR106" s="1599"/>
      <c r="DS106" s="1599"/>
      <c r="DT106" s="1599"/>
      <c r="DU106" s="1599"/>
      <c r="DV106" s="1599"/>
      <c r="DW106" s="1599"/>
      <c r="DX106" s="1599"/>
      <c r="DY106" s="1599"/>
      <c r="DZ106" s="1599"/>
      <c r="EA106" s="1599"/>
      <c r="EB106" s="1599"/>
      <c r="EC106" s="1599"/>
      <c r="ED106" s="1599"/>
      <c r="EE106" s="1599"/>
      <c r="EF106" s="1599"/>
      <c r="EG106" s="1599"/>
      <c r="EH106" s="1599"/>
      <c r="EI106" s="1599"/>
      <c r="EJ106" s="1599"/>
      <c r="EK106" s="1599"/>
      <c r="EL106" s="1599"/>
      <c r="EM106" s="1599"/>
      <c r="EN106" s="1599"/>
      <c r="EO106" s="1599"/>
      <c r="EP106" s="1599"/>
      <c r="EQ106" s="1599"/>
      <c r="ER106" s="1599"/>
      <c r="ES106" s="1599"/>
      <c r="ET106" s="1599"/>
      <c r="EU106" s="1599"/>
      <c r="EV106" s="1599"/>
      <c r="EW106" s="1599"/>
      <c r="EX106" s="1599"/>
      <c r="EY106" s="1599"/>
      <c r="EZ106" s="1599"/>
      <c r="FA106" s="1599"/>
      <c r="FB106" s="1599"/>
      <c r="FC106" s="1599"/>
      <c r="FD106" s="1599"/>
      <c r="FE106" s="1599"/>
      <c r="FF106" s="1599"/>
      <c r="FG106" s="1599"/>
      <c r="FH106" s="1599"/>
      <c r="FI106" s="1599"/>
      <c r="FJ106" s="1600"/>
      <c r="FK106" s="433"/>
      <c r="FL106" s="433"/>
      <c r="FM106" s="433"/>
      <c r="FN106" s="433"/>
      <c r="FO106" s="433"/>
      <c r="FP106" s="433"/>
      <c r="FQ106" s="433"/>
      <c r="FR106" s="433"/>
      <c r="FS106" s="433"/>
      <c r="FT106" s="433"/>
      <c r="FU106" s="433"/>
      <c r="FV106" s="443"/>
    </row>
    <row r="107" spans="3:178" ht="3.75" customHeight="1" x14ac:dyDescent="0.15">
      <c r="C107" s="449"/>
      <c r="D107" s="433"/>
      <c r="E107" s="433"/>
      <c r="F107" s="433"/>
      <c r="G107" s="433"/>
      <c r="H107" s="433"/>
      <c r="I107" s="433"/>
      <c r="J107" s="433"/>
      <c r="K107" s="433"/>
      <c r="L107" s="433"/>
      <c r="M107" s="433"/>
      <c r="N107" s="433"/>
      <c r="O107" s="1598"/>
      <c r="P107" s="1599"/>
      <c r="Q107" s="1599"/>
      <c r="R107" s="1599"/>
      <c r="S107" s="1599"/>
      <c r="T107" s="1599"/>
      <c r="U107" s="1599"/>
      <c r="V107" s="1599"/>
      <c r="W107" s="1599"/>
      <c r="X107" s="1599"/>
      <c r="Y107" s="1599"/>
      <c r="Z107" s="1599"/>
      <c r="AA107" s="1599"/>
      <c r="AB107" s="1599"/>
      <c r="AC107" s="1599"/>
      <c r="AD107" s="1599"/>
      <c r="AE107" s="1599"/>
      <c r="AF107" s="1599"/>
      <c r="AG107" s="1599"/>
      <c r="AH107" s="1599"/>
      <c r="AI107" s="1599"/>
      <c r="AJ107" s="1599"/>
      <c r="AK107" s="1599"/>
      <c r="AL107" s="1599"/>
      <c r="AM107" s="1599"/>
      <c r="AN107" s="1599"/>
      <c r="AO107" s="1599"/>
      <c r="AP107" s="1599"/>
      <c r="AQ107" s="1599"/>
      <c r="AR107" s="1599"/>
      <c r="AS107" s="1599"/>
      <c r="AT107" s="1599"/>
      <c r="AU107" s="1599"/>
      <c r="AV107" s="1599"/>
      <c r="AW107" s="1599"/>
      <c r="AX107" s="1599"/>
      <c r="AY107" s="1599"/>
      <c r="AZ107" s="1599"/>
      <c r="BA107" s="1599"/>
      <c r="BB107" s="1599"/>
      <c r="BC107" s="1599"/>
      <c r="BD107" s="1599"/>
      <c r="BE107" s="1599"/>
      <c r="BF107" s="1599"/>
      <c r="BG107" s="1599"/>
      <c r="BH107" s="1599"/>
      <c r="BI107" s="1599"/>
      <c r="BJ107" s="1599"/>
      <c r="BK107" s="1599"/>
      <c r="BL107" s="1599"/>
      <c r="BM107" s="1599"/>
      <c r="BN107" s="1599"/>
      <c r="BO107" s="1599"/>
      <c r="BP107" s="1599"/>
      <c r="BQ107" s="1599"/>
      <c r="BR107" s="1599"/>
      <c r="BS107" s="1599"/>
      <c r="BT107" s="1600"/>
      <c r="BU107" s="433"/>
      <c r="BV107" s="433"/>
      <c r="BW107" s="433"/>
      <c r="BX107" s="433"/>
      <c r="BY107" s="433"/>
      <c r="BZ107" s="433"/>
      <c r="CA107" s="433"/>
      <c r="CB107" s="433"/>
      <c r="CC107" s="433"/>
      <c r="CD107" s="433"/>
      <c r="CE107" s="433"/>
      <c r="CF107" s="443"/>
      <c r="CG107" s="431"/>
      <c r="CH107" s="431"/>
      <c r="CS107" s="449"/>
      <c r="CT107" s="433"/>
      <c r="CU107" s="433"/>
      <c r="CV107" s="433"/>
      <c r="CW107" s="433"/>
      <c r="CX107" s="433"/>
      <c r="CY107" s="433"/>
      <c r="CZ107" s="433"/>
      <c r="DA107" s="433"/>
      <c r="DB107" s="433"/>
      <c r="DC107" s="433"/>
      <c r="DD107" s="433"/>
      <c r="DE107" s="1598"/>
      <c r="DF107" s="1599"/>
      <c r="DG107" s="1599"/>
      <c r="DH107" s="1599"/>
      <c r="DI107" s="1599"/>
      <c r="DJ107" s="1599"/>
      <c r="DK107" s="1599"/>
      <c r="DL107" s="1599"/>
      <c r="DM107" s="1599"/>
      <c r="DN107" s="1599"/>
      <c r="DO107" s="1599"/>
      <c r="DP107" s="1599"/>
      <c r="DQ107" s="1599"/>
      <c r="DR107" s="1599"/>
      <c r="DS107" s="1599"/>
      <c r="DT107" s="1599"/>
      <c r="DU107" s="1599"/>
      <c r="DV107" s="1599"/>
      <c r="DW107" s="1599"/>
      <c r="DX107" s="1599"/>
      <c r="DY107" s="1599"/>
      <c r="DZ107" s="1599"/>
      <c r="EA107" s="1599"/>
      <c r="EB107" s="1599"/>
      <c r="EC107" s="1599"/>
      <c r="ED107" s="1599"/>
      <c r="EE107" s="1599"/>
      <c r="EF107" s="1599"/>
      <c r="EG107" s="1599"/>
      <c r="EH107" s="1599"/>
      <c r="EI107" s="1599"/>
      <c r="EJ107" s="1599"/>
      <c r="EK107" s="1599"/>
      <c r="EL107" s="1599"/>
      <c r="EM107" s="1599"/>
      <c r="EN107" s="1599"/>
      <c r="EO107" s="1599"/>
      <c r="EP107" s="1599"/>
      <c r="EQ107" s="1599"/>
      <c r="ER107" s="1599"/>
      <c r="ES107" s="1599"/>
      <c r="ET107" s="1599"/>
      <c r="EU107" s="1599"/>
      <c r="EV107" s="1599"/>
      <c r="EW107" s="1599"/>
      <c r="EX107" s="1599"/>
      <c r="EY107" s="1599"/>
      <c r="EZ107" s="1599"/>
      <c r="FA107" s="1599"/>
      <c r="FB107" s="1599"/>
      <c r="FC107" s="1599"/>
      <c r="FD107" s="1599"/>
      <c r="FE107" s="1599"/>
      <c r="FF107" s="1599"/>
      <c r="FG107" s="1599"/>
      <c r="FH107" s="1599"/>
      <c r="FI107" s="1599"/>
      <c r="FJ107" s="1600"/>
      <c r="FK107" s="433"/>
      <c r="FL107" s="433"/>
      <c r="FM107" s="433"/>
      <c r="FN107" s="433"/>
      <c r="FO107" s="433"/>
      <c r="FP107" s="433"/>
      <c r="FQ107" s="433"/>
      <c r="FR107" s="433"/>
      <c r="FS107" s="433"/>
      <c r="FT107" s="433"/>
      <c r="FU107" s="433"/>
      <c r="FV107" s="443"/>
    </row>
    <row r="108" spans="3:178" ht="3.75" customHeight="1" x14ac:dyDescent="0.15">
      <c r="C108" s="449"/>
      <c r="D108" s="433"/>
      <c r="E108" s="433"/>
      <c r="F108" s="433"/>
      <c r="G108" s="433"/>
      <c r="H108" s="433"/>
      <c r="I108" s="433"/>
      <c r="J108" s="433"/>
      <c r="K108" s="433"/>
      <c r="L108" s="433"/>
      <c r="M108" s="433"/>
      <c r="N108" s="433"/>
      <c r="O108" s="1598"/>
      <c r="P108" s="1599"/>
      <c r="Q108" s="1599"/>
      <c r="R108" s="1599"/>
      <c r="S108" s="1599"/>
      <c r="T108" s="1599"/>
      <c r="U108" s="1599"/>
      <c r="V108" s="1599"/>
      <c r="W108" s="1599"/>
      <c r="X108" s="1599"/>
      <c r="Y108" s="1599"/>
      <c r="Z108" s="1599"/>
      <c r="AA108" s="1599"/>
      <c r="AB108" s="1599"/>
      <c r="AC108" s="1599"/>
      <c r="AD108" s="1599"/>
      <c r="AE108" s="1599"/>
      <c r="AF108" s="1599"/>
      <c r="AG108" s="1599"/>
      <c r="AH108" s="1599"/>
      <c r="AI108" s="1599"/>
      <c r="AJ108" s="1599"/>
      <c r="AK108" s="1599"/>
      <c r="AL108" s="1599"/>
      <c r="AM108" s="1599"/>
      <c r="AN108" s="1599"/>
      <c r="AO108" s="1599"/>
      <c r="AP108" s="1599"/>
      <c r="AQ108" s="1599"/>
      <c r="AR108" s="1599"/>
      <c r="AS108" s="1599"/>
      <c r="AT108" s="1599"/>
      <c r="AU108" s="1599"/>
      <c r="AV108" s="1599"/>
      <c r="AW108" s="1599"/>
      <c r="AX108" s="1599"/>
      <c r="AY108" s="1599"/>
      <c r="AZ108" s="1599"/>
      <c r="BA108" s="1599"/>
      <c r="BB108" s="1599"/>
      <c r="BC108" s="1599"/>
      <c r="BD108" s="1599"/>
      <c r="BE108" s="1599"/>
      <c r="BF108" s="1599"/>
      <c r="BG108" s="1599"/>
      <c r="BH108" s="1599"/>
      <c r="BI108" s="1599"/>
      <c r="BJ108" s="1599"/>
      <c r="BK108" s="1599"/>
      <c r="BL108" s="1599"/>
      <c r="BM108" s="1599"/>
      <c r="BN108" s="1599"/>
      <c r="BO108" s="1599"/>
      <c r="BP108" s="1599"/>
      <c r="BQ108" s="1599"/>
      <c r="BR108" s="1599"/>
      <c r="BS108" s="1599"/>
      <c r="BT108" s="1600"/>
      <c r="BU108" s="433"/>
      <c r="BV108" s="433"/>
      <c r="BW108" s="433"/>
      <c r="BX108" s="433"/>
      <c r="BY108" s="433"/>
      <c r="BZ108" s="433"/>
      <c r="CA108" s="433"/>
      <c r="CB108" s="433"/>
      <c r="CC108" s="433"/>
      <c r="CD108" s="433"/>
      <c r="CE108" s="433"/>
      <c r="CF108" s="443"/>
      <c r="CG108" s="431"/>
      <c r="CH108" s="431"/>
      <c r="CS108" s="449"/>
      <c r="CT108" s="433"/>
      <c r="CU108" s="433"/>
      <c r="CV108" s="433"/>
      <c r="CW108" s="433"/>
      <c r="CX108" s="433"/>
      <c r="CY108" s="433"/>
      <c r="CZ108" s="433"/>
      <c r="DA108" s="433"/>
      <c r="DB108" s="433"/>
      <c r="DC108" s="433"/>
      <c r="DD108" s="433"/>
      <c r="DE108" s="1598"/>
      <c r="DF108" s="1599"/>
      <c r="DG108" s="1599"/>
      <c r="DH108" s="1599"/>
      <c r="DI108" s="1599"/>
      <c r="DJ108" s="1599"/>
      <c r="DK108" s="1599"/>
      <c r="DL108" s="1599"/>
      <c r="DM108" s="1599"/>
      <c r="DN108" s="1599"/>
      <c r="DO108" s="1599"/>
      <c r="DP108" s="1599"/>
      <c r="DQ108" s="1599"/>
      <c r="DR108" s="1599"/>
      <c r="DS108" s="1599"/>
      <c r="DT108" s="1599"/>
      <c r="DU108" s="1599"/>
      <c r="DV108" s="1599"/>
      <c r="DW108" s="1599"/>
      <c r="DX108" s="1599"/>
      <c r="DY108" s="1599"/>
      <c r="DZ108" s="1599"/>
      <c r="EA108" s="1599"/>
      <c r="EB108" s="1599"/>
      <c r="EC108" s="1599"/>
      <c r="ED108" s="1599"/>
      <c r="EE108" s="1599"/>
      <c r="EF108" s="1599"/>
      <c r="EG108" s="1599"/>
      <c r="EH108" s="1599"/>
      <c r="EI108" s="1599"/>
      <c r="EJ108" s="1599"/>
      <c r="EK108" s="1599"/>
      <c r="EL108" s="1599"/>
      <c r="EM108" s="1599"/>
      <c r="EN108" s="1599"/>
      <c r="EO108" s="1599"/>
      <c r="EP108" s="1599"/>
      <c r="EQ108" s="1599"/>
      <c r="ER108" s="1599"/>
      <c r="ES108" s="1599"/>
      <c r="ET108" s="1599"/>
      <c r="EU108" s="1599"/>
      <c r="EV108" s="1599"/>
      <c r="EW108" s="1599"/>
      <c r="EX108" s="1599"/>
      <c r="EY108" s="1599"/>
      <c r="EZ108" s="1599"/>
      <c r="FA108" s="1599"/>
      <c r="FB108" s="1599"/>
      <c r="FC108" s="1599"/>
      <c r="FD108" s="1599"/>
      <c r="FE108" s="1599"/>
      <c r="FF108" s="1599"/>
      <c r="FG108" s="1599"/>
      <c r="FH108" s="1599"/>
      <c r="FI108" s="1599"/>
      <c r="FJ108" s="1600"/>
      <c r="FK108" s="433"/>
      <c r="FL108" s="433"/>
      <c r="FM108" s="433"/>
      <c r="FN108" s="433"/>
      <c r="FO108" s="433"/>
      <c r="FP108" s="433"/>
      <c r="FQ108" s="433"/>
      <c r="FR108" s="433"/>
      <c r="FS108" s="433"/>
      <c r="FT108" s="433"/>
      <c r="FU108" s="433"/>
      <c r="FV108" s="443"/>
    </row>
    <row r="109" spans="3:178" ht="3.75" customHeight="1" x14ac:dyDescent="0.15">
      <c r="C109" s="449"/>
      <c r="D109" s="433"/>
      <c r="E109" s="433"/>
      <c r="F109" s="433"/>
      <c r="G109" s="433"/>
      <c r="H109" s="433"/>
      <c r="I109" s="433"/>
      <c r="J109" s="433"/>
      <c r="K109" s="433"/>
      <c r="L109" s="433"/>
      <c r="M109" s="433"/>
      <c r="N109" s="433"/>
      <c r="O109" s="1598"/>
      <c r="P109" s="1599"/>
      <c r="Q109" s="1599"/>
      <c r="R109" s="1599"/>
      <c r="S109" s="1599"/>
      <c r="T109" s="1599"/>
      <c r="U109" s="1599"/>
      <c r="V109" s="1599"/>
      <c r="W109" s="1599"/>
      <c r="X109" s="1599"/>
      <c r="Y109" s="1599"/>
      <c r="Z109" s="1599"/>
      <c r="AA109" s="1599"/>
      <c r="AB109" s="1599"/>
      <c r="AC109" s="1599"/>
      <c r="AD109" s="1599"/>
      <c r="AE109" s="1599"/>
      <c r="AF109" s="1599"/>
      <c r="AG109" s="1599"/>
      <c r="AH109" s="1599"/>
      <c r="AI109" s="1599"/>
      <c r="AJ109" s="1599"/>
      <c r="AK109" s="1599"/>
      <c r="AL109" s="1599"/>
      <c r="AM109" s="1599"/>
      <c r="AN109" s="1599"/>
      <c r="AO109" s="1599"/>
      <c r="AP109" s="1599"/>
      <c r="AQ109" s="1599"/>
      <c r="AR109" s="1599"/>
      <c r="AS109" s="1599"/>
      <c r="AT109" s="1599"/>
      <c r="AU109" s="1599"/>
      <c r="AV109" s="1599"/>
      <c r="AW109" s="1599"/>
      <c r="AX109" s="1599"/>
      <c r="AY109" s="1599"/>
      <c r="AZ109" s="1599"/>
      <c r="BA109" s="1599"/>
      <c r="BB109" s="1599"/>
      <c r="BC109" s="1599"/>
      <c r="BD109" s="1599"/>
      <c r="BE109" s="1599"/>
      <c r="BF109" s="1599"/>
      <c r="BG109" s="1599"/>
      <c r="BH109" s="1599"/>
      <c r="BI109" s="1599"/>
      <c r="BJ109" s="1599"/>
      <c r="BK109" s="1599"/>
      <c r="BL109" s="1599"/>
      <c r="BM109" s="1599"/>
      <c r="BN109" s="1599"/>
      <c r="BO109" s="1599"/>
      <c r="BP109" s="1599"/>
      <c r="BQ109" s="1599"/>
      <c r="BR109" s="1599"/>
      <c r="BS109" s="1599"/>
      <c r="BT109" s="1600"/>
      <c r="BU109" s="433"/>
      <c r="BV109" s="433"/>
      <c r="BW109" s="433"/>
      <c r="BX109" s="433"/>
      <c r="BY109" s="433"/>
      <c r="BZ109" s="433"/>
      <c r="CA109" s="433"/>
      <c r="CB109" s="433"/>
      <c r="CC109" s="433"/>
      <c r="CD109" s="433"/>
      <c r="CE109" s="433"/>
      <c r="CF109" s="443"/>
      <c r="CG109" s="431"/>
      <c r="CH109" s="431"/>
      <c r="CS109" s="449"/>
      <c r="CT109" s="433"/>
      <c r="CU109" s="433"/>
      <c r="CV109" s="433"/>
      <c r="CW109" s="433"/>
      <c r="CX109" s="433"/>
      <c r="CY109" s="433"/>
      <c r="CZ109" s="433"/>
      <c r="DA109" s="433"/>
      <c r="DB109" s="433"/>
      <c r="DC109" s="433"/>
      <c r="DD109" s="433"/>
      <c r="DE109" s="1598"/>
      <c r="DF109" s="1599"/>
      <c r="DG109" s="1599"/>
      <c r="DH109" s="1599"/>
      <c r="DI109" s="1599"/>
      <c r="DJ109" s="1599"/>
      <c r="DK109" s="1599"/>
      <c r="DL109" s="1599"/>
      <c r="DM109" s="1599"/>
      <c r="DN109" s="1599"/>
      <c r="DO109" s="1599"/>
      <c r="DP109" s="1599"/>
      <c r="DQ109" s="1599"/>
      <c r="DR109" s="1599"/>
      <c r="DS109" s="1599"/>
      <c r="DT109" s="1599"/>
      <c r="DU109" s="1599"/>
      <c r="DV109" s="1599"/>
      <c r="DW109" s="1599"/>
      <c r="DX109" s="1599"/>
      <c r="DY109" s="1599"/>
      <c r="DZ109" s="1599"/>
      <c r="EA109" s="1599"/>
      <c r="EB109" s="1599"/>
      <c r="EC109" s="1599"/>
      <c r="ED109" s="1599"/>
      <c r="EE109" s="1599"/>
      <c r="EF109" s="1599"/>
      <c r="EG109" s="1599"/>
      <c r="EH109" s="1599"/>
      <c r="EI109" s="1599"/>
      <c r="EJ109" s="1599"/>
      <c r="EK109" s="1599"/>
      <c r="EL109" s="1599"/>
      <c r="EM109" s="1599"/>
      <c r="EN109" s="1599"/>
      <c r="EO109" s="1599"/>
      <c r="EP109" s="1599"/>
      <c r="EQ109" s="1599"/>
      <c r="ER109" s="1599"/>
      <c r="ES109" s="1599"/>
      <c r="ET109" s="1599"/>
      <c r="EU109" s="1599"/>
      <c r="EV109" s="1599"/>
      <c r="EW109" s="1599"/>
      <c r="EX109" s="1599"/>
      <c r="EY109" s="1599"/>
      <c r="EZ109" s="1599"/>
      <c r="FA109" s="1599"/>
      <c r="FB109" s="1599"/>
      <c r="FC109" s="1599"/>
      <c r="FD109" s="1599"/>
      <c r="FE109" s="1599"/>
      <c r="FF109" s="1599"/>
      <c r="FG109" s="1599"/>
      <c r="FH109" s="1599"/>
      <c r="FI109" s="1599"/>
      <c r="FJ109" s="1600"/>
      <c r="FK109" s="433"/>
      <c r="FL109" s="433"/>
      <c r="FM109" s="433"/>
      <c r="FN109" s="433"/>
      <c r="FO109" s="433"/>
      <c r="FP109" s="433"/>
      <c r="FQ109" s="433"/>
      <c r="FR109" s="433"/>
      <c r="FS109" s="433"/>
      <c r="FT109" s="433"/>
      <c r="FU109" s="433"/>
      <c r="FV109" s="443"/>
    </row>
    <row r="110" spans="3:178" ht="3.75" customHeight="1" x14ac:dyDescent="0.15">
      <c r="C110" s="449"/>
      <c r="D110" s="433"/>
      <c r="E110" s="433"/>
      <c r="F110" s="433"/>
      <c r="G110" s="433"/>
      <c r="H110" s="433"/>
      <c r="I110" s="433"/>
      <c r="J110" s="433"/>
      <c r="K110" s="433"/>
      <c r="L110" s="433"/>
      <c r="M110" s="433"/>
      <c r="N110" s="433"/>
      <c r="O110" s="1598"/>
      <c r="P110" s="1599"/>
      <c r="Q110" s="1599"/>
      <c r="R110" s="1599"/>
      <c r="S110" s="1599"/>
      <c r="T110" s="1599"/>
      <c r="U110" s="1599"/>
      <c r="V110" s="1599"/>
      <c r="W110" s="1599"/>
      <c r="X110" s="1599"/>
      <c r="Y110" s="1599"/>
      <c r="Z110" s="1599"/>
      <c r="AA110" s="1599"/>
      <c r="AB110" s="1599"/>
      <c r="AC110" s="1599"/>
      <c r="AD110" s="1599"/>
      <c r="AE110" s="1599"/>
      <c r="AF110" s="1599"/>
      <c r="AG110" s="1599"/>
      <c r="AH110" s="1599"/>
      <c r="AI110" s="1599"/>
      <c r="AJ110" s="1599"/>
      <c r="AK110" s="1599"/>
      <c r="AL110" s="1599"/>
      <c r="AM110" s="1599"/>
      <c r="AN110" s="1599"/>
      <c r="AO110" s="1599"/>
      <c r="AP110" s="1599"/>
      <c r="AQ110" s="1599"/>
      <c r="AR110" s="1599"/>
      <c r="AS110" s="1599"/>
      <c r="AT110" s="1599"/>
      <c r="AU110" s="1599"/>
      <c r="AV110" s="1599"/>
      <c r="AW110" s="1599"/>
      <c r="AX110" s="1599"/>
      <c r="AY110" s="1599"/>
      <c r="AZ110" s="1599"/>
      <c r="BA110" s="1599"/>
      <c r="BB110" s="1599"/>
      <c r="BC110" s="1599"/>
      <c r="BD110" s="1599"/>
      <c r="BE110" s="1599"/>
      <c r="BF110" s="1599"/>
      <c r="BG110" s="1599"/>
      <c r="BH110" s="1599"/>
      <c r="BI110" s="1599"/>
      <c r="BJ110" s="1599"/>
      <c r="BK110" s="1599"/>
      <c r="BL110" s="1599"/>
      <c r="BM110" s="1599"/>
      <c r="BN110" s="1599"/>
      <c r="BO110" s="1599"/>
      <c r="BP110" s="1599"/>
      <c r="BQ110" s="1599"/>
      <c r="BR110" s="1599"/>
      <c r="BS110" s="1599"/>
      <c r="BT110" s="1600"/>
      <c r="BU110" s="433"/>
      <c r="BV110" s="433"/>
      <c r="BW110" s="433"/>
      <c r="BX110" s="433"/>
      <c r="BY110" s="433"/>
      <c r="BZ110" s="433"/>
      <c r="CA110" s="433"/>
      <c r="CB110" s="433"/>
      <c r="CC110" s="433"/>
      <c r="CD110" s="433"/>
      <c r="CE110" s="433"/>
      <c r="CF110" s="443"/>
      <c r="CG110" s="431"/>
      <c r="CH110" s="431"/>
      <c r="CS110" s="449"/>
      <c r="CT110" s="433"/>
      <c r="CU110" s="433"/>
      <c r="CV110" s="433"/>
      <c r="CW110" s="433"/>
      <c r="CX110" s="433"/>
      <c r="CY110" s="433"/>
      <c r="CZ110" s="433"/>
      <c r="DA110" s="433"/>
      <c r="DB110" s="433"/>
      <c r="DC110" s="433"/>
      <c r="DD110" s="433"/>
      <c r="DE110" s="1598"/>
      <c r="DF110" s="1599"/>
      <c r="DG110" s="1599"/>
      <c r="DH110" s="1599"/>
      <c r="DI110" s="1599"/>
      <c r="DJ110" s="1599"/>
      <c r="DK110" s="1599"/>
      <c r="DL110" s="1599"/>
      <c r="DM110" s="1599"/>
      <c r="DN110" s="1599"/>
      <c r="DO110" s="1599"/>
      <c r="DP110" s="1599"/>
      <c r="DQ110" s="1599"/>
      <c r="DR110" s="1599"/>
      <c r="DS110" s="1599"/>
      <c r="DT110" s="1599"/>
      <c r="DU110" s="1599"/>
      <c r="DV110" s="1599"/>
      <c r="DW110" s="1599"/>
      <c r="DX110" s="1599"/>
      <c r="DY110" s="1599"/>
      <c r="DZ110" s="1599"/>
      <c r="EA110" s="1599"/>
      <c r="EB110" s="1599"/>
      <c r="EC110" s="1599"/>
      <c r="ED110" s="1599"/>
      <c r="EE110" s="1599"/>
      <c r="EF110" s="1599"/>
      <c r="EG110" s="1599"/>
      <c r="EH110" s="1599"/>
      <c r="EI110" s="1599"/>
      <c r="EJ110" s="1599"/>
      <c r="EK110" s="1599"/>
      <c r="EL110" s="1599"/>
      <c r="EM110" s="1599"/>
      <c r="EN110" s="1599"/>
      <c r="EO110" s="1599"/>
      <c r="EP110" s="1599"/>
      <c r="EQ110" s="1599"/>
      <c r="ER110" s="1599"/>
      <c r="ES110" s="1599"/>
      <c r="ET110" s="1599"/>
      <c r="EU110" s="1599"/>
      <c r="EV110" s="1599"/>
      <c r="EW110" s="1599"/>
      <c r="EX110" s="1599"/>
      <c r="EY110" s="1599"/>
      <c r="EZ110" s="1599"/>
      <c r="FA110" s="1599"/>
      <c r="FB110" s="1599"/>
      <c r="FC110" s="1599"/>
      <c r="FD110" s="1599"/>
      <c r="FE110" s="1599"/>
      <c r="FF110" s="1599"/>
      <c r="FG110" s="1599"/>
      <c r="FH110" s="1599"/>
      <c r="FI110" s="1599"/>
      <c r="FJ110" s="1600"/>
      <c r="FK110" s="433"/>
      <c r="FL110" s="433"/>
      <c r="FM110" s="433"/>
      <c r="FN110" s="433"/>
      <c r="FO110" s="433"/>
      <c r="FP110" s="433"/>
      <c r="FQ110" s="433"/>
      <c r="FR110" s="433"/>
      <c r="FS110" s="433"/>
      <c r="FT110" s="433"/>
      <c r="FU110" s="433"/>
      <c r="FV110" s="443"/>
    </row>
    <row r="111" spans="3:178" ht="3.75" customHeight="1" x14ac:dyDescent="0.15">
      <c r="C111" s="449"/>
      <c r="D111" s="433"/>
      <c r="E111" s="433"/>
      <c r="F111" s="433"/>
      <c r="G111" s="433"/>
      <c r="H111" s="433"/>
      <c r="I111" s="433"/>
      <c r="J111" s="433"/>
      <c r="K111" s="433"/>
      <c r="L111" s="433"/>
      <c r="M111" s="433"/>
      <c r="N111" s="433"/>
      <c r="O111" s="1598"/>
      <c r="P111" s="1599"/>
      <c r="Q111" s="1599"/>
      <c r="R111" s="1599"/>
      <c r="S111" s="1599"/>
      <c r="T111" s="1599"/>
      <c r="U111" s="1599"/>
      <c r="V111" s="1599"/>
      <c r="W111" s="1599"/>
      <c r="X111" s="1599"/>
      <c r="Y111" s="1599"/>
      <c r="Z111" s="1599"/>
      <c r="AA111" s="1599"/>
      <c r="AB111" s="1599"/>
      <c r="AC111" s="1599"/>
      <c r="AD111" s="1599"/>
      <c r="AE111" s="1599"/>
      <c r="AF111" s="1599"/>
      <c r="AG111" s="1599"/>
      <c r="AH111" s="1599"/>
      <c r="AI111" s="1599"/>
      <c r="AJ111" s="1599"/>
      <c r="AK111" s="1599"/>
      <c r="AL111" s="1599"/>
      <c r="AM111" s="1599"/>
      <c r="AN111" s="1599"/>
      <c r="AO111" s="1599"/>
      <c r="AP111" s="1599"/>
      <c r="AQ111" s="1599"/>
      <c r="AR111" s="1599"/>
      <c r="AS111" s="1599"/>
      <c r="AT111" s="1599"/>
      <c r="AU111" s="1599"/>
      <c r="AV111" s="1599"/>
      <c r="AW111" s="1599"/>
      <c r="AX111" s="1599"/>
      <c r="AY111" s="1599"/>
      <c r="AZ111" s="1599"/>
      <c r="BA111" s="1599"/>
      <c r="BB111" s="1599"/>
      <c r="BC111" s="1599"/>
      <c r="BD111" s="1599"/>
      <c r="BE111" s="1599"/>
      <c r="BF111" s="1599"/>
      <c r="BG111" s="1599"/>
      <c r="BH111" s="1599"/>
      <c r="BI111" s="1599"/>
      <c r="BJ111" s="1599"/>
      <c r="BK111" s="1599"/>
      <c r="BL111" s="1599"/>
      <c r="BM111" s="1599"/>
      <c r="BN111" s="1599"/>
      <c r="BO111" s="1599"/>
      <c r="BP111" s="1599"/>
      <c r="BQ111" s="1599"/>
      <c r="BR111" s="1599"/>
      <c r="BS111" s="1599"/>
      <c r="BT111" s="1600"/>
      <c r="BU111" s="433"/>
      <c r="BV111" s="433"/>
      <c r="BW111" s="433"/>
      <c r="BX111" s="433"/>
      <c r="BY111" s="433"/>
      <c r="BZ111" s="433"/>
      <c r="CA111" s="433"/>
      <c r="CB111" s="433"/>
      <c r="CC111" s="433"/>
      <c r="CD111" s="433"/>
      <c r="CE111" s="433"/>
      <c r="CF111" s="443"/>
      <c r="CG111" s="431"/>
      <c r="CH111" s="431"/>
      <c r="CS111" s="449"/>
      <c r="CT111" s="433"/>
      <c r="CU111" s="433"/>
      <c r="CV111" s="433"/>
      <c r="CW111" s="433"/>
      <c r="CX111" s="433"/>
      <c r="CY111" s="433"/>
      <c r="CZ111" s="433"/>
      <c r="DA111" s="433"/>
      <c r="DB111" s="433"/>
      <c r="DC111" s="433"/>
      <c r="DD111" s="433"/>
      <c r="DE111" s="1598"/>
      <c r="DF111" s="1599"/>
      <c r="DG111" s="1599"/>
      <c r="DH111" s="1599"/>
      <c r="DI111" s="1599"/>
      <c r="DJ111" s="1599"/>
      <c r="DK111" s="1599"/>
      <c r="DL111" s="1599"/>
      <c r="DM111" s="1599"/>
      <c r="DN111" s="1599"/>
      <c r="DO111" s="1599"/>
      <c r="DP111" s="1599"/>
      <c r="DQ111" s="1599"/>
      <c r="DR111" s="1599"/>
      <c r="DS111" s="1599"/>
      <c r="DT111" s="1599"/>
      <c r="DU111" s="1599"/>
      <c r="DV111" s="1599"/>
      <c r="DW111" s="1599"/>
      <c r="DX111" s="1599"/>
      <c r="DY111" s="1599"/>
      <c r="DZ111" s="1599"/>
      <c r="EA111" s="1599"/>
      <c r="EB111" s="1599"/>
      <c r="EC111" s="1599"/>
      <c r="ED111" s="1599"/>
      <c r="EE111" s="1599"/>
      <c r="EF111" s="1599"/>
      <c r="EG111" s="1599"/>
      <c r="EH111" s="1599"/>
      <c r="EI111" s="1599"/>
      <c r="EJ111" s="1599"/>
      <c r="EK111" s="1599"/>
      <c r="EL111" s="1599"/>
      <c r="EM111" s="1599"/>
      <c r="EN111" s="1599"/>
      <c r="EO111" s="1599"/>
      <c r="EP111" s="1599"/>
      <c r="EQ111" s="1599"/>
      <c r="ER111" s="1599"/>
      <c r="ES111" s="1599"/>
      <c r="ET111" s="1599"/>
      <c r="EU111" s="1599"/>
      <c r="EV111" s="1599"/>
      <c r="EW111" s="1599"/>
      <c r="EX111" s="1599"/>
      <c r="EY111" s="1599"/>
      <c r="EZ111" s="1599"/>
      <c r="FA111" s="1599"/>
      <c r="FB111" s="1599"/>
      <c r="FC111" s="1599"/>
      <c r="FD111" s="1599"/>
      <c r="FE111" s="1599"/>
      <c r="FF111" s="1599"/>
      <c r="FG111" s="1599"/>
      <c r="FH111" s="1599"/>
      <c r="FI111" s="1599"/>
      <c r="FJ111" s="1600"/>
      <c r="FK111" s="433"/>
      <c r="FL111" s="433"/>
      <c r="FM111" s="433"/>
      <c r="FN111" s="433"/>
      <c r="FO111" s="433"/>
      <c r="FP111" s="433"/>
      <c r="FQ111" s="433"/>
      <c r="FR111" s="433"/>
      <c r="FS111" s="433"/>
      <c r="FT111" s="433"/>
      <c r="FU111" s="433"/>
      <c r="FV111" s="443"/>
    </row>
    <row r="112" spans="3:178" ht="3.75" customHeight="1" x14ac:dyDescent="0.15">
      <c r="C112" s="449"/>
      <c r="D112" s="433"/>
      <c r="E112" s="433"/>
      <c r="F112" s="433"/>
      <c r="G112" s="433"/>
      <c r="H112" s="433"/>
      <c r="I112" s="433"/>
      <c r="J112" s="433"/>
      <c r="K112" s="433"/>
      <c r="L112" s="433"/>
      <c r="M112" s="433"/>
      <c r="N112" s="433"/>
      <c r="O112" s="1598"/>
      <c r="P112" s="1599"/>
      <c r="Q112" s="1599"/>
      <c r="R112" s="1599"/>
      <c r="S112" s="1599"/>
      <c r="T112" s="1599"/>
      <c r="U112" s="1599"/>
      <c r="V112" s="1599"/>
      <c r="W112" s="1599"/>
      <c r="X112" s="1599"/>
      <c r="Y112" s="1599"/>
      <c r="Z112" s="1599"/>
      <c r="AA112" s="1599"/>
      <c r="AB112" s="1599"/>
      <c r="AC112" s="1599"/>
      <c r="AD112" s="1599"/>
      <c r="AE112" s="1599"/>
      <c r="AF112" s="1599"/>
      <c r="AG112" s="1599"/>
      <c r="AH112" s="1599"/>
      <c r="AI112" s="1599"/>
      <c r="AJ112" s="1599"/>
      <c r="AK112" s="1599"/>
      <c r="AL112" s="1599"/>
      <c r="AM112" s="1599"/>
      <c r="AN112" s="1599"/>
      <c r="AO112" s="1599"/>
      <c r="AP112" s="1599"/>
      <c r="AQ112" s="1599"/>
      <c r="AR112" s="1599"/>
      <c r="AS112" s="1599"/>
      <c r="AT112" s="1599"/>
      <c r="AU112" s="1599"/>
      <c r="AV112" s="1599"/>
      <c r="AW112" s="1599"/>
      <c r="AX112" s="1599"/>
      <c r="AY112" s="1599"/>
      <c r="AZ112" s="1599"/>
      <c r="BA112" s="1599"/>
      <c r="BB112" s="1599"/>
      <c r="BC112" s="1599"/>
      <c r="BD112" s="1599"/>
      <c r="BE112" s="1599"/>
      <c r="BF112" s="1599"/>
      <c r="BG112" s="1599"/>
      <c r="BH112" s="1599"/>
      <c r="BI112" s="1599"/>
      <c r="BJ112" s="1599"/>
      <c r="BK112" s="1599"/>
      <c r="BL112" s="1599"/>
      <c r="BM112" s="1599"/>
      <c r="BN112" s="1599"/>
      <c r="BO112" s="1599"/>
      <c r="BP112" s="1599"/>
      <c r="BQ112" s="1599"/>
      <c r="BR112" s="1599"/>
      <c r="BS112" s="1599"/>
      <c r="BT112" s="1600"/>
      <c r="BU112" s="433"/>
      <c r="BV112" s="433"/>
      <c r="BW112" s="433"/>
      <c r="BX112" s="433"/>
      <c r="BY112" s="433"/>
      <c r="BZ112" s="433"/>
      <c r="CA112" s="433"/>
      <c r="CB112" s="433"/>
      <c r="CC112" s="433"/>
      <c r="CD112" s="433"/>
      <c r="CE112" s="433"/>
      <c r="CF112" s="443"/>
      <c r="CG112" s="431"/>
      <c r="CH112" s="431"/>
      <c r="CS112" s="449"/>
      <c r="CT112" s="433"/>
      <c r="CU112" s="433"/>
      <c r="CV112" s="433"/>
      <c r="CW112" s="433"/>
      <c r="CX112" s="433"/>
      <c r="CY112" s="433"/>
      <c r="CZ112" s="433"/>
      <c r="DA112" s="433"/>
      <c r="DB112" s="433"/>
      <c r="DC112" s="433"/>
      <c r="DD112" s="433"/>
      <c r="DE112" s="1598"/>
      <c r="DF112" s="1599"/>
      <c r="DG112" s="1599"/>
      <c r="DH112" s="1599"/>
      <c r="DI112" s="1599"/>
      <c r="DJ112" s="1599"/>
      <c r="DK112" s="1599"/>
      <c r="DL112" s="1599"/>
      <c r="DM112" s="1599"/>
      <c r="DN112" s="1599"/>
      <c r="DO112" s="1599"/>
      <c r="DP112" s="1599"/>
      <c r="DQ112" s="1599"/>
      <c r="DR112" s="1599"/>
      <c r="DS112" s="1599"/>
      <c r="DT112" s="1599"/>
      <c r="DU112" s="1599"/>
      <c r="DV112" s="1599"/>
      <c r="DW112" s="1599"/>
      <c r="DX112" s="1599"/>
      <c r="DY112" s="1599"/>
      <c r="DZ112" s="1599"/>
      <c r="EA112" s="1599"/>
      <c r="EB112" s="1599"/>
      <c r="EC112" s="1599"/>
      <c r="ED112" s="1599"/>
      <c r="EE112" s="1599"/>
      <c r="EF112" s="1599"/>
      <c r="EG112" s="1599"/>
      <c r="EH112" s="1599"/>
      <c r="EI112" s="1599"/>
      <c r="EJ112" s="1599"/>
      <c r="EK112" s="1599"/>
      <c r="EL112" s="1599"/>
      <c r="EM112" s="1599"/>
      <c r="EN112" s="1599"/>
      <c r="EO112" s="1599"/>
      <c r="EP112" s="1599"/>
      <c r="EQ112" s="1599"/>
      <c r="ER112" s="1599"/>
      <c r="ES112" s="1599"/>
      <c r="ET112" s="1599"/>
      <c r="EU112" s="1599"/>
      <c r="EV112" s="1599"/>
      <c r="EW112" s="1599"/>
      <c r="EX112" s="1599"/>
      <c r="EY112" s="1599"/>
      <c r="EZ112" s="1599"/>
      <c r="FA112" s="1599"/>
      <c r="FB112" s="1599"/>
      <c r="FC112" s="1599"/>
      <c r="FD112" s="1599"/>
      <c r="FE112" s="1599"/>
      <c r="FF112" s="1599"/>
      <c r="FG112" s="1599"/>
      <c r="FH112" s="1599"/>
      <c r="FI112" s="1599"/>
      <c r="FJ112" s="1600"/>
      <c r="FK112" s="433"/>
      <c r="FL112" s="433"/>
      <c r="FM112" s="433"/>
      <c r="FN112" s="433"/>
      <c r="FO112" s="433"/>
      <c r="FP112" s="433"/>
      <c r="FQ112" s="433"/>
      <c r="FR112" s="433"/>
      <c r="FS112" s="433"/>
      <c r="FT112" s="433"/>
      <c r="FU112" s="433"/>
      <c r="FV112" s="443"/>
    </row>
    <row r="113" spans="3:178" ht="3.75" customHeight="1" x14ac:dyDescent="0.15">
      <c r="C113" s="449"/>
      <c r="D113" s="433"/>
      <c r="E113" s="433"/>
      <c r="F113" s="433"/>
      <c r="G113" s="433"/>
      <c r="H113" s="433"/>
      <c r="I113" s="433"/>
      <c r="J113" s="433"/>
      <c r="K113" s="433"/>
      <c r="L113" s="433"/>
      <c r="M113" s="433"/>
      <c r="N113" s="433"/>
      <c r="O113" s="1598"/>
      <c r="P113" s="1599"/>
      <c r="Q113" s="1599"/>
      <c r="R113" s="1599"/>
      <c r="S113" s="1599"/>
      <c r="T113" s="1599"/>
      <c r="U113" s="1599"/>
      <c r="V113" s="1599"/>
      <c r="W113" s="1599"/>
      <c r="X113" s="1599"/>
      <c r="Y113" s="1599"/>
      <c r="Z113" s="1599"/>
      <c r="AA113" s="1599"/>
      <c r="AB113" s="1599"/>
      <c r="AC113" s="1599"/>
      <c r="AD113" s="1599"/>
      <c r="AE113" s="1599"/>
      <c r="AF113" s="1599"/>
      <c r="AG113" s="1599"/>
      <c r="AH113" s="1599"/>
      <c r="AI113" s="1599"/>
      <c r="AJ113" s="1599"/>
      <c r="AK113" s="1599"/>
      <c r="AL113" s="1599"/>
      <c r="AM113" s="1599"/>
      <c r="AN113" s="1599"/>
      <c r="AO113" s="1599"/>
      <c r="AP113" s="1599"/>
      <c r="AQ113" s="1599"/>
      <c r="AR113" s="1599"/>
      <c r="AS113" s="1599"/>
      <c r="AT113" s="1599"/>
      <c r="AU113" s="1599"/>
      <c r="AV113" s="1599"/>
      <c r="AW113" s="1599"/>
      <c r="AX113" s="1599"/>
      <c r="AY113" s="1599"/>
      <c r="AZ113" s="1599"/>
      <c r="BA113" s="1599"/>
      <c r="BB113" s="1599"/>
      <c r="BC113" s="1599"/>
      <c r="BD113" s="1599"/>
      <c r="BE113" s="1599"/>
      <c r="BF113" s="1599"/>
      <c r="BG113" s="1599"/>
      <c r="BH113" s="1599"/>
      <c r="BI113" s="1599"/>
      <c r="BJ113" s="1599"/>
      <c r="BK113" s="1599"/>
      <c r="BL113" s="1599"/>
      <c r="BM113" s="1599"/>
      <c r="BN113" s="1599"/>
      <c r="BO113" s="1599"/>
      <c r="BP113" s="1599"/>
      <c r="BQ113" s="1599"/>
      <c r="BR113" s="1599"/>
      <c r="BS113" s="1599"/>
      <c r="BT113" s="1600"/>
      <c r="BU113" s="433"/>
      <c r="BV113" s="433"/>
      <c r="BW113" s="433"/>
      <c r="BX113" s="433"/>
      <c r="BY113" s="433"/>
      <c r="BZ113" s="433"/>
      <c r="CA113" s="433"/>
      <c r="CB113" s="433"/>
      <c r="CC113" s="433"/>
      <c r="CD113" s="433"/>
      <c r="CE113" s="433"/>
      <c r="CF113" s="443"/>
      <c r="CG113" s="431"/>
      <c r="CH113" s="431"/>
      <c r="CS113" s="449"/>
      <c r="CT113" s="433"/>
      <c r="CU113" s="433"/>
      <c r="CV113" s="433"/>
      <c r="CW113" s="433"/>
      <c r="CX113" s="433"/>
      <c r="CY113" s="433"/>
      <c r="CZ113" s="433"/>
      <c r="DA113" s="433"/>
      <c r="DB113" s="433"/>
      <c r="DC113" s="433"/>
      <c r="DD113" s="433"/>
      <c r="DE113" s="1598"/>
      <c r="DF113" s="1599"/>
      <c r="DG113" s="1599"/>
      <c r="DH113" s="1599"/>
      <c r="DI113" s="1599"/>
      <c r="DJ113" s="1599"/>
      <c r="DK113" s="1599"/>
      <c r="DL113" s="1599"/>
      <c r="DM113" s="1599"/>
      <c r="DN113" s="1599"/>
      <c r="DO113" s="1599"/>
      <c r="DP113" s="1599"/>
      <c r="DQ113" s="1599"/>
      <c r="DR113" s="1599"/>
      <c r="DS113" s="1599"/>
      <c r="DT113" s="1599"/>
      <c r="DU113" s="1599"/>
      <c r="DV113" s="1599"/>
      <c r="DW113" s="1599"/>
      <c r="DX113" s="1599"/>
      <c r="DY113" s="1599"/>
      <c r="DZ113" s="1599"/>
      <c r="EA113" s="1599"/>
      <c r="EB113" s="1599"/>
      <c r="EC113" s="1599"/>
      <c r="ED113" s="1599"/>
      <c r="EE113" s="1599"/>
      <c r="EF113" s="1599"/>
      <c r="EG113" s="1599"/>
      <c r="EH113" s="1599"/>
      <c r="EI113" s="1599"/>
      <c r="EJ113" s="1599"/>
      <c r="EK113" s="1599"/>
      <c r="EL113" s="1599"/>
      <c r="EM113" s="1599"/>
      <c r="EN113" s="1599"/>
      <c r="EO113" s="1599"/>
      <c r="EP113" s="1599"/>
      <c r="EQ113" s="1599"/>
      <c r="ER113" s="1599"/>
      <c r="ES113" s="1599"/>
      <c r="ET113" s="1599"/>
      <c r="EU113" s="1599"/>
      <c r="EV113" s="1599"/>
      <c r="EW113" s="1599"/>
      <c r="EX113" s="1599"/>
      <c r="EY113" s="1599"/>
      <c r="EZ113" s="1599"/>
      <c r="FA113" s="1599"/>
      <c r="FB113" s="1599"/>
      <c r="FC113" s="1599"/>
      <c r="FD113" s="1599"/>
      <c r="FE113" s="1599"/>
      <c r="FF113" s="1599"/>
      <c r="FG113" s="1599"/>
      <c r="FH113" s="1599"/>
      <c r="FI113" s="1599"/>
      <c r="FJ113" s="1600"/>
      <c r="FK113" s="433"/>
      <c r="FL113" s="433"/>
      <c r="FM113" s="433"/>
      <c r="FN113" s="433"/>
      <c r="FO113" s="433"/>
      <c r="FP113" s="433"/>
      <c r="FQ113" s="433"/>
      <c r="FR113" s="433"/>
      <c r="FS113" s="433"/>
      <c r="FT113" s="433"/>
      <c r="FU113" s="433"/>
      <c r="FV113" s="443"/>
    </row>
    <row r="114" spans="3:178" ht="3.75" customHeight="1" x14ac:dyDescent="0.15">
      <c r="C114" s="449"/>
      <c r="D114" s="455"/>
      <c r="E114" s="455"/>
      <c r="F114" s="455"/>
      <c r="G114" s="455"/>
      <c r="H114" s="455"/>
      <c r="I114" s="455"/>
      <c r="J114" s="455"/>
      <c r="K114" s="455"/>
      <c r="L114" s="455"/>
      <c r="M114" s="455"/>
      <c r="N114" s="455"/>
      <c r="O114" s="1598"/>
      <c r="P114" s="1599"/>
      <c r="Q114" s="1599"/>
      <c r="R114" s="1599"/>
      <c r="S114" s="1599"/>
      <c r="T114" s="1599"/>
      <c r="U114" s="1599"/>
      <c r="V114" s="1599"/>
      <c r="W114" s="1599"/>
      <c r="X114" s="1599"/>
      <c r="Y114" s="1599"/>
      <c r="Z114" s="1599"/>
      <c r="AA114" s="1599"/>
      <c r="AB114" s="1599"/>
      <c r="AC114" s="1599"/>
      <c r="AD114" s="1599"/>
      <c r="AE114" s="1599"/>
      <c r="AF114" s="1599"/>
      <c r="AG114" s="1599"/>
      <c r="AH114" s="1599"/>
      <c r="AI114" s="1599"/>
      <c r="AJ114" s="1599"/>
      <c r="AK114" s="1599"/>
      <c r="AL114" s="1599"/>
      <c r="AM114" s="1599"/>
      <c r="AN114" s="1599"/>
      <c r="AO114" s="1599"/>
      <c r="AP114" s="1599"/>
      <c r="AQ114" s="1599"/>
      <c r="AR114" s="1599"/>
      <c r="AS114" s="1599"/>
      <c r="AT114" s="1599"/>
      <c r="AU114" s="1599"/>
      <c r="AV114" s="1599"/>
      <c r="AW114" s="1599"/>
      <c r="AX114" s="1599"/>
      <c r="AY114" s="1599"/>
      <c r="AZ114" s="1599"/>
      <c r="BA114" s="1599"/>
      <c r="BB114" s="1599"/>
      <c r="BC114" s="1599"/>
      <c r="BD114" s="1599"/>
      <c r="BE114" s="1599"/>
      <c r="BF114" s="1599"/>
      <c r="BG114" s="1599"/>
      <c r="BH114" s="1599"/>
      <c r="BI114" s="1599"/>
      <c r="BJ114" s="1599"/>
      <c r="BK114" s="1599"/>
      <c r="BL114" s="1599"/>
      <c r="BM114" s="1599"/>
      <c r="BN114" s="1599"/>
      <c r="BO114" s="1599"/>
      <c r="BP114" s="1599"/>
      <c r="BQ114" s="1599"/>
      <c r="BR114" s="1599"/>
      <c r="BS114" s="1599"/>
      <c r="BT114" s="1600"/>
      <c r="BU114" s="455"/>
      <c r="BV114" s="455"/>
      <c r="BW114" s="455"/>
      <c r="BX114" s="455"/>
      <c r="BY114" s="455"/>
      <c r="BZ114" s="455"/>
      <c r="CA114" s="455"/>
      <c r="CB114" s="455"/>
      <c r="CC114" s="455"/>
      <c r="CD114" s="455"/>
      <c r="CE114" s="455"/>
      <c r="CF114" s="456"/>
      <c r="CG114" s="431"/>
      <c r="CH114" s="431"/>
      <c r="CS114" s="449"/>
      <c r="CT114" s="455"/>
      <c r="CU114" s="455"/>
      <c r="CV114" s="455"/>
      <c r="CW114" s="455"/>
      <c r="CX114" s="455"/>
      <c r="CY114" s="455"/>
      <c r="CZ114" s="455"/>
      <c r="DA114" s="455"/>
      <c r="DB114" s="455"/>
      <c r="DC114" s="455"/>
      <c r="DD114" s="455"/>
      <c r="DE114" s="1598"/>
      <c r="DF114" s="1599"/>
      <c r="DG114" s="1599"/>
      <c r="DH114" s="1599"/>
      <c r="DI114" s="1599"/>
      <c r="DJ114" s="1599"/>
      <c r="DK114" s="1599"/>
      <c r="DL114" s="1599"/>
      <c r="DM114" s="1599"/>
      <c r="DN114" s="1599"/>
      <c r="DO114" s="1599"/>
      <c r="DP114" s="1599"/>
      <c r="DQ114" s="1599"/>
      <c r="DR114" s="1599"/>
      <c r="DS114" s="1599"/>
      <c r="DT114" s="1599"/>
      <c r="DU114" s="1599"/>
      <c r="DV114" s="1599"/>
      <c r="DW114" s="1599"/>
      <c r="DX114" s="1599"/>
      <c r="DY114" s="1599"/>
      <c r="DZ114" s="1599"/>
      <c r="EA114" s="1599"/>
      <c r="EB114" s="1599"/>
      <c r="EC114" s="1599"/>
      <c r="ED114" s="1599"/>
      <c r="EE114" s="1599"/>
      <c r="EF114" s="1599"/>
      <c r="EG114" s="1599"/>
      <c r="EH114" s="1599"/>
      <c r="EI114" s="1599"/>
      <c r="EJ114" s="1599"/>
      <c r="EK114" s="1599"/>
      <c r="EL114" s="1599"/>
      <c r="EM114" s="1599"/>
      <c r="EN114" s="1599"/>
      <c r="EO114" s="1599"/>
      <c r="EP114" s="1599"/>
      <c r="EQ114" s="1599"/>
      <c r="ER114" s="1599"/>
      <c r="ES114" s="1599"/>
      <c r="ET114" s="1599"/>
      <c r="EU114" s="1599"/>
      <c r="EV114" s="1599"/>
      <c r="EW114" s="1599"/>
      <c r="EX114" s="1599"/>
      <c r="EY114" s="1599"/>
      <c r="EZ114" s="1599"/>
      <c r="FA114" s="1599"/>
      <c r="FB114" s="1599"/>
      <c r="FC114" s="1599"/>
      <c r="FD114" s="1599"/>
      <c r="FE114" s="1599"/>
      <c r="FF114" s="1599"/>
      <c r="FG114" s="1599"/>
      <c r="FH114" s="1599"/>
      <c r="FI114" s="1599"/>
      <c r="FJ114" s="1600"/>
      <c r="FK114" s="455"/>
      <c r="FL114" s="455"/>
      <c r="FM114" s="455"/>
      <c r="FN114" s="455"/>
      <c r="FO114" s="455"/>
      <c r="FP114" s="455"/>
      <c r="FQ114" s="455"/>
      <c r="FR114" s="455"/>
      <c r="FS114" s="455"/>
      <c r="FT114" s="455"/>
      <c r="FU114" s="455"/>
      <c r="FV114" s="456"/>
    </row>
    <row r="115" spans="3:178" ht="3.75" customHeight="1" x14ac:dyDescent="0.15">
      <c r="C115" s="449"/>
      <c r="D115" s="455"/>
      <c r="E115" s="455"/>
      <c r="F115" s="455"/>
      <c r="G115" s="455"/>
      <c r="H115" s="455"/>
      <c r="I115" s="455"/>
      <c r="J115" s="455"/>
      <c r="K115" s="455"/>
      <c r="L115" s="455"/>
      <c r="M115" s="455"/>
      <c r="N115" s="455"/>
      <c r="O115" s="1598"/>
      <c r="P115" s="1599"/>
      <c r="Q115" s="1599"/>
      <c r="R115" s="1599"/>
      <c r="S115" s="1599"/>
      <c r="T115" s="1599"/>
      <c r="U115" s="1599"/>
      <c r="V115" s="1599"/>
      <c r="W115" s="1599"/>
      <c r="X115" s="1599"/>
      <c r="Y115" s="1599"/>
      <c r="Z115" s="1599"/>
      <c r="AA115" s="1599"/>
      <c r="AB115" s="1599"/>
      <c r="AC115" s="1599"/>
      <c r="AD115" s="1599"/>
      <c r="AE115" s="1599"/>
      <c r="AF115" s="1599"/>
      <c r="AG115" s="1599"/>
      <c r="AH115" s="1599"/>
      <c r="AI115" s="1599"/>
      <c r="AJ115" s="1599"/>
      <c r="AK115" s="1599"/>
      <c r="AL115" s="1599"/>
      <c r="AM115" s="1599"/>
      <c r="AN115" s="1599"/>
      <c r="AO115" s="1599"/>
      <c r="AP115" s="1599"/>
      <c r="AQ115" s="1599"/>
      <c r="AR115" s="1599"/>
      <c r="AS115" s="1599"/>
      <c r="AT115" s="1599"/>
      <c r="AU115" s="1599"/>
      <c r="AV115" s="1599"/>
      <c r="AW115" s="1599"/>
      <c r="AX115" s="1599"/>
      <c r="AY115" s="1599"/>
      <c r="AZ115" s="1599"/>
      <c r="BA115" s="1599"/>
      <c r="BB115" s="1599"/>
      <c r="BC115" s="1599"/>
      <c r="BD115" s="1599"/>
      <c r="BE115" s="1599"/>
      <c r="BF115" s="1599"/>
      <c r="BG115" s="1599"/>
      <c r="BH115" s="1599"/>
      <c r="BI115" s="1599"/>
      <c r="BJ115" s="1599"/>
      <c r="BK115" s="1599"/>
      <c r="BL115" s="1599"/>
      <c r="BM115" s="1599"/>
      <c r="BN115" s="1599"/>
      <c r="BO115" s="1599"/>
      <c r="BP115" s="1599"/>
      <c r="BQ115" s="1599"/>
      <c r="BR115" s="1599"/>
      <c r="BS115" s="1599"/>
      <c r="BT115" s="1600"/>
      <c r="BU115" s="455"/>
      <c r="BV115" s="455"/>
      <c r="BW115" s="455"/>
      <c r="BX115" s="455"/>
      <c r="BY115" s="455"/>
      <c r="BZ115" s="455"/>
      <c r="CA115" s="455"/>
      <c r="CB115" s="455"/>
      <c r="CC115" s="455"/>
      <c r="CD115" s="455"/>
      <c r="CE115" s="455"/>
      <c r="CF115" s="456"/>
      <c r="CG115" s="431"/>
      <c r="CH115" s="431"/>
      <c r="CS115" s="449"/>
      <c r="CT115" s="455"/>
      <c r="CU115" s="455"/>
      <c r="CV115" s="455"/>
      <c r="CW115" s="455"/>
      <c r="CX115" s="455"/>
      <c r="CY115" s="455"/>
      <c r="CZ115" s="455"/>
      <c r="DA115" s="455"/>
      <c r="DB115" s="455"/>
      <c r="DC115" s="455"/>
      <c r="DD115" s="455"/>
      <c r="DE115" s="1598"/>
      <c r="DF115" s="1599"/>
      <c r="DG115" s="1599"/>
      <c r="DH115" s="1599"/>
      <c r="DI115" s="1599"/>
      <c r="DJ115" s="1599"/>
      <c r="DK115" s="1599"/>
      <c r="DL115" s="1599"/>
      <c r="DM115" s="1599"/>
      <c r="DN115" s="1599"/>
      <c r="DO115" s="1599"/>
      <c r="DP115" s="1599"/>
      <c r="DQ115" s="1599"/>
      <c r="DR115" s="1599"/>
      <c r="DS115" s="1599"/>
      <c r="DT115" s="1599"/>
      <c r="DU115" s="1599"/>
      <c r="DV115" s="1599"/>
      <c r="DW115" s="1599"/>
      <c r="DX115" s="1599"/>
      <c r="DY115" s="1599"/>
      <c r="DZ115" s="1599"/>
      <c r="EA115" s="1599"/>
      <c r="EB115" s="1599"/>
      <c r="EC115" s="1599"/>
      <c r="ED115" s="1599"/>
      <c r="EE115" s="1599"/>
      <c r="EF115" s="1599"/>
      <c r="EG115" s="1599"/>
      <c r="EH115" s="1599"/>
      <c r="EI115" s="1599"/>
      <c r="EJ115" s="1599"/>
      <c r="EK115" s="1599"/>
      <c r="EL115" s="1599"/>
      <c r="EM115" s="1599"/>
      <c r="EN115" s="1599"/>
      <c r="EO115" s="1599"/>
      <c r="EP115" s="1599"/>
      <c r="EQ115" s="1599"/>
      <c r="ER115" s="1599"/>
      <c r="ES115" s="1599"/>
      <c r="ET115" s="1599"/>
      <c r="EU115" s="1599"/>
      <c r="EV115" s="1599"/>
      <c r="EW115" s="1599"/>
      <c r="EX115" s="1599"/>
      <c r="EY115" s="1599"/>
      <c r="EZ115" s="1599"/>
      <c r="FA115" s="1599"/>
      <c r="FB115" s="1599"/>
      <c r="FC115" s="1599"/>
      <c r="FD115" s="1599"/>
      <c r="FE115" s="1599"/>
      <c r="FF115" s="1599"/>
      <c r="FG115" s="1599"/>
      <c r="FH115" s="1599"/>
      <c r="FI115" s="1599"/>
      <c r="FJ115" s="1600"/>
      <c r="FK115" s="455"/>
      <c r="FL115" s="455"/>
      <c r="FM115" s="455"/>
      <c r="FN115" s="455"/>
      <c r="FO115" s="455"/>
      <c r="FP115" s="455"/>
      <c r="FQ115" s="455"/>
      <c r="FR115" s="455"/>
      <c r="FS115" s="455"/>
      <c r="FT115" s="455"/>
      <c r="FU115" s="455"/>
      <c r="FV115" s="456"/>
    </row>
    <row r="116" spans="3:178" ht="3.75" customHeight="1" x14ac:dyDescent="0.15">
      <c r="C116" s="449"/>
      <c r="D116" s="455"/>
      <c r="E116" s="455"/>
      <c r="F116" s="455"/>
      <c r="G116" s="455"/>
      <c r="H116" s="455"/>
      <c r="I116" s="455"/>
      <c r="J116" s="455"/>
      <c r="K116" s="455"/>
      <c r="L116" s="455"/>
      <c r="M116" s="455"/>
      <c r="N116" s="455"/>
      <c r="O116" s="1598"/>
      <c r="P116" s="1599"/>
      <c r="Q116" s="1599"/>
      <c r="R116" s="1599"/>
      <c r="S116" s="1599"/>
      <c r="T116" s="1599"/>
      <c r="U116" s="1599"/>
      <c r="V116" s="1599"/>
      <c r="W116" s="1599"/>
      <c r="X116" s="1599"/>
      <c r="Y116" s="1599"/>
      <c r="Z116" s="1599"/>
      <c r="AA116" s="1599"/>
      <c r="AB116" s="1599"/>
      <c r="AC116" s="1599"/>
      <c r="AD116" s="1599"/>
      <c r="AE116" s="1599"/>
      <c r="AF116" s="1599"/>
      <c r="AG116" s="1599"/>
      <c r="AH116" s="1599"/>
      <c r="AI116" s="1599"/>
      <c r="AJ116" s="1599"/>
      <c r="AK116" s="1599"/>
      <c r="AL116" s="1599"/>
      <c r="AM116" s="1599"/>
      <c r="AN116" s="1599"/>
      <c r="AO116" s="1599"/>
      <c r="AP116" s="1599"/>
      <c r="AQ116" s="1599"/>
      <c r="AR116" s="1599"/>
      <c r="AS116" s="1599"/>
      <c r="AT116" s="1599"/>
      <c r="AU116" s="1599"/>
      <c r="AV116" s="1599"/>
      <c r="AW116" s="1599"/>
      <c r="AX116" s="1599"/>
      <c r="AY116" s="1599"/>
      <c r="AZ116" s="1599"/>
      <c r="BA116" s="1599"/>
      <c r="BB116" s="1599"/>
      <c r="BC116" s="1599"/>
      <c r="BD116" s="1599"/>
      <c r="BE116" s="1599"/>
      <c r="BF116" s="1599"/>
      <c r="BG116" s="1599"/>
      <c r="BH116" s="1599"/>
      <c r="BI116" s="1599"/>
      <c r="BJ116" s="1599"/>
      <c r="BK116" s="1599"/>
      <c r="BL116" s="1599"/>
      <c r="BM116" s="1599"/>
      <c r="BN116" s="1599"/>
      <c r="BO116" s="1599"/>
      <c r="BP116" s="1599"/>
      <c r="BQ116" s="1599"/>
      <c r="BR116" s="1599"/>
      <c r="BS116" s="1599"/>
      <c r="BT116" s="1600"/>
      <c r="BU116" s="455"/>
      <c r="BV116" s="455"/>
      <c r="BW116" s="455"/>
      <c r="BX116" s="455"/>
      <c r="BY116" s="455"/>
      <c r="BZ116" s="455"/>
      <c r="CA116" s="455"/>
      <c r="CB116" s="455"/>
      <c r="CC116" s="455"/>
      <c r="CD116" s="455"/>
      <c r="CE116" s="455"/>
      <c r="CF116" s="456"/>
      <c r="CG116" s="431"/>
      <c r="CH116" s="431"/>
      <c r="CS116" s="449"/>
      <c r="CT116" s="455"/>
      <c r="CU116" s="455"/>
      <c r="CV116" s="455"/>
      <c r="CW116" s="455"/>
      <c r="CX116" s="455"/>
      <c r="CY116" s="455"/>
      <c r="CZ116" s="455"/>
      <c r="DA116" s="455"/>
      <c r="DB116" s="455"/>
      <c r="DC116" s="455"/>
      <c r="DD116" s="455"/>
      <c r="DE116" s="1598"/>
      <c r="DF116" s="1599"/>
      <c r="DG116" s="1599"/>
      <c r="DH116" s="1599"/>
      <c r="DI116" s="1599"/>
      <c r="DJ116" s="1599"/>
      <c r="DK116" s="1599"/>
      <c r="DL116" s="1599"/>
      <c r="DM116" s="1599"/>
      <c r="DN116" s="1599"/>
      <c r="DO116" s="1599"/>
      <c r="DP116" s="1599"/>
      <c r="DQ116" s="1599"/>
      <c r="DR116" s="1599"/>
      <c r="DS116" s="1599"/>
      <c r="DT116" s="1599"/>
      <c r="DU116" s="1599"/>
      <c r="DV116" s="1599"/>
      <c r="DW116" s="1599"/>
      <c r="DX116" s="1599"/>
      <c r="DY116" s="1599"/>
      <c r="DZ116" s="1599"/>
      <c r="EA116" s="1599"/>
      <c r="EB116" s="1599"/>
      <c r="EC116" s="1599"/>
      <c r="ED116" s="1599"/>
      <c r="EE116" s="1599"/>
      <c r="EF116" s="1599"/>
      <c r="EG116" s="1599"/>
      <c r="EH116" s="1599"/>
      <c r="EI116" s="1599"/>
      <c r="EJ116" s="1599"/>
      <c r="EK116" s="1599"/>
      <c r="EL116" s="1599"/>
      <c r="EM116" s="1599"/>
      <c r="EN116" s="1599"/>
      <c r="EO116" s="1599"/>
      <c r="EP116" s="1599"/>
      <c r="EQ116" s="1599"/>
      <c r="ER116" s="1599"/>
      <c r="ES116" s="1599"/>
      <c r="ET116" s="1599"/>
      <c r="EU116" s="1599"/>
      <c r="EV116" s="1599"/>
      <c r="EW116" s="1599"/>
      <c r="EX116" s="1599"/>
      <c r="EY116" s="1599"/>
      <c r="EZ116" s="1599"/>
      <c r="FA116" s="1599"/>
      <c r="FB116" s="1599"/>
      <c r="FC116" s="1599"/>
      <c r="FD116" s="1599"/>
      <c r="FE116" s="1599"/>
      <c r="FF116" s="1599"/>
      <c r="FG116" s="1599"/>
      <c r="FH116" s="1599"/>
      <c r="FI116" s="1599"/>
      <c r="FJ116" s="1600"/>
      <c r="FK116" s="455"/>
      <c r="FL116" s="455"/>
      <c r="FM116" s="455"/>
      <c r="FN116" s="455"/>
      <c r="FO116" s="455"/>
      <c r="FP116" s="455"/>
      <c r="FQ116" s="455"/>
      <c r="FR116" s="455"/>
      <c r="FS116" s="455"/>
      <c r="FT116" s="455"/>
      <c r="FU116" s="455"/>
      <c r="FV116" s="456"/>
    </row>
    <row r="117" spans="3:178" ht="3.75" customHeight="1" x14ac:dyDescent="0.15">
      <c r="C117" s="449"/>
      <c r="O117" s="1598"/>
      <c r="P117" s="1599"/>
      <c r="Q117" s="1599"/>
      <c r="R117" s="1599"/>
      <c r="S117" s="1599"/>
      <c r="T117" s="1599"/>
      <c r="U117" s="1599"/>
      <c r="V117" s="1599"/>
      <c r="W117" s="1599"/>
      <c r="X117" s="1599"/>
      <c r="Y117" s="1599"/>
      <c r="Z117" s="1599"/>
      <c r="AA117" s="1599"/>
      <c r="AB117" s="1599"/>
      <c r="AC117" s="1599"/>
      <c r="AD117" s="1599"/>
      <c r="AE117" s="1599"/>
      <c r="AF117" s="1599"/>
      <c r="AG117" s="1599"/>
      <c r="AH117" s="1599"/>
      <c r="AI117" s="1599"/>
      <c r="AJ117" s="1599"/>
      <c r="AK117" s="1599"/>
      <c r="AL117" s="1599"/>
      <c r="AM117" s="1599"/>
      <c r="AN117" s="1599"/>
      <c r="AO117" s="1599"/>
      <c r="AP117" s="1599"/>
      <c r="AQ117" s="1599"/>
      <c r="AR117" s="1599"/>
      <c r="AS117" s="1599"/>
      <c r="AT117" s="1599"/>
      <c r="AU117" s="1599"/>
      <c r="AV117" s="1599"/>
      <c r="AW117" s="1599"/>
      <c r="AX117" s="1599"/>
      <c r="AY117" s="1599"/>
      <c r="AZ117" s="1599"/>
      <c r="BA117" s="1599"/>
      <c r="BB117" s="1599"/>
      <c r="BC117" s="1599"/>
      <c r="BD117" s="1599"/>
      <c r="BE117" s="1599"/>
      <c r="BF117" s="1599"/>
      <c r="BG117" s="1599"/>
      <c r="BH117" s="1599"/>
      <c r="BI117" s="1599"/>
      <c r="BJ117" s="1599"/>
      <c r="BK117" s="1599"/>
      <c r="BL117" s="1599"/>
      <c r="BM117" s="1599"/>
      <c r="BN117" s="1599"/>
      <c r="BO117" s="1599"/>
      <c r="BP117" s="1599"/>
      <c r="BQ117" s="1599"/>
      <c r="BR117" s="1599"/>
      <c r="BS117" s="1599"/>
      <c r="BT117" s="1600"/>
      <c r="CF117" s="454"/>
      <c r="CG117" s="431"/>
      <c r="CH117" s="431"/>
      <c r="CS117" s="449"/>
      <c r="DE117" s="1598"/>
      <c r="DF117" s="1599"/>
      <c r="DG117" s="1599"/>
      <c r="DH117" s="1599"/>
      <c r="DI117" s="1599"/>
      <c r="DJ117" s="1599"/>
      <c r="DK117" s="1599"/>
      <c r="DL117" s="1599"/>
      <c r="DM117" s="1599"/>
      <c r="DN117" s="1599"/>
      <c r="DO117" s="1599"/>
      <c r="DP117" s="1599"/>
      <c r="DQ117" s="1599"/>
      <c r="DR117" s="1599"/>
      <c r="DS117" s="1599"/>
      <c r="DT117" s="1599"/>
      <c r="DU117" s="1599"/>
      <c r="DV117" s="1599"/>
      <c r="DW117" s="1599"/>
      <c r="DX117" s="1599"/>
      <c r="DY117" s="1599"/>
      <c r="DZ117" s="1599"/>
      <c r="EA117" s="1599"/>
      <c r="EB117" s="1599"/>
      <c r="EC117" s="1599"/>
      <c r="ED117" s="1599"/>
      <c r="EE117" s="1599"/>
      <c r="EF117" s="1599"/>
      <c r="EG117" s="1599"/>
      <c r="EH117" s="1599"/>
      <c r="EI117" s="1599"/>
      <c r="EJ117" s="1599"/>
      <c r="EK117" s="1599"/>
      <c r="EL117" s="1599"/>
      <c r="EM117" s="1599"/>
      <c r="EN117" s="1599"/>
      <c r="EO117" s="1599"/>
      <c r="EP117" s="1599"/>
      <c r="EQ117" s="1599"/>
      <c r="ER117" s="1599"/>
      <c r="ES117" s="1599"/>
      <c r="ET117" s="1599"/>
      <c r="EU117" s="1599"/>
      <c r="EV117" s="1599"/>
      <c r="EW117" s="1599"/>
      <c r="EX117" s="1599"/>
      <c r="EY117" s="1599"/>
      <c r="EZ117" s="1599"/>
      <c r="FA117" s="1599"/>
      <c r="FB117" s="1599"/>
      <c r="FC117" s="1599"/>
      <c r="FD117" s="1599"/>
      <c r="FE117" s="1599"/>
      <c r="FF117" s="1599"/>
      <c r="FG117" s="1599"/>
      <c r="FH117" s="1599"/>
      <c r="FI117" s="1599"/>
      <c r="FJ117" s="1600"/>
      <c r="FV117" s="454"/>
    </row>
    <row r="118" spans="3:178" ht="3.75" customHeight="1" x14ac:dyDescent="0.15">
      <c r="C118" s="449"/>
      <c r="D118" s="433"/>
      <c r="E118" s="457"/>
      <c r="F118" s="440"/>
      <c r="G118" s="440"/>
      <c r="H118" s="431"/>
      <c r="I118" s="457"/>
      <c r="J118" s="457"/>
      <c r="K118" s="457"/>
      <c r="L118" s="457"/>
      <c r="M118" s="457"/>
      <c r="N118" s="457"/>
      <c r="O118" s="1598"/>
      <c r="P118" s="1599"/>
      <c r="Q118" s="1599"/>
      <c r="R118" s="1599"/>
      <c r="S118" s="1599"/>
      <c r="T118" s="1599"/>
      <c r="U118" s="1599"/>
      <c r="V118" s="1599"/>
      <c r="W118" s="1599"/>
      <c r="X118" s="1599"/>
      <c r="Y118" s="1599"/>
      <c r="Z118" s="1599"/>
      <c r="AA118" s="1599"/>
      <c r="AB118" s="1599"/>
      <c r="AC118" s="1599"/>
      <c r="AD118" s="1599"/>
      <c r="AE118" s="1599"/>
      <c r="AF118" s="1599"/>
      <c r="AG118" s="1599"/>
      <c r="AH118" s="1599"/>
      <c r="AI118" s="1599"/>
      <c r="AJ118" s="1599"/>
      <c r="AK118" s="1599"/>
      <c r="AL118" s="1599"/>
      <c r="AM118" s="1599"/>
      <c r="AN118" s="1599"/>
      <c r="AO118" s="1599"/>
      <c r="AP118" s="1599"/>
      <c r="AQ118" s="1599"/>
      <c r="AR118" s="1599"/>
      <c r="AS118" s="1599"/>
      <c r="AT118" s="1599"/>
      <c r="AU118" s="1599"/>
      <c r="AV118" s="1599"/>
      <c r="AW118" s="1599"/>
      <c r="AX118" s="1599"/>
      <c r="AY118" s="1599"/>
      <c r="AZ118" s="1599"/>
      <c r="BA118" s="1599"/>
      <c r="BB118" s="1599"/>
      <c r="BC118" s="1599"/>
      <c r="BD118" s="1599"/>
      <c r="BE118" s="1599"/>
      <c r="BF118" s="1599"/>
      <c r="BG118" s="1599"/>
      <c r="BH118" s="1599"/>
      <c r="BI118" s="1599"/>
      <c r="BJ118" s="1599"/>
      <c r="BK118" s="1599"/>
      <c r="BL118" s="1599"/>
      <c r="BM118" s="1599"/>
      <c r="BN118" s="1599"/>
      <c r="BO118" s="1599"/>
      <c r="BP118" s="1599"/>
      <c r="BQ118" s="1599"/>
      <c r="BR118" s="1599"/>
      <c r="BS118" s="1599"/>
      <c r="BT118" s="1600"/>
      <c r="BU118" s="457"/>
      <c r="BV118" s="444"/>
      <c r="BW118" s="444"/>
      <c r="BX118" s="444"/>
      <c r="BY118" s="444"/>
      <c r="BZ118" s="444"/>
      <c r="CA118" s="444"/>
      <c r="CB118" s="444"/>
      <c r="CC118" s="444"/>
      <c r="CD118" s="444"/>
      <c r="CE118" s="444"/>
      <c r="CF118" s="459"/>
      <c r="CG118" s="431"/>
      <c r="CH118" s="431"/>
      <c r="CS118" s="449"/>
      <c r="CT118" s="433"/>
      <c r="CU118" s="457"/>
      <c r="CV118" s="440"/>
      <c r="CW118" s="440"/>
      <c r="CX118" s="431"/>
      <c r="CY118" s="457"/>
      <c r="CZ118" s="457"/>
      <c r="DA118" s="457"/>
      <c r="DB118" s="457"/>
      <c r="DC118" s="457"/>
      <c r="DD118" s="457"/>
      <c r="DE118" s="1598"/>
      <c r="DF118" s="1599"/>
      <c r="DG118" s="1599"/>
      <c r="DH118" s="1599"/>
      <c r="DI118" s="1599"/>
      <c r="DJ118" s="1599"/>
      <c r="DK118" s="1599"/>
      <c r="DL118" s="1599"/>
      <c r="DM118" s="1599"/>
      <c r="DN118" s="1599"/>
      <c r="DO118" s="1599"/>
      <c r="DP118" s="1599"/>
      <c r="DQ118" s="1599"/>
      <c r="DR118" s="1599"/>
      <c r="DS118" s="1599"/>
      <c r="DT118" s="1599"/>
      <c r="DU118" s="1599"/>
      <c r="DV118" s="1599"/>
      <c r="DW118" s="1599"/>
      <c r="DX118" s="1599"/>
      <c r="DY118" s="1599"/>
      <c r="DZ118" s="1599"/>
      <c r="EA118" s="1599"/>
      <c r="EB118" s="1599"/>
      <c r="EC118" s="1599"/>
      <c r="ED118" s="1599"/>
      <c r="EE118" s="1599"/>
      <c r="EF118" s="1599"/>
      <c r="EG118" s="1599"/>
      <c r="EH118" s="1599"/>
      <c r="EI118" s="1599"/>
      <c r="EJ118" s="1599"/>
      <c r="EK118" s="1599"/>
      <c r="EL118" s="1599"/>
      <c r="EM118" s="1599"/>
      <c r="EN118" s="1599"/>
      <c r="EO118" s="1599"/>
      <c r="EP118" s="1599"/>
      <c r="EQ118" s="1599"/>
      <c r="ER118" s="1599"/>
      <c r="ES118" s="1599"/>
      <c r="ET118" s="1599"/>
      <c r="EU118" s="1599"/>
      <c r="EV118" s="1599"/>
      <c r="EW118" s="1599"/>
      <c r="EX118" s="1599"/>
      <c r="EY118" s="1599"/>
      <c r="EZ118" s="1599"/>
      <c r="FA118" s="1599"/>
      <c r="FB118" s="1599"/>
      <c r="FC118" s="1599"/>
      <c r="FD118" s="1599"/>
      <c r="FE118" s="1599"/>
      <c r="FF118" s="1599"/>
      <c r="FG118" s="1599"/>
      <c r="FH118" s="1599"/>
      <c r="FI118" s="1599"/>
      <c r="FJ118" s="1600"/>
      <c r="FK118" s="457"/>
      <c r="FL118" s="444"/>
      <c r="FM118" s="444"/>
      <c r="FN118" s="444"/>
      <c r="FO118" s="444"/>
      <c r="FP118" s="444"/>
      <c r="FQ118" s="444"/>
      <c r="FR118" s="444"/>
      <c r="FS118" s="444"/>
      <c r="FT118" s="444"/>
      <c r="FU118" s="444"/>
      <c r="FV118" s="459"/>
    </row>
    <row r="119" spans="3:178" ht="3.75" customHeight="1" x14ac:dyDescent="0.15">
      <c r="C119" s="449"/>
      <c r="D119" s="433"/>
      <c r="E119" s="433"/>
      <c r="F119" s="433"/>
      <c r="G119" s="433"/>
      <c r="H119" s="433"/>
      <c r="I119" s="433"/>
      <c r="J119" s="433"/>
      <c r="K119" s="433"/>
      <c r="L119" s="433"/>
      <c r="M119" s="433"/>
      <c r="N119" s="433"/>
      <c r="O119" s="1598"/>
      <c r="P119" s="1599"/>
      <c r="Q119" s="1599"/>
      <c r="R119" s="1599"/>
      <c r="S119" s="1599"/>
      <c r="T119" s="1599"/>
      <c r="U119" s="1599"/>
      <c r="V119" s="1599"/>
      <c r="W119" s="1599"/>
      <c r="X119" s="1599"/>
      <c r="Y119" s="1599"/>
      <c r="Z119" s="1599"/>
      <c r="AA119" s="1599"/>
      <c r="AB119" s="1599"/>
      <c r="AC119" s="1599"/>
      <c r="AD119" s="1599"/>
      <c r="AE119" s="1599"/>
      <c r="AF119" s="1599"/>
      <c r="AG119" s="1599"/>
      <c r="AH119" s="1599"/>
      <c r="AI119" s="1599"/>
      <c r="AJ119" s="1599"/>
      <c r="AK119" s="1599"/>
      <c r="AL119" s="1599"/>
      <c r="AM119" s="1599"/>
      <c r="AN119" s="1599"/>
      <c r="AO119" s="1599"/>
      <c r="AP119" s="1599"/>
      <c r="AQ119" s="1599"/>
      <c r="AR119" s="1599"/>
      <c r="AS119" s="1599"/>
      <c r="AT119" s="1599"/>
      <c r="AU119" s="1599"/>
      <c r="AV119" s="1599"/>
      <c r="AW119" s="1599"/>
      <c r="AX119" s="1599"/>
      <c r="AY119" s="1599"/>
      <c r="AZ119" s="1599"/>
      <c r="BA119" s="1599"/>
      <c r="BB119" s="1599"/>
      <c r="BC119" s="1599"/>
      <c r="BD119" s="1599"/>
      <c r="BE119" s="1599"/>
      <c r="BF119" s="1599"/>
      <c r="BG119" s="1599"/>
      <c r="BH119" s="1599"/>
      <c r="BI119" s="1599"/>
      <c r="BJ119" s="1599"/>
      <c r="BK119" s="1599"/>
      <c r="BL119" s="1599"/>
      <c r="BM119" s="1599"/>
      <c r="BN119" s="1599"/>
      <c r="BO119" s="1599"/>
      <c r="BP119" s="1599"/>
      <c r="BQ119" s="1599"/>
      <c r="BR119" s="1599"/>
      <c r="BS119" s="1599"/>
      <c r="BT119" s="1600"/>
      <c r="BU119" s="458"/>
      <c r="BV119" s="458"/>
      <c r="BW119" s="458"/>
      <c r="BX119" s="458"/>
      <c r="BY119" s="458"/>
      <c r="BZ119" s="458"/>
      <c r="CA119" s="458"/>
      <c r="CB119" s="458"/>
      <c r="CC119" s="458"/>
      <c r="CD119" s="458"/>
      <c r="CE119" s="458"/>
      <c r="CF119" s="460"/>
      <c r="CG119" s="431"/>
      <c r="CH119" s="431"/>
      <c r="CS119" s="449"/>
      <c r="CT119" s="433"/>
      <c r="CU119" s="433"/>
      <c r="CV119" s="433"/>
      <c r="CW119" s="433"/>
      <c r="CX119" s="433"/>
      <c r="CY119" s="433"/>
      <c r="CZ119" s="433"/>
      <c r="DA119" s="433"/>
      <c r="DB119" s="433"/>
      <c r="DC119" s="433"/>
      <c r="DD119" s="433"/>
      <c r="DE119" s="1598"/>
      <c r="DF119" s="1599"/>
      <c r="DG119" s="1599"/>
      <c r="DH119" s="1599"/>
      <c r="DI119" s="1599"/>
      <c r="DJ119" s="1599"/>
      <c r="DK119" s="1599"/>
      <c r="DL119" s="1599"/>
      <c r="DM119" s="1599"/>
      <c r="DN119" s="1599"/>
      <c r="DO119" s="1599"/>
      <c r="DP119" s="1599"/>
      <c r="DQ119" s="1599"/>
      <c r="DR119" s="1599"/>
      <c r="DS119" s="1599"/>
      <c r="DT119" s="1599"/>
      <c r="DU119" s="1599"/>
      <c r="DV119" s="1599"/>
      <c r="DW119" s="1599"/>
      <c r="DX119" s="1599"/>
      <c r="DY119" s="1599"/>
      <c r="DZ119" s="1599"/>
      <c r="EA119" s="1599"/>
      <c r="EB119" s="1599"/>
      <c r="EC119" s="1599"/>
      <c r="ED119" s="1599"/>
      <c r="EE119" s="1599"/>
      <c r="EF119" s="1599"/>
      <c r="EG119" s="1599"/>
      <c r="EH119" s="1599"/>
      <c r="EI119" s="1599"/>
      <c r="EJ119" s="1599"/>
      <c r="EK119" s="1599"/>
      <c r="EL119" s="1599"/>
      <c r="EM119" s="1599"/>
      <c r="EN119" s="1599"/>
      <c r="EO119" s="1599"/>
      <c r="EP119" s="1599"/>
      <c r="EQ119" s="1599"/>
      <c r="ER119" s="1599"/>
      <c r="ES119" s="1599"/>
      <c r="ET119" s="1599"/>
      <c r="EU119" s="1599"/>
      <c r="EV119" s="1599"/>
      <c r="EW119" s="1599"/>
      <c r="EX119" s="1599"/>
      <c r="EY119" s="1599"/>
      <c r="EZ119" s="1599"/>
      <c r="FA119" s="1599"/>
      <c r="FB119" s="1599"/>
      <c r="FC119" s="1599"/>
      <c r="FD119" s="1599"/>
      <c r="FE119" s="1599"/>
      <c r="FF119" s="1599"/>
      <c r="FG119" s="1599"/>
      <c r="FH119" s="1599"/>
      <c r="FI119" s="1599"/>
      <c r="FJ119" s="1600"/>
      <c r="FK119" s="458"/>
      <c r="FL119" s="458"/>
      <c r="FM119" s="458"/>
      <c r="FN119" s="458"/>
      <c r="FO119" s="458"/>
      <c r="FP119" s="458"/>
      <c r="FQ119" s="458"/>
      <c r="FR119" s="458"/>
      <c r="FS119" s="458"/>
      <c r="FT119" s="458"/>
      <c r="FU119" s="458"/>
      <c r="FV119" s="460"/>
    </row>
    <row r="120" spans="3:178" ht="3.75" customHeight="1" x14ac:dyDescent="0.15">
      <c r="C120" s="449"/>
      <c r="D120" s="433"/>
      <c r="E120" s="433"/>
      <c r="F120" s="433"/>
      <c r="G120" s="433"/>
      <c r="H120" s="433"/>
      <c r="I120" s="433"/>
      <c r="J120" s="433"/>
      <c r="K120" s="433"/>
      <c r="L120" s="433"/>
      <c r="M120" s="433"/>
      <c r="N120" s="433"/>
      <c r="O120" s="1598"/>
      <c r="P120" s="1599"/>
      <c r="Q120" s="1599"/>
      <c r="R120" s="1599"/>
      <c r="S120" s="1599"/>
      <c r="T120" s="1599"/>
      <c r="U120" s="1599"/>
      <c r="V120" s="1599"/>
      <c r="W120" s="1599"/>
      <c r="X120" s="1599"/>
      <c r="Y120" s="1599"/>
      <c r="Z120" s="1599"/>
      <c r="AA120" s="1599"/>
      <c r="AB120" s="1599"/>
      <c r="AC120" s="1599"/>
      <c r="AD120" s="1599"/>
      <c r="AE120" s="1599"/>
      <c r="AF120" s="1599"/>
      <c r="AG120" s="1599"/>
      <c r="AH120" s="1599"/>
      <c r="AI120" s="1599"/>
      <c r="AJ120" s="1599"/>
      <c r="AK120" s="1599"/>
      <c r="AL120" s="1599"/>
      <c r="AM120" s="1599"/>
      <c r="AN120" s="1599"/>
      <c r="AO120" s="1599"/>
      <c r="AP120" s="1599"/>
      <c r="AQ120" s="1599"/>
      <c r="AR120" s="1599"/>
      <c r="AS120" s="1599"/>
      <c r="AT120" s="1599"/>
      <c r="AU120" s="1599"/>
      <c r="AV120" s="1599"/>
      <c r="AW120" s="1599"/>
      <c r="AX120" s="1599"/>
      <c r="AY120" s="1599"/>
      <c r="AZ120" s="1599"/>
      <c r="BA120" s="1599"/>
      <c r="BB120" s="1599"/>
      <c r="BC120" s="1599"/>
      <c r="BD120" s="1599"/>
      <c r="BE120" s="1599"/>
      <c r="BF120" s="1599"/>
      <c r="BG120" s="1599"/>
      <c r="BH120" s="1599"/>
      <c r="BI120" s="1599"/>
      <c r="BJ120" s="1599"/>
      <c r="BK120" s="1599"/>
      <c r="BL120" s="1599"/>
      <c r="BM120" s="1599"/>
      <c r="BN120" s="1599"/>
      <c r="BO120" s="1599"/>
      <c r="BP120" s="1599"/>
      <c r="BQ120" s="1599"/>
      <c r="BR120" s="1599"/>
      <c r="BS120" s="1599"/>
      <c r="BT120" s="1600"/>
      <c r="BU120" s="458"/>
      <c r="BV120" s="458"/>
      <c r="BW120" s="458"/>
      <c r="BX120" s="458"/>
      <c r="BY120" s="458"/>
      <c r="BZ120" s="458"/>
      <c r="CA120" s="458"/>
      <c r="CB120" s="458"/>
      <c r="CC120" s="458"/>
      <c r="CD120" s="458"/>
      <c r="CE120" s="458"/>
      <c r="CF120" s="460"/>
      <c r="CG120" s="431"/>
      <c r="CH120" s="431"/>
      <c r="CS120" s="449"/>
      <c r="CT120" s="433"/>
      <c r="CU120" s="433"/>
      <c r="CV120" s="433"/>
      <c r="CW120" s="433"/>
      <c r="CX120" s="433"/>
      <c r="CY120" s="433"/>
      <c r="CZ120" s="433"/>
      <c r="DA120" s="433"/>
      <c r="DB120" s="433"/>
      <c r="DC120" s="433"/>
      <c r="DD120" s="433"/>
      <c r="DE120" s="1598"/>
      <c r="DF120" s="1599"/>
      <c r="DG120" s="1599"/>
      <c r="DH120" s="1599"/>
      <c r="DI120" s="1599"/>
      <c r="DJ120" s="1599"/>
      <c r="DK120" s="1599"/>
      <c r="DL120" s="1599"/>
      <c r="DM120" s="1599"/>
      <c r="DN120" s="1599"/>
      <c r="DO120" s="1599"/>
      <c r="DP120" s="1599"/>
      <c r="DQ120" s="1599"/>
      <c r="DR120" s="1599"/>
      <c r="DS120" s="1599"/>
      <c r="DT120" s="1599"/>
      <c r="DU120" s="1599"/>
      <c r="DV120" s="1599"/>
      <c r="DW120" s="1599"/>
      <c r="DX120" s="1599"/>
      <c r="DY120" s="1599"/>
      <c r="DZ120" s="1599"/>
      <c r="EA120" s="1599"/>
      <c r="EB120" s="1599"/>
      <c r="EC120" s="1599"/>
      <c r="ED120" s="1599"/>
      <c r="EE120" s="1599"/>
      <c r="EF120" s="1599"/>
      <c r="EG120" s="1599"/>
      <c r="EH120" s="1599"/>
      <c r="EI120" s="1599"/>
      <c r="EJ120" s="1599"/>
      <c r="EK120" s="1599"/>
      <c r="EL120" s="1599"/>
      <c r="EM120" s="1599"/>
      <c r="EN120" s="1599"/>
      <c r="EO120" s="1599"/>
      <c r="EP120" s="1599"/>
      <c r="EQ120" s="1599"/>
      <c r="ER120" s="1599"/>
      <c r="ES120" s="1599"/>
      <c r="ET120" s="1599"/>
      <c r="EU120" s="1599"/>
      <c r="EV120" s="1599"/>
      <c r="EW120" s="1599"/>
      <c r="EX120" s="1599"/>
      <c r="EY120" s="1599"/>
      <c r="EZ120" s="1599"/>
      <c r="FA120" s="1599"/>
      <c r="FB120" s="1599"/>
      <c r="FC120" s="1599"/>
      <c r="FD120" s="1599"/>
      <c r="FE120" s="1599"/>
      <c r="FF120" s="1599"/>
      <c r="FG120" s="1599"/>
      <c r="FH120" s="1599"/>
      <c r="FI120" s="1599"/>
      <c r="FJ120" s="1600"/>
      <c r="FK120" s="458"/>
      <c r="FL120" s="458"/>
      <c r="FM120" s="458"/>
      <c r="FN120" s="458"/>
      <c r="FO120" s="458"/>
      <c r="FP120" s="458"/>
      <c r="FQ120" s="458"/>
      <c r="FR120" s="458"/>
      <c r="FS120" s="458"/>
      <c r="FT120" s="458"/>
      <c r="FU120" s="458"/>
      <c r="FV120" s="460"/>
    </row>
    <row r="121" spans="3:178" ht="3.75" customHeight="1" x14ac:dyDescent="0.15">
      <c r="C121" s="449"/>
      <c r="D121" s="433"/>
      <c r="E121" s="433"/>
      <c r="F121" s="433"/>
      <c r="G121" s="433"/>
      <c r="H121" s="433"/>
      <c r="I121" s="433"/>
      <c r="J121" s="433"/>
      <c r="K121" s="433"/>
      <c r="L121" s="433"/>
      <c r="M121" s="433"/>
      <c r="N121" s="433"/>
      <c r="O121" s="1598"/>
      <c r="P121" s="1599"/>
      <c r="Q121" s="1599"/>
      <c r="R121" s="1599"/>
      <c r="S121" s="1599"/>
      <c r="T121" s="1599"/>
      <c r="U121" s="1599"/>
      <c r="V121" s="1599"/>
      <c r="W121" s="1599"/>
      <c r="X121" s="1599"/>
      <c r="Y121" s="1599"/>
      <c r="Z121" s="1599"/>
      <c r="AA121" s="1599"/>
      <c r="AB121" s="1599"/>
      <c r="AC121" s="1599"/>
      <c r="AD121" s="1599"/>
      <c r="AE121" s="1599"/>
      <c r="AF121" s="1599"/>
      <c r="AG121" s="1599"/>
      <c r="AH121" s="1599"/>
      <c r="AI121" s="1599"/>
      <c r="AJ121" s="1599"/>
      <c r="AK121" s="1599"/>
      <c r="AL121" s="1599"/>
      <c r="AM121" s="1599"/>
      <c r="AN121" s="1599"/>
      <c r="AO121" s="1599"/>
      <c r="AP121" s="1599"/>
      <c r="AQ121" s="1599"/>
      <c r="AR121" s="1599"/>
      <c r="AS121" s="1599"/>
      <c r="AT121" s="1599"/>
      <c r="AU121" s="1599"/>
      <c r="AV121" s="1599"/>
      <c r="AW121" s="1599"/>
      <c r="AX121" s="1599"/>
      <c r="AY121" s="1599"/>
      <c r="AZ121" s="1599"/>
      <c r="BA121" s="1599"/>
      <c r="BB121" s="1599"/>
      <c r="BC121" s="1599"/>
      <c r="BD121" s="1599"/>
      <c r="BE121" s="1599"/>
      <c r="BF121" s="1599"/>
      <c r="BG121" s="1599"/>
      <c r="BH121" s="1599"/>
      <c r="BI121" s="1599"/>
      <c r="BJ121" s="1599"/>
      <c r="BK121" s="1599"/>
      <c r="BL121" s="1599"/>
      <c r="BM121" s="1599"/>
      <c r="BN121" s="1599"/>
      <c r="BO121" s="1599"/>
      <c r="BP121" s="1599"/>
      <c r="BQ121" s="1599"/>
      <c r="BR121" s="1599"/>
      <c r="BS121" s="1599"/>
      <c r="BT121" s="1600"/>
      <c r="BU121" s="458"/>
      <c r="BV121" s="458"/>
      <c r="BW121" s="458"/>
      <c r="BX121" s="458"/>
      <c r="BY121" s="458"/>
      <c r="BZ121" s="458"/>
      <c r="CA121" s="458"/>
      <c r="CB121" s="458"/>
      <c r="CC121" s="458"/>
      <c r="CD121" s="458"/>
      <c r="CE121" s="458"/>
      <c r="CF121" s="460"/>
      <c r="CG121" s="431"/>
      <c r="CH121" s="431"/>
      <c r="CS121" s="449"/>
      <c r="CT121" s="433"/>
      <c r="CU121" s="433"/>
      <c r="CV121" s="433"/>
      <c r="CW121" s="433"/>
      <c r="CX121" s="433"/>
      <c r="CY121" s="433"/>
      <c r="CZ121" s="433"/>
      <c r="DA121" s="433"/>
      <c r="DB121" s="433"/>
      <c r="DC121" s="433"/>
      <c r="DD121" s="433"/>
      <c r="DE121" s="1598"/>
      <c r="DF121" s="1599"/>
      <c r="DG121" s="1599"/>
      <c r="DH121" s="1599"/>
      <c r="DI121" s="1599"/>
      <c r="DJ121" s="1599"/>
      <c r="DK121" s="1599"/>
      <c r="DL121" s="1599"/>
      <c r="DM121" s="1599"/>
      <c r="DN121" s="1599"/>
      <c r="DO121" s="1599"/>
      <c r="DP121" s="1599"/>
      <c r="DQ121" s="1599"/>
      <c r="DR121" s="1599"/>
      <c r="DS121" s="1599"/>
      <c r="DT121" s="1599"/>
      <c r="DU121" s="1599"/>
      <c r="DV121" s="1599"/>
      <c r="DW121" s="1599"/>
      <c r="DX121" s="1599"/>
      <c r="DY121" s="1599"/>
      <c r="DZ121" s="1599"/>
      <c r="EA121" s="1599"/>
      <c r="EB121" s="1599"/>
      <c r="EC121" s="1599"/>
      <c r="ED121" s="1599"/>
      <c r="EE121" s="1599"/>
      <c r="EF121" s="1599"/>
      <c r="EG121" s="1599"/>
      <c r="EH121" s="1599"/>
      <c r="EI121" s="1599"/>
      <c r="EJ121" s="1599"/>
      <c r="EK121" s="1599"/>
      <c r="EL121" s="1599"/>
      <c r="EM121" s="1599"/>
      <c r="EN121" s="1599"/>
      <c r="EO121" s="1599"/>
      <c r="EP121" s="1599"/>
      <c r="EQ121" s="1599"/>
      <c r="ER121" s="1599"/>
      <c r="ES121" s="1599"/>
      <c r="ET121" s="1599"/>
      <c r="EU121" s="1599"/>
      <c r="EV121" s="1599"/>
      <c r="EW121" s="1599"/>
      <c r="EX121" s="1599"/>
      <c r="EY121" s="1599"/>
      <c r="EZ121" s="1599"/>
      <c r="FA121" s="1599"/>
      <c r="FB121" s="1599"/>
      <c r="FC121" s="1599"/>
      <c r="FD121" s="1599"/>
      <c r="FE121" s="1599"/>
      <c r="FF121" s="1599"/>
      <c r="FG121" s="1599"/>
      <c r="FH121" s="1599"/>
      <c r="FI121" s="1599"/>
      <c r="FJ121" s="1600"/>
      <c r="FK121" s="458"/>
      <c r="FL121" s="458"/>
      <c r="FM121" s="458"/>
      <c r="FN121" s="458"/>
      <c r="FO121" s="458"/>
      <c r="FP121" s="458"/>
      <c r="FQ121" s="458"/>
      <c r="FR121" s="458"/>
      <c r="FS121" s="458"/>
      <c r="FT121" s="458"/>
      <c r="FU121" s="458"/>
      <c r="FV121" s="460"/>
    </row>
    <row r="122" spans="3:178" ht="3.75" customHeight="1" x14ac:dyDescent="0.15">
      <c r="C122" s="449"/>
      <c r="D122" s="433"/>
      <c r="E122" s="433"/>
      <c r="F122" s="433"/>
      <c r="G122" s="433"/>
      <c r="H122" s="433"/>
      <c r="I122" s="433"/>
      <c r="J122" s="433"/>
      <c r="K122" s="433"/>
      <c r="L122" s="433"/>
      <c r="M122" s="433"/>
      <c r="N122" s="433"/>
      <c r="O122" s="1598"/>
      <c r="P122" s="1599"/>
      <c r="Q122" s="1599"/>
      <c r="R122" s="1599"/>
      <c r="S122" s="1599"/>
      <c r="T122" s="1599"/>
      <c r="U122" s="1599"/>
      <c r="V122" s="1599"/>
      <c r="W122" s="1599"/>
      <c r="X122" s="1599"/>
      <c r="Y122" s="1599"/>
      <c r="Z122" s="1599"/>
      <c r="AA122" s="1599"/>
      <c r="AB122" s="1599"/>
      <c r="AC122" s="1599"/>
      <c r="AD122" s="1599"/>
      <c r="AE122" s="1599"/>
      <c r="AF122" s="1599"/>
      <c r="AG122" s="1599"/>
      <c r="AH122" s="1599"/>
      <c r="AI122" s="1599"/>
      <c r="AJ122" s="1599"/>
      <c r="AK122" s="1599"/>
      <c r="AL122" s="1599"/>
      <c r="AM122" s="1599"/>
      <c r="AN122" s="1599"/>
      <c r="AO122" s="1599"/>
      <c r="AP122" s="1599"/>
      <c r="AQ122" s="1599"/>
      <c r="AR122" s="1599"/>
      <c r="AS122" s="1599"/>
      <c r="AT122" s="1599"/>
      <c r="AU122" s="1599"/>
      <c r="AV122" s="1599"/>
      <c r="AW122" s="1599"/>
      <c r="AX122" s="1599"/>
      <c r="AY122" s="1599"/>
      <c r="AZ122" s="1599"/>
      <c r="BA122" s="1599"/>
      <c r="BB122" s="1599"/>
      <c r="BC122" s="1599"/>
      <c r="BD122" s="1599"/>
      <c r="BE122" s="1599"/>
      <c r="BF122" s="1599"/>
      <c r="BG122" s="1599"/>
      <c r="BH122" s="1599"/>
      <c r="BI122" s="1599"/>
      <c r="BJ122" s="1599"/>
      <c r="BK122" s="1599"/>
      <c r="BL122" s="1599"/>
      <c r="BM122" s="1599"/>
      <c r="BN122" s="1599"/>
      <c r="BO122" s="1599"/>
      <c r="BP122" s="1599"/>
      <c r="BQ122" s="1599"/>
      <c r="BR122" s="1599"/>
      <c r="BS122" s="1599"/>
      <c r="BT122" s="1600"/>
      <c r="BU122" s="458"/>
      <c r="BV122" s="458"/>
      <c r="BW122" s="458"/>
      <c r="BX122" s="458"/>
      <c r="BY122" s="458"/>
      <c r="BZ122" s="458"/>
      <c r="CA122" s="458"/>
      <c r="CB122" s="458"/>
      <c r="CC122" s="458"/>
      <c r="CD122" s="458"/>
      <c r="CE122" s="458"/>
      <c r="CF122" s="460"/>
      <c r="CG122" s="431"/>
      <c r="CH122" s="431"/>
      <c r="CS122" s="449"/>
      <c r="CT122" s="433"/>
      <c r="CU122" s="433"/>
      <c r="CV122" s="433"/>
      <c r="CW122" s="433"/>
      <c r="CX122" s="433"/>
      <c r="CY122" s="433"/>
      <c r="CZ122" s="433"/>
      <c r="DA122" s="433"/>
      <c r="DB122" s="433"/>
      <c r="DC122" s="433"/>
      <c r="DD122" s="433"/>
      <c r="DE122" s="1598"/>
      <c r="DF122" s="1599"/>
      <c r="DG122" s="1599"/>
      <c r="DH122" s="1599"/>
      <c r="DI122" s="1599"/>
      <c r="DJ122" s="1599"/>
      <c r="DK122" s="1599"/>
      <c r="DL122" s="1599"/>
      <c r="DM122" s="1599"/>
      <c r="DN122" s="1599"/>
      <c r="DO122" s="1599"/>
      <c r="DP122" s="1599"/>
      <c r="DQ122" s="1599"/>
      <c r="DR122" s="1599"/>
      <c r="DS122" s="1599"/>
      <c r="DT122" s="1599"/>
      <c r="DU122" s="1599"/>
      <c r="DV122" s="1599"/>
      <c r="DW122" s="1599"/>
      <c r="DX122" s="1599"/>
      <c r="DY122" s="1599"/>
      <c r="DZ122" s="1599"/>
      <c r="EA122" s="1599"/>
      <c r="EB122" s="1599"/>
      <c r="EC122" s="1599"/>
      <c r="ED122" s="1599"/>
      <c r="EE122" s="1599"/>
      <c r="EF122" s="1599"/>
      <c r="EG122" s="1599"/>
      <c r="EH122" s="1599"/>
      <c r="EI122" s="1599"/>
      <c r="EJ122" s="1599"/>
      <c r="EK122" s="1599"/>
      <c r="EL122" s="1599"/>
      <c r="EM122" s="1599"/>
      <c r="EN122" s="1599"/>
      <c r="EO122" s="1599"/>
      <c r="EP122" s="1599"/>
      <c r="EQ122" s="1599"/>
      <c r="ER122" s="1599"/>
      <c r="ES122" s="1599"/>
      <c r="ET122" s="1599"/>
      <c r="EU122" s="1599"/>
      <c r="EV122" s="1599"/>
      <c r="EW122" s="1599"/>
      <c r="EX122" s="1599"/>
      <c r="EY122" s="1599"/>
      <c r="EZ122" s="1599"/>
      <c r="FA122" s="1599"/>
      <c r="FB122" s="1599"/>
      <c r="FC122" s="1599"/>
      <c r="FD122" s="1599"/>
      <c r="FE122" s="1599"/>
      <c r="FF122" s="1599"/>
      <c r="FG122" s="1599"/>
      <c r="FH122" s="1599"/>
      <c r="FI122" s="1599"/>
      <c r="FJ122" s="1600"/>
      <c r="FK122" s="458"/>
      <c r="FL122" s="458"/>
      <c r="FM122" s="458"/>
      <c r="FN122" s="458"/>
      <c r="FO122" s="458"/>
      <c r="FP122" s="458"/>
      <c r="FQ122" s="458"/>
      <c r="FR122" s="458"/>
      <c r="FS122" s="458"/>
      <c r="FT122" s="458"/>
      <c r="FU122" s="458"/>
      <c r="FV122" s="460"/>
    </row>
    <row r="123" spans="3:178" ht="3.75" customHeight="1" x14ac:dyDescent="0.15">
      <c r="C123" s="449"/>
      <c r="D123" s="433"/>
      <c r="E123" s="433"/>
      <c r="F123" s="433"/>
      <c r="G123" s="433"/>
      <c r="H123" s="433"/>
      <c r="I123" s="433"/>
      <c r="J123" s="433"/>
      <c r="K123" s="433"/>
      <c r="L123" s="433"/>
      <c r="M123" s="433"/>
      <c r="N123" s="433"/>
      <c r="O123" s="1598"/>
      <c r="P123" s="1599"/>
      <c r="Q123" s="1599"/>
      <c r="R123" s="1599"/>
      <c r="S123" s="1599"/>
      <c r="T123" s="1599"/>
      <c r="U123" s="1599"/>
      <c r="V123" s="1599"/>
      <c r="W123" s="1599"/>
      <c r="X123" s="1599"/>
      <c r="Y123" s="1599"/>
      <c r="Z123" s="1599"/>
      <c r="AA123" s="1599"/>
      <c r="AB123" s="1599"/>
      <c r="AC123" s="1599"/>
      <c r="AD123" s="1599"/>
      <c r="AE123" s="1599"/>
      <c r="AF123" s="1599"/>
      <c r="AG123" s="1599"/>
      <c r="AH123" s="1599"/>
      <c r="AI123" s="1599"/>
      <c r="AJ123" s="1599"/>
      <c r="AK123" s="1599"/>
      <c r="AL123" s="1599"/>
      <c r="AM123" s="1599"/>
      <c r="AN123" s="1599"/>
      <c r="AO123" s="1599"/>
      <c r="AP123" s="1599"/>
      <c r="AQ123" s="1599"/>
      <c r="AR123" s="1599"/>
      <c r="AS123" s="1599"/>
      <c r="AT123" s="1599"/>
      <c r="AU123" s="1599"/>
      <c r="AV123" s="1599"/>
      <c r="AW123" s="1599"/>
      <c r="AX123" s="1599"/>
      <c r="AY123" s="1599"/>
      <c r="AZ123" s="1599"/>
      <c r="BA123" s="1599"/>
      <c r="BB123" s="1599"/>
      <c r="BC123" s="1599"/>
      <c r="BD123" s="1599"/>
      <c r="BE123" s="1599"/>
      <c r="BF123" s="1599"/>
      <c r="BG123" s="1599"/>
      <c r="BH123" s="1599"/>
      <c r="BI123" s="1599"/>
      <c r="BJ123" s="1599"/>
      <c r="BK123" s="1599"/>
      <c r="BL123" s="1599"/>
      <c r="BM123" s="1599"/>
      <c r="BN123" s="1599"/>
      <c r="BO123" s="1599"/>
      <c r="BP123" s="1599"/>
      <c r="BQ123" s="1599"/>
      <c r="BR123" s="1599"/>
      <c r="BS123" s="1599"/>
      <c r="BT123" s="1600"/>
      <c r="BU123" s="458"/>
      <c r="BV123" s="458"/>
      <c r="BW123" s="458"/>
      <c r="BX123" s="458"/>
      <c r="BY123" s="458"/>
      <c r="BZ123" s="458"/>
      <c r="CA123" s="458"/>
      <c r="CB123" s="458"/>
      <c r="CC123" s="458"/>
      <c r="CD123" s="458"/>
      <c r="CE123" s="458"/>
      <c r="CF123" s="460"/>
      <c r="CG123" s="431"/>
      <c r="CH123" s="431"/>
      <c r="CS123" s="449"/>
      <c r="CT123" s="433"/>
      <c r="CU123" s="433"/>
      <c r="CV123" s="433"/>
      <c r="CW123" s="433"/>
      <c r="CX123" s="433"/>
      <c r="CY123" s="433"/>
      <c r="CZ123" s="433"/>
      <c r="DA123" s="433"/>
      <c r="DB123" s="433"/>
      <c r="DC123" s="433"/>
      <c r="DD123" s="433"/>
      <c r="DE123" s="1598"/>
      <c r="DF123" s="1599"/>
      <c r="DG123" s="1599"/>
      <c r="DH123" s="1599"/>
      <c r="DI123" s="1599"/>
      <c r="DJ123" s="1599"/>
      <c r="DK123" s="1599"/>
      <c r="DL123" s="1599"/>
      <c r="DM123" s="1599"/>
      <c r="DN123" s="1599"/>
      <c r="DO123" s="1599"/>
      <c r="DP123" s="1599"/>
      <c r="DQ123" s="1599"/>
      <c r="DR123" s="1599"/>
      <c r="DS123" s="1599"/>
      <c r="DT123" s="1599"/>
      <c r="DU123" s="1599"/>
      <c r="DV123" s="1599"/>
      <c r="DW123" s="1599"/>
      <c r="DX123" s="1599"/>
      <c r="DY123" s="1599"/>
      <c r="DZ123" s="1599"/>
      <c r="EA123" s="1599"/>
      <c r="EB123" s="1599"/>
      <c r="EC123" s="1599"/>
      <c r="ED123" s="1599"/>
      <c r="EE123" s="1599"/>
      <c r="EF123" s="1599"/>
      <c r="EG123" s="1599"/>
      <c r="EH123" s="1599"/>
      <c r="EI123" s="1599"/>
      <c r="EJ123" s="1599"/>
      <c r="EK123" s="1599"/>
      <c r="EL123" s="1599"/>
      <c r="EM123" s="1599"/>
      <c r="EN123" s="1599"/>
      <c r="EO123" s="1599"/>
      <c r="EP123" s="1599"/>
      <c r="EQ123" s="1599"/>
      <c r="ER123" s="1599"/>
      <c r="ES123" s="1599"/>
      <c r="ET123" s="1599"/>
      <c r="EU123" s="1599"/>
      <c r="EV123" s="1599"/>
      <c r="EW123" s="1599"/>
      <c r="EX123" s="1599"/>
      <c r="EY123" s="1599"/>
      <c r="EZ123" s="1599"/>
      <c r="FA123" s="1599"/>
      <c r="FB123" s="1599"/>
      <c r="FC123" s="1599"/>
      <c r="FD123" s="1599"/>
      <c r="FE123" s="1599"/>
      <c r="FF123" s="1599"/>
      <c r="FG123" s="1599"/>
      <c r="FH123" s="1599"/>
      <c r="FI123" s="1599"/>
      <c r="FJ123" s="1600"/>
      <c r="FK123" s="458"/>
      <c r="FL123" s="458"/>
      <c r="FM123" s="458"/>
      <c r="FN123" s="458"/>
      <c r="FO123" s="458"/>
      <c r="FP123" s="458"/>
      <c r="FQ123" s="458"/>
      <c r="FR123" s="458"/>
      <c r="FS123" s="458"/>
      <c r="FT123" s="458"/>
      <c r="FU123" s="458"/>
      <c r="FV123" s="460"/>
    </row>
    <row r="124" spans="3:178" ht="3.75" customHeight="1" x14ac:dyDescent="0.15">
      <c r="C124" s="449"/>
      <c r="D124" s="433"/>
      <c r="E124" s="433"/>
      <c r="F124" s="433"/>
      <c r="G124" s="433"/>
      <c r="H124" s="433"/>
      <c r="I124" s="433"/>
      <c r="J124" s="433"/>
      <c r="K124" s="433"/>
      <c r="L124" s="433"/>
      <c r="M124" s="433"/>
      <c r="N124" s="433"/>
      <c r="O124" s="1598"/>
      <c r="P124" s="1599"/>
      <c r="Q124" s="1599"/>
      <c r="R124" s="1599"/>
      <c r="S124" s="1599"/>
      <c r="T124" s="1599"/>
      <c r="U124" s="1599"/>
      <c r="V124" s="1599"/>
      <c r="W124" s="1599"/>
      <c r="X124" s="1599"/>
      <c r="Y124" s="1599"/>
      <c r="Z124" s="1599"/>
      <c r="AA124" s="1599"/>
      <c r="AB124" s="1599"/>
      <c r="AC124" s="1599"/>
      <c r="AD124" s="1599"/>
      <c r="AE124" s="1599"/>
      <c r="AF124" s="1599"/>
      <c r="AG124" s="1599"/>
      <c r="AH124" s="1599"/>
      <c r="AI124" s="1599"/>
      <c r="AJ124" s="1599"/>
      <c r="AK124" s="1599"/>
      <c r="AL124" s="1599"/>
      <c r="AM124" s="1599"/>
      <c r="AN124" s="1599"/>
      <c r="AO124" s="1599"/>
      <c r="AP124" s="1599"/>
      <c r="AQ124" s="1599"/>
      <c r="AR124" s="1599"/>
      <c r="AS124" s="1599"/>
      <c r="AT124" s="1599"/>
      <c r="AU124" s="1599"/>
      <c r="AV124" s="1599"/>
      <c r="AW124" s="1599"/>
      <c r="AX124" s="1599"/>
      <c r="AY124" s="1599"/>
      <c r="AZ124" s="1599"/>
      <c r="BA124" s="1599"/>
      <c r="BB124" s="1599"/>
      <c r="BC124" s="1599"/>
      <c r="BD124" s="1599"/>
      <c r="BE124" s="1599"/>
      <c r="BF124" s="1599"/>
      <c r="BG124" s="1599"/>
      <c r="BH124" s="1599"/>
      <c r="BI124" s="1599"/>
      <c r="BJ124" s="1599"/>
      <c r="BK124" s="1599"/>
      <c r="BL124" s="1599"/>
      <c r="BM124" s="1599"/>
      <c r="BN124" s="1599"/>
      <c r="BO124" s="1599"/>
      <c r="BP124" s="1599"/>
      <c r="BQ124" s="1599"/>
      <c r="BR124" s="1599"/>
      <c r="BS124" s="1599"/>
      <c r="BT124" s="1600"/>
      <c r="BU124" s="458"/>
      <c r="BV124" s="458"/>
      <c r="BW124" s="458"/>
      <c r="BX124" s="458"/>
      <c r="BY124" s="458"/>
      <c r="BZ124" s="458"/>
      <c r="CA124" s="458"/>
      <c r="CB124" s="458"/>
      <c r="CC124" s="458"/>
      <c r="CD124" s="458"/>
      <c r="CE124" s="458"/>
      <c r="CF124" s="460"/>
      <c r="CG124" s="431"/>
      <c r="CH124" s="431"/>
      <c r="CS124" s="449"/>
      <c r="CT124" s="433"/>
      <c r="CU124" s="433"/>
      <c r="CV124" s="433"/>
      <c r="CW124" s="433"/>
      <c r="CX124" s="433"/>
      <c r="CY124" s="433"/>
      <c r="CZ124" s="433"/>
      <c r="DA124" s="433"/>
      <c r="DB124" s="433"/>
      <c r="DC124" s="433"/>
      <c r="DD124" s="433"/>
      <c r="DE124" s="1598"/>
      <c r="DF124" s="1599"/>
      <c r="DG124" s="1599"/>
      <c r="DH124" s="1599"/>
      <c r="DI124" s="1599"/>
      <c r="DJ124" s="1599"/>
      <c r="DK124" s="1599"/>
      <c r="DL124" s="1599"/>
      <c r="DM124" s="1599"/>
      <c r="DN124" s="1599"/>
      <c r="DO124" s="1599"/>
      <c r="DP124" s="1599"/>
      <c r="DQ124" s="1599"/>
      <c r="DR124" s="1599"/>
      <c r="DS124" s="1599"/>
      <c r="DT124" s="1599"/>
      <c r="DU124" s="1599"/>
      <c r="DV124" s="1599"/>
      <c r="DW124" s="1599"/>
      <c r="DX124" s="1599"/>
      <c r="DY124" s="1599"/>
      <c r="DZ124" s="1599"/>
      <c r="EA124" s="1599"/>
      <c r="EB124" s="1599"/>
      <c r="EC124" s="1599"/>
      <c r="ED124" s="1599"/>
      <c r="EE124" s="1599"/>
      <c r="EF124" s="1599"/>
      <c r="EG124" s="1599"/>
      <c r="EH124" s="1599"/>
      <c r="EI124" s="1599"/>
      <c r="EJ124" s="1599"/>
      <c r="EK124" s="1599"/>
      <c r="EL124" s="1599"/>
      <c r="EM124" s="1599"/>
      <c r="EN124" s="1599"/>
      <c r="EO124" s="1599"/>
      <c r="EP124" s="1599"/>
      <c r="EQ124" s="1599"/>
      <c r="ER124" s="1599"/>
      <c r="ES124" s="1599"/>
      <c r="ET124" s="1599"/>
      <c r="EU124" s="1599"/>
      <c r="EV124" s="1599"/>
      <c r="EW124" s="1599"/>
      <c r="EX124" s="1599"/>
      <c r="EY124" s="1599"/>
      <c r="EZ124" s="1599"/>
      <c r="FA124" s="1599"/>
      <c r="FB124" s="1599"/>
      <c r="FC124" s="1599"/>
      <c r="FD124" s="1599"/>
      <c r="FE124" s="1599"/>
      <c r="FF124" s="1599"/>
      <c r="FG124" s="1599"/>
      <c r="FH124" s="1599"/>
      <c r="FI124" s="1599"/>
      <c r="FJ124" s="1600"/>
      <c r="FK124" s="458"/>
      <c r="FL124" s="458"/>
      <c r="FM124" s="458"/>
      <c r="FN124" s="458"/>
      <c r="FO124" s="458"/>
      <c r="FP124" s="458"/>
      <c r="FQ124" s="458"/>
      <c r="FR124" s="458"/>
      <c r="FS124" s="458"/>
      <c r="FT124" s="458"/>
      <c r="FU124" s="458"/>
      <c r="FV124" s="460"/>
    </row>
    <row r="125" spans="3:178" ht="3.75" customHeight="1" x14ac:dyDescent="0.15">
      <c r="C125" s="449"/>
      <c r="D125" s="433"/>
      <c r="E125" s="433"/>
      <c r="F125" s="433"/>
      <c r="G125" s="433"/>
      <c r="H125" s="433"/>
      <c r="I125" s="433"/>
      <c r="J125" s="433"/>
      <c r="K125" s="433"/>
      <c r="L125" s="433"/>
      <c r="M125" s="433"/>
      <c r="N125" s="433"/>
      <c r="O125" s="1598"/>
      <c r="P125" s="1599"/>
      <c r="Q125" s="1599"/>
      <c r="R125" s="1599"/>
      <c r="S125" s="1599"/>
      <c r="T125" s="1599"/>
      <c r="U125" s="1599"/>
      <c r="V125" s="1599"/>
      <c r="W125" s="1599"/>
      <c r="X125" s="1599"/>
      <c r="Y125" s="1599"/>
      <c r="Z125" s="1599"/>
      <c r="AA125" s="1599"/>
      <c r="AB125" s="1599"/>
      <c r="AC125" s="1599"/>
      <c r="AD125" s="1599"/>
      <c r="AE125" s="1599"/>
      <c r="AF125" s="1599"/>
      <c r="AG125" s="1599"/>
      <c r="AH125" s="1599"/>
      <c r="AI125" s="1599"/>
      <c r="AJ125" s="1599"/>
      <c r="AK125" s="1599"/>
      <c r="AL125" s="1599"/>
      <c r="AM125" s="1599"/>
      <c r="AN125" s="1599"/>
      <c r="AO125" s="1599"/>
      <c r="AP125" s="1599"/>
      <c r="AQ125" s="1599"/>
      <c r="AR125" s="1599"/>
      <c r="AS125" s="1599"/>
      <c r="AT125" s="1599"/>
      <c r="AU125" s="1599"/>
      <c r="AV125" s="1599"/>
      <c r="AW125" s="1599"/>
      <c r="AX125" s="1599"/>
      <c r="AY125" s="1599"/>
      <c r="AZ125" s="1599"/>
      <c r="BA125" s="1599"/>
      <c r="BB125" s="1599"/>
      <c r="BC125" s="1599"/>
      <c r="BD125" s="1599"/>
      <c r="BE125" s="1599"/>
      <c r="BF125" s="1599"/>
      <c r="BG125" s="1599"/>
      <c r="BH125" s="1599"/>
      <c r="BI125" s="1599"/>
      <c r="BJ125" s="1599"/>
      <c r="BK125" s="1599"/>
      <c r="BL125" s="1599"/>
      <c r="BM125" s="1599"/>
      <c r="BN125" s="1599"/>
      <c r="BO125" s="1599"/>
      <c r="BP125" s="1599"/>
      <c r="BQ125" s="1599"/>
      <c r="BR125" s="1599"/>
      <c r="BS125" s="1599"/>
      <c r="BT125" s="1600"/>
      <c r="BU125" s="458"/>
      <c r="BV125" s="458"/>
      <c r="BW125" s="458"/>
      <c r="BX125" s="458"/>
      <c r="BY125" s="458"/>
      <c r="BZ125" s="458"/>
      <c r="CA125" s="458"/>
      <c r="CB125" s="458"/>
      <c r="CC125" s="458"/>
      <c r="CD125" s="458"/>
      <c r="CE125" s="458"/>
      <c r="CF125" s="460"/>
      <c r="CG125" s="431"/>
      <c r="CH125" s="431"/>
      <c r="CS125" s="449"/>
      <c r="CT125" s="433"/>
      <c r="CU125" s="433"/>
      <c r="CV125" s="433"/>
      <c r="CW125" s="433"/>
      <c r="CX125" s="433"/>
      <c r="CY125" s="433"/>
      <c r="CZ125" s="433"/>
      <c r="DA125" s="433"/>
      <c r="DB125" s="433"/>
      <c r="DC125" s="433"/>
      <c r="DD125" s="433"/>
      <c r="DE125" s="1598"/>
      <c r="DF125" s="1599"/>
      <c r="DG125" s="1599"/>
      <c r="DH125" s="1599"/>
      <c r="DI125" s="1599"/>
      <c r="DJ125" s="1599"/>
      <c r="DK125" s="1599"/>
      <c r="DL125" s="1599"/>
      <c r="DM125" s="1599"/>
      <c r="DN125" s="1599"/>
      <c r="DO125" s="1599"/>
      <c r="DP125" s="1599"/>
      <c r="DQ125" s="1599"/>
      <c r="DR125" s="1599"/>
      <c r="DS125" s="1599"/>
      <c r="DT125" s="1599"/>
      <c r="DU125" s="1599"/>
      <c r="DV125" s="1599"/>
      <c r="DW125" s="1599"/>
      <c r="DX125" s="1599"/>
      <c r="DY125" s="1599"/>
      <c r="DZ125" s="1599"/>
      <c r="EA125" s="1599"/>
      <c r="EB125" s="1599"/>
      <c r="EC125" s="1599"/>
      <c r="ED125" s="1599"/>
      <c r="EE125" s="1599"/>
      <c r="EF125" s="1599"/>
      <c r="EG125" s="1599"/>
      <c r="EH125" s="1599"/>
      <c r="EI125" s="1599"/>
      <c r="EJ125" s="1599"/>
      <c r="EK125" s="1599"/>
      <c r="EL125" s="1599"/>
      <c r="EM125" s="1599"/>
      <c r="EN125" s="1599"/>
      <c r="EO125" s="1599"/>
      <c r="EP125" s="1599"/>
      <c r="EQ125" s="1599"/>
      <c r="ER125" s="1599"/>
      <c r="ES125" s="1599"/>
      <c r="ET125" s="1599"/>
      <c r="EU125" s="1599"/>
      <c r="EV125" s="1599"/>
      <c r="EW125" s="1599"/>
      <c r="EX125" s="1599"/>
      <c r="EY125" s="1599"/>
      <c r="EZ125" s="1599"/>
      <c r="FA125" s="1599"/>
      <c r="FB125" s="1599"/>
      <c r="FC125" s="1599"/>
      <c r="FD125" s="1599"/>
      <c r="FE125" s="1599"/>
      <c r="FF125" s="1599"/>
      <c r="FG125" s="1599"/>
      <c r="FH125" s="1599"/>
      <c r="FI125" s="1599"/>
      <c r="FJ125" s="1600"/>
      <c r="FK125" s="458"/>
      <c r="FL125" s="458"/>
      <c r="FM125" s="458"/>
      <c r="FN125" s="458"/>
      <c r="FO125" s="458"/>
      <c r="FP125" s="458"/>
      <c r="FQ125" s="458"/>
      <c r="FR125" s="458"/>
      <c r="FS125" s="458"/>
      <c r="FT125" s="458"/>
      <c r="FU125" s="458"/>
      <c r="FV125" s="460"/>
    </row>
    <row r="126" spans="3:178" ht="3.75" customHeight="1" x14ac:dyDescent="0.15">
      <c r="C126" s="449"/>
      <c r="D126" s="433"/>
      <c r="E126" s="433"/>
      <c r="F126" s="433"/>
      <c r="G126" s="433"/>
      <c r="H126" s="433"/>
      <c r="I126" s="433"/>
      <c r="J126" s="433"/>
      <c r="K126" s="433"/>
      <c r="L126" s="433"/>
      <c r="M126" s="433"/>
      <c r="N126" s="433"/>
      <c r="O126" s="1598"/>
      <c r="P126" s="1599"/>
      <c r="Q126" s="1599"/>
      <c r="R126" s="1599"/>
      <c r="S126" s="1599"/>
      <c r="T126" s="1599"/>
      <c r="U126" s="1599"/>
      <c r="V126" s="1599"/>
      <c r="W126" s="1599"/>
      <c r="X126" s="1599"/>
      <c r="Y126" s="1599"/>
      <c r="Z126" s="1599"/>
      <c r="AA126" s="1599"/>
      <c r="AB126" s="1599"/>
      <c r="AC126" s="1599"/>
      <c r="AD126" s="1599"/>
      <c r="AE126" s="1599"/>
      <c r="AF126" s="1599"/>
      <c r="AG126" s="1599"/>
      <c r="AH126" s="1599"/>
      <c r="AI126" s="1599"/>
      <c r="AJ126" s="1599"/>
      <c r="AK126" s="1599"/>
      <c r="AL126" s="1599"/>
      <c r="AM126" s="1599"/>
      <c r="AN126" s="1599"/>
      <c r="AO126" s="1599"/>
      <c r="AP126" s="1599"/>
      <c r="AQ126" s="1599"/>
      <c r="AR126" s="1599"/>
      <c r="AS126" s="1599"/>
      <c r="AT126" s="1599"/>
      <c r="AU126" s="1599"/>
      <c r="AV126" s="1599"/>
      <c r="AW126" s="1599"/>
      <c r="AX126" s="1599"/>
      <c r="AY126" s="1599"/>
      <c r="AZ126" s="1599"/>
      <c r="BA126" s="1599"/>
      <c r="BB126" s="1599"/>
      <c r="BC126" s="1599"/>
      <c r="BD126" s="1599"/>
      <c r="BE126" s="1599"/>
      <c r="BF126" s="1599"/>
      <c r="BG126" s="1599"/>
      <c r="BH126" s="1599"/>
      <c r="BI126" s="1599"/>
      <c r="BJ126" s="1599"/>
      <c r="BK126" s="1599"/>
      <c r="BL126" s="1599"/>
      <c r="BM126" s="1599"/>
      <c r="BN126" s="1599"/>
      <c r="BO126" s="1599"/>
      <c r="BP126" s="1599"/>
      <c r="BQ126" s="1599"/>
      <c r="BR126" s="1599"/>
      <c r="BS126" s="1599"/>
      <c r="BT126" s="1600"/>
      <c r="BU126" s="458"/>
      <c r="BV126" s="458"/>
      <c r="BW126" s="458"/>
      <c r="BX126" s="458"/>
      <c r="BY126" s="458"/>
      <c r="BZ126" s="458"/>
      <c r="CA126" s="458"/>
      <c r="CB126" s="458"/>
      <c r="CC126" s="458"/>
      <c r="CD126" s="458"/>
      <c r="CE126" s="458"/>
      <c r="CF126" s="460"/>
      <c r="CG126" s="431"/>
      <c r="CH126" s="431"/>
      <c r="CS126" s="449"/>
      <c r="CT126" s="433"/>
      <c r="CU126" s="433"/>
      <c r="CV126" s="433"/>
      <c r="CW126" s="433"/>
      <c r="CX126" s="433"/>
      <c r="CY126" s="433"/>
      <c r="CZ126" s="433"/>
      <c r="DA126" s="433"/>
      <c r="DB126" s="433"/>
      <c r="DC126" s="433"/>
      <c r="DD126" s="433"/>
      <c r="DE126" s="1598"/>
      <c r="DF126" s="1599"/>
      <c r="DG126" s="1599"/>
      <c r="DH126" s="1599"/>
      <c r="DI126" s="1599"/>
      <c r="DJ126" s="1599"/>
      <c r="DK126" s="1599"/>
      <c r="DL126" s="1599"/>
      <c r="DM126" s="1599"/>
      <c r="DN126" s="1599"/>
      <c r="DO126" s="1599"/>
      <c r="DP126" s="1599"/>
      <c r="DQ126" s="1599"/>
      <c r="DR126" s="1599"/>
      <c r="DS126" s="1599"/>
      <c r="DT126" s="1599"/>
      <c r="DU126" s="1599"/>
      <c r="DV126" s="1599"/>
      <c r="DW126" s="1599"/>
      <c r="DX126" s="1599"/>
      <c r="DY126" s="1599"/>
      <c r="DZ126" s="1599"/>
      <c r="EA126" s="1599"/>
      <c r="EB126" s="1599"/>
      <c r="EC126" s="1599"/>
      <c r="ED126" s="1599"/>
      <c r="EE126" s="1599"/>
      <c r="EF126" s="1599"/>
      <c r="EG126" s="1599"/>
      <c r="EH126" s="1599"/>
      <c r="EI126" s="1599"/>
      <c r="EJ126" s="1599"/>
      <c r="EK126" s="1599"/>
      <c r="EL126" s="1599"/>
      <c r="EM126" s="1599"/>
      <c r="EN126" s="1599"/>
      <c r="EO126" s="1599"/>
      <c r="EP126" s="1599"/>
      <c r="EQ126" s="1599"/>
      <c r="ER126" s="1599"/>
      <c r="ES126" s="1599"/>
      <c r="ET126" s="1599"/>
      <c r="EU126" s="1599"/>
      <c r="EV126" s="1599"/>
      <c r="EW126" s="1599"/>
      <c r="EX126" s="1599"/>
      <c r="EY126" s="1599"/>
      <c r="EZ126" s="1599"/>
      <c r="FA126" s="1599"/>
      <c r="FB126" s="1599"/>
      <c r="FC126" s="1599"/>
      <c r="FD126" s="1599"/>
      <c r="FE126" s="1599"/>
      <c r="FF126" s="1599"/>
      <c r="FG126" s="1599"/>
      <c r="FH126" s="1599"/>
      <c r="FI126" s="1599"/>
      <c r="FJ126" s="1600"/>
      <c r="FK126" s="458"/>
      <c r="FL126" s="458"/>
      <c r="FM126" s="458"/>
      <c r="FN126" s="458"/>
      <c r="FO126" s="458"/>
      <c r="FP126" s="458"/>
      <c r="FQ126" s="458"/>
      <c r="FR126" s="458"/>
      <c r="FS126" s="458"/>
      <c r="FT126" s="458"/>
      <c r="FU126" s="458"/>
      <c r="FV126" s="460"/>
    </row>
    <row r="127" spans="3:178" ht="3.75" customHeight="1" x14ac:dyDescent="0.15">
      <c r="C127" s="449"/>
      <c r="D127" s="433"/>
      <c r="E127" s="433"/>
      <c r="F127" s="433"/>
      <c r="G127" s="433"/>
      <c r="H127" s="433"/>
      <c r="I127" s="433"/>
      <c r="J127" s="433"/>
      <c r="K127" s="433"/>
      <c r="L127" s="433"/>
      <c r="M127" s="433"/>
      <c r="N127" s="433"/>
      <c r="O127" s="1598"/>
      <c r="P127" s="1599"/>
      <c r="Q127" s="1599"/>
      <c r="R127" s="1599"/>
      <c r="S127" s="1599"/>
      <c r="T127" s="1599"/>
      <c r="U127" s="1599"/>
      <c r="V127" s="1599"/>
      <c r="W127" s="1599"/>
      <c r="X127" s="1599"/>
      <c r="Y127" s="1599"/>
      <c r="Z127" s="1599"/>
      <c r="AA127" s="1599"/>
      <c r="AB127" s="1599"/>
      <c r="AC127" s="1599"/>
      <c r="AD127" s="1599"/>
      <c r="AE127" s="1599"/>
      <c r="AF127" s="1599"/>
      <c r="AG127" s="1599"/>
      <c r="AH127" s="1599"/>
      <c r="AI127" s="1599"/>
      <c r="AJ127" s="1599"/>
      <c r="AK127" s="1599"/>
      <c r="AL127" s="1599"/>
      <c r="AM127" s="1599"/>
      <c r="AN127" s="1599"/>
      <c r="AO127" s="1599"/>
      <c r="AP127" s="1599"/>
      <c r="AQ127" s="1599"/>
      <c r="AR127" s="1599"/>
      <c r="AS127" s="1599"/>
      <c r="AT127" s="1599"/>
      <c r="AU127" s="1599"/>
      <c r="AV127" s="1599"/>
      <c r="AW127" s="1599"/>
      <c r="AX127" s="1599"/>
      <c r="AY127" s="1599"/>
      <c r="AZ127" s="1599"/>
      <c r="BA127" s="1599"/>
      <c r="BB127" s="1599"/>
      <c r="BC127" s="1599"/>
      <c r="BD127" s="1599"/>
      <c r="BE127" s="1599"/>
      <c r="BF127" s="1599"/>
      <c r="BG127" s="1599"/>
      <c r="BH127" s="1599"/>
      <c r="BI127" s="1599"/>
      <c r="BJ127" s="1599"/>
      <c r="BK127" s="1599"/>
      <c r="BL127" s="1599"/>
      <c r="BM127" s="1599"/>
      <c r="BN127" s="1599"/>
      <c r="BO127" s="1599"/>
      <c r="BP127" s="1599"/>
      <c r="BQ127" s="1599"/>
      <c r="BR127" s="1599"/>
      <c r="BS127" s="1599"/>
      <c r="BT127" s="1600"/>
      <c r="BU127" s="458"/>
      <c r="BV127" s="458"/>
      <c r="BW127" s="458"/>
      <c r="BX127" s="458"/>
      <c r="BY127" s="458"/>
      <c r="BZ127" s="458"/>
      <c r="CA127" s="458"/>
      <c r="CB127" s="458"/>
      <c r="CC127" s="458"/>
      <c r="CD127" s="458"/>
      <c r="CE127" s="458"/>
      <c r="CF127" s="460"/>
      <c r="CG127" s="431"/>
      <c r="CH127" s="431"/>
      <c r="CS127" s="449"/>
      <c r="CT127" s="433"/>
      <c r="CU127" s="433"/>
      <c r="CV127" s="433"/>
      <c r="CW127" s="433"/>
      <c r="CX127" s="433"/>
      <c r="CY127" s="433"/>
      <c r="CZ127" s="433"/>
      <c r="DA127" s="433"/>
      <c r="DB127" s="433"/>
      <c r="DC127" s="433"/>
      <c r="DD127" s="433"/>
      <c r="DE127" s="1598"/>
      <c r="DF127" s="1599"/>
      <c r="DG127" s="1599"/>
      <c r="DH127" s="1599"/>
      <c r="DI127" s="1599"/>
      <c r="DJ127" s="1599"/>
      <c r="DK127" s="1599"/>
      <c r="DL127" s="1599"/>
      <c r="DM127" s="1599"/>
      <c r="DN127" s="1599"/>
      <c r="DO127" s="1599"/>
      <c r="DP127" s="1599"/>
      <c r="DQ127" s="1599"/>
      <c r="DR127" s="1599"/>
      <c r="DS127" s="1599"/>
      <c r="DT127" s="1599"/>
      <c r="DU127" s="1599"/>
      <c r="DV127" s="1599"/>
      <c r="DW127" s="1599"/>
      <c r="DX127" s="1599"/>
      <c r="DY127" s="1599"/>
      <c r="DZ127" s="1599"/>
      <c r="EA127" s="1599"/>
      <c r="EB127" s="1599"/>
      <c r="EC127" s="1599"/>
      <c r="ED127" s="1599"/>
      <c r="EE127" s="1599"/>
      <c r="EF127" s="1599"/>
      <c r="EG127" s="1599"/>
      <c r="EH127" s="1599"/>
      <c r="EI127" s="1599"/>
      <c r="EJ127" s="1599"/>
      <c r="EK127" s="1599"/>
      <c r="EL127" s="1599"/>
      <c r="EM127" s="1599"/>
      <c r="EN127" s="1599"/>
      <c r="EO127" s="1599"/>
      <c r="EP127" s="1599"/>
      <c r="EQ127" s="1599"/>
      <c r="ER127" s="1599"/>
      <c r="ES127" s="1599"/>
      <c r="ET127" s="1599"/>
      <c r="EU127" s="1599"/>
      <c r="EV127" s="1599"/>
      <c r="EW127" s="1599"/>
      <c r="EX127" s="1599"/>
      <c r="EY127" s="1599"/>
      <c r="EZ127" s="1599"/>
      <c r="FA127" s="1599"/>
      <c r="FB127" s="1599"/>
      <c r="FC127" s="1599"/>
      <c r="FD127" s="1599"/>
      <c r="FE127" s="1599"/>
      <c r="FF127" s="1599"/>
      <c r="FG127" s="1599"/>
      <c r="FH127" s="1599"/>
      <c r="FI127" s="1599"/>
      <c r="FJ127" s="1600"/>
      <c r="FK127" s="458"/>
      <c r="FL127" s="458"/>
      <c r="FM127" s="458"/>
      <c r="FN127" s="458"/>
      <c r="FO127" s="458"/>
      <c r="FP127" s="458"/>
      <c r="FQ127" s="458"/>
      <c r="FR127" s="458"/>
      <c r="FS127" s="458"/>
      <c r="FT127" s="458"/>
      <c r="FU127" s="458"/>
      <c r="FV127" s="460"/>
    </row>
    <row r="128" spans="3:178" ht="3.75" customHeight="1" x14ac:dyDescent="0.15">
      <c r="C128" s="449"/>
      <c r="D128" s="433"/>
      <c r="E128" s="433"/>
      <c r="F128" s="433"/>
      <c r="G128" s="433"/>
      <c r="H128" s="433"/>
      <c r="I128" s="433"/>
      <c r="J128" s="433"/>
      <c r="K128" s="433"/>
      <c r="L128" s="433"/>
      <c r="M128" s="433"/>
      <c r="N128" s="433"/>
      <c r="O128" s="1598"/>
      <c r="P128" s="1599"/>
      <c r="Q128" s="1599"/>
      <c r="R128" s="1599"/>
      <c r="S128" s="1599"/>
      <c r="T128" s="1599"/>
      <c r="U128" s="1599"/>
      <c r="V128" s="1599"/>
      <c r="W128" s="1599"/>
      <c r="X128" s="1599"/>
      <c r="Y128" s="1599"/>
      <c r="Z128" s="1599"/>
      <c r="AA128" s="1599"/>
      <c r="AB128" s="1599"/>
      <c r="AC128" s="1599"/>
      <c r="AD128" s="1599"/>
      <c r="AE128" s="1599"/>
      <c r="AF128" s="1599"/>
      <c r="AG128" s="1599"/>
      <c r="AH128" s="1599"/>
      <c r="AI128" s="1599"/>
      <c r="AJ128" s="1599"/>
      <c r="AK128" s="1599"/>
      <c r="AL128" s="1599"/>
      <c r="AM128" s="1599"/>
      <c r="AN128" s="1599"/>
      <c r="AO128" s="1599"/>
      <c r="AP128" s="1599"/>
      <c r="AQ128" s="1599"/>
      <c r="AR128" s="1599"/>
      <c r="AS128" s="1599"/>
      <c r="AT128" s="1599"/>
      <c r="AU128" s="1599"/>
      <c r="AV128" s="1599"/>
      <c r="AW128" s="1599"/>
      <c r="AX128" s="1599"/>
      <c r="AY128" s="1599"/>
      <c r="AZ128" s="1599"/>
      <c r="BA128" s="1599"/>
      <c r="BB128" s="1599"/>
      <c r="BC128" s="1599"/>
      <c r="BD128" s="1599"/>
      <c r="BE128" s="1599"/>
      <c r="BF128" s="1599"/>
      <c r="BG128" s="1599"/>
      <c r="BH128" s="1599"/>
      <c r="BI128" s="1599"/>
      <c r="BJ128" s="1599"/>
      <c r="BK128" s="1599"/>
      <c r="BL128" s="1599"/>
      <c r="BM128" s="1599"/>
      <c r="BN128" s="1599"/>
      <c r="BO128" s="1599"/>
      <c r="BP128" s="1599"/>
      <c r="BQ128" s="1599"/>
      <c r="BR128" s="1599"/>
      <c r="BS128" s="1599"/>
      <c r="BT128" s="1600"/>
      <c r="BU128" s="458"/>
      <c r="BV128" s="458"/>
      <c r="BW128" s="458"/>
      <c r="BX128" s="458"/>
      <c r="BY128" s="458"/>
      <c r="BZ128" s="458"/>
      <c r="CA128" s="458"/>
      <c r="CB128" s="458"/>
      <c r="CC128" s="458"/>
      <c r="CD128" s="458"/>
      <c r="CE128" s="458"/>
      <c r="CF128" s="460"/>
      <c r="CG128" s="431"/>
      <c r="CH128" s="431"/>
      <c r="CS128" s="449"/>
      <c r="CT128" s="433"/>
      <c r="CU128" s="433"/>
      <c r="CV128" s="433"/>
      <c r="CW128" s="433"/>
      <c r="CX128" s="433"/>
      <c r="CY128" s="433"/>
      <c r="CZ128" s="433"/>
      <c r="DA128" s="433"/>
      <c r="DB128" s="433"/>
      <c r="DC128" s="433"/>
      <c r="DD128" s="433"/>
      <c r="DE128" s="1598"/>
      <c r="DF128" s="1599"/>
      <c r="DG128" s="1599"/>
      <c r="DH128" s="1599"/>
      <c r="DI128" s="1599"/>
      <c r="DJ128" s="1599"/>
      <c r="DK128" s="1599"/>
      <c r="DL128" s="1599"/>
      <c r="DM128" s="1599"/>
      <c r="DN128" s="1599"/>
      <c r="DO128" s="1599"/>
      <c r="DP128" s="1599"/>
      <c r="DQ128" s="1599"/>
      <c r="DR128" s="1599"/>
      <c r="DS128" s="1599"/>
      <c r="DT128" s="1599"/>
      <c r="DU128" s="1599"/>
      <c r="DV128" s="1599"/>
      <c r="DW128" s="1599"/>
      <c r="DX128" s="1599"/>
      <c r="DY128" s="1599"/>
      <c r="DZ128" s="1599"/>
      <c r="EA128" s="1599"/>
      <c r="EB128" s="1599"/>
      <c r="EC128" s="1599"/>
      <c r="ED128" s="1599"/>
      <c r="EE128" s="1599"/>
      <c r="EF128" s="1599"/>
      <c r="EG128" s="1599"/>
      <c r="EH128" s="1599"/>
      <c r="EI128" s="1599"/>
      <c r="EJ128" s="1599"/>
      <c r="EK128" s="1599"/>
      <c r="EL128" s="1599"/>
      <c r="EM128" s="1599"/>
      <c r="EN128" s="1599"/>
      <c r="EO128" s="1599"/>
      <c r="EP128" s="1599"/>
      <c r="EQ128" s="1599"/>
      <c r="ER128" s="1599"/>
      <c r="ES128" s="1599"/>
      <c r="ET128" s="1599"/>
      <c r="EU128" s="1599"/>
      <c r="EV128" s="1599"/>
      <c r="EW128" s="1599"/>
      <c r="EX128" s="1599"/>
      <c r="EY128" s="1599"/>
      <c r="EZ128" s="1599"/>
      <c r="FA128" s="1599"/>
      <c r="FB128" s="1599"/>
      <c r="FC128" s="1599"/>
      <c r="FD128" s="1599"/>
      <c r="FE128" s="1599"/>
      <c r="FF128" s="1599"/>
      <c r="FG128" s="1599"/>
      <c r="FH128" s="1599"/>
      <c r="FI128" s="1599"/>
      <c r="FJ128" s="1600"/>
      <c r="FK128" s="458"/>
      <c r="FL128" s="458"/>
      <c r="FM128" s="458"/>
      <c r="FN128" s="458"/>
      <c r="FO128" s="458"/>
      <c r="FP128" s="458"/>
      <c r="FQ128" s="458"/>
      <c r="FR128" s="458"/>
      <c r="FS128" s="458"/>
      <c r="FT128" s="458"/>
      <c r="FU128" s="458"/>
      <c r="FV128" s="460"/>
    </row>
    <row r="129" spans="3:178" ht="3.75" customHeight="1" x14ac:dyDescent="0.15">
      <c r="C129" s="449"/>
      <c r="D129" s="433"/>
      <c r="E129" s="433"/>
      <c r="F129" s="433"/>
      <c r="G129" s="433"/>
      <c r="H129" s="433"/>
      <c r="I129" s="433"/>
      <c r="J129" s="433"/>
      <c r="K129" s="433"/>
      <c r="L129" s="433"/>
      <c r="M129" s="433"/>
      <c r="N129" s="433"/>
      <c r="O129" s="1598"/>
      <c r="P129" s="1599"/>
      <c r="Q129" s="1599"/>
      <c r="R129" s="1599"/>
      <c r="S129" s="1599"/>
      <c r="T129" s="1599"/>
      <c r="U129" s="1599"/>
      <c r="V129" s="1599"/>
      <c r="W129" s="1599"/>
      <c r="X129" s="1599"/>
      <c r="Y129" s="1599"/>
      <c r="Z129" s="1599"/>
      <c r="AA129" s="1599"/>
      <c r="AB129" s="1599"/>
      <c r="AC129" s="1599"/>
      <c r="AD129" s="1599"/>
      <c r="AE129" s="1599"/>
      <c r="AF129" s="1599"/>
      <c r="AG129" s="1599"/>
      <c r="AH129" s="1599"/>
      <c r="AI129" s="1599"/>
      <c r="AJ129" s="1599"/>
      <c r="AK129" s="1599"/>
      <c r="AL129" s="1599"/>
      <c r="AM129" s="1599"/>
      <c r="AN129" s="1599"/>
      <c r="AO129" s="1599"/>
      <c r="AP129" s="1599"/>
      <c r="AQ129" s="1599"/>
      <c r="AR129" s="1599"/>
      <c r="AS129" s="1599"/>
      <c r="AT129" s="1599"/>
      <c r="AU129" s="1599"/>
      <c r="AV129" s="1599"/>
      <c r="AW129" s="1599"/>
      <c r="AX129" s="1599"/>
      <c r="AY129" s="1599"/>
      <c r="AZ129" s="1599"/>
      <c r="BA129" s="1599"/>
      <c r="BB129" s="1599"/>
      <c r="BC129" s="1599"/>
      <c r="BD129" s="1599"/>
      <c r="BE129" s="1599"/>
      <c r="BF129" s="1599"/>
      <c r="BG129" s="1599"/>
      <c r="BH129" s="1599"/>
      <c r="BI129" s="1599"/>
      <c r="BJ129" s="1599"/>
      <c r="BK129" s="1599"/>
      <c r="BL129" s="1599"/>
      <c r="BM129" s="1599"/>
      <c r="BN129" s="1599"/>
      <c r="BO129" s="1599"/>
      <c r="BP129" s="1599"/>
      <c r="BQ129" s="1599"/>
      <c r="BR129" s="1599"/>
      <c r="BS129" s="1599"/>
      <c r="BT129" s="1600"/>
      <c r="BU129" s="458"/>
      <c r="BV129" s="458"/>
      <c r="BW129" s="458"/>
      <c r="BX129" s="458"/>
      <c r="BY129" s="458"/>
      <c r="BZ129" s="458"/>
      <c r="CA129" s="458"/>
      <c r="CB129" s="458"/>
      <c r="CC129" s="458"/>
      <c r="CD129" s="458"/>
      <c r="CE129" s="458"/>
      <c r="CF129" s="460"/>
      <c r="CG129" s="431"/>
      <c r="CH129" s="431"/>
      <c r="CS129" s="449"/>
      <c r="CT129" s="433"/>
      <c r="CU129" s="433"/>
      <c r="CV129" s="433"/>
      <c r="CW129" s="433"/>
      <c r="CX129" s="433"/>
      <c r="CY129" s="433"/>
      <c r="CZ129" s="433"/>
      <c r="DA129" s="433"/>
      <c r="DB129" s="433"/>
      <c r="DC129" s="433"/>
      <c r="DD129" s="433"/>
      <c r="DE129" s="1598"/>
      <c r="DF129" s="1599"/>
      <c r="DG129" s="1599"/>
      <c r="DH129" s="1599"/>
      <c r="DI129" s="1599"/>
      <c r="DJ129" s="1599"/>
      <c r="DK129" s="1599"/>
      <c r="DL129" s="1599"/>
      <c r="DM129" s="1599"/>
      <c r="DN129" s="1599"/>
      <c r="DO129" s="1599"/>
      <c r="DP129" s="1599"/>
      <c r="DQ129" s="1599"/>
      <c r="DR129" s="1599"/>
      <c r="DS129" s="1599"/>
      <c r="DT129" s="1599"/>
      <c r="DU129" s="1599"/>
      <c r="DV129" s="1599"/>
      <c r="DW129" s="1599"/>
      <c r="DX129" s="1599"/>
      <c r="DY129" s="1599"/>
      <c r="DZ129" s="1599"/>
      <c r="EA129" s="1599"/>
      <c r="EB129" s="1599"/>
      <c r="EC129" s="1599"/>
      <c r="ED129" s="1599"/>
      <c r="EE129" s="1599"/>
      <c r="EF129" s="1599"/>
      <c r="EG129" s="1599"/>
      <c r="EH129" s="1599"/>
      <c r="EI129" s="1599"/>
      <c r="EJ129" s="1599"/>
      <c r="EK129" s="1599"/>
      <c r="EL129" s="1599"/>
      <c r="EM129" s="1599"/>
      <c r="EN129" s="1599"/>
      <c r="EO129" s="1599"/>
      <c r="EP129" s="1599"/>
      <c r="EQ129" s="1599"/>
      <c r="ER129" s="1599"/>
      <c r="ES129" s="1599"/>
      <c r="ET129" s="1599"/>
      <c r="EU129" s="1599"/>
      <c r="EV129" s="1599"/>
      <c r="EW129" s="1599"/>
      <c r="EX129" s="1599"/>
      <c r="EY129" s="1599"/>
      <c r="EZ129" s="1599"/>
      <c r="FA129" s="1599"/>
      <c r="FB129" s="1599"/>
      <c r="FC129" s="1599"/>
      <c r="FD129" s="1599"/>
      <c r="FE129" s="1599"/>
      <c r="FF129" s="1599"/>
      <c r="FG129" s="1599"/>
      <c r="FH129" s="1599"/>
      <c r="FI129" s="1599"/>
      <c r="FJ129" s="1600"/>
      <c r="FK129" s="458"/>
      <c r="FL129" s="458"/>
      <c r="FM129" s="458"/>
      <c r="FN129" s="458"/>
      <c r="FO129" s="458"/>
      <c r="FP129" s="458"/>
      <c r="FQ129" s="458"/>
      <c r="FR129" s="458"/>
      <c r="FS129" s="458"/>
      <c r="FT129" s="458"/>
      <c r="FU129" s="458"/>
      <c r="FV129" s="460"/>
    </row>
    <row r="130" spans="3:178" ht="3.75" customHeight="1" x14ac:dyDescent="0.15">
      <c r="C130" s="449"/>
      <c r="D130" s="433"/>
      <c r="E130" s="433"/>
      <c r="F130" s="433"/>
      <c r="G130" s="433"/>
      <c r="H130" s="433"/>
      <c r="I130" s="433"/>
      <c r="J130" s="433"/>
      <c r="K130" s="433"/>
      <c r="L130" s="433"/>
      <c r="M130" s="433"/>
      <c r="N130" s="433"/>
      <c r="O130" s="1598"/>
      <c r="P130" s="1599"/>
      <c r="Q130" s="1599"/>
      <c r="R130" s="1599"/>
      <c r="S130" s="1599"/>
      <c r="T130" s="1599"/>
      <c r="U130" s="1599"/>
      <c r="V130" s="1599"/>
      <c r="W130" s="1599"/>
      <c r="X130" s="1599"/>
      <c r="Y130" s="1599"/>
      <c r="Z130" s="1599"/>
      <c r="AA130" s="1599"/>
      <c r="AB130" s="1599"/>
      <c r="AC130" s="1599"/>
      <c r="AD130" s="1599"/>
      <c r="AE130" s="1599"/>
      <c r="AF130" s="1599"/>
      <c r="AG130" s="1599"/>
      <c r="AH130" s="1599"/>
      <c r="AI130" s="1599"/>
      <c r="AJ130" s="1599"/>
      <c r="AK130" s="1599"/>
      <c r="AL130" s="1599"/>
      <c r="AM130" s="1599"/>
      <c r="AN130" s="1599"/>
      <c r="AO130" s="1599"/>
      <c r="AP130" s="1599"/>
      <c r="AQ130" s="1599"/>
      <c r="AR130" s="1599"/>
      <c r="AS130" s="1599"/>
      <c r="AT130" s="1599"/>
      <c r="AU130" s="1599"/>
      <c r="AV130" s="1599"/>
      <c r="AW130" s="1599"/>
      <c r="AX130" s="1599"/>
      <c r="AY130" s="1599"/>
      <c r="AZ130" s="1599"/>
      <c r="BA130" s="1599"/>
      <c r="BB130" s="1599"/>
      <c r="BC130" s="1599"/>
      <c r="BD130" s="1599"/>
      <c r="BE130" s="1599"/>
      <c r="BF130" s="1599"/>
      <c r="BG130" s="1599"/>
      <c r="BH130" s="1599"/>
      <c r="BI130" s="1599"/>
      <c r="BJ130" s="1599"/>
      <c r="BK130" s="1599"/>
      <c r="BL130" s="1599"/>
      <c r="BM130" s="1599"/>
      <c r="BN130" s="1599"/>
      <c r="BO130" s="1599"/>
      <c r="BP130" s="1599"/>
      <c r="BQ130" s="1599"/>
      <c r="BR130" s="1599"/>
      <c r="BS130" s="1599"/>
      <c r="BT130" s="1600"/>
      <c r="BU130" s="458"/>
      <c r="BV130" s="458"/>
      <c r="BW130" s="458"/>
      <c r="BX130" s="458"/>
      <c r="BY130" s="458"/>
      <c r="BZ130" s="458"/>
      <c r="CA130" s="458"/>
      <c r="CB130" s="458"/>
      <c r="CC130" s="458"/>
      <c r="CD130" s="458"/>
      <c r="CE130" s="458"/>
      <c r="CF130" s="460"/>
      <c r="CG130" s="431"/>
      <c r="CH130" s="431"/>
      <c r="CS130" s="449"/>
      <c r="CT130" s="433"/>
      <c r="CU130" s="433"/>
      <c r="CV130" s="433"/>
      <c r="CW130" s="433"/>
      <c r="CX130" s="433"/>
      <c r="CY130" s="433"/>
      <c r="CZ130" s="433"/>
      <c r="DA130" s="433"/>
      <c r="DB130" s="433"/>
      <c r="DC130" s="433"/>
      <c r="DD130" s="433"/>
      <c r="DE130" s="1598"/>
      <c r="DF130" s="1599"/>
      <c r="DG130" s="1599"/>
      <c r="DH130" s="1599"/>
      <c r="DI130" s="1599"/>
      <c r="DJ130" s="1599"/>
      <c r="DK130" s="1599"/>
      <c r="DL130" s="1599"/>
      <c r="DM130" s="1599"/>
      <c r="DN130" s="1599"/>
      <c r="DO130" s="1599"/>
      <c r="DP130" s="1599"/>
      <c r="DQ130" s="1599"/>
      <c r="DR130" s="1599"/>
      <c r="DS130" s="1599"/>
      <c r="DT130" s="1599"/>
      <c r="DU130" s="1599"/>
      <c r="DV130" s="1599"/>
      <c r="DW130" s="1599"/>
      <c r="DX130" s="1599"/>
      <c r="DY130" s="1599"/>
      <c r="DZ130" s="1599"/>
      <c r="EA130" s="1599"/>
      <c r="EB130" s="1599"/>
      <c r="EC130" s="1599"/>
      <c r="ED130" s="1599"/>
      <c r="EE130" s="1599"/>
      <c r="EF130" s="1599"/>
      <c r="EG130" s="1599"/>
      <c r="EH130" s="1599"/>
      <c r="EI130" s="1599"/>
      <c r="EJ130" s="1599"/>
      <c r="EK130" s="1599"/>
      <c r="EL130" s="1599"/>
      <c r="EM130" s="1599"/>
      <c r="EN130" s="1599"/>
      <c r="EO130" s="1599"/>
      <c r="EP130" s="1599"/>
      <c r="EQ130" s="1599"/>
      <c r="ER130" s="1599"/>
      <c r="ES130" s="1599"/>
      <c r="ET130" s="1599"/>
      <c r="EU130" s="1599"/>
      <c r="EV130" s="1599"/>
      <c r="EW130" s="1599"/>
      <c r="EX130" s="1599"/>
      <c r="EY130" s="1599"/>
      <c r="EZ130" s="1599"/>
      <c r="FA130" s="1599"/>
      <c r="FB130" s="1599"/>
      <c r="FC130" s="1599"/>
      <c r="FD130" s="1599"/>
      <c r="FE130" s="1599"/>
      <c r="FF130" s="1599"/>
      <c r="FG130" s="1599"/>
      <c r="FH130" s="1599"/>
      <c r="FI130" s="1599"/>
      <c r="FJ130" s="1600"/>
      <c r="FK130" s="458"/>
      <c r="FL130" s="458"/>
      <c r="FM130" s="458"/>
      <c r="FN130" s="458"/>
      <c r="FO130" s="458"/>
      <c r="FP130" s="458"/>
      <c r="FQ130" s="458"/>
      <c r="FR130" s="458"/>
      <c r="FS130" s="458"/>
      <c r="FT130" s="458"/>
      <c r="FU130" s="458"/>
      <c r="FV130" s="460"/>
    </row>
    <row r="131" spans="3:178" ht="3.75" customHeight="1" x14ac:dyDescent="0.15">
      <c r="C131" s="449"/>
      <c r="D131" s="433"/>
      <c r="E131" s="433"/>
      <c r="F131" s="433"/>
      <c r="G131" s="433"/>
      <c r="H131" s="433"/>
      <c r="I131" s="433"/>
      <c r="J131" s="433"/>
      <c r="K131" s="433"/>
      <c r="L131" s="433"/>
      <c r="M131" s="433"/>
      <c r="N131" s="433"/>
      <c r="O131" s="1598"/>
      <c r="P131" s="1599"/>
      <c r="Q131" s="1599"/>
      <c r="R131" s="1599"/>
      <c r="S131" s="1599"/>
      <c r="T131" s="1599"/>
      <c r="U131" s="1599"/>
      <c r="V131" s="1599"/>
      <c r="W131" s="1599"/>
      <c r="X131" s="1599"/>
      <c r="Y131" s="1599"/>
      <c r="Z131" s="1599"/>
      <c r="AA131" s="1599"/>
      <c r="AB131" s="1599"/>
      <c r="AC131" s="1599"/>
      <c r="AD131" s="1599"/>
      <c r="AE131" s="1599"/>
      <c r="AF131" s="1599"/>
      <c r="AG131" s="1599"/>
      <c r="AH131" s="1599"/>
      <c r="AI131" s="1599"/>
      <c r="AJ131" s="1599"/>
      <c r="AK131" s="1599"/>
      <c r="AL131" s="1599"/>
      <c r="AM131" s="1599"/>
      <c r="AN131" s="1599"/>
      <c r="AO131" s="1599"/>
      <c r="AP131" s="1599"/>
      <c r="AQ131" s="1599"/>
      <c r="AR131" s="1599"/>
      <c r="AS131" s="1599"/>
      <c r="AT131" s="1599"/>
      <c r="AU131" s="1599"/>
      <c r="AV131" s="1599"/>
      <c r="AW131" s="1599"/>
      <c r="AX131" s="1599"/>
      <c r="AY131" s="1599"/>
      <c r="AZ131" s="1599"/>
      <c r="BA131" s="1599"/>
      <c r="BB131" s="1599"/>
      <c r="BC131" s="1599"/>
      <c r="BD131" s="1599"/>
      <c r="BE131" s="1599"/>
      <c r="BF131" s="1599"/>
      <c r="BG131" s="1599"/>
      <c r="BH131" s="1599"/>
      <c r="BI131" s="1599"/>
      <c r="BJ131" s="1599"/>
      <c r="BK131" s="1599"/>
      <c r="BL131" s="1599"/>
      <c r="BM131" s="1599"/>
      <c r="BN131" s="1599"/>
      <c r="BO131" s="1599"/>
      <c r="BP131" s="1599"/>
      <c r="BQ131" s="1599"/>
      <c r="BR131" s="1599"/>
      <c r="BS131" s="1599"/>
      <c r="BT131" s="1600"/>
      <c r="BU131" s="458"/>
      <c r="BV131" s="458"/>
      <c r="BW131" s="458"/>
      <c r="BX131" s="458"/>
      <c r="BY131" s="458"/>
      <c r="BZ131" s="458"/>
      <c r="CA131" s="458"/>
      <c r="CB131" s="458"/>
      <c r="CC131" s="458"/>
      <c r="CD131" s="458"/>
      <c r="CE131" s="458"/>
      <c r="CF131" s="460"/>
      <c r="CG131" s="431"/>
      <c r="CH131" s="431"/>
      <c r="CS131" s="449"/>
      <c r="CT131" s="433"/>
      <c r="CU131" s="433"/>
      <c r="CV131" s="433"/>
      <c r="CW131" s="433"/>
      <c r="CX131" s="433"/>
      <c r="CY131" s="433"/>
      <c r="CZ131" s="433"/>
      <c r="DA131" s="433"/>
      <c r="DB131" s="433"/>
      <c r="DC131" s="433"/>
      <c r="DD131" s="433"/>
      <c r="DE131" s="1598"/>
      <c r="DF131" s="1599"/>
      <c r="DG131" s="1599"/>
      <c r="DH131" s="1599"/>
      <c r="DI131" s="1599"/>
      <c r="DJ131" s="1599"/>
      <c r="DK131" s="1599"/>
      <c r="DL131" s="1599"/>
      <c r="DM131" s="1599"/>
      <c r="DN131" s="1599"/>
      <c r="DO131" s="1599"/>
      <c r="DP131" s="1599"/>
      <c r="DQ131" s="1599"/>
      <c r="DR131" s="1599"/>
      <c r="DS131" s="1599"/>
      <c r="DT131" s="1599"/>
      <c r="DU131" s="1599"/>
      <c r="DV131" s="1599"/>
      <c r="DW131" s="1599"/>
      <c r="DX131" s="1599"/>
      <c r="DY131" s="1599"/>
      <c r="DZ131" s="1599"/>
      <c r="EA131" s="1599"/>
      <c r="EB131" s="1599"/>
      <c r="EC131" s="1599"/>
      <c r="ED131" s="1599"/>
      <c r="EE131" s="1599"/>
      <c r="EF131" s="1599"/>
      <c r="EG131" s="1599"/>
      <c r="EH131" s="1599"/>
      <c r="EI131" s="1599"/>
      <c r="EJ131" s="1599"/>
      <c r="EK131" s="1599"/>
      <c r="EL131" s="1599"/>
      <c r="EM131" s="1599"/>
      <c r="EN131" s="1599"/>
      <c r="EO131" s="1599"/>
      <c r="EP131" s="1599"/>
      <c r="EQ131" s="1599"/>
      <c r="ER131" s="1599"/>
      <c r="ES131" s="1599"/>
      <c r="ET131" s="1599"/>
      <c r="EU131" s="1599"/>
      <c r="EV131" s="1599"/>
      <c r="EW131" s="1599"/>
      <c r="EX131" s="1599"/>
      <c r="EY131" s="1599"/>
      <c r="EZ131" s="1599"/>
      <c r="FA131" s="1599"/>
      <c r="FB131" s="1599"/>
      <c r="FC131" s="1599"/>
      <c r="FD131" s="1599"/>
      <c r="FE131" s="1599"/>
      <c r="FF131" s="1599"/>
      <c r="FG131" s="1599"/>
      <c r="FH131" s="1599"/>
      <c r="FI131" s="1599"/>
      <c r="FJ131" s="1600"/>
      <c r="FK131" s="458"/>
      <c r="FL131" s="458"/>
      <c r="FM131" s="458"/>
      <c r="FN131" s="458"/>
      <c r="FO131" s="458"/>
      <c r="FP131" s="458"/>
      <c r="FQ131" s="458"/>
      <c r="FR131" s="458"/>
      <c r="FS131" s="458"/>
      <c r="FT131" s="458"/>
      <c r="FU131" s="458"/>
      <c r="FV131" s="460"/>
    </row>
    <row r="132" spans="3:178" ht="3.75" customHeight="1" x14ac:dyDescent="0.15">
      <c r="C132" s="449"/>
      <c r="D132" s="433"/>
      <c r="E132" s="433"/>
      <c r="F132" s="433"/>
      <c r="G132" s="433"/>
      <c r="H132" s="433"/>
      <c r="I132" s="433"/>
      <c r="J132" s="433"/>
      <c r="K132" s="433"/>
      <c r="L132" s="433"/>
      <c r="M132" s="433"/>
      <c r="N132" s="433"/>
      <c r="O132" s="1598"/>
      <c r="P132" s="1599"/>
      <c r="Q132" s="1599"/>
      <c r="R132" s="1599"/>
      <c r="S132" s="1599"/>
      <c r="T132" s="1599"/>
      <c r="U132" s="1599"/>
      <c r="V132" s="1599"/>
      <c r="W132" s="1599"/>
      <c r="X132" s="1599"/>
      <c r="Y132" s="1599"/>
      <c r="Z132" s="1599"/>
      <c r="AA132" s="1599"/>
      <c r="AB132" s="1599"/>
      <c r="AC132" s="1599"/>
      <c r="AD132" s="1599"/>
      <c r="AE132" s="1599"/>
      <c r="AF132" s="1599"/>
      <c r="AG132" s="1599"/>
      <c r="AH132" s="1599"/>
      <c r="AI132" s="1599"/>
      <c r="AJ132" s="1599"/>
      <c r="AK132" s="1599"/>
      <c r="AL132" s="1599"/>
      <c r="AM132" s="1599"/>
      <c r="AN132" s="1599"/>
      <c r="AO132" s="1599"/>
      <c r="AP132" s="1599"/>
      <c r="AQ132" s="1599"/>
      <c r="AR132" s="1599"/>
      <c r="AS132" s="1599"/>
      <c r="AT132" s="1599"/>
      <c r="AU132" s="1599"/>
      <c r="AV132" s="1599"/>
      <c r="AW132" s="1599"/>
      <c r="AX132" s="1599"/>
      <c r="AY132" s="1599"/>
      <c r="AZ132" s="1599"/>
      <c r="BA132" s="1599"/>
      <c r="BB132" s="1599"/>
      <c r="BC132" s="1599"/>
      <c r="BD132" s="1599"/>
      <c r="BE132" s="1599"/>
      <c r="BF132" s="1599"/>
      <c r="BG132" s="1599"/>
      <c r="BH132" s="1599"/>
      <c r="BI132" s="1599"/>
      <c r="BJ132" s="1599"/>
      <c r="BK132" s="1599"/>
      <c r="BL132" s="1599"/>
      <c r="BM132" s="1599"/>
      <c r="BN132" s="1599"/>
      <c r="BO132" s="1599"/>
      <c r="BP132" s="1599"/>
      <c r="BQ132" s="1599"/>
      <c r="BR132" s="1599"/>
      <c r="BS132" s="1599"/>
      <c r="BT132" s="1600"/>
      <c r="BU132" s="458"/>
      <c r="BV132" s="458"/>
      <c r="BW132" s="458"/>
      <c r="BX132" s="458"/>
      <c r="BY132" s="458"/>
      <c r="BZ132" s="458"/>
      <c r="CA132" s="458"/>
      <c r="CB132" s="458"/>
      <c r="CC132" s="458"/>
      <c r="CD132" s="458"/>
      <c r="CE132" s="458"/>
      <c r="CF132" s="460"/>
      <c r="CG132" s="431"/>
      <c r="CH132" s="431"/>
      <c r="CS132" s="449"/>
      <c r="CT132" s="433"/>
      <c r="CU132" s="433"/>
      <c r="CV132" s="433"/>
      <c r="CW132" s="433"/>
      <c r="CX132" s="433"/>
      <c r="CY132" s="433"/>
      <c r="CZ132" s="433"/>
      <c r="DA132" s="433"/>
      <c r="DB132" s="433"/>
      <c r="DC132" s="433"/>
      <c r="DD132" s="433"/>
      <c r="DE132" s="1598"/>
      <c r="DF132" s="1599"/>
      <c r="DG132" s="1599"/>
      <c r="DH132" s="1599"/>
      <c r="DI132" s="1599"/>
      <c r="DJ132" s="1599"/>
      <c r="DK132" s="1599"/>
      <c r="DL132" s="1599"/>
      <c r="DM132" s="1599"/>
      <c r="DN132" s="1599"/>
      <c r="DO132" s="1599"/>
      <c r="DP132" s="1599"/>
      <c r="DQ132" s="1599"/>
      <c r="DR132" s="1599"/>
      <c r="DS132" s="1599"/>
      <c r="DT132" s="1599"/>
      <c r="DU132" s="1599"/>
      <c r="DV132" s="1599"/>
      <c r="DW132" s="1599"/>
      <c r="DX132" s="1599"/>
      <c r="DY132" s="1599"/>
      <c r="DZ132" s="1599"/>
      <c r="EA132" s="1599"/>
      <c r="EB132" s="1599"/>
      <c r="EC132" s="1599"/>
      <c r="ED132" s="1599"/>
      <c r="EE132" s="1599"/>
      <c r="EF132" s="1599"/>
      <c r="EG132" s="1599"/>
      <c r="EH132" s="1599"/>
      <c r="EI132" s="1599"/>
      <c r="EJ132" s="1599"/>
      <c r="EK132" s="1599"/>
      <c r="EL132" s="1599"/>
      <c r="EM132" s="1599"/>
      <c r="EN132" s="1599"/>
      <c r="EO132" s="1599"/>
      <c r="EP132" s="1599"/>
      <c r="EQ132" s="1599"/>
      <c r="ER132" s="1599"/>
      <c r="ES132" s="1599"/>
      <c r="ET132" s="1599"/>
      <c r="EU132" s="1599"/>
      <c r="EV132" s="1599"/>
      <c r="EW132" s="1599"/>
      <c r="EX132" s="1599"/>
      <c r="EY132" s="1599"/>
      <c r="EZ132" s="1599"/>
      <c r="FA132" s="1599"/>
      <c r="FB132" s="1599"/>
      <c r="FC132" s="1599"/>
      <c r="FD132" s="1599"/>
      <c r="FE132" s="1599"/>
      <c r="FF132" s="1599"/>
      <c r="FG132" s="1599"/>
      <c r="FH132" s="1599"/>
      <c r="FI132" s="1599"/>
      <c r="FJ132" s="1600"/>
      <c r="FK132" s="458"/>
      <c r="FL132" s="458"/>
      <c r="FM132" s="458"/>
      <c r="FN132" s="458"/>
      <c r="FO132" s="458"/>
      <c r="FP132" s="458"/>
      <c r="FQ132" s="458"/>
      <c r="FR132" s="458"/>
      <c r="FS132" s="458"/>
      <c r="FT132" s="458"/>
      <c r="FU132" s="458"/>
      <c r="FV132" s="460"/>
    </row>
    <row r="133" spans="3:178" ht="3.75" customHeight="1" x14ac:dyDescent="0.15">
      <c r="C133" s="449"/>
      <c r="D133" s="433"/>
      <c r="E133" s="433"/>
      <c r="F133" s="433"/>
      <c r="G133" s="433"/>
      <c r="H133" s="433"/>
      <c r="I133" s="433"/>
      <c r="J133" s="433"/>
      <c r="K133" s="433"/>
      <c r="L133" s="433"/>
      <c r="M133" s="433"/>
      <c r="N133" s="433"/>
      <c r="O133" s="1598"/>
      <c r="P133" s="1599"/>
      <c r="Q133" s="1599"/>
      <c r="R133" s="1599"/>
      <c r="S133" s="1599"/>
      <c r="T133" s="1599"/>
      <c r="U133" s="1599"/>
      <c r="V133" s="1599"/>
      <c r="W133" s="1599"/>
      <c r="X133" s="1599"/>
      <c r="Y133" s="1599"/>
      <c r="Z133" s="1599"/>
      <c r="AA133" s="1599"/>
      <c r="AB133" s="1599"/>
      <c r="AC133" s="1599"/>
      <c r="AD133" s="1599"/>
      <c r="AE133" s="1599"/>
      <c r="AF133" s="1599"/>
      <c r="AG133" s="1599"/>
      <c r="AH133" s="1599"/>
      <c r="AI133" s="1599"/>
      <c r="AJ133" s="1599"/>
      <c r="AK133" s="1599"/>
      <c r="AL133" s="1599"/>
      <c r="AM133" s="1599"/>
      <c r="AN133" s="1599"/>
      <c r="AO133" s="1599"/>
      <c r="AP133" s="1599"/>
      <c r="AQ133" s="1599"/>
      <c r="AR133" s="1599"/>
      <c r="AS133" s="1599"/>
      <c r="AT133" s="1599"/>
      <c r="AU133" s="1599"/>
      <c r="AV133" s="1599"/>
      <c r="AW133" s="1599"/>
      <c r="AX133" s="1599"/>
      <c r="AY133" s="1599"/>
      <c r="AZ133" s="1599"/>
      <c r="BA133" s="1599"/>
      <c r="BB133" s="1599"/>
      <c r="BC133" s="1599"/>
      <c r="BD133" s="1599"/>
      <c r="BE133" s="1599"/>
      <c r="BF133" s="1599"/>
      <c r="BG133" s="1599"/>
      <c r="BH133" s="1599"/>
      <c r="BI133" s="1599"/>
      <c r="BJ133" s="1599"/>
      <c r="BK133" s="1599"/>
      <c r="BL133" s="1599"/>
      <c r="BM133" s="1599"/>
      <c r="BN133" s="1599"/>
      <c r="BO133" s="1599"/>
      <c r="BP133" s="1599"/>
      <c r="BQ133" s="1599"/>
      <c r="BR133" s="1599"/>
      <c r="BS133" s="1599"/>
      <c r="BT133" s="1600"/>
      <c r="BU133" s="458"/>
      <c r="BV133" s="458"/>
      <c r="BW133" s="458"/>
      <c r="BX133" s="458"/>
      <c r="BY133" s="458"/>
      <c r="BZ133" s="458"/>
      <c r="CA133" s="458"/>
      <c r="CB133" s="458"/>
      <c r="CC133" s="458"/>
      <c r="CD133" s="458"/>
      <c r="CE133" s="458"/>
      <c r="CF133" s="460"/>
      <c r="CG133" s="431"/>
      <c r="CH133" s="431"/>
      <c r="CS133" s="449"/>
      <c r="CT133" s="433"/>
      <c r="CU133" s="433"/>
      <c r="CV133" s="433"/>
      <c r="CW133" s="433"/>
      <c r="CX133" s="433"/>
      <c r="CY133" s="433"/>
      <c r="CZ133" s="433"/>
      <c r="DA133" s="433"/>
      <c r="DB133" s="433"/>
      <c r="DC133" s="433"/>
      <c r="DD133" s="433"/>
      <c r="DE133" s="1598"/>
      <c r="DF133" s="1599"/>
      <c r="DG133" s="1599"/>
      <c r="DH133" s="1599"/>
      <c r="DI133" s="1599"/>
      <c r="DJ133" s="1599"/>
      <c r="DK133" s="1599"/>
      <c r="DL133" s="1599"/>
      <c r="DM133" s="1599"/>
      <c r="DN133" s="1599"/>
      <c r="DO133" s="1599"/>
      <c r="DP133" s="1599"/>
      <c r="DQ133" s="1599"/>
      <c r="DR133" s="1599"/>
      <c r="DS133" s="1599"/>
      <c r="DT133" s="1599"/>
      <c r="DU133" s="1599"/>
      <c r="DV133" s="1599"/>
      <c r="DW133" s="1599"/>
      <c r="DX133" s="1599"/>
      <c r="DY133" s="1599"/>
      <c r="DZ133" s="1599"/>
      <c r="EA133" s="1599"/>
      <c r="EB133" s="1599"/>
      <c r="EC133" s="1599"/>
      <c r="ED133" s="1599"/>
      <c r="EE133" s="1599"/>
      <c r="EF133" s="1599"/>
      <c r="EG133" s="1599"/>
      <c r="EH133" s="1599"/>
      <c r="EI133" s="1599"/>
      <c r="EJ133" s="1599"/>
      <c r="EK133" s="1599"/>
      <c r="EL133" s="1599"/>
      <c r="EM133" s="1599"/>
      <c r="EN133" s="1599"/>
      <c r="EO133" s="1599"/>
      <c r="EP133" s="1599"/>
      <c r="EQ133" s="1599"/>
      <c r="ER133" s="1599"/>
      <c r="ES133" s="1599"/>
      <c r="ET133" s="1599"/>
      <c r="EU133" s="1599"/>
      <c r="EV133" s="1599"/>
      <c r="EW133" s="1599"/>
      <c r="EX133" s="1599"/>
      <c r="EY133" s="1599"/>
      <c r="EZ133" s="1599"/>
      <c r="FA133" s="1599"/>
      <c r="FB133" s="1599"/>
      <c r="FC133" s="1599"/>
      <c r="FD133" s="1599"/>
      <c r="FE133" s="1599"/>
      <c r="FF133" s="1599"/>
      <c r="FG133" s="1599"/>
      <c r="FH133" s="1599"/>
      <c r="FI133" s="1599"/>
      <c r="FJ133" s="1600"/>
      <c r="FK133" s="458"/>
      <c r="FL133" s="458"/>
      <c r="FM133" s="458"/>
      <c r="FN133" s="458"/>
      <c r="FO133" s="458"/>
      <c r="FP133" s="458"/>
      <c r="FQ133" s="458"/>
      <c r="FR133" s="458"/>
      <c r="FS133" s="458"/>
      <c r="FT133" s="458"/>
      <c r="FU133" s="458"/>
      <c r="FV133" s="460"/>
    </row>
    <row r="134" spans="3:178" ht="3.75" customHeight="1" x14ac:dyDescent="0.15">
      <c r="C134" s="449"/>
      <c r="D134" s="433"/>
      <c r="E134" s="433"/>
      <c r="F134" s="433"/>
      <c r="G134" s="433"/>
      <c r="H134" s="433"/>
      <c r="I134" s="433"/>
      <c r="J134" s="433"/>
      <c r="K134" s="433"/>
      <c r="L134" s="433"/>
      <c r="M134" s="433"/>
      <c r="N134" s="433"/>
      <c r="O134" s="1598"/>
      <c r="P134" s="1599"/>
      <c r="Q134" s="1599"/>
      <c r="R134" s="1599"/>
      <c r="S134" s="1599"/>
      <c r="T134" s="1599"/>
      <c r="U134" s="1599"/>
      <c r="V134" s="1599"/>
      <c r="W134" s="1599"/>
      <c r="X134" s="1599"/>
      <c r="Y134" s="1599"/>
      <c r="Z134" s="1599"/>
      <c r="AA134" s="1599"/>
      <c r="AB134" s="1599"/>
      <c r="AC134" s="1599"/>
      <c r="AD134" s="1599"/>
      <c r="AE134" s="1599"/>
      <c r="AF134" s="1599"/>
      <c r="AG134" s="1599"/>
      <c r="AH134" s="1599"/>
      <c r="AI134" s="1599"/>
      <c r="AJ134" s="1599"/>
      <c r="AK134" s="1599"/>
      <c r="AL134" s="1599"/>
      <c r="AM134" s="1599"/>
      <c r="AN134" s="1599"/>
      <c r="AO134" s="1599"/>
      <c r="AP134" s="1599"/>
      <c r="AQ134" s="1599"/>
      <c r="AR134" s="1599"/>
      <c r="AS134" s="1599"/>
      <c r="AT134" s="1599"/>
      <c r="AU134" s="1599"/>
      <c r="AV134" s="1599"/>
      <c r="AW134" s="1599"/>
      <c r="AX134" s="1599"/>
      <c r="AY134" s="1599"/>
      <c r="AZ134" s="1599"/>
      <c r="BA134" s="1599"/>
      <c r="BB134" s="1599"/>
      <c r="BC134" s="1599"/>
      <c r="BD134" s="1599"/>
      <c r="BE134" s="1599"/>
      <c r="BF134" s="1599"/>
      <c r="BG134" s="1599"/>
      <c r="BH134" s="1599"/>
      <c r="BI134" s="1599"/>
      <c r="BJ134" s="1599"/>
      <c r="BK134" s="1599"/>
      <c r="BL134" s="1599"/>
      <c r="BM134" s="1599"/>
      <c r="BN134" s="1599"/>
      <c r="BO134" s="1599"/>
      <c r="BP134" s="1599"/>
      <c r="BQ134" s="1599"/>
      <c r="BR134" s="1599"/>
      <c r="BS134" s="1599"/>
      <c r="BT134" s="1600"/>
      <c r="BU134" s="458"/>
      <c r="BV134" s="458"/>
      <c r="BW134" s="458"/>
      <c r="BX134" s="458"/>
      <c r="BY134" s="458"/>
      <c r="BZ134" s="458"/>
      <c r="CA134" s="458"/>
      <c r="CB134" s="458"/>
      <c r="CC134" s="458"/>
      <c r="CD134" s="458"/>
      <c r="CE134" s="458"/>
      <c r="CF134" s="460"/>
      <c r="CG134" s="431"/>
      <c r="CH134" s="431"/>
      <c r="CS134" s="449"/>
      <c r="CT134" s="433"/>
      <c r="CU134" s="433"/>
      <c r="CV134" s="433"/>
      <c r="CW134" s="433"/>
      <c r="CX134" s="433"/>
      <c r="CY134" s="433"/>
      <c r="CZ134" s="433"/>
      <c r="DA134" s="433"/>
      <c r="DB134" s="433"/>
      <c r="DC134" s="433"/>
      <c r="DD134" s="433"/>
      <c r="DE134" s="1598"/>
      <c r="DF134" s="1599"/>
      <c r="DG134" s="1599"/>
      <c r="DH134" s="1599"/>
      <c r="DI134" s="1599"/>
      <c r="DJ134" s="1599"/>
      <c r="DK134" s="1599"/>
      <c r="DL134" s="1599"/>
      <c r="DM134" s="1599"/>
      <c r="DN134" s="1599"/>
      <c r="DO134" s="1599"/>
      <c r="DP134" s="1599"/>
      <c r="DQ134" s="1599"/>
      <c r="DR134" s="1599"/>
      <c r="DS134" s="1599"/>
      <c r="DT134" s="1599"/>
      <c r="DU134" s="1599"/>
      <c r="DV134" s="1599"/>
      <c r="DW134" s="1599"/>
      <c r="DX134" s="1599"/>
      <c r="DY134" s="1599"/>
      <c r="DZ134" s="1599"/>
      <c r="EA134" s="1599"/>
      <c r="EB134" s="1599"/>
      <c r="EC134" s="1599"/>
      <c r="ED134" s="1599"/>
      <c r="EE134" s="1599"/>
      <c r="EF134" s="1599"/>
      <c r="EG134" s="1599"/>
      <c r="EH134" s="1599"/>
      <c r="EI134" s="1599"/>
      <c r="EJ134" s="1599"/>
      <c r="EK134" s="1599"/>
      <c r="EL134" s="1599"/>
      <c r="EM134" s="1599"/>
      <c r="EN134" s="1599"/>
      <c r="EO134" s="1599"/>
      <c r="EP134" s="1599"/>
      <c r="EQ134" s="1599"/>
      <c r="ER134" s="1599"/>
      <c r="ES134" s="1599"/>
      <c r="ET134" s="1599"/>
      <c r="EU134" s="1599"/>
      <c r="EV134" s="1599"/>
      <c r="EW134" s="1599"/>
      <c r="EX134" s="1599"/>
      <c r="EY134" s="1599"/>
      <c r="EZ134" s="1599"/>
      <c r="FA134" s="1599"/>
      <c r="FB134" s="1599"/>
      <c r="FC134" s="1599"/>
      <c r="FD134" s="1599"/>
      <c r="FE134" s="1599"/>
      <c r="FF134" s="1599"/>
      <c r="FG134" s="1599"/>
      <c r="FH134" s="1599"/>
      <c r="FI134" s="1599"/>
      <c r="FJ134" s="1600"/>
      <c r="FK134" s="458"/>
      <c r="FL134" s="458"/>
      <c r="FM134" s="458"/>
      <c r="FN134" s="458"/>
      <c r="FO134" s="458"/>
      <c r="FP134" s="458"/>
      <c r="FQ134" s="458"/>
      <c r="FR134" s="458"/>
      <c r="FS134" s="458"/>
      <c r="FT134" s="458"/>
      <c r="FU134" s="458"/>
      <c r="FV134" s="460"/>
    </row>
    <row r="135" spans="3:178" ht="3.75" customHeight="1" x14ac:dyDescent="0.15">
      <c r="C135" s="449"/>
      <c r="D135" s="433"/>
      <c r="E135" s="433"/>
      <c r="F135" s="433"/>
      <c r="G135" s="433"/>
      <c r="H135" s="433"/>
      <c r="I135" s="433"/>
      <c r="J135" s="433"/>
      <c r="K135" s="433"/>
      <c r="L135" s="433"/>
      <c r="M135" s="433"/>
      <c r="N135" s="433"/>
      <c r="O135" s="1598"/>
      <c r="P135" s="1599"/>
      <c r="Q135" s="1599"/>
      <c r="R135" s="1599"/>
      <c r="S135" s="1599"/>
      <c r="T135" s="1599"/>
      <c r="U135" s="1599"/>
      <c r="V135" s="1599"/>
      <c r="W135" s="1599"/>
      <c r="X135" s="1599"/>
      <c r="Y135" s="1599"/>
      <c r="Z135" s="1599"/>
      <c r="AA135" s="1599"/>
      <c r="AB135" s="1599"/>
      <c r="AC135" s="1599"/>
      <c r="AD135" s="1599"/>
      <c r="AE135" s="1599"/>
      <c r="AF135" s="1599"/>
      <c r="AG135" s="1599"/>
      <c r="AH135" s="1599"/>
      <c r="AI135" s="1599"/>
      <c r="AJ135" s="1599"/>
      <c r="AK135" s="1599"/>
      <c r="AL135" s="1599"/>
      <c r="AM135" s="1599"/>
      <c r="AN135" s="1599"/>
      <c r="AO135" s="1599"/>
      <c r="AP135" s="1599"/>
      <c r="AQ135" s="1599"/>
      <c r="AR135" s="1599"/>
      <c r="AS135" s="1599"/>
      <c r="AT135" s="1599"/>
      <c r="AU135" s="1599"/>
      <c r="AV135" s="1599"/>
      <c r="AW135" s="1599"/>
      <c r="AX135" s="1599"/>
      <c r="AY135" s="1599"/>
      <c r="AZ135" s="1599"/>
      <c r="BA135" s="1599"/>
      <c r="BB135" s="1599"/>
      <c r="BC135" s="1599"/>
      <c r="BD135" s="1599"/>
      <c r="BE135" s="1599"/>
      <c r="BF135" s="1599"/>
      <c r="BG135" s="1599"/>
      <c r="BH135" s="1599"/>
      <c r="BI135" s="1599"/>
      <c r="BJ135" s="1599"/>
      <c r="BK135" s="1599"/>
      <c r="BL135" s="1599"/>
      <c r="BM135" s="1599"/>
      <c r="BN135" s="1599"/>
      <c r="BO135" s="1599"/>
      <c r="BP135" s="1599"/>
      <c r="BQ135" s="1599"/>
      <c r="BR135" s="1599"/>
      <c r="BS135" s="1599"/>
      <c r="BT135" s="1600"/>
      <c r="BU135" s="458"/>
      <c r="BV135" s="458"/>
      <c r="BW135" s="458"/>
      <c r="BX135" s="458"/>
      <c r="BY135" s="458"/>
      <c r="BZ135" s="458"/>
      <c r="CA135" s="458"/>
      <c r="CB135" s="458"/>
      <c r="CC135" s="458"/>
      <c r="CD135" s="458"/>
      <c r="CE135" s="458"/>
      <c r="CF135" s="460"/>
      <c r="CG135" s="431"/>
      <c r="CH135" s="431"/>
      <c r="CS135" s="449"/>
      <c r="CT135" s="433"/>
      <c r="CU135" s="433"/>
      <c r="CV135" s="433"/>
      <c r="CW135" s="433"/>
      <c r="CX135" s="433"/>
      <c r="CY135" s="433"/>
      <c r="CZ135" s="433"/>
      <c r="DA135" s="433"/>
      <c r="DB135" s="433"/>
      <c r="DC135" s="433"/>
      <c r="DD135" s="433"/>
      <c r="DE135" s="1598"/>
      <c r="DF135" s="1599"/>
      <c r="DG135" s="1599"/>
      <c r="DH135" s="1599"/>
      <c r="DI135" s="1599"/>
      <c r="DJ135" s="1599"/>
      <c r="DK135" s="1599"/>
      <c r="DL135" s="1599"/>
      <c r="DM135" s="1599"/>
      <c r="DN135" s="1599"/>
      <c r="DO135" s="1599"/>
      <c r="DP135" s="1599"/>
      <c r="DQ135" s="1599"/>
      <c r="DR135" s="1599"/>
      <c r="DS135" s="1599"/>
      <c r="DT135" s="1599"/>
      <c r="DU135" s="1599"/>
      <c r="DV135" s="1599"/>
      <c r="DW135" s="1599"/>
      <c r="DX135" s="1599"/>
      <c r="DY135" s="1599"/>
      <c r="DZ135" s="1599"/>
      <c r="EA135" s="1599"/>
      <c r="EB135" s="1599"/>
      <c r="EC135" s="1599"/>
      <c r="ED135" s="1599"/>
      <c r="EE135" s="1599"/>
      <c r="EF135" s="1599"/>
      <c r="EG135" s="1599"/>
      <c r="EH135" s="1599"/>
      <c r="EI135" s="1599"/>
      <c r="EJ135" s="1599"/>
      <c r="EK135" s="1599"/>
      <c r="EL135" s="1599"/>
      <c r="EM135" s="1599"/>
      <c r="EN135" s="1599"/>
      <c r="EO135" s="1599"/>
      <c r="EP135" s="1599"/>
      <c r="EQ135" s="1599"/>
      <c r="ER135" s="1599"/>
      <c r="ES135" s="1599"/>
      <c r="ET135" s="1599"/>
      <c r="EU135" s="1599"/>
      <c r="EV135" s="1599"/>
      <c r="EW135" s="1599"/>
      <c r="EX135" s="1599"/>
      <c r="EY135" s="1599"/>
      <c r="EZ135" s="1599"/>
      <c r="FA135" s="1599"/>
      <c r="FB135" s="1599"/>
      <c r="FC135" s="1599"/>
      <c r="FD135" s="1599"/>
      <c r="FE135" s="1599"/>
      <c r="FF135" s="1599"/>
      <c r="FG135" s="1599"/>
      <c r="FH135" s="1599"/>
      <c r="FI135" s="1599"/>
      <c r="FJ135" s="1600"/>
      <c r="FK135" s="458"/>
      <c r="FL135" s="458"/>
      <c r="FM135" s="458"/>
      <c r="FN135" s="458"/>
      <c r="FO135" s="458"/>
      <c r="FP135" s="458"/>
      <c r="FQ135" s="458"/>
      <c r="FR135" s="458"/>
      <c r="FS135" s="458"/>
      <c r="FT135" s="458"/>
      <c r="FU135" s="458"/>
      <c r="FV135" s="460"/>
    </row>
    <row r="136" spans="3:178" ht="3.75" customHeight="1" x14ac:dyDescent="0.15">
      <c r="C136" s="449"/>
      <c r="D136" s="433"/>
      <c r="E136" s="433"/>
      <c r="F136" s="433"/>
      <c r="G136" s="433"/>
      <c r="H136" s="433"/>
      <c r="I136" s="433"/>
      <c r="J136" s="433"/>
      <c r="K136" s="433"/>
      <c r="L136" s="433"/>
      <c r="M136" s="433"/>
      <c r="N136" s="433"/>
      <c r="O136" s="1598"/>
      <c r="P136" s="1599"/>
      <c r="Q136" s="1599"/>
      <c r="R136" s="1599"/>
      <c r="S136" s="1599"/>
      <c r="T136" s="1599"/>
      <c r="U136" s="1599"/>
      <c r="V136" s="1599"/>
      <c r="W136" s="1599"/>
      <c r="X136" s="1599"/>
      <c r="Y136" s="1599"/>
      <c r="Z136" s="1599"/>
      <c r="AA136" s="1599"/>
      <c r="AB136" s="1599"/>
      <c r="AC136" s="1599"/>
      <c r="AD136" s="1599"/>
      <c r="AE136" s="1599"/>
      <c r="AF136" s="1599"/>
      <c r="AG136" s="1599"/>
      <c r="AH136" s="1599"/>
      <c r="AI136" s="1599"/>
      <c r="AJ136" s="1599"/>
      <c r="AK136" s="1599"/>
      <c r="AL136" s="1599"/>
      <c r="AM136" s="1599"/>
      <c r="AN136" s="1599"/>
      <c r="AO136" s="1599"/>
      <c r="AP136" s="1599"/>
      <c r="AQ136" s="1599"/>
      <c r="AR136" s="1599"/>
      <c r="AS136" s="1599"/>
      <c r="AT136" s="1599"/>
      <c r="AU136" s="1599"/>
      <c r="AV136" s="1599"/>
      <c r="AW136" s="1599"/>
      <c r="AX136" s="1599"/>
      <c r="AY136" s="1599"/>
      <c r="AZ136" s="1599"/>
      <c r="BA136" s="1599"/>
      <c r="BB136" s="1599"/>
      <c r="BC136" s="1599"/>
      <c r="BD136" s="1599"/>
      <c r="BE136" s="1599"/>
      <c r="BF136" s="1599"/>
      <c r="BG136" s="1599"/>
      <c r="BH136" s="1599"/>
      <c r="BI136" s="1599"/>
      <c r="BJ136" s="1599"/>
      <c r="BK136" s="1599"/>
      <c r="BL136" s="1599"/>
      <c r="BM136" s="1599"/>
      <c r="BN136" s="1599"/>
      <c r="BO136" s="1599"/>
      <c r="BP136" s="1599"/>
      <c r="BQ136" s="1599"/>
      <c r="BR136" s="1599"/>
      <c r="BS136" s="1599"/>
      <c r="BT136" s="1600"/>
      <c r="BU136" s="458"/>
      <c r="BV136" s="458"/>
      <c r="BW136" s="458"/>
      <c r="BX136" s="458"/>
      <c r="BY136" s="458"/>
      <c r="BZ136" s="458"/>
      <c r="CA136" s="458"/>
      <c r="CB136" s="458"/>
      <c r="CC136" s="458"/>
      <c r="CD136" s="458"/>
      <c r="CE136" s="458"/>
      <c r="CF136" s="460"/>
      <c r="CG136" s="431"/>
      <c r="CH136" s="431"/>
      <c r="CS136" s="449"/>
      <c r="CT136" s="433"/>
      <c r="CU136" s="433"/>
      <c r="CV136" s="433"/>
      <c r="CW136" s="433"/>
      <c r="CX136" s="433"/>
      <c r="CY136" s="433"/>
      <c r="CZ136" s="433"/>
      <c r="DA136" s="433"/>
      <c r="DB136" s="433"/>
      <c r="DC136" s="433"/>
      <c r="DD136" s="433"/>
      <c r="DE136" s="1598"/>
      <c r="DF136" s="1599"/>
      <c r="DG136" s="1599"/>
      <c r="DH136" s="1599"/>
      <c r="DI136" s="1599"/>
      <c r="DJ136" s="1599"/>
      <c r="DK136" s="1599"/>
      <c r="DL136" s="1599"/>
      <c r="DM136" s="1599"/>
      <c r="DN136" s="1599"/>
      <c r="DO136" s="1599"/>
      <c r="DP136" s="1599"/>
      <c r="DQ136" s="1599"/>
      <c r="DR136" s="1599"/>
      <c r="DS136" s="1599"/>
      <c r="DT136" s="1599"/>
      <c r="DU136" s="1599"/>
      <c r="DV136" s="1599"/>
      <c r="DW136" s="1599"/>
      <c r="DX136" s="1599"/>
      <c r="DY136" s="1599"/>
      <c r="DZ136" s="1599"/>
      <c r="EA136" s="1599"/>
      <c r="EB136" s="1599"/>
      <c r="EC136" s="1599"/>
      <c r="ED136" s="1599"/>
      <c r="EE136" s="1599"/>
      <c r="EF136" s="1599"/>
      <c r="EG136" s="1599"/>
      <c r="EH136" s="1599"/>
      <c r="EI136" s="1599"/>
      <c r="EJ136" s="1599"/>
      <c r="EK136" s="1599"/>
      <c r="EL136" s="1599"/>
      <c r="EM136" s="1599"/>
      <c r="EN136" s="1599"/>
      <c r="EO136" s="1599"/>
      <c r="EP136" s="1599"/>
      <c r="EQ136" s="1599"/>
      <c r="ER136" s="1599"/>
      <c r="ES136" s="1599"/>
      <c r="ET136" s="1599"/>
      <c r="EU136" s="1599"/>
      <c r="EV136" s="1599"/>
      <c r="EW136" s="1599"/>
      <c r="EX136" s="1599"/>
      <c r="EY136" s="1599"/>
      <c r="EZ136" s="1599"/>
      <c r="FA136" s="1599"/>
      <c r="FB136" s="1599"/>
      <c r="FC136" s="1599"/>
      <c r="FD136" s="1599"/>
      <c r="FE136" s="1599"/>
      <c r="FF136" s="1599"/>
      <c r="FG136" s="1599"/>
      <c r="FH136" s="1599"/>
      <c r="FI136" s="1599"/>
      <c r="FJ136" s="1600"/>
      <c r="FK136" s="458"/>
      <c r="FL136" s="458"/>
      <c r="FM136" s="458"/>
      <c r="FN136" s="458"/>
      <c r="FO136" s="458"/>
      <c r="FP136" s="458"/>
      <c r="FQ136" s="458"/>
      <c r="FR136" s="458"/>
      <c r="FS136" s="458"/>
      <c r="FT136" s="458"/>
      <c r="FU136" s="458"/>
      <c r="FV136" s="460"/>
    </row>
    <row r="137" spans="3:178" ht="3.75" customHeight="1" x14ac:dyDescent="0.15">
      <c r="C137" s="449"/>
      <c r="D137" s="433"/>
      <c r="E137" s="433"/>
      <c r="F137" s="433"/>
      <c r="G137" s="433"/>
      <c r="H137" s="433"/>
      <c r="I137" s="433"/>
      <c r="J137" s="433"/>
      <c r="K137" s="433"/>
      <c r="L137" s="433"/>
      <c r="M137" s="433"/>
      <c r="N137" s="433"/>
      <c r="O137" s="1598"/>
      <c r="P137" s="1599"/>
      <c r="Q137" s="1599"/>
      <c r="R137" s="1599"/>
      <c r="S137" s="1599"/>
      <c r="T137" s="1599"/>
      <c r="U137" s="1599"/>
      <c r="V137" s="1599"/>
      <c r="W137" s="1599"/>
      <c r="X137" s="1599"/>
      <c r="Y137" s="1599"/>
      <c r="Z137" s="1599"/>
      <c r="AA137" s="1599"/>
      <c r="AB137" s="1599"/>
      <c r="AC137" s="1599"/>
      <c r="AD137" s="1599"/>
      <c r="AE137" s="1599"/>
      <c r="AF137" s="1599"/>
      <c r="AG137" s="1599"/>
      <c r="AH137" s="1599"/>
      <c r="AI137" s="1599"/>
      <c r="AJ137" s="1599"/>
      <c r="AK137" s="1599"/>
      <c r="AL137" s="1599"/>
      <c r="AM137" s="1599"/>
      <c r="AN137" s="1599"/>
      <c r="AO137" s="1599"/>
      <c r="AP137" s="1599"/>
      <c r="AQ137" s="1599"/>
      <c r="AR137" s="1599"/>
      <c r="AS137" s="1599"/>
      <c r="AT137" s="1599"/>
      <c r="AU137" s="1599"/>
      <c r="AV137" s="1599"/>
      <c r="AW137" s="1599"/>
      <c r="AX137" s="1599"/>
      <c r="AY137" s="1599"/>
      <c r="AZ137" s="1599"/>
      <c r="BA137" s="1599"/>
      <c r="BB137" s="1599"/>
      <c r="BC137" s="1599"/>
      <c r="BD137" s="1599"/>
      <c r="BE137" s="1599"/>
      <c r="BF137" s="1599"/>
      <c r="BG137" s="1599"/>
      <c r="BH137" s="1599"/>
      <c r="BI137" s="1599"/>
      <c r="BJ137" s="1599"/>
      <c r="BK137" s="1599"/>
      <c r="BL137" s="1599"/>
      <c r="BM137" s="1599"/>
      <c r="BN137" s="1599"/>
      <c r="BO137" s="1599"/>
      <c r="BP137" s="1599"/>
      <c r="BQ137" s="1599"/>
      <c r="BR137" s="1599"/>
      <c r="BS137" s="1599"/>
      <c r="BT137" s="1600"/>
      <c r="BU137" s="458"/>
      <c r="BV137" s="458"/>
      <c r="BW137" s="458"/>
      <c r="BX137" s="458"/>
      <c r="BY137" s="458"/>
      <c r="BZ137" s="458"/>
      <c r="CA137" s="458"/>
      <c r="CB137" s="458"/>
      <c r="CC137" s="458"/>
      <c r="CD137" s="458"/>
      <c r="CE137" s="458"/>
      <c r="CF137" s="460"/>
      <c r="CG137" s="431"/>
      <c r="CH137" s="431"/>
      <c r="CS137" s="449"/>
      <c r="CT137" s="433"/>
      <c r="CU137" s="433"/>
      <c r="CV137" s="433"/>
      <c r="CW137" s="433"/>
      <c r="CX137" s="433"/>
      <c r="CY137" s="433"/>
      <c r="CZ137" s="433"/>
      <c r="DA137" s="433"/>
      <c r="DB137" s="433"/>
      <c r="DC137" s="433"/>
      <c r="DD137" s="433"/>
      <c r="DE137" s="1598"/>
      <c r="DF137" s="1599"/>
      <c r="DG137" s="1599"/>
      <c r="DH137" s="1599"/>
      <c r="DI137" s="1599"/>
      <c r="DJ137" s="1599"/>
      <c r="DK137" s="1599"/>
      <c r="DL137" s="1599"/>
      <c r="DM137" s="1599"/>
      <c r="DN137" s="1599"/>
      <c r="DO137" s="1599"/>
      <c r="DP137" s="1599"/>
      <c r="DQ137" s="1599"/>
      <c r="DR137" s="1599"/>
      <c r="DS137" s="1599"/>
      <c r="DT137" s="1599"/>
      <c r="DU137" s="1599"/>
      <c r="DV137" s="1599"/>
      <c r="DW137" s="1599"/>
      <c r="DX137" s="1599"/>
      <c r="DY137" s="1599"/>
      <c r="DZ137" s="1599"/>
      <c r="EA137" s="1599"/>
      <c r="EB137" s="1599"/>
      <c r="EC137" s="1599"/>
      <c r="ED137" s="1599"/>
      <c r="EE137" s="1599"/>
      <c r="EF137" s="1599"/>
      <c r="EG137" s="1599"/>
      <c r="EH137" s="1599"/>
      <c r="EI137" s="1599"/>
      <c r="EJ137" s="1599"/>
      <c r="EK137" s="1599"/>
      <c r="EL137" s="1599"/>
      <c r="EM137" s="1599"/>
      <c r="EN137" s="1599"/>
      <c r="EO137" s="1599"/>
      <c r="EP137" s="1599"/>
      <c r="EQ137" s="1599"/>
      <c r="ER137" s="1599"/>
      <c r="ES137" s="1599"/>
      <c r="ET137" s="1599"/>
      <c r="EU137" s="1599"/>
      <c r="EV137" s="1599"/>
      <c r="EW137" s="1599"/>
      <c r="EX137" s="1599"/>
      <c r="EY137" s="1599"/>
      <c r="EZ137" s="1599"/>
      <c r="FA137" s="1599"/>
      <c r="FB137" s="1599"/>
      <c r="FC137" s="1599"/>
      <c r="FD137" s="1599"/>
      <c r="FE137" s="1599"/>
      <c r="FF137" s="1599"/>
      <c r="FG137" s="1599"/>
      <c r="FH137" s="1599"/>
      <c r="FI137" s="1599"/>
      <c r="FJ137" s="1600"/>
      <c r="FK137" s="458"/>
      <c r="FL137" s="458"/>
      <c r="FM137" s="458"/>
      <c r="FN137" s="458"/>
      <c r="FO137" s="458"/>
      <c r="FP137" s="458"/>
      <c r="FQ137" s="458"/>
      <c r="FR137" s="458"/>
      <c r="FS137" s="458"/>
      <c r="FT137" s="458"/>
      <c r="FU137" s="458"/>
      <c r="FV137" s="460"/>
    </row>
    <row r="138" spans="3:178" ht="3.75" customHeight="1" x14ac:dyDescent="0.15">
      <c r="C138" s="449"/>
      <c r="D138" s="433"/>
      <c r="E138" s="433"/>
      <c r="F138" s="433"/>
      <c r="G138" s="433"/>
      <c r="H138" s="433"/>
      <c r="I138" s="433"/>
      <c r="J138" s="433"/>
      <c r="K138" s="433"/>
      <c r="L138" s="433"/>
      <c r="M138" s="433"/>
      <c r="N138" s="433"/>
      <c r="O138" s="1598"/>
      <c r="P138" s="1599"/>
      <c r="Q138" s="1599"/>
      <c r="R138" s="1599"/>
      <c r="S138" s="1599"/>
      <c r="T138" s="1599"/>
      <c r="U138" s="1599"/>
      <c r="V138" s="1599"/>
      <c r="W138" s="1599"/>
      <c r="X138" s="1599"/>
      <c r="Y138" s="1599"/>
      <c r="Z138" s="1599"/>
      <c r="AA138" s="1599"/>
      <c r="AB138" s="1599"/>
      <c r="AC138" s="1599"/>
      <c r="AD138" s="1599"/>
      <c r="AE138" s="1599"/>
      <c r="AF138" s="1599"/>
      <c r="AG138" s="1599"/>
      <c r="AH138" s="1599"/>
      <c r="AI138" s="1599"/>
      <c r="AJ138" s="1599"/>
      <c r="AK138" s="1599"/>
      <c r="AL138" s="1599"/>
      <c r="AM138" s="1599"/>
      <c r="AN138" s="1599"/>
      <c r="AO138" s="1599"/>
      <c r="AP138" s="1599"/>
      <c r="AQ138" s="1599"/>
      <c r="AR138" s="1599"/>
      <c r="AS138" s="1599"/>
      <c r="AT138" s="1599"/>
      <c r="AU138" s="1599"/>
      <c r="AV138" s="1599"/>
      <c r="AW138" s="1599"/>
      <c r="AX138" s="1599"/>
      <c r="AY138" s="1599"/>
      <c r="AZ138" s="1599"/>
      <c r="BA138" s="1599"/>
      <c r="BB138" s="1599"/>
      <c r="BC138" s="1599"/>
      <c r="BD138" s="1599"/>
      <c r="BE138" s="1599"/>
      <c r="BF138" s="1599"/>
      <c r="BG138" s="1599"/>
      <c r="BH138" s="1599"/>
      <c r="BI138" s="1599"/>
      <c r="BJ138" s="1599"/>
      <c r="BK138" s="1599"/>
      <c r="BL138" s="1599"/>
      <c r="BM138" s="1599"/>
      <c r="BN138" s="1599"/>
      <c r="BO138" s="1599"/>
      <c r="BP138" s="1599"/>
      <c r="BQ138" s="1599"/>
      <c r="BR138" s="1599"/>
      <c r="BS138" s="1599"/>
      <c r="BT138" s="1600"/>
      <c r="BU138" s="458"/>
      <c r="BV138" s="458"/>
      <c r="BW138" s="458"/>
      <c r="BX138" s="458"/>
      <c r="BY138" s="458"/>
      <c r="BZ138" s="458"/>
      <c r="CA138" s="458"/>
      <c r="CB138" s="458"/>
      <c r="CC138" s="458"/>
      <c r="CD138" s="458"/>
      <c r="CE138" s="458"/>
      <c r="CF138" s="460"/>
      <c r="CG138" s="431"/>
      <c r="CH138" s="431"/>
      <c r="CS138" s="449"/>
      <c r="CT138" s="433"/>
      <c r="CU138" s="433"/>
      <c r="CV138" s="433"/>
      <c r="CW138" s="433"/>
      <c r="CX138" s="433"/>
      <c r="CY138" s="433"/>
      <c r="CZ138" s="433"/>
      <c r="DA138" s="433"/>
      <c r="DB138" s="433"/>
      <c r="DC138" s="433"/>
      <c r="DD138" s="433"/>
      <c r="DE138" s="1598"/>
      <c r="DF138" s="1599"/>
      <c r="DG138" s="1599"/>
      <c r="DH138" s="1599"/>
      <c r="DI138" s="1599"/>
      <c r="DJ138" s="1599"/>
      <c r="DK138" s="1599"/>
      <c r="DL138" s="1599"/>
      <c r="DM138" s="1599"/>
      <c r="DN138" s="1599"/>
      <c r="DO138" s="1599"/>
      <c r="DP138" s="1599"/>
      <c r="DQ138" s="1599"/>
      <c r="DR138" s="1599"/>
      <c r="DS138" s="1599"/>
      <c r="DT138" s="1599"/>
      <c r="DU138" s="1599"/>
      <c r="DV138" s="1599"/>
      <c r="DW138" s="1599"/>
      <c r="DX138" s="1599"/>
      <c r="DY138" s="1599"/>
      <c r="DZ138" s="1599"/>
      <c r="EA138" s="1599"/>
      <c r="EB138" s="1599"/>
      <c r="EC138" s="1599"/>
      <c r="ED138" s="1599"/>
      <c r="EE138" s="1599"/>
      <c r="EF138" s="1599"/>
      <c r="EG138" s="1599"/>
      <c r="EH138" s="1599"/>
      <c r="EI138" s="1599"/>
      <c r="EJ138" s="1599"/>
      <c r="EK138" s="1599"/>
      <c r="EL138" s="1599"/>
      <c r="EM138" s="1599"/>
      <c r="EN138" s="1599"/>
      <c r="EO138" s="1599"/>
      <c r="EP138" s="1599"/>
      <c r="EQ138" s="1599"/>
      <c r="ER138" s="1599"/>
      <c r="ES138" s="1599"/>
      <c r="ET138" s="1599"/>
      <c r="EU138" s="1599"/>
      <c r="EV138" s="1599"/>
      <c r="EW138" s="1599"/>
      <c r="EX138" s="1599"/>
      <c r="EY138" s="1599"/>
      <c r="EZ138" s="1599"/>
      <c r="FA138" s="1599"/>
      <c r="FB138" s="1599"/>
      <c r="FC138" s="1599"/>
      <c r="FD138" s="1599"/>
      <c r="FE138" s="1599"/>
      <c r="FF138" s="1599"/>
      <c r="FG138" s="1599"/>
      <c r="FH138" s="1599"/>
      <c r="FI138" s="1599"/>
      <c r="FJ138" s="1600"/>
      <c r="FK138" s="458"/>
      <c r="FL138" s="458"/>
      <c r="FM138" s="458"/>
      <c r="FN138" s="458"/>
      <c r="FO138" s="458"/>
      <c r="FP138" s="458"/>
      <c r="FQ138" s="458"/>
      <c r="FR138" s="458"/>
      <c r="FS138" s="458"/>
      <c r="FT138" s="458"/>
      <c r="FU138" s="458"/>
      <c r="FV138" s="460"/>
    </row>
    <row r="139" spans="3:178" ht="3.75" customHeight="1" x14ac:dyDescent="0.15">
      <c r="C139" s="449"/>
      <c r="D139" s="433"/>
      <c r="E139" s="433"/>
      <c r="F139" s="433"/>
      <c r="G139" s="433"/>
      <c r="H139" s="433"/>
      <c r="I139" s="433"/>
      <c r="J139" s="433"/>
      <c r="K139" s="433"/>
      <c r="L139" s="433"/>
      <c r="M139" s="433"/>
      <c r="N139" s="433"/>
      <c r="O139" s="1598"/>
      <c r="P139" s="1599"/>
      <c r="Q139" s="1599"/>
      <c r="R139" s="1599"/>
      <c r="S139" s="1599"/>
      <c r="T139" s="1599"/>
      <c r="U139" s="1599"/>
      <c r="V139" s="1599"/>
      <c r="W139" s="1599"/>
      <c r="X139" s="1599"/>
      <c r="Y139" s="1599"/>
      <c r="Z139" s="1599"/>
      <c r="AA139" s="1599"/>
      <c r="AB139" s="1599"/>
      <c r="AC139" s="1599"/>
      <c r="AD139" s="1599"/>
      <c r="AE139" s="1599"/>
      <c r="AF139" s="1599"/>
      <c r="AG139" s="1599"/>
      <c r="AH139" s="1599"/>
      <c r="AI139" s="1599"/>
      <c r="AJ139" s="1599"/>
      <c r="AK139" s="1599"/>
      <c r="AL139" s="1599"/>
      <c r="AM139" s="1599"/>
      <c r="AN139" s="1599"/>
      <c r="AO139" s="1599"/>
      <c r="AP139" s="1599"/>
      <c r="AQ139" s="1599"/>
      <c r="AR139" s="1599"/>
      <c r="AS139" s="1599"/>
      <c r="AT139" s="1599"/>
      <c r="AU139" s="1599"/>
      <c r="AV139" s="1599"/>
      <c r="AW139" s="1599"/>
      <c r="AX139" s="1599"/>
      <c r="AY139" s="1599"/>
      <c r="AZ139" s="1599"/>
      <c r="BA139" s="1599"/>
      <c r="BB139" s="1599"/>
      <c r="BC139" s="1599"/>
      <c r="BD139" s="1599"/>
      <c r="BE139" s="1599"/>
      <c r="BF139" s="1599"/>
      <c r="BG139" s="1599"/>
      <c r="BH139" s="1599"/>
      <c r="BI139" s="1599"/>
      <c r="BJ139" s="1599"/>
      <c r="BK139" s="1599"/>
      <c r="BL139" s="1599"/>
      <c r="BM139" s="1599"/>
      <c r="BN139" s="1599"/>
      <c r="BO139" s="1599"/>
      <c r="BP139" s="1599"/>
      <c r="BQ139" s="1599"/>
      <c r="BR139" s="1599"/>
      <c r="BS139" s="1599"/>
      <c r="BT139" s="1600"/>
      <c r="BU139" s="458"/>
      <c r="BV139" s="458"/>
      <c r="BW139" s="458"/>
      <c r="BX139" s="458"/>
      <c r="BY139" s="458"/>
      <c r="BZ139" s="458"/>
      <c r="CA139" s="458"/>
      <c r="CB139" s="458"/>
      <c r="CC139" s="458"/>
      <c r="CD139" s="458"/>
      <c r="CE139" s="458"/>
      <c r="CF139" s="460"/>
      <c r="CG139" s="431"/>
      <c r="CH139" s="431"/>
      <c r="CS139" s="449"/>
      <c r="CT139" s="433"/>
      <c r="CU139" s="433"/>
      <c r="CV139" s="433"/>
      <c r="CW139" s="433"/>
      <c r="CX139" s="433"/>
      <c r="CY139" s="433"/>
      <c r="CZ139" s="433"/>
      <c r="DA139" s="433"/>
      <c r="DB139" s="433"/>
      <c r="DC139" s="433"/>
      <c r="DD139" s="433"/>
      <c r="DE139" s="1598"/>
      <c r="DF139" s="1599"/>
      <c r="DG139" s="1599"/>
      <c r="DH139" s="1599"/>
      <c r="DI139" s="1599"/>
      <c r="DJ139" s="1599"/>
      <c r="DK139" s="1599"/>
      <c r="DL139" s="1599"/>
      <c r="DM139" s="1599"/>
      <c r="DN139" s="1599"/>
      <c r="DO139" s="1599"/>
      <c r="DP139" s="1599"/>
      <c r="DQ139" s="1599"/>
      <c r="DR139" s="1599"/>
      <c r="DS139" s="1599"/>
      <c r="DT139" s="1599"/>
      <c r="DU139" s="1599"/>
      <c r="DV139" s="1599"/>
      <c r="DW139" s="1599"/>
      <c r="DX139" s="1599"/>
      <c r="DY139" s="1599"/>
      <c r="DZ139" s="1599"/>
      <c r="EA139" s="1599"/>
      <c r="EB139" s="1599"/>
      <c r="EC139" s="1599"/>
      <c r="ED139" s="1599"/>
      <c r="EE139" s="1599"/>
      <c r="EF139" s="1599"/>
      <c r="EG139" s="1599"/>
      <c r="EH139" s="1599"/>
      <c r="EI139" s="1599"/>
      <c r="EJ139" s="1599"/>
      <c r="EK139" s="1599"/>
      <c r="EL139" s="1599"/>
      <c r="EM139" s="1599"/>
      <c r="EN139" s="1599"/>
      <c r="EO139" s="1599"/>
      <c r="EP139" s="1599"/>
      <c r="EQ139" s="1599"/>
      <c r="ER139" s="1599"/>
      <c r="ES139" s="1599"/>
      <c r="ET139" s="1599"/>
      <c r="EU139" s="1599"/>
      <c r="EV139" s="1599"/>
      <c r="EW139" s="1599"/>
      <c r="EX139" s="1599"/>
      <c r="EY139" s="1599"/>
      <c r="EZ139" s="1599"/>
      <c r="FA139" s="1599"/>
      <c r="FB139" s="1599"/>
      <c r="FC139" s="1599"/>
      <c r="FD139" s="1599"/>
      <c r="FE139" s="1599"/>
      <c r="FF139" s="1599"/>
      <c r="FG139" s="1599"/>
      <c r="FH139" s="1599"/>
      <c r="FI139" s="1599"/>
      <c r="FJ139" s="1600"/>
      <c r="FK139" s="458"/>
      <c r="FL139" s="458"/>
      <c r="FM139" s="458"/>
      <c r="FN139" s="458"/>
      <c r="FO139" s="458"/>
      <c r="FP139" s="458"/>
      <c r="FQ139" s="458"/>
      <c r="FR139" s="458"/>
      <c r="FS139" s="458"/>
      <c r="FT139" s="458"/>
      <c r="FU139" s="458"/>
      <c r="FV139" s="460"/>
    </row>
    <row r="140" spans="3:178" ht="3.75" customHeight="1" x14ac:dyDescent="0.15">
      <c r="C140" s="449"/>
      <c r="D140" s="433"/>
      <c r="E140" s="433"/>
      <c r="F140" s="433"/>
      <c r="G140" s="433"/>
      <c r="H140" s="433"/>
      <c r="I140" s="433"/>
      <c r="J140" s="433"/>
      <c r="K140" s="433"/>
      <c r="L140" s="433"/>
      <c r="M140" s="433"/>
      <c r="N140" s="433"/>
      <c r="O140" s="1598"/>
      <c r="P140" s="1599"/>
      <c r="Q140" s="1599"/>
      <c r="R140" s="1599"/>
      <c r="S140" s="1599"/>
      <c r="T140" s="1599"/>
      <c r="U140" s="1599"/>
      <c r="V140" s="1599"/>
      <c r="W140" s="1599"/>
      <c r="X140" s="1599"/>
      <c r="Y140" s="1599"/>
      <c r="Z140" s="1599"/>
      <c r="AA140" s="1599"/>
      <c r="AB140" s="1599"/>
      <c r="AC140" s="1599"/>
      <c r="AD140" s="1599"/>
      <c r="AE140" s="1599"/>
      <c r="AF140" s="1599"/>
      <c r="AG140" s="1599"/>
      <c r="AH140" s="1599"/>
      <c r="AI140" s="1599"/>
      <c r="AJ140" s="1599"/>
      <c r="AK140" s="1599"/>
      <c r="AL140" s="1599"/>
      <c r="AM140" s="1599"/>
      <c r="AN140" s="1599"/>
      <c r="AO140" s="1599"/>
      <c r="AP140" s="1599"/>
      <c r="AQ140" s="1599"/>
      <c r="AR140" s="1599"/>
      <c r="AS140" s="1599"/>
      <c r="AT140" s="1599"/>
      <c r="AU140" s="1599"/>
      <c r="AV140" s="1599"/>
      <c r="AW140" s="1599"/>
      <c r="AX140" s="1599"/>
      <c r="AY140" s="1599"/>
      <c r="AZ140" s="1599"/>
      <c r="BA140" s="1599"/>
      <c r="BB140" s="1599"/>
      <c r="BC140" s="1599"/>
      <c r="BD140" s="1599"/>
      <c r="BE140" s="1599"/>
      <c r="BF140" s="1599"/>
      <c r="BG140" s="1599"/>
      <c r="BH140" s="1599"/>
      <c r="BI140" s="1599"/>
      <c r="BJ140" s="1599"/>
      <c r="BK140" s="1599"/>
      <c r="BL140" s="1599"/>
      <c r="BM140" s="1599"/>
      <c r="BN140" s="1599"/>
      <c r="BO140" s="1599"/>
      <c r="BP140" s="1599"/>
      <c r="BQ140" s="1599"/>
      <c r="BR140" s="1599"/>
      <c r="BS140" s="1599"/>
      <c r="BT140" s="1600"/>
      <c r="BU140" s="458"/>
      <c r="BV140" s="458"/>
      <c r="BW140" s="458"/>
      <c r="BX140" s="458"/>
      <c r="BY140" s="458"/>
      <c r="BZ140" s="458"/>
      <c r="CA140" s="458"/>
      <c r="CB140" s="458"/>
      <c r="CC140" s="458"/>
      <c r="CD140" s="458"/>
      <c r="CE140" s="458"/>
      <c r="CF140" s="460"/>
      <c r="CG140" s="431"/>
      <c r="CH140" s="431"/>
      <c r="CS140" s="449"/>
      <c r="CT140" s="433"/>
      <c r="CU140" s="433"/>
      <c r="CV140" s="433"/>
      <c r="CW140" s="433"/>
      <c r="CX140" s="433"/>
      <c r="CY140" s="433"/>
      <c r="CZ140" s="433"/>
      <c r="DA140" s="433"/>
      <c r="DB140" s="433"/>
      <c r="DC140" s="433"/>
      <c r="DD140" s="433"/>
      <c r="DE140" s="1598"/>
      <c r="DF140" s="1599"/>
      <c r="DG140" s="1599"/>
      <c r="DH140" s="1599"/>
      <c r="DI140" s="1599"/>
      <c r="DJ140" s="1599"/>
      <c r="DK140" s="1599"/>
      <c r="DL140" s="1599"/>
      <c r="DM140" s="1599"/>
      <c r="DN140" s="1599"/>
      <c r="DO140" s="1599"/>
      <c r="DP140" s="1599"/>
      <c r="DQ140" s="1599"/>
      <c r="DR140" s="1599"/>
      <c r="DS140" s="1599"/>
      <c r="DT140" s="1599"/>
      <c r="DU140" s="1599"/>
      <c r="DV140" s="1599"/>
      <c r="DW140" s="1599"/>
      <c r="DX140" s="1599"/>
      <c r="DY140" s="1599"/>
      <c r="DZ140" s="1599"/>
      <c r="EA140" s="1599"/>
      <c r="EB140" s="1599"/>
      <c r="EC140" s="1599"/>
      <c r="ED140" s="1599"/>
      <c r="EE140" s="1599"/>
      <c r="EF140" s="1599"/>
      <c r="EG140" s="1599"/>
      <c r="EH140" s="1599"/>
      <c r="EI140" s="1599"/>
      <c r="EJ140" s="1599"/>
      <c r="EK140" s="1599"/>
      <c r="EL140" s="1599"/>
      <c r="EM140" s="1599"/>
      <c r="EN140" s="1599"/>
      <c r="EO140" s="1599"/>
      <c r="EP140" s="1599"/>
      <c r="EQ140" s="1599"/>
      <c r="ER140" s="1599"/>
      <c r="ES140" s="1599"/>
      <c r="ET140" s="1599"/>
      <c r="EU140" s="1599"/>
      <c r="EV140" s="1599"/>
      <c r="EW140" s="1599"/>
      <c r="EX140" s="1599"/>
      <c r="EY140" s="1599"/>
      <c r="EZ140" s="1599"/>
      <c r="FA140" s="1599"/>
      <c r="FB140" s="1599"/>
      <c r="FC140" s="1599"/>
      <c r="FD140" s="1599"/>
      <c r="FE140" s="1599"/>
      <c r="FF140" s="1599"/>
      <c r="FG140" s="1599"/>
      <c r="FH140" s="1599"/>
      <c r="FI140" s="1599"/>
      <c r="FJ140" s="1600"/>
      <c r="FK140" s="458"/>
      <c r="FL140" s="458"/>
      <c r="FM140" s="458"/>
      <c r="FN140" s="458"/>
      <c r="FO140" s="458"/>
      <c r="FP140" s="458"/>
      <c r="FQ140" s="458"/>
      <c r="FR140" s="458"/>
      <c r="FS140" s="458"/>
      <c r="FT140" s="458"/>
      <c r="FU140" s="458"/>
      <c r="FV140" s="460"/>
    </row>
    <row r="141" spans="3:178" ht="3.75" customHeight="1" x14ac:dyDescent="0.15">
      <c r="C141" s="449"/>
      <c r="D141" s="433"/>
      <c r="E141" s="433"/>
      <c r="F141" s="433"/>
      <c r="G141" s="433"/>
      <c r="H141" s="433"/>
      <c r="I141" s="433"/>
      <c r="J141" s="433"/>
      <c r="K141" s="433"/>
      <c r="L141" s="433"/>
      <c r="M141" s="433"/>
      <c r="N141" s="433"/>
      <c r="O141" s="1598"/>
      <c r="P141" s="1599"/>
      <c r="Q141" s="1599"/>
      <c r="R141" s="1599"/>
      <c r="S141" s="1599"/>
      <c r="T141" s="1599"/>
      <c r="U141" s="1599"/>
      <c r="V141" s="1599"/>
      <c r="W141" s="1599"/>
      <c r="X141" s="1599"/>
      <c r="Y141" s="1599"/>
      <c r="Z141" s="1599"/>
      <c r="AA141" s="1599"/>
      <c r="AB141" s="1599"/>
      <c r="AC141" s="1599"/>
      <c r="AD141" s="1599"/>
      <c r="AE141" s="1599"/>
      <c r="AF141" s="1599"/>
      <c r="AG141" s="1599"/>
      <c r="AH141" s="1599"/>
      <c r="AI141" s="1599"/>
      <c r="AJ141" s="1599"/>
      <c r="AK141" s="1599"/>
      <c r="AL141" s="1599"/>
      <c r="AM141" s="1599"/>
      <c r="AN141" s="1599"/>
      <c r="AO141" s="1599"/>
      <c r="AP141" s="1599"/>
      <c r="AQ141" s="1599"/>
      <c r="AR141" s="1599"/>
      <c r="AS141" s="1599"/>
      <c r="AT141" s="1599"/>
      <c r="AU141" s="1599"/>
      <c r="AV141" s="1599"/>
      <c r="AW141" s="1599"/>
      <c r="AX141" s="1599"/>
      <c r="AY141" s="1599"/>
      <c r="AZ141" s="1599"/>
      <c r="BA141" s="1599"/>
      <c r="BB141" s="1599"/>
      <c r="BC141" s="1599"/>
      <c r="BD141" s="1599"/>
      <c r="BE141" s="1599"/>
      <c r="BF141" s="1599"/>
      <c r="BG141" s="1599"/>
      <c r="BH141" s="1599"/>
      <c r="BI141" s="1599"/>
      <c r="BJ141" s="1599"/>
      <c r="BK141" s="1599"/>
      <c r="BL141" s="1599"/>
      <c r="BM141" s="1599"/>
      <c r="BN141" s="1599"/>
      <c r="BO141" s="1599"/>
      <c r="BP141" s="1599"/>
      <c r="BQ141" s="1599"/>
      <c r="BR141" s="1599"/>
      <c r="BS141" s="1599"/>
      <c r="BT141" s="1600"/>
      <c r="BU141" s="458"/>
      <c r="BV141" s="458"/>
      <c r="BW141" s="458"/>
      <c r="BX141" s="458"/>
      <c r="BY141" s="458"/>
      <c r="BZ141" s="458"/>
      <c r="CA141" s="458"/>
      <c r="CB141" s="458"/>
      <c r="CC141" s="458"/>
      <c r="CD141" s="458"/>
      <c r="CE141" s="458"/>
      <c r="CF141" s="460"/>
      <c r="CG141" s="431"/>
      <c r="CH141" s="431"/>
      <c r="CS141" s="449"/>
      <c r="CT141" s="433"/>
      <c r="CU141" s="433"/>
      <c r="CV141" s="433"/>
      <c r="CW141" s="433"/>
      <c r="CX141" s="433"/>
      <c r="CY141" s="433"/>
      <c r="CZ141" s="433"/>
      <c r="DA141" s="433"/>
      <c r="DB141" s="433"/>
      <c r="DC141" s="433"/>
      <c r="DD141" s="433"/>
      <c r="DE141" s="1598"/>
      <c r="DF141" s="1599"/>
      <c r="DG141" s="1599"/>
      <c r="DH141" s="1599"/>
      <c r="DI141" s="1599"/>
      <c r="DJ141" s="1599"/>
      <c r="DK141" s="1599"/>
      <c r="DL141" s="1599"/>
      <c r="DM141" s="1599"/>
      <c r="DN141" s="1599"/>
      <c r="DO141" s="1599"/>
      <c r="DP141" s="1599"/>
      <c r="DQ141" s="1599"/>
      <c r="DR141" s="1599"/>
      <c r="DS141" s="1599"/>
      <c r="DT141" s="1599"/>
      <c r="DU141" s="1599"/>
      <c r="DV141" s="1599"/>
      <c r="DW141" s="1599"/>
      <c r="DX141" s="1599"/>
      <c r="DY141" s="1599"/>
      <c r="DZ141" s="1599"/>
      <c r="EA141" s="1599"/>
      <c r="EB141" s="1599"/>
      <c r="EC141" s="1599"/>
      <c r="ED141" s="1599"/>
      <c r="EE141" s="1599"/>
      <c r="EF141" s="1599"/>
      <c r="EG141" s="1599"/>
      <c r="EH141" s="1599"/>
      <c r="EI141" s="1599"/>
      <c r="EJ141" s="1599"/>
      <c r="EK141" s="1599"/>
      <c r="EL141" s="1599"/>
      <c r="EM141" s="1599"/>
      <c r="EN141" s="1599"/>
      <c r="EO141" s="1599"/>
      <c r="EP141" s="1599"/>
      <c r="EQ141" s="1599"/>
      <c r="ER141" s="1599"/>
      <c r="ES141" s="1599"/>
      <c r="ET141" s="1599"/>
      <c r="EU141" s="1599"/>
      <c r="EV141" s="1599"/>
      <c r="EW141" s="1599"/>
      <c r="EX141" s="1599"/>
      <c r="EY141" s="1599"/>
      <c r="EZ141" s="1599"/>
      <c r="FA141" s="1599"/>
      <c r="FB141" s="1599"/>
      <c r="FC141" s="1599"/>
      <c r="FD141" s="1599"/>
      <c r="FE141" s="1599"/>
      <c r="FF141" s="1599"/>
      <c r="FG141" s="1599"/>
      <c r="FH141" s="1599"/>
      <c r="FI141" s="1599"/>
      <c r="FJ141" s="1600"/>
      <c r="FK141" s="458"/>
      <c r="FL141" s="458"/>
      <c r="FM141" s="458"/>
      <c r="FN141" s="458"/>
      <c r="FO141" s="458"/>
      <c r="FP141" s="458"/>
      <c r="FQ141" s="458"/>
      <c r="FR141" s="458"/>
      <c r="FS141" s="458"/>
      <c r="FT141" s="458"/>
      <c r="FU141" s="458"/>
      <c r="FV141" s="460"/>
    </row>
    <row r="142" spans="3:178" ht="3.75" customHeight="1" x14ac:dyDescent="0.15">
      <c r="C142" s="449"/>
      <c r="D142" s="433"/>
      <c r="E142" s="433"/>
      <c r="F142" s="433"/>
      <c r="G142" s="433"/>
      <c r="H142" s="433"/>
      <c r="I142" s="433"/>
      <c r="J142" s="433"/>
      <c r="K142" s="433"/>
      <c r="L142" s="433"/>
      <c r="M142" s="433"/>
      <c r="N142" s="433"/>
      <c r="O142" s="1598"/>
      <c r="P142" s="1599"/>
      <c r="Q142" s="1599"/>
      <c r="R142" s="1599"/>
      <c r="S142" s="1599"/>
      <c r="T142" s="1599"/>
      <c r="U142" s="1599"/>
      <c r="V142" s="1599"/>
      <c r="W142" s="1599"/>
      <c r="X142" s="1599"/>
      <c r="Y142" s="1599"/>
      <c r="Z142" s="1599"/>
      <c r="AA142" s="1599"/>
      <c r="AB142" s="1599"/>
      <c r="AC142" s="1599"/>
      <c r="AD142" s="1599"/>
      <c r="AE142" s="1599"/>
      <c r="AF142" s="1599"/>
      <c r="AG142" s="1599"/>
      <c r="AH142" s="1599"/>
      <c r="AI142" s="1599"/>
      <c r="AJ142" s="1599"/>
      <c r="AK142" s="1599"/>
      <c r="AL142" s="1599"/>
      <c r="AM142" s="1599"/>
      <c r="AN142" s="1599"/>
      <c r="AO142" s="1599"/>
      <c r="AP142" s="1599"/>
      <c r="AQ142" s="1599"/>
      <c r="AR142" s="1599"/>
      <c r="AS142" s="1599"/>
      <c r="AT142" s="1599"/>
      <c r="AU142" s="1599"/>
      <c r="AV142" s="1599"/>
      <c r="AW142" s="1599"/>
      <c r="AX142" s="1599"/>
      <c r="AY142" s="1599"/>
      <c r="AZ142" s="1599"/>
      <c r="BA142" s="1599"/>
      <c r="BB142" s="1599"/>
      <c r="BC142" s="1599"/>
      <c r="BD142" s="1599"/>
      <c r="BE142" s="1599"/>
      <c r="BF142" s="1599"/>
      <c r="BG142" s="1599"/>
      <c r="BH142" s="1599"/>
      <c r="BI142" s="1599"/>
      <c r="BJ142" s="1599"/>
      <c r="BK142" s="1599"/>
      <c r="BL142" s="1599"/>
      <c r="BM142" s="1599"/>
      <c r="BN142" s="1599"/>
      <c r="BO142" s="1599"/>
      <c r="BP142" s="1599"/>
      <c r="BQ142" s="1599"/>
      <c r="BR142" s="1599"/>
      <c r="BS142" s="1599"/>
      <c r="BT142" s="1600"/>
      <c r="BU142" s="458"/>
      <c r="BV142" s="458"/>
      <c r="BW142" s="458"/>
      <c r="BX142" s="458"/>
      <c r="BY142" s="458"/>
      <c r="BZ142" s="458"/>
      <c r="CA142" s="458"/>
      <c r="CB142" s="458"/>
      <c r="CC142" s="458"/>
      <c r="CD142" s="458"/>
      <c r="CE142" s="458"/>
      <c r="CF142" s="460"/>
      <c r="CG142" s="431"/>
      <c r="CH142" s="431"/>
      <c r="CS142" s="449"/>
      <c r="CT142" s="433"/>
      <c r="CU142" s="433"/>
      <c r="CV142" s="433"/>
      <c r="CW142" s="433"/>
      <c r="CX142" s="433"/>
      <c r="CY142" s="433"/>
      <c r="CZ142" s="433"/>
      <c r="DA142" s="433"/>
      <c r="DB142" s="433"/>
      <c r="DC142" s="433"/>
      <c r="DD142" s="433"/>
      <c r="DE142" s="1598"/>
      <c r="DF142" s="1599"/>
      <c r="DG142" s="1599"/>
      <c r="DH142" s="1599"/>
      <c r="DI142" s="1599"/>
      <c r="DJ142" s="1599"/>
      <c r="DK142" s="1599"/>
      <c r="DL142" s="1599"/>
      <c r="DM142" s="1599"/>
      <c r="DN142" s="1599"/>
      <c r="DO142" s="1599"/>
      <c r="DP142" s="1599"/>
      <c r="DQ142" s="1599"/>
      <c r="DR142" s="1599"/>
      <c r="DS142" s="1599"/>
      <c r="DT142" s="1599"/>
      <c r="DU142" s="1599"/>
      <c r="DV142" s="1599"/>
      <c r="DW142" s="1599"/>
      <c r="DX142" s="1599"/>
      <c r="DY142" s="1599"/>
      <c r="DZ142" s="1599"/>
      <c r="EA142" s="1599"/>
      <c r="EB142" s="1599"/>
      <c r="EC142" s="1599"/>
      <c r="ED142" s="1599"/>
      <c r="EE142" s="1599"/>
      <c r="EF142" s="1599"/>
      <c r="EG142" s="1599"/>
      <c r="EH142" s="1599"/>
      <c r="EI142" s="1599"/>
      <c r="EJ142" s="1599"/>
      <c r="EK142" s="1599"/>
      <c r="EL142" s="1599"/>
      <c r="EM142" s="1599"/>
      <c r="EN142" s="1599"/>
      <c r="EO142" s="1599"/>
      <c r="EP142" s="1599"/>
      <c r="EQ142" s="1599"/>
      <c r="ER142" s="1599"/>
      <c r="ES142" s="1599"/>
      <c r="ET142" s="1599"/>
      <c r="EU142" s="1599"/>
      <c r="EV142" s="1599"/>
      <c r="EW142" s="1599"/>
      <c r="EX142" s="1599"/>
      <c r="EY142" s="1599"/>
      <c r="EZ142" s="1599"/>
      <c r="FA142" s="1599"/>
      <c r="FB142" s="1599"/>
      <c r="FC142" s="1599"/>
      <c r="FD142" s="1599"/>
      <c r="FE142" s="1599"/>
      <c r="FF142" s="1599"/>
      <c r="FG142" s="1599"/>
      <c r="FH142" s="1599"/>
      <c r="FI142" s="1599"/>
      <c r="FJ142" s="1600"/>
      <c r="FK142" s="458"/>
      <c r="FL142" s="458"/>
      <c r="FM142" s="458"/>
      <c r="FN142" s="458"/>
      <c r="FO142" s="458"/>
      <c r="FP142" s="458"/>
      <c r="FQ142" s="458"/>
      <c r="FR142" s="458"/>
      <c r="FS142" s="458"/>
      <c r="FT142" s="458"/>
      <c r="FU142" s="458"/>
      <c r="FV142" s="460"/>
    </row>
    <row r="143" spans="3:178" ht="3.75" customHeight="1" x14ac:dyDescent="0.15">
      <c r="C143" s="449"/>
      <c r="D143" s="433"/>
      <c r="E143" s="433"/>
      <c r="F143" s="433"/>
      <c r="G143" s="433"/>
      <c r="H143" s="433"/>
      <c r="I143" s="433"/>
      <c r="J143" s="433"/>
      <c r="K143" s="433"/>
      <c r="L143" s="433"/>
      <c r="M143" s="433"/>
      <c r="N143" s="433"/>
      <c r="O143" s="1598"/>
      <c r="P143" s="1599"/>
      <c r="Q143" s="1599"/>
      <c r="R143" s="1599"/>
      <c r="S143" s="1599"/>
      <c r="T143" s="1599"/>
      <c r="U143" s="1599"/>
      <c r="V143" s="1599"/>
      <c r="W143" s="1599"/>
      <c r="X143" s="1599"/>
      <c r="Y143" s="1599"/>
      <c r="Z143" s="1599"/>
      <c r="AA143" s="1599"/>
      <c r="AB143" s="1599"/>
      <c r="AC143" s="1599"/>
      <c r="AD143" s="1599"/>
      <c r="AE143" s="1599"/>
      <c r="AF143" s="1599"/>
      <c r="AG143" s="1599"/>
      <c r="AH143" s="1599"/>
      <c r="AI143" s="1599"/>
      <c r="AJ143" s="1599"/>
      <c r="AK143" s="1599"/>
      <c r="AL143" s="1599"/>
      <c r="AM143" s="1599"/>
      <c r="AN143" s="1599"/>
      <c r="AO143" s="1599"/>
      <c r="AP143" s="1599"/>
      <c r="AQ143" s="1599"/>
      <c r="AR143" s="1599"/>
      <c r="AS143" s="1599"/>
      <c r="AT143" s="1599"/>
      <c r="AU143" s="1599"/>
      <c r="AV143" s="1599"/>
      <c r="AW143" s="1599"/>
      <c r="AX143" s="1599"/>
      <c r="AY143" s="1599"/>
      <c r="AZ143" s="1599"/>
      <c r="BA143" s="1599"/>
      <c r="BB143" s="1599"/>
      <c r="BC143" s="1599"/>
      <c r="BD143" s="1599"/>
      <c r="BE143" s="1599"/>
      <c r="BF143" s="1599"/>
      <c r="BG143" s="1599"/>
      <c r="BH143" s="1599"/>
      <c r="BI143" s="1599"/>
      <c r="BJ143" s="1599"/>
      <c r="BK143" s="1599"/>
      <c r="BL143" s="1599"/>
      <c r="BM143" s="1599"/>
      <c r="BN143" s="1599"/>
      <c r="BO143" s="1599"/>
      <c r="BP143" s="1599"/>
      <c r="BQ143" s="1599"/>
      <c r="BR143" s="1599"/>
      <c r="BS143" s="1599"/>
      <c r="BT143" s="1600"/>
      <c r="BU143" s="458"/>
      <c r="BV143" s="458"/>
      <c r="BW143" s="458"/>
      <c r="BX143" s="458"/>
      <c r="BY143" s="458"/>
      <c r="BZ143" s="458"/>
      <c r="CA143" s="458"/>
      <c r="CB143" s="458"/>
      <c r="CC143" s="458"/>
      <c r="CD143" s="458"/>
      <c r="CE143" s="458"/>
      <c r="CF143" s="460"/>
      <c r="CG143" s="431"/>
      <c r="CH143" s="431"/>
      <c r="CS143" s="449"/>
      <c r="CT143" s="433"/>
      <c r="CU143" s="433"/>
      <c r="CV143" s="433"/>
      <c r="CW143" s="433"/>
      <c r="CX143" s="433"/>
      <c r="CY143" s="433"/>
      <c r="CZ143" s="433"/>
      <c r="DA143" s="433"/>
      <c r="DB143" s="433"/>
      <c r="DC143" s="433"/>
      <c r="DD143" s="433"/>
      <c r="DE143" s="1598"/>
      <c r="DF143" s="1599"/>
      <c r="DG143" s="1599"/>
      <c r="DH143" s="1599"/>
      <c r="DI143" s="1599"/>
      <c r="DJ143" s="1599"/>
      <c r="DK143" s="1599"/>
      <c r="DL143" s="1599"/>
      <c r="DM143" s="1599"/>
      <c r="DN143" s="1599"/>
      <c r="DO143" s="1599"/>
      <c r="DP143" s="1599"/>
      <c r="DQ143" s="1599"/>
      <c r="DR143" s="1599"/>
      <c r="DS143" s="1599"/>
      <c r="DT143" s="1599"/>
      <c r="DU143" s="1599"/>
      <c r="DV143" s="1599"/>
      <c r="DW143" s="1599"/>
      <c r="DX143" s="1599"/>
      <c r="DY143" s="1599"/>
      <c r="DZ143" s="1599"/>
      <c r="EA143" s="1599"/>
      <c r="EB143" s="1599"/>
      <c r="EC143" s="1599"/>
      <c r="ED143" s="1599"/>
      <c r="EE143" s="1599"/>
      <c r="EF143" s="1599"/>
      <c r="EG143" s="1599"/>
      <c r="EH143" s="1599"/>
      <c r="EI143" s="1599"/>
      <c r="EJ143" s="1599"/>
      <c r="EK143" s="1599"/>
      <c r="EL143" s="1599"/>
      <c r="EM143" s="1599"/>
      <c r="EN143" s="1599"/>
      <c r="EO143" s="1599"/>
      <c r="EP143" s="1599"/>
      <c r="EQ143" s="1599"/>
      <c r="ER143" s="1599"/>
      <c r="ES143" s="1599"/>
      <c r="ET143" s="1599"/>
      <c r="EU143" s="1599"/>
      <c r="EV143" s="1599"/>
      <c r="EW143" s="1599"/>
      <c r="EX143" s="1599"/>
      <c r="EY143" s="1599"/>
      <c r="EZ143" s="1599"/>
      <c r="FA143" s="1599"/>
      <c r="FB143" s="1599"/>
      <c r="FC143" s="1599"/>
      <c r="FD143" s="1599"/>
      <c r="FE143" s="1599"/>
      <c r="FF143" s="1599"/>
      <c r="FG143" s="1599"/>
      <c r="FH143" s="1599"/>
      <c r="FI143" s="1599"/>
      <c r="FJ143" s="1600"/>
      <c r="FK143" s="458"/>
      <c r="FL143" s="458"/>
      <c r="FM143" s="458"/>
      <c r="FN143" s="458"/>
      <c r="FO143" s="458"/>
      <c r="FP143" s="458"/>
      <c r="FQ143" s="458"/>
      <c r="FR143" s="458"/>
      <c r="FS143" s="458"/>
      <c r="FT143" s="458"/>
      <c r="FU143" s="458"/>
      <c r="FV143" s="460"/>
    </row>
    <row r="144" spans="3:178" ht="3.75" customHeight="1" x14ac:dyDescent="0.15">
      <c r="C144" s="449"/>
      <c r="D144" s="433"/>
      <c r="E144" s="433"/>
      <c r="F144" s="433"/>
      <c r="G144" s="433"/>
      <c r="H144" s="433"/>
      <c r="I144" s="433"/>
      <c r="J144" s="433"/>
      <c r="K144" s="433"/>
      <c r="L144" s="433"/>
      <c r="M144" s="433"/>
      <c r="N144" s="433"/>
      <c r="O144" s="1598"/>
      <c r="P144" s="1599"/>
      <c r="Q144" s="1599"/>
      <c r="R144" s="1599"/>
      <c r="S144" s="1599"/>
      <c r="T144" s="1599"/>
      <c r="U144" s="1599"/>
      <c r="V144" s="1599"/>
      <c r="W144" s="1599"/>
      <c r="X144" s="1599"/>
      <c r="Y144" s="1599"/>
      <c r="Z144" s="1599"/>
      <c r="AA144" s="1599"/>
      <c r="AB144" s="1599"/>
      <c r="AC144" s="1599"/>
      <c r="AD144" s="1599"/>
      <c r="AE144" s="1599"/>
      <c r="AF144" s="1599"/>
      <c r="AG144" s="1599"/>
      <c r="AH144" s="1599"/>
      <c r="AI144" s="1599"/>
      <c r="AJ144" s="1599"/>
      <c r="AK144" s="1599"/>
      <c r="AL144" s="1599"/>
      <c r="AM144" s="1599"/>
      <c r="AN144" s="1599"/>
      <c r="AO144" s="1599"/>
      <c r="AP144" s="1599"/>
      <c r="AQ144" s="1599"/>
      <c r="AR144" s="1599"/>
      <c r="AS144" s="1599"/>
      <c r="AT144" s="1599"/>
      <c r="AU144" s="1599"/>
      <c r="AV144" s="1599"/>
      <c r="AW144" s="1599"/>
      <c r="AX144" s="1599"/>
      <c r="AY144" s="1599"/>
      <c r="AZ144" s="1599"/>
      <c r="BA144" s="1599"/>
      <c r="BB144" s="1599"/>
      <c r="BC144" s="1599"/>
      <c r="BD144" s="1599"/>
      <c r="BE144" s="1599"/>
      <c r="BF144" s="1599"/>
      <c r="BG144" s="1599"/>
      <c r="BH144" s="1599"/>
      <c r="BI144" s="1599"/>
      <c r="BJ144" s="1599"/>
      <c r="BK144" s="1599"/>
      <c r="BL144" s="1599"/>
      <c r="BM144" s="1599"/>
      <c r="BN144" s="1599"/>
      <c r="BO144" s="1599"/>
      <c r="BP144" s="1599"/>
      <c r="BQ144" s="1599"/>
      <c r="BR144" s="1599"/>
      <c r="BS144" s="1599"/>
      <c r="BT144" s="1600"/>
      <c r="BU144" s="458"/>
      <c r="BV144" s="458"/>
      <c r="BW144" s="458"/>
      <c r="BX144" s="458"/>
      <c r="BY144" s="458"/>
      <c r="BZ144" s="458"/>
      <c r="CA144" s="458"/>
      <c r="CB144" s="458"/>
      <c r="CC144" s="458"/>
      <c r="CD144" s="458"/>
      <c r="CE144" s="458"/>
      <c r="CF144" s="460"/>
      <c r="CG144" s="431"/>
      <c r="CH144" s="431"/>
      <c r="CS144" s="449"/>
      <c r="CT144" s="433"/>
      <c r="CU144" s="433"/>
      <c r="CV144" s="433"/>
      <c r="CW144" s="433"/>
      <c r="CX144" s="433"/>
      <c r="CY144" s="433"/>
      <c r="CZ144" s="433"/>
      <c r="DA144" s="433"/>
      <c r="DB144" s="433"/>
      <c r="DC144" s="433"/>
      <c r="DD144" s="433"/>
      <c r="DE144" s="1598"/>
      <c r="DF144" s="1599"/>
      <c r="DG144" s="1599"/>
      <c r="DH144" s="1599"/>
      <c r="DI144" s="1599"/>
      <c r="DJ144" s="1599"/>
      <c r="DK144" s="1599"/>
      <c r="DL144" s="1599"/>
      <c r="DM144" s="1599"/>
      <c r="DN144" s="1599"/>
      <c r="DO144" s="1599"/>
      <c r="DP144" s="1599"/>
      <c r="DQ144" s="1599"/>
      <c r="DR144" s="1599"/>
      <c r="DS144" s="1599"/>
      <c r="DT144" s="1599"/>
      <c r="DU144" s="1599"/>
      <c r="DV144" s="1599"/>
      <c r="DW144" s="1599"/>
      <c r="DX144" s="1599"/>
      <c r="DY144" s="1599"/>
      <c r="DZ144" s="1599"/>
      <c r="EA144" s="1599"/>
      <c r="EB144" s="1599"/>
      <c r="EC144" s="1599"/>
      <c r="ED144" s="1599"/>
      <c r="EE144" s="1599"/>
      <c r="EF144" s="1599"/>
      <c r="EG144" s="1599"/>
      <c r="EH144" s="1599"/>
      <c r="EI144" s="1599"/>
      <c r="EJ144" s="1599"/>
      <c r="EK144" s="1599"/>
      <c r="EL144" s="1599"/>
      <c r="EM144" s="1599"/>
      <c r="EN144" s="1599"/>
      <c r="EO144" s="1599"/>
      <c r="EP144" s="1599"/>
      <c r="EQ144" s="1599"/>
      <c r="ER144" s="1599"/>
      <c r="ES144" s="1599"/>
      <c r="ET144" s="1599"/>
      <c r="EU144" s="1599"/>
      <c r="EV144" s="1599"/>
      <c r="EW144" s="1599"/>
      <c r="EX144" s="1599"/>
      <c r="EY144" s="1599"/>
      <c r="EZ144" s="1599"/>
      <c r="FA144" s="1599"/>
      <c r="FB144" s="1599"/>
      <c r="FC144" s="1599"/>
      <c r="FD144" s="1599"/>
      <c r="FE144" s="1599"/>
      <c r="FF144" s="1599"/>
      <c r="FG144" s="1599"/>
      <c r="FH144" s="1599"/>
      <c r="FI144" s="1599"/>
      <c r="FJ144" s="1600"/>
      <c r="FK144" s="458"/>
      <c r="FL144" s="458"/>
      <c r="FM144" s="458"/>
      <c r="FN144" s="458"/>
      <c r="FO144" s="458"/>
      <c r="FP144" s="458"/>
      <c r="FQ144" s="458"/>
      <c r="FR144" s="458"/>
      <c r="FS144" s="458"/>
      <c r="FT144" s="458"/>
      <c r="FU144" s="458"/>
      <c r="FV144" s="460"/>
    </row>
    <row r="145" spans="3:178" ht="3.75" customHeight="1" x14ac:dyDescent="0.15">
      <c r="C145" s="449"/>
      <c r="D145" s="433"/>
      <c r="E145" s="433"/>
      <c r="F145" s="433"/>
      <c r="G145" s="433"/>
      <c r="H145" s="433"/>
      <c r="I145" s="433"/>
      <c r="J145" s="433"/>
      <c r="K145" s="433"/>
      <c r="L145" s="433"/>
      <c r="M145" s="433"/>
      <c r="N145" s="433"/>
      <c r="O145" s="1598"/>
      <c r="P145" s="1599"/>
      <c r="Q145" s="1599"/>
      <c r="R145" s="1599"/>
      <c r="S145" s="1599"/>
      <c r="T145" s="1599"/>
      <c r="U145" s="1599"/>
      <c r="V145" s="1599"/>
      <c r="W145" s="1599"/>
      <c r="X145" s="1599"/>
      <c r="Y145" s="1599"/>
      <c r="Z145" s="1599"/>
      <c r="AA145" s="1599"/>
      <c r="AB145" s="1599"/>
      <c r="AC145" s="1599"/>
      <c r="AD145" s="1599"/>
      <c r="AE145" s="1599"/>
      <c r="AF145" s="1599"/>
      <c r="AG145" s="1599"/>
      <c r="AH145" s="1599"/>
      <c r="AI145" s="1599"/>
      <c r="AJ145" s="1599"/>
      <c r="AK145" s="1599"/>
      <c r="AL145" s="1599"/>
      <c r="AM145" s="1599"/>
      <c r="AN145" s="1599"/>
      <c r="AO145" s="1599"/>
      <c r="AP145" s="1599"/>
      <c r="AQ145" s="1599"/>
      <c r="AR145" s="1599"/>
      <c r="AS145" s="1599"/>
      <c r="AT145" s="1599"/>
      <c r="AU145" s="1599"/>
      <c r="AV145" s="1599"/>
      <c r="AW145" s="1599"/>
      <c r="AX145" s="1599"/>
      <c r="AY145" s="1599"/>
      <c r="AZ145" s="1599"/>
      <c r="BA145" s="1599"/>
      <c r="BB145" s="1599"/>
      <c r="BC145" s="1599"/>
      <c r="BD145" s="1599"/>
      <c r="BE145" s="1599"/>
      <c r="BF145" s="1599"/>
      <c r="BG145" s="1599"/>
      <c r="BH145" s="1599"/>
      <c r="BI145" s="1599"/>
      <c r="BJ145" s="1599"/>
      <c r="BK145" s="1599"/>
      <c r="BL145" s="1599"/>
      <c r="BM145" s="1599"/>
      <c r="BN145" s="1599"/>
      <c r="BO145" s="1599"/>
      <c r="BP145" s="1599"/>
      <c r="BQ145" s="1599"/>
      <c r="BR145" s="1599"/>
      <c r="BS145" s="1599"/>
      <c r="BT145" s="1600"/>
      <c r="BU145" s="458"/>
      <c r="BV145" s="458"/>
      <c r="BW145" s="458"/>
      <c r="BX145" s="458"/>
      <c r="BY145" s="458"/>
      <c r="BZ145" s="458"/>
      <c r="CA145" s="458"/>
      <c r="CB145" s="458"/>
      <c r="CC145" s="458"/>
      <c r="CD145" s="458"/>
      <c r="CE145" s="458"/>
      <c r="CF145" s="460"/>
      <c r="CG145" s="431"/>
      <c r="CH145" s="431"/>
      <c r="CS145" s="449"/>
      <c r="CT145" s="433"/>
      <c r="CU145" s="433"/>
      <c r="CV145" s="433"/>
      <c r="CW145" s="433"/>
      <c r="CX145" s="433"/>
      <c r="CY145" s="433"/>
      <c r="CZ145" s="433"/>
      <c r="DA145" s="433"/>
      <c r="DB145" s="433"/>
      <c r="DC145" s="433"/>
      <c r="DD145" s="433"/>
      <c r="DE145" s="1598"/>
      <c r="DF145" s="1599"/>
      <c r="DG145" s="1599"/>
      <c r="DH145" s="1599"/>
      <c r="DI145" s="1599"/>
      <c r="DJ145" s="1599"/>
      <c r="DK145" s="1599"/>
      <c r="DL145" s="1599"/>
      <c r="DM145" s="1599"/>
      <c r="DN145" s="1599"/>
      <c r="DO145" s="1599"/>
      <c r="DP145" s="1599"/>
      <c r="DQ145" s="1599"/>
      <c r="DR145" s="1599"/>
      <c r="DS145" s="1599"/>
      <c r="DT145" s="1599"/>
      <c r="DU145" s="1599"/>
      <c r="DV145" s="1599"/>
      <c r="DW145" s="1599"/>
      <c r="DX145" s="1599"/>
      <c r="DY145" s="1599"/>
      <c r="DZ145" s="1599"/>
      <c r="EA145" s="1599"/>
      <c r="EB145" s="1599"/>
      <c r="EC145" s="1599"/>
      <c r="ED145" s="1599"/>
      <c r="EE145" s="1599"/>
      <c r="EF145" s="1599"/>
      <c r="EG145" s="1599"/>
      <c r="EH145" s="1599"/>
      <c r="EI145" s="1599"/>
      <c r="EJ145" s="1599"/>
      <c r="EK145" s="1599"/>
      <c r="EL145" s="1599"/>
      <c r="EM145" s="1599"/>
      <c r="EN145" s="1599"/>
      <c r="EO145" s="1599"/>
      <c r="EP145" s="1599"/>
      <c r="EQ145" s="1599"/>
      <c r="ER145" s="1599"/>
      <c r="ES145" s="1599"/>
      <c r="ET145" s="1599"/>
      <c r="EU145" s="1599"/>
      <c r="EV145" s="1599"/>
      <c r="EW145" s="1599"/>
      <c r="EX145" s="1599"/>
      <c r="EY145" s="1599"/>
      <c r="EZ145" s="1599"/>
      <c r="FA145" s="1599"/>
      <c r="FB145" s="1599"/>
      <c r="FC145" s="1599"/>
      <c r="FD145" s="1599"/>
      <c r="FE145" s="1599"/>
      <c r="FF145" s="1599"/>
      <c r="FG145" s="1599"/>
      <c r="FH145" s="1599"/>
      <c r="FI145" s="1599"/>
      <c r="FJ145" s="1600"/>
      <c r="FK145" s="458"/>
      <c r="FL145" s="458"/>
      <c r="FM145" s="458"/>
      <c r="FN145" s="458"/>
      <c r="FO145" s="458"/>
      <c r="FP145" s="458"/>
      <c r="FQ145" s="458"/>
      <c r="FR145" s="458"/>
      <c r="FS145" s="458"/>
      <c r="FT145" s="458"/>
      <c r="FU145" s="458"/>
      <c r="FV145" s="460"/>
    </row>
    <row r="146" spans="3:178" ht="3.75" customHeight="1" x14ac:dyDescent="0.15">
      <c r="C146" s="449"/>
      <c r="D146" s="433"/>
      <c r="E146" s="433"/>
      <c r="F146" s="433"/>
      <c r="G146" s="433"/>
      <c r="H146" s="433"/>
      <c r="I146" s="433"/>
      <c r="J146" s="433"/>
      <c r="K146" s="433"/>
      <c r="L146" s="433"/>
      <c r="M146" s="433"/>
      <c r="N146" s="433"/>
      <c r="O146" s="1598"/>
      <c r="P146" s="1599"/>
      <c r="Q146" s="1599"/>
      <c r="R146" s="1599"/>
      <c r="S146" s="1599"/>
      <c r="T146" s="1599"/>
      <c r="U146" s="1599"/>
      <c r="V146" s="1599"/>
      <c r="W146" s="1599"/>
      <c r="X146" s="1599"/>
      <c r="Y146" s="1599"/>
      <c r="Z146" s="1599"/>
      <c r="AA146" s="1599"/>
      <c r="AB146" s="1599"/>
      <c r="AC146" s="1599"/>
      <c r="AD146" s="1599"/>
      <c r="AE146" s="1599"/>
      <c r="AF146" s="1599"/>
      <c r="AG146" s="1599"/>
      <c r="AH146" s="1599"/>
      <c r="AI146" s="1599"/>
      <c r="AJ146" s="1599"/>
      <c r="AK146" s="1599"/>
      <c r="AL146" s="1599"/>
      <c r="AM146" s="1599"/>
      <c r="AN146" s="1599"/>
      <c r="AO146" s="1599"/>
      <c r="AP146" s="1599"/>
      <c r="AQ146" s="1599"/>
      <c r="AR146" s="1599"/>
      <c r="AS146" s="1599"/>
      <c r="AT146" s="1599"/>
      <c r="AU146" s="1599"/>
      <c r="AV146" s="1599"/>
      <c r="AW146" s="1599"/>
      <c r="AX146" s="1599"/>
      <c r="AY146" s="1599"/>
      <c r="AZ146" s="1599"/>
      <c r="BA146" s="1599"/>
      <c r="BB146" s="1599"/>
      <c r="BC146" s="1599"/>
      <c r="BD146" s="1599"/>
      <c r="BE146" s="1599"/>
      <c r="BF146" s="1599"/>
      <c r="BG146" s="1599"/>
      <c r="BH146" s="1599"/>
      <c r="BI146" s="1599"/>
      <c r="BJ146" s="1599"/>
      <c r="BK146" s="1599"/>
      <c r="BL146" s="1599"/>
      <c r="BM146" s="1599"/>
      <c r="BN146" s="1599"/>
      <c r="BO146" s="1599"/>
      <c r="BP146" s="1599"/>
      <c r="BQ146" s="1599"/>
      <c r="BR146" s="1599"/>
      <c r="BS146" s="1599"/>
      <c r="BT146" s="1600"/>
      <c r="BU146" s="458"/>
      <c r="BV146" s="458"/>
      <c r="BW146" s="458"/>
      <c r="BX146" s="458"/>
      <c r="BY146" s="458"/>
      <c r="BZ146" s="458"/>
      <c r="CA146" s="458"/>
      <c r="CB146" s="458"/>
      <c r="CC146" s="458"/>
      <c r="CD146" s="458"/>
      <c r="CE146" s="458"/>
      <c r="CF146" s="460"/>
      <c r="CG146" s="431"/>
      <c r="CH146" s="431"/>
      <c r="CS146" s="449"/>
      <c r="CT146" s="433"/>
      <c r="CU146" s="433"/>
      <c r="CV146" s="433"/>
      <c r="CW146" s="433"/>
      <c r="CX146" s="433"/>
      <c r="CY146" s="433"/>
      <c r="CZ146" s="433"/>
      <c r="DA146" s="433"/>
      <c r="DB146" s="433"/>
      <c r="DC146" s="433"/>
      <c r="DD146" s="433"/>
      <c r="DE146" s="1598"/>
      <c r="DF146" s="1599"/>
      <c r="DG146" s="1599"/>
      <c r="DH146" s="1599"/>
      <c r="DI146" s="1599"/>
      <c r="DJ146" s="1599"/>
      <c r="DK146" s="1599"/>
      <c r="DL146" s="1599"/>
      <c r="DM146" s="1599"/>
      <c r="DN146" s="1599"/>
      <c r="DO146" s="1599"/>
      <c r="DP146" s="1599"/>
      <c r="DQ146" s="1599"/>
      <c r="DR146" s="1599"/>
      <c r="DS146" s="1599"/>
      <c r="DT146" s="1599"/>
      <c r="DU146" s="1599"/>
      <c r="DV146" s="1599"/>
      <c r="DW146" s="1599"/>
      <c r="DX146" s="1599"/>
      <c r="DY146" s="1599"/>
      <c r="DZ146" s="1599"/>
      <c r="EA146" s="1599"/>
      <c r="EB146" s="1599"/>
      <c r="EC146" s="1599"/>
      <c r="ED146" s="1599"/>
      <c r="EE146" s="1599"/>
      <c r="EF146" s="1599"/>
      <c r="EG146" s="1599"/>
      <c r="EH146" s="1599"/>
      <c r="EI146" s="1599"/>
      <c r="EJ146" s="1599"/>
      <c r="EK146" s="1599"/>
      <c r="EL146" s="1599"/>
      <c r="EM146" s="1599"/>
      <c r="EN146" s="1599"/>
      <c r="EO146" s="1599"/>
      <c r="EP146" s="1599"/>
      <c r="EQ146" s="1599"/>
      <c r="ER146" s="1599"/>
      <c r="ES146" s="1599"/>
      <c r="ET146" s="1599"/>
      <c r="EU146" s="1599"/>
      <c r="EV146" s="1599"/>
      <c r="EW146" s="1599"/>
      <c r="EX146" s="1599"/>
      <c r="EY146" s="1599"/>
      <c r="EZ146" s="1599"/>
      <c r="FA146" s="1599"/>
      <c r="FB146" s="1599"/>
      <c r="FC146" s="1599"/>
      <c r="FD146" s="1599"/>
      <c r="FE146" s="1599"/>
      <c r="FF146" s="1599"/>
      <c r="FG146" s="1599"/>
      <c r="FH146" s="1599"/>
      <c r="FI146" s="1599"/>
      <c r="FJ146" s="1600"/>
      <c r="FK146" s="458"/>
      <c r="FL146" s="458"/>
      <c r="FM146" s="458"/>
      <c r="FN146" s="458"/>
      <c r="FO146" s="458"/>
      <c r="FP146" s="458"/>
      <c r="FQ146" s="458"/>
      <c r="FR146" s="458"/>
      <c r="FS146" s="458"/>
      <c r="FT146" s="458"/>
      <c r="FU146" s="458"/>
      <c r="FV146" s="460"/>
    </row>
    <row r="147" spans="3:178" ht="3.75" customHeight="1" x14ac:dyDescent="0.15">
      <c r="C147" s="449"/>
      <c r="D147" s="433"/>
      <c r="E147" s="433"/>
      <c r="F147" s="433"/>
      <c r="G147" s="433"/>
      <c r="H147" s="433"/>
      <c r="I147" s="433"/>
      <c r="J147" s="433"/>
      <c r="K147" s="433"/>
      <c r="L147" s="433"/>
      <c r="M147" s="433"/>
      <c r="N147" s="433"/>
      <c r="O147" s="1598"/>
      <c r="P147" s="1599"/>
      <c r="Q147" s="1599"/>
      <c r="R147" s="1599"/>
      <c r="S147" s="1599"/>
      <c r="T147" s="1599"/>
      <c r="U147" s="1599"/>
      <c r="V147" s="1599"/>
      <c r="W147" s="1599"/>
      <c r="X147" s="1599"/>
      <c r="Y147" s="1599"/>
      <c r="Z147" s="1599"/>
      <c r="AA147" s="1599"/>
      <c r="AB147" s="1599"/>
      <c r="AC147" s="1599"/>
      <c r="AD147" s="1599"/>
      <c r="AE147" s="1599"/>
      <c r="AF147" s="1599"/>
      <c r="AG147" s="1599"/>
      <c r="AH147" s="1599"/>
      <c r="AI147" s="1599"/>
      <c r="AJ147" s="1599"/>
      <c r="AK147" s="1599"/>
      <c r="AL147" s="1599"/>
      <c r="AM147" s="1599"/>
      <c r="AN147" s="1599"/>
      <c r="AO147" s="1599"/>
      <c r="AP147" s="1599"/>
      <c r="AQ147" s="1599"/>
      <c r="AR147" s="1599"/>
      <c r="AS147" s="1599"/>
      <c r="AT147" s="1599"/>
      <c r="AU147" s="1599"/>
      <c r="AV147" s="1599"/>
      <c r="AW147" s="1599"/>
      <c r="AX147" s="1599"/>
      <c r="AY147" s="1599"/>
      <c r="AZ147" s="1599"/>
      <c r="BA147" s="1599"/>
      <c r="BB147" s="1599"/>
      <c r="BC147" s="1599"/>
      <c r="BD147" s="1599"/>
      <c r="BE147" s="1599"/>
      <c r="BF147" s="1599"/>
      <c r="BG147" s="1599"/>
      <c r="BH147" s="1599"/>
      <c r="BI147" s="1599"/>
      <c r="BJ147" s="1599"/>
      <c r="BK147" s="1599"/>
      <c r="BL147" s="1599"/>
      <c r="BM147" s="1599"/>
      <c r="BN147" s="1599"/>
      <c r="BO147" s="1599"/>
      <c r="BP147" s="1599"/>
      <c r="BQ147" s="1599"/>
      <c r="BR147" s="1599"/>
      <c r="BS147" s="1599"/>
      <c r="BT147" s="1600"/>
      <c r="BU147" s="458"/>
      <c r="BV147" s="458"/>
      <c r="BW147" s="458"/>
      <c r="BX147" s="458"/>
      <c r="BY147" s="458"/>
      <c r="BZ147" s="458"/>
      <c r="CA147" s="458"/>
      <c r="CB147" s="458"/>
      <c r="CC147" s="458"/>
      <c r="CD147" s="458"/>
      <c r="CE147" s="458"/>
      <c r="CF147" s="460"/>
      <c r="CG147" s="431"/>
      <c r="CH147" s="431"/>
      <c r="CS147" s="449"/>
      <c r="CT147" s="433"/>
      <c r="CU147" s="433"/>
      <c r="CV147" s="433"/>
      <c r="CW147" s="433"/>
      <c r="CX147" s="433"/>
      <c r="CY147" s="433"/>
      <c r="CZ147" s="433"/>
      <c r="DA147" s="433"/>
      <c r="DB147" s="433"/>
      <c r="DC147" s="433"/>
      <c r="DD147" s="433"/>
      <c r="DE147" s="1598"/>
      <c r="DF147" s="1599"/>
      <c r="DG147" s="1599"/>
      <c r="DH147" s="1599"/>
      <c r="DI147" s="1599"/>
      <c r="DJ147" s="1599"/>
      <c r="DK147" s="1599"/>
      <c r="DL147" s="1599"/>
      <c r="DM147" s="1599"/>
      <c r="DN147" s="1599"/>
      <c r="DO147" s="1599"/>
      <c r="DP147" s="1599"/>
      <c r="DQ147" s="1599"/>
      <c r="DR147" s="1599"/>
      <c r="DS147" s="1599"/>
      <c r="DT147" s="1599"/>
      <c r="DU147" s="1599"/>
      <c r="DV147" s="1599"/>
      <c r="DW147" s="1599"/>
      <c r="DX147" s="1599"/>
      <c r="DY147" s="1599"/>
      <c r="DZ147" s="1599"/>
      <c r="EA147" s="1599"/>
      <c r="EB147" s="1599"/>
      <c r="EC147" s="1599"/>
      <c r="ED147" s="1599"/>
      <c r="EE147" s="1599"/>
      <c r="EF147" s="1599"/>
      <c r="EG147" s="1599"/>
      <c r="EH147" s="1599"/>
      <c r="EI147" s="1599"/>
      <c r="EJ147" s="1599"/>
      <c r="EK147" s="1599"/>
      <c r="EL147" s="1599"/>
      <c r="EM147" s="1599"/>
      <c r="EN147" s="1599"/>
      <c r="EO147" s="1599"/>
      <c r="EP147" s="1599"/>
      <c r="EQ147" s="1599"/>
      <c r="ER147" s="1599"/>
      <c r="ES147" s="1599"/>
      <c r="ET147" s="1599"/>
      <c r="EU147" s="1599"/>
      <c r="EV147" s="1599"/>
      <c r="EW147" s="1599"/>
      <c r="EX147" s="1599"/>
      <c r="EY147" s="1599"/>
      <c r="EZ147" s="1599"/>
      <c r="FA147" s="1599"/>
      <c r="FB147" s="1599"/>
      <c r="FC147" s="1599"/>
      <c r="FD147" s="1599"/>
      <c r="FE147" s="1599"/>
      <c r="FF147" s="1599"/>
      <c r="FG147" s="1599"/>
      <c r="FH147" s="1599"/>
      <c r="FI147" s="1599"/>
      <c r="FJ147" s="1600"/>
      <c r="FK147" s="458"/>
      <c r="FL147" s="458"/>
      <c r="FM147" s="458"/>
      <c r="FN147" s="458"/>
      <c r="FO147" s="458"/>
      <c r="FP147" s="458"/>
      <c r="FQ147" s="458"/>
      <c r="FR147" s="458"/>
      <c r="FS147" s="458"/>
      <c r="FT147" s="458"/>
      <c r="FU147" s="458"/>
      <c r="FV147" s="460"/>
    </row>
    <row r="148" spans="3:178" ht="3.75" customHeight="1" x14ac:dyDescent="0.15">
      <c r="C148" s="449"/>
      <c r="D148" s="433"/>
      <c r="E148" s="433"/>
      <c r="F148" s="433"/>
      <c r="G148" s="433"/>
      <c r="H148" s="433"/>
      <c r="I148" s="433"/>
      <c r="J148" s="433"/>
      <c r="K148" s="433"/>
      <c r="L148" s="433"/>
      <c r="M148" s="433"/>
      <c r="N148" s="433"/>
      <c r="O148" s="1598"/>
      <c r="P148" s="1599"/>
      <c r="Q148" s="1599"/>
      <c r="R148" s="1599"/>
      <c r="S148" s="1599"/>
      <c r="T148" s="1599"/>
      <c r="U148" s="1599"/>
      <c r="V148" s="1599"/>
      <c r="W148" s="1599"/>
      <c r="X148" s="1599"/>
      <c r="Y148" s="1599"/>
      <c r="Z148" s="1599"/>
      <c r="AA148" s="1599"/>
      <c r="AB148" s="1599"/>
      <c r="AC148" s="1599"/>
      <c r="AD148" s="1599"/>
      <c r="AE148" s="1599"/>
      <c r="AF148" s="1599"/>
      <c r="AG148" s="1599"/>
      <c r="AH148" s="1599"/>
      <c r="AI148" s="1599"/>
      <c r="AJ148" s="1599"/>
      <c r="AK148" s="1599"/>
      <c r="AL148" s="1599"/>
      <c r="AM148" s="1599"/>
      <c r="AN148" s="1599"/>
      <c r="AO148" s="1599"/>
      <c r="AP148" s="1599"/>
      <c r="AQ148" s="1599"/>
      <c r="AR148" s="1599"/>
      <c r="AS148" s="1599"/>
      <c r="AT148" s="1599"/>
      <c r="AU148" s="1599"/>
      <c r="AV148" s="1599"/>
      <c r="AW148" s="1599"/>
      <c r="AX148" s="1599"/>
      <c r="AY148" s="1599"/>
      <c r="AZ148" s="1599"/>
      <c r="BA148" s="1599"/>
      <c r="BB148" s="1599"/>
      <c r="BC148" s="1599"/>
      <c r="BD148" s="1599"/>
      <c r="BE148" s="1599"/>
      <c r="BF148" s="1599"/>
      <c r="BG148" s="1599"/>
      <c r="BH148" s="1599"/>
      <c r="BI148" s="1599"/>
      <c r="BJ148" s="1599"/>
      <c r="BK148" s="1599"/>
      <c r="BL148" s="1599"/>
      <c r="BM148" s="1599"/>
      <c r="BN148" s="1599"/>
      <c r="BO148" s="1599"/>
      <c r="BP148" s="1599"/>
      <c r="BQ148" s="1599"/>
      <c r="BR148" s="1599"/>
      <c r="BS148" s="1599"/>
      <c r="BT148" s="1600"/>
      <c r="BU148" s="458"/>
      <c r="BV148" s="458"/>
      <c r="BW148" s="458"/>
      <c r="BX148" s="458"/>
      <c r="BY148" s="458"/>
      <c r="BZ148" s="458"/>
      <c r="CA148" s="458"/>
      <c r="CB148" s="458"/>
      <c r="CC148" s="458"/>
      <c r="CD148" s="458"/>
      <c r="CE148" s="458"/>
      <c r="CF148" s="460"/>
      <c r="CG148" s="431"/>
      <c r="CH148" s="431"/>
      <c r="CS148" s="449"/>
      <c r="CT148" s="433"/>
      <c r="CU148" s="433"/>
      <c r="CV148" s="433"/>
      <c r="CW148" s="433"/>
      <c r="CX148" s="433"/>
      <c r="CY148" s="433"/>
      <c r="CZ148" s="433"/>
      <c r="DA148" s="433"/>
      <c r="DB148" s="433"/>
      <c r="DC148" s="433"/>
      <c r="DD148" s="433"/>
      <c r="DE148" s="1598"/>
      <c r="DF148" s="1599"/>
      <c r="DG148" s="1599"/>
      <c r="DH148" s="1599"/>
      <c r="DI148" s="1599"/>
      <c r="DJ148" s="1599"/>
      <c r="DK148" s="1599"/>
      <c r="DL148" s="1599"/>
      <c r="DM148" s="1599"/>
      <c r="DN148" s="1599"/>
      <c r="DO148" s="1599"/>
      <c r="DP148" s="1599"/>
      <c r="DQ148" s="1599"/>
      <c r="DR148" s="1599"/>
      <c r="DS148" s="1599"/>
      <c r="DT148" s="1599"/>
      <c r="DU148" s="1599"/>
      <c r="DV148" s="1599"/>
      <c r="DW148" s="1599"/>
      <c r="DX148" s="1599"/>
      <c r="DY148" s="1599"/>
      <c r="DZ148" s="1599"/>
      <c r="EA148" s="1599"/>
      <c r="EB148" s="1599"/>
      <c r="EC148" s="1599"/>
      <c r="ED148" s="1599"/>
      <c r="EE148" s="1599"/>
      <c r="EF148" s="1599"/>
      <c r="EG148" s="1599"/>
      <c r="EH148" s="1599"/>
      <c r="EI148" s="1599"/>
      <c r="EJ148" s="1599"/>
      <c r="EK148" s="1599"/>
      <c r="EL148" s="1599"/>
      <c r="EM148" s="1599"/>
      <c r="EN148" s="1599"/>
      <c r="EO148" s="1599"/>
      <c r="EP148" s="1599"/>
      <c r="EQ148" s="1599"/>
      <c r="ER148" s="1599"/>
      <c r="ES148" s="1599"/>
      <c r="ET148" s="1599"/>
      <c r="EU148" s="1599"/>
      <c r="EV148" s="1599"/>
      <c r="EW148" s="1599"/>
      <c r="EX148" s="1599"/>
      <c r="EY148" s="1599"/>
      <c r="EZ148" s="1599"/>
      <c r="FA148" s="1599"/>
      <c r="FB148" s="1599"/>
      <c r="FC148" s="1599"/>
      <c r="FD148" s="1599"/>
      <c r="FE148" s="1599"/>
      <c r="FF148" s="1599"/>
      <c r="FG148" s="1599"/>
      <c r="FH148" s="1599"/>
      <c r="FI148" s="1599"/>
      <c r="FJ148" s="1600"/>
      <c r="FK148" s="458"/>
      <c r="FL148" s="458"/>
      <c r="FM148" s="458"/>
      <c r="FN148" s="458"/>
      <c r="FO148" s="458"/>
      <c r="FP148" s="458"/>
      <c r="FQ148" s="458"/>
      <c r="FR148" s="458"/>
      <c r="FS148" s="458"/>
      <c r="FT148" s="458"/>
      <c r="FU148" s="458"/>
      <c r="FV148" s="460"/>
    </row>
    <row r="149" spans="3:178" ht="3.75" customHeight="1" x14ac:dyDescent="0.15">
      <c r="C149" s="449"/>
      <c r="D149" s="433"/>
      <c r="E149" s="433"/>
      <c r="F149" s="433"/>
      <c r="G149" s="433"/>
      <c r="H149" s="433"/>
      <c r="I149" s="433"/>
      <c r="J149" s="433"/>
      <c r="K149" s="433"/>
      <c r="L149" s="433"/>
      <c r="M149" s="433"/>
      <c r="N149" s="433"/>
      <c r="O149" s="1598"/>
      <c r="P149" s="1599"/>
      <c r="Q149" s="1599"/>
      <c r="R149" s="1599"/>
      <c r="S149" s="1599"/>
      <c r="T149" s="1599"/>
      <c r="U149" s="1599"/>
      <c r="V149" s="1599"/>
      <c r="W149" s="1599"/>
      <c r="X149" s="1599"/>
      <c r="Y149" s="1599"/>
      <c r="Z149" s="1599"/>
      <c r="AA149" s="1599"/>
      <c r="AB149" s="1599"/>
      <c r="AC149" s="1599"/>
      <c r="AD149" s="1599"/>
      <c r="AE149" s="1599"/>
      <c r="AF149" s="1599"/>
      <c r="AG149" s="1599"/>
      <c r="AH149" s="1599"/>
      <c r="AI149" s="1599"/>
      <c r="AJ149" s="1599"/>
      <c r="AK149" s="1599"/>
      <c r="AL149" s="1599"/>
      <c r="AM149" s="1599"/>
      <c r="AN149" s="1599"/>
      <c r="AO149" s="1599"/>
      <c r="AP149" s="1599"/>
      <c r="AQ149" s="1599"/>
      <c r="AR149" s="1599"/>
      <c r="AS149" s="1599"/>
      <c r="AT149" s="1599"/>
      <c r="AU149" s="1599"/>
      <c r="AV149" s="1599"/>
      <c r="AW149" s="1599"/>
      <c r="AX149" s="1599"/>
      <c r="AY149" s="1599"/>
      <c r="AZ149" s="1599"/>
      <c r="BA149" s="1599"/>
      <c r="BB149" s="1599"/>
      <c r="BC149" s="1599"/>
      <c r="BD149" s="1599"/>
      <c r="BE149" s="1599"/>
      <c r="BF149" s="1599"/>
      <c r="BG149" s="1599"/>
      <c r="BH149" s="1599"/>
      <c r="BI149" s="1599"/>
      <c r="BJ149" s="1599"/>
      <c r="BK149" s="1599"/>
      <c r="BL149" s="1599"/>
      <c r="BM149" s="1599"/>
      <c r="BN149" s="1599"/>
      <c r="BO149" s="1599"/>
      <c r="BP149" s="1599"/>
      <c r="BQ149" s="1599"/>
      <c r="BR149" s="1599"/>
      <c r="BS149" s="1599"/>
      <c r="BT149" s="1600"/>
      <c r="BU149" s="458"/>
      <c r="BV149" s="458"/>
      <c r="BW149" s="458"/>
      <c r="BX149" s="458"/>
      <c r="BY149" s="458"/>
      <c r="BZ149" s="458"/>
      <c r="CA149" s="458"/>
      <c r="CB149" s="458"/>
      <c r="CC149" s="458"/>
      <c r="CD149" s="458"/>
      <c r="CE149" s="458"/>
      <c r="CF149" s="460"/>
      <c r="CG149" s="431"/>
      <c r="CH149" s="431"/>
      <c r="CS149" s="449"/>
      <c r="CT149" s="433"/>
      <c r="CU149" s="433"/>
      <c r="CV149" s="433"/>
      <c r="CW149" s="433"/>
      <c r="CX149" s="433"/>
      <c r="CY149" s="433"/>
      <c r="CZ149" s="433"/>
      <c r="DA149" s="433"/>
      <c r="DB149" s="433"/>
      <c r="DC149" s="433"/>
      <c r="DD149" s="433"/>
      <c r="DE149" s="1598"/>
      <c r="DF149" s="1599"/>
      <c r="DG149" s="1599"/>
      <c r="DH149" s="1599"/>
      <c r="DI149" s="1599"/>
      <c r="DJ149" s="1599"/>
      <c r="DK149" s="1599"/>
      <c r="DL149" s="1599"/>
      <c r="DM149" s="1599"/>
      <c r="DN149" s="1599"/>
      <c r="DO149" s="1599"/>
      <c r="DP149" s="1599"/>
      <c r="DQ149" s="1599"/>
      <c r="DR149" s="1599"/>
      <c r="DS149" s="1599"/>
      <c r="DT149" s="1599"/>
      <c r="DU149" s="1599"/>
      <c r="DV149" s="1599"/>
      <c r="DW149" s="1599"/>
      <c r="DX149" s="1599"/>
      <c r="DY149" s="1599"/>
      <c r="DZ149" s="1599"/>
      <c r="EA149" s="1599"/>
      <c r="EB149" s="1599"/>
      <c r="EC149" s="1599"/>
      <c r="ED149" s="1599"/>
      <c r="EE149" s="1599"/>
      <c r="EF149" s="1599"/>
      <c r="EG149" s="1599"/>
      <c r="EH149" s="1599"/>
      <c r="EI149" s="1599"/>
      <c r="EJ149" s="1599"/>
      <c r="EK149" s="1599"/>
      <c r="EL149" s="1599"/>
      <c r="EM149" s="1599"/>
      <c r="EN149" s="1599"/>
      <c r="EO149" s="1599"/>
      <c r="EP149" s="1599"/>
      <c r="EQ149" s="1599"/>
      <c r="ER149" s="1599"/>
      <c r="ES149" s="1599"/>
      <c r="ET149" s="1599"/>
      <c r="EU149" s="1599"/>
      <c r="EV149" s="1599"/>
      <c r="EW149" s="1599"/>
      <c r="EX149" s="1599"/>
      <c r="EY149" s="1599"/>
      <c r="EZ149" s="1599"/>
      <c r="FA149" s="1599"/>
      <c r="FB149" s="1599"/>
      <c r="FC149" s="1599"/>
      <c r="FD149" s="1599"/>
      <c r="FE149" s="1599"/>
      <c r="FF149" s="1599"/>
      <c r="FG149" s="1599"/>
      <c r="FH149" s="1599"/>
      <c r="FI149" s="1599"/>
      <c r="FJ149" s="1600"/>
      <c r="FK149" s="458"/>
      <c r="FL149" s="458"/>
      <c r="FM149" s="458"/>
      <c r="FN149" s="458"/>
      <c r="FO149" s="458"/>
      <c r="FP149" s="458"/>
      <c r="FQ149" s="458"/>
      <c r="FR149" s="458"/>
      <c r="FS149" s="458"/>
      <c r="FT149" s="458"/>
      <c r="FU149" s="458"/>
      <c r="FV149" s="460"/>
    </row>
    <row r="150" spans="3:178" ht="3.75" customHeight="1" thickBot="1" x14ac:dyDescent="0.2">
      <c r="C150" s="449"/>
      <c r="D150" s="433"/>
      <c r="E150" s="433"/>
      <c r="F150" s="433"/>
      <c r="G150" s="433"/>
      <c r="H150" s="433"/>
      <c r="I150" s="433"/>
      <c r="J150" s="433"/>
      <c r="K150" s="433"/>
      <c r="L150" s="433"/>
      <c r="M150" s="433"/>
      <c r="N150" s="433"/>
      <c r="O150" s="1601"/>
      <c r="P150" s="1602"/>
      <c r="Q150" s="1602"/>
      <c r="R150" s="1602"/>
      <c r="S150" s="1602"/>
      <c r="T150" s="1602"/>
      <c r="U150" s="1602"/>
      <c r="V150" s="1602"/>
      <c r="W150" s="1602"/>
      <c r="X150" s="1602"/>
      <c r="Y150" s="1602"/>
      <c r="Z150" s="1602"/>
      <c r="AA150" s="1602"/>
      <c r="AB150" s="1602"/>
      <c r="AC150" s="1602"/>
      <c r="AD150" s="1602"/>
      <c r="AE150" s="1602"/>
      <c r="AF150" s="1602"/>
      <c r="AG150" s="1602"/>
      <c r="AH150" s="1602"/>
      <c r="AI150" s="1602"/>
      <c r="AJ150" s="1602"/>
      <c r="AK150" s="1602"/>
      <c r="AL150" s="1602"/>
      <c r="AM150" s="1602"/>
      <c r="AN150" s="1602"/>
      <c r="AO150" s="1602"/>
      <c r="AP150" s="1602"/>
      <c r="AQ150" s="1602"/>
      <c r="AR150" s="1602"/>
      <c r="AS150" s="1602"/>
      <c r="AT150" s="1602"/>
      <c r="AU150" s="1602"/>
      <c r="AV150" s="1602"/>
      <c r="AW150" s="1602"/>
      <c r="AX150" s="1602"/>
      <c r="AY150" s="1602"/>
      <c r="AZ150" s="1602"/>
      <c r="BA150" s="1602"/>
      <c r="BB150" s="1602"/>
      <c r="BC150" s="1602"/>
      <c r="BD150" s="1602"/>
      <c r="BE150" s="1602"/>
      <c r="BF150" s="1602"/>
      <c r="BG150" s="1602"/>
      <c r="BH150" s="1602"/>
      <c r="BI150" s="1602"/>
      <c r="BJ150" s="1602"/>
      <c r="BK150" s="1602"/>
      <c r="BL150" s="1602"/>
      <c r="BM150" s="1602"/>
      <c r="BN150" s="1602"/>
      <c r="BO150" s="1602"/>
      <c r="BP150" s="1602"/>
      <c r="BQ150" s="1602"/>
      <c r="BR150" s="1602"/>
      <c r="BS150" s="1602"/>
      <c r="BT150" s="1603"/>
      <c r="BU150" s="458"/>
      <c r="BV150" s="458"/>
      <c r="BW150" s="458"/>
      <c r="BX150" s="458"/>
      <c r="BY150" s="458"/>
      <c r="BZ150" s="458"/>
      <c r="CA150" s="458"/>
      <c r="CB150" s="458"/>
      <c r="CC150" s="458"/>
      <c r="CD150" s="458"/>
      <c r="CE150" s="458"/>
      <c r="CF150" s="460"/>
      <c r="CG150" s="431"/>
      <c r="CH150" s="431"/>
      <c r="CS150" s="449"/>
      <c r="CT150" s="433"/>
      <c r="CU150" s="433"/>
      <c r="CV150" s="433"/>
      <c r="CW150" s="433"/>
      <c r="CX150" s="433"/>
      <c r="CY150" s="433"/>
      <c r="CZ150" s="433"/>
      <c r="DA150" s="433"/>
      <c r="DB150" s="433"/>
      <c r="DC150" s="433"/>
      <c r="DD150" s="433"/>
      <c r="DE150" s="1601"/>
      <c r="DF150" s="1602"/>
      <c r="DG150" s="1602"/>
      <c r="DH150" s="1602"/>
      <c r="DI150" s="1602"/>
      <c r="DJ150" s="1602"/>
      <c r="DK150" s="1602"/>
      <c r="DL150" s="1602"/>
      <c r="DM150" s="1602"/>
      <c r="DN150" s="1602"/>
      <c r="DO150" s="1602"/>
      <c r="DP150" s="1602"/>
      <c r="DQ150" s="1602"/>
      <c r="DR150" s="1602"/>
      <c r="DS150" s="1602"/>
      <c r="DT150" s="1602"/>
      <c r="DU150" s="1602"/>
      <c r="DV150" s="1602"/>
      <c r="DW150" s="1602"/>
      <c r="DX150" s="1602"/>
      <c r="DY150" s="1602"/>
      <c r="DZ150" s="1602"/>
      <c r="EA150" s="1602"/>
      <c r="EB150" s="1602"/>
      <c r="EC150" s="1602"/>
      <c r="ED150" s="1602"/>
      <c r="EE150" s="1602"/>
      <c r="EF150" s="1602"/>
      <c r="EG150" s="1602"/>
      <c r="EH150" s="1602"/>
      <c r="EI150" s="1602"/>
      <c r="EJ150" s="1602"/>
      <c r="EK150" s="1602"/>
      <c r="EL150" s="1602"/>
      <c r="EM150" s="1602"/>
      <c r="EN150" s="1602"/>
      <c r="EO150" s="1602"/>
      <c r="EP150" s="1602"/>
      <c r="EQ150" s="1602"/>
      <c r="ER150" s="1602"/>
      <c r="ES150" s="1602"/>
      <c r="ET150" s="1602"/>
      <c r="EU150" s="1602"/>
      <c r="EV150" s="1602"/>
      <c r="EW150" s="1602"/>
      <c r="EX150" s="1602"/>
      <c r="EY150" s="1602"/>
      <c r="EZ150" s="1602"/>
      <c r="FA150" s="1602"/>
      <c r="FB150" s="1602"/>
      <c r="FC150" s="1602"/>
      <c r="FD150" s="1602"/>
      <c r="FE150" s="1602"/>
      <c r="FF150" s="1602"/>
      <c r="FG150" s="1602"/>
      <c r="FH150" s="1602"/>
      <c r="FI150" s="1602"/>
      <c r="FJ150" s="1603"/>
      <c r="FK150" s="458"/>
      <c r="FL150" s="458"/>
      <c r="FM150" s="458"/>
      <c r="FN150" s="458"/>
      <c r="FO150" s="458"/>
      <c r="FP150" s="458"/>
      <c r="FQ150" s="458"/>
      <c r="FR150" s="458"/>
      <c r="FS150" s="458"/>
      <c r="FT150" s="458"/>
      <c r="FU150" s="458"/>
      <c r="FV150" s="460"/>
    </row>
    <row r="151" spans="3:178" ht="3.75" customHeight="1" thickTop="1" x14ac:dyDescent="0.15">
      <c r="C151" s="449"/>
      <c r="D151" s="433"/>
      <c r="E151" s="433"/>
      <c r="F151" s="433"/>
      <c r="G151" s="433"/>
      <c r="H151" s="433"/>
      <c r="I151" s="433"/>
      <c r="J151" s="433"/>
      <c r="K151" s="433"/>
      <c r="L151" s="433"/>
      <c r="M151" s="433"/>
      <c r="N151" s="433"/>
      <c r="O151" s="433"/>
      <c r="P151" s="433"/>
      <c r="Q151" s="453"/>
      <c r="R151" s="453"/>
      <c r="S151" s="453"/>
      <c r="T151" s="453"/>
      <c r="U151" s="453"/>
      <c r="V151" s="453"/>
      <c r="W151" s="453"/>
      <c r="X151" s="453"/>
      <c r="Y151" s="453"/>
      <c r="Z151" s="453"/>
      <c r="AA151" s="453"/>
      <c r="AB151" s="453"/>
      <c r="AC151" s="453"/>
      <c r="AD151" s="453"/>
      <c r="AE151" s="453"/>
      <c r="AF151" s="453"/>
      <c r="AG151" s="453"/>
      <c r="AH151" s="453"/>
      <c r="AI151" s="453"/>
      <c r="AJ151" s="453"/>
      <c r="AK151" s="453"/>
      <c r="AL151" s="453"/>
      <c r="AM151" s="453"/>
      <c r="AN151" s="453"/>
      <c r="AO151" s="453"/>
      <c r="AP151" s="453"/>
      <c r="AQ151" s="453"/>
      <c r="AR151" s="453"/>
      <c r="AS151" s="453"/>
      <c r="AT151" s="453"/>
      <c r="AU151" s="453"/>
      <c r="AV151" s="453"/>
      <c r="AW151" s="453"/>
      <c r="AX151" s="453"/>
      <c r="AY151" s="453"/>
      <c r="AZ151" s="453"/>
      <c r="BA151" s="453"/>
      <c r="BB151" s="453"/>
      <c r="BC151" s="453"/>
      <c r="BD151" s="453"/>
      <c r="BE151" s="453"/>
      <c r="BF151" s="453"/>
      <c r="BG151" s="453"/>
      <c r="BH151" s="453"/>
      <c r="BI151" s="453"/>
      <c r="BJ151" s="453"/>
      <c r="BK151" s="453"/>
      <c r="BL151" s="453"/>
      <c r="BM151" s="453"/>
      <c r="BN151" s="453"/>
      <c r="BO151" s="453"/>
      <c r="BP151" s="453"/>
      <c r="BQ151" s="453"/>
      <c r="BR151" s="453"/>
      <c r="BS151" s="437"/>
      <c r="BT151" s="458" t="s">
        <v>1094</v>
      </c>
      <c r="BU151" s="458"/>
      <c r="BV151" s="458"/>
      <c r="BW151" s="458"/>
      <c r="BX151" s="458"/>
      <c r="BY151" s="458"/>
      <c r="BZ151" s="458"/>
      <c r="CA151" s="458"/>
      <c r="CB151" s="458"/>
      <c r="CC151" s="458"/>
      <c r="CD151" s="458"/>
      <c r="CE151" s="458"/>
      <c r="CF151" s="460"/>
      <c r="CG151" s="431"/>
      <c r="CH151" s="431"/>
      <c r="CS151" s="449"/>
      <c r="CT151" s="433"/>
      <c r="CU151" s="433"/>
      <c r="CV151" s="433"/>
      <c r="CW151" s="433"/>
      <c r="CX151" s="433"/>
      <c r="CY151" s="433"/>
      <c r="CZ151" s="433"/>
      <c r="DA151" s="433"/>
      <c r="DB151" s="433"/>
      <c r="DC151" s="433"/>
      <c r="DD151" s="433"/>
      <c r="DE151" s="433"/>
      <c r="DF151" s="433"/>
      <c r="DG151" s="453"/>
      <c r="DH151" s="453"/>
      <c r="DI151" s="453"/>
      <c r="DJ151" s="453"/>
      <c r="DK151" s="453"/>
      <c r="DL151" s="453"/>
      <c r="DM151" s="453"/>
      <c r="DN151" s="453"/>
      <c r="DO151" s="453"/>
      <c r="DP151" s="453"/>
      <c r="DQ151" s="453"/>
      <c r="DR151" s="453"/>
      <c r="DS151" s="453"/>
      <c r="DT151" s="453"/>
      <c r="DU151" s="453"/>
      <c r="DV151" s="453"/>
      <c r="DW151" s="453"/>
      <c r="DX151" s="453"/>
      <c r="DY151" s="453"/>
      <c r="DZ151" s="453"/>
      <c r="EA151" s="453"/>
      <c r="EB151" s="453"/>
      <c r="EC151" s="453"/>
      <c r="ED151" s="453"/>
      <c r="EE151" s="453"/>
      <c r="EF151" s="453"/>
      <c r="EG151" s="453"/>
      <c r="EH151" s="453"/>
      <c r="EI151" s="453"/>
      <c r="EJ151" s="453"/>
      <c r="EK151" s="453"/>
      <c r="EL151" s="453"/>
      <c r="EM151" s="453"/>
      <c r="EN151" s="453"/>
      <c r="EO151" s="453"/>
      <c r="EP151" s="453"/>
      <c r="EQ151" s="453"/>
      <c r="ER151" s="453"/>
      <c r="ES151" s="453"/>
      <c r="ET151" s="453"/>
      <c r="EU151" s="453"/>
      <c r="EV151" s="453"/>
      <c r="EW151" s="453"/>
      <c r="EX151" s="453"/>
      <c r="EY151" s="453"/>
      <c r="EZ151" s="453"/>
      <c r="FA151" s="453"/>
      <c r="FB151" s="453"/>
      <c r="FC151" s="453"/>
      <c r="FD151" s="453"/>
      <c r="FE151" s="453"/>
      <c r="FF151" s="453"/>
      <c r="FG151" s="453"/>
      <c r="FH151" s="453"/>
      <c r="FI151" s="437"/>
      <c r="FJ151" s="458" t="s">
        <v>1094</v>
      </c>
      <c r="FK151" s="458"/>
      <c r="FL151" s="458"/>
      <c r="FM151" s="458"/>
      <c r="FN151" s="458"/>
      <c r="FO151" s="458"/>
      <c r="FP151" s="458"/>
      <c r="FQ151" s="458"/>
      <c r="FR151" s="458"/>
      <c r="FS151" s="458"/>
      <c r="FT151" s="458"/>
      <c r="FU151" s="458"/>
      <c r="FV151" s="460"/>
    </row>
    <row r="152" spans="3:178" ht="3.75" customHeight="1" x14ac:dyDescent="0.15">
      <c r="C152" s="449"/>
      <c r="D152" s="433"/>
      <c r="E152" s="433"/>
      <c r="F152" s="433"/>
      <c r="G152" s="433"/>
      <c r="H152" s="433"/>
      <c r="I152" s="433"/>
      <c r="J152" s="433"/>
      <c r="K152" s="433"/>
      <c r="L152" s="433"/>
      <c r="M152" s="433"/>
      <c r="N152" s="433"/>
      <c r="O152" s="433"/>
      <c r="P152" s="433"/>
      <c r="Q152" s="453"/>
      <c r="R152" s="453"/>
      <c r="S152" s="453"/>
      <c r="T152" s="453"/>
      <c r="U152" s="453"/>
      <c r="V152" s="453"/>
      <c r="W152" s="453"/>
      <c r="X152" s="453"/>
      <c r="Y152" s="453"/>
      <c r="Z152" s="453"/>
      <c r="AA152" s="453"/>
      <c r="AB152" s="453"/>
      <c r="AC152" s="453"/>
      <c r="AD152" s="453"/>
      <c r="AE152" s="453"/>
      <c r="AF152" s="453"/>
      <c r="AG152" s="453"/>
      <c r="AH152" s="453"/>
      <c r="AI152" s="453"/>
      <c r="AJ152" s="453"/>
      <c r="AK152" s="453"/>
      <c r="AL152" s="453"/>
      <c r="AM152" s="453"/>
      <c r="AN152" s="453"/>
      <c r="AO152" s="453"/>
      <c r="AP152" s="453"/>
      <c r="AQ152" s="453"/>
      <c r="AR152" s="453"/>
      <c r="AS152" s="453"/>
      <c r="AT152" s="453"/>
      <c r="AU152" s="453"/>
      <c r="AV152" s="453"/>
      <c r="AW152" s="453"/>
      <c r="AX152" s="453"/>
      <c r="AY152" s="453"/>
      <c r="AZ152" s="453"/>
      <c r="BA152" s="453"/>
      <c r="BB152" s="453"/>
      <c r="BC152" s="453"/>
      <c r="BD152" s="453"/>
      <c r="BE152" s="453"/>
      <c r="BF152" s="453"/>
      <c r="BG152" s="453"/>
      <c r="BH152" s="453"/>
      <c r="BI152" s="453"/>
      <c r="BJ152" s="453"/>
      <c r="BK152" s="453"/>
      <c r="BL152" s="453"/>
      <c r="BM152" s="453"/>
      <c r="BN152" s="453"/>
      <c r="BO152" s="453"/>
      <c r="BP152" s="453"/>
      <c r="BQ152" s="453"/>
      <c r="BR152" s="453"/>
      <c r="BS152" s="437"/>
      <c r="BT152" s="458"/>
      <c r="BU152" s="458"/>
      <c r="BV152" s="458"/>
      <c r="BW152" s="458"/>
      <c r="BX152" s="458"/>
      <c r="BY152" s="458"/>
      <c r="BZ152" s="458"/>
      <c r="CA152" s="458"/>
      <c r="CB152" s="458"/>
      <c r="CC152" s="458"/>
      <c r="CD152" s="458"/>
      <c r="CE152" s="458"/>
      <c r="CF152" s="460"/>
      <c r="CG152" s="431"/>
      <c r="CH152" s="431"/>
      <c r="CS152" s="449"/>
      <c r="CT152" s="433"/>
      <c r="CU152" s="433"/>
      <c r="CV152" s="433"/>
      <c r="CW152" s="433"/>
      <c r="CX152" s="433"/>
      <c r="CY152" s="433"/>
      <c r="CZ152" s="433"/>
      <c r="DA152" s="433"/>
      <c r="DB152" s="433"/>
      <c r="DC152" s="433"/>
      <c r="DD152" s="433"/>
      <c r="DE152" s="433"/>
      <c r="DF152" s="433"/>
      <c r="DG152" s="453"/>
      <c r="DH152" s="453"/>
      <c r="DI152" s="453"/>
      <c r="DJ152" s="453"/>
      <c r="DK152" s="453"/>
      <c r="DL152" s="453"/>
      <c r="DM152" s="453"/>
      <c r="DN152" s="453"/>
      <c r="DO152" s="453"/>
      <c r="DP152" s="453"/>
      <c r="DQ152" s="453"/>
      <c r="DR152" s="453"/>
      <c r="DS152" s="453"/>
      <c r="DT152" s="453"/>
      <c r="DU152" s="453"/>
      <c r="DV152" s="453"/>
      <c r="DW152" s="453"/>
      <c r="DX152" s="453"/>
      <c r="DY152" s="453"/>
      <c r="DZ152" s="453"/>
      <c r="EA152" s="453"/>
      <c r="EB152" s="453"/>
      <c r="EC152" s="453"/>
      <c r="ED152" s="453"/>
      <c r="EE152" s="453"/>
      <c r="EF152" s="453"/>
      <c r="EG152" s="453"/>
      <c r="EH152" s="453"/>
      <c r="EI152" s="453"/>
      <c r="EJ152" s="453"/>
      <c r="EK152" s="453"/>
      <c r="EL152" s="453"/>
      <c r="EM152" s="453"/>
      <c r="EN152" s="453"/>
      <c r="EO152" s="453"/>
      <c r="EP152" s="453"/>
      <c r="EQ152" s="453"/>
      <c r="ER152" s="453"/>
      <c r="ES152" s="453"/>
      <c r="ET152" s="453"/>
      <c r="EU152" s="453"/>
      <c r="EV152" s="453"/>
      <c r="EW152" s="453"/>
      <c r="EX152" s="453"/>
      <c r="EY152" s="453"/>
      <c r="EZ152" s="453"/>
      <c r="FA152" s="453"/>
      <c r="FB152" s="453"/>
      <c r="FC152" s="453"/>
      <c r="FD152" s="453"/>
      <c r="FE152" s="453"/>
      <c r="FF152" s="453"/>
      <c r="FG152" s="453"/>
      <c r="FH152" s="453"/>
      <c r="FI152" s="437"/>
      <c r="FJ152" s="458"/>
      <c r="FK152" s="458"/>
      <c r="FL152" s="458"/>
      <c r="FM152" s="458"/>
      <c r="FN152" s="458"/>
      <c r="FO152" s="458"/>
      <c r="FP152" s="458"/>
      <c r="FQ152" s="458"/>
      <c r="FR152" s="458"/>
      <c r="FS152" s="458"/>
      <c r="FT152" s="458"/>
      <c r="FU152" s="458"/>
      <c r="FV152" s="460"/>
    </row>
    <row r="153" spans="3:178" ht="3.75" customHeight="1" x14ac:dyDescent="0.15">
      <c r="C153" s="449"/>
      <c r="D153" s="433"/>
      <c r="E153" s="433"/>
      <c r="F153" s="433"/>
      <c r="G153" s="433"/>
      <c r="H153" s="433"/>
      <c r="I153" s="433"/>
      <c r="J153" s="433"/>
      <c r="K153" s="433"/>
      <c r="L153" s="433"/>
      <c r="M153" s="433"/>
      <c r="N153" s="433"/>
      <c r="O153" s="433"/>
      <c r="P153" s="433"/>
      <c r="BS153" s="437"/>
      <c r="BT153" s="458"/>
      <c r="BU153" s="458"/>
      <c r="BV153" s="458"/>
      <c r="BW153" s="458"/>
      <c r="BX153" s="458"/>
      <c r="BY153" s="458"/>
      <c r="BZ153" s="458"/>
      <c r="CA153" s="458"/>
      <c r="CB153" s="458"/>
      <c r="CC153" s="458"/>
      <c r="CD153" s="458"/>
      <c r="CE153" s="458"/>
      <c r="CF153" s="460"/>
      <c r="CG153" s="431"/>
      <c r="CH153" s="431"/>
      <c r="CS153" s="449"/>
      <c r="CT153" s="433"/>
      <c r="CU153" s="433"/>
      <c r="CV153" s="433"/>
      <c r="CW153" s="433"/>
      <c r="CX153" s="433"/>
      <c r="CY153" s="433"/>
      <c r="CZ153" s="433"/>
      <c r="DA153" s="433"/>
      <c r="DB153" s="433"/>
      <c r="DC153" s="433"/>
      <c r="DD153" s="433"/>
      <c r="DE153" s="433"/>
      <c r="DF153" s="433"/>
      <c r="FI153" s="437"/>
      <c r="FJ153" s="458"/>
      <c r="FK153" s="458"/>
      <c r="FL153" s="458"/>
      <c r="FM153" s="458"/>
      <c r="FN153" s="458"/>
      <c r="FO153" s="458"/>
      <c r="FP153" s="458"/>
      <c r="FQ153" s="458"/>
      <c r="FR153" s="458"/>
      <c r="FS153" s="458"/>
      <c r="FT153" s="458"/>
      <c r="FU153" s="458"/>
      <c r="FV153" s="460"/>
    </row>
    <row r="154" spans="3:178" ht="3.75" customHeight="1" x14ac:dyDescent="0.15">
      <c r="C154" s="449"/>
      <c r="D154" s="433"/>
      <c r="E154" s="433"/>
      <c r="F154" s="433"/>
      <c r="G154" s="433"/>
      <c r="H154" s="433"/>
      <c r="I154" s="433"/>
      <c r="J154" s="433"/>
      <c r="K154" s="433"/>
      <c r="L154" s="433"/>
      <c r="M154" s="433"/>
      <c r="N154" s="433"/>
      <c r="O154" s="433"/>
      <c r="P154" s="433"/>
      <c r="Q154" s="433"/>
      <c r="R154" s="433"/>
      <c r="S154" s="433"/>
      <c r="T154" s="433"/>
      <c r="U154" s="433"/>
      <c r="V154" s="433"/>
      <c r="W154" s="433"/>
      <c r="X154" s="433"/>
      <c r="Y154" s="433"/>
      <c r="Z154" s="433"/>
      <c r="AA154" s="433"/>
      <c r="AB154" s="433"/>
      <c r="AC154" s="433"/>
      <c r="AD154" s="433"/>
      <c r="AE154" s="433"/>
      <c r="AF154" s="433"/>
      <c r="AG154" s="433"/>
      <c r="AH154" s="433"/>
      <c r="AI154" s="433"/>
      <c r="AJ154" s="433"/>
      <c r="AK154" s="433"/>
      <c r="AL154" s="433"/>
      <c r="AM154" s="433"/>
      <c r="AN154" s="433"/>
      <c r="AO154" s="433"/>
      <c r="AP154" s="433"/>
      <c r="AQ154" s="433"/>
      <c r="AR154" s="433"/>
      <c r="AS154" s="433"/>
      <c r="AV154" s="458"/>
      <c r="AW154" s="458"/>
      <c r="AX154" s="458"/>
      <c r="AY154" s="458"/>
      <c r="AZ154" s="458"/>
      <c r="BA154" s="458"/>
      <c r="BB154" s="458"/>
      <c r="BC154" s="458"/>
      <c r="BD154" s="458"/>
      <c r="BE154" s="458"/>
      <c r="BF154" s="458"/>
      <c r="BG154" s="458"/>
      <c r="BH154" s="458"/>
      <c r="BI154" s="458"/>
      <c r="BJ154" s="458"/>
      <c r="BK154" s="458"/>
      <c r="BL154" s="458"/>
      <c r="BM154" s="458"/>
      <c r="BN154" s="458"/>
      <c r="BO154" s="458"/>
      <c r="BP154" s="458"/>
      <c r="BQ154" s="458"/>
      <c r="BR154" s="458"/>
      <c r="BS154" s="437"/>
      <c r="BT154" s="458"/>
      <c r="BU154" s="458"/>
      <c r="BV154" s="458"/>
      <c r="BW154" s="458"/>
      <c r="BX154" s="458"/>
      <c r="BY154" s="458"/>
      <c r="BZ154" s="458"/>
      <c r="CA154" s="458"/>
      <c r="CB154" s="458"/>
      <c r="CC154" s="458"/>
      <c r="CD154" s="458"/>
      <c r="CE154" s="458"/>
      <c r="CF154" s="460"/>
      <c r="CG154" s="431"/>
      <c r="CH154" s="431"/>
      <c r="CS154" s="449"/>
      <c r="CT154" s="433"/>
      <c r="CU154" s="433"/>
      <c r="CV154" s="433"/>
      <c r="CW154" s="433"/>
      <c r="CX154" s="433"/>
      <c r="CY154" s="433"/>
      <c r="CZ154" s="433"/>
      <c r="DA154" s="433"/>
      <c r="DB154" s="433"/>
      <c r="DC154" s="433"/>
      <c r="DD154" s="433"/>
      <c r="DE154" s="433"/>
      <c r="DF154" s="433"/>
      <c r="DG154" s="433"/>
      <c r="DH154" s="433"/>
      <c r="DI154" s="433"/>
      <c r="DJ154" s="433"/>
      <c r="DK154" s="433"/>
      <c r="DL154" s="433"/>
      <c r="DM154" s="433"/>
      <c r="DN154" s="433"/>
      <c r="DO154" s="433"/>
      <c r="DP154" s="433"/>
      <c r="DQ154" s="433"/>
      <c r="DR154" s="433"/>
      <c r="DS154" s="433"/>
      <c r="DT154" s="433"/>
      <c r="DU154" s="433"/>
      <c r="DV154" s="433"/>
      <c r="DW154" s="433"/>
      <c r="DX154" s="433"/>
      <c r="DY154" s="433"/>
      <c r="DZ154" s="433"/>
      <c r="EA154" s="433"/>
      <c r="EB154" s="433"/>
      <c r="EC154" s="433"/>
      <c r="ED154" s="433"/>
      <c r="EE154" s="433"/>
      <c r="EF154" s="433"/>
      <c r="EG154" s="433"/>
      <c r="EH154" s="433"/>
      <c r="EI154" s="433"/>
      <c r="EL154" s="458"/>
      <c r="EM154" s="458"/>
      <c r="EN154" s="458"/>
      <c r="EO154" s="458"/>
      <c r="EP154" s="458"/>
      <c r="EQ154" s="458"/>
      <c r="ER154" s="458"/>
      <c r="ES154" s="458"/>
      <c r="ET154" s="458"/>
      <c r="EU154" s="458"/>
      <c r="EV154" s="458"/>
      <c r="EW154" s="458"/>
      <c r="EX154" s="458"/>
      <c r="EY154" s="458"/>
      <c r="EZ154" s="458"/>
      <c r="FA154" s="458"/>
      <c r="FB154" s="458"/>
      <c r="FC154" s="458"/>
      <c r="FD154" s="458"/>
      <c r="FE154" s="458"/>
      <c r="FF154" s="458"/>
      <c r="FG154" s="458"/>
      <c r="FH154" s="458"/>
      <c r="FI154" s="437"/>
      <c r="FJ154" s="458"/>
      <c r="FK154" s="458"/>
      <c r="FL154" s="458"/>
      <c r="FM154" s="458"/>
      <c r="FN154" s="458"/>
      <c r="FO154" s="458"/>
      <c r="FP154" s="458"/>
      <c r="FQ154" s="458"/>
      <c r="FR154" s="458"/>
      <c r="FS154" s="458"/>
      <c r="FT154" s="458"/>
      <c r="FU154" s="458"/>
      <c r="FV154" s="460"/>
    </row>
    <row r="155" spans="3:178" ht="3.75" customHeight="1" x14ac:dyDescent="0.15">
      <c r="C155" s="449"/>
      <c r="D155" s="433"/>
      <c r="E155" s="433"/>
      <c r="F155" s="433"/>
      <c r="G155" s="433"/>
      <c r="H155" s="433"/>
      <c r="I155" s="433"/>
      <c r="J155" s="433"/>
      <c r="K155" s="433"/>
      <c r="L155" s="433"/>
      <c r="M155" s="433"/>
      <c r="N155" s="433"/>
      <c r="O155" s="433"/>
      <c r="P155" s="433"/>
      <c r="Q155" s="433"/>
      <c r="R155" s="433"/>
      <c r="S155" s="433"/>
      <c r="T155" s="433"/>
      <c r="U155" s="433"/>
      <c r="V155" s="433"/>
      <c r="W155" s="433"/>
      <c r="X155" s="433"/>
      <c r="Y155" s="433"/>
      <c r="Z155" s="433"/>
      <c r="AA155" s="433"/>
      <c r="AB155" s="433"/>
      <c r="AC155" s="433"/>
      <c r="AD155" s="433"/>
      <c r="AE155" s="433"/>
      <c r="AF155" s="433"/>
      <c r="AG155" s="433"/>
      <c r="AH155" s="433"/>
      <c r="AI155" s="433"/>
      <c r="AJ155" s="433"/>
      <c r="AK155" s="433"/>
      <c r="AL155" s="433"/>
      <c r="AM155" s="433"/>
      <c r="AN155" s="433"/>
      <c r="AO155" s="433"/>
      <c r="AP155" s="433"/>
      <c r="AQ155" s="433"/>
      <c r="AR155" s="433"/>
      <c r="AS155" s="433"/>
      <c r="AV155" s="458"/>
      <c r="AW155" s="458"/>
      <c r="AX155" s="458"/>
      <c r="AY155" s="458"/>
      <c r="AZ155" s="458"/>
      <c r="BA155" s="458"/>
      <c r="BB155" s="458"/>
      <c r="BC155" s="458"/>
      <c r="BD155" s="458"/>
      <c r="BE155" s="458"/>
      <c r="BF155" s="458"/>
      <c r="BG155" s="458"/>
      <c r="BH155" s="458"/>
      <c r="BI155" s="458"/>
      <c r="BJ155" s="458"/>
      <c r="BK155" s="458"/>
      <c r="BL155" s="458"/>
      <c r="BM155" s="458"/>
      <c r="BN155" s="458"/>
      <c r="BO155" s="458"/>
      <c r="BP155" s="458"/>
      <c r="BQ155" s="458"/>
      <c r="BR155" s="458"/>
      <c r="BS155" s="437"/>
      <c r="BT155" s="458"/>
      <c r="BU155" s="458"/>
      <c r="BV155" s="458"/>
      <c r="BW155" s="458"/>
      <c r="BX155" s="458"/>
      <c r="BY155" s="458"/>
      <c r="BZ155" s="458"/>
      <c r="CA155" s="458"/>
      <c r="CB155" s="458"/>
      <c r="CC155" s="458"/>
      <c r="CD155" s="458"/>
      <c r="CE155" s="458"/>
      <c r="CF155" s="460"/>
      <c r="CG155" s="431"/>
      <c r="CH155" s="431"/>
      <c r="CS155" s="449"/>
      <c r="CT155" s="433"/>
      <c r="CU155" s="433"/>
      <c r="CV155" s="433"/>
      <c r="CW155" s="433"/>
      <c r="CX155" s="433"/>
      <c r="CY155" s="433"/>
      <c r="CZ155" s="433"/>
      <c r="DA155" s="433"/>
      <c r="DB155" s="433"/>
      <c r="DC155" s="433"/>
      <c r="DD155" s="433"/>
      <c r="DE155" s="433"/>
      <c r="DF155" s="433"/>
      <c r="DG155" s="433"/>
      <c r="DH155" s="433"/>
      <c r="DI155" s="433"/>
      <c r="DJ155" s="433"/>
      <c r="DK155" s="433"/>
      <c r="DL155" s="433"/>
      <c r="DM155" s="433"/>
      <c r="DN155" s="433"/>
      <c r="DO155" s="433"/>
      <c r="DP155" s="433"/>
      <c r="DQ155" s="433"/>
      <c r="DR155" s="433"/>
      <c r="DS155" s="433"/>
      <c r="DT155" s="433"/>
      <c r="DU155" s="433"/>
      <c r="DV155" s="433"/>
      <c r="DW155" s="433"/>
      <c r="DX155" s="433"/>
      <c r="DY155" s="433"/>
      <c r="DZ155" s="433"/>
      <c r="EA155" s="433"/>
      <c r="EB155" s="433"/>
      <c r="EC155" s="433"/>
      <c r="ED155" s="433"/>
      <c r="EE155" s="433"/>
      <c r="EF155" s="433"/>
      <c r="EG155" s="433"/>
      <c r="EH155" s="433"/>
      <c r="EI155" s="433"/>
      <c r="EL155" s="458"/>
      <c r="EM155" s="458"/>
      <c r="EN155" s="458"/>
      <c r="EO155" s="458"/>
      <c r="EP155" s="458"/>
      <c r="EQ155" s="458"/>
      <c r="ER155" s="458"/>
      <c r="ES155" s="458"/>
      <c r="ET155" s="458"/>
      <c r="EU155" s="458"/>
      <c r="EV155" s="458"/>
      <c r="EW155" s="458"/>
      <c r="EX155" s="458"/>
      <c r="EY155" s="458"/>
      <c r="EZ155" s="458"/>
      <c r="FA155" s="458"/>
      <c r="FB155" s="458"/>
      <c r="FC155" s="458"/>
      <c r="FD155" s="458"/>
      <c r="FE155" s="458"/>
      <c r="FF155" s="458"/>
      <c r="FG155" s="458"/>
      <c r="FH155" s="458"/>
      <c r="FI155" s="437"/>
      <c r="FJ155" s="458"/>
      <c r="FK155" s="458"/>
      <c r="FL155" s="458"/>
      <c r="FM155" s="458"/>
      <c r="FN155" s="458"/>
      <c r="FO155" s="458"/>
      <c r="FP155" s="458"/>
      <c r="FQ155" s="458"/>
      <c r="FR155" s="458"/>
      <c r="FS155" s="458"/>
      <c r="FT155" s="458"/>
      <c r="FU155" s="458"/>
      <c r="FV155" s="460"/>
    </row>
    <row r="156" spans="3:178" ht="3.75" customHeight="1" x14ac:dyDescent="0.15">
      <c r="C156" s="449"/>
      <c r="D156" s="433"/>
      <c r="E156" s="433"/>
      <c r="F156" s="433"/>
      <c r="G156" s="433"/>
      <c r="H156" s="433"/>
      <c r="I156" s="433"/>
      <c r="J156" s="433"/>
      <c r="K156" s="433"/>
      <c r="L156" s="433"/>
      <c r="M156" s="433"/>
      <c r="N156" s="433"/>
      <c r="O156" s="433"/>
      <c r="P156" s="433"/>
      <c r="Q156" s="433"/>
      <c r="R156" s="433"/>
      <c r="S156" s="433"/>
      <c r="T156" s="433"/>
      <c r="U156" s="433"/>
      <c r="V156" s="433"/>
      <c r="W156" s="433"/>
      <c r="X156" s="433"/>
      <c r="Y156" s="433"/>
      <c r="Z156" s="433"/>
      <c r="AA156" s="433"/>
      <c r="AB156" s="433"/>
      <c r="AC156" s="433"/>
      <c r="AD156" s="433"/>
      <c r="AE156" s="433"/>
      <c r="AF156" s="433"/>
      <c r="AG156" s="433"/>
      <c r="AH156" s="433"/>
      <c r="AI156" s="433"/>
      <c r="AJ156" s="433"/>
      <c r="AK156" s="433"/>
      <c r="AL156" s="433"/>
      <c r="AM156" s="433"/>
      <c r="AN156" s="433"/>
      <c r="AO156" s="433"/>
      <c r="AP156" s="433"/>
      <c r="AQ156" s="433"/>
      <c r="AR156" s="433"/>
      <c r="AS156" s="433"/>
      <c r="AV156" s="458"/>
      <c r="AW156" s="458"/>
      <c r="AX156" s="458"/>
      <c r="AY156" s="458"/>
      <c r="AZ156" s="458"/>
      <c r="BA156" s="458"/>
      <c r="BB156" s="458"/>
      <c r="BC156" s="458"/>
      <c r="BD156" s="458"/>
      <c r="BE156" s="458"/>
      <c r="BF156" s="458"/>
      <c r="BG156" s="458"/>
      <c r="BH156" s="458"/>
      <c r="BI156" s="458"/>
      <c r="BJ156" s="458"/>
      <c r="BK156" s="458"/>
      <c r="BL156" s="458"/>
      <c r="BM156" s="458"/>
      <c r="BN156" s="458"/>
      <c r="BO156" s="458"/>
      <c r="BP156" s="458"/>
      <c r="BQ156" s="458"/>
      <c r="BR156" s="458"/>
      <c r="BS156" s="437"/>
      <c r="BT156" s="458"/>
      <c r="BU156" s="458"/>
      <c r="BV156" s="458"/>
      <c r="BW156" s="458"/>
      <c r="BX156" s="458"/>
      <c r="BY156" s="458"/>
      <c r="BZ156" s="458"/>
      <c r="CA156" s="458"/>
      <c r="CB156" s="458"/>
      <c r="CC156" s="458"/>
      <c r="CD156" s="458"/>
      <c r="CE156" s="458"/>
      <c r="CF156" s="460"/>
      <c r="CG156" s="431"/>
      <c r="CH156" s="431"/>
      <c r="CS156" s="449"/>
      <c r="CT156" s="433"/>
      <c r="CU156" s="433"/>
      <c r="CV156" s="433"/>
      <c r="CW156" s="433"/>
      <c r="CX156" s="433"/>
      <c r="CY156" s="433"/>
      <c r="CZ156" s="433"/>
      <c r="DA156" s="433"/>
      <c r="DB156" s="433"/>
      <c r="DC156" s="433"/>
      <c r="DD156" s="433"/>
      <c r="DE156" s="433"/>
      <c r="DF156" s="433"/>
      <c r="DG156" s="433"/>
      <c r="DH156" s="433"/>
      <c r="DI156" s="433"/>
      <c r="DJ156" s="433"/>
      <c r="DK156" s="433"/>
      <c r="DL156" s="433"/>
      <c r="DM156" s="433"/>
      <c r="DN156" s="433"/>
      <c r="DO156" s="433"/>
      <c r="DP156" s="433"/>
      <c r="DQ156" s="433"/>
      <c r="DR156" s="433"/>
      <c r="DS156" s="433"/>
      <c r="DT156" s="433"/>
      <c r="DU156" s="433"/>
      <c r="DV156" s="433"/>
      <c r="DW156" s="433"/>
      <c r="DX156" s="433"/>
      <c r="DY156" s="433"/>
      <c r="DZ156" s="433"/>
      <c r="EA156" s="433"/>
      <c r="EB156" s="433"/>
      <c r="EC156" s="433"/>
      <c r="ED156" s="433"/>
      <c r="EE156" s="433"/>
      <c r="EF156" s="433"/>
      <c r="EG156" s="433"/>
      <c r="EH156" s="433"/>
      <c r="EI156" s="433"/>
      <c r="EL156" s="458"/>
      <c r="EM156" s="458"/>
      <c r="EN156" s="458"/>
      <c r="EO156" s="458"/>
      <c r="EP156" s="458"/>
      <c r="EQ156" s="458"/>
      <c r="ER156" s="458"/>
      <c r="ES156" s="458"/>
      <c r="ET156" s="458"/>
      <c r="EU156" s="458"/>
      <c r="EV156" s="458"/>
      <c r="EW156" s="458"/>
      <c r="EX156" s="458"/>
      <c r="EY156" s="458"/>
      <c r="EZ156" s="458"/>
      <c r="FA156" s="458"/>
      <c r="FB156" s="458"/>
      <c r="FC156" s="458"/>
      <c r="FD156" s="458"/>
      <c r="FE156" s="458"/>
      <c r="FF156" s="458"/>
      <c r="FG156" s="458"/>
      <c r="FH156" s="458"/>
      <c r="FI156" s="437"/>
      <c r="FJ156" s="458"/>
      <c r="FK156" s="458"/>
      <c r="FL156" s="458"/>
      <c r="FM156" s="458"/>
      <c r="FN156" s="458"/>
      <c r="FO156" s="458"/>
      <c r="FP156" s="458"/>
      <c r="FQ156" s="458"/>
      <c r="FR156" s="458"/>
      <c r="FS156" s="458"/>
      <c r="FT156" s="458"/>
      <c r="FU156" s="458"/>
      <c r="FV156" s="460"/>
    </row>
    <row r="157" spans="3:178" ht="3.75" customHeight="1" x14ac:dyDescent="0.15">
      <c r="C157" s="449"/>
      <c r="D157" s="433"/>
      <c r="E157" s="433"/>
      <c r="F157" s="433"/>
      <c r="G157" s="433"/>
      <c r="H157" s="433"/>
      <c r="I157" s="433"/>
      <c r="J157" s="433"/>
      <c r="K157" s="433"/>
      <c r="L157" s="433"/>
      <c r="M157" s="433"/>
      <c r="N157" s="433"/>
      <c r="O157" s="433"/>
      <c r="P157" s="433"/>
      <c r="Q157" s="433"/>
      <c r="R157" s="433"/>
      <c r="S157" s="433"/>
      <c r="T157" s="433"/>
      <c r="U157" s="433"/>
      <c r="V157" s="433"/>
      <c r="W157" s="433"/>
      <c r="X157" s="433"/>
      <c r="Y157" s="433"/>
      <c r="Z157" s="433"/>
      <c r="AA157" s="433"/>
      <c r="AB157" s="433"/>
      <c r="AC157" s="433"/>
      <c r="AD157" s="433"/>
      <c r="AE157" s="433"/>
      <c r="AF157" s="433"/>
      <c r="AG157" s="433"/>
      <c r="AH157" s="433"/>
      <c r="AI157" s="433"/>
      <c r="AJ157" s="433"/>
      <c r="AK157" s="433"/>
      <c r="AL157" s="433"/>
      <c r="AM157" s="433"/>
      <c r="AN157" s="433"/>
      <c r="AO157" s="433"/>
      <c r="AP157" s="433"/>
      <c r="AQ157" s="433"/>
      <c r="AR157" s="433"/>
      <c r="AS157" s="433"/>
      <c r="AV157" s="458"/>
      <c r="AW157" s="458"/>
      <c r="AX157" s="458"/>
      <c r="AY157" s="458"/>
      <c r="AZ157" s="458"/>
      <c r="BA157" s="458"/>
      <c r="BB157" s="458"/>
      <c r="BC157" s="458"/>
      <c r="BD157" s="458"/>
      <c r="BE157" s="458"/>
      <c r="BF157" s="458"/>
      <c r="BG157" s="458"/>
      <c r="BH157" s="458"/>
      <c r="BI157" s="458"/>
      <c r="BJ157" s="458"/>
      <c r="BK157" s="458"/>
      <c r="BL157" s="458"/>
      <c r="BM157" s="458"/>
      <c r="BN157" s="458"/>
      <c r="BO157" s="458"/>
      <c r="BP157" s="458"/>
      <c r="BQ157" s="458"/>
      <c r="BR157" s="458"/>
      <c r="BS157" s="437"/>
      <c r="BT157" s="458"/>
      <c r="BU157" s="458"/>
      <c r="BV157" s="458"/>
      <c r="BW157" s="458"/>
      <c r="BX157" s="458"/>
      <c r="BY157" s="458"/>
      <c r="BZ157" s="458"/>
      <c r="CA157" s="458"/>
      <c r="CB157" s="458"/>
      <c r="CC157" s="458"/>
      <c r="CD157" s="458"/>
      <c r="CE157" s="458"/>
      <c r="CF157" s="460"/>
      <c r="CG157" s="431"/>
      <c r="CH157" s="431"/>
      <c r="CS157" s="449"/>
      <c r="CT157" s="433"/>
      <c r="CU157" s="433"/>
      <c r="CV157" s="433"/>
      <c r="CW157" s="433"/>
      <c r="CX157" s="433"/>
      <c r="CY157" s="433"/>
      <c r="CZ157" s="433"/>
      <c r="DA157" s="433"/>
      <c r="DB157" s="433"/>
      <c r="DC157" s="433"/>
      <c r="DD157" s="433"/>
      <c r="DE157" s="433"/>
      <c r="DF157" s="433"/>
      <c r="DG157" s="433"/>
      <c r="DH157" s="433"/>
      <c r="DI157" s="433"/>
      <c r="DJ157" s="433"/>
      <c r="DK157" s="433"/>
      <c r="DL157" s="433"/>
      <c r="DM157" s="433"/>
      <c r="DN157" s="433"/>
      <c r="DO157" s="433"/>
      <c r="DP157" s="433"/>
      <c r="DQ157" s="433"/>
      <c r="DR157" s="433"/>
      <c r="DS157" s="433"/>
      <c r="DT157" s="433"/>
      <c r="DU157" s="433"/>
      <c r="DV157" s="433"/>
      <c r="DW157" s="433"/>
      <c r="DX157" s="433"/>
      <c r="DY157" s="433"/>
      <c r="DZ157" s="433"/>
      <c r="EA157" s="433"/>
      <c r="EB157" s="433"/>
      <c r="EC157" s="433"/>
      <c r="ED157" s="433"/>
      <c r="EE157" s="433"/>
      <c r="EF157" s="433"/>
      <c r="EG157" s="433"/>
      <c r="EH157" s="433"/>
      <c r="EI157" s="433"/>
      <c r="EL157" s="458"/>
      <c r="EM157" s="458"/>
      <c r="EN157" s="458"/>
      <c r="EO157" s="458"/>
      <c r="EP157" s="458"/>
      <c r="EQ157" s="458"/>
      <c r="ER157" s="458"/>
      <c r="ES157" s="458"/>
      <c r="ET157" s="458"/>
      <c r="EU157" s="458"/>
      <c r="EV157" s="458"/>
      <c r="EW157" s="458"/>
      <c r="EX157" s="458"/>
      <c r="EY157" s="458"/>
      <c r="EZ157" s="458"/>
      <c r="FA157" s="458"/>
      <c r="FB157" s="458"/>
      <c r="FC157" s="458"/>
      <c r="FD157" s="458"/>
      <c r="FE157" s="458"/>
      <c r="FF157" s="458"/>
      <c r="FG157" s="458"/>
      <c r="FH157" s="458"/>
      <c r="FI157" s="437"/>
      <c r="FJ157" s="458"/>
      <c r="FK157" s="458"/>
      <c r="FL157" s="458"/>
      <c r="FM157" s="458"/>
      <c r="FN157" s="458"/>
      <c r="FO157" s="458"/>
      <c r="FP157" s="458"/>
      <c r="FQ157" s="458"/>
      <c r="FR157" s="458"/>
      <c r="FS157" s="458"/>
      <c r="FT157" s="458"/>
      <c r="FU157" s="458"/>
      <c r="FV157" s="460"/>
    </row>
    <row r="158" spans="3:178" ht="3.75" customHeight="1" x14ac:dyDescent="0.15">
      <c r="C158" s="449"/>
      <c r="D158" s="433"/>
      <c r="E158" s="433"/>
      <c r="F158" s="433"/>
      <c r="G158" s="433"/>
      <c r="H158" s="433"/>
      <c r="I158" s="433"/>
      <c r="J158" s="433"/>
      <c r="K158" s="433"/>
      <c r="L158" s="433"/>
      <c r="M158" s="433"/>
      <c r="N158" s="433"/>
      <c r="O158" s="433"/>
      <c r="P158" s="433"/>
      <c r="Q158" s="433"/>
      <c r="R158" s="433"/>
      <c r="S158" s="433"/>
      <c r="T158" s="433"/>
      <c r="U158" s="433"/>
      <c r="V158" s="433"/>
      <c r="W158" s="433"/>
      <c r="X158" s="433"/>
      <c r="Y158" s="433"/>
      <c r="Z158" s="433"/>
      <c r="AA158" s="433"/>
      <c r="AB158" s="433"/>
      <c r="AC158" s="433"/>
      <c r="AD158" s="433"/>
      <c r="AE158" s="433"/>
      <c r="AF158" s="433"/>
      <c r="AG158" s="433"/>
      <c r="AH158" s="433"/>
      <c r="AI158" s="433"/>
      <c r="AJ158" s="433"/>
      <c r="AK158" s="433"/>
      <c r="AL158" s="433"/>
      <c r="AM158" s="433"/>
      <c r="AN158" s="433"/>
      <c r="AO158" s="433"/>
      <c r="AP158" s="433"/>
      <c r="AQ158" s="433"/>
      <c r="AR158" s="433"/>
      <c r="AS158" s="433"/>
      <c r="AV158" s="458"/>
      <c r="AW158" s="458"/>
      <c r="AX158" s="458"/>
      <c r="AY158" s="458"/>
      <c r="AZ158" s="458"/>
      <c r="BA158" s="458"/>
      <c r="BB158" s="458"/>
      <c r="BC158" s="458"/>
      <c r="BD158" s="458"/>
      <c r="BE158" s="458"/>
      <c r="BF158" s="458"/>
      <c r="BG158" s="458"/>
      <c r="BH158" s="458"/>
      <c r="BI158" s="458"/>
      <c r="BJ158" s="458"/>
      <c r="BK158" s="458"/>
      <c r="BL158" s="458"/>
      <c r="BM158" s="458"/>
      <c r="BN158" s="458"/>
      <c r="BO158" s="458"/>
      <c r="BP158" s="458"/>
      <c r="BQ158" s="458"/>
      <c r="BR158" s="458"/>
      <c r="BS158" s="437"/>
      <c r="BT158" s="458"/>
      <c r="BU158" s="458"/>
      <c r="BV158" s="458"/>
      <c r="BW158" s="458"/>
      <c r="BX158" s="458"/>
      <c r="BY158" s="458"/>
      <c r="BZ158" s="458"/>
      <c r="CA158" s="458"/>
      <c r="CB158" s="458"/>
      <c r="CC158" s="458"/>
      <c r="CD158" s="458"/>
      <c r="CE158" s="458"/>
      <c r="CF158" s="460"/>
      <c r="CG158" s="431"/>
      <c r="CH158" s="431"/>
      <c r="CS158" s="449"/>
      <c r="CT158" s="433"/>
      <c r="CU158" s="433"/>
      <c r="CV158" s="433"/>
      <c r="CW158" s="433"/>
      <c r="CX158" s="433"/>
      <c r="CY158" s="433"/>
      <c r="CZ158" s="433"/>
      <c r="DA158" s="433"/>
      <c r="DB158" s="433"/>
      <c r="DC158" s="433"/>
      <c r="DD158" s="433"/>
      <c r="DE158" s="433"/>
      <c r="DF158" s="433"/>
      <c r="DG158" s="433"/>
      <c r="DH158" s="433"/>
      <c r="DI158" s="433"/>
      <c r="DJ158" s="433"/>
      <c r="DK158" s="433"/>
      <c r="DL158" s="433"/>
      <c r="DM158" s="433"/>
      <c r="DN158" s="433"/>
      <c r="DO158" s="433"/>
      <c r="DP158" s="433"/>
      <c r="DQ158" s="433"/>
      <c r="DR158" s="433"/>
      <c r="DS158" s="433"/>
      <c r="DT158" s="433"/>
      <c r="DU158" s="433"/>
      <c r="DV158" s="433"/>
      <c r="DW158" s="433"/>
      <c r="DX158" s="433"/>
      <c r="DY158" s="433"/>
      <c r="DZ158" s="433"/>
      <c r="EA158" s="433"/>
      <c r="EB158" s="433"/>
      <c r="EC158" s="433"/>
      <c r="ED158" s="433"/>
      <c r="EE158" s="433"/>
      <c r="EF158" s="433"/>
      <c r="EG158" s="433"/>
      <c r="EH158" s="433"/>
      <c r="EI158" s="433"/>
      <c r="EL158" s="458"/>
      <c r="EM158" s="458"/>
      <c r="EN158" s="458"/>
      <c r="EO158" s="458"/>
      <c r="EP158" s="458"/>
      <c r="EQ158" s="458"/>
      <c r="ER158" s="458"/>
      <c r="ES158" s="458"/>
      <c r="ET158" s="458"/>
      <c r="EU158" s="458"/>
      <c r="EV158" s="458"/>
      <c r="EW158" s="458"/>
      <c r="EX158" s="458"/>
      <c r="EY158" s="458"/>
      <c r="EZ158" s="458"/>
      <c r="FA158" s="458"/>
      <c r="FB158" s="458"/>
      <c r="FC158" s="458"/>
      <c r="FD158" s="458"/>
      <c r="FE158" s="458"/>
      <c r="FF158" s="458"/>
      <c r="FG158" s="458"/>
      <c r="FH158" s="458"/>
      <c r="FI158" s="437"/>
      <c r="FJ158" s="458"/>
      <c r="FK158" s="458"/>
      <c r="FL158" s="458"/>
      <c r="FM158" s="458"/>
      <c r="FN158" s="458"/>
      <c r="FO158" s="458"/>
      <c r="FP158" s="458"/>
      <c r="FQ158" s="458"/>
      <c r="FR158" s="458"/>
      <c r="FS158" s="458"/>
      <c r="FT158" s="458"/>
      <c r="FU158" s="458"/>
      <c r="FV158" s="460"/>
    </row>
    <row r="159" spans="3:178" ht="3.75" customHeight="1" x14ac:dyDescent="0.15">
      <c r="C159" s="483"/>
      <c r="D159" s="484"/>
      <c r="E159" s="484"/>
      <c r="F159" s="484"/>
      <c r="G159" s="484"/>
      <c r="H159" s="484"/>
      <c r="I159" s="484"/>
      <c r="J159" s="484"/>
      <c r="K159" s="484"/>
      <c r="L159" s="484"/>
      <c r="M159" s="484"/>
      <c r="N159" s="484"/>
      <c r="O159" s="484"/>
      <c r="P159" s="484"/>
      <c r="Q159" s="484"/>
      <c r="R159" s="484"/>
      <c r="S159" s="484"/>
      <c r="T159" s="484"/>
      <c r="U159" s="484"/>
      <c r="V159" s="484"/>
      <c r="W159" s="484"/>
      <c r="X159" s="484"/>
      <c r="Y159" s="484"/>
      <c r="Z159" s="484"/>
      <c r="AA159" s="484"/>
      <c r="AB159" s="484"/>
      <c r="AC159" s="484"/>
      <c r="AD159" s="484"/>
      <c r="AE159" s="484"/>
      <c r="AF159" s="484"/>
      <c r="AG159" s="484"/>
      <c r="AH159" s="484"/>
      <c r="AI159" s="484"/>
      <c r="AJ159" s="484"/>
      <c r="AK159" s="484"/>
      <c r="AL159" s="484"/>
      <c r="AM159" s="484"/>
      <c r="AN159" s="484"/>
      <c r="AO159" s="484"/>
      <c r="AP159" s="484"/>
      <c r="AQ159" s="484"/>
      <c r="AR159" s="484"/>
      <c r="AS159" s="484"/>
      <c r="AT159" s="475"/>
      <c r="AU159" s="475"/>
      <c r="AV159" s="485"/>
      <c r="AW159" s="485"/>
      <c r="AX159" s="485"/>
      <c r="AY159" s="485"/>
      <c r="AZ159" s="485"/>
      <c r="BA159" s="485"/>
      <c r="BB159" s="485"/>
      <c r="BC159" s="485"/>
      <c r="BD159" s="485"/>
      <c r="BE159" s="485"/>
      <c r="BF159" s="485"/>
      <c r="BG159" s="485"/>
      <c r="BH159" s="485"/>
      <c r="BI159" s="485"/>
      <c r="BJ159" s="485"/>
      <c r="BK159" s="485"/>
      <c r="BL159" s="485"/>
      <c r="BM159" s="485"/>
      <c r="BN159" s="485"/>
      <c r="BO159" s="485"/>
      <c r="BP159" s="485"/>
      <c r="BQ159" s="485"/>
      <c r="BR159" s="485"/>
      <c r="BS159" s="486"/>
      <c r="BT159" s="458"/>
      <c r="BU159" s="485"/>
      <c r="BV159" s="485"/>
      <c r="BW159" s="485"/>
      <c r="BX159" s="485"/>
      <c r="BY159" s="485"/>
      <c r="BZ159" s="485"/>
      <c r="CA159" s="485"/>
      <c r="CB159" s="485"/>
      <c r="CC159" s="485"/>
      <c r="CD159" s="485"/>
      <c r="CE159" s="485"/>
      <c r="CF159" s="487"/>
      <c r="CG159" s="431"/>
      <c r="CH159" s="431"/>
      <c r="CS159" s="483"/>
      <c r="CT159" s="484"/>
      <c r="CU159" s="484"/>
      <c r="CV159" s="484"/>
      <c r="CW159" s="484"/>
      <c r="CX159" s="484"/>
      <c r="CY159" s="484"/>
      <c r="CZ159" s="484"/>
      <c r="DA159" s="484"/>
      <c r="DB159" s="484"/>
      <c r="DC159" s="484"/>
      <c r="DD159" s="484"/>
      <c r="DE159" s="484"/>
      <c r="DF159" s="484"/>
      <c r="DG159" s="484"/>
      <c r="DH159" s="484"/>
      <c r="DI159" s="484"/>
      <c r="DJ159" s="484"/>
      <c r="DK159" s="484"/>
      <c r="DL159" s="484"/>
      <c r="DM159" s="484"/>
      <c r="DN159" s="484"/>
      <c r="DO159" s="484"/>
      <c r="DP159" s="484"/>
      <c r="DQ159" s="484"/>
      <c r="DR159" s="484"/>
      <c r="DS159" s="484"/>
      <c r="DT159" s="484"/>
      <c r="DU159" s="484"/>
      <c r="DV159" s="484"/>
      <c r="DW159" s="484"/>
      <c r="DX159" s="484"/>
      <c r="DY159" s="484"/>
      <c r="DZ159" s="484"/>
      <c r="EA159" s="484"/>
      <c r="EB159" s="484"/>
      <c r="EC159" s="484"/>
      <c r="ED159" s="484"/>
      <c r="EE159" s="484"/>
      <c r="EF159" s="484"/>
      <c r="EG159" s="484"/>
      <c r="EH159" s="484"/>
      <c r="EI159" s="484"/>
      <c r="EJ159" s="475"/>
      <c r="EK159" s="475"/>
      <c r="EL159" s="485"/>
      <c r="EM159" s="485"/>
      <c r="EN159" s="485"/>
      <c r="EO159" s="485"/>
      <c r="EP159" s="485"/>
      <c r="EQ159" s="485"/>
      <c r="ER159" s="485"/>
      <c r="ES159" s="485"/>
      <c r="ET159" s="485"/>
      <c r="EU159" s="485"/>
      <c r="EV159" s="485"/>
      <c r="EW159" s="485"/>
      <c r="EX159" s="485"/>
      <c r="EY159" s="485"/>
      <c r="EZ159" s="485"/>
      <c r="FA159" s="485"/>
      <c r="FB159" s="485"/>
      <c r="FC159" s="485"/>
      <c r="FD159" s="485"/>
      <c r="FE159" s="485"/>
      <c r="FF159" s="485"/>
      <c r="FG159" s="485"/>
      <c r="FH159" s="485"/>
      <c r="FI159" s="486"/>
      <c r="FJ159" s="458"/>
      <c r="FK159" s="485"/>
      <c r="FL159" s="485"/>
      <c r="FM159" s="485"/>
      <c r="FN159" s="485"/>
      <c r="FO159" s="485"/>
      <c r="FP159" s="485"/>
      <c r="FQ159" s="485"/>
      <c r="FR159" s="485"/>
      <c r="FS159" s="485"/>
      <c r="FT159" s="485"/>
      <c r="FU159" s="485"/>
      <c r="FV159" s="487"/>
    </row>
    <row r="160" spans="3:178" ht="3.75" customHeight="1" x14ac:dyDescent="0.15">
      <c r="C160" s="1558" t="s">
        <v>1095</v>
      </c>
      <c r="D160" s="1559"/>
      <c r="E160" s="1559"/>
      <c r="F160" s="1559"/>
      <c r="G160" s="1559"/>
      <c r="H160" s="1559"/>
      <c r="I160" s="1559"/>
      <c r="J160" s="1559"/>
      <c r="K160" s="1559"/>
      <c r="L160" s="1559"/>
      <c r="M160" s="1559"/>
      <c r="N160" s="1559"/>
      <c r="O160" s="1559"/>
      <c r="P160" s="1559"/>
      <c r="Q160" s="1559"/>
      <c r="R160" s="1559"/>
      <c r="S160" s="1559"/>
      <c r="T160" s="1559"/>
      <c r="U160" s="1559"/>
      <c r="V160" s="1559"/>
      <c r="W160" s="1559"/>
      <c r="X160" s="1559"/>
      <c r="Y160" s="1559"/>
      <c r="Z160" s="1559"/>
      <c r="AA160" s="1559"/>
      <c r="AB160" s="1559"/>
      <c r="AC160" s="1559"/>
      <c r="AD160" s="1559"/>
      <c r="AE160" s="1559"/>
      <c r="AF160" s="1559"/>
      <c r="AG160" s="1559"/>
      <c r="AH160" s="1559"/>
      <c r="AI160" s="1559"/>
      <c r="AJ160" s="1559"/>
      <c r="AK160" s="1559"/>
      <c r="AL160" s="1559"/>
      <c r="AM160" s="1559"/>
      <c r="AN160" s="1559"/>
      <c r="AO160" s="1559"/>
      <c r="AP160" s="1560"/>
      <c r="AQ160" s="1564" t="s">
        <v>858</v>
      </c>
      <c r="AR160" s="1565"/>
      <c r="AS160" s="1565"/>
      <c r="AT160" s="1565"/>
      <c r="AU160" s="1565"/>
      <c r="AV160" s="1565"/>
      <c r="AW160" s="1565"/>
      <c r="AX160" s="1565"/>
      <c r="AY160" s="1565"/>
      <c r="AZ160" s="1565"/>
      <c r="BA160" s="1565"/>
      <c r="BB160" s="1565"/>
      <c r="BC160" s="1565"/>
      <c r="BD160" s="1565"/>
      <c r="BE160" s="1565"/>
      <c r="BF160" s="1566"/>
      <c r="BG160" s="1604" t="s">
        <v>1096</v>
      </c>
      <c r="BH160" s="1605"/>
      <c r="BI160" s="1605"/>
      <c r="BJ160" s="1605"/>
      <c r="BK160" s="1605"/>
      <c r="BL160" s="1605"/>
      <c r="BM160" s="1605"/>
      <c r="BN160" s="1605"/>
      <c r="BO160" s="1605"/>
      <c r="BP160" s="1605"/>
      <c r="BQ160" s="1605"/>
      <c r="BR160" s="1605"/>
      <c r="BS160" s="1605"/>
      <c r="BT160" s="1605"/>
      <c r="BU160" s="1605"/>
      <c r="BV160" s="1605"/>
      <c r="BW160" s="1605"/>
      <c r="BX160" s="1605"/>
      <c r="BY160" s="1605"/>
      <c r="BZ160" s="1605"/>
      <c r="CA160" s="1605"/>
      <c r="CB160" s="1605"/>
      <c r="CC160" s="1605"/>
      <c r="CD160" s="1605"/>
      <c r="CE160" s="1605"/>
      <c r="CF160" s="1606"/>
      <c r="CS160" s="1558" t="s">
        <v>1095</v>
      </c>
      <c r="CT160" s="1559"/>
      <c r="CU160" s="1559"/>
      <c r="CV160" s="1559"/>
      <c r="CW160" s="1559"/>
      <c r="CX160" s="1559"/>
      <c r="CY160" s="1559"/>
      <c r="CZ160" s="1559"/>
      <c r="DA160" s="1559"/>
      <c r="DB160" s="1559"/>
      <c r="DC160" s="1559"/>
      <c r="DD160" s="1559"/>
      <c r="DE160" s="1559"/>
      <c r="DF160" s="1559"/>
      <c r="DG160" s="1559"/>
      <c r="DH160" s="1559"/>
      <c r="DI160" s="1559"/>
      <c r="DJ160" s="1559"/>
      <c r="DK160" s="1559"/>
      <c r="DL160" s="1559"/>
      <c r="DM160" s="1559"/>
      <c r="DN160" s="1559"/>
      <c r="DO160" s="1559"/>
      <c r="DP160" s="1559"/>
      <c r="DQ160" s="1559"/>
      <c r="DR160" s="1559"/>
      <c r="DS160" s="1559"/>
      <c r="DT160" s="1559"/>
      <c r="DU160" s="1559"/>
      <c r="DV160" s="1559"/>
      <c r="DW160" s="1559"/>
      <c r="DX160" s="1559"/>
      <c r="DY160" s="1559"/>
      <c r="DZ160" s="1559"/>
      <c r="EA160" s="1559"/>
      <c r="EB160" s="1559"/>
      <c r="EC160" s="1559"/>
      <c r="ED160" s="1559"/>
      <c r="EE160" s="1559"/>
      <c r="EF160" s="1560"/>
      <c r="EG160" s="1564" t="str">
        <f>AQ160</f>
        <v>Tanggal Inspeksi</v>
      </c>
      <c r="EH160" s="1565"/>
      <c r="EI160" s="1565"/>
      <c r="EJ160" s="1565"/>
      <c r="EK160" s="1565"/>
      <c r="EL160" s="1565"/>
      <c r="EM160" s="1565"/>
      <c r="EN160" s="1565"/>
      <c r="EO160" s="1565"/>
      <c r="EP160" s="1565"/>
      <c r="EQ160" s="1565"/>
      <c r="ER160" s="1565"/>
      <c r="ES160" s="1565"/>
      <c r="ET160" s="1565"/>
      <c r="EU160" s="1565"/>
      <c r="EV160" s="1566"/>
      <c r="EW160" s="1604" t="s">
        <v>1096</v>
      </c>
      <c r="EX160" s="1605"/>
      <c r="EY160" s="1605"/>
      <c r="EZ160" s="1605"/>
      <c r="FA160" s="1605"/>
      <c r="FB160" s="1605"/>
      <c r="FC160" s="1605"/>
      <c r="FD160" s="1605"/>
      <c r="FE160" s="1605"/>
      <c r="FF160" s="1605"/>
      <c r="FG160" s="1605"/>
      <c r="FH160" s="1605"/>
      <c r="FI160" s="1605"/>
      <c r="FJ160" s="1605"/>
      <c r="FK160" s="1605"/>
      <c r="FL160" s="1605"/>
      <c r="FM160" s="1605"/>
      <c r="FN160" s="1605"/>
      <c r="FO160" s="1605"/>
      <c r="FP160" s="1605"/>
      <c r="FQ160" s="1605"/>
      <c r="FR160" s="1605"/>
      <c r="FS160" s="1605"/>
      <c r="FT160" s="1605"/>
      <c r="FU160" s="1605"/>
      <c r="FV160" s="1606"/>
    </row>
    <row r="161" spans="3:178" ht="3.75" customHeight="1" x14ac:dyDescent="0.15">
      <c r="C161" s="1558"/>
      <c r="D161" s="1559"/>
      <c r="E161" s="1559"/>
      <c r="F161" s="1559"/>
      <c r="G161" s="1559"/>
      <c r="H161" s="1559"/>
      <c r="I161" s="1559"/>
      <c r="J161" s="1559"/>
      <c r="K161" s="1559"/>
      <c r="L161" s="1559"/>
      <c r="M161" s="1559"/>
      <c r="N161" s="1559"/>
      <c r="O161" s="1559"/>
      <c r="P161" s="1559"/>
      <c r="Q161" s="1559"/>
      <c r="R161" s="1559"/>
      <c r="S161" s="1559"/>
      <c r="T161" s="1559"/>
      <c r="U161" s="1559"/>
      <c r="V161" s="1559"/>
      <c r="W161" s="1559"/>
      <c r="X161" s="1559"/>
      <c r="Y161" s="1559"/>
      <c r="Z161" s="1559"/>
      <c r="AA161" s="1559"/>
      <c r="AB161" s="1559"/>
      <c r="AC161" s="1559"/>
      <c r="AD161" s="1559"/>
      <c r="AE161" s="1559"/>
      <c r="AF161" s="1559"/>
      <c r="AG161" s="1559"/>
      <c r="AH161" s="1559"/>
      <c r="AI161" s="1559"/>
      <c r="AJ161" s="1559"/>
      <c r="AK161" s="1559"/>
      <c r="AL161" s="1559"/>
      <c r="AM161" s="1559"/>
      <c r="AN161" s="1559"/>
      <c r="AO161" s="1559"/>
      <c r="AP161" s="1560"/>
      <c r="AQ161" s="1567"/>
      <c r="AR161" s="1568"/>
      <c r="AS161" s="1568"/>
      <c r="AT161" s="1568"/>
      <c r="AU161" s="1568"/>
      <c r="AV161" s="1568"/>
      <c r="AW161" s="1568"/>
      <c r="AX161" s="1568"/>
      <c r="AY161" s="1568"/>
      <c r="AZ161" s="1568"/>
      <c r="BA161" s="1568"/>
      <c r="BB161" s="1568"/>
      <c r="BC161" s="1568"/>
      <c r="BD161" s="1568"/>
      <c r="BE161" s="1568"/>
      <c r="BF161" s="1569"/>
      <c r="BG161" s="1607"/>
      <c r="BH161" s="1608"/>
      <c r="BI161" s="1608"/>
      <c r="BJ161" s="1608"/>
      <c r="BK161" s="1608"/>
      <c r="BL161" s="1608"/>
      <c r="BM161" s="1608"/>
      <c r="BN161" s="1608"/>
      <c r="BO161" s="1608"/>
      <c r="BP161" s="1608"/>
      <c r="BQ161" s="1608"/>
      <c r="BR161" s="1608"/>
      <c r="BS161" s="1608"/>
      <c r="BT161" s="1608"/>
      <c r="BU161" s="1608"/>
      <c r="BV161" s="1608"/>
      <c r="BW161" s="1608"/>
      <c r="BX161" s="1608"/>
      <c r="BY161" s="1608"/>
      <c r="BZ161" s="1608"/>
      <c r="CA161" s="1608"/>
      <c r="CB161" s="1608"/>
      <c r="CC161" s="1608"/>
      <c r="CD161" s="1608"/>
      <c r="CE161" s="1608"/>
      <c r="CF161" s="1609"/>
      <c r="CS161" s="1558"/>
      <c r="CT161" s="1559"/>
      <c r="CU161" s="1559"/>
      <c r="CV161" s="1559"/>
      <c r="CW161" s="1559"/>
      <c r="CX161" s="1559"/>
      <c r="CY161" s="1559"/>
      <c r="CZ161" s="1559"/>
      <c r="DA161" s="1559"/>
      <c r="DB161" s="1559"/>
      <c r="DC161" s="1559"/>
      <c r="DD161" s="1559"/>
      <c r="DE161" s="1559"/>
      <c r="DF161" s="1559"/>
      <c r="DG161" s="1559"/>
      <c r="DH161" s="1559"/>
      <c r="DI161" s="1559"/>
      <c r="DJ161" s="1559"/>
      <c r="DK161" s="1559"/>
      <c r="DL161" s="1559"/>
      <c r="DM161" s="1559"/>
      <c r="DN161" s="1559"/>
      <c r="DO161" s="1559"/>
      <c r="DP161" s="1559"/>
      <c r="DQ161" s="1559"/>
      <c r="DR161" s="1559"/>
      <c r="DS161" s="1559"/>
      <c r="DT161" s="1559"/>
      <c r="DU161" s="1559"/>
      <c r="DV161" s="1559"/>
      <c r="DW161" s="1559"/>
      <c r="DX161" s="1559"/>
      <c r="DY161" s="1559"/>
      <c r="DZ161" s="1559"/>
      <c r="EA161" s="1559"/>
      <c r="EB161" s="1559"/>
      <c r="EC161" s="1559"/>
      <c r="ED161" s="1559"/>
      <c r="EE161" s="1559"/>
      <c r="EF161" s="1560"/>
      <c r="EG161" s="1567"/>
      <c r="EH161" s="1568"/>
      <c r="EI161" s="1568"/>
      <c r="EJ161" s="1568"/>
      <c r="EK161" s="1568"/>
      <c r="EL161" s="1568"/>
      <c r="EM161" s="1568"/>
      <c r="EN161" s="1568"/>
      <c r="EO161" s="1568"/>
      <c r="EP161" s="1568"/>
      <c r="EQ161" s="1568"/>
      <c r="ER161" s="1568"/>
      <c r="ES161" s="1568"/>
      <c r="ET161" s="1568"/>
      <c r="EU161" s="1568"/>
      <c r="EV161" s="1569"/>
      <c r="EW161" s="1607"/>
      <c r="EX161" s="1608"/>
      <c r="EY161" s="1608"/>
      <c r="EZ161" s="1608"/>
      <c r="FA161" s="1608"/>
      <c r="FB161" s="1608"/>
      <c r="FC161" s="1608"/>
      <c r="FD161" s="1608"/>
      <c r="FE161" s="1608"/>
      <c r="FF161" s="1608"/>
      <c r="FG161" s="1608"/>
      <c r="FH161" s="1608"/>
      <c r="FI161" s="1608"/>
      <c r="FJ161" s="1608"/>
      <c r="FK161" s="1608"/>
      <c r="FL161" s="1608"/>
      <c r="FM161" s="1608"/>
      <c r="FN161" s="1608"/>
      <c r="FO161" s="1608"/>
      <c r="FP161" s="1608"/>
      <c r="FQ161" s="1608"/>
      <c r="FR161" s="1608"/>
      <c r="FS161" s="1608"/>
      <c r="FT161" s="1608"/>
      <c r="FU161" s="1608"/>
      <c r="FV161" s="1609"/>
    </row>
    <row r="162" spans="3:178" ht="3.75" customHeight="1" x14ac:dyDescent="0.15">
      <c r="C162" s="1558"/>
      <c r="D162" s="1559"/>
      <c r="E162" s="1559"/>
      <c r="F162" s="1559"/>
      <c r="G162" s="1559"/>
      <c r="H162" s="1559"/>
      <c r="I162" s="1559"/>
      <c r="J162" s="1559"/>
      <c r="K162" s="1559"/>
      <c r="L162" s="1559"/>
      <c r="M162" s="1559"/>
      <c r="N162" s="1559"/>
      <c r="O162" s="1559"/>
      <c r="P162" s="1559"/>
      <c r="Q162" s="1559"/>
      <c r="R162" s="1559"/>
      <c r="S162" s="1559"/>
      <c r="T162" s="1559"/>
      <c r="U162" s="1559"/>
      <c r="V162" s="1559"/>
      <c r="W162" s="1559"/>
      <c r="X162" s="1559"/>
      <c r="Y162" s="1559"/>
      <c r="Z162" s="1559"/>
      <c r="AA162" s="1559"/>
      <c r="AB162" s="1559"/>
      <c r="AC162" s="1559"/>
      <c r="AD162" s="1559"/>
      <c r="AE162" s="1559"/>
      <c r="AF162" s="1559"/>
      <c r="AG162" s="1559"/>
      <c r="AH162" s="1559"/>
      <c r="AI162" s="1559"/>
      <c r="AJ162" s="1559"/>
      <c r="AK162" s="1559"/>
      <c r="AL162" s="1559"/>
      <c r="AM162" s="1559"/>
      <c r="AN162" s="1559"/>
      <c r="AO162" s="1559"/>
      <c r="AP162" s="1560"/>
      <c r="AQ162" s="1567"/>
      <c r="AR162" s="1568"/>
      <c r="AS162" s="1568"/>
      <c r="AT162" s="1568"/>
      <c r="AU162" s="1568"/>
      <c r="AV162" s="1568"/>
      <c r="AW162" s="1568"/>
      <c r="AX162" s="1568"/>
      <c r="AY162" s="1568"/>
      <c r="AZ162" s="1568"/>
      <c r="BA162" s="1568"/>
      <c r="BB162" s="1568"/>
      <c r="BC162" s="1568"/>
      <c r="BD162" s="1568"/>
      <c r="BE162" s="1568"/>
      <c r="BF162" s="1569"/>
      <c r="BG162" s="1607"/>
      <c r="BH162" s="1608"/>
      <c r="BI162" s="1608"/>
      <c r="BJ162" s="1608"/>
      <c r="BK162" s="1608"/>
      <c r="BL162" s="1608"/>
      <c r="BM162" s="1608"/>
      <c r="BN162" s="1608"/>
      <c r="BO162" s="1608"/>
      <c r="BP162" s="1608"/>
      <c r="BQ162" s="1608"/>
      <c r="BR162" s="1608"/>
      <c r="BS162" s="1608"/>
      <c r="BT162" s="1608"/>
      <c r="BU162" s="1608"/>
      <c r="BV162" s="1608"/>
      <c r="BW162" s="1608"/>
      <c r="BX162" s="1608"/>
      <c r="BY162" s="1608"/>
      <c r="BZ162" s="1608"/>
      <c r="CA162" s="1608"/>
      <c r="CB162" s="1608"/>
      <c r="CC162" s="1608"/>
      <c r="CD162" s="1608"/>
      <c r="CE162" s="1608"/>
      <c r="CF162" s="1609"/>
      <c r="CS162" s="1558"/>
      <c r="CT162" s="1559"/>
      <c r="CU162" s="1559"/>
      <c r="CV162" s="1559"/>
      <c r="CW162" s="1559"/>
      <c r="CX162" s="1559"/>
      <c r="CY162" s="1559"/>
      <c r="CZ162" s="1559"/>
      <c r="DA162" s="1559"/>
      <c r="DB162" s="1559"/>
      <c r="DC162" s="1559"/>
      <c r="DD162" s="1559"/>
      <c r="DE162" s="1559"/>
      <c r="DF162" s="1559"/>
      <c r="DG162" s="1559"/>
      <c r="DH162" s="1559"/>
      <c r="DI162" s="1559"/>
      <c r="DJ162" s="1559"/>
      <c r="DK162" s="1559"/>
      <c r="DL162" s="1559"/>
      <c r="DM162" s="1559"/>
      <c r="DN162" s="1559"/>
      <c r="DO162" s="1559"/>
      <c r="DP162" s="1559"/>
      <c r="DQ162" s="1559"/>
      <c r="DR162" s="1559"/>
      <c r="DS162" s="1559"/>
      <c r="DT162" s="1559"/>
      <c r="DU162" s="1559"/>
      <c r="DV162" s="1559"/>
      <c r="DW162" s="1559"/>
      <c r="DX162" s="1559"/>
      <c r="DY162" s="1559"/>
      <c r="DZ162" s="1559"/>
      <c r="EA162" s="1559"/>
      <c r="EB162" s="1559"/>
      <c r="EC162" s="1559"/>
      <c r="ED162" s="1559"/>
      <c r="EE162" s="1559"/>
      <c r="EF162" s="1560"/>
      <c r="EG162" s="1567"/>
      <c r="EH162" s="1568"/>
      <c r="EI162" s="1568"/>
      <c r="EJ162" s="1568"/>
      <c r="EK162" s="1568"/>
      <c r="EL162" s="1568"/>
      <c r="EM162" s="1568"/>
      <c r="EN162" s="1568"/>
      <c r="EO162" s="1568"/>
      <c r="EP162" s="1568"/>
      <c r="EQ162" s="1568"/>
      <c r="ER162" s="1568"/>
      <c r="ES162" s="1568"/>
      <c r="ET162" s="1568"/>
      <c r="EU162" s="1568"/>
      <c r="EV162" s="1569"/>
      <c r="EW162" s="1607"/>
      <c r="EX162" s="1608"/>
      <c r="EY162" s="1608"/>
      <c r="EZ162" s="1608"/>
      <c r="FA162" s="1608"/>
      <c r="FB162" s="1608"/>
      <c r="FC162" s="1608"/>
      <c r="FD162" s="1608"/>
      <c r="FE162" s="1608"/>
      <c r="FF162" s="1608"/>
      <c r="FG162" s="1608"/>
      <c r="FH162" s="1608"/>
      <c r="FI162" s="1608"/>
      <c r="FJ162" s="1608"/>
      <c r="FK162" s="1608"/>
      <c r="FL162" s="1608"/>
      <c r="FM162" s="1608"/>
      <c r="FN162" s="1608"/>
      <c r="FO162" s="1608"/>
      <c r="FP162" s="1608"/>
      <c r="FQ162" s="1608"/>
      <c r="FR162" s="1608"/>
      <c r="FS162" s="1608"/>
      <c r="FT162" s="1608"/>
      <c r="FU162" s="1608"/>
      <c r="FV162" s="1609"/>
    </row>
    <row r="163" spans="3:178" ht="3.75" customHeight="1" x14ac:dyDescent="0.15">
      <c r="C163" s="1558"/>
      <c r="D163" s="1559"/>
      <c r="E163" s="1559"/>
      <c r="F163" s="1559"/>
      <c r="G163" s="1559"/>
      <c r="H163" s="1559"/>
      <c r="I163" s="1559"/>
      <c r="J163" s="1559"/>
      <c r="K163" s="1559"/>
      <c r="L163" s="1559"/>
      <c r="M163" s="1559"/>
      <c r="N163" s="1559"/>
      <c r="O163" s="1559"/>
      <c r="P163" s="1559"/>
      <c r="Q163" s="1559"/>
      <c r="R163" s="1559"/>
      <c r="S163" s="1559"/>
      <c r="T163" s="1559"/>
      <c r="U163" s="1559"/>
      <c r="V163" s="1559"/>
      <c r="W163" s="1559"/>
      <c r="X163" s="1559"/>
      <c r="Y163" s="1559"/>
      <c r="Z163" s="1559"/>
      <c r="AA163" s="1559"/>
      <c r="AB163" s="1559"/>
      <c r="AC163" s="1559"/>
      <c r="AD163" s="1559"/>
      <c r="AE163" s="1559"/>
      <c r="AF163" s="1559"/>
      <c r="AG163" s="1559"/>
      <c r="AH163" s="1559"/>
      <c r="AI163" s="1559"/>
      <c r="AJ163" s="1559"/>
      <c r="AK163" s="1559"/>
      <c r="AL163" s="1559"/>
      <c r="AM163" s="1559"/>
      <c r="AN163" s="1559"/>
      <c r="AO163" s="1559"/>
      <c r="AP163" s="1560"/>
      <c r="AQ163" s="1567"/>
      <c r="AR163" s="1568"/>
      <c r="AS163" s="1568"/>
      <c r="AT163" s="1568"/>
      <c r="AU163" s="1568"/>
      <c r="AV163" s="1568"/>
      <c r="AW163" s="1568"/>
      <c r="AX163" s="1568"/>
      <c r="AY163" s="1568"/>
      <c r="AZ163" s="1568"/>
      <c r="BA163" s="1568"/>
      <c r="BB163" s="1568"/>
      <c r="BC163" s="1568"/>
      <c r="BD163" s="1568"/>
      <c r="BE163" s="1568"/>
      <c r="BF163" s="1569"/>
      <c r="BG163" s="1607"/>
      <c r="BH163" s="1608"/>
      <c r="BI163" s="1608"/>
      <c r="BJ163" s="1608"/>
      <c r="BK163" s="1608"/>
      <c r="BL163" s="1608"/>
      <c r="BM163" s="1608"/>
      <c r="BN163" s="1608"/>
      <c r="BO163" s="1608"/>
      <c r="BP163" s="1608"/>
      <c r="BQ163" s="1608"/>
      <c r="BR163" s="1608"/>
      <c r="BS163" s="1608"/>
      <c r="BT163" s="1608"/>
      <c r="BU163" s="1608"/>
      <c r="BV163" s="1608"/>
      <c r="BW163" s="1608"/>
      <c r="BX163" s="1608"/>
      <c r="BY163" s="1608"/>
      <c r="BZ163" s="1608"/>
      <c r="CA163" s="1608"/>
      <c r="CB163" s="1608"/>
      <c r="CC163" s="1608"/>
      <c r="CD163" s="1608"/>
      <c r="CE163" s="1608"/>
      <c r="CF163" s="1609"/>
      <c r="CS163" s="1558"/>
      <c r="CT163" s="1559"/>
      <c r="CU163" s="1559"/>
      <c r="CV163" s="1559"/>
      <c r="CW163" s="1559"/>
      <c r="CX163" s="1559"/>
      <c r="CY163" s="1559"/>
      <c r="CZ163" s="1559"/>
      <c r="DA163" s="1559"/>
      <c r="DB163" s="1559"/>
      <c r="DC163" s="1559"/>
      <c r="DD163" s="1559"/>
      <c r="DE163" s="1559"/>
      <c r="DF163" s="1559"/>
      <c r="DG163" s="1559"/>
      <c r="DH163" s="1559"/>
      <c r="DI163" s="1559"/>
      <c r="DJ163" s="1559"/>
      <c r="DK163" s="1559"/>
      <c r="DL163" s="1559"/>
      <c r="DM163" s="1559"/>
      <c r="DN163" s="1559"/>
      <c r="DO163" s="1559"/>
      <c r="DP163" s="1559"/>
      <c r="DQ163" s="1559"/>
      <c r="DR163" s="1559"/>
      <c r="DS163" s="1559"/>
      <c r="DT163" s="1559"/>
      <c r="DU163" s="1559"/>
      <c r="DV163" s="1559"/>
      <c r="DW163" s="1559"/>
      <c r="DX163" s="1559"/>
      <c r="DY163" s="1559"/>
      <c r="DZ163" s="1559"/>
      <c r="EA163" s="1559"/>
      <c r="EB163" s="1559"/>
      <c r="EC163" s="1559"/>
      <c r="ED163" s="1559"/>
      <c r="EE163" s="1559"/>
      <c r="EF163" s="1560"/>
      <c r="EG163" s="1567"/>
      <c r="EH163" s="1568"/>
      <c r="EI163" s="1568"/>
      <c r="EJ163" s="1568"/>
      <c r="EK163" s="1568"/>
      <c r="EL163" s="1568"/>
      <c r="EM163" s="1568"/>
      <c r="EN163" s="1568"/>
      <c r="EO163" s="1568"/>
      <c r="EP163" s="1568"/>
      <c r="EQ163" s="1568"/>
      <c r="ER163" s="1568"/>
      <c r="ES163" s="1568"/>
      <c r="ET163" s="1568"/>
      <c r="EU163" s="1568"/>
      <c r="EV163" s="1569"/>
      <c r="EW163" s="1607"/>
      <c r="EX163" s="1608"/>
      <c r="EY163" s="1608"/>
      <c r="EZ163" s="1608"/>
      <c r="FA163" s="1608"/>
      <c r="FB163" s="1608"/>
      <c r="FC163" s="1608"/>
      <c r="FD163" s="1608"/>
      <c r="FE163" s="1608"/>
      <c r="FF163" s="1608"/>
      <c r="FG163" s="1608"/>
      <c r="FH163" s="1608"/>
      <c r="FI163" s="1608"/>
      <c r="FJ163" s="1608"/>
      <c r="FK163" s="1608"/>
      <c r="FL163" s="1608"/>
      <c r="FM163" s="1608"/>
      <c r="FN163" s="1608"/>
      <c r="FO163" s="1608"/>
      <c r="FP163" s="1608"/>
      <c r="FQ163" s="1608"/>
      <c r="FR163" s="1608"/>
      <c r="FS163" s="1608"/>
      <c r="FT163" s="1608"/>
      <c r="FU163" s="1608"/>
      <c r="FV163" s="1609"/>
    </row>
    <row r="164" spans="3:178" ht="3.75" customHeight="1" x14ac:dyDescent="0.15">
      <c r="C164" s="1558"/>
      <c r="D164" s="1559"/>
      <c r="E164" s="1559"/>
      <c r="F164" s="1559"/>
      <c r="G164" s="1559"/>
      <c r="H164" s="1559"/>
      <c r="I164" s="1559"/>
      <c r="J164" s="1559"/>
      <c r="K164" s="1559"/>
      <c r="L164" s="1559"/>
      <c r="M164" s="1559"/>
      <c r="N164" s="1559"/>
      <c r="O164" s="1559"/>
      <c r="P164" s="1559"/>
      <c r="Q164" s="1559"/>
      <c r="R164" s="1559"/>
      <c r="S164" s="1559"/>
      <c r="T164" s="1559"/>
      <c r="U164" s="1559"/>
      <c r="V164" s="1559"/>
      <c r="W164" s="1559"/>
      <c r="X164" s="1559"/>
      <c r="Y164" s="1559"/>
      <c r="Z164" s="1559"/>
      <c r="AA164" s="1559"/>
      <c r="AB164" s="1559"/>
      <c r="AC164" s="1559"/>
      <c r="AD164" s="1559"/>
      <c r="AE164" s="1559"/>
      <c r="AF164" s="1559"/>
      <c r="AG164" s="1559"/>
      <c r="AH164" s="1559"/>
      <c r="AI164" s="1559"/>
      <c r="AJ164" s="1559"/>
      <c r="AK164" s="1559"/>
      <c r="AL164" s="1559"/>
      <c r="AM164" s="1559"/>
      <c r="AN164" s="1559"/>
      <c r="AO164" s="1559"/>
      <c r="AP164" s="1560"/>
      <c r="AQ164" s="1567"/>
      <c r="AR164" s="1568"/>
      <c r="AS164" s="1568"/>
      <c r="AT164" s="1568"/>
      <c r="AU164" s="1568"/>
      <c r="AV164" s="1568"/>
      <c r="AW164" s="1568"/>
      <c r="AX164" s="1568"/>
      <c r="AY164" s="1568"/>
      <c r="AZ164" s="1568"/>
      <c r="BA164" s="1568"/>
      <c r="BB164" s="1568"/>
      <c r="BC164" s="1568"/>
      <c r="BD164" s="1568"/>
      <c r="BE164" s="1568"/>
      <c r="BF164" s="1569"/>
      <c r="BG164" s="1607"/>
      <c r="BH164" s="1608"/>
      <c r="BI164" s="1608"/>
      <c r="BJ164" s="1608"/>
      <c r="BK164" s="1608"/>
      <c r="BL164" s="1608"/>
      <c r="BM164" s="1608"/>
      <c r="BN164" s="1608"/>
      <c r="BO164" s="1608"/>
      <c r="BP164" s="1608"/>
      <c r="BQ164" s="1608"/>
      <c r="BR164" s="1608"/>
      <c r="BS164" s="1608"/>
      <c r="BT164" s="1608"/>
      <c r="BU164" s="1608"/>
      <c r="BV164" s="1608"/>
      <c r="BW164" s="1608"/>
      <c r="BX164" s="1608"/>
      <c r="BY164" s="1608"/>
      <c r="BZ164" s="1608"/>
      <c r="CA164" s="1608"/>
      <c r="CB164" s="1608"/>
      <c r="CC164" s="1608"/>
      <c r="CD164" s="1608"/>
      <c r="CE164" s="1608"/>
      <c r="CF164" s="1609"/>
      <c r="CS164" s="1558"/>
      <c r="CT164" s="1559"/>
      <c r="CU164" s="1559"/>
      <c r="CV164" s="1559"/>
      <c r="CW164" s="1559"/>
      <c r="CX164" s="1559"/>
      <c r="CY164" s="1559"/>
      <c r="CZ164" s="1559"/>
      <c r="DA164" s="1559"/>
      <c r="DB164" s="1559"/>
      <c r="DC164" s="1559"/>
      <c r="DD164" s="1559"/>
      <c r="DE164" s="1559"/>
      <c r="DF164" s="1559"/>
      <c r="DG164" s="1559"/>
      <c r="DH164" s="1559"/>
      <c r="DI164" s="1559"/>
      <c r="DJ164" s="1559"/>
      <c r="DK164" s="1559"/>
      <c r="DL164" s="1559"/>
      <c r="DM164" s="1559"/>
      <c r="DN164" s="1559"/>
      <c r="DO164" s="1559"/>
      <c r="DP164" s="1559"/>
      <c r="DQ164" s="1559"/>
      <c r="DR164" s="1559"/>
      <c r="DS164" s="1559"/>
      <c r="DT164" s="1559"/>
      <c r="DU164" s="1559"/>
      <c r="DV164" s="1559"/>
      <c r="DW164" s="1559"/>
      <c r="DX164" s="1559"/>
      <c r="DY164" s="1559"/>
      <c r="DZ164" s="1559"/>
      <c r="EA164" s="1559"/>
      <c r="EB164" s="1559"/>
      <c r="EC164" s="1559"/>
      <c r="ED164" s="1559"/>
      <c r="EE164" s="1559"/>
      <c r="EF164" s="1560"/>
      <c r="EG164" s="1567"/>
      <c r="EH164" s="1568"/>
      <c r="EI164" s="1568"/>
      <c r="EJ164" s="1568"/>
      <c r="EK164" s="1568"/>
      <c r="EL164" s="1568"/>
      <c r="EM164" s="1568"/>
      <c r="EN164" s="1568"/>
      <c r="EO164" s="1568"/>
      <c r="EP164" s="1568"/>
      <c r="EQ164" s="1568"/>
      <c r="ER164" s="1568"/>
      <c r="ES164" s="1568"/>
      <c r="ET164" s="1568"/>
      <c r="EU164" s="1568"/>
      <c r="EV164" s="1569"/>
      <c r="EW164" s="1607"/>
      <c r="EX164" s="1608"/>
      <c r="EY164" s="1608"/>
      <c r="EZ164" s="1608"/>
      <c r="FA164" s="1608"/>
      <c r="FB164" s="1608"/>
      <c r="FC164" s="1608"/>
      <c r="FD164" s="1608"/>
      <c r="FE164" s="1608"/>
      <c r="FF164" s="1608"/>
      <c r="FG164" s="1608"/>
      <c r="FH164" s="1608"/>
      <c r="FI164" s="1608"/>
      <c r="FJ164" s="1608"/>
      <c r="FK164" s="1608"/>
      <c r="FL164" s="1608"/>
      <c r="FM164" s="1608"/>
      <c r="FN164" s="1608"/>
      <c r="FO164" s="1608"/>
      <c r="FP164" s="1608"/>
      <c r="FQ164" s="1608"/>
      <c r="FR164" s="1608"/>
      <c r="FS164" s="1608"/>
      <c r="FT164" s="1608"/>
      <c r="FU164" s="1608"/>
      <c r="FV164" s="1609"/>
    </row>
    <row r="165" spans="3:178" ht="3.75" customHeight="1" x14ac:dyDescent="0.15">
      <c r="C165" s="1558"/>
      <c r="D165" s="1559"/>
      <c r="E165" s="1559"/>
      <c r="F165" s="1559"/>
      <c r="G165" s="1559"/>
      <c r="H165" s="1559"/>
      <c r="I165" s="1559"/>
      <c r="J165" s="1559"/>
      <c r="K165" s="1559"/>
      <c r="L165" s="1559"/>
      <c r="M165" s="1559"/>
      <c r="N165" s="1559"/>
      <c r="O165" s="1559"/>
      <c r="P165" s="1559"/>
      <c r="Q165" s="1559"/>
      <c r="R165" s="1559"/>
      <c r="S165" s="1559"/>
      <c r="T165" s="1559"/>
      <c r="U165" s="1559"/>
      <c r="V165" s="1559"/>
      <c r="W165" s="1559"/>
      <c r="X165" s="1559"/>
      <c r="Y165" s="1559"/>
      <c r="Z165" s="1559"/>
      <c r="AA165" s="1559"/>
      <c r="AB165" s="1559"/>
      <c r="AC165" s="1559"/>
      <c r="AD165" s="1559"/>
      <c r="AE165" s="1559"/>
      <c r="AF165" s="1559"/>
      <c r="AG165" s="1559"/>
      <c r="AH165" s="1559"/>
      <c r="AI165" s="1559"/>
      <c r="AJ165" s="1559"/>
      <c r="AK165" s="1559"/>
      <c r="AL165" s="1559"/>
      <c r="AM165" s="1559"/>
      <c r="AN165" s="1559"/>
      <c r="AO165" s="1559"/>
      <c r="AP165" s="1560"/>
      <c r="AQ165" s="1567"/>
      <c r="AR165" s="1568"/>
      <c r="AS165" s="1568"/>
      <c r="AT165" s="1568"/>
      <c r="AU165" s="1568"/>
      <c r="AV165" s="1568"/>
      <c r="AW165" s="1568"/>
      <c r="AX165" s="1568"/>
      <c r="AY165" s="1568"/>
      <c r="AZ165" s="1568"/>
      <c r="BA165" s="1568"/>
      <c r="BB165" s="1568"/>
      <c r="BC165" s="1568"/>
      <c r="BD165" s="1568"/>
      <c r="BE165" s="1568"/>
      <c r="BF165" s="1569"/>
      <c r="BG165" s="1607"/>
      <c r="BH165" s="1608"/>
      <c r="BI165" s="1608"/>
      <c r="BJ165" s="1608"/>
      <c r="BK165" s="1608"/>
      <c r="BL165" s="1608"/>
      <c r="BM165" s="1608"/>
      <c r="BN165" s="1608"/>
      <c r="BO165" s="1608"/>
      <c r="BP165" s="1608"/>
      <c r="BQ165" s="1608"/>
      <c r="BR165" s="1608"/>
      <c r="BS165" s="1608"/>
      <c r="BT165" s="1608"/>
      <c r="BU165" s="1608"/>
      <c r="BV165" s="1608"/>
      <c r="BW165" s="1608"/>
      <c r="BX165" s="1608"/>
      <c r="BY165" s="1608"/>
      <c r="BZ165" s="1608"/>
      <c r="CA165" s="1608"/>
      <c r="CB165" s="1608"/>
      <c r="CC165" s="1608"/>
      <c r="CD165" s="1608"/>
      <c r="CE165" s="1608"/>
      <c r="CF165" s="1609"/>
      <c r="CS165" s="1558"/>
      <c r="CT165" s="1559"/>
      <c r="CU165" s="1559"/>
      <c r="CV165" s="1559"/>
      <c r="CW165" s="1559"/>
      <c r="CX165" s="1559"/>
      <c r="CY165" s="1559"/>
      <c r="CZ165" s="1559"/>
      <c r="DA165" s="1559"/>
      <c r="DB165" s="1559"/>
      <c r="DC165" s="1559"/>
      <c r="DD165" s="1559"/>
      <c r="DE165" s="1559"/>
      <c r="DF165" s="1559"/>
      <c r="DG165" s="1559"/>
      <c r="DH165" s="1559"/>
      <c r="DI165" s="1559"/>
      <c r="DJ165" s="1559"/>
      <c r="DK165" s="1559"/>
      <c r="DL165" s="1559"/>
      <c r="DM165" s="1559"/>
      <c r="DN165" s="1559"/>
      <c r="DO165" s="1559"/>
      <c r="DP165" s="1559"/>
      <c r="DQ165" s="1559"/>
      <c r="DR165" s="1559"/>
      <c r="DS165" s="1559"/>
      <c r="DT165" s="1559"/>
      <c r="DU165" s="1559"/>
      <c r="DV165" s="1559"/>
      <c r="DW165" s="1559"/>
      <c r="DX165" s="1559"/>
      <c r="DY165" s="1559"/>
      <c r="DZ165" s="1559"/>
      <c r="EA165" s="1559"/>
      <c r="EB165" s="1559"/>
      <c r="EC165" s="1559"/>
      <c r="ED165" s="1559"/>
      <c r="EE165" s="1559"/>
      <c r="EF165" s="1560"/>
      <c r="EG165" s="1567"/>
      <c r="EH165" s="1568"/>
      <c r="EI165" s="1568"/>
      <c r="EJ165" s="1568"/>
      <c r="EK165" s="1568"/>
      <c r="EL165" s="1568"/>
      <c r="EM165" s="1568"/>
      <c r="EN165" s="1568"/>
      <c r="EO165" s="1568"/>
      <c r="EP165" s="1568"/>
      <c r="EQ165" s="1568"/>
      <c r="ER165" s="1568"/>
      <c r="ES165" s="1568"/>
      <c r="ET165" s="1568"/>
      <c r="EU165" s="1568"/>
      <c r="EV165" s="1569"/>
      <c r="EW165" s="1607"/>
      <c r="EX165" s="1608"/>
      <c r="EY165" s="1608"/>
      <c r="EZ165" s="1608"/>
      <c r="FA165" s="1608"/>
      <c r="FB165" s="1608"/>
      <c r="FC165" s="1608"/>
      <c r="FD165" s="1608"/>
      <c r="FE165" s="1608"/>
      <c r="FF165" s="1608"/>
      <c r="FG165" s="1608"/>
      <c r="FH165" s="1608"/>
      <c r="FI165" s="1608"/>
      <c r="FJ165" s="1608"/>
      <c r="FK165" s="1608"/>
      <c r="FL165" s="1608"/>
      <c r="FM165" s="1608"/>
      <c r="FN165" s="1608"/>
      <c r="FO165" s="1608"/>
      <c r="FP165" s="1608"/>
      <c r="FQ165" s="1608"/>
      <c r="FR165" s="1608"/>
      <c r="FS165" s="1608"/>
      <c r="FT165" s="1608"/>
      <c r="FU165" s="1608"/>
      <c r="FV165" s="1609"/>
    </row>
    <row r="166" spans="3:178" ht="3.75" customHeight="1" x14ac:dyDescent="0.15">
      <c r="C166" s="1561"/>
      <c r="D166" s="1562"/>
      <c r="E166" s="1562"/>
      <c r="F166" s="1562"/>
      <c r="G166" s="1562"/>
      <c r="H166" s="1562"/>
      <c r="I166" s="1562"/>
      <c r="J166" s="1562"/>
      <c r="K166" s="1562"/>
      <c r="L166" s="1562"/>
      <c r="M166" s="1562"/>
      <c r="N166" s="1562"/>
      <c r="O166" s="1562"/>
      <c r="P166" s="1562"/>
      <c r="Q166" s="1562"/>
      <c r="R166" s="1562"/>
      <c r="S166" s="1562"/>
      <c r="T166" s="1562"/>
      <c r="U166" s="1562"/>
      <c r="V166" s="1562"/>
      <c r="W166" s="1562"/>
      <c r="X166" s="1562"/>
      <c r="Y166" s="1562"/>
      <c r="Z166" s="1562"/>
      <c r="AA166" s="1562"/>
      <c r="AB166" s="1562"/>
      <c r="AC166" s="1562"/>
      <c r="AD166" s="1562"/>
      <c r="AE166" s="1562"/>
      <c r="AF166" s="1562"/>
      <c r="AG166" s="1562"/>
      <c r="AH166" s="1562"/>
      <c r="AI166" s="1562"/>
      <c r="AJ166" s="1562"/>
      <c r="AK166" s="1562"/>
      <c r="AL166" s="1562"/>
      <c r="AM166" s="1562"/>
      <c r="AN166" s="1562"/>
      <c r="AO166" s="1562"/>
      <c r="AP166" s="1563"/>
      <c r="AQ166" s="1570" t="str">
        <f>Peta!AQ166</f>
        <v>18 Mei 2022</v>
      </c>
      <c r="AR166" s="1571"/>
      <c r="AS166" s="1571"/>
      <c r="AT166" s="1571"/>
      <c r="AU166" s="1571"/>
      <c r="AV166" s="1571"/>
      <c r="AW166" s="1571"/>
      <c r="AX166" s="1571"/>
      <c r="AY166" s="1571"/>
      <c r="AZ166" s="1571"/>
      <c r="BA166" s="1571"/>
      <c r="BB166" s="1571"/>
      <c r="BC166" s="1571"/>
      <c r="BD166" s="1571"/>
      <c r="BE166" s="1571"/>
      <c r="BF166" s="1572"/>
      <c r="BG166" s="1567" t="s">
        <v>870</v>
      </c>
      <c r="BH166" s="1568"/>
      <c r="BI166" s="1568"/>
      <c r="BJ166" s="1608" t="s">
        <v>1097</v>
      </c>
      <c r="BK166" s="1608"/>
      <c r="BL166" s="1608"/>
      <c r="BM166" s="1608"/>
      <c r="BN166" s="1608"/>
      <c r="BO166" s="1608"/>
      <c r="BP166" s="1608"/>
      <c r="BQ166" s="1608"/>
      <c r="BR166" s="1608"/>
      <c r="BS166" s="1608"/>
      <c r="BT166" s="1608"/>
      <c r="BU166" s="1608"/>
      <c r="BV166" s="1608"/>
      <c r="BW166" s="1608"/>
      <c r="BX166" s="1608"/>
      <c r="BY166" s="1608"/>
      <c r="BZ166" s="1608"/>
      <c r="CA166" s="1608"/>
      <c r="CB166" s="1608"/>
      <c r="CC166" s="1608"/>
      <c r="CD166" s="1608"/>
      <c r="CE166" s="1608"/>
      <c r="CF166" s="1609"/>
      <c r="CS166" s="1561"/>
      <c r="CT166" s="1562"/>
      <c r="CU166" s="1562"/>
      <c r="CV166" s="1562"/>
      <c r="CW166" s="1562"/>
      <c r="CX166" s="1562"/>
      <c r="CY166" s="1562"/>
      <c r="CZ166" s="1562"/>
      <c r="DA166" s="1562"/>
      <c r="DB166" s="1562"/>
      <c r="DC166" s="1562"/>
      <c r="DD166" s="1562"/>
      <c r="DE166" s="1562"/>
      <c r="DF166" s="1562"/>
      <c r="DG166" s="1562"/>
      <c r="DH166" s="1562"/>
      <c r="DI166" s="1562"/>
      <c r="DJ166" s="1562"/>
      <c r="DK166" s="1562"/>
      <c r="DL166" s="1562"/>
      <c r="DM166" s="1562"/>
      <c r="DN166" s="1562"/>
      <c r="DO166" s="1562"/>
      <c r="DP166" s="1562"/>
      <c r="DQ166" s="1562"/>
      <c r="DR166" s="1562"/>
      <c r="DS166" s="1562"/>
      <c r="DT166" s="1562"/>
      <c r="DU166" s="1562"/>
      <c r="DV166" s="1562"/>
      <c r="DW166" s="1562"/>
      <c r="DX166" s="1562"/>
      <c r="DY166" s="1562"/>
      <c r="DZ166" s="1562"/>
      <c r="EA166" s="1562"/>
      <c r="EB166" s="1562"/>
      <c r="EC166" s="1562"/>
      <c r="ED166" s="1562"/>
      <c r="EE166" s="1562"/>
      <c r="EF166" s="1563"/>
      <c r="EG166" s="1570" t="str">
        <f>$AQ$166</f>
        <v>18 Mei 2022</v>
      </c>
      <c r="EH166" s="1571"/>
      <c r="EI166" s="1571"/>
      <c r="EJ166" s="1571"/>
      <c r="EK166" s="1571"/>
      <c r="EL166" s="1571"/>
      <c r="EM166" s="1571"/>
      <c r="EN166" s="1571"/>
      <c r="EO166" s="1571"/>
      <c r="EP166" s="1571"/>
      <c r="EQ166" s="1571"/>
      <c r="ER166" s="1571"/>
      <c r="ES166" s="1571"/>
      <c r="ET166" s="1571"/>
      <c r="EU166" s="1571"/>
      <c r="EV166" s="1572"/>
      <c r="EW166" s="1567" t="s">
        <v>870</v>
      </c>
      <c r="EX166" s="1568"/>
      <c r="EY166" s="1568"/>
      <c r="EZ166" s="1608" t="s">
        <v>1378</v>
      </c>
      <c r="FA166" s="1608"/>
      <c r="FB166" s="1608"/>
      <c r="FC166" s="1608"/>
      <c r="FD166" s="1608"/>
      <c r="FE166" s="1608"/>
      <c r="FF166" s="1608"/>
      <c r="FG166" s="1608"/>
      <c r="FH166" s="1608"/>
      <c r="FI166" s="1608"/>
      <c r="FJ166" s="1608"/>
      <c r="FK166" s="1608"/>
      <c r="FL166" s="1608"/>
      <c r="FM166" s="1608"/>
      <c r="FN166" s="1608"/>
      <c r="FO166" s="1608"/>
      <c r="FP166" s="1608"/>
      <c r="FQ166" s="1608"/>
      <c r="FR166" s="1608"/>
      <c r="FS166" s="1608"/>
      <c r="FT166" s="1608"/>
      <c r="FU166" s="1608"/>
      <c r="FV166" s="1609"/>
    </row>
    <row r="167" spans="3:178" ht="3.75" customHeight="1" x14ac:dyDescent="0.15">
      <c r="C167" s="1583" t="str">
        <f>GB!$C$167</f>
        <v>Kabupaten Bandung, Kota Jakarta Timur dan Kota Jakarta Selatan</v>
      </c>
      <c r="D167" s="1584"/>
      <c r="E167" s="1584"/>
      <c r="F167" s="1584"/>
      <c r="G167" s="1584"/>
      <c r="H167" s="1584"/>
      <c r="I167" s="1584"/>
      <c r="J167" s="1584"/>
      <c r="K167" s="1584"/>
      <c r="L167" s="1584"/>
      <c r="M167" s="1584"/>
      <c r="N167" s="1584"/>
      <c r="O167" s="1584"/>
      <c r="P167" s="1584"/>
      <c r="Q167" s="1584"/>
      <c r="R167" s="1584"/>
      <c r="S167" s="1584"/>
      <c r="T167" s="1584"/>
      <c r="U167" s="1584"/>
      <c r="V167" s="1584"/>
      <c r="W167" s="1584"/>
      <c r="X167" s="1584"/>
      <c r="Y167" s="1584"/>
      <c r="Z167" s="1584"/>
      <c r="AA167" s="1584"/>
      <c r="AB167" s="1584"/>
      <c r="AC167" s="1584"/>
      <c r="AD167" s="1584"/>
      <c r="AE167" s="1584"/>
      <c r="AF167" s="1584"/>
      <c r="AG167" s="1584"/>
      <c r="AH167" s="1584"/>
      <c r="AI167" s="1584"/>
      <c r="AJ167" s="1584"/>
      <c r="AK167" s="1584"/>
      <c r="AL167" s="1584"/>
      <c r="AM167" s="1584"/>
      <c r="AN167" s="1584"/>
      <c r="AO167" s="1584"/>
      <c r="AP167" s="1585"/>
      <c r="AQ167" s="1573"/>
      <c r="AR167" s="1571"/>
      <c r="AS167" s="1571"/>
      <c r="AT167" s="1571"/>
      <c r="AU167" s="1571"/>
      <c r="AV167" s="1571"/>
      <c r="AW167" s="1571"/>
      <c r="AX167" s="1571"/>
      <c r="AY167" s="1571"/>
      <c r="AZ167" s="1571"/>
      <c r="BA167" s="1571"/>
      <c r="BB167" s="1571"/>
      <c r="BC167" s="1571"/>
      <c r="BD167" s="1571"/>
      <c r="BE167" s="1571"/>
      <c r="BF167" s="1572"/>
      <c r="BG167" s="1567"/>
      <c r="BH167" s="1568"/>
      <c r="BI167" s="1568"/>
      <c r="BJ167" s="1608"/>
      <c r="BK167" s="1608"/>
      <c r="BL167" s="1608"/>
      <c r="BM167" s="1608"/>
      <c r="BN167" s="1608"/>
      <c r="BO167" s="1608"/>
      <c r="BP167" s="1608"/>
      <c r="BQ167" s="1608"/>
      <c r="BR167" s="1608"/>
      <c r="BS167" s="1608"/>
      <c r="BT167" s="1608"/>
      <c r="BU167" s="1608"/>
      <c r="BV167" s="1608"/>
      <c r="BW167" s="1608"/>
      <c r="BX167" s="1608"/>
      <c r="BY167" s="1608"/>
      <c r="BZ167" s="1608"/>
      <c r="CA167" s="1608"/>
      <c r="CB167" s="1608"/>
      <c r="CC167" s="1608"/>
      <c r="CD167" s="1608"/>
      <c r="CE167" s="1608"/>
      <c r="CF167" s="1609"/>
      <c r="CS167" s="1583" t="str">
        <f>$C$167</f>
        <v>Kabupaten Bandung, Kota Jakarta Timur dan Kota Jakarta Selatan</v>
      </c>
      <c r="CT167" s="1584"/>
      <c r="CU167" s="1584"/>
      <c r="CV167" s="1584"/>
      <c r="CW167" s="1584"/>
      <c r="CX167" s="1584"/>
      <c r="CY167" s="1584"/>
      <c r="CZ167" s="1584"/>
      <c r="DA167" s="1584"/>
      <c r="DB167" s="1584"/>
      <c r="DC167" s="1584"/>
      <c r="DD167" s="1584"/>
      <c r="DE167" s="1584"/>
      <c r="DF167" s="1584"/>
      <c r="DG167" s="1584"/>
      <c r="DH167" s="1584"/>
      <c r="DI167" s="1584"/>
      <c r="DJ167" s="1584"/>
      <c r="DK167" s="1584"/>
      <c r="DL167" s="1584"/>
      <c r="DM167" s="1584"/>
      <c r="DN167" s="1584"/>
      <c r="DO167" s="1584"/>
      <c r="DP167" s="1584"/>
      <c r="DQ167" s="1584"/>
      <c r="DR167" s="1584"/>
      <c r="DS167" s="1584"/>
      <c r="DT167" s="1584"/>
      <c r="DU167" s="1584"/>
      <c r="DV167" s="1584"/>
      <c r="DW167" s="1584"/>
      <c r="DX167" s="1584"/>
      <c r="DY167" s="1584"/>
      <c r="DZ167" s="1584"/>
      <c r="EA167" s="1584"/>
      <c r="EB167" s="1584"/>
      <c r="EC167" s="1584"/>
      <c r="ED167" s="1584"/>
      <c r="EE167" s="1584"/>
      <c r="EF167" s="1585"/>
      <c r="EG167" s="1573"/>
      <c r="EH167" s="1571"/>
      <c r="EI167" s="1571"/>
      <c r="EJ167" s="1571"/>
      <c r="EK167" s="1571"/>
      <c r="EL167" s="1571"/>
      <c r="EM167" s="1571"/>
      <c r="EN167" s="1571"/>
      <c r="EO167" s="1571"/>
      <c r="EP167" s="1571"/>
      <c r="EQ167" s="1571"/>
      <c r="ER167" s="1571"/>
      <c r="ES167" s="1571"/>
      <c r="ET167" s="1571"/>
      <c r="EU167" s="1571"/>
      <c r="EV167" s="1572"/>
      <c r="EW167" s="1567"/>
      <c r="EX167" s="1568"/>
      <c r="EY167" s="1568"/>
      <c r="EZ167" s="1608"/>
      <c r="FA167" s="1608"/>
      <c r="FB167" s="1608"/>
      <c r="FC167" s="1608"/>
      <c r="FD167" s="1608"/>
      <c r="FE167" s="1608"/>
      <c r="FF167" s="1608"/>
      <c r="FG167" s="1608"/>
      <c r="FH167" s="1608"/>
      <c r="FI167" s="1608"/>
      <c r="FJ167" s="1608"/>
      <c r="FK167" s="1608"/>
      <c r="FL167" s="1608"/>
      <c r="FM167" s="1608"/>
      <c r="FN167" s="1608"/>
      <c r="FO167" s="1608"/>
      <c r="FP167" s="1608"/>
      <c r="FQ167" s="1608"/>
      <c r="FR167" s="1608"/>
      <c r="FS167" s="1608"/>
      <c r="FT167" s="1608"/>
      <c r="FU167" s="1608"/>
      <c r="FV167" s="1609"/>
    </row>
    <row r="168" spans="3:178" ht="3.75" customHeight="1" x14ac:dyDescent="0.15">
      <c r="C168" s="1583"/>
      <c r="D168" s="1584"/>
      <c r="E168" s="1584"/>
      <c r="F168" s="1584"/>
      <c r="G168" s="1584"/>
      <c r="H168" s="1584"/>
      <c r="I168" s="1584"/>
      <c r="J168" s="1584"/>
      <c r="K168" s="1584"/>
      <c r="L168" s="1584"/>
      <c r="M168" s="1584"/>
      <c r="N168" s="1584"/>
      <c r="O168" s="1584"/>
      <c r="P168" s="1584"/>
      <c r="Q168" s="1584"/>
      <c r="R168" s="1584"/>
      <c r="S168" s="1584"/>
      <c r="T168" s="1584"/>
      <c r="U168" s="1584"/>
      <c r="V168" s="1584"/>
      <c r="W168" s="1584"/>
      <c r="X168" s="1584"/>
      <c r="Y168" s="1584"/>
      <c r="Z168" s="1584"/>
      <c r="AA168" s="1584"/>
      <c r="AB168" s="1584"/>
      <c r="AC168" s="1584"/>
      <c r="AD168" s="1584"/>
      <c r="AE168" s="1584"/>
      <c r="AF168" s="1584"/>
      <c r="AG168" s="1584"/>
      <c r="AH168" s="1584"/>
      <c r="AI168" s="1584"/>
      <c r="AJ168" s="1584"/>
      <c r="AK168" s="1584"/>
      <c r="AL168" s="1584"/>
      <c r="AM168" s="1584"/>
      <c r="AN168" s="1584"/>
      <c r="AO168" s="1584"/>
      <c r="AP168" s="1585"/>
      <c r="AQ168" s="1573"/>
      <c r="AR168" s="1571"/>
      <c r="AS168" s="1571"/>
      <c r="AT168" s="1571"/>
      <c r="AU168" s="1571"/>
      <c r="AV168" s="1571"/>
      <c r="AW168" s="1571"/>
      <c r="AX168" s="1571"/>
      <c r="AY168" s="1571"/>
      <c r="AZ168" s="1571"/>
      <c r="BA168" s="1571"/>
      <c r="BB168" s="1571"/>
      <c r="BC168" s="1571"/>
      <c r="BD168" s="1571"/>
      <c r="BE168" s="1571"/>
      <c r="BF168" s="1572"/>
      <c r="BG168" s="1567"/>
      <c r="BH168" s="1568"/>
      <c r="BI168" s="1568"/>
      <c r="BJ168" s="1608"/>
      <c r="BK168" s="1608"/>
      <c r="BL168" s="1608"/>
      <c r="BM168" s="1608"/>
      <c r="BN168" s="1608"/>
      <c r="BO168" s="1608"/>
      <c r="BP168" s="1608"/>
      <c r="BQ168" s="1608"/>
      <c r="BR168" s="1608"/>
      <c r="BS168" s="1608"/>
      <c r="BT168" s="1608"/>
      <c r="BU168" s="1608"/>
      <c r="BV168" s="1608"/>
      <c r="BW168" s="1608"/>
      <c r="BX168" s="1608"/>
      <c r="BY168" s="1608"/>
      <c r="BZ168" s="1608"/>
      <c r="CA168" s="1608"/>
      <c r="CB168" s="1608"/>
      <c r="CC168" s="1608"/>
      <c r="CD168" s="1608"/>
      <c r="CE168" s="1608"/>
      <c r="CF168" s="1609"/>
      <c r="CS168" s="1583"/>
      <c r="CT168" s="1584"/>
      <c r="CU168" s="1584"/>
      <c r="CV168" s="1584"/>
      <c r="CW168" s="1584"/>
      <c r="CX168" s="1584"/>
      <c r="CY168" s="1584"/>
      <c r="CZ168" s="1584"/>
      <c r="DA168" s="1584"/>
      <c r="DB168" s="1584"/>
      <c r="DC168" s="1584"/>
      <c r="DD168" s="1584"/>
      <c r="DE168" s="1584"/>
      <c r="DF168" s="1584"/>
      <c r="DG168" s="1584"/>
      <c r="DH168" s="1584"/>
      <c r="DI168" s="1584"/>
      <c r="DJ168" s="1584"/>
      <c r="DK168" s="1584"/>
      <c r="DL168" s="1584"/>
      <c r="DM168" s="1584"/>
      <c r="DN168" s="1584"/>
      <c r="DO168" s="1584"/>
      <c r="DP168" s="1584"/>
      <c r="DQ168" s="1584"/>
      <c r="DR168" s="1584"/>
      <c r="DS168" s="1584"/>
      <c r="DT168" s="1584"/>
      <c r="DU168" s="1584"/>
      <c r="DV168" s="1584"/>
      <c r="DW168" s="1584"/>
      <c r="DX168" s="1584"/>
      <c r="DY168" s="1584"/>
      <c r="DZ168" s="1584"/>
      <c r="EA168" s="1584"/>
      <c r="EB168" s="1584"/>
      <c r="EC168" s="1584"/>
      <c r="ED168" s="1584"/>
      <c r="EE168" s="1584"/>
      <c r="EF168" s="1585"/>
      <c r="EG168" s="1573"/>
      <c r="EH168" s="1571"/>
      <c r="EI168" s="1571"/>
      <c r="EJ168" s="1571"/>
      <c r="EK168" s="1571"/>
      <c r="EL168" s="1571"/>
      <c r="EM168" s="1571"/>
      <c r="EN168" s="1571"/>
      <c r="EO168" s="1571"/>
      <c r="EP168" s="1571"/>
      <c r="EQ168" s="1571"/>
      <c r="ER168" s="1571"/>
      <c r="ES168" s="1571"/>
      <c r="ET168" s="1571"/>
      <c r="EU168" s="1571"/>
      <c r="EV168" s="1572"/>
      <c r="EW168" s="1567"/>
      <c r="EX168" s="1568"/>
      <c r="EY168" s="1568"/>
      <c r="EZ168" s="1608"/>
      <c r="FA168" s="1608"/>
      <c r="FB168" s="1608"/>
      <c r="FC168" s="1608"/>
      <c r="FD168" s="1608"/>
      <c r="FE168" s="1608"/>
      <c r="FF168" s="1608"/>
      <c r="FG168" s="1608"/>
      <c r="FH168" s="1608"/>
      <c r="FI168" s="1608"/>
      <c r="FJ168" s="1608"/>
      <c r="FK168" s="1608"/>
      <c r="FL168" s="1608"/>
      <c r="FM168" s="1608"/>
      <c r="FN168" s="1608"/>
      <c r="FO168" s="1608"/>
      <c r="FP168" s="1608"/>
      <c r="FQ168" s="1608"/>
      <c r="FR168" s="1608"/>
      <c r="FS168" s="1608"/>
      <c r="FT168" s="1608"/>
      <c r="FU168" s="1608"/>
      <c r="FV168" s="1609"/>
    </row>
    <row r="169" spans="3:178" ht="3.75" customHeight="1" x14ac:dyDescent="0.15">
      <c r="C169" s="1583"/>
      <c r="D169" s="1584"/>
      <c r="E169" s="1584"/>
      <c r="F169" s="1584"/>
      <c r="G169" s="1584"/>
      <c r="H169" s="1584"/>
      <c r="I169" s="1584"/>
      <c r="J169" s="1584"/>
      <c r="K169" s="1584"/>
      <c r="L169" s="1584"/>
      <c r="M169" s="1584"/>
      <c r="N169" s="1584"/>
      <c r="O169" s="1584"/>
      <c r="P169" s="1584"/>
      <c r="Q169" s="1584"/>
      <c r="R169" s="1584"/>
      <c r="S169" s="1584"/>
      <c r="T169" s="1584"/>
      <c r="U169" s="1584"/>
      <c r="V169" s="1584"/>
      <c r="W169" s="1584"/>
      <c r="X169" s="1584"/>
      <c r="Y169" s="1584"/>
      <c r="Z169" s="1584"/>
      <c r="AA169" s="1584"/>
      <c r="AB169" s="1584"/>
      <c r="AC169" s="1584"/>
      <c r="AD169" s="1584"/>
      <c r="AE169" s="1584"/>
      <c r="AF169" s="1584"/>
      <c r="AG169" s="1584"/>
      <c r="AH169" s="1584"/>
      <c r="AI169" s="1584"/>
      <c r="AJ169" s="1584"/>
      <c r="AK169" s="1584"/>
      <c r="AL169" s="1584"/>
      <c r="AM169" s="1584"/>
      <c r="AN169" s="1584"/>
      <c r="AO169" s="1584"/>
      <c r="AP169" s="1585"/>
      <c r="AQ169" s="1573"/>
      <c r="AR169" s="1571"/>
      <c r="AS169" s="1571"/>
      <c r="AT169" s="1571"/>
      <c r="AU169" s="1571"/>
      <c r="AV169" s="1571"/>
      <c r="AW169" s="1571"/>
      <c r="AX169" s="1571"/>
      <c r="AY169" s="1571"/>
      <c r="AZ169" s="1571"/>
      <c r="BA169" s="1571"/>
      <c r="BB169" s="1571"/>
      <c r="BC169" s="1571"/>
      <c r="BD169" s="1571"/>
      <c r="BE169" s="1571"/>
      <c r="BF169" s="1572"/>
      <c r="BG169" s="1567"/>
      <c r="BH169" s="1568"/>
      <c r="BI169" s="1568"/>
      <c r="BJ169" s="1608"/>
      <c r="BK169" s="1608"/>
      <c r="BL169" s="1608"/>
      <c r="BM169" s="1608"/>
      <c r="BN169" s="1608"/>
      <c r="BO169" s="1608"/>
      <c r="BP169" s="1608"/>
      <c r="BQ169" s="1608"/>
      <c r="BR169" s="1608"/>
      <c r="BS169" s="1608"/>
      <c r="BT169" s="1608"/>
      <c r="BU169" s="1608"/>
      <c r="BV169" s="1608"/>
      <c r="BW169" s="1608"/>
      <c r="BX169" s="1608"/>
      <c r="BY169" s="1608"/>
      <c r="BZ169" s="1608"/>
      <c r="CA169" s="1608"/>
      <c r="CB169" s="1608"/>
      <c r="CC169" s="1608"/>
      <c r="CD169" s="1608"/>
      <c r="CE169" s="1608"/>
      <c r="CF169" s="1609"/>
      <c r="CS169" s="1583"/>
      <c r="CT169" s="1584"/>
      <c r="CU169" s="1584"/>
      <c r="CV169" s="1584"/>
      <c r="CW169" s="1584"/>
      <c r="CX169" s="1584"/>
      <c r="CY169" s="1584"/>
      <c r="CZ169" s="1584"/>
      <c r="DA169" s="1584"/>
      <c r="DB169" s="1584"/>
      <c r="DC169" s="1584"/>
      <c r="DD169" s="1584"/>
      <c r="DE169" s="1584"/>
      <c r="DF169" s="1584"/>
      <c r="DG169" s="1584"/>
      <c r="DH169" s="1584"/>
      <c r="DI169" s="1584"/>
      <c r="DJ169" s="1584"/>
      <c r="DK169" s="1584"/>
      <c r="DL169" s="1584"/>
      <c r="DM169" s="1584"/>
      <c r="DN169" s="1584"/>
      <c r="DO169" s="1584"/>
      <c r="DP169" s="1584"/>
      <c r="DQ169" s="1584"/>
      <c r="DR169" s="1584"/>
      <c r="DS169" s="1584"/>
      <c r="DT169" s="1584"/>
      <c r="DU169" s="1584"/>
      <c r="DV169" s="1584"/>
      <c r="DW169" s="1584"/>
      <c r="DX169" s="1584"/>
      <c r="DY169" s="1584"/>
      <c r="DZ169" s="1584"/>
      <c r="EA169" s="1584"/>
      <c r="EB169" s="1584"/>
      <c r="EC169" s="1584"/>
      <c r="ED169" s="1584"/>
      <c r="EE169" s="1584"/>
      <c r="EF169" s="1585"/>
      <c r="EG169" s="1573"/>
      <c r="EH169" s="1571"/>
      <c r="EI169" s="1571"/>
      <c r="EJ169" s="1571"/>
      <c r="EK169" s="1571"/>
      <c r="EL169" s="1571"/>
      <c r="EM169" s="1571"/>
      <c r="EN169" s="1571"/>
      <c r="EO169" s="1571"/>
      <c r="EP169" s="1571"/>
      <c r="EQ169" s="1571"/>
      <c r="ER169" s="1571"/>
      <c r="ES169" s="1571"/>
      <c r="ET169" s="1571"/>
      <c r="EU169" s="1571"/>
      <c r="EV169" s="1572"/>
      <c r="EW169" s="1567"/>
      <c r="EX169" s="1568"/>
      <c r="EY169" s="1568"/>
      <c r="EZ169" s="1608"/>
      <c r="FA169" s="1608"/>
      <c r="FB169" s="1608"/>
      <c r="FC169" s="1608"/>
      <c r="FD169" s="1608"/>
      <c r="FE169" s="1608"/>
      <c r="FF169" s="1608"/>
      <c r="FG169" s="1608"/>
      <c r="FH169" s="1608"/>
      <c r="FI169" s="1608"/>
      <c r="FJ169" s="1608"/>
      <c r="FK169" s="1608"/>
      <c r="FL169" s="1608"/>
      <c r="FM169" s="1608"/>
      <c r="FN169" s="1608"/>
      <c r="FO169" s="1608"/>
      <c r="FP169" s="1608"/>
      <c r="FQ169" s="1608"/>
      <c r="FR169" s="1608"/>
      <c r="FS169" s="1608"/>
      <c r="FT169" s="1608"/>
      <c r="FU169" s="1608"/>
      <c r="FV169" s="1609"/>
    </row>
    <row r="170" spans="3:178" ht="3.75" customHeight="1" x14ac:dyDescent="0.15">
      <c r="C170" s="1583"/>
      <c r="D170" s="1584"/>
      <c r="E170" s="1584"/>
      <c r="F170" s="1584"/>
      <c r="G170" s="1584"/>
      <c r="H170" s="1584"/>
      <c r="I170" s="1584"/>
      <c r="J170" s="1584"/>
      <c r="K170" s="1584"/>
      <c r="L170" s="1584"/>
      <c r="M170" s="1584"/>
      <c r="N170" s="1584"/>
      <c r="O170" s="1584"/>
      <c r="P170" s="1584"/>
      <c r="Q170" s="1584"/>
      <c r="R170" s="1584"/>
      <c r="S170" s="1584"/>
      <c r="T170" s="1584"/>
      <c r="U170" s="1584"/>
      <c r="V170" s="1584"/>
      <c r="W170" s="1584"/>
      <c r="X170" s="1584"/>
      <c r="Y170" s="1584"/>
      <c r="Z170" s="1584"/>
      <c r="AA170" s="1584"/>
      <c r="AB170" s="1584"/>
      <c r="AC170" s="1584"/>
      <c r="AD170" s="1584"/>
      <c r="AE170" s="1584"/>
      <c r="AF170" s="1584"/>
      <c r="AG170" s="1584"/>
      <c r="AH170" s="1584"/>
      <c r="AI170" s="1584"/>
      <c r="AJ170" s="1584"/>
      <c r="AK170" s="1584"/>
      <c r="AL170" s="1584"/>
      <c r="AM170" s="1584"/>
      <c r="AN170" s="1584"/>
      <c r="AO170" s="1584"/>
      <c r="AP170" s="1585"/>
      <c r="AQ170" s="1573"/>
      <c r="AR170" s="1571"/>
      <c r="AS170" s="1571"/>
      <c r="AT170" s="1571"/>
      <c r="AU170" s="1571"/>
      <c r="AV170" s="1571"/>
      <c r="AW170" s="1571"/>
      <c r="AX170" s="1571"/>
      <c r="AY170" s="1571"/>
      <c r="AZ170" s="1571"/>
      <c r="BA170" s="1571"/>
      <c r="BB170" s="1571"/>
      <c r="BC170" s="1571"/>
      <c r="BD170" s="1571"/>
      <c r="BE170" s="1571"/>
      <c r="BF170" s="1572"/>
      <c r="BG170" s="1567" t="s">
        <v>1098</v>
      </c>
      <c r="BH170" s="1568"/>
      <c r="BI170" s="1568"/>
      <c r="BJ170" s="1608" t="s">
        <v>1099</v>
      </c>
      <c r="BK170" s="1608"/>
      <c r="BL170" s="1608"/>
      <c r="BM170" s="1608"/>
      <c r="BN170" s="1608"/>
      <c r="BO170" s="1608"/>
      <c r="BP170" s="1608"/>
      <c r="BQ170" s="1608"/>
      <c r="BR170" s="1608"/>
      <c r="BS170" s="1608"/>
      <c r="BT170" s="1608"/>
      <c r="BU170" s="1608"/>
      <c r="BV170" s="1608"/>
      <c r="BW170" s="1608"/>
      <c r="BX170" s="1608"/>
      <c r="BY170" s="1608"/>
      <c r="BZ170" s="1608"/>
      <c r="CA170" s="1608"/>
      <c r="CB170" s="1608"/>
      <c r="CC170" s="1608"/>
      <c r="CD170" s="1608"/>
      <c r="CE170" s="1608"/>
      <c r="CF170" s="1609"/>
      <c r="CS170" s="1583"/>
      <c r="CT170" s="1584"/>
      <c r="CU170" s="1584"/>
      <c r="CV170" s="1584"/>
      <c r="CW170" s="1584"/>
      <c r="CX170" s="1584"/>
      <c r="CY170" s="1584"/>
      <c r="CZ170" s="1584"/>
      <c r="DA170" s="1584"/>
      <c r="DB170" s="1584"/>
      <c r="DC170" s="1584"/>
      <c r="DD170" s="1584"/>
      <c r="DE170" s="1584"/>
      <c r="DF170" s="1584"/>
      <c r="DG170" s="1584"/>
      <c r="DH170" s="1584"/>
      <c r="DI170" s="1584"/>
      <c r="DJ170" s="1584"/>
      <c r="DK170" s="1584"/>
      <c r="DL170" s="1584"/>
      <c r="DM170" s="1584"/>
      <c r="DN170" s="1584"/>
      <c r="DO170" s="1584"/>
      <c r="DP170" s="1584"/>
      <c r="DQ170" s="1584"/>
      <c r="DR170" s="1584"/>
      <c r="DS170" s="1584"/>
      <c r="DT170" s="1584"/>
      <c r="DU170" s="1584"/>
      <c r="DV170" s="1584"/>
      <c r="DW170" s="1584"/>
      <c r="DX170" s="1584"/>
      <c r="DY170" s="1584"/>
      <c r="DZ170" s="1584"/>
      <c r="EA170" s="1584"/>
      <c r="EB170" s="1584"/>
      <c r="EC170" s="1584"/>
      <c r="ED170" s="1584"/>
      <c r="EE170" s="1584"/>
      <c r="EF170" s="1585"/>
      <c r="EG170" s="1573"/>
      <c r="EH170" s="1571"/>
      <c r="EI170" s="1571"/>
      <c r="EJ170" s="1571"/>
      <c r="EK170" s="1571"/>
      <c r="EL170" s="1571"/>
      <c r="EM170" s="1571"/>
      <c r="EN170" s="1571"/>
      <c r="EO170" s="1571"/>
      <c r="EP170" s="1571"/>
      <c r="EQ170" s="1571"/>
      <c r="ER170" s="1571"/>
      <c r="ES170" s="1571"/>
      <c r="ET170" s="1571"/>
      <c r="EU170" s="1571"/>
      <c r="EV170" s="1572"/>
      <c r="EW170" s="1567" t="s">
        <v>1098</v>
      </c>
      <c r="EX170" s="1568"/>
      <c r="EY170" s="1568"/>
      <c r="EZ170" s="1608" t="s">
        <v>1100</v>
      </c>
      <c r="FA170" s="1608"/>
      <c r="FB170" s="1608"/>
      <c r="FC170" s="1608"/>
      <c r="FD170" s="1608"/>
      <c r="FE170" s="1608"/>
      <c r="FF170" s="1608"/>
      <c r="FG170" s="1608"/>
      <c r="FH170" s="1608"/>
      <c r="FI170" s="1608"/>
      <c r="FJ170" s="1608"/>
      <c r="FK170" s="1608"/>
      <c r="FL170" s="1608"/>
      <c r="FM170" s="1608"/>
      <c r="FN170" s="1608"/>
      <c r="FO170" s="1608"/>
      <c r="FP170" s="1608"/>
      <c r="FQ170" s="1608"/>
      <c r="FR170" s="1608"/>
      <c r="FS170" s="1608"/>
      <c r="FT170" s="1608"/>
      <c r="FU170" s="1608"/>
      <c r="FV170" s="1609"/>
    </row>
    <row r="171" spans="3:178" ht="3.75" customHeight="1" x14ac:dyDescent="0.15">
      <c r="C171" s="1583"/>
      <c r="D171" s="1584"/>
      <c r="E171" s="1584"/>
      <c r="F171" s="1584"/>
      <c r="G171" s="1584"/>
      <c r="H171" s="1584"/>
      <c r="I171" s="1584"/>
      <c r="J171" s="1584"/>
      <c r="K171" s="1584"/>
      <c r="L171" s="1584"/>
      <c r="M171" s="1584"/>
      <c r="N171" s="1584"/>
      <c r="O171" s="1584"/>
      <c r="P171" s="1584"/>
      <c r="Q171" s="1584"/>
      <c r="R171" s="1584"/>
      <c r="S171" s="1584"/>
      <c r="T171" s="1584"/>
      <c r="U171" s="1584"/>
      <c r="V171" s="1584"/>
      <c r="W171" s="1584"/>
      <c r="X171" s="1584"/>
      <c r="Y171" s="1584"/>
      <c r="Z171" s="1584"/>
      <c r="AA171" s="1584"/>
      <c r="AB171" s="1584"/>
      <c r="AC171" s="1584"/>
      <c r="AD171" s="1584"/>
      <c r="AE171" s="1584"/>
      <c r="AF171" s="1584"/>
      <c r="AG171" s="1584"/>
      <c r="AH171" s="1584"/>
      <c r="AI171" s="1584"/>
      <c r="AJ171" s="1584"/>
      <c r="AK171" s="1584"/>
      <c r="AL171" s="1584"/>
      <c r="AM171" s="1584"/>
      <c r="AN171" s="1584"/>
      <c r="AO171" s="1584"/>
      <c r="AP171" s="1585"/>
      <c r="AQ171" s="1573"/>
      <c r="AR171" s="1571"/>
      <c r="AS171" s="1571"/>
      <c r="AT171" s="1571"/>
      <c r="AU171" s="1571"/>
      <c r="AV171" s="1571"/>
      <c r="AW171" s="1571"/>
      <c r="AX171" s="1571"/>
      <c r="AY171" s="1571"/>
      <c r="AZ171" s="1571"/>
      <c r="BA171" s="1571"/>
      <c r="BB171" s="1571"/>
      <c r="BC171" s="1571"/>
      <c r="BD171" s="1571"/>
      <c r="BE171" s="1571"/>
      <c r="BF171" s="1572"/>
      <c r="BG171" s="1567"/>
      <c r="BH171" s="1568"/>
      <c r="BI171" s="1568"/>
      <c r="BJ171" s="1608"/>
      <c r="BK171" s="1608"/>
      <c r="BL171" s="1608"/>
      <c r="BM171" s="1608"/>
      <c r="BN171" s="1608"/>
      <c r="BO171" s="1608"/>
      <c r="BP171" s="1608"/>
      <c r="BQ171" s="1608"/>
      <c r="BR171" s="1608"/>
      <c r="BS171" s="1608"/>
      <c r="BT171" s="1608"/>
      <c r="BU171" s="1608"/>
      <c r="BV171" s="1608"/>
      <c r="BW171" s="1608"/>
      <c r="BX171" s="1608"/>
      <c r="BY171" s="1608"/>
      <c r="BZ171" s="1608"/>
      <c r="CA171" s="1608"/>
      <c r="CB171" s="1608"/>
      <c r="CC171" s="1608"/>
      <c r="CD171" s="1608"/>
      <c r="CE171" s="1608"/>
      <c r="CF171" s="1609"/>
      <c r="CS171" s="1583"/>
      <c r="CT171" s="1584"/>
      <c r="CU171" s="1584"/>
      <c r="CV171" s="1584"/>
      <c r="CW171" s="1584"/>
      <c r="CX171" s="1584"/>
      <c r="CY171" s="1584"/>
      <c r="CZ171" s="1584"/>
      <c r="DA171" s="1584"/>
      <c r="DB171" s="1584"/>
      <c r="DC171" s="1584"/>
      <c r="DD171" s="1584"/>
      <c r="DE171" s="1584"/>
      <c r="DF171" s="1584"/>
      <c r="DG171" s="1584"/>
      <c r="DH171" s="1584"/>
      <c r="DI171" s="1584"/>
      <c r="DJ171" s="1584"/>
      <c r="DK171" s="1584"/>
      <c r="DL171" s="1584"/>
      <c r="DM171" s="1584"/>
      <c r="DN171" s="1584"/>
      <c r="DO171" s="1584"/>
      <c r="DP171" s="1584"/>
      <c r="DQ171" s="1584"/>
      <c r="DR171" s="1584"/>
      <c r="DS171" s="1584"/>
      <c r="DT171" s="1584"/>
      <c r="DU171" s="1584"/>
      <c r="DV171" s="1584"/>
      <c r="DW171" s="1584"/>
      <c r="DX171" s="1584"/>
      <c r="DY171" s="1584"/>
      <c r="DZ171" s="1584"/>
      <c r="EA171" s="1584"/>
      <c r="EB171" s="1584"/>
      <c r="EC171" s="1584"/>
      <c r="ED171" s="1584"/>
      <c r="EE171" s="1584"/>
      <c r="EF171" s="1585"/>
      <c r="EG171" s="1573"/>
      <c r="EH171" s="1571"/>
      <c r="EI171" s="1571"/>
      <c r="EJ171" s="1571"/>
      <c r="EK171" s="1571"/>
      <c r="EL171" s="1571"/>
      <c r="EM171" s="1571"/>
      <c r="EN171" s="1571"/>
      <c r="EO171" s="1571"/>
      <c r="EP171" s="1571"/>
      <c r="EQ171" s="1571"/>
      <c r="ER171" s="1571"/>
      <c r="ES171" s="1571"/>
      <c r="ET171" s="1571"/>
      <c r="EU171" s="1571"/>
      <c r="EV171" s="1572"/>
      <c r="EW171" s="1567"/>
      <c r="EX171" s="1568"/>
      <c r="EY171" s="1568"/>
      <c r="EZ171" s="1608"/>
      <c r="FA171" s="1608"/>
      <c r="FB171" s="1608"/>
      <c r="FC171" s="1608"/>
      <c r="FD171" s="1608"/>
      <c r="FE171" s="1608"/>
      <c r="FF171" s="1608"/>
      <c r="FG171" s="1608"/>
      <c r="FH171" s="1608"/>
      <c r="FI171" s="1608"/>
      <c r="FJ171" s="1608"/>
      <c r="FK171" s="1608"/>
      <c r="FL171" s="1608"/>
      <c r="FM171" s="1608"/>
      <c r="FN171" s="1608"/>
      <c r="FO171" s="1608"/>
      <c r="FP171" s="1608"/>
      <c r="FQ171" s="1608"/>
      <c r="FR171" s="1608"/>
      <c r="FS171" s="1608"/>
      <c r="FT171" s="1608"/>
      <c r="FU171" s="1608"/>
      <c r="FV171" s="1609"/>
    </row>
    <row r="172" spans="3:178" ht="3.75" customHeight="1" x14ac:dyDescent="0.15">
      <c r="C172" s="1583"/>
      <c r="D172" s="1584"/>
      <c r="E172" s="1584"/>
      <c r="F172" s="1584"/>
      <c r="G172" s="1584"/>
      <c r="H172" s="1584"/>
      <c r="I172" s="1584"/>
      <c r="J172" s="1584"/>
      <c r="K172" s="1584"/>
      <c r="L172" s="1584"/>
      <c r="M172" s="1584"/>
      <c r="N172" s="1584"/>
      <c r="O172" s="1584"/>
      <c r="P172" s="1584"/>
      <c r="Q172" s="1584"/>
      <c r="R172" s="1584"/>
      <c r="S172" s="1584"/>
      <c r="T172" s="1584"/>
      <c r="U172" s="1584"/>
      <c r="V172" s="1584"/>
      <c r="W172" s="1584"/>
      <c r="X172" s="1584"/>
      <c r="Y172" s="1584"/>
      <c r="Z172" s="1584"/>
      <c r="AA172" s="1584"/>
      <c r="AB172" s="1584"/>
      <c r="AC172" s="1584"/>
      <c r="AD172" s="1584"/>
      <c r="AE172" s="1584"/>
      <c r="AF172" s="1584"/>
      <c r="AG172" s="1584"/>
      <c r="AH172" s="1584"/>
      <c r="AI172" s="1584"/>
      <c r="AJ172" s="1584"/>
      <c r="AK172" s="1584"/>
      <c r="AL172" s="1584"/>
      <c r="AM172" s="1584"/>
      <c r="AN172" s="1584"/>
      <c r="AO172" s="1584"/>
      <c r="AP172" s="1585"/>
      <c r="AQ172" s="1573"/>
      <c r="AR172" s="1571"/>
      <c r="AS172" s="1571"/>
      <c r="AT172" s="1571"/>
      <c r="AU172" s="1571"/>
      <c r="AV172" s="1571"/>
      <c r="AW172" s="1571"/>
      <c r="AX172" s="1571"/>
      <c r="AY172" s="1571"/>
      <c r="AZ172" s="1571"/>
      <c r="BA172" s="1571"/>
      <c r="BB172" s="1571"/>
      <c r="BC172" s="1571"/>
      <c r="BD172" s="1571"/>
      <c r="BE172" s="1571"/>
      <c r="BF172" s="1572"/>
      <c r="BG172" s="1567"/>
      <c r="BH172" s="1568"/>
      <c r="BI172" s="1568"/>
      <c r="BJ172" s="1608"/>
      <c r="BK172" s="1608"/>
      <c r="BL172" s="1608"/>
      <c r="BM172" s="1608"/>
      <c r="BN172" s="1608"/>
      <c r="BO172" s="1608"/>
      <c r="BP172" s="1608"/>
      <c r="BQ172" s="1608"/>
      <c r="BR172" s="1608"/>
      <c r="BS172" s="1608"/>
      <c r="BT172" s="1608"/>
      <c r="BU172" s="1608"/>
      <c r="BV172" s="1608"/>
      <c r="BW172" s="1608"/>
      <c r="BX172" s="1608"/>
      <c r="BY172" s="1608"/>
      <c r="BZ172" s="1608"/>
      <c r="CA172" s="1608"/>
      <c r="CB172" s="1608"/>
      <c r="CC172" s="1608"/>
      <c r="CD172" s="1608"/>
      <c r="CE172" s="1608"/>
      <c r="CF172" s="1609"/>
      <c r="CS172" s="1583"/>
      <c r="CT172" s="1584"/>
      <c r="CU172" s="1584"/>
      <c r="CV172" s="1584"/>
      <c r="CW172" s="1584"/>
      <c r="CX172" s="1584"/>
      <c r="CY172" s="1584"/>
      <c r="CZ172" s="1584"/>
      <c r="DA172" s="1584"/>
      <c r="DB172" s="1584"/>
      <c r="DC172" s="1584"/>
      <c r="DD172" s="1584"/>
      <c r="DE172" s="1584"/>
      <c r="DF172" s="1584"/>
      <c r="DG172" s="1584"/>
      <c r="DH172" s="1584"/>
      <c r="DI172" s="1584"/>
      <c r="DJ172" s="1584"/>
      <c r="DK172" s="1584"/>
      <c r="DL172" s="1584"/>
      <c r="DM172" s="1584"/>
      <c r="DN172" s="1584"/>
      <c r="DO172" s="1584"/>
      <c r="DP172" s="1584"/>
      <c r="DQ172" s="1584"/>
      <c r="DR172" s="1584"/>
      <c r="DS172" s="1584"/>
      <c r="DT172" s="1584"/>
      <c r="DU172" s="1584"/>
      <c r="DV172" s="1584"/>
      <c r="DW172" s="1584"/>
      <c r="DX172" s="1584"/>
      <c r="DY172" s="1584"/>
      <c r="DZ172" s="1584"/>
      <c r="EA172" s="1584"/>
      <c r="EB172" s="1584"/>
      <c r="EC172" s="1584"/>
      <c r="ED172" s="1584"/>
      <c r="EE172" s="1584"/>
      <c r="EF172" s="1585"/>
      <c r="EG172" s="1573"/>
      <c r="EH172" s="1571"/>
      <c r="EI172" s="1571"/>
      <c r="EJ172" s="1571"/>
      <c r="EK172" s="1571"/>
      <c r="EL172" s="1571"/>
      <c r="EM172" s="1571"/>
      <c r="EN172" s="1571"/>
      <c r="EO172" s="1571"/>
      <c r="EP172" s="1571"/>
      <c r="EQ172" s="1571"/>
      <c r="ER172" s="1571"/>
      <c r="ES172" s="1571"/>
      <c r="ET172" s="1571"/>
      <c r="EU172" s="1571"/>
      <c r="EV172" s="1572"/>
      <c r="EW172" s="1567"/>
      <c r="EX172" s="1568"/>
      <c r="EY172" s="1568"/>
      <c r="EZ172" s="1608"/>
      <c r="FA172" s="1608"/>
      <c r="FB172" s="1608"/>
      <c r="FC172" s="1608"/>
      <c r="FD172" s="1608"/>
      <c r="FE172" s="1608"/>
      <c r="FF172" s="1608"/>
      <c r="FG172" s="1608"/>
      <c r="FH172" s="1608"/>
      <c r="FI172" s="1608"/>
      <c r="FJ172" s="1608"/>
      <c r="FK172" s="1608"/>
      <c r="FL172" s="1608"/>
      <c r="FM172" s="1608"/>
      <c r="FN172" s="1608"/>
      <c r="FO172" s="1608"/>
      <c r="FP172" s="1608"/>
      <c r="FQ172" s="1608"/>
      <c r="FR172" s="1608"/>
      <c r="FS172" s="1608"/>
      <c r="FT172" s="1608"/>
      <c r="FU172" s="1608"/>
      <c r="FV172" s="1609"/>
    </row>
    <row r="173" spans="3:178" ht="3.75" customHeight="1" x14ac:dyDescent="0.15">
      <c r="C173" s="1583"/>
      <c r="D173" s="1584"/>
      <c r="E173" s="1584"/>
      <c r="F173" s="1584"/>
      <c r="G173" s="1584"/>
      <c r="H173" s="1584"/>
      <c r="I173" s="1584"/>
      <c r="J173" s="1584"/>
      <c r="K173" s="1584"/>
      <c r="L173" s="1584"/>
      <c r="M173" s="1584"/>
      <c r="N173" s="1584"/>
      <c r="O173" s="1584"/>
      <c r="P173" s="1584"/>
      <c r="Q173" s="1584"/>
      <c r="R173" s="1584"/>
      <c r="S173" s="1584"/>
      <c r="T173" s="1584"/>
      <c r="U173" s="1584"/>
      <c r="V173" s="1584"/>
      <c r="W173" s="1584"/>
      <c r="X173" s="1584"/>
      <c r="Y173" s="1584"/>
      <c r="Z173" s="1584"/>
      <c r="AA173" s="1584"/>
      <c r="AB173" s="1584"/>
      <c r="AC173" s="1584"/>
      <c r="AD173" s="1584"/>
      <c r="AE173" s="1584"/>
      <c r="AF173" s="1584"/>
      <c r="AG173" s="1584"/>
      <c r="AH173" s="1584"/>
      <c r="AI173" s="1584"/>
      <c r="AJ173" s="1584"/>
      <c r="AK173" s="1584"/>
      <c r="AL173" s="1584"/>
      <c r="AM173" s="1584"/>
      <c r="AN173" s="1584"/>
      <c r="AO173" s="1584"/>
      <c r="AP173" s="1585"/>
      <c r="AQ173" s="1574"/>
      <c r="AR173" s="1575"/>
      <c r="AS173" s="1575"/>
      <c r="AT173" s="1575"/>
      <c r="AU173" s="1575"/>
      <c r="AV173" s="1575"/>
      <c r="AW173" s="1575"/>
      <c r="AX173" s="1575"/>
      <c r="AY173" s="1575"/>
      <c r="AZ173" s="1575"/>
      <c r="BA173" s="1575"/>
      <c r="BB173" s="1575"/>
      <c r="BC173" s="1575"/>
      <c r="BD173" s="1575"/>
      <c r="BE173" s="1575"/>
      <c r="BF173" s="1576"/>
      <c r="BG173" s="1593"/>
      <c r="BH173" s="1594"/>
      <c r="BI173" s="1594"/>
      <c r="BJ173" s="1610"/>
      <c r="BK173" s="1610"/>
      <c r="BL173" s="1610"/>
      <c r="BM173" s="1610"/>
      <c r="BN173" s="1610"/>
      <c r="BO173" s="1610"/>
      <c r="BP173" s="1610"/>
      <c r="BQ173" s="1610"/>
      <c r="BR173" s="1610"/>
      <c r="BS173" s="1610"/>
      <c r="BT173" s="1610"/>
      <c r="BU173" s="1610"/>
      <c r="BV173" s="1610"/>
      <c r="BW173" s="1610"/>
      <c r="BX173" s="1610"/>
      <c r="BY173" s="1610"/>
      <c r="BZ173" s="1610"/>
      <c r="CA173" s="1610"/>
      <c r="CB173" s="1610"/>
      <c r="CC173" s="1610"/>
      <c r="CD173" s="1610"/>
      <c r="CE173" s="1610"/>
      <c r="CF173" s="1611"/>
      <c r="CS173" s="1583"/>
      <c r="CT173" s="1584"/>
      <c r="CU173" s="1584"/>
      <c r="CV173" s="1584"/>
      <c r="CW173" s="1584"/>
      <c r="CX173" s="1584"/>
      <c r="CY173" s="1584"/>
      <c r="CZ173" s="1584"/>
      <c r="DA173" s="1584"/>
      <c r="DB173" s="1584"/>
      <c r="DC173" s="1584"/>
      <c r="DD173" s="1584"/>
      <c r="DE173" s="1584"/>
      <c r="DF173" s="1584"/>
      <c r="DG173" s="1584"/>
      <c r="DH173" s="1584"/>
      <c r="DI173" s="1584"/>
      <c r="DJ173" s="1584"/>
      <c r="DK173" s="1584"/>
      <c r="DL173" s="1584"/>
      <c r="DM173" s="1584"/>
      <c r="DN173" s="1584"/>
      <c r="DO173" s="1584"/>
      <c r="DP173" s="1584"/>
      <c r="DQ173" s="1584"/>
      <c r="DR173" s="1584"/>
      <c r="DS173" s="1584"/>
      <c r="DT173" s="1584"/>
      <c r="DU173" s="1584"/>
      <c r="DV173" s="1584"/>
      <c r="DW173" s="1584"/>
      <c r="DX173" s="1584"/>
      <c r="DY173" s="1584"/>
      <c r="DZ173" s="1584"/>
      <c r="EA173" s="1584"/>
      <c r="EB173" s="1584"/>
      <c r="EC173" s="1584"/>
      <c r="ED173" s="1584"/>
      <c r="EE173" s="1584"/>
      <c r="EF173" s="1585"/>
      <c r="EG173" s="1574"/>
      <c r="EH173" s="1575"/>
      <c r="EI173" s="1575"/>
      <c r="EJ173" s="1575"/>
      <c r="EK173" s="1575"/>
      <c r="EL173" s="1575"/>
      <c r="EM173" s="1575"/>
      <c r="EN173" s="1575"/>
      <c r="EO173" s="1575"/>
      <c r="EP173" s="1575"/>
      <c r="EQ173" s="1575"/>
      <c r="ER173" s="1575"/>
      <c r="ES173" s="1575"/>
      <c r="ET173" s="1575"/>
      <c r="EU173" s="1575"/>
      <c r="EV173" s="1576"/>
      <c r="EW173" s="1593"/>
      <c r="EX173" s="1594"/>
      <c r="EY173" s="1594"/>
      <c r="EZ173" s="1610"/>
      <c r="FA173" s="1610"/>
      <c r="FB173" s="1610"/>
      <c r="FC173" s="1610"/>
      <c r="FD173" s="1610"/>
      <c r="FE173" s="1610"/>
      <c r="FF173" s="1610"/>
      <c r="FG173" s="1610"/>
      <c r="FH173" s="1610"/>
      <c r="FI173" s="1610"/>
      <c r="FJ173" s="1610"/>
      <c r="FK173" s="1610"/>
      <c r="FL173" s="1610"/>
      <c r="FM173" s="1610"/>
      <c r="FN173" s="1610"/>
      <c r="FO173" s="1610"/>
      <c r="FP173" s="1610"/>
      <c r="FQ173" s="1610"/>
      <c r="FR173" s="1610"/>
      <c r="FS173" s="1610"/>
      <c r="FT173" s="1610"/>
      <c r="FU173" s="1610"/>
      <c r="FV173" s="1611"/>
    </row>
    <row r="174" spans="3:178" ht="3.75" customHeight="1" x14ac:dyDescent="0.15">
      <c r="C174" s="1583"/>
      <c r="D174" s="1584"/>
      <c r="E174" s="1584"/>
      <c r="F174" s="1584"/>
      <c r="G174" s="1584"/>
      <c r="H174" s="1584"/>
      <c r="I174" s="1584"/>
      <c r="J174" s="1584"/>
      <c r="K174" s="1584"/>
      <c r="L174" s="1584"/>
      <c r="M174" s="1584"/>
      <c r="N174" s="1584"/>
      <c r="O174" s="1584"/>
      <c r="P174" s="1584"/>
      <c r="Q174" s="1584"/>
      <c r="R174" s="1584"/>
      <c r="S174" s="1584"/>
      <c r="T174" s="1584"/>
      <c r="U174" s="1584"/>
      <c r="V174" s="1584"/>
      <c r="W174" s="1584"/>
      <c r="X174" s="1584"/>
      <c r="Y174" s="1584"/>
      <c r="Z174" s="1584"/>
      <c r="AA174" s="1584"/>
      <c r="AB174" s="1584"/>
      <c r="AC174" s="1584"/>
      <c r="AD174" s="1584"/>
      <c r="AE174" s="1584"/>
      <c r="AF174" s="1584"/>
      <c r="AG174" s="1584"/>
      <c r="AH174" s="1584"/>
      <c r="AI174" s="1584"/>
      <c r="AJ174" s="1584"/>
      <c r="AK174" s="1584"/>
      <c r="AL174" s="1584"/>
      <c r="AM174" s="1584"/>
      <c r="AN174" s="1584"/>
      <c r="AO174" s="1584"/>
      <c r="AP174" s="1585"/>
      <c r="AQ174" s="488" t="e">
        <v>#NAME?</v>
      </c>
      <c r="AR174" s="489"/>
      <c r="AS174" s="489"/>
      <c r="AT174" s="489"/>
      <c r="AU174" s="489"/>
      <c r="AV174" s="489"/>
      <c r="AW174" s="489"/>
      <c r="AX174" s="489"/>
      <c r="AY174" s="489"/>
      <c r="AZ174" s="489"/>
      <c r="BA174" s="489"/>
      <c r="BB174" s="489"/>
      <c r="BC174" s="489"/>
      <c r="BD174" s="489"/>
      <c r="BE174" s="489"/>
      <c r="BF174" s="489"/>
      <c r="BG174" s="489"/>
      <c r="BH174" s="489"/>
      <c r="BI174" s="489"/>
      <c r="BJ174" s="489"/>
      <c r="BK174" s="489"/>
      <c r="BL174" s="489"/>
      <c r="BM174" s="489"/>
      <c r="BN174" s="489"/>
      <c r="BO174" s="489"/>
      <c r="BP174" s="489"/>
      <c r="BQ174" s="489"/>
      <c r="BR174" s="489"/>
      <c r="BS174" s="489"/>
      <c r="BT174" s="489"/>
      <c r="BU174" s="489"/>
      <c r="BV174" s="489"/>
      <c r="BW174" s="489"/>
      <c r="BX174" s="489"/>
      <c r="BY174" s="489"/>
      <c r="BZ174" s="489"/>
      <c r="CA174" s="489"/>
      <c r="CB174" s="489"/>
      <c r="CC174" s="489"/>
      <c r="CD174" s="489"/>
      <c r="CE174" s="489"/>
      <c r="CF174" s="490"/>
      <c r="CS174" s="1583"/>
      <c r="CT174" s="1584"/>
      <c r="CU174" s="1584"/>
      <c r="CV174" s="1584"/>
      <c r="CW174" s="1584"/>
      <c r="CX174" s="1584"/>
      <c r="CY174" s="1584"/>
      <c r="CZ174" s="1584"/>
      <c r="DA174" s="1584"/>
      <c r="DB174" s="1584"/>
      <c r="DC174" s="1584"/>
      <c r="DD174" s="1584"/>
      <c r="DE174" s="1584"/>
      <c r="DF174" s="1584"/>
      <c r="DG174" s="1584"/>
      <c r="DH174" s="1584"/>
      <c r="DI174" s="1584"/>
      <c r="DJ174" s="1584"/>
      <c r="DK174" s="1584"/>
      <c r="DL174" s="1584"/>
      <c r="DM174" s="1584"/>
      <c r="DN174" s="1584"/>
      <c r="DO174" s="1584"/>
      <c r="DP174" s="1584"/>
      <c r="DQ174" s="1584"/>
      <c r="DR174" s="1584"/>
      <c r="DS174" s="1584"/>
      <c r="DT174" s="1584"/>
      <c r="DU174" s="1584"/>
      <c r="DV174" s="1584"/>
      <c r="DW174" s="1584"/>
      <c r="DX174" s="1584"/>
      <c r="DY174" s="1584"/>
      <c r="DZ174" s="1584"/>
      <c r="EA174" s="1584"/>
      <c r="EB174" s="1584"/>
      <c r="EC174" s="1584"/>
      <c r="ED174" s="1584"/>
      <c r="EE174" s="1584"/>
      <c r="EF174" s="1585"/>
      <c r="EG174" s="488" t="e">
        <v>#NAME?</v>
      </c>
      <c r="EH174" s="489"/>
      <c r="EI174" s="489"/>
      <c r="EJ174" s="489"/>
      <c r="EK174" s="489"/>
      <c r="EL174" s="489"/>
      <c r="EM174" s="489"/>
      <c r="EN174" s="489"/>
      <c r="EO174" s="489"/>
      <c r="EP174" s="489"/>
      <c r="EQ174" s="489"/>
      <c r="ER174" s="489"/>
      <c r="ES174" s="489"/>
      <c r="ET174" s="489"/>
      <c r="EU174" s="489"/>
      <c r="EV174" s="489"/>
      <c r="EW174" s="489"/>
      <c r="EX174" s="489"/>
      <c r="EY174" s="489"/>
      <c r="EZ174" s="489"/>
      <c r="FA174" s="489"/>
      <c r="FB174" s="489"/>
      <c r="FC174" s="489"/>
      <c r="FD174" s="489"/>
      <c r="FE174" s="489"/>
      <c r="FF174" s="489"/>
      <c r="FG174" s="489"/>
      <c r="FH174" s="489"/>
      <c r="FI174" s="489"/>
      <c r="FJ174" s="489"/>
      <c r="FK174" s="489"/>
      <c r="FL174" s="489"/>
      <c r="FM174" s="489"/>
      <c r="FN174" s="489"/>
      <c r="FO174" s="489"/>
      <c r="FP174" s="489"/>
      <c r="FQ174" s="489"/>
      <c r="FR174" s="489"/>
      <c r="FS174" s="489"/>
      <c r="FT174" s="489"/>
      <c r="FU174" s="489"/>
      <c r="FV174" s="490"/>
    </row>
    <row r="175" spans="3:178" ht="3.75" customHeight="1" x14ac:dyDescent="0.15">
      <c r="C175" s="1583"/>
      <c r="D175" s="1584"/>
      <c r="E175" s="1584"/>
      <c r="F175" s="1584"/>
      <c r="G175" s="1584"/>
      <c r="H175" s="1584"/>
      <c r="I175" s="1584"/>
      <c r="J175" s="1584"/>
      <c r="K175" s="1584"/>
      <c r="L175" s="1584"/>
      <c r="M175" s="1584"/>
      <c r="N175" s="1584"/>
      <c r="O175" s="1584"/>
      <c r="P175" s="1584"/>
      <c r="Q175" s="1584"/>
      <c r="R175" s="1584"/>
      <c r="S175" s="1584"/>
      <c r="T175" s="1584"/>
      <c r="U175" s="1584"/>
      <c r="V175" s="1584"/>
      <c r="W175" s="1584"/>
      <c r="X175" s="1584"/>
      <c r="Y175" s="1584"/>
      <c r="Z175" s="1584"/>
      <c r="AA175" s="1584"/>
      <c r="AB175" s="1584"/>
      <c r="AC175" s="1584"/>
      <c r="AD175" s="1584"/>
      <c r="AE175" s="1584"/>
      <c r="AF175" s="1584"/>
      <c r="AG175" s="1584"/>
      <c r="AH175" s="1584"/>
      <c r="AI175" s="1584"/>
      <c r="AJ175" s="1584"/>
      <c r="AK175" s="1584"/>
      <c r="AL175" s="1584"/>
      <c r="AM175" s="1584"/>
      <c r="AN175" s="1584"/>
      <c r="AO175" s="1584"/>
      <c r="AP175" s="1585"/>
      <c r="AQ175" s="491"/>
      <c r="AR175" s="450"/>
      <c r="AS175" s="450"/>
      <c r="AT175" s="450"/>
      <c r="AU175" s="450"/>
      <c r="AV175" s="450"/>
      <c r="AW175" s="450"/>
      <c r="AX175" s="450"/>
      <c r="AY175" s="450"/>
      <c r="AZ175" s="450"/>
      <c r="BA175" s="450"/>
      <c r="BB175" s="450"/>
      <c r="BC175" s="450"/>
      <c r="BD175" s="450"/>
      <c r="BE175" s="450"/>
      <c r="BF175" s="450"/>
      <c r="BG175" s="450"/>
      <c r="BH175" s="450"/>
      <c r="BI175" s="450"/>
      <c r="BJ175" s="450"/>
      <c r="BK175" s="450"/>
      <c r="BL175" s="450"/>
      <c r="BM175" s="450"/>
      <c r="BN175" s="450"/>
      <c r="BO175" s="450"/>
      <c r="BP175" s="450"/>
      <c r="BQ175" s="450"/>
      <c r="BR175" s="450"/>
      <c r="BS175" s="450"/>
      <c r="BT175" s="450"/>
      <c r="BU175" s="450"/>
      <c r="BV175" s="450"/>
      <c r="BW175" s="450"/>
      <c r="BX175" s="450"/>
      <c r="BY175" s="450"/>
      <c r="BZ175" s="450"/>
      <c r="CA175" s="450"/>
      <c r="CB175" s="450"/>
      <c r="CC175" s="450"/>
      <c r="CD175" s="450"/>
      <c r="CE175" s="450"/>
      <c r="CF175" s="451"/>
      <c r="CS175" s="1583"/>
      <c r="CT175" s="1584"/>
      <c r="CU175" s="1584"/>
      <c r="CV175" s="1584"/>
      <c r="CW175" s="1584"/>
      <c r="CX175" s="1584"/>
      <c r="CY175" s="1584"/>
      <c r="CZ175" s="1584"/>
      <c r="DA175" s="1584"/>
      <c r="DB175" s="1584"/>
      <c r="DC175" s="1584"/>
      <c r="DD175" s="1584"/>
      <c r="DE175" s="1584"/>
      <c r="DF175" s="1584"/>
      <c r="DG175" s="1584"/>
      <c r="DH175" s="1584"/>
      <c r="DI175" s="1584"/>
      <c r="DJ175" s="1584"/>
      <c r="DK175" s="1584"/>
      <c r="DL175" s="1584"/>
      <c r="DM175" s="1584"/>
      <c r="DN175" s="1584"/>
      <c r="DO175" s="1584"/>
      <c r="DP175" s="1584"/>
      <c r="DQ175" s="1584"/>
      <c r="DR175" s="1584"/>
      <c r="DS175" s="1584"/>
      <c r="DT175" s="1584"/>
      <c r="DU175" s="1584"/>
      <c r="DV175" s="1584"/>
      <c r="DW175" s="1584"/>
      <c r="DX175" s="1584"/>
      <c r="DY175" s="1584"/>
      <c r="DZ175" s="1584"/>
      <c r="EA175" s="1584"/>
      <c r="EB175" s="1584"/>
      <c r="EC175" s="1584"/>
      <c r="ED175" s="1584"/>
      <c r="EE175" s="1584"/>
      <c r="EF175" s="1585"/>
      <c r="EG175" s="491"/>
      <c r="EH175" s="450"/>
      <c r="EI175" s="450"/>
      <c r="EJ175" s="450"/>
      <c r="EK175" s="450"/>
      <c r="EL175" s="450"/>
      <c r="EM175" s="450"/>
      <c r="EN175" s="450"/>
      <c r="EO175" s="450"/>
      <c r="EP175" s="450"/>
      <c r="EQ175" s="450"/>
      <c r="ER175" s="450"/>
      <c r="ES175" s="450"/>
      <c r="ET175" s="450"/>
      <c r="EU175" s="450"/>
      <c r="EV175" s="450"/>
      <c r="EW175" s="450"/>
      <c r="EX175" s="450"/>
      <c r="EY175" s="450"/>
      <c r="EZ175" s="450"/>
      <c r="FA175" s="450"/>
      <c r="FB175" s="450"/>
      <c r="FC175" s="450"/>
      <c r="FD175" s="450"/>
      <c r="FE175" s="450"/>
      <c r="FF175" s="450"/>
      <c r="FG175" s="450"/>
      <c r="FH175" s="450"/>
      <c r="FI175" s="450"/>
      <c r="FJ175" s="450"/>
      <c r="FK175" s="450"/>
      <c r="FL175" s="450"/>
      <c r="FM175" s="450"/>
      <c r="FN175" s="450"/>
      <c r="FO175" s="450"/>
      <c r="FP175" s="450"/>
      <c r="FQ175" s="450"/>
      <c r="FR175" s="450"/>
      <c r="FS175" s="450"/>
      <c r="FT175" s="450"/>
      <c r="FU175" s="450"/>
      <c r="FV175" s="451"/>
    </row>
    <row r="176" spans="3:178" ht="3.75" customHeight="1" x14ac:dyDescent="0.15">
      <c r="C176" s="1583"/>
      <c r="D176" s="1584"/>
      <c r="E176" s="1584"/>
      <c r="F176" s="1584"/>
      <c r="G176" s="1584"/>
      <c r="H176" s="1584"/>
      <c r="I176" s="1584"/>
      <c r="J176" s="1584"/>
      <c r="K176" s="1584"/>
      <c r="L176" s="1584"/>
      <c r="M176" s="1584"/>
      <c r="N176" s="1584"/>
      <c r="O176" s="1584"/>
      <c r="P176" s="1584"/>
      <c r="Q176" s="1584"/>
      <c r="R176" s="1584"/>
      <c r="S176" s="1584"/>
      <c r="T176" s="1584"/>
      <c r="U176" s="1584"/>
      <c r="V176" s="1584"/>
      <c r="W176" s="1584"/>
      <c r="X176" s="1584"/>
      <c r="Y176" s="1584"/>
      <c r="Z176" s="1584"/>
      <c r="AA176" s="1584"/>
      <c r="AB176" s="1584"/>
      <c r="AC176" s="1584"/>
      <c r="AD176" s="1584"/>
      <c r="AE176" s="1584"/>
      <c r="AF176" s="1584"/>
      <c r="AG176" s="1584"/>
      <c r="AH176" s="1584"/>
      <c r="AI176" s="1584"/>
      <c r="AJ176" s="1584"/>
      <c r="AK176" s="1584"/>
      <c r="AL176" s="1584"/>
      <c r="AM176" s="1584"/>
      <c r="AN176" s="1584"/>
      <c r="AO176" s="1584"/>
      <c r="AP176" s="1585"/>
      <c r="AQ176" s="491"/>
      <c r="AR176" s="450"/>
      <c r="AS176" s="450"/>
      <c r="AT176" s="450"/>
      <c r="AU176" s="450"/>
      <c r="AV176" s="450"/>
      <c r="AW176" s="450"/>
      <c r="AX176" s="450"/>
      <c r="AY176" s="450"/>
      <c r="AZ176" s="450"/>
      <c r="BA176" s="450"/>
      <c r="BB176" s="450"/>
      <c r="BC176" s="450"/>
      <c r="BD176" s="450"/>
      <c r="BE176" s="450"/>
      <c r="BF176" s="450"/>
      <c r="BG176" s="450"/>
      <c r="BH176" s="450"/>
      <c r="BI176" s="450"/>
      <c r="BJ176" s="450"/>
      <c r="BK176" s="450"/>
      <c r="BL176" s="450"/>
      <c r="BM176" s="450"/>
      <c r="BN176" s="450"/>
      <c r="BO176" s="450"/>
      <c r="BP176" s="450"/>
      <c r="BQ176" s="450"/>
      <c r="BR176" s="450"/>
      <c r="BS176" s="450"/>
      <c r="BT176" s="450"/>
      <c r="BU176" s="450"/>
      <c r="BV176" s="450"/>
      <c r="BW176" s="450"/>
      <c r="BX176" s="450"/>
      <c r="BY176" s="450"/>
      <c r="BZ176" s="450"/>
      <c r="CA176" s="450"/>
      <c r="CB176" s="450"/>
      <c r="CC176" s="450"/>
      <c r="CD176" s="450"/>
      <c r="CE176" s="450"/>
      <c r="CF176" s="451"/>
      <c r="CS176" s="1583"/>
      <c r="CT176" s="1584"/>
      <c r="CU176" s="1584"/>
      <c r="CV176" s="1584"/>
      <c r="CW176" s="1584"/>
      <c r="CX176" s="1584"/>
      <c r="CY176" s="1584"/>
      <c r="CZ176" s="1584"/>
      <c r="DA176" s="1584"/>
      <c r="DB176" s="1584"/>
      <c r="DC176" s="1584"/>
      <c r="DD176" s="1584"/>
      <c r="DE176" s="1584"/>
      <c r="DF176" s="1584"/>
      <c r="DG176" s="1584"/>
      <c r="DH176" s="1584"/>
      <c r="DI176" s="1584"/>
      <c r="DJ176" s="1584"/>
      <c r="DK176" s="1584"/>
      <c r="DL176" s="1584"/>
      <c r="DM176" s="1584"/>
      <c r="DN176" s="1584"/>
      <c r="DO176" s="1584"/>
      <c r="DP176" s="1584"/>
      <c r="DQ176" s="1584"/>
      <c r="DR176" s="1584"/>
      <c r="DS176" s="1584"/>
      <c r="DT176" s="1584"/>
      <c r="DU176" s="1584"/>
      <c r="DV176" s="1584"/>
      <c r="DW176" s="1584"/>
      <c r="DX176" s="1584"/>
      <c r="DY176" s="1584"/>
      <c r="DZ176" s="1584"/>
      <c r="EA176" s="1584"/>
      <c r="EB176" s="1584"/>
      <c r="EC176" s="1584"/>
      <c r="ED176" s="1584"/>
      <c r="EE176" s="1584"/>
      <c r="EF176" s="1585"/>
      <c r="EG176" s="491"/>
      <c r="EH176" s="450"/>
      <c r="EI176" s="450"/>
      <c r="EJ176" s="450"/>
      <c r="EK176" s="450"/>
      <c r="EL176" s="450"/>
      <c r="EM176" s="450"/>
      <c r="EN176" s="450"/>
      <c r="EO176" s="450"/>
      <c r="EP176" s="450"/>
      <c r="EQ176" s="450"/>
      <c r="ER176" s="450"/>
      <c r="ES176" s="450"/>
      <c r="ET176" s="450"/>
      <c r="EU176" s="450"/>
      <c r="EV176" s="450"/>
      <c r="EW176" s="450"/>
      <c r="EX176" s="450"/>
      <c r="EY176" s="450"/>
      <c r="EZ176" s="450"/>
      <c r="FA176" s="450"/>
      <c r="FB176" s="450"/>
      <c r="FC176" s="450"/>
      <c r="FD176" s="450"/>
      <c r="FE176" s="450"/>
      <c r="FF176" s="450"/>
      <c r="FG176" s="450"/>
      <c r="FH176" s="450"/>
      <c r="FI176" s="450"/>
      <c r="FJ176" s="450"/>
      <c r="FK176" s="450"/>
      <c r="FL176" s="450"/>
      <c r="FM176" s="450"/>
      <c r="FN176" s="450"/>
      <c r="FO176" s="450"/>
      <c r="FP176" s="450"/>
      <c r="FQ176" s="450"/>
      <c r="FR176" s="450"/>
      <c r="FS176" s="450"/>
      <c r="FT176" s="450"/>
      <c r="FU176" s="450"/>
      <c r="FV176" s="451"/>
    </row>
    <row r="177" spans="3:178" ht="3.75" customHeight="1" x14ac:dyDescent="0.15">
      <c r="C177" s="1583"/>
      <c r="D177" s="1584"/>
      <c r="E177" s="1584"/>
      <c r="F177" s="1584"/>
      <c r="G177" s="1584"/>
      <c r="H177" s="1584"/>
      <c r="I177" s="1584"/>
      <c r="J177" s="1584"/>
      <c r="K177" s="1584"/>
      <c r="L177" s="1584"/>
      <c r="M177" s="1584"/>
      <c r="N177" s="1584"/>
      <c r="O177" s="1584"/>
      <c r="P177" s="1584"/>
      <c r="Q177" s="1584"/>
      <c r="R177" s="1584"/>
      <c r="S177" s="1584"/>
      <c r="T177" s="1584"/>
      <c r="U177" s="1584"/>
      <c r="V177" s="1584"/>
      <c r="W177" s="1584"/>
      <c r="X177" s="1584"/>
      <c r="Y177" s="1584"/>
      <c r="Z177" s="1584"/>
      <c r="AA177" s="1584"/>
      <c r="AB177" s="1584"/>
      <c r="AC177" s="1584"/>
      <c r="AD177" s="1584"/>
      <c r="AE177" s="1584"/>
      <c r="AF177" s="1584"/>
      <c r="AG177" s="1584"/>
      <c r="AH177" s="1584"/>
      <c r="AI177" s="1584"/>
      <c r="AJ177" s="1584"/>
      <c r="AK177" s="1584"/>
      <c r="AL177" s="1584"/>
      <c r="AM177" s="1584"/>
      <c r="AN177" s="1584"/>
      <c r="AO177" s="1584"/>
      <c r="AP177" s="1585"/>
      <c r="AQ177" s="491"/>
      <c r="AR177" s="450"/>
      <c r="AS177" s="450"/>
      <c r="AT177" s="450"/>
      <c r="AU177" s="450"/>
      <c r="AV177" s="450"/>
      <c r="AW177" s="450"/>
      <c r="AX177" s="450"/>
      <c r="AY177" s="450"/>
      <c r="AZ177" s="450"/>
      <c r="BA177" s="450"/>
      <c r="BB177" s="450"/>
      <c r="BC177" s="450"/>
      <c r="BD177" s="450"/>
      <c r="BE177" s="450"/>
      <c r="BF177" s="450"/>
      <c r="BG177" s="450"/>
      <c r="BH177" s="450"/>
      <c r="BI177" s="450"/>
      <c r="BJ177" s="450"/>
      <c r="BK177" s="450"/>
      <c r="BL177" s="450"/>
      <c r="BM177" s="450"/>
      <c r="BN177" s="450"/>
      <c r="BO177" s="450"/>
      <c r="BP177" s="450"/>
      <c r="BQ177" s="450"/>
      <c r="BR177" s="450"/>
      <c r="BS177" s="450"/>
      <c r="BT177" s="450"/>
      <c r="BU177" s="450"/>
      <c r="BV177" s="450"/>
      <c r="BW177" s="450"/>
      <c r="BX177" s="450"/>
      <c r="BY177" s="450"/>
      <c r="BZ177" s="450"/>
      <c r="CA177" s="450"/>
      <c r="CB177" s="450"/>
      <c r="CC177" s="450"/>
      <c r="CD177" s="450"/>
      <c r="CE177" s="450"/>
      <c r="CF177" s="451"/>
      <c r="CS177" s="1583"/>
      <c r="CT177" s="1584"/>
      <c r="CU177" s="1584"/>
      <c r="CV177" s="1584"/>
      <c r="CW177" s="1584"/>
      <c r="CX177" s="1584"/>
      <c r="CY177" s="1584"/>
      <c r="CZ177" s="1584"/>
      <c r="DA177" s="1584"/>
      <c r="DB177" s="1584"/>
      <c r="DC177" s="1584"/>
      <c r="DD177" s="1584"/>
      <c r="DE177" s="1584"/>
      <c r="DF177" s="1584"/>
      <c r="DG177" s="1584"/>
      <c r="DH177" s="1584"/>
      <c r="DI177" s="1584"/>
      <c r="DJ177" s="1584"/>
      <c r="DK177" s="1584"/>
      <c r="DL177" s="1584"/>
      <c r="DM177" s="1584"/>
      <c r="DN177" s="1584"/>
      <c r="DO177" s="1584"/>
      <c r="DP177" s="1584"/>
      <c r="DQ177" s="1584"/>
      <c r="DR177" s="1584"/>
      <c r="DS177" s="1584"/>
      <c r="DT177" s="1584"/>
      <c r="DU177" s="1584"/>
      <c r="DV177" s="1584"/>
      <c r="DW177" s="1584"/>
      <c r="DX177" s="1584"/>
      <c r="DY177" s="1584"/>
      <c r="DZ177" s="1584"/>
      <c r="EA177" s="1584"/>
      <c r="EB177" s="1584"/>
      <c r="EC177" s="1584"/>
      <c r="ED177" s="1584"/>
      <c r="EE177" s="1584"/>
      <c r="EF177" s="1585"/>
      <c r="EG177" s="491"/>
      <c r="EH177" s="450"/>
      <c r="EI177" s="450"/>
      <c r="EJ177" s="450"/>
      <c r="EK177" s="450"/>
      <c r="EL177" s="450"/>
      <c r="EM177" s="450"/>
      <c r="EN177" s="450"/>
      <c r="EO177" s="450"/>
      <c r="EP177" s="450"/>
      <c r="EQ177" s="450"/>
      <c r="ER177" s="450"/>
      <c r="ES177" s="450"/>
      <c r="ET177" s="450"/>
      <c r="EU177" s="450"/>
      <c r="EV177" s="450"/>
      <c r="EW177" s="450"/>
      <c r="EX177" s="450"/>
      <c r="EY177" s="450"/>
      <c r="EZ177" s="450"/>
      <c r="FA177" s="450"/>
      <c r="FB177" s="450"/>
      <c r="FC177" s="450"/>
      <c r="FD177" s="450"/>
      <c r="FE177" s="450"/>
      <c r="FF177" s="450"/>
      <c r="FG177" s="450"/>
      <c r="FH177" s="450"/>
      <c r="FI177" s="450"/>
      <c r="FJ177" s="450"/>
      <c r="FK177" s="450"/>
      <c r="FL177" s="450"/>
      <c r="FM177" s="450"/>
      <c r="FN177" s="450"/>
      <c r="FO177" s="450"/>
      <c r="FP177" s="450"/>
      <c r="FQ177" s="450"/>
      <c r="FR177" s="450"/>
      <c r="FS177" s="450"/>
      <c r="FT177" s="450"/>
      <c r="FU177" s="450"/>
      <c r="FV177" s="451"/>
    </row>
    <row r="178" spans="3:178" ht="3.75" customHeight="1" x14ac:dyDescent="0.15">
      <c r="C178" s="1583"/>
      <c r="D178" s="1584"/>
      <c r="E178" s="1584"/>
      <c r="F178" s="1584"/>
      <c r="G178" s="1584"/>
      <c r="H178" s="1584"/>
      <c r="I178" s="1584"/>
      <c r="J178" s="1584"/>
      <c r="K178" s="1584"/>
      <c r="L178" s="1584"/>
      <c r="M178" s="1584"/>
      <c r="N178" s="1584"/>
      <c r="O178" s="1584"/>
      <c r="P178" s="1584"/>
      <c r="Q178" s="1584"/>
      <c r="R178" s="1584"/>
      <c r="S178" s="1584"/>
      <c r="T178" s="1584"/>
      <c r="U178" s="1584"/>
      <c r="V178" s="1584"/>
      <c r="W178" s="1584"/>
      <c r="X178" s="1584"/>
      <c r="Y178" s="1584"/>
      <c r="Z178" s="1584"/>
      <c r="AA178" s="1584"/>
      <c r="AB178" s="1584"/>
      <c r="AC178" s="1584"/>
      <c r="AD178" s="1584"/>
      <c r="AE178" s="1584"/>
      <c r="AF178" s="1584"/>
      <c r="AG178" s="1584"/>
      <c r="AH178" s="1584"/>
      <c r="AI178" s="1584"/>
      <c r="AJ178" s="1584"/>
      <c r="AK178" s="1584"/>
      <c r="AL178" s="1584"/>
      <c r="AM178" s="1584"/>
      <c r="AN178" s="1584"/>
      <c r="AO178" s="1584"/>
      <c r="AP178" s="1585"/>
      <c r="AQ178" s="1590"/>
      <c r="AR178" s="1591"/>
      <c r="AS178" s="1591"/>
      <c r="AT178" s="1591"/>
      <c r="AU178" s="1591"/>
      <c r="AV178" s="1591"/>
      <c r="AW178" s="1591"/>
      <c r="AX178" s="1591"/>
      <c r="AY178" s="1591"/>
      <c r="AZ178" s="1591"/>
      <c r="BA178" s="1591"/>
      <c r="BB178" s="1591"/>
      <c r="BC178" s="1591"/>
      <c r="BD178" s="1591"/>
      <c r="BE178" s="1591"/>
      <c r="BF178" s="1591"/>
      <c r="BG178" s="1591"/>
      <c r="BH178" s="1591"/>
      <c r="BI178" s="1591"/>
      <c r="BJ178" s="1591"/>
      <c r="BK178" s="1591"/>
      <c r="BL178" s="1591"/>
      <c r="BM178" s="1591"/>
      <c r="BN178" s="1591"/>
      <c r="BO178" s="1591"/>
      <c r="BP178" s="1591"/>
      <c r="BQ178" s="1591"/>
      <c r="BR178" s="1591"/>
      <c r="BS178" s="1591"/>
      <c r="BT178" s="1591"/>
      <c r="BU178" s="1591"/>
      <c r="BV178" s="1591"/>
      <c r="BW178" s="1591"/>
      <c r="BX178" s="1591"/>
      <c r="BY178" s="1591"/>
      <c r="BZ178" s="1591"/>
      <c r="CA178" s="1591"/>
      <c r="CB178" s="1591"/>
      <c r="CC178" s="1591"/>
      <c r="CD178" s="1591"/>
      <c r="CE178" s="1591"/>
      <c r="CF178" s="1592"/>
      <c r="CS178" s="1583"/>
      <c r="CT178" s="1584"/>
      <c r="CU178" s="1584"/>
      <c r="CV178" s="1584"/>
      <c r="CW178" s="1584"/>
      <c r="CX178" s="1584"/>
      <c r="CY178" s="1584"/>
      <c r="CZ178" s="1584"/>
      <c r="DA178" s="1584"/>
      <c r="DB178" s="1584"/>
      <c r="DC178" s="1584"/>
      <c r="DD178" s="1584"/>
      <c r="DE178" s="1584"/>
      <c r="DF178" s="1584"/>
      <c r="DG178" s="1584"/>
      <c r="DH178" s="1584"/>
      <c r="DI178" s="1584"/>
      <c r="DJ178" s="1584"/>
      <c r="DK178" s="1584"/>
      <c r="DL178" s="1584"/>
      <c r="DM178" s="1584"/>
      <c r="DN178" s="1584"/>
      <c r="DO178" s="1584"/>
      <c r="DP178" s="1584"/>
      <c r="DQ178" s="1584"/>
      <c r="DR178" s="1584"/>
      <c r="DS178" s="1584"/>
      <c r="DT178" s="1584"/>
      <c r="DU178" s="1584"/>
      <c r="DV178" s="1584"/>
      <c r="DW178" s="1584"/>
      <c r="DX178" s="1584"/>
      <c r="DY178" s="1584"/>
      <c r="DZ178" s="1584"/>
      <c r="EA178" s="1584"/>
      <c r="EB178" s="1584"/>
      <c r="EC178" s="1584"/>
      <c r="ED178" s="1584"/>
      <c r="EE178" s="1584"/>
      <c r="EF178" s="1585"/>
      <c r="EG178" s="1590"/>
      <c r="EH178" s="1591"/>
      <c r="EI178" s="1591"/>
      <c r="EJ178" s="1591"/>
      <c r="EK178" s="1591"/>
      <c r="EL178" s="1591"/>
      <c r="EM178" s="1591"/>
      <c r="EN178" s="1591"/>
      <c r="EO178" s="1591"/>
      <c r="EP178" s="1591"/>
      <c r="EQ178" s="1591"/>
      <c r="ER178" s="1591"/>
      <c r="ES178" s="1591"/>
      <c r="ET178" s="1591"/>
      <c r="EU178" s="1591"/>
      <c r="EV178" s="1591"/>
      <c r="EW178" s="1591"/>
      <c r="EX178" s="1591"/>
      <c r="EY178" s="1591"/>
      <c r="EZ178" s="1591"/>
      <c r="FA178" s="1591"/>
      <c r="FB178" s="1591"/>
      <c r="FC178" s="1591"/>
      <c r="FD178" s="1591"/>
      <c r="FE178" s="1591"/>
      <c r="FF178" s="1591"/>
      <c r="FG178" s="1591"/>
      <c r="FH178" s="1591"/>
      <c r="FI178" s="1591"/>
      <c r="FJ178" s="1591"/>
      <c r="FK178" s="1591"/>
      <c r="FL178" s="1591"/>
      <c r="FM178" s="1591"/>
      <c r="FN178" s="1591"/>
      <c r="FO178" s="1591"/>
      <c r="FP178" s="1591"/>
      <c r="FQ178" s="1591"/>
      <c r="FR178" s="1591"/>
      <c r="FS178" s="1591"/>
      <c r="FT178" s="1591"/>
      <c r="FU178" s="1591"/>
      <c r="FV178" s="1592"/>
    </row>
    <row r="179" spans="3:178" ht="3.75" customHeight="1" x14ac:dyDescent="0.15">
      <c r="C179" s="1583"/>
      <c r="D179" s="1584"/>
      <c r="E179" s="1584"/>
      <c r="F179" s="1584"/>
      <c r="G179" s="1584"/>
      <c r="H179" s="1584"/>
      <c r="I179" s="1584"/>
      <c r="J179" s="1584"/>
      <c r="K179" s="1584"/>
      <c r="L179" s="1584"/>
      <c r="M179" s="1584"/>
      <c r="N179" s="1584"/>
      <c r="O179" s="1584"/>
      <c r="P179" s="1584"/>
      <c r="Q179" s="1584"/>
      <c r="R179" s="1584"/>
      <c r="S179" s="1584"/>
      <c r="T179" s="1584"/>
      <c r="U179" s="1584"/>
      <c r="V179" s="1584"/>
      <c r="W179" s="1584"/>
      <c r="X179" s="1584"/>
      <c r="Y179" s="1584"/>
      <c r="Z179" s="1584"/>
      <c r="AA179" s="1584"/>
      <c r="AB179" s="1584"/>
      <c r="AC179" s="1584"/>
      <c r="AD179" s="1584"/>
      <c r="AE179" s="1584"/>
      <c r="AF179" s="1584"/>
      <c r="AG179" s="1584"/>
      <c r="AH179" s="1584"/>
      <c r="AI179" s="1584"/>
      <c r="AJ179" s="1584"/>
      <c r="AK179" s="1584"/>
      <c r="AL179" s="1584"/>
      <c r="AM179" s="1584"/>
      <c r="AN179" s="1584"/>
      <c r="AO179" s="1584"/>
      <c r="AP179" s="1585"/>
      <c r="AQ179" s="1590"/>
      <c r="AR179" s="1591"/>
      <c r="AS179" s="1591"/>
      <c r="AT179" s="1591"/>
      <c r="AU179" s="1591"/>
      <c r="AV179" s="1591"/>
      <c r="AW179" s="1591"/>
      <c r="AX179" s="1591"/>
      <c r="AY179" s="1591"/>
      <c r="AZ179" s="1591"/>
      <c r="BA179" s="1591"/>
      <c r="BB179" s="1591"/>
      <c r="BC179" s="1591"/>
      <c r="BD179" s="1591"/>
      <c r="BE179" s="1591"/>
      <c r="BF179" s="1591"/>
      <c r="BG179" s="1591"/>
      <c r="BH179" s="1591"/>
      <c r="BI179" s="1591"/>
      <c r="BJ179" s="1591"/>
      <c r="BK179" s="1591"/>
      <c r="BL179" s="1591"/>
      <c r="BM179" s="1591"/>
      <c r="BN179" s="1591"/>
      <c r="BO179" s="1591"/>
      <c r="BP179" s="1591"/>
      <c r="BQ179" s="1591"/>
      <c r="BR179" s="1591"/>
      <c r="BS179" s="1591"/>
      <c r="BT179" s="1591"/>
      <c r="BU179" s="1591"/>
      <c r="BV179" s="1591"/>
      <c r="BW179" s="1591"/>
      <c r="BX179" s="1591"/>
      <c r="BY179" s="1591"/>
      <c r="BZ179" s="1591"/>
      <c r="CA179" s="1591"/>
      <c r="CB179" s="1591"/>
      <c r="CC179" s="1591"/>
      <c r="CD179" s="1591"/>
      <c r="CE179" s="1591"/>
      <c r="CF179" s="1592"/>
      <c r="CS179" s="1583"/>
      <c r="CT179" s="1584"/>
      <c r="CU179" s="1584"/>
      <c r="CV179" s="1584"/>
      <c r="CW179" s="1584"/>
      <c r="CX179" s="1584"/>
      <c r="CY179" s="1584"/>
      <c r="CZ179" s="1584"/>
      <c r="DA179" s="1584"/>
      <c r="DB179" s="1584"/>
      <c r="DC179" s="1584"/>
      <c r="DD179" s="1584"/>
      <c r="DE179" s="1584"/>
      <c r="DF179" s="1584"/>
      <c r="DG179" s="1584"/>
      <c r="DH179" s="1584"/>
      <c r="DI179" s="1584"/>
      <c r="DJ179" s="1584"/>
      <c r="DK179" s="1584"/>
      <c r="DL179" s="1584"/>
      <c r="DM179" s="1584"/>
      <c r="DN179" s="1584"/>
      <c r="DO179" s="1584"/>
      <c r="DP179" s="1584"/>
      <c r="DQ179" s="1584"/>
      <c r="DR179" s="1584"/>
      <c r="DS179" s="1584"/>
      <c r="DT179" s="1584"/>
      <c r="DU179" s="1584"/>
      <c r="DV179" s="1584"/>
      <c r="DW179" s="1584"/>
      <c r="DX179" s="1584"/>
      <c r="DY179" s="1584"/>
      <c r="DZ179" s="1584"/>
      <c r="EA179" s="1584"/>
      <c r="EB179" s="1584"/>
      <c r="EC179" s="1584"/>
      <c r="ED179" s="1584"/>
      <c r="EE179" s="1584"/>
      <c r="EF179" s="1585"/>
      <c r="EG179" s="1590"/>
      <c r="EH179" s="1591"/>
      <c r="EI179" s="1591"/>
      <c r="EJ179" s="1591"/>
      <c r="EK179" s="1591"/>
      <c r="EL179" s="1591"/>
      <c r="EM179" s="1591"/>
      <c r="EN179" s="1591"/>
      <c r="EO179" s="1591"/>
      <c r="EP179" s="1591"/>
      <c r="EQ179" s="1591"/>
      <c r="ER179" s="1591"/>
      <c r="ES179" s="1591"/>
      <c r="ET179" s="1591"/>
      <c r="EU179" s="1591"/>
      <c r="EV179" s="1591"/>
      <c r="EW179" s="1591"/>
      <c r="EX179" s="1591"/>
      <c r="EY179" s="1591"/>
      <c r="EZ179" s="1591"/>
      <c r="FA179" s="1591"/>
      <c r="FB179" s="1591"/>
      <c r="FC179" s="1591"/>
      <c r="FD179" s="1591"/>
      <c r="FE179" s="1591"/>
      <c r="FF179" s="1591"/>
      <c r="FG179" s="1591"/>
      <c r="FH179" s="1591"/>
      <c r="FI179" s="1591"/>
      <c r="FJ179" s="1591"/>
      <c r="FK179" s="1591"/>
      <c r="FL179" s="1591"/>
      <c r="FM179" s="1591"/>
      <c r="FN179" s="1591"/>
      <c r="FO179" s="1591"/>
      <c r="FP179" s="1591"/>
      <c r="FQ179" s="1591"/>
      <c r="FR179" s="1591"/>
      <c r="FS179" s="1591"/>
      <c r="FT179" s="1591"/>
      <c r="FU179" s="1591"/>
      <c r="FV179" s="1592"/>
    </row>
    <row r="180" spans="3:178" ht="3.75" customHeight="1" x14ac:dyDescent="0.15">
      <c r="C180" s="1549" t="str">
        <f>Peta!C180</f>
        <v>PT DWIJALLA KARSA</v>
      </c>
      <c r="D180" s="1550"/>
      <c r="E180" s="1550"/>
      <c r="F180" s="1550"/>
      <c r="G180" s="1550"/>
      <c r="H180" s="1550"/>
      <c r="I180" s="1550"/>
      <c r="J180" s="1550"/>
      <c r="K180" s="1550"/>
      <c r="L180" s="1550"/>
      <c r="M180" s="1550"/>
      <c r="N180" s="1550"/>
      <c r="O180" s="1550"/>
      <c r="P180" s="1550"/>
      <c r="Q180" s="1550"/>
      <c r="R180" s="1550"/>
      <c r="S180" s="1550"/>
      <c r="T180" s="1550"/>
      <c r="U180" s="1550"/>
      <c r="V180" s="1550"/>
      <c r="W180" s="1550"/>
      <c r="X180" s="1550"/>
      <c r="Y180" s="1550"/>
      <c r="Z180" s="1550"/>
      <c r="AA180" s="1550"/>
      <c r="AB180" s="1550"/>
      <c r="AC180" s="1550"/>
      <c r="AD180" s="1550"/>
      <c r="AE180" s="1550"/>
      <c r="AF180" s="1550"/>
      <c r="AG180" s="1550"/>
      <c r="AH180" s="1550"/>
      <c r="AI180" s="1550"/>
      <c r="AJ180" s="1550"/>
      <c r="AK180" s="1550"/>
      <c r="AL180" s="1550"/>
      <c r="AM180" s="1550"/>
      <c r="AN180" s="1550"/>
      <c r="AO180" s="1550"/>
      <c r="AP180" s="1551"/>
      <c r="AQ180" s="1590"/>
      <c r="AR180" s="1591"/>
      <c r="AS180" s="1591"/>
      <c r="AT180" s="1591"/>
      <c r="AU180" s="1591"/>
      <c r="AV180" s="1591"/>
      <c r="AW180" s="1591"/>
      <c r="AX180" s="1591"/>
      <c r="AY180" s="1591"/>
      <c r="AZ180" s="1591"/>
      <c r="BA180" s="1591"/>
      <c r="BB180" s="1591"/>
      <c r="BC180" s="1591"/>
      <c r="BD180" s="1591"/>
      <c r="BE180" s="1591"/>
      <c r="BF180" s="1591"/>
      <c r="BG180" s="1591"/>
      <c r="BH180" s="1591"/>
      <c r="BI180" s="1591"/>
      <c r="BJ180" s="1591"/>
      <c r="BK180" s="1591"/>
      <c r="BL180" s="1591"/>
      <c r="BM180" s="1591"/>
      <c r="BN180" s="1591"/>
      <c r="BO180" s="1591"/>
      <c r="BP180" s="1591"/>
      <c r="BQ180" s="1591"/>
      <c r="BR180" s="1591"/>
      <c r="BS180" s="1591"/>
      <c r="BT180" s="1591"/>
      <c r="BU180" s="1591"/>
      <c r="BV180" s="1591"/>
      <c r="BW180" s="1591"/>
      <c r="BX180" s="1591"/>
      <c r="BY180" s="1591"/>
      <c r="BZ180" s="1591"/>
      <c r="CA180" s="1591"/>
      <c r="CB180" s="1591"/>
      <c r="CC180" s="1591"/>
      <c r="CD180" s="1591"/>
      <c r="CE180" s="1591"/>
      <c r="CF180" s="1592"/>
      <c r="CS180" s="1549" t="str">
        <f>$C$180</f>
        <v>PT DWIJALLA KARSA</v>
      </c>
      <c r="CT180" s="1550"/>
      <c r="CU180" s="1550"/>
      <c r="CV180" s="1550"/>
      <c r="CW180" s="1550"/>
      <c r="CX180" s="1550"/>
      <c r="CY180" s="1550"/>
      <c r="CZ180" s="1550"/>
      <c r="DA180" s="1550"/>
      <c r="DB180" s="1550"/>
      <c r="DC180" s="1550"/>
      <c r="DD180" s="1550"/>
      <c r="DE180" s="1550"/>
      <c r="DF180" s="1550"/>
      <c r="DG180" s="1550"/>
      <c r="DH180" s="1550"/>
      <c r="DI180" s="1550"/>
      <c r="DJ180" s="1550"/>
      <c r="DK180" s="1550"/>
      <c r="DL180" s="1550"/>
      <c r="DM180" s="1550"/>
      <c r="DN180" s="1550"/>
      <c r="DO180" s="1550"/>
      <c r="DP180" s="1550"/>
      <c r="DQ180" s="1550"/>
      <c r="DR180" s="1550"/>
      <c r="DS180" s="1550"/>
      <c r="DT180" s="1550"/>
      <c r="DU180" s="1550"/>
      <c r="DV180" s="1550"/>
      <c r="DW180" s="1550"/>
      <c r="DX180" s="1550"/>
      <c r="DY180" s="1550"/>
      <c r="DZ180" s="1550"/>
      <c r="EA180" s="1550"/>
      <c r="EB180" s="1550"/>
      <c r="EC180" s="1550"/>
      <c r="ED180" s="1550"/>
      <c r="EE180" s="1550"/>
      <c r="EF180" s="1551"/>
      <c r="EG180" s="1590"/>
      <c r="EH180" s="1591"/>
      <c r="EI180" s="1591"/>
      <c r="EJ180" s="1591"/>
      <c r="EK180" s="1591"/>
      <c r="EL180" s="1591"/>
      <c r="EM180" s="1591"/>
      <c r="EN180" s="1591"/>
      <c r="EO180" s="1591"/>
      <c r="EP180" s="1591"/>
      <c r="EQ180" s="1591"/>
      <c r="ER180" s="1591"/>
      <c r="ES180" s="1591"/>
      <c r="ET180" s="1591"/>
      <c r="EU180" s="1591"/>
      <c r="EV180" s="1591"/>
      <c r="EW180" s="1591"/>
      <c r="EX180" s="1591"/>
      <c r="EY180" s="1591"/>
      <c r="EZ180" s="1591"/>
      <c r="FA180" s="1591"/>
      <c r="FB180" s="1591"/>
      <c r="FC180" s="1591"/>
      <c r="FD180" s="1591"/>
      <c r="FE180" s="1591"/>
      <c r="FF180" s="1591"/>
      <c r="FG180" s="1591"/>
      <c r="FH180" s="1591"/>
      <c r="FI180" s="1591"/>
      <c r="FJ180" s="1591"/>
      <c r="FK180" s="1591"/>
      <c r="FL180" s="1591"/>
      <c r="FM180" s="1591"/>
      <c r="FN180" s="1591"/>
      <c r="FO180" s="1591"/>
      <c r="FP180" s="1591"/>
      <c r="FQ180" s="1591"/>
      <c r="FR180" s="1591"/>
      <c r="FS180" s="1591"/>
      <c r="FT180" s="1591"/>
      <c r="FU180" s="1591"/>
      <c r="FV180" s="1592"/>
    </row>
    <row r="181" spans="3:178" ht="3.75" customHeight="1" x14ac:dyDescent="0.15">
      <c r="C181" s="1549"/>
      <c r="D181" s="1550"/>
      <c r="E181" s="1550"/>
      <c r="F181" s="1550"/>
      <c r="G181" s="1550"/>
      <c r="H181" s="1550"/>
      <c r="I181" s="1550"/>
      <c r="J181" s="1550"/>
      <c r="K181" s="1550"/>
      <c r="L181" s="1550"/>
      <c r="M181" s="1550"/>
      <c r="N181" s="1550"/>
      <c r="O181" s="1550"/>
      <c r="P181" s="1550"/>
      <c r="Q181" s="1550"/>
      <c r="R181" s="1550"/>
      <c r="S181" s="1550"/>
      <c r="T181" s="1550"/>
      <c r="U181" s="1550"/>
      <c r="V181" s="1550"/>
      <c r="W181" s="1550"/>
      <c r="X181" s="1550"/>
      <c r="Y181" s="1550"/>
      <c r="Z181" s="1550"/>
      <c r="AA181" s="1550"/>
      <c r="AB181" s="1550"/>
      <c r="AC181" s="1550"/>
      <c r="AD181" s="1550"/>
      <c r="AE181" s="1550"/>
      <c r="AF181" s="1550"/>
      <c r="AG181" s="1550"/>
      <c r="AH181" s="1550"/>
      <c r="AI181" s="1550"/>
      <c r="AJ181" s="1550"/>
      <c r="AK181" s="1550"/>
      <c r="AL181" s="1550"/>
      <c r="AM181" s="1550"/>
      <c r="AN181" s="1550"/>
      <c r="AO181" s="1550"/>
      <c r="AP181" s="1551"/>
      <c r="AQ181" s="1590"/>
      <c r="AR181" s="1591"/>
      <c r="AS181" s="1591"/>
      <c r="AT181" s="1591"/>
      <c r="AU181" s="1591"/>
      <c r="AV181" s="1591"/>
      <c r="AW181" s="1591"/>
      <c r="AX181" s="1591"/>
      <c r="AY181" s="1591"/>
      <c r="AZ181" s="1591"/>
      <c r="BA181" s="1591"/>
      <c r="BB181" s="1591"/>
      <c r="BC181" s="1591"/>
      <c r="BD181" s="1591"/>
      <c r="BE181" s="1591"/>
      <c r="BF181" s="1591"/>
      <c r="BG181" s="1591"/>
      <c r="BH181" s="1591"/>
      <c r="BI181" s="1591"/>
      <c r="BJ181" s="1591"/>
      <c r="BK181" s="1591"/>
      <c r="BL181" s="1591"/>
      <c r="BM181" s="1591"/>
      <c r="BN181" s="1591"/>
      <c r="BO181" s="1591"/>
      <c r="BP181" s="1591"/>
      <c r="BQ181" s="1591"/>
      <c r="BR181" s="1591"/>
      <c r="BS181" s="1591"/>
      <c r="BT181" s="1591"/>
      <c r="BU181" s="1591"/>
      <c r="BV181" s="1591"/>
      <c r="BW181" s="1591"/>
      <c r="BX181" s="1591"/>
      <c r="BY181" s="1591"/>
      <c r="BZ181" s="1591"/>
      <c r="CA181" s="1591"/>
      <c r="CB181" s="1591"/>
      <c r="CC181" s="1591"/>
      <c r="CD181" s="1591"/>
      <c r="CE181" s="1591"/>
      <c r="CF181" s="1592"/>
      <c r="CS181" s="1549"/>
      <c r="CT181" s="1550"/>
      <c r="CU181" s="1550"/>
      <c r="CV181" s="1550"/>
      <c r="CW181" s="1550"/>
      <c r="CX181" s="1550"/>
      <c r="CY181" s="1550"/>
      <c r="CZ181" s="1550"/>
      <c r="DA181" s="1550"/>
      <c r="DB181" s="1550"/>
      <c r="DC181" s="1550"/>
      <c r="DD181" s="1550"/>
      <c r="DE181" s="1550"/>
      <c r="DF181" s="1550"/>
      <c r="DG181" s="1550"/>
      <c r="DH181" s="1550"/>
      <c r="DI181" s="1550"/>
      <c r="DJ181" s="1550"/>
      <c r="DK181" s="1550"/>
      <c r="DL181" s="1550"/>
      <c r="DM181" s="1550"/>
      <c r="DN181" s="1550"/>
      <c r="DO181" s="1550"/>
      <c r="DP181" s="1550"/>
      <c r="DQ181" s="1550"/>
      <c r="DR181" s="1550"/>
      <c r="DS181" s="1550"/>
      <c r="DT181" s="1550"/>
      <c r="DU181" s="1550"/>
      <c r="DV181" s="1550"/>
      <c r="DW181" s="1550"/>
      <c r="DX181" s="1550"/>
      <c r="DY181" s="1550"/>
      <c r="DZ181" s="1550"/>
      <c r="EA181" s="1550"/>
      <c r="EB181" s="1550"/>
      <c r="EC181" s="1550"/>
      <c r="ED181" s="1550"/>
      <c r="EE181" s="1550"/>
      <c r="EF181" s="1551"/>
      <c r="EG181" s="1590"/>
      <c r="EH181" s="1591"/>
      <c r="EI181" s="1591"/>
      <c r="EJ181" s="1591"/>
      <c r="EK181" s="1591"/>
      <c r="EL181" s="1591"/>
      <c r="EM181" s="1591"/>
      <c r="EN181" s="1591"/>
      <c r="EO181" s="1591"/>
      <c r="EP181" s="1591"/>
      <c r="EQ181" s="1591"/>
      <c r="ER181" s="1591"/>
      <c r="ES181" s="1591"/>
      <c r="ET181" s="1591"/>
      <c r="EU181" s="1591"/>
      <c r="EV181" s="1591"/>
      <c r="EW181" s="1591"/>
      <c r="EX181" s="1591"/>
      <c r="EY181" s="1591"/>
      <c r="EZ181" s="1591"/>
      <c r="FA181" s="1591"/>
      <c r="FB181" s="1591"/>
      <c r="FC181" s="1591"/>
      <c r="FD181" s="1591"/>
      <c r="FE181" s="1591"/>
      <c r="FF181" s="1591"/>
      <c r="FG181" s="1591"/>
      <c r="FH181" s="1591"/>
      <c r="FI181" s="1591"/>
      <c r="FJ181" s="1591"/>
      <c r="FK181" s="1591"/>
      <c r="FL181" s="1591"/>
      <c r="FM181" s="1591"/>
      <c r="FN181" s="1591"/>
      <c r="FO181" s="1591"/>
      <c r="FP181" s="1591"/>
      <c r="FQ181" s="1591"/>
      <c r="FR181" s="1591"/>
      <c r="FS181" s="1591"/>
      <c r="FT181" s="1591"/>
      <c r="FU181" s="1591"/>
      <c r="FV181" s="1592"/>
    </row>
    <row r="182" spans="3:178" ht="3.75" customHeight="1" x14ac:dyDescent="0.15">
      <c r="C182" s="1549"/>
      <c r="D182" s="1550"/>
      <c r="E182" s="1550"/>
      <c r="F182" s="1550"/>
      <c r="G182" s="1550"/>
      <c r="H182" s="1550"/>
      <c r="I182" s="1550"/>
      <c r="J182" s="1550"/>
      <c r="K182" s="1550"/>
      <c r="L182" s="1550"/>
      <c r="M182" s="1550"/>
      <c r="N182" s="1550"/>
      <c r="O182" s="1550"/>
      <c r="P182" s="1550"/>
      <c r="Q182" s="1550"/>
      <c r="R182" s="1550"/>
      <c r="S182" s="1550"/>
      <c r="T182" s="1550"/>
      <c r="U182" s="1550"/>
      <c r="V182" s="1550"/>
      <c r="W182" s="1550"/>
      <c r="X182" s="1550"/>
      <c r="Y182" s="1550"/>
      <c r="Z182" s="1550"/>
      <c r="AA182" s="1550"/>
      <c r="AB182" s="1550"/>
      <c r="AC182" s="1550"/>
      <c r="AD182" s="1550"/>
      <c r="AE182" s="1550"/>
      <c r="AF182" s="1550"/>
      <c r="AG182" s="1550"/>
      <c r="AH182" s="1550"/>
      <c r="AI182" s="1550"/>
      <c r="AJ182" s="1550"/>
      <c r="AK182" s="1550"/>
      <c r="AL182" s="1550"/>
      <c r="AM182" s="1550"/>
      <c r="AN182" s="1550"/>
      <c r="AO182" s="1550"/>
      <c r="AP182" s="1551"/>
      <c r="AQ182" s="1590"/>
      <c r="AR182" s="1591"/>
      <c r="AS182" s="1591"/>
      <c r="AT182" s="1591"/>
      <c r="AU182" s="1591"/>
      <c r="AV182" s="1591"/>
      <c r="AW182" s="1591"/>
      <c r="AX182" s="1591"/>
      <c r="AY182" s="1591"/>
      <c r="AZ182" s="1591"/>
      <c r="BA182" s="1591"/>
      <c r="BB182" s="1591"/>
      <c r="BC182" s="1591"/>
      <c r="BD182" s="1591"/>
      <c r="BE182" s="1591"/>
      <c r="BF182" s="1591"/>
      <c r="BG182" s="1591"/>
      <c r="BH182" s="1591"/>
      <c r="BI182" s="1591"/>
      <c r="BJ182" s="1591"/>
      <c r="BK182" s="1591"/>
      <c r="BL182" s="1591"/>
      <c r="BM182" s="1591"/>
      <c r="BN182" s="1591"/>
      <c r="BO182" s="1591"/>
      <c r="BP182" s="1591"/>
      <c r="BQ182" s="1591"/>
      <c r="BR182" s="1591"/>
      <c r="BS182" s="1591"/>
      <c r="BT182" s="1591"/>
      <c r="BU182" s="1591"/>
      <c r="BV182" s="1591"/>
      <c r="BW182" s="1591"/>
      <c r="BX182" s="1591"/>
      <c r="BY182" s="1591"/>
      <c r="BZ182" s="1591"/>
      <c r="CA182" s="1591"/>
      <c r="CB182" s="1591"/>
      <c r="CC182" s="1591"/>
      <c r="CD182" s="1591"/>
      <c r="CE182" s="1591"/>
      <c r="CF182" s="1592"/>
      <c r="CS182" s="1549"/>
      <c r="CT182" s="1550"/>
      <c r="CU182" s="1550"/>
      <c r="CV182" s="1550"/>
      <c r="CW182" s="1550"/>
      <c r="CX182" s="1550"/>
      <c r="CY182" s="1550"/>
      <c r="CZ182" s="1550"/>
      <c r="DA182" s="1550"/>
      <c r="DB182" s="1550"/>
      <c r="DC182" s="1550"/>
      <c r="DD182" s="1550"/>
      <c r="DE182" s="1550"/>
      <c r="DF182" s="1550"/>
      <c r="DG182" s="1550"/>
      <c r="DH182" s="1550"/>
      <c r="DI182" s="1550"/>
      <c r="DJ182" s="1550"/>
      <c r="DK182" s="1550"/>
      <c r="DL182" s="1550"/>
      <c r="DM182" s="1550"/>
      <c r="DN182" s="1550"/>
      <c r="DO182" s="1550"/>
      <c r="DP182" s="1550"/>
      <c r="DQ182" s="1550"/>
      <c r="DR182" s="1550"/>
      <c r="DS182" s="1550"/>
      <c r="DT182" s="1550"/>
      <c r="DU182" s="1550"/>
      <c r="DV182" s="1550"/>
      <c r="DW182" s="1550"/>
      <c r="DX182" s="1550"/>
      <c r="DY182" s="1550"/>
      <c r="DZ182" s="1550"/>
      <c r="EA182" s="1550"/>
      <c r="EB182" s="1550"/>
      <c r="EC182" s="1550"/>
      <c r="ED182" s="1550"/>
      <c r="EE182" s="1550"/>
      <c r="EF182" s="1551"/>
      <c r="EG182" s="1590"/>
      <c r="EH182" s="1591"/>
      <c r="EI182" s="1591"/>
      <c r="EJ182" s="1591"/>
      <c r="EK182" s="1591"/>
      <c r="EL182" s="1591"/>
      <c r="EM182" s="1591"/>
      <c r="EN182" s="1591"/>
      <c r="EO182" s="1591"/>
      <c r="EP182" s="1591"/>
      <c r="EQ182" s="1591"/>
      <c r="ER182" s="1591"/>
      <c r="ES182" s="1591"/>
      <c r="ET182" s="1591"/>
      <c r="EU182" s="1591"/>
      <c r="EV182" s="1591"/>
      <c r="EW182" s="1591"/>
      <c r="EX182" s="1591"/>
      <c r="EY182" s="1591"/>
      <c r="EZ182" s="1591"/>
      <c r="FA182" s="1591"/>
      <c r="FB182" s="1591"/>
      <c r="FC182" s="1591"/>
      <c r="FD182" s="1591"/>
      <c r="FE182" s="1591"/>
      <c r="FF182" s="1591"/>
      <c r="FG182" s="1591"/>
      <c r="FH182" s="1591"/>
      <c r="FI182" s="1591"/>
      <c r="FJ182" s="1591"/>
      <c r="FK182" s="1591"/>
      <c r="FL182" s="1591"/>
      <c r="FM182" s="1591"/>
      <c r="FN182" s="1591"/>
      <c r="FO182" s="1591"/>
      <c r="FP182" s="1591"/>
      <c r="FQ182" s="1591"/>
      <c r="FR182" s="1591"/>
      <c r="FS182" s="1591"/>
      <c r="FT182" s="1591"/>
      <c r="FU182" s="1591"/>
      <c r="FV182" s="1592"/>
    </row>
    <row r="183" spans="3:178" ht="3.75" customHeight="1" x14ac:dyDescent="0.15">
      <c r="C183" s="1549"/>
      <c r="D183" s="1550"/>
      <c r="E183" s="1550"/>
      <c r="F183" s="1550"/>
      <c r="G183" s="1550"/>
      <c r="H183" s="1550"/>
      <c r="I183" s="1550"/>
      <c r="J183" s="1550"/>
      <c r="K183" s="1550"/>
      <c r="L183" s="1550"/>
      <c r="M183" s="1550"/>
      <c r="N183" s="1550"/>
      <c r="O183" s="1550"/>
      <c r="P183" s="1550"/>
      <c r="Q183" s="1550"/>
      <c r="R183" s="1550"/>
      <c r="S183" s="1550"/>
      <c r="T183" s="1550"/>
      <c r="U183" s="1550"/>
      <c r="V183" s="1550"/>
      <c r="W183" s="1550"/>
      <c r="X183" s="1550"/>
      <c r="Y183" s="1550"/>
      <c r="Z183" s="1550"/>
      <c r="AA183" s="1550"/>
      <c r="AB183" s="1550"/>
      <c r="AC183" s="1550"/>
      <c r="AD183" s="1550"/>
      <c r="AE183" s="1550"/>
      <c r="AF183" s="1550"/>
      <c r="AG183" s="1550"/>
      <c r="AH183" s="1550"/>
      <c r="AI183" s="1550"/>
      <c r="AJ183" s="1550"/>
      <c r="AK183" s="1550"/>
      <c r="AL183" s="1550"/>
      <c r="AM183" s="1550"/>
      <c r="AN183" s="1550"/>
      <c r="AO183" s="1550"/>
      <c r="AP183" s="1551"/>
      <c r="AQ183" s="1590"/>
      <c r="AR183" s="1591"/>
      <c r="AS183" s="1591"/>
      <c r="AT183" s="1591"/>
      <c r="AU183" s="1591"/>
      <c r="AV183" s="1591"/>
      <c r="AW183" s="1591"/>
      <c r="AX183" s="1591"/>
      <c r="AY183" s="1591"/>
      <c r="AZ183" s="1591"/>
      <c r="BA183" s="1591"/>
      <c r="BB183" s="1591"/>
      <c r="BC183" s="1591"/>
      <c r="BD183" s="1591"/>
      <c r="BE183" s="1591"/>
      <c r="BF183" s="1591"/>
      <c r="BG183" s="1591"/>
      <c r="BH183" s="1591"/>
      <c r="BI183" s="1591"/>
      <c r="BJ183" s="1591"/>
      <c r="BK183" s="1591"/>
      <c r="BL183" s="1591"/>
      <c r="BM183" s="1591"/>
      <c r="BN183" s="1591"/>
      <c r="BO183" s="1591"/>
      <c r="BP183" s="1591"/>
      <c r="BQ183" s="1591"/>
      <c r="BR183" s="1591"/>
      <c r="BS183" s="1591"/>
      <c r="BT183" s="1591"/>
      <c r="BU183" s="1591"/>
      <c r="BV183" s="1591"/>
      <c r="BW183" s="1591"/>
      <c r="BX183" s="1591"/>
      <c r="BY183" s="1591"/>
      <c r="BZ183" s="1591"/>
      <c r="CA183" s="1591"/>
      <c r="CB183" s="1591"/>
      <c r="CC183" s="1591"/>
      <c r="CD183" s="1591"/>
      <c r="CE183" s="1591"/>
      <c r="CF183" s="1592"/>
      <c r="CS183" s="1549"/>
      <c r="CT183" s="1550"/>
      <c r="CU183" s="1550"/>
      <c r="CV183" s="1550"/>
      <c r="CW183" s="1550"/>
      <c r="CX183" s="1550"/>
      <c r="CY183" s="1550"/>
      <c r="CZ183" s="1550"/>
      <c r="DA183" s="1550"/>
      <c r="DB183" s="1550"/>
      <c r="DC183" s="1550"/>
      <c r="DD183" s="1550"/>
      <c r="DE183" s="1550"/>
      <c r="DF183" s="1550"/>
      <c r="DG183" s="1550"/>
      <c r="DH183" s="1550"/>
      <c r="DI183" s="1550"/>
      <c r="DJ183" s="1550"/>
      <c r="DK183" s="1550"/>
      <c r="DL183" s="1550"/>
      <c r="DM183" s="1550"/>
      <c r="DN183" s="1550"/>
      <c r="DO183" s="1550"/>
      <c r="DP183" s="1550"/>
      <c r="DQ183" s="1550"/>
      <c r="DR183" s="1550"/>
      <c r="DS183" s="1550"/>
      <c r="DT183" s="1550"/>
      <c r="DU183" s="1550"/>
      <c r="DV183" s="1550"/>
      <c r="DW183" s="1550"/>
      <c r="DX183" s="1550"/>
      <c r="DY183" s="1550"/>
      <c r="DZ183" s="1550"/>
      <c r="EA183" s="1550"/>
      <c r="EB183" s="1550"/>
      <c r="EC183" s="1550"/>
      <c r="ED183" s="1550"/>
      <c r="EE183" s="1550"/>
      <c r="EF183" s="1551"/>
      <c r="EG183" s="1590"/>
      <c r="EH183" s="1591"/>
      <c r="EI183" s="1591"/>
      <c r="EJ183" s="1591"/>
      <c r="EK183" s="1591"/>
      <c r="EL183" s="1591"/>
      <c r="EM183" s="1591"/>
      <c r="EN183" s="1591"/>
      <c r="EO183" s="1591"/>
      <c r="EP183" s="1591"/>
      <c r="EQ183" s="1591"/>
      <c r="ER183" s="1591"/>
      <c r="ES183" s="1591"/>
      <c r="ET183" s="1591"/>
      <c r="EU183" s="1591"/>
      <c r="EV183" s="1591"/>
      <c r="EW183" s="1591"/>
      <c r="EX183" s="1591"/>
      <c r="EY183" s="1591"/>
      <c r="EZ183" s="1591"/>
      <c r="FA183" s="1591"/>
      <c r="FB183" s="1591"/>
      <c r="FC183" s="1591"/>
      <c r="FD183" s="1591"/>
      <c r="FE183" s="1591"/>
      <c r="FF183" s="1591"/>
      <c r="FG183" s="1591"/>
      <c r="FH183" s="1591"/>
      <c r="FI183" s="1591"/>
      <c r="FJ183" s="1591"/>
      <c r="FK183" s="1591"/>
      <c r="FL183" s="1591"/>
      <c r="FM183" s="1591"/>
      <c r="FN183" s="1591"/>
      <c r="FO183" s="1591"/>
      <c r="FP183" s="1591"/>
      <c r="FQ183" s="1591"/>
      <c r="FR183" s="1591"/>
      <c r="FS183" s="1591"/>
      <c r="FT183" s="1591"/>
      <c r="FU183" s="1591"/>
      <c r="FV183" s="1592"/>
    </row>
    <row r="184" spans="3:178" ht="3.75" customHeight="1" x14ac:dyDescent="0.15">
      <c r="C184" s="1549"/>
      <c r="D184" s="1550"/>
      <c r="E184" s="1550"/>
      <c r="F184" s="1550"/>
      <c r="G184" s="1550"/>
      <c r="H184" s="1550"/>
      <c r="I184" s="1550"/>
      <c r="J184" s="1550"/>
      <c r="K184" s="1550"/>
      <c r="L184" s="1550"/>
      <c r="M184" s="1550"/>
      <c r="N184" s="1550"/>
      <c r="O184" s="1550"/>
      <c r="P184" s="1550"/>
      <c r="Q184" s="1550"/>
      <c r="R184" s="1550"/>
      <c r="S184" s="1550"/>
      <c r="T184" s="1550"/>
      <c r="U184" s="1550"/>
      <c r="V184" s="1550"/>
      <c r="W184" s="1550"/>
      <c r="X184" s="1550"/>
      <c r="Y184" s="1550"/>
      <c r="Z184" s="1550"/>
      <c r="AA184" s="1550"/>
      <c r="AB184" s="1550"/>
      <c r="AC184" s="1550"/>
      <c r="AD184" s="1550"/>
      <c r="AE184" s="1550"/>
      <c r="AF184" s="1550"/>
      <c r="AG184" s="1550"/>
      <c r="AH184" s="1550"/>
      <c r="AI184" s="1550"/>
      <c r="AJ184" s="1550"/>
      <c r="AK184" s="1550"/>
      <c r="AL184" s="1550"/>
      <c r="AM184" s="1550"/>
      <c r="AN184" s="1550"/>
      <c r="AO184" s="1550"/>
      <c r="AP184" s="1551"/>
      <c r="AQ184" s="1590"/>
      <c r="AR184" s="1591"/>
      <c r="AS184" s="1591"/>
      <c r="AT184" s="1591"/>
      <c r="AU184" s="1591"/>
      <c r="AV184" s="1591"/>
      <c r="AW184" s="1591"/>
      <c r="AX184" s="1591"/>
      <c r="AY184" s="1591"/>
      <c r="AZ184" s="1591"/>
      <c r="BA184" s="1591"/>
      <c r="BB184" s="1591"/>
      <c r="BC184" s="1591"/>
      <c r="BD184" s="1591"/>
      <c r="BE184" s="1591"/>
      <c r="BF184" s="1591"/>
      <c r="BG184" s="1591"/>
      <c r="BH184" s="1591"/>
      <c r="BI184" s="1591"/>
      <c r="BJ184" s="1591"/>
      <c r="BK184" s="1591"/>
      <c r="BL184" s="1591"/>
      <c r="BM184" s="1591"/>
      <c r="BN184" s="1591"/>
      <c r="BO184" s="1591"/>
      <c r="BP184" s="1591"/>
      <c r="BQ184" s="1591"/>
      <c r="BR184" s="1591"/>
      <c r="BS184" s="1591"/>
      <c r="BT184" s="1591"/>
      <c r="BU184" s="1591"/>
      <c r="BV184" s="1591"/>
      <c r="BW184" s="1591"/>
      <c r="BX184" s="1591"/>
      <c r="BY184" s="1591"/>
      <c r="BZ184" s="1591"/>
      <c r="CA184" s="1591"/>
      <c r="CB184" s="1591"/>
      <c r="CC184" s="1591"/>
      <c r="CD184" s="1591"/>
      <c r="CE184" s="1591"/>
      <c r="CF184" s="1592"/>
      <c r="CS184" s="1549"/>
      <c r="CT184" s="1550"/>
      <c r="CU184" s="1550"/>
      <c r="CV184" s="1550"/>
      <c r="CW184" s="1550"/>
      <c r="CX184" s="1550"/>
      <c r="CY184" s="1550"/>
      <c r="CZ184" s="1550"/>
      <c r="DA184" s="1550"/>
      <c r="DB184" s="1550"/>
      <c r="DC184" s="1550"/>
      <c r="DD184" s="1550"/>
      <c r="DE184" s="1550"/>
      <c r="DF184" s="1550"/>
      <c r="DG184" s="1550"/>
      <c r="DH184" s="1550"/>
      <c r="DI184" s="1550"/>
      <c r="DJ184" s="1550"/>
      <c r="DK184" s="1550"/>
      <c r="DL184" s="1550"/>
      <c r="DM184" s="1550"/>
      <c r="DN184" s="1550"/>
      <c r="DO184" s="1550"/>
      <c r="DP184" s="1550"/>
      <c r="DQ184" s="1550"/>
      <c r="DR184" s="1550"/>
      <c r="DS184" s="1550"/>
      <c r="DT184" s="1550"/>
      <c r="DU184" s="1550"/>
      <c r="DV184" s="1550"/>
      <c r="DW184" s="1550"/>
      <c r="DX184" s="1550"/>
      <c r="DY184" s="1550"/>
      <c r="DZ184" s="1550"/>
      <c r="EA184" s="1550"/>
      <c r="EB184" s="1550"/>
      <c r="EC184" s="1550"/>
      <c r="ED184" s="1550"/>
      <c r="EE184" s="1550"/>
      <c r="EF184" s="1551"/>
      <c r="EG184" s="1590"/>
      <c r="EH184" s="1591"/>
      <c r="EI184" s="1591"/>
      <c r="EJ184" s="1591"/>
      <c r="EK184" s="1591"/>
      <c r="EL184" s="1591"/>
      <c r="EM184" s="1591"/>
      <c r="EN184" s="1591"/>
      <c r="EO184" s="1591"/>
      <c r="EP184" s="1591"/>
      <c r="EQ184" s="1591"/>
      <c r="ER184" s="1591"/>
      <c r="ES184" s="1591"/>
      <c r="ET184" s="1591"/>
      <c r="EU184" s="1591"/>
      <c r="EV184" s="1591"/>
      <c r="EW184" s="1591"/>
      <c r="EX184" s="1591"/>
      <c r="EY184" s="1591"/>
      <c r="EZ184" s="1591"/>
      <c r="FA184" s="1591"/>
      <c r="FB184" s="1591"/>
      <c r="FC184" s="1591"/>
      <c r="FD184" s="1591"/>
      <c r="FE184" s="1591"/>
      <c r="FF184" s="1591"/>
      <c r="FG184" s="1591"/>
      <c r="FH184" s="1591"/>
      <c r="FI184" s="1591"/>
      <c r="FJ184" s="1591"/>
      <c r="FK184" s="1591"/>
      <c r="FL184" s="1591"/>
      <c r="FM184" s="1591"/>
      <c r="FN184" s="1591"/>
      <c r="FO184" s="1591"/>
      <c r="FP184" s="1591"/>
      <c r="FQ184" s="1591"/>
      <c r="FR184" s="1591"/>
      <c r="FS184" s="1591"/>
      <c r="FT184" s="1591"/>
      <c r="FU184" s="1591"/>
      <c r="FV184" s="1592"/>
    </row>
    <row r="185" spans="3:178" ht="3.75" customHeight="1" x14ac:dyDescent="0.15">
      <c r="C185" s="1549"/>
      <c r="D185" s="1550"/>
      <c r="E185" s="1550"/>
      <c r="F185" s="1550"/>
      <c r="G185" s="1550"/>
      <c r="H185" s="1550"/>
      <c r="I185" s="1550"/>
      <c r="J185" s="1550"/>
      <c r="K185" s="1550"/>
      <c r="L185" s="1550"/>
      <c r="M185" s="1550"/>
      <c r="N185" s="1550"/>
      <c r="O185" s="1550"/>
      <c r="P185" s="1550"/>
      <c r="Q185" s="1550"/>
      <c r="R185" s="1550"/>
      <c r="S185" s="1550"/>
      <c r="T185" s="1550"/>
      <c r="U185" s="1550"/>
      <c r="V185" s="1550"/>
      <c r="W185" s="1550"/>
      <c r="X185" s="1550"/>
      <c r="Y185" s="1550"/>
      <c r="Z185" s="1550"/>
      <c r="AA185" s="1550"/>
      <c r="AB185" s="1550"/>
      <c r="AC185" s="1550"/>
      <c r="AD185" s="1550"/>
      <c r="AE185" s="1550"/>
      <c r="AF185" s="1550"/>
      <c r="AG185" s="1550"/>
      <c r="AH185" s="1550"/>
      <c r="AI185" s="1550"/>
      <c r="AJ185" s="1550"/>
      <c r="AK185" s="1550"/>
      <c r="AL185" s="1550"/>
      <c r="AM185" s="1550"/>
      <c r="AN185" s="1550"/>
      <c r="AO185" s="1550"/>
      <c r="AP185" s="1551"/>
      <c r="AQ185" s="491"/>
      <c r="AR185" s="450"/>
      <c r="AS185" s="450"/>
      <c r="AT185" s="450"/>
      <c r="AU185" s="450"/>
      <c r="AV185" s="450"/>
      <c r="AW185" s="450"/>
      <c r="AX185" s="450"/>
      <c r="AY185" s="450"/>
      <c r="AZ185" s="450"/>
      <c r="BA185" s="450"/>
      <c r="BB185" s="450"/>
      <c r="BC185" s="450"/>
      <c r="BD185" s="450"/>
      <c r="BE185" s="450"/>
      <c r="BF185" s="450"/>
      <c r="BG185" s="450"/>
      <c r="BH185" s="450"/>
      <c r="BI185" s="450"/>
      <c r="BJ185" s="450"/>
      <c r="BK185" s="450"/>
      <c r="BL185" s="450"/>
      <c r="BM185" s="450"/>
      <c r="BN185" s="450"/>
      <c r="BO185" s="450"/>
      <c r="BP185" s="450"/>
      <c r="BQ185" s="450"/>
      <c r="BR185" s="450"/>
      <c r="BS185" s="450"/>
      <c r="BT185" s="450"/>
      <c r="BU185" s="450"/>
      <c r="BV185" s="450"/>
      <c r="BW185" s="450"/>
      <c r="BX185" s="450"/>
      <c r="BY185" s="450"/>
      <c r="BZ185" s="450"/>
      <c r="CA185" s="450"/>
      <c r="CB185" s="450"/>
      <c r="CC185" s="450"/>
      <c r="CD185" s="450"/>
      <c r="CE185" s="450"/>
      <c r="CF185" s="451"/>
      <c r="CS185" s="1549"/>
      <c r="CT185" s="1550"/>
      <c r="CU185" s="1550"/>
      <c r="CV185" s="1550"/>
      <c r="CW185" s="1550"/>
      <c r="CX185" s="1550"/>
      <c r="CY185" s="1550"/>
      <c r="CZ185" s="1550"/>
      <c r="DA185" s="1550"/>
      <c r="DB185" s="1550"/>
      <c r="DC185" s="1550"/>
      <c r="DD185" s="1550"/>
      <c r="DE185" s="1550"/>
      <c r="DF185" s="1550"/>
      <c r="DG185" s="1550"/>
      <c r="DH185" s="1550"/>
      <c r="DI185" s="1550"/>
      <c r="DJ185" s="1550"/>
      <c r="DK185" s="1550"/>
      <c r="DL185" s="1550"/>
      <c r="DM185" s="1550"/>
      <c r="DN185" s="1550"/>
      <c r="DO185" s="1550"/>
      <c r="DP185" s="1550"/>
      <c r="DQ185" s="1550"/>
      <c r="DR185" s="1550"/>
      <c r="DS185" s="1550"/>
      <c r="DT185" s="1550"/>
      <c r="DU185" s="1550"/>
      <c r="DV185" s="1550"/>
      <c r="DW185" s="1550"/>
      <c r="DX185" s="1550"/>
      <c r="DY185" s="1550"/>
      <c r="DZ185" s="1550"/>
      <c r="EA185" s="1550"/>
      <c r="EB185" s="1550"/>
      <c r="EC185" s="1550"/>
      <c r="ED185" s="1550"/>
      <c r="EE185" s="1550"/>
      <c r="EF185" s="1551"/>
      <c r="EG185" s="491"/>
      <c r="EH185" s="450"/>
      <c r="EI185" s="450"/>
      <c r="EJ185" s="450"/>
      <c r="EK185" s="450"/>
      <c r="EL185" s="450"/>
      <c r="EM185" s="450"/>
      <c r="EN185" s="450"/>
      <c r="EO185" s="450"/>
      <c r="EP185" s="450"/>
      <c r="EQ185" s="450"/>
      <c r="ER185" s="450"/>
      <c r="ES185" s="450"/>
      <c r="ET185" s="450"/>
      <c r="EU185" s="450"/>
      <c r="EV185" s="450"/>
      <c r="EW185" s="450"/>
      <c r="EX185" s="450"/>
      <c r="EY185" s="450"/>
      <c r="EZ185" s="450"/>
      <c r="FA185" s="450"/>
      <c r="FB185" s="450"/>
      <c r="FC185" s="450"/>
      <c r="FD185" s="450"/>
      <c r="FE185" s="450"/>
      <c r="FF185" s="450"/>
      <c r="FG185" s="450"/>
      <c r="FH185" s="450"/>
      <c r="FI185" s="450"/>
      <c r="FJ185" s="450"/>
      <c r="FK185" s="450"/>
      <c r="FL185" s="450"/>
      <c r="FM185" s="450"/>
      <c r="FN185" s="450"/>
      <c r="FO185" s="450"/>
      <c r="FP185" s="450"/>
      <c r="FQ185" s="450"/>
      <c r="FR185" s="450"/>
      <c r="FS185" s="450"/>
      <c r="FT185" s="450"/>
      <c r="FU185" s="450"/>
      <c r="FV185" s="451"/>
    </row>
    <row r="186" spans="3:178" ht="3.75" customHeight="1" x14ac:dyDescent="0.15">
      <c r="C186" s="1549"/>
      <c r="D186" s="1550"/>
      <c r="E186" s="1550"/>
      <c r="F186" s="1550"/>
      <c r="G186" s="1550"/>
      <c r="H186" s="1550"/>
      <c r="I186" s="1550"/>
      <c r="J186" s="1550"/>
      <c r="K186" s="1550"/>
      <c r="L186" s="1550"/>
      <c r="M186" s="1550"/>
      <c r="N186" s="1550"/>
      <c r="O186" s="1550"/>
      <c r="P186" s="1550"/>
      <c r="Q186" s="1550"/>
      <c r="R186" s="1550"/>
      <c r="S186" s="1550"/>
      <c r="T186" s="1550"/>
      <c r="U186" s="1550"/>
      <c r="V186" s="1550"/>
      <c r="W186" s="1550"/>
      <c r="X186" s="1550"/>
      <c r="Y186" s="1550"/>
      <c r="Z186" s="1550"/>
      <c r="AA186" s="1550"/>
      <c r="AB186" s="1550"/>
      <c r="AC186" s="1550"/>
      <c r="AD186" s="1550"/>
      <c r="AE186" s="1550"/>
      <c r="AF186" s="1550"/>
      <c r="AG186" s="1550"/>
      <c r="AH186" s="1550"/>
      <c r="AI186" s="1550"/>
      <c r="AJ186" s="1550"/>
      <c r="AK186" s="1550"/>
      <c r="AL186" s="1550"/>
      <c r="AM186" s="1550"/>
      <c r="AN186" s="1550"/>
      <c r="AO186" s="1550"/>
      <c r="AP186" s="1551"/>
      <c r="AQ186" s="491"/>
      <c r="AR186" s="450"/>
      <c r="AS186" s="450"/>
      <c r="AT186" s="450"/>
      <c r="AU186" s="450"/>
      <c r="AV186" s="450"/>
      <c r="AW186" s="450"/>
      <c r="AX186" s="450"/>
      <c r="AY186" s="450"/>
      <c r="AZ186" s="450"/>
      <c r="BA186" s="450"/>
      <c r="BB186" s="450"/>
      <c r="BC186" s="450"/>
      <c r="BD186" s="450"/>
      <c r="BE186" s="450"/>
      <c r="BF186" s="450"/>
      <c r="BG186" s="450"/>
      <c r="BH186" s="450"/>
      <c r="BI186" s="450"/>
      <c r="BJ186" s="450"/>
      <c r="BK186" s="450"/>
      <c r="BL186" s="450"/>
      <c r="BM186" s="450"/>
      <c r="BN186" s="450"/>
      <c r="BO186" s="450"/>
      <c r="BP186" s="450"/>
      <c r="BQ186" s="450"/>
      <c r="BR186" s="450"/>
      <c r="BS186" s="450"/>
      <c r="BT186" s="450"/>
      <c r="BU186" s="450"/>
      <c r="BV186" s="450"/>
      <c r="BW186" s="450"/>
      <c r="BX186" s="450"/>
      <c r="BY186" s="450"/>
      <c r="BZ186" s="450"/>
      <c r="CA186" s="450"/>
      <c r="CB186" s="450"/>
      <c r="CC186" s="450"/>
      <c r="CD186" s="450"/>
      <c r="CE186" s="450"/>
      <c r="CF186" s="451"/>
      <c r="CS186" s="1549"/>
      <c r="CT186" s="1550"/>
      <c r="CU186" s="1550"/>
      <c r="CV186" s="1550"/>
      <c r="CW186" s="1550"/>
      <c r="CX186" s="1550"/>
      <c r="CY186" s="1550"/>
      <c r="CZ186" s="1550"/>
      <c r="DA186" s="1550"/>
      <c r="DB186" s="1550"/>
      <c r="DC186" s="1550"/>
      <c r="DD186" s="1550"/>
      <c r="DE186" s="1550"/>
      <c r="DF186" s="1550"/>
      <c r="DG186" s="1550"/>
      <c r="DH186" s="1550"/>
      <c r="DI186" s="1550"/>
      <c r="DJ186" s="1550"/>
      <c r="DK186" s="1550"/>
      <c r="DL186" s="1550"/>
      <c r="DM186" s="1550"/>
      <c r="DN186" s="1550"/>
      <c r="DO186" s="1550"/>
      <c r="DP186" s="1550"/>
      <c r="DQ186" s="1550"/>
      <c r="DR186" s="1550"/>
      <c r="DS186" s="1550"/>
      <c r="DT186" s="1550"/>
      <c r="DU186" s="1550"/>
      <c r="DV186" s="1550"/>
      <c r="DW186" s="1550"/>
      <c r="DX186" s="1550"/>
      <c r="DY186" s="1550"/>
      <c r="DZ186" s="1550"/>
      <c r="EA186" s="1550"/>
      <c r="EB186" s="1550"/>
      <c r="EC186" s="1550"/>
      <c r="ED186" s="1550"/>
      <c r="EE186" s="1550"/>
      <c r="EF186" s="1551"/>
      <c r="EG186" s="491"/>
      <c r="EH186" s="450"/>
      <c r="EI186" s="450"/>
      <c r="EJ186" s="450"/>
      <c r="EK186" s="450"/>
      <c r="EL186" s="450"/>
      <c r="EM186" s="450"/>
      <c r="EN186" s="450"/>
      <c r="EO186" s="450"/>
      <c r="EP186" s="450"/>
      <c r="EQ186" s="450"/>
      <c r="ER186" s="450"/>
      <c r="ES186" s="450"/>
      <c r="ET186" s="450"/>
      <c r="EU186" s="450"/>
      <c r="EV186" s="450"/>
      <c r="EW186" s="450"/>
      <c r="EX186" s="450"/>
      <c r="EY186" s="450"/>
      <c r="EZ186" s="450"/>
      <c r="FA186" s="450"/>
      <c r="FB186" s="450"/>
      <c r="FC186" s="450"/>
      <c r="FD186" s="450"/>
      <c r="FE186" s="450"/>
      <c r="FF186" s="450"/>
      <c r="FG186" s="450"/>
      <c r="FH186" s="450"/>
      <c r="FI186" s="450"/>
      <c r="FJ186" s="450"/>
      <c r="FK186" s="450"/>
      <c r="FL186" s="450"/>
      <c r="FM186" s="450"/>
      <c r="FN186" s="450"/>
      <c r="FO186" s="450"/>
      <c r="FP186" s="450"/>
      <c r="FQ186" s="450"/>
      <c r="FR186" s="450"/>
      <c r="FS186" s="450"/>
      <c r="FT186" s="450"/>
      <c r="FU186" s="450"/>
      <c r="FV186" s="451"/>
    </row>
    <row r="187" spans="3:178" ht="3.75" customHeight="1" x14ac:dyDescent="0.15">
      <c r="C187" s="1552"/>
      <c r="D187" s="1553"/>
      <c r="E187" s="1553"/>
      <c r="F187" s="1553"/>
      <c r="G187" s="1553"/>
      <c r="H187" s="1553"/>
      <c r="I187" s="1553"/>
      <c r="J187" s="1553"/>
      <c r="K187" s="1553"/>
      <c r="L187" s="1553"/>
      <c r="M187" s="1553"/>
      <c r="N187" s="1553"/>
      <c r="O187" s="1553"/>
      <c r="P187" s="1553"/>
      <c r="Q187" s="1553"/>
      <c r="R187" s="1553"/>
      <c r="S187" s="1553"/>
      <c r="T187" s="1553"/>
      <c r="U187" s="1553"/>
      <c r="V187" s="1553"/>
      <c r="W187" s="1553"/>
      <c r="X187" s="1553"/>
      <c r="Y187" s="1553"/>
      <c r="Z187" s="1553"/>
      <c r="AA187" s="1553"/>
      <c r="AB187" s="1553"/>
      <c r="AC187" s="1553"/>
      <c r="AD187" s="1553"/>
      <c r="AE187" s="1553"/>
      <c r="AF187" s="1553"/>
      <c r="AG187" s="1553"/>
      <c r="AH187" s="1553"/>
      <c r="AI187" s="1553"/>
      <c r="AJ187" s="1553"/>
      <c r="AK187" s="1553"/>
      <c r="AL187" s="1553"/>
      <c r="AM187" s="1553"/>
      <c r="AN187" s="1553"/>
      <c r="AO187" s="1553"/>
      <c r="AP187" s="1554"/>
      <c r="AQ187" s="492"/>
      <c r="AR187" s="493"/>
      <c r="AS187" s="493"/>
      <c r="AT187" s="493"/>
      <c r="AU187" s="493"/>
      <c r="AV187" s="493"/>
      <c r="AW187" s="493"/>
      <c r="AX187" s="493"/>
      <c r="AY187" s="493"/>
      <c r="AZ187" s="493"/>
      <c r="BA187" s="493"/>
      <c r="BB187" s="493"/>
      <c r="BC187" s="493"/>
      <c r="BD187" s="493"/>
      <c r="BE187" s="493"/>
      <c r="BF187" s="493"/>
      <c r="BG187" s="493"/>
      <c r="BH187" s="493"/>
      <c r="BI187" s="493"/>
      <c r="BJ187" s="493"/>
      <c r="BK187" s="493"/>
      <c r="BL187" s="493"/>
      <c r="BM187" s="493"/>
      <c r="BN187" s="493"/>
      <c r="BO187" s="493"/>
      <c r="BP187" s="493"/>
      <c r="BQ187" s="493"/>
      <c r="BR187" s="493"/>
      <c r="BS187" s="493"/>
      <c r="BT187" s="493"/>
      <c r="BU187" s="493"/>
      <c r="BV187" s="493"/>
      <c r="BW187" s="493"/>
      <c r="BX187" s="493"/>
      <c r="BY187" s="493"/>
      <c r="BZ187" s="493"/>
      <c r="CA187" s="493"/>
      <c r="CB187" s="493"/>
      <c r="CC187" s="493"/>
      <c r="CD187" s="493"/>
      <c r="CE187" s="493"/>
      <c r="CF187" s="494"/>
      <c r="CS187" s="1552"/>
      <c r="CT187" s="1553"/>
      <c r="CU187" s="1553"/>
      <c r="CV187" s="1553"/>
      <c r="CW187" s="1553"/>
      <c r="CX187" s="1553"/>
      <c r="CY187" s="1553"/>
      <c r="CZ187" s="1553"/>
      <c r="DA187" s="1553"/>
      <c r="DB187" s="1553"/>
      <c r="DC187" s="1553"/>
      <c r="DD187" s="1553"/>
      <c r="DE187" s="1553"/>
      <c r="DF187" s="1553"/>
      <c r="DG187" s="1553"/>
      <c r="DH187" s="1553"/>
      <c r="DI187" s="1553"/>
      <c r="DJ187" s="1553"/>
      <c r="DK187" s="1553"/>
      <c r="DL187" s="1553"/>
      <c r="DM187" s="1553"/>
      <c r="DN187" s="1553"/>
      <c r="DO187" s="1553"/>
      <c r="DP187" s="1553"/>
      <c r="DQ187" s="1553"/>
      <c r="DR187" s="1553"/>
      <c r="DS187" s="1553"/>
      <c r="DT187" s="1553"/>
      <c r="DU187" s="1553"/>
      <c r="DV187" s="1553"/>
      <c r="DW187" s="1553"/>
      <c r="DX187" s="1553"/>
      <c r="DY187" s="1553"/>
      <c r="DZ187" s="1553"/>
      <c r="EA187" s="1553"/>
      <c r="EB187" s="1553"/>
      <c r="EC187" s="1553"/>
      <c r="ED187" s="1553"/>
      <c r="EE187" s="1553"/>
      <c r="EF187" s="1554"/>
      <c r="EG187" s="492"/>
      <c r="EH187" s="493"/>
      <c r="EI187" s="493"/>
      <c r="EJ187" s="493"/>
      <c r="EK187" s="493"/>
      <c r="EL187" s="493"/>
      <c r="EM187" s="493"/>
      <c r="EN187" s="493"/>
      <c r="EO187" s="493"/>
      <c r="EP187" s="493"/>
      <c r="EQ187" s="493"/>
      <c r="ER187" s="493"/>
      <c r="ES187" s="493"/>
      <c r="ET187" s="493"/>
      <c r="EU187" s="493"/>
      <c r="EV187" s="493"/>
      <c r="EW187" s="493"/>
      <c r="EX187" s="493"/>
      <c r="EY187" s="493"/>
      <c r="EZ187" s="493"/>
      <c r="FA187" s="493"/>
      <c r="FB187" s="493"/>
      <c r="FC187" s="493"/>
      <c r="FD187" s="493"/>
      <c r="FE187" s="493"/>
      <c r="FF187" s="493"/>
      <c r="FG187" s="493"/>
      <c r="FH187" s="493"/>
      <c r="FI187" s="493"/>
      <c r="FJ187" s="493"/>
      <c r="FK187" s="493"/>
      <c r="FL187" s="493"/>
      <c r="FM187" s="493"/>
      <c r="FN187" s="493"/>
      <c r="FO187" s="493"/>
      <c r="FP187" s="493"/>
      <c r="FQ187" s="493"/>
      <c r="FR187" s="493"/>
      <c r="FS187" s="493"/>
      <c r="FT187" s="493"/>
      <c r="FU187" s="493"/>
      <c r="FV187" s="494"/>
    </row>
    <row r="192" spans="3:178" s="431" customFormat="1" ht="3.75" customHeight="1" x14ac:dyDescent="0.15">
      <c r="C192" s="427"/>
      <c r="D192" s="428"/>
      <c r="E192" s="428"/>
      <c r="F192" s="428"/>
      <c r="G192" s="428"/>
      <c r="H192" s="428"/>
      <c r="I192" s="428"/>
      <c r="J192" s="428"/>
      <c r="K192" s="428"/>
      <c r="L192" s="428"/>
      <c r="M192" s="428"/>
      <c r="N192" s="428"/>
      <c r="O192" s="428"/>
      <c r="P192" s="428"/>
      <c r="Q192" s="428"/>
      <c r="R192" s="428"/>
      <c r="S192" s="428"/>
      <c r="T192" s="428"/>
      <c r="U192" s="428"/>
      <c r="V192" s="428"/>
      <c r="W192" s="428"/>
      <c r="X192" s="428"/>
      <c r="Y192" s="428"/>
      <c r="Z192" s="428"/>
      <c r="AA192" s="428"/>
      <c r="AB192" s="428"/>
      <c r="AC192" s="428"/>
      <c r="AD192" s="428"/>
      <c r="AE192" s="428"/>
      <c r="AF192" s="428"/>
      <c r="AG192" s="428"/>
      <c r="AH192" s="428"/>
      <c r="AI192" s="428"/>
      <c r="AJ192" s="428"/>
      <c r="AK192" s="428"/>
      <c r="AL192" s="428"/>
      <c r="AM192" s="428"/>
      <c r="AN192" s="428"/>
      <c r="AO192" s="428"/>
      <c r="AP192" s="428"/>
      <c r="AQ192" s="428"/>
      <c r="AR192" s="428"/>
      <c r="AS192" s="428"/>
      <c r="AT192" s="428"/>
      <c r="AU192" s="428"/>
      <c r="AV192" s="428"/>
      <c r="AW192" s="428"/>
      <c r="AX192" s="428"/>
      <c r="AY192" s="428"/>
      <c r="AZ192" s="428"/>
      <c r="BA192" s="428"/>
      <c r="BB192" s="428"/>
      <c r="BC192" s="428"/>
      <c r="BD192" s="428"/>
      <c r="BE192" s="428"/>
      <c r="BF192" s="428"/>
      <c r="BG192" s="428"/>
      <c r="BH192" s="428"/>
      <c r="BI192" s="428"/>
      <c r="BJ192" s="428"/>
      <c r="BK192" s="428"/>
      <c r="BL192" s="428"/>
      <c r="BM192" s="428"/>
      <c r="BN192" s="428"/>
      <c r="BO192" s="428"/>
      <c r="BP192" s="428"/>
      <c r="BQ192" s="428"/>
      <c r="BR192" s="428"/>
      <c r="BS192" s="477"/>
      <c r="BT192" s="428"/>
      <c r="BU192" s="428"/>
      <c r="BV192" s="428"/>
      <c r="BW192" s="428"/>
      <c r="BX192" s="428"/>
      <c r="BY192" s="428"/>
      <c r="BZ192" s="428"/>
      <c r="CA192" s="428"/>
      <c r="CB192" s="428"/>
      <c r="CC192" s="428"/>
      <c r="CD192" s="428"/>
      <c r="CE192" s="428"/>
      <c r="CF192" s="478"/>
      <c r="CS192" s="427"/>
      <c r="CT192" s="428"/>
      <c r="CU192" s="428"/>
      <c r="CV192" s="428"/>
      <c r="CW192" s="428"/>
      <c r="CX192" s="428"/>
      <c r="CY192" s="428"/>
      <c r="CZ192" s="428"/>
      <c r="DA192" s="428"/>
      <c r="DB192" s="428"/>
      <c r="DC192" s="428"/>
      <c r="DD192" s="428"/>
      <c r="DE192" s="428"/>
      <c r="DF192" s="428"/>
      <c r="DG192" s="428"/>
      <c r="DH192" s="428"/>
      <c r="DI192" s="428"/>
      <c r="DJ192" s="428"/>
      <c r="DK192" s="428"/>
      <c r="DL192" s="428"/>
      <c r="DM192" s="428"/>
      <c r="DN192" s="428"/>
      <c r="DO192" s="428"/>
      <c r="DP192" s="428"/>
      <c r="DQ192" s="428"/>
      <c r="DR192" s="428"/>
      <c r="DS192" s="428"/>
      <c r="DT192" s="428"/>
      <c r="DU192" s="428"/>
      <c r="DV192" s="428"/>
      <c r="DW192" s="428"/>
      <c r="DX192" s="428"/>
      <c r="DY192" s="428"/>
      <c r="DZ192" s="428"/>
      <c r="EA192" s="428"/>
      <c r="EB192" s="428"/>
      <c r="EC192" s="428"/>
      <c r="ED192" s="428"/>
      <c r="EE192" s="428"/>
      <c r="EF192" s="428"/>
      <c r="EG192" s="428"/>
      <c r="EH192" s="428"/>
      <c r="EI192" s="428"/>
      <c r="EJ192" s="428"/>
      <c r="EK192" s="428"/>
      <c r="EL192" s="428"/>
      <c r="EM192" s="428"/>
      <c r="EN192" s="428"/>
      <c r="EO192" s="428"/>
      <c r="EP192" s="428"/>
      <c r="EQ192" s="428"/>
      <c r="ER192" s="428"/>
      <c r="ES192" s="428"/>
      <c r="ET192" s="428"/>
      <c r="EU192" s="428"/>
      <c r="EV192" s="428"/>
      <c r="EW192" s="428"/>
      <c r="EX192" s="428"/>
      <c r="EY192" s="428"/>
      <c r="EZ192" s="428"/>
      <c r="FA192" s="428"/>
      <c r="FB192" s="428"/>
      <c r="FC192" s="428"/>
      <c r="FD192" s="428"/>
      <c r="FE192" s="428"/>
      <c r="FF192" s="428"/>
      <c r="FG192" s="428"/>
      <c r="FH192" s="428"/>
      <c r="FI192" s="477"/>
      <c r="FJ192" s="428"/>
      <c r="FK192" s="428"/>
      <c r="FL192" s="428"/>
      <c r="FM192" s="428"/>
      <c r="FN192" s="428"/>
      <c r="FO192" s="428"/>
      <c r="FP192" s="428"/>
      <c r="FQ192" s="428"/>
      <c r="FR192" s="428"/>
      <c r="FS192" s="428"/>
      <c r="FT192" s="428"/>
      <c r="FU192" s="428"/>
      <c r="FV192" s="478"/>
    </row>
    <row r="193" spans="3:178" s="431" customFormat="1" ht="3.75" customHeight="1" x14ac:dyDescent="0.15">
      <c r="C193" s="479"/>
      <c r="D193" s="480"/>
      <c r="E193" s="480"/>
      <c r="F193" s="480"/>
      <c r="G193" s="480"/>
      <c r="H193" s="480"/>
      <c r="I193" s="480"/>
      <c r="J193" s="480"/>
      <c r="K193" s="480"/>
      <c r="L193" s="480"/>
      <c r="M193" s="480"/>
      <c r="N193" s="480"/>
      <c r="O193" s="480"/>
      <c r="P193" s="480"/>
      <c r="Q193" s="480"/>
      <c r="R193" s="480"/>
      <c r="S193" s="480"/>
      <c r="T193" s="480"/>
      <c r="U193" s="480"/>
      <c r="V193" s="480"/>
      <c r="W193" s="480"/>
      <c r="X193" s="480"/>
      <c r="Y193" s="480"/>
      <c r="Z193" s="480"/>
      <c r="AA193" s="480"/>
      <c r="AB193" s="480"/>
      <c r="AC193" s="480"/>
      <c r="AD193" s="480"/>
      <c r="AE193" s="480"/>
      <c r="AF193" s="480"/>
      <c r="AG193" s="480"/>
      <c r="AH193" s="480"/>
      <c r="AI193" s="480"/>
      <c r="AJ193" s="480"/>
      <c r="AK193" s="480"/>
      <c r="AL193" s="480"/>
      <c r="AM193" s="480"/>
      <c r="AN193" s="480"/>
      <c r="AO193" s="480"/>
      <c r="AP193" s="480"/>
      <c r="AQ193" s="480"/>
      <c r="AR193" s="480"/>
      <c r="AS193" s="480"/>
      <c r="AT193" s="480"/>
      <c r="AU193" s="480"/>
      <c r="AV193" s="480"/>
      <c r="AW193" s="480"/>
      <c r="AX193" s="480"/>
      <c r="AY193" s="480"/>
      <c r="AZ193" s="480"/>
      <c r="BA193" s="480"/>
      <c r="BB193" s="480"/>
      <c r="BC193" s="480"/>
      <c r="BD193" s="480"/>
      <c r="BE193" s="480"/>
      <c r="BF193" s="480"/>
      <c r="BG193" s="480"/>
      <c r="BH193" s="480"/>
      <c r="BI193" s="480"/>
      <c r="BJ193" s="480"/>
      <c r="BK193" s="480"/>
      <c r="BL193" s="480"/>
      <c r="BM193" s="480"/>
      <c r="BN193" s="480"/>
      <c r="BO193" s="480"/>
      <c r="BP193" s="480"/>
      <c r="BQ193" s="480"/>
      <c r="BR193" s="480"/>
      <c r="BS193" s="480"/>
      <c r="BT193" s="480"/>
      <c r="BU193" s="480"/>
      <c r="BV193" s="480"/>
      <c r="BW193" s="480"/>
      <c r="BX193" s="480"/>
      <c r="BY193" s="480"/>
      <c r="BZ193" s="480"/>
      <c r="CA193" s="480"/>
      <c r="CB193" s="480"/>
      <c r="CC193" s="480"/>
      <c r="CD193" s="480"/>
      <c r="CE193" s="480"/>
      <c r="CF193" s="481" t="s">
        <v>1094</v>
      </c>
      <c r="CS193" s="479"/>
      <c r="CT193" s="480"/>
      <c r="CU193" s="480"/>
      <c r="CV193" s="480"/>
      <c r="CW193" s="480"/>
      <c r="CX193" s="480"/>
      <c r="CY193" s="480"/>
      <c r="CZ193" s="480"/>
      <c r="DA193" s="480"/>
      <c r="DB193" s="480"/>
      <c r="DC193" s="480"/>
      <c r="DD193" s="480"/>
      <c r="DE193" s="480"/>
      <c r="DF193" s="480"/>
      <c r="DG193" s="480"/>
      <c r="DH193" s="480"/>
      <c r="DI193" s="480"/>
      <c r="DJ193" s="480"/>
      <c r="DK193" s="480"/>
      <c r="DL193" s="480"/>
      <c r="DM193" s="480"/>
      <c r="DN193" s="480"/>
      <c r="DO193" s="480"/>
      <c r="DP193" s="480"/>
      <c r="DQ193" s="480"/>
      <c r="DR193" s="480"/>
      <c r="DS193" s="480"/>
      <c r="DT193" s="480"/>
      <c r="DU193" s="480"/>
      <c r="DV193" s="480"/>
      <c r="DW193" s="480"/>
      <c r="DX193" s="480"/>
      <c r="DY193" s="480"/>
      <c r="DZ193" s="480"/>
      <c r="EA193" s="480"/>
      <c r="EB193" s="480"/>
      <c r="EC193" s="480"/>
      <c r="ED193" s="480"/>
      <c r="EE193" s="480"/>
      <c r="EF193" s="480"/>
      <c r="EG193" s="480"/>
      <c r="EH193" s="480"/>
      <c r="EI193" s="480"/>
      <c r="EJ193" s="480"/>
      <c r="EK193" s="480"/>
      <c r="EL193" s="480"/>
      <c r="EM193" s="480"/>
      <c r="EN193" s="480"/>
      <c r="EO193" s="480"/>
      <c r="EP193" s="480"/>
      <c r="EQ193" s="480"/>
      <c r="ER193" s="480"/>
      <c r="ES193" s="480"/>
      <c r="ET193" s="480"/>
      <c r="EU193" s="480"/>
      <c r="EV193" s="480"/>
      <c r="EW193" s="480"/>
      <c r="EX193" s="480"/>
      <c r="EY193" s="480"/>
      <c r="EZ193" s="480"/>
      <c r="FA193" s="480"/>
      <c r="FB193" s="480"/>
      <c r="FC193" s="480"/>
      <c r="FD193" s="480"/>
      <c r="FE193" s="480"/>
      <c r="FF193" s="480"/>
      <c r="FG193" s="480"/>
      <c r="FH193" s="480"/>
      <c r="FI193" s="480"/>
      <c r="FJ193" s="480"/>
      <c r="FK193" s="480"/>
      <c r="FL193" s="480"/>
      <c r="FM193" s="480"/>
      <c r="FN193" s="480"/>
      <c r="FO193" s="480"/>
      <c r="FP193" s="480"/>
      <c r="FQ193" s="480"/>
      <c r="FR193" s="480"/>
      <c r="FS193" s="480"/>
      <c r="FT193" s="480"/>
      <c r="FU193" s="480"/>
      <c r="FV193" s="481" t="s">
        <v>1094</v>
      </c>
    </row>
    <row r="194" spans="3:178" s="431" customFormat="1" ht="3.75" customHeight="1" x14ac:dyDescent="0.15">
      <c r="C194" s="436"/>
      <c r="D194" s="437"/>
      <c r="E194" s="437"/>
      <c r="F194" s="437"/>
      <c r="G194" s="437"/>
      <c r="H194" s="437"/>
      <c r="I194" s="437"/>
      <c r="J194" s="437"/>
      <c r="K194" s="437"/>
      <c r="L194" s="437"/>
      <c r="M194" s="437"/>
      <c r="N194" s="437"/>
      <c r="O194" s="437"/>
      <c r="P194" s="437"/>
      <c r="Q194" s="437"/>
      <c r="R194" s="437"/>
      <c r="S194" s="437"/>
      <c r="T194" s="437"/>
      <c r="U194" s="437"/>
      <c r="V194" s="437"/>
      <c r="W194" s="437"/>
      <c r="X194" s="437"/>
      <c r="Y194" s="437"/>
      <c r="Z194" s="437"/>
      <c r="AA194" s="437"/>
      <c r="AB194" s="437"/>
      <c r="AC194" s="437"/>
      <c r="AD194" s="437"/>
      <c r="AE194" s="437"/>
      <c r="AF194" s="437"/>
      <c r="AG194" s="437"/>
      <c r="AH194" s="437"/>
      <c r="AI194" s="437"/>
      <c r="AJ194" s="437"/>
      <c r="AK194" s="437"/>
      <c r="AL194" s="437"/>
      <c r="AM194" s="437"/>
      <c r="AN194" s="437"/>
      <c r="AO194" s="437"/>
      <c r="AP194" s="437"/>
      <c r="AQ194" s="437"/>
      <c r="AR194" s="437"/>
      <c r="AS194" s="437"/>
      <c r="AT194" s="437"/>
      <c r="AU194" s="437"/>
      <c r="AV194" s="437"/>
      <c r="AW194" s="437"/>
      <c r="AX194" s="437"/>
      <c r="AY194" s="437"/>
      <c r="AZ194" s="437"/>
      <c r="BA194" s="437"/>
      <c r="BB194" s="437"/>
      <c r="BC194" s="437"/>
      <c r="BD194" s="437"/>
      <c r="BE194" s="437"/>
      <c r="BF194" s="437"/>
      <c r="BG194" s="437"/>
      <c r="BH194" s="437"/>
      <c r="BI194" s="437"/>
      <c r="BJ194" s="437"/>
      <c r="BK194" s="437"/>
      <c r="BL194" s="437"/>
      <c r="BM194" s="437"/>
      <c r="BN194" s="437"/>
      <c r="BO194" s="437"/>
      <c r="BP194" s="437"/>
      <c r="BQ194" s="437"/>
      <c r="BR194" s="437"/>
      <c r="BS194" s="437"/>
      <c r="BT194" s="437"/>
      <c r="BU194" s="437"/>
      <c r="BV194" s="437"/>
      <c r="BW194" s="437"/>
      <c r="BX194" s="437"/>
      <c r="BY194" s="437"/>
      <c r="BZ194" s="437"/>
      <c r="CA194" s="437"/>
      <c r="CB194" s="437"/>
      <c r="CC194" s="437"/>
      <c r="CD194" s="437"/>
      <c r="CE194" s="437"/>
      <c r="CF194" s="438"/>
      <c r="CS194" s="436"/>
      <c r="CT194" s="437"/>
      <c r="CU194" s="437"/>
      <c r="CV194" s="437"/>
      <c r="CW194" s="437"/>
      <c r="CX194" s="437"/>
      <c r="CY194" s="437"/>
      <c r="CZ194" s="437"/>
      <c r="DA194" s="437"/>
      <c r="DB194" s="437"/>
      <c r="DC194" s="437"/>
      <c r="DD194" s="437"/>
      <c r="DE194" s="437"/>
      <c r="DF194" s="437"/>
      <c r="DG194" s="437"/>
      <c r="DH194" s="437"/>
      <c r="DI194" s="437"/>
      <c r="DJ194" s="437"/>
      <c r="DK194" s="437"/>
      <c r="DL194" s="437"/>
      <c r="DM194" s="437"/>
      <c r="DN194" s="437"/>
      <c r="DO194" s="437"/>
      <c r="DP194" s="437"/>
      <c r="DQ194" s="437"/>
      <c r="DR194" s="437"/>
      <c r="DS194" s="437"/>
      <c r="DT194" s="437"/>
      <c r="DU194" s="437"/>
      <c r="DV194" s="437"/>
      <c r="DW194" s="437"/>
      <c r="DX194" s="437"/>
      <c r="DY194" s="437"/>
      <c r="DZ194" s="437"/>
      <c r="EA194" s="437"/>
      <c r="EB194" s="437"/>
      <c r="EC194" s="437"/>
      <c r="ED194" s="437"/>
      <c r="EE194" s="437"/>
      <c r="EF194" s="437"/>
      <c r="EG194" s="437"/>
      <c r="EH194" s="437"/>
      <c r="EI194" s="437"/>
      <c r="EJ194" s="437"/>
      <c r="EK194" s="437"/>
      <c r="EL194" s="437"/>
      <c r="EM194" s="437"/>
      <c r="EN194" s="437"/>
      <c r="EO194" s="437"/>
      <c r="EP194" s="437"/>
      <c r="EQ194" s="437"/>
      <c r="ER194" s="437"/>
      <c r="ES194" s="437"/>
      <c r="ET194" s="437"/>
      <c r="EU194" s="437"/>
      <c r="EV194" s="437"/>
      <c r="EW194" s="437"/>
      <c r="EX194" s="437"/>
      <c r="EY194" s="437"/>
      <c r="EZ194" s="437"/>
      <c r="FA194" s="437"/>
      <c r="FB194" s="437"/>
      <c r="FC194" s="437"/>
      <c r="FD194" s="437"/>
      <c r="FE194" s="437"/>
      <c r="FF194" s="437"/>
      <c r="FG194" s="437"/>
      <c r="FH194" s="437"/>
      <c r="FI194" s="437"/>
      <c r="FJ194" s="437"/>
      <c r="FK194" s="437"/>
      <c r="FL194" s="437"/>
      <c r="FM194" s="437"/>
      <c r="FN194" s="437"/>
      <c r="FO194" s="437"/>
      <c r="FP194" s="437"/>
      <c r="FQ194" s="437"/>
      <c r="FR194" s="437"/>
      <c r="FS194" s="437"/>
      <c r="FT194" s="437"/>
      <c r="FU194" s="437"/>
      <c r="FV194" s="438"/>
    </row>
    <row r="195" spans="3:178" s="431" customFormat="1" ht="3.75" customHeight="1" x14ac:dyDescent="0.15">
      <c r="C195" s="436"/>
      <c r="D195" s="437"/>
      <c r="E195" s="437"/>
      <c r="F195" s="437"/>
      <c r="G195" s="437"/>
      <c r="H195" s="437"/>
      <c r="I195" s="437"/>
      <c r="J195" s="437"/>
      <c r="K195" s="437"/>
      <c r="L195" s="437"/>
      <c r="M195" s="437"/>
      <c r="N195" s="437"/>
      <c r="O195" s="437"/>
      <c r="P195" s="437"/>
      <c r="Q195" s="437"/>
      <c r="R195" s="437"/>
      <c r="S195" s="437"/>
      <c r="T195" s="437"/>
      <c r="U195" s="437"/>
      <c r="V195" s="437"/>
      <c r="W195" s="437"/>
      <c r="X195" s="437"/>
      <c r="Y195" s="437"/>
      <c r="Z195" s="437"/>
      <c r="AA195" s="437"/>
      <c r="AB195" s="437"/>
      <c r="AC195" s="437"/>
      <c r="AD195" s="437"/>
      <c r="AE195" s="437"/>
      <c r="AF195" s="437"/>
      <c r="AG195" s="437"/>
      <c r="AH195" s="437"/>
      <c r="AI195" s="437"/>
      <c r="AJ195" s="437"/>
      <c r="AK195" s="437"/>
      <c r="AL195" s="437"/>
      <c r="AM195" s="437"/>
      <c r="AN195" s="437"/>
      <c r="AO195" s="437"/>
      <c r="AP195" s="437"/>
      <c r="AQ195" s="437"/>
      <c r="AR195" s="437"/>
      <c r="AS195" s="437"/>
      <c r="AT195" s="437"/>
      <c r="AU195" s="437"/>
      <c r="AV195" s="437"/>
      <c r="AW195" s="437"/>
      <c r="AX195" s="437"/>
      <c r="AY195" s="437"/>
      <c r="AZ195" s="437"/>
      <c r="BA195" s="437"/>
      <c r="BB195" s="437"/>
      <c r="BC195" s="437"/>
      <c r="BD195" s="437"/>
      <c r="BE195" s="437"/>
      <c r="BF195" s="437"/>
      <c r="BG195" s="437"/>
      <c r="BH195" s="437"/>
      <c r="BI195" s="437"/>
      <c r="BJ195" s="437"/>
      <c r="BK195" s="437"/>
      <c r="BL195" s="437"/>
      <c r="BM195" s="437"/>
      <c r="BN195" s="437"/>
      <c r="BO195" s="437"/>
      <c r="BP195" s="437"/>
      <c r="BQ195" s="437"/>
      <c r="BR195" s="437"/>
      <c r="BS195" s="437"/>
      <c r="BT195" s="437"/>
      <c r="BU195" s="437"/>
      <c r="BV195" s="437"/>
      <c r="BW195" s="437"/>
      <c r="BX195" s="437"/>
      <c r="BY195" s="437"/>
      <c r="BZ195" s="437"/>
      <c r="CA195" s="437"/>
      <c r="CB195" s="437"/>
      <c r="CC195" s="437"/>
      <c r="CD195" s="437"/>
      <c r="CE195" s="437"/>
      <c r="CF195" s="438"/>
      <c r="CS195" s="436"/>
      <c r="CT195" s="437"/>
      <c r="CU195" s="437"/>
      <c r="CV195" s="437"/>
      <c r="CW195" s="437"/>
      <c r="CX195" s="437"/>
      <c r="CY195" s="437"/>
      <c r="CZ195" s="437"/>
      <c r="DA195" s="437"/>
      <c r="DB195" s="437"/>
      <c r="DC195" s="437"/>
      <c r="DD195" s="437"/>
      <c r="DE195" s="437"/>
      <c r="DF195" s="437"/>
      <c r="DG195" s="437"/>
      <c r="DH195" s="437"/>
      <c r="DI195" s="437"/>
      <c r="DJ195" s="437"/>
      <c r="DK195" s="437"/>
      <c r="DL195" s="437"/>
      <c r="DM195" s="437"/>
      <c r="DN195" s="437"/>
      <c r="DO195" s="437"/>
      <c r="DP195" s="437"/>
      <c r="DQ195" s="437"/>
      <c r="DR195" s="437"/>
      <c r="DS195" s="437"/>
      <c r="DT195" s="437"/>
      <c r="DU195" s="437"/>
      <c r="DV195" s="437"/>
      <c r="DW195" s="437"/>
      <c r="DX195" s="437"/>
      <c r="DY195" s="437"/>
      <c r="DZ195" s="437"/>
      <c r="EA195" s="437"/>
      <c r="EB195" s="437"/>
      <c r="EC195" s="437"/>
      <c r="ED195" s="437"/>
      <c r="EE195" s="437"/>
      <c r="EF195" s="437"/>
      <c r="EG195" s="437"/>
      <c r="EH195" s="437"/>
      <c r="EI195" s="437"/>
      <c r="EJ195" s="437"/>
      <c r="EK195" s="437"/>
      <c r="EL195" s="437"/>
      <c r="EM195" s="437"/>
      <c r="EN195" s="437"/>
      <c r="EO195" s="437"/>
      <c r="EP195" s="437"/>
      <c r="EQ195" s="437"/>
      <c r="ER195" s="437"/>
      <c r="ES195" s="437"/>
      <c r="ET195" s="437"/>
      <c r="EU195" s="437"/>
      <c r="EV195" s="437"/>
      <c r="EW195" s="437"/>
      <c r="EX195" s="437"/>
      <c r="EY195" s="437"/>
      <c r="EZ195" s="437"/>
      <c r="FA195" s="437"/>
      <c r="FB195" s="437"/>
      <c r="FC195" s="437"/>
      <c r="FD195" s="437"/>
      <c r="FE195" s="437"/>
      <c r="FF195" s="437"/>
      <c r="FG195" s="437"/>
      <c r="FH195" s="437"/>
      <c r="FI195" s="437"/>
      <c r="FJ195" s="437"/>
      <c r="FK195" s="437"/>
      <c r="FL195" s="437"/>
      <c r="FM195" s="437"/>
      <c r="FN195" s="437"/>
      <c r="FO195" s="437"/>
      <c r="FP195" s="437"/>
      <c r="FQ195" s="437"/>
      <c r="FR195" s="437"/>
      <c r="FS195" s="437"/>
      <c r="FT195" s="437"/>
      <c r="FU195" s="437"/>
      <c r="FV195" s="438"/>
    </row>
    <row r="196" spans="3:178" s="431" customFormat="1" ht="3.75" customHeight="1" x14ac:dyDescent="0.15">
      <c r="C196" s="436"/>
      <c r="D196" s="437"/>
      <c r="E196" s="437"/>
      <c r="F196" s="437"/>
      <c r="G196" s="437"/>
      <c r="H196" s="437"/>
      <c r="I196" s="437"/>
      <c r="J196" s="437"/>
      <c r="K196" s="437"/>
      <c r="L196" s="437"/>
      <c r="M196" s="437"/>
      <c r="N196" s="437"/>
      <c r="O196" s="437"/>
      <c r="P196" s="437"/>
      <c r="Q196" s="437"/>
      <c r="R196" s="437"/>
      <c r="S196" s="437"/>
      <c r="T196" s="437"/>
      <c r="U196" s="437"/>
      <c r="V196" s="437"/>
      <c r="W196" s="437"/>
      <c r="X196" s="437"/>
      <c r="Y196" s="437"/>
      <c r="Z196" s="437"/>
      <c r="AA196" s="437"/>
      <c r="AB196" s="437"/>
      <c r="AC196" s="437"/>
      <c r="AD196" s="437"/>
      <c r="AE196" s="437"/>
      <c r="AF196" s="437"/>
      <c r="AG196" s="437"/>
      <c r="AH196" s="437"/>
      <c r="AI196" s="437"/>
      <c r="AJ196" s="437"/>
      <c r="AK196" s="437"/>
      <c r="AL196" s="437"/>
      <c r="AM196" s="437"/>
      <c r="AN196" s="437"/>
      <c r="AO196" s="437"/>
      <c r="AP196" s="437"/>
      <c r="AQ196" s="437"/>
      <c r="AR196" s="437"/>
      <c r="AS196" s="437"/>
      <c r="AT196" s="437"/>
      <c r="AU196" s="437"/>
      <c r="AV196" s="437"/>
      <c r="AW196" s="437"/>
      <c r="AX196" s="437"/>
      <c r="AY196" s="437"/>
      <c r="AZ196" s="437"/>
      <c r="BA196" s="437"/>
      <c r="BB196" s="437"/>
      <c r="BC196" s="437"/>
      <c r="BD196" s="437"/>
      <c r="BE196" s="437"/>
      <c r="BF196" s="437"/>
      <c r="BG196" s="437"/>
      <c r="BH196" s="437"/>
      <c r="BI196" s="437"/>
      <c r="BJ196" s="437"/>
      <c r="BK196" s="437"/>
      <c r="BL196" s="437"/>
      <c r="BM196" s="437"/>
      <c r="BN196" s="437"/>
      <c r="BO196" s="437"/>
      <c r="BP196" s="437"/>
      <c r="BQ196" s="437"/>
      <c r="BR196" s="437"/>
      <c r="BS196" s="437"/>
      <c r="BT196" s="437"/>
      <c r="BU196" s="437"/>
      <c r="BV196" s="437"/>
      <c r="BW196" s="437"/>
      <c r="BX196" s="437"/>
      <c r="BY196" s="437"/>
      <c r="BZ196" s="437"/>
      <c r="CA196" s="437"/>
      <c r="CB196" s="437"/>
      <c r="CC196" s="437"/>
      <c r="CD196" s="437"/>
      <c r="CE196" s="437"/>
      <c r="CF196" s="438"/>
      <c r="CS196" s="436"/>
      <c r="CT196" s="437"/>
      <c r="CU196" s="437"/>
      <c r="CV196" s="437"/>
      <c r="CW196" s="437"/>
      <c r="CX196" s="437"/>
      <c r="CY196" s="437"/>
      <c r="CZ196" s="437"/>
      <c r="DA196" s="437"/>
      <c r="DB196" s="437"/>
      <c r="DC196" s="437"/>
      <c r="DD196" s="437"/>
      <c r="DE196" s="437"/>
      <c r="DF196" s="437"/>
      <c r="DG196" s="437"/>
      <c r="DH196" s="437"/>
      <c r="DI196" s="437"/>
      <c r="DJ196" s="437"/>
      <c r="DK196" s="437"/>
      <c r="DL196" s="437"/>
      <c r="DM196" s="437"/>
      <c r="DN196" s="437"/>
      <c r="DO196" s="437"/>
      <c r="DP196" s="437"/>
      <c r="DQ196" s="437"/>
      <c r="DR196" s="437"/>
      <c r="DS196" s="437"/>
      <c r="DT196" s="437"/>
      <c r="DU196" s="437"/>
      <c r="DV196" s="437"/>
      <c r="DW196" s="437"/>
      <c r="DX196" s="437"/>
      <c r="DY196" s="437"/>
      <c r="DZ196" s="437"/>
      <c r="EA196" s="437"/>
      <c r="EB196" s="437"/>
      <c r="EC196" s="437"/>
      <c r="ED196" s="437"/>
      <c r="EE196" s="437"/>
      <c r="EF196" s="437"/>
      <c r="EG196" s="437"/>
      <c r="EH196" s="437"/>
      <c r="EI196" s="437"/>
      <c r="EJ196" s="437"/>
      <c r="EK196" s="437"/>
      <c r="EL196" s="437"/>
      <c r="EM196" s="437"/>
      <c r="EN196" s="437"/>
      <c r="EO196" s="437"/>
      <c r="EP196" s="437"/>
      <c r="EQ196" s="437"/>
      <c r="ER196" s="437"/>
      <c r="ES196" s="437"/>
      <c r="ET196" s="437"/>
      <c r="EU196" s="437"/>
      <c r="EV196" s="437"/>
      <c r="EW196" s="437"/>
      <c r="EX196" s="437"/>
      <c r="EY196" s="437"/>
      <c r="EZ196" s="437"/>
      <c r="FA196" s="437"/>
      <c r="FB196" s="437"/>
      <c r="FC196" s="437"/>
      <c r="FD196" s="437"/>
      <c r="FE196" s="437"/>
      <c r="FF196" s="437"/>
      <c r="FG196" s="437"/>
      <c r="FH196" s="437"/>
      <c r="FI196" s="437"/>
      <c r="FJ196" s="437"/>
      <c r="FK196" s="437"/>
      <c r="FL196" s="437"/>
      <c r="FM196" s="437"/>
      <c r="FN196" s="437"/>
      <c r="FO196" s="437"/>
      <c r="FP196" s="437"/>
      <c r="FQ196" s="437"/>
      <c r="FR196" s="437"/>
      <c r="FS196" s="437"/>
      <c r="FT196" s="437"/>
      <c r="FU196" s="437"/>
      <c r="FV196" s="438"/>
    </row>
    <row r="197" spans="3:178" s="431" customFormat="1" ht="3.75" customHeight="1" x14ac:dyDescent="0.15">
      <c r="C197" s="436"/>
      <c r="D197" s="437"/>
      <c r="E197" s="437"/>
      <c r="F197" s="437"/>
      <c r="G197" s="437"/>
      <c r="H197" s="437"/>
      <c r="I197" s="437"/>
      <c r="J197" s="437"/>
      <c r="K197" s="437"/>
      <c r="L197" s="437"/>
      <c r="M197" s="437"/>
      <c r="N197" s="437"/>
      <c r="O197" s="437"/>
      <c r="P197" s="437"/>
      <c r="Q197" s="437"/>
      <c r="R197" s="437"/>
      <c r="S197" s="437"/>
      <c r="T197" s="437"/>
      <c r="U197" s="437"/>
      <c r="V197" s="437"/>
      <c r="W197" s="437"/>
      <c r="X197" s="437"/>
      <c r="Y197" s="437"/>
      <c r="Z197" s="437"/>
      <c r="AA197" s="437"/>
      <c r="AB197" s="437"/>
      <c r="AC197" s="437"/>
      <c r="AD197" s="437"/>
      <c r="AE197" s="437"/>
      <c r="AF197" s="437"/>
      <c r="AG197" s="437"/>
      <c r="AH197" s="437"/>
      <c r="AI197" s="437"/>
      <c r="AJ197" s="437"/>
      <c r="AK197" s="437"/>
      <c r="AL197" s="437"/>
      <c r="AM197" s="437"/>
      <c r="AN197" s="437"/>
      <c r="AO197" s="437"/>
      <c r="AP197" s="437"/>
      <c r="AQ197" s="437"/>
      <c r="AR197" s="437"/>
      <c r="AS197" s="437"/>
      <c r="AT197" s="437"/>
      <c r="AU197" s="437"/>
      <c r="AV197" s="437"/>
      <c r="AW197" s="437"/>
      <c r="AX197" s="437"/>
      <c r="AY197" s="437"/>
      <c r="AZ197" s="437"/>
      <c r="BA197" s="437"/>
      <c r="BB197" s="437"/>
      <c r="BC197" s="437"/>
      <c r="BD197" s="437"/>
      <c r="BE197" s="437"/>
      <c r="BF197" s="437"/>
      <c r="BG197" s="437"/>
      <c r="BH197" s="437"/>
      <c r="BI197" s="437"/>
      <c r="BJ197" s="437"/>
      <c r="BK197" s="437"/>
      <c r="BL197" s="437"/>
      <c r="BM197" s="437"/>
      <c r="BN197" s="437"/>
      <c r="BO197" s="437"/>
      <c r="BP197" s="437"/>
      <c r="BQ197" s="437"/>
      <c r="BR197" s="437"/>
      <c r="BS197" s="437"/>
      <c r="BT197" s="437"/>
      <c r="BU197" s="437"/>
      <c r="BV197" s="437"/>
      <c r="BW197" s="437"/>
      <c r="BX197" s="437"/>
      <c r="BY197" s="437"/>
      <c r="BZ197" s="437"/>
      <c r="CA197" s="437"/>
      <c r="CB197" s="437"/>
      <c r="CC197" s="437"/>
      <c r="CD197" s="437"/>
      <c r="CE197" s="437"/>
      <c r="CF197" s="438"/>
      <c r="CS197" s="436"/>
      <c r="CT197" s="437"/>
      <c r="CU197" s="437"/>
      <c r="CV197" s="437"/>
      <c r="CW197" s="437"/>
      <c r="CX197" s="437"/>
      <c r="CY197" s="437"/>
      <c r="CZ197" s="437"/>
      <c r="DA197" s="437"/>
      <c r="DB197" s="437"/>
      <c r="DC197" s="437"/>
      <c r="DD197" s="437"/>
      <c r="DE197" s="437"/>
      <c r="DF197" s="437"/>
      <c r="DG197" s="437"/>
      <c r="DH197" s="437"/>
      <c r="DI197" s="437"/>
      <c r="DJ197" s="437"/>
      <c r="DK197" s="437"/>
      <c r="DL197" s="437"/>
      <c r="DM197" s="437"/>
      <c r="DN197" s="437"/>
      <c r="DO197" s="437"/>
      <c r="DP197" s="437"/>
      <c r="DQ197" s="437"/>
      <c r="DR197" s="437"/>
      <c r="DS197" s="437"/>
      <c r="DT197" s="437"/>
      <c r="DU197" s="437"/>
      <c r="DV197" s="437"/>
      <c r="DW197" s="437"/>
      <c r="DX197" s="437"/>
      <c r="DY197" s="437"/>
      <c r="DZ197" s="437"/>
      <c r="EA197" s="437"/>
      <c r="EB197" s="437"/>
      <c r="EC197" s="437"/>
      <c r="ED197" s="437"/>
      <c r="EE197" s="437"/>
      <c r="EF197" s="437"/>
      <c r="EG197" s="437"/>
      <c r="EH197" s="437"/>
      <c r="EI197" s="437"/>
      <c r="EJ197" s="437"/>
      <c r="EK197" s="437"/>
      <c r="EL197" s="437"/>
      <c r="EM197" s="437"/>
      <c r="EN197" s="437"/>
      <c r="EO197" s="437"/>
      <c r="EP197" s="437"/>
      <c r="EQ197" s="437"/>
      <c r="ER197" s="437"/>
      <c r="ES197" s="437"/>
      <c r="ET197" s="437"/>
      <c r="EU197" s="437"/>
      <c r="EV197" s="437"/>
      <c r="EW197" s="437"/>
      <c r="EX197" s="437"/>
      <c r="EY197" s="437"/>
      <c r="EZ197" s="437"/>
      <c r="FA197" s="437"/>
      <c r="FB197" s="437"/>
      <c r="FC197" s="437"/>
      <c r="FD197" s="437"/>
      <c r="FE197" s="437"/>
      <c r="FF197" s="437"/>
      <c r="FG197" s="437"/>
      <c r="FH197" s="437"/>
      <c r="FI197" s="437"/>
      <c r="FJ197" s="437"/>
      <c r="FK197" s="437"/>
      <c r="FL197" s="437"/>
      <c r="FM197" s="437"/>
      <c r="FN197" s="437"/>
      <c r="FO197" s="437"/>
      <c r="FP197" s="437"/>
      <c r="FQ197" s="437"/>
      <c r="FR197" s="437"/>
      <c r="FS197" s="437"/>
      <c r="FT197" s="437"/>
      <c r="FU197" s="437"/>
      <c r="FV197" s="438"/>
    </row>
    <row r="198" spans="3:178" s="431" customFormat="1" ht="3.75" customHeight="1" x14ac:dyDescent="0.15">
      <c r="C198" s="436"/>
      <c r="D198" s="437"/>
      <c r="E198" s="437"/>
      <c r="F198" s="437"/>
      <c r="G198" s="437"/>
      <c r="H198" s="437"/>
      <c r="I198" s="437"/>
      <c r="J198" s="437"/>
      <c r="K198" s="437"/>
      <c r="L198" s="437"/>
      <c r="M198" s="437"/>
      <c r="N198" s="437"/>
      <c r="O198" s="437"/>
      <c r="P198" s="437"/>
      <c r="Q198" s="437"/>
      <c r="R198" s="437"/>
      <c r="S198" s="437"/>
      <c r="T198" s="437"/>
      <c r="U198" s="437"/>
      <c r="V198" s="437"/>
      <c r="W198" s="437"/>
      <c r="X198" s="437"/>
      <c r="Y198" s="437"/>
      <c r="Z198" s="437"/>
      <c r="AA198" s="437"/>
      <c r="AB198" s="437"/>
      <c r="AC198" s="437"/>
      <c r="AD198" s="437"/>
      <c r="AE198" s="437"/>
      <c r="AF198" s="437"/>
      <c r="AG198" s="437"/>
      <c r="AH198" s="437"/>
      <c r="AI198" s="437"/>
      <c r="AJ198" s="437"/>
      <c r="AK198" s="437"/>
      <c r="AL198" s="437"/>
      <c r="AM198" s="437"/>
      <c r="AN198" s="437"/>
      <c r="AO198" s="437"/>
      <c r="AP198" s="437"/>
      <c r="AQ198" s="437"/>
      <c r="AR198" s="437"/>
      <c r="AS198" s="437"/>
      <c r="AT198" s="437"/>
      <c r="AU198" s="437"/>
      <c r="AV198" s="437"/>
      <c r="AW198" s="437"/>
      <c r="AX198" s="437"/>
      <c r="AY198" s="437"/>
      <c r="AZ198" s="437"/>
      <c r="BA198" s="437"/>
      <c r="BB198" s="437"/>
      <c r="BC198" s="437"/>
      <c r="BD198" s="437"/>
      <c r="BE198" s="437"/>
      <c r="BF198" s="437"/>
      <c r="BG198" s="437"/>
      <c r="BH198" s="437"/>
      <c r="BI198" s="437"/>
      <c r="BJ198" s="437"/>
      <c r="BK198" s="437"/>
      <c r="BL198" s="437"/>
      <c r="BM198" s="437"/>
      <c r="BN198" s="437"/>
      <c r="BO198" s="437"/>
      <c r="BP198" s="437"/>
      <c r="BQ198" s="437"/>
      <c r="BR198" s="437"/>
      <c r="BS198" s="437"/>
      <c r="BT198" s="437"/>
      <c r="BU198" s="437"/>
      <c r="BV198" s="437"/>
      <c r="BW198" s="437"/>
      <c r="BX198" s="437"/>
      <c r="BY198" s="437"/>
      <c r="BZ198" s="437"/>
      <c r="CA198" s="437"/>
      <c r="CB198" s="437"/>
      <c r="CC198" s="437"/>
      <c r="CD198" s="437"/>
      <c r="CE198" s="437"/>
      <c r="CF198" s="438"/>
      <c r="CS198" s="436"/>
      <c r="CT198" s="437"/>
      <c r="CU198" s="437"/>
      <c r="CV198" s="437"/>
      <c r="CW198" s="437"/>
      <c r="CX198" s="437"/>
      <c r="CY198" s="437"/>
      <c r="CZ198" s="437"/>
      <c r="DA198" s="437"/>
      <c r="DB198" s="437"/>
      <c r="DC198" s="437"/>
      <c r="DD198" s="437"/>
      <c r="DE198" s="437"/>
      <c r="DF198" s="437"/>
      <c r="DG198" s="437"/>
      <c r="DH198" s="437"/>
      <c r="DI198" s="437"/>
      <c r="DJ198" s="437"/>
      <c r="DK198" s="437"/>
      <c r="DL198" s="437"/>
      <c r="DM198" s="437"/>
      <c r="DN198" s="437"/>
      <c r="DO198" s="437"/>
      <c r="DP198" s="437"/>
      <c r="DQ198" s="437"/>
      <c r="DR198" s="437"/>
      <c r="DS198" s="437"/>
      <c r="DT198" s="437"/>
      <c r="DU198" s="437"/>
      <c r="DV198" s="437"/>
      <c r="DW198" s="437"/>
      <c r="DX198" s="437"/>
      <c r="DY198" s="437"/>
      <c r="DZ198" s="437"/>
      <c r="EA198" s="437"/>
      <c r="EB198" s="437"/>
      <c r="EC198" s="437"/>
      <c r="ED198" s="437"/>
      <c r="EE198" s="437"/>
      <c r="EF198" s="437"/>
      <c r="EG198" s="437"/>
      <c r="EH198" s="437"/>
      <c r="EI198" s="437"/>
      <c r="EJ198" s="437"/>
      <c r="EK198" s="437"/>
      <c r="EL198" s="437"/>
      <c r="EM198" s="437"/>
      <c r="EN198" s="437"/>
      <c r="EO198" s="437"/>
      <c r="EP198" s="437"/>
      <c r="EQ198" s="437"/>
      <c r="ER198" s="437"/>
      <c r="ES198" s="437"/>
      <c r="ET198" s="437"/>
      <c r="EU198" s="437"/>
      <c r="EV198" s="437"/>
      <c r="EW198" s="437"/>
      <c r="EX198" s="437"/>
      <c r="EY198" s="437"/>
      <c r="EZ198" s="437"/>
      <c r="FA198" s="437"/>
      <c r="FB198" s="437"/>
      <c r="FC198" s="437"/>
      <c r="FD198" s="437"/>
      <c r="FE198" s="437"/>
      <c r="FF198" s="437"/>
      <c r="FG198" s="437"/>
      <c r="FH198" s="437"/>
      <c r="FI198" s="437"/>
      <c r="FJ198" s="437"/>
      <c r="FK198" s="437"/>
      <c r="FL198" s="437"/>
      <c r="FM198" s="437"/>
      <c r="FN198" s="437"/>
      <c r="FO198" s="437"/>
      <c r="FP198" s="437"/>
      <c r="FQ198" s="437"/>
      <c r="FR198" s="437"/>
      <c r="FS198" s="437"/>
      <c r="FT198" s="437"/>
      <c r="FU198" s="437"/>
      <c r="FV198" s="438"/>
    </row>
    <row r="199" spans="3:178" s="431" customFormat="1" ht="3.75" customHeight="1" x14ac:dyDescent="0.15">
      <c r="C199" s="436"/>
      <c r="D199" s="437"/>
      <c r="E199" s="437"/>
      <c r="F199" s="437"/>
      <c r="G199" s="437"/>
      <c r="H199" s="437"/>
      <c r="I199" s="437"/>
      <c r="J199" s="437"/>
      <c r="K199" s="437"/>
      <c r="L199" s="437"/>
      <c r="M199" s="437"/>
      <c r="N199" s="437"/>
      <c r="O199" s="437"/>
      <c r="P199" s="437"/>
      <c r="Q199" s="437"/>
      <c r="R199" s="437"/>
      <c r="S199" s="437"/>
      <c r="T199" s="437"/>
      <c r="U199" s="437"/>
      <c r="V199" s="437"/>
      <c r="W199" s="437"/>
      <c r="X199" s="437"/>
      <c r="Y199" s="437"/>
      <c r="Z199" s="437"/>
      <c r="AA199" s="437"/>
      <c r="AB199" s="437"/>
      <c r="AC199" s="437"/>
      <c r="AD199" s="437"/>
      <c r="AE199" s="437"/>
      <c r="AF199" s="437"/>
      <c r="AG199" s="437"/>
      <c r="AH199" s="437"/>
      <c r="AI199" s="437"/>
      <c r="AJ199" s="437"/>
      <c r="AK199" s="437"/>
      <c r="AL199" s="437"/>
      <c r="AM199" s="437"/>
      <c r="AN199" s="437"/>
      <c r="AO199" s="437"/>
      <c r="AP199" s="437"/>
      <c r="AQ199" s="437"/>
      <c r="AR199" s="437"/>
      <c r="AS199" s="437"/>
      <c r="AT199" s="437"/>
      <c r="AU199" s="437"/>
      <c r="AV199" s="437"/>
      <c r="AW199" s="437"/>
      <c r="AX199" s="437"/>
      <c r="AY199" s="437"/>
      <c r="AZ199" s="437"/>
      <c r="BA199" s="437"/>
      <c r="BB199" s="437"/>
      <c r="BC199" s="437"/>
      <c r="BD199" s="437"/>
      <c r="BE199" s="437"/>
      <c r="BF199" s="437"/>
      <c r="BG199" s="437"/>
      <c r="BH199" s="437"/>
      <c r="BI199" s="437"/>
      <c r="BJ199" s="437"/>
      <c r="BK199" s="437"/>
      <c r="BL199" s="437"/>
      <c r="BM199" s="437"/>
      <c r="BN199" s="437"/>
      <c r="BO199" s="437"/>
      <c r="BP199" s="437"/>
      <c r="BQ199" s="437"/>
      <c r="BR199" s="437"/>
      <c r="BS199" s="437"/>
      <c r="BT199" s="437"/>
      <c r="BU199" s="437"/>
      <c r="BV199" s="437"/>
      <c r="BW199" s="437"/>
      <c r="BX199" s="437"/>
      <c r="BY199" s="437"/>
      <c r="BZ199" s="437"/>
      <c r="CA199" s="437"/>
      <c r="CB199" s="437"/>
      <c r="CC199" s="437"/>
      <c r="CD199" s="437"/>
      <c r="CE199" s="437"/>
      <c r="CF199" s="438"/>
      <c r="CS199" s="436"/>
      <c r="CT199" s="437"/>
      <c r="CU199" s="437"/>
      <c r="CV199" s="437"/>
      <c r="CW199" s="437"/>
      <c r="CX199" s="437"/>
      <c r="CY199" s="437"/>
      <c r="CZ199" s="437"/>
      <c r="DA199" s="437"/>
      <c r="DB199" s="437"/>
      <c r="DC199" s="437"/>
      <c r="DD199" s="437"/>
      <c r="DE199" s="437"/>
      <c r="DF199" s="437"/>
      <c r="DG199" s="437"/>
      <c r="DH199" s="437"/>
      <c r="DI199" s="437"/>
      <c r="DJ199" s="437"/>
      <c r="DK199" s="437"/>
      <c r="DL199" s="437"/>
      <c r="DM199" s="437"/>
      <c r="DN199" s="437"/>
      <c r="DO199" s="437"/>
      <c r="DP199" s="437"/>
      <c r="DQ199" s="437"/>
      <c r="DR199" s="437"/>
      <c r="DS199" s="437"/>
      <c r="DT199" s="437"/>
      <c r="DU199" s="437"/>
      <c r="DV199" s="437"/>
      <c r="DW199" s="437"/>
      <c r="DX199" s="437"/>
      <c r="DY199" s="437"/>
      <c r="DZ199" s="437"/>
      <c r="EA199" s="437"/>
      <c r="EB199" s="437"/>
      <c r="EC199" s="437"/>
      <c r="ED199" s="437"/>
      <c r="EE199" s="437"/>
      <c r="EF199" s="437"/>
      <c r="EG199" s="437"/>
      <c r="EH199" s="437"/>
      <c r="EI199" s="437"/>
      <c r="EJ199" s="437"/>
      <c r="EK199" s="437"/>
      <c r="EL199" s="437"/>
      <c r="EM199" s="437"/>
      <c r="EN199" s="437"/>
      <c r="EO199" s="437"/>
      <c r="EP199" s="437"/>
      <c r="EQ199" s="437"/>
      <c r="ER199" s="437"/>
      <c r="ES199" s="437"/>
      <c r="ET199" s="437"/>
      <c r="EU199" s="437"/>
      <c r="EV199" s="437"/>
      <c r="EW199" s="437"/>
      <c r="EX199" s="437"/>
      <c r="EY199" s="437"/>
      <c r="EZ199" s="437"/>
      <c r="FA199" s="437"/>
      <c r="FB199" s="437"/>
      <c r="FC199" s="437"/>
      <c r="FD199" s="437"/>
      <c r="FE199" s="437"/>
      <c r="FF199" s="437"/>
      <c r="FG199" s="437"/>
      <c r="FH199" s="437"/>
      <c r="FI199" s="437"/>
      <c r="FJ199" s="437"/>
      <c r="FK199" s="437"/>
      <c r="FL199" s="437"/>
      <c r="FM199" s="437"/>
      <c r="FN199" s="437"/>
      <c r="FO199" s="437"/>
      <c r="FP199" s="437"/>
      <c r="FQ199" s="437"/>
      <c r="FR199" s="437"/>
      <c r="FS199" s="437"/>
      <c r="FT199" s="437"/>
      <c r="FU199" s="437"/>
      <c r="FV199" s="438"/>
    </row>
    <row r="200" spans="3:178" s="431" customFormat="1" ht="3.75" customHeight="1" thickBot="1" x14ac:dyDescent="0.2">
      <c r="C200" s="436"/>
      <c r="D200" s="437"/>
      <c r="E200" s="437"/>
      <c r="F200" s="437"/>
      <c r="G200" s="437"/>
      <c r="H200" s="437"/>
      <c r="I200" s="437"/>
      <c r="J200" s="437"/>
      <c r="K200" s="437"/>
      <c r="L200" s="437"/>
      <c r="M200" s="437"/>
      <c r="N200" s="437"/>
      <c r="O200" s="437"/>
      <c r="P200" s="437"/>
      <c r="Q200" s="441"/>
      <c r="R200" s="441"/>
      <c r="S200" s="441"/>
      <c r="T200" s="441"/>
      <c r="U200" s="441"/>
      <c r="V200" s="441"/>
      <c r="W200" s="441"/>
      <c r="X200" s="441"/>
      <c r="Y200" s="441"/>
      <c r="Z200" s="441"/>
      <c r="AA200" s="441"/>
      <c r="AB200" s="441"/>
      <c r="AC200" s="441"/>
      <c r="AD200" s="441"/>
      <c r="AE200" s="441"/>
      <c r="AF200" s="441"/>
      <c r="AG200" s="441"/>
      <c r="AH200" s="441"/>
      <c r="AI200" s="441"/>
      <c r="AJ200" s="441"/>
      <c r="AK200" s="441"/>
      <c r="AL200" s="441"/>
      <c r="AM200" s="441"/>
      <c r="AN200" s="441"/>
      <c r="AO200" s="441"/>
      <c r="AP200" s="441"/>
      <c r="AQ200" s="441"/>
      <c r="AR200" s="441"/>
      <c r="AS200" s="441"/>
      <c r="AT200" s="441"/>
      <c r="AU200" s="441"/>
      <c r="AV200" s="441"/>
      <c r="AW200" s="441"/>
      <c r="AX200" s="441"/>
      <c r="AY200" s="441"/>
      <c r="AZ200" s="441"/>
      <c r="BA200" s="441"/>
      <c r="BB200" s="441"/>
      <c r="BC200" s="441"/>
      <c r="BD200" s="441"/>
      <c r="BE200" s="441"/>
      <c r="BF200" s="441"/>
      <c r="BG200" s="441"/>
      <c r="BH200" s="441"/>
      <c r="BI200" s="441"/>
      <c r="BJ200" s="441"/>
      <c r="BK200" s="441"/>
      <c r="BL200" s="441"/>
      <c r="BM200" s="441"/>
      <c r="BN200" s="441"/>
      <c r="BO200" s="441"/>
      <c r="BP200" s="441"/>
      <c r="BQ200" s="441"/>
      <c r="BR200" s="441"/>
      <c r="BS200" s="437"/>
      <c r="BT200" s="437"/>
      <c r="BU200" s="437"/>
      <c r="BV200" s="437"/>
      <c r="BW200" s="437"/>
      <c r="BX200" s="437"/>
      <c r="BY200" s="437"/>
      <c r="BZ200" s="437"/>
      <c r="CA200" s="437"/>
      <c r="CB200" s="437"/>
      <c r="CC200" s="437"/>
      <c r="CD200" s="437"/>
      <c r="CE200" s="437"/>
      <c r="CF200" s="438"/>
      <c r="CS200" s="436"/>
      <c r="CT200" s="437"/>
      <c r="CU200" s="437"/>
      <c r="CV200" s="437"/>
      <c r="CW200" s="437"/>
      <c r="CX200" s="437"/>
      <c r="CY200" s="437"/>
      <c r="CZ200" s="437"/>
      <c r="DA200" s="437"/>
      <c r="DB200" s="437"/>
      <c r="DC200" s="437"/>
      <c r="DD200" s="437"/>
      <c r="DE200" s="437"/>
      <c r="DF200" s="437"/>
      <c r="DG200" s="441"/>
      <c r="DH200" s="441"/>
      <c r="DI200" s="441"/>
      <c r="DJ200" s="441"/>
      <c r="DK200" s="441"/>
      <c r="DL200" s="441"/>
      <c r="DM200" s="441"/>
      <c r="DN200" s="441"/>
      <c r="DO200" s="441"/>
      <c r="DP200" s="441"/>
      <c r="DQ200" s="441"/>
      <c r="DR200" s="441"/>
      <c r="DS200" s="441"/>
      <c r="DT200" s="441"/>
      <c r="DU200" s="441"/>
      <c r="DV200" s="441"/>
      <c r="DW200" s="441"/>
      <c r="DX200" s="441"/>
      <c r="DY200" s="441"/>
      <c r="DZ200" s="441"/>
      <c r="EA200" s="441"/>
      <c r="EB200" s="441"/>
      <c r="EC200" s="441"/>
      <c r="ED200" s="441"/>
      <c r="EE200" s="441"/>
      <c r="EF200" s="441"/>
      <c r="EG200" s="441"/>
      <c r="EH200" s="441"/>
      <c r="EI200" s="441"/>
      <c r="EJ200" s="441"/>
      <c r="EK200" s="441"/>
      <c r="EL200" s="441"/>
      <c r="EM200" s="441"/>
      <c r="EN200" s="441"/>
      <c r="EO200" s="441"/>
      <c r="EP200" s="441"/>
      <c r="EQ200" s="441"/>
      <c r="ER200" s="441"/>
      <c r="ES200" s="441"/>
      <c r="ET200" s="441"/>
      <c r="EU200" s="441"/>
      <c r="EV200" s="441"/>
      <c r="EW200" s="441"/>
      <c r="EX200" s="441"/>
      <c r="EY200" s="441"/>
      <c r="EZ200" s="441"/>
      <c r="FA200" s="441"/>
      <c r="FB200" s="441"/>
      <c r="FC200" s="441"/>
      <c r="FD200" s="441"/>
      <c r="FE200" s="441"/>
      <c r="FF200" s="441"/>
      <c r="FG200" s="441"/>
      <c r="FH200" s="441"/>
      <c r="FI200" s="437"/>
      <c r="FJ200" s="437"/>
      <c r="FK200" s="437"/>
      <c r="FL200" s="437"/>
      <c r="FM200" s="437"/>
      <c r="FN200" s="437"/>
      <c r="FO200" s="437"/>
      <c r="FP200" s="437"/>
      <c r="FQ200" s="437"/>
      <c r="FR200" s="437"/>
      <c r="FS200" s="437"/>
      <c r="FT200" s="437"/>
      <c r="FU200" s="437"/>
      <c r="FV200" s="438"/>
    </row>
    <row r="201" spans="3:178" s="431" customFormat="1" ht="3.75" customHeight="1" thickTop="1" x14ac:dyDescent="0.15">
      <c r="C201" s="436"/>
      <c r="D201" s="437"/>
      <c r="E201" s="437"/>
      <c r="F201" s="437"/>
      <c r="G201" s="437"/>
      <c r="H201" s="437"/>
      <c r="I201" s="437"/>
      <c r="J201" s="437"/>
      <c r="K201" s="437"/>
      <c r="L201" s="437"/>
      <c r="M201" s="437"/>
      <c r="N201" s="437"/>
      <c r="O201" s="1595"/>
      <c r="P201" s="1596"/>
      <c r="Q201" s="1596"/>
      <c r="R201" s="1596"/>
      <c r="S201" s="1596"/>
      <c r="T201" s="1596"/>
      <c r="U201" s="1596"/>
      <c r="V201" s="1596"/>
      <c r="W201" s="1596"/>
      <c r="X201" s="1596"/>
      <c r="Y201" s="1596"/>
      <c r="Z201" s="1596"/>
      <c r="AA201" s="1596"/>
      <c r="AB201" s="1596"/>
      <c r="AC201" s="1596"/>
      <c r="AD201" s="1596"/>
      <c r="AE201" s="1596"/>
      <c r="AF201" s="1596"/>
      <c r="AG201" s="1596"/>
      <c r="AH201" s="1596"/>
      <c r="AI201" s="1596"/>
      <c r="AJ201" s="1596"/>
      <c r="AK201" s="1596"/>
      <c r="AL201" s="1596"/>
      <c r="AM201" s="1596"/>
      <c r="AN201" s="1596"/>
      <c r="AO201" s="1596"/>
      <c r="AP201" s="1596"/>
      <c r="AQ201" s="1596"/>
      <c r="AR201" s="1596"/>
      <c r="AS201" s="1596"/>
      <c r="AT201" s="1596"/>
      <c r="AU201" s="1596"/>
      <c r="AV201" s="1596"/>
      <c r="AW201" s="1596"/>
      <c r="AX201" s="1596"/>
      <c r="AY201" s="1596"/>
      <c r="AZ201" s="1596"/>
      <c r="BA201" s="1596"/>
      <c r="BB201" s="1596"/>
      <c r="BC201" s="1596"/>
      <c r="BD201" s="1596"/>
      <c r="BE201" s="1596"/>
      <c r="BF201" s="1596"/>
      <c r="BG201" s="1596"/>
      <c r="BH201" s="1596"/>
      <c r="BI201" s="1596"/>
      <c r="BJ201" s="1596"/>
      <c r="BK201" s="1596"/>
      <c r="BL201" s="1596"/>
      <c r="BM201" s="1596"/>
      <c r="BN201" s="1596"/>
      <c r="BO201" s="1596"/>
      <c r="BP201" s="1596"/>
      <c r="BQ201" s="1596"/>
      <c r="BR201" s="1596"/>
      <c r="BS201" s="1596"/>
      <c r="BT201" s="1597"/>
      <c r="BU201" s="437"/>
      <c r="BV201" s="437"/>
      <c r="BW201" s="437"/>
      <c r="BX201" s="437"/>
      <c r="BY201" s="437"/>
      <c r="BZ201" s="437"/>
      <c r="CA201" s="437"/>
      <c r="CB201" s="437"/>
      <c r="CC201" s="437"/>
      <c r="CD201" s="437"/>
      <c r="CE201" s="437"/>
      <c r="CF201" s="438"/>
      <c r="CS201" s="436"/>
      <c r="CT201" s="437"/>
      <c r="CU201" s="437"/>
      <c r="CV201" s="437"/>
      <c r="CW201" s="437"/>
      <c r="CX201" s="437"/>
      <c r="CY201" s="437"/>
      <c r="CZ201" s="437"/>
      <c r="DA201" s="437"/>
      <c r="DB201" s="437"/>
      <c r="DC201" s="437"/>
      <c r="DD201" s="437"/>
      <c r="DE201" s="1595"/>
      <c r="DF201" s="1596"/>
      <c r="DG201" s="1596"/>
      <c r="DH201" s="1596"/>
      <c r="DI201" s="1596"/>
      <c r="DJ201" s="1596"/>
      <c r="DK201" s="1596"/>
      <c r="DL201" s="1596"/>
      <c r="DM201" s="1596"/>
      <c r="DN201" s="1596"/>
      <c r="DO201" s="1596"/>
      <c r="DP201" s="1596"/>
      <c r="DQ201" s="1596"/>
      <c r="DR201" s="1596"/>
      <c r="DS201" s="1596"/>
      <c r="DT201" s="1596"/>
      <c r="DU201" s="1596"/>
      <c r="DV201" s="1596"/>
      <c r="DW201" s="1596"/>
      <c r="DX201" s="1596"/>
      <c r="DY201" s="1596"/>
      <c r="DZ201" s="1596"/>
      <c r="EA201" s="1596"/>
      <c r="EB201" s="1596"/>
      <c r="EC201" s="1596"/>
      <c r="ED201" s="1596"/>
      <c r="EE201" s="1596"/>
      <c r="EF201" s="1596"/>
      <c r="EG201" s="1596"/>
      <c r="EH201" s="1596"/>
      <c r="EI201" s="1596"/>
      <c r="EJ201" s="1596"/>
      <c r="EK201" s="1596"/>
      <c r="EL201" s="1596"/>
      <c r="EM201" s="1596"/>
      <c r="EN201" s="1596"/>
      <c r="EO201" s="1596"/>
      <c r="EP201" s="1596"/>
      <c r="EQ201" s="1596"/>
      <c r="ER201" s="1596"/>
      <c r="ES201" s="1596"/>
      <c r="ET201" s="1596"/>
      <c r="EU201" s="1596"/>
      <c r="EV201" s="1596"/>
      <c r="EW201" s="1596"/>
      <c r="EX201" s="1596"/>
      <c r="EY201" s="1596"/>
      <c r="EZ201" s="1596"/>
      <c r="FA201" s="1596"/>
      <c r="FB201" s="1596"/>
      <c r="FC201" s="1596"/>
      <c r="FD201" s="1596"/>
      <c r="FE201" s="1596"/>
      <c r="FF201" s="1596"/>
      <c r="FG201" s="1596"/>
      <c r="FH201" s="1596"/>
      <c r="FI201" s="1596"/>
      <c r="FJ201" s="1597"/>
      <c r="FK201" s="437"/>
      <c r="FL201" s="437"/>
      <c r="FM201" s="437"/>
      <c r="FN201" s="437"/>
      <c r="FO201" s="437"/>
      <c r="FP201" s="437"/>
      <c r="FQ201" s="437"/>
      <c r="FR201" s="437"/>
      <c r="FS201" s="437"/>
      <c r="FT201" s="437"/>
      <c r="FU201" s="437"/>
      <c r="FV201" s="438"/>
    </row>
    <row r="202" spans="3:178" s="439" customFormat="1" ht="3.75" customHeight="1" x14ac:dyDescent="0.2">
      <c r="C202" s="436"/>
      <c r="D202" s="437"/>
      <c r="E202" s="437"/>
      <c r="F202" s="437"/>
      <c r="G202" s="437"/>
      <c r="H202" s="437"/>
      <c r="I202" s="437"/>
      <c r="J202" s="437"/>
      <c r="K202" s="437"/>
      <c r="L202" s="437"/>
      <c r="M202" s="437"/>
      <c r="N202" s="437"/>
      <c r="O202" s="1598"/>
      <c r="P202" s="1599"/>
      <c r="Q202" s="1599"/>
      <c r="R202" s="1599"/>
      <c r="S202" s="1599"/>
      <c r="T202" s="1599"/>
      <c r="U202" s="1599"/>
      <c r="V202" s="1599"/>
      <c r="W202" s="1599"/>
      <c r="X202" s="1599"/>
      <c r="Y202" s="1599"/>
      <c r="Z202" s="1599"/>
      <c r="AA202" s="1599"/>
      <c r="AB202" s="1599"/>
      <c r="AC202" s="1599"/>
      <c r="AD202" s="1599"/>
      <c r="AE202" s="1599"/>
      <c r="AF202" s="1599"/>
      <c r="AG202" s="1599"/>
      <c r="AH202" s="1599"/>
      <c r="AI202" s="1599"/>
      <c r="AJ202" s="1599"/>
      <c r="AK202" s="1599"/>
      <c r="AL202" s="1599"/>
      <c r="AM202" s="1599"/>
      <c r="AN202" s="1599"/>
      <c r="AO202" s="1599"/>
      <c r="AP202" s="1599"/>
      <c r="AQ202" s="1599"/>
      <c r="AR202" s="1599"/>
      <c r="AS202" s="1599"/>
      <c r="AT202" s="1599"/>
      <c r="AU202" s="1599"/>
      <c r="AV202" s="1599"/>
      <c r="AW202" s="1599"/>
      <c r="AX202" s="1599"/>
      <c r="AY202" s="1599"/>
      <c r="AZ202" s="1599"/>
      <c r="BA202" s="1599"/>
      <c r="BB202" s="1599"/>
      <c r="BC202" s="1599"/>
      <c r="BD202" s="1599"/>
      <c r="BE202" s="1599"/>
      <c r="BF202" s="1599"/>
      <c r="BG202" s="1599"/>
      <c r="BH202" s="1599"/>
      <c r="BI202" s="1599"/>
      <c r="BJ202" s="1599"/>
      <c r="BK202" s="1599"/>
      <c r="BL202" s="1599"/>
      <c r="BM202" s="1599"/>
      <c r="BN202" s="1599"/>
      <c r="BO202" s="1599"/>
      <c r="BP202" s="1599"/>
      <c r="BQ202" s="1599"/>
      <c r="BR202" s="1599"/>
      <c r="BS202" s="1599"/>
      <c r="BT202" s="1600"/>
      <c r="BU202" s="437"/>
      <c r="BV202" s="437"/>
      <c r="BW202" s="437"/>
      <c r="BX202" s="437"/>
      <c r="BY202" s="437"/>
      <c r="BZ202" s="437"/>
      <c r="CA202" s="437"/>
      <c r="CB202" s="437"/>
      <c r="CC202" s="437"/>
      <c r="CD202" s="437"/>
      <c r="CE202" s="437"/>
      <c r="CF202" s="438"/>
      <c r="CH202" s="431"/>
      <c r="CS202" s="436"/>
      <c r="CT202" s="437"/>
      <c r="CU202" s="437"/>
      <c r="CV202" s="437"/>
      <c r="CW202" s="437"/>
      <c r="CX202" s="437"/>
      <c r="CY202" s="437"/>
      <c r="CZ202" s="437"/>
      <c r="DA202" s="437"/>
      <c r="DB202" s="437"/>
      <c r="DC202" s="437"/>
      <c r="DD202" s="437"/>
      <c r="DE202" s="1598"/>
      <c r="DF202" s="1599"/>
      <c r="DG202" s="1599"/>
      <c r="DH202" s="1599"/>
      <c r="DI202" s="1599"/>
      <c r="DJ202" s="1599"/>
      <c r="DK202" s="1599"/>
      <c r="DL202" s="1599"/>
      <c r="DM202" s="1599"/>
      <c r="DN202" s="1599"/>
      <c r="DO202" s="1599"/>
      <c r="DP202" s="1599"/>
      <c r="DQ202" s="1599"/>
      <c r="DR202" s="1599"/>
      <c r="DS202" s="1599"/>
      <c r="DT202" s="1599"/>
      <c r="DU202" s="1599"/>
      <c r="DV202" s="1599"/>
      <c r="DW202" s="1599"/>
      <c r="DX202" s="1599"/>
      <c r="DY202" s="1599"/>
      <c r="DZ202" s="1599"/>
      <c r="EA202" s="1599"/>
      <c r="EB202" s="1599"/>
      <c r="EC202" s="1599"/>
      <c r="ED202" s="1599"/>
      <c r="EE202" s="1599"/>
      <c r="EF202" s="1599"/>
      <c r="EG202" s="1599"/>
      <c r="EH202" s="1599"/>
      <c r="EI202" s="1599"/>
      <c r="EJ202" s="1599"/>
      <c r="EK202" s="1599"/>
      <c r="EL202" s="1599"/>
      <c r="EM202" s="1599"/>
      <c r="EN202" s="1599"/>
      <c r="EO202" s="1599"/>
      <c r="EP202" s="1599"/>
      <c r="EQ202" s="1599"/>
      <c r="ER202" s="1599"/>
      <c r="ES202" s="1599"/>
      <c r="ET202" s="1599"/>
      <c r="EU202" s="1599"/>
      <c r="EV202" s="1599"/>
      <c r="EW202" s="1599"/>
      <c r="EX202" s="1599"/>
      <c r="EY202" s="1599"/>
      <c r="EZ202" s="1599"/>
      <c r="FA202" s="1599"/>
      <c r="FB202" s="1599"/>
      <c r="FC202" s="1599"/>
      <c r="FD202" s="1599"/>
      <c r="FE202" s="1599"/>
      <c r="FF202" s="1599"/>
      <c r="FG202" s="1599"/>
      <c r="FH202" s="1599"/>
      <c r="FI202" s="1599"/>
      <c r="FJ202" s="1600"/>
      <c r="FK202" s="437"/>
      <c r="FL202" s="437"/>
      <c r="FM202" s="437"/>
      <c r="FN202" s="437"/>
      <c r="FO202" s="437"/>
      <c r="FP202" s="437"/>
      <c r="FQ202" s="437"/>
      <c r="FR202" s="437"/>
      <c r="FS202" s="437"/>
      <c r="FT202" s="437"/>
      <c r="FU202" s="437"/>
      <c r="FV202" s="438"/>
    </row>
    <row r="203" spans="3:178" s="431" customFormat="1" ht="3.75" customHeight="1" x14ac:dyDescent="0.15">
      <c r="C203" s="436"/>
      <c r="D203" s="437"/>
      <c r="E203" s="437"/>
      <c r="F203" s="437"/>
      <c r="G203" s="437"/>
      <c r="H203" s="437"/>
      <c r="I203" s="437"/>
      <c r="J203" s="437"/>
      <c r="K203" s="437"/>
      <c r="L203" s="437"/>
      <c r="M203" s="437"/>
      <c r="N203" s="437"/>
      <c r="O203" s="1598"/>
      <c r="P203" s="1599"/>
      <c r="Q203" s="1599"/>
      <c r="R203" s="1599"/>
      <c r="S203" s="1599"/>
      <c r="T203" s="1599"/>
      <c r="U203" s="1599"/>
      <c r="V203" s="1599"/>
      <c r="W203" s="1599"/>
      <c r="X203" s="1599"/>
      <c r="Y203" s="1599"/>
      <c r="Z203" s="1599"/>
      <c r="AA203" s="1599"/>
      <c r="AB203" s="1599"/>
      <c r="AC203" s="1599"/>
      <c r="AD203" s="1599"/>
      <c r="AE203" s="1599"/>
      <c r="AF203" s="1599"/>
      <c r="AG203" s="1599"/>
      <c r="AH203" s="1599"/>
      <c r="AI203" s="1599"/>
      <c r="AJ203" s="1599"/>
      <c r="AK203" s="1599"/>
      <c r="AL203" s="1599"/>
      <c r="AM203" s="1599"/>
      <c r="AN203" s="1599"/>
      <c r="AO203" s="1599"/>
      <c r="AP203" s="1599"/>
      <c r="AQ203" s="1599"/>
      <c r="AR203" s="1599"/>
      <c r="AS203" s="1599"/>
      <c r="AT203" s="1599"/>
      <c r="AU203" s="1599"/>
      <c r="AV203" s="1599"/>
      <c r="AW203" s="1599"/>
      <c r="AX203" s="1599"/>
      <c r="AY203" s="1599"/>
      <c r="AZ203" s="1599"/>
      <c r="BA203" s="1599"/>
      <c r="BB203" s="1599"/>
      <c r="BC203" s="1599"/>
      <c r="BD203" s="1599"/>
      <c r="BE203" s="1599"/>
      <c r="BF203" s="1599"/>
      <c r="BG203" s="1599"/>
      <c r="BH203" s="1599"/>
      <c r="BI203" s="1599"/>
      <c r="BJ203" s="1599"/>
      <c r="BK203" s="1599"/>
      <c r="BL203" s="1599"/>
      <c r="BM203" s="1599"/>
      <c r="BN203" s="1599"/>
      <c r="BO203" s="1599"/>
      <c r="BP203" s="1599"/>
      <c r="BQ203" s="1599"/>
      <c r="BR203" s="1599"/>
      <c r="BS203" s="1599"/>
      <c r="BT203" s="1600"/>
      <c r="BU203" s="437"/>
      <c r="BV203" s="437"/>
      <c r="BW203" s="437"/>
      <c r="BX203" s="437"/>
      <c r="BY203" s="437"/>
      <c r="BZ203" s="437"/>
      <c r="CA203" s="437"/>
      <c r="CB203" s="437"/>
      <c r="CC203" s="437"/>
      <c r="CD203" s="437"/>
      <c r="CE203" s="437"/>
      <c r="CF203" s="438"/>
      <c r="CS203" s="436"/>
      <c r="CT203" s="437"/>
      <c r="CU203" s="437"/>
      <c r="CV203" s="437"/>
      <c r="CW203" s="437"/>
      <c r="CX203" s="437"/>
      <c r="CY203" s="437"/>
      <c r="CZ203" s="437"/>
      <c r="DA203" s="437"/>
      <c r="DB203" s="437"/>
      <c r="DC203" s="437"/>
      <c r="DD203" s="437"/>
      <c r="DE203" s="1598"/>
      <c r="DF203" s="1599"/>
      <c r="DG203" s="1599"/>
      <c r="DH203" s="1599"/>
      <c r="DI203" s="1599"/>
      <c r="DJ203" s="1599"/>
      <c r="DK203" s="1599"/>
      <c r="DL203" s="1599"/>
      <c r="DM203" s="1599"/>
      <c r="DN203" s="1599"/>
      <c r="DO203" s="1599"/>
      <c r="DP203" s="1599"/>
      <c r="DQ203" s="1599"/>
      <c r="DR203" s="1599"/>
      <c r="DS203" s="1599"/>
      <c r="DT203" s="1599"/>
      <c r="DU203" s="1599"/>
      <c r="DV203" s="1599"/>
      <c r="DW203" s="1599"/>
      <c r="DX203" s="1599"/>
      <c r="DY203" s="1599"/>
      <c r="DZ203" s="1599"/>
      <c r="EA203" s="1599"/>
      <c r="EB203" s="1599"/>
      <c r="EC203" s="1599"/>
      <c r="ED203" s="1599"/>
      <c r="EE203" s="1599"/>
      <c r="EF203" s="1599"/>
      <c r="EG203" s="1599"/>
      <c r="EH203" s="1599"/>
      <c r="EI203" s="1599"/>
      <c r="EJ203" s="1599"/>
      <c r="EK203" s="1599"/>
      <c r="EL203" s="1599"/>
      <c r="EM203" s="1599"/>
      <c r="EN203" s="1599"/>
      <c r="EO203" s="1599"/>
      <c r="EP203" s="1599"/>
      <c r="EQ203" s="1599"/>
      <c r="ER203" s="1599"/>
      <c r="ES203" s="1599"/>
      <c r="ET203" s="1599"/>
      <c r="EU203" s="1599"/>
      <c r="EV203" s="1599"/>
      <c r="EW203" s="1599"/>
      <c r="EX203" s="1599"/>
      <c r="EY203" s="1599"/>
      <c r="EZ203" s="1599"/>
      <c r="FA203" s="1599"/>
      <c r="FB203" s="1599"/>
      <c r="FC203" s="1599"/>
      <c r="FD203" s="1599"/>
      <c r="FE203" s="1599"/>
      <c r="FF203" s="1599"/>
      <c r="FG203" s="1599"/>
      <c r="FH203" s="1599"/>
      <c r="FI203" s="1599"/>
      <c r="FJ203" s="1600"/>
      <c r="FK203" s="437"/>
      <c r="FL203" s="437"/>
      <c r="FM203" s="437"/>
      <c r="FN203" s="437"/>
      <c r="FO203" s="437"/>
      <c r="FP203" s="437"/>
      <c r="FQ203" s="437"/>
      <c r="FR203" s="437"/>
      <c r="FS203" s="437"/>
      <c r="FT203" s="437"/>
      <c r="FU203" s="437"/>
      <c r="FV203" s="438"/>
    </row>
    <row r="204" spans="3:178" s="431" customFormat="1" ht="3.75" customHeight="1" x14ac:dyDescent="0.15">
      <c r="C204" s="436"/>
      <c r="D204" s="437"/>
      <c r="E204" s="437"/>
      <c r="F204" s="437"/>
      <c r="G204" s="437"/>
      <c r="H204" s="437"/>
      <c r="I204" s="437"/>
      <c r="J204" s="437"/>
      <c r="K204" s="437"/>
      <c r="L204" s="437"/>
      <c r="M204" s="437"/>
      <c r="N204" s="437"/>
      <c r="O204" s="1598"/>
      <c r="P204" s="1599"/>
      <c r="Q204" s="1599"/>
      <c r="R204" s="1599"/>
      <c r="S204" s="1599"/>
      <c r="T204" s="1599"/>
      <c r="U204" s="1599"/>
      <c r="V204" s="1599"/>
      <c r="W204" s="1599"/>
      <c r="X204" s="1599"/>
      <c r="Y204" s="1599"/>
      <c r="Z204" s="1599"/>
      <c r="AA204" s="1599"/>
      <c r="AB204" s="1599"/>
      <c r="AC204" s="1599"/>
      <c r="AD204" s="1599"/>
      <c r="AE204" s="1599"/>
      <c r="AF204" s="1599"/>
      <c r="AG204" s="1599"/>
      <c r="AH204" s="1599"/>
      <c r="AI204" s="1599"/>
      <c r="AJ204" s="1599"/>
      <c r="AK204" s="1599"/>
      <c r="AL204" s="1599"/>
      <c r="AM204" s="1599"/>
      <c r="AN204" s="1599"/>
      <c r="AO204" s="1599"/>
      <c r="AP204" s="1599"/>
      <c r="AQ204" s="1599"/>
      <c r="AR204" s="1599"/>
      <c r="AS204" s="1599"/>
      <c r="AT204" s="1599"/>
      <c r="AU204" s="1599"/>
      <c r="AV204" s="1599"/>
      <c r="AW204" s="1599"/>
      <c r="AX204" s="1599"/>
      <c r="AY204" s="1599"/>
      <c r="AZ204" s="1599"/>
      <c r="BA204" s="1599"/>
      <c r="BB204" s="1599"/>
      <c r="BC204" s="1599"/>
      <c r="BD204" s="1599"/>
      <c r="BE204" s="1599"/>
      <c r="BF204" s="1599"/>
      <c r="BG204" s="1599"/>
      <c r="BH204" s="1599"/>
      <c r="BI204" s="1599"/>
      <c r="BJ204" s="1599"/>
      <c r="BK204" s="1599"/>
      <c r="BL204" s="1599"/>
      <c r="BM204" s="1599"/>
      <c r="BN204" s="1599"/>
      <c r="BO204" s="1599"/>
      <c r="BP204" s="1599"/>
      <c r="BQ204" s="1599"/>
      <c r="BR204" s="1599"/>
      <c r="BS204" s="1599"/>
      <c r="BT204" s="1600"/>
      <c r="BU204" s="437"/>
      <c r="BV204" s="437"/>
      <c r="BW204" s="437"/>
      <c r="BX204" s="437"/>
      <c r="BY204" s="437"/>
      <c r="BZ204" s="437"/>
      <c r="CA204" s="437"/>
      <c r="CB204" s="437"/>
      <c r="CC204" s="437"/>
      <c r="CD204" s="437"/>
      <c r="CE204" s="437"/>
      <c r="CF204" s="438"/>
      <c r="CS204" s="436"/>
      <c r="CT204" s="437"/>
      <c r="CU204" s="437"/>
      <c r="CV204" s="437"/>
      <c r="CW204" s="437"/>
      <c r="CX204" s="437"/>
      <c r="CY204" s="437"/>
      <c r="CZ204" s="437"/>
      <c r="DA204" s="437"/>
      <c r="DB204" s="437"/>
      <c r="DC204" s="437"/>
      <c r="DD204" s="437"/>
      <c r="DE204" s="1598"/>
      <c r="DF204" s="1599"/>
      <c r="DG204" s="1599"/>
      <c r="DH204" s="1599"/>
      <c r="DI204" s="1599"/>
      <c r="DJ204" s="1599"/>
      <c r="DK204" s="1599"/>
      <c r="DL204" s="1599"/>
      <c r="DM204" s="1599"/>
      <c r="DN204" s="1599"/>
      <c r="DO204" s="1599"/>
      <c r="DP204" s="1599"/>
      <c r="DQ204" s="1599"/>
      <c r="DR204" s="1599"/>
      <c r="DS204" s="1599"/>
      <c r="DT204" s="1599"/>
      <c r="DU204" s="1599"/>
      <c r="DV204" s="1599"/>
      <c r="DW204" s="1599"/>
      <c r="DX204" s="1599"/>
      <c r="DY204" s="1599"/>
      <c r="DZ204" s="1599"/>
      <c r="EA204" s="1599"/>
      <c r="EB204" s="1599"/>
      <c r="EC204" s="1599"/>
      <c r="ED204" s="1599"/>
      <c r="EE204" s="1599"/>
      <c r="EF204" s="1599"/>
      <c r="EG204" s="1599"/>
      <c r="EH204" s="1599"/>
      <c r="EI204" s="1599"/>
      <c r="EJ204" s="1599"/>
      <c r="EK204" s="1599"/>
      <c r="EL204" s="1599"/>
      <c r="EM204" s="1599"/>
      <c r="EN204" s="1599"/>
      <c r="EO204" s="1599"/>
      <c r="EP204" s="1599"/>
      <c r="EQ204" s="1599"/>
      <c r="ER204" s="1599"/>
      <c r="ES204" s="1599"/>
      <c r="ET204" s="1599"/>
      <c r="EU204" s="1599"/>
      <c r="EV204" s="1599"/>
      <c r="EW204" s="1599"/>
      <c r="EX204" s="1599"/>
      <c r="EY204" s="1599"/>
      <c r="EZ204" s="1599"/>
      <c r="FA204" s="1599"/>
      <c r="FB204" s="1599"/>
      <c r="FC204" s="1599"/>
      <c r="FD204" s="1599"/>
      <c r="FE204" s="1599"/>
      <c r="FF204" s="1599"/>
      <c r="FG204" s="1599"/>
      <c r="FH204" s="1599"/>
      <c r="FI204" s="1599"/>
      <c r="FJ204" s="1600"/>
      <c r="FK204" s="437"/>
      <c r="FL204" s="437"/>
      <c r="FM204" s="437"/>
      <c r="FN204" s="437"/>
      <c r="FO204" s="437"/>
      <c r="FP204" s="437"/>
      <c r="FQ204" s="437"/>
      <c r="FR204" s="437"/>
      <c r="FS204" s="437"/>
      <c r="FT204" s="437"/>
      <c r="FU204" s="437"/>
      <c r="FV204" s="438"/>
    </row>
    <row r="205" spans="3:178" s="431" customFormat="1" ht="3.75" customHeight="1" x14ac:dyDescent="0.15">
      <c r="C205" s="436"/>
      <c r="D205" s="437"/>
      <c r="E205" s="437"/>
      <c r="F205" s="437"/>
      <c r="G205" s="437"/>
      <c r="H205" s="437"/>
      <c r="I205" s="437"/>
      <c r="J205" s="437"/>
      <c r="K205" s="437"/>
      <c r="L205" s="437"/>
      <c r="M205" s="437"/>
      <c r="N205" s="437"/>
      <c r="O205" s="1598"/>
      <c r="P205" s="1599"/>
      <c r="Q205" s="1599"/>
      <c r="R205" s="1599"/>
      <c r="S205" s="1599"/>
      <c r="T205" s="1599"/>
      <c r="U205" s="1599"/>
      <c r="V205" s="1599"/>
      <c r="W205" s="1599"/>
      <c r="X205" s="1599"/>
      <c r="Y205" s="1599"/>
      <c r="Z205" s="1599"/>
      <c r="AA205" s="1599"/>
      <c r="AB205" s="1599"/>
      <c r="AC205" s="1599"/>
      <c r="AD205" s="1599"/>
      <c r="AE205" s="1599"/>
      <c r="AF205" s="1599"/>
      <c r="AG205" s="1599"/>
      <c r="AH205" s="1599"/>
      <c r="AI205" s="1599"/>
      <c r="AJ205" s="1599"/>
      <c r="AK205" s="1599"/>
      <c r="AL205" s="1599"/>
      <c r="AM205" s="1599"/>
      <c r="AN205" s="1599"/>
      <c r="AO205" s="1599"/>
      <c r="AP205" s="1599"/>
      <c r="AQ205" s="1599"/>
      <c r="AR205" s="1599"/>
      <c r="AS205" s="1599"/>
      <c r="AT205" s="1599"/>
      <c r="AU205" s="1599"/>
      <c r="AV205" s="1599"/>
      <c r="AW205" s="1599"/>
      <c r="AX205" s="1599"/>
      <c r="AY205" s="1599"/>
      <c r="AZ205" s="1599"/>
      <c r="BA205" s="1599"/>
      <c r="BB205" s="1599"/>
      <c r="BC205" s="1599"/>
      <c r="BD205" s="1599"/>
      <c r="BE205" s="1599"/>
      <c r="BF205" s="1599"/>
      <c r="BG205" s="1599"/>
      <c r="BH205" s="1599"/>
      <c r="BI205" s="1599"/>
      <c r="BJ205" s="1599"/>
      <c r="BK205" s="1599"/>
      <c r="BL205" s="1599"/>
      <c r="BM205" s="1599"/>
      <c r="BN205" s="1599"/>
      <c r="BO205" s="1599"/>
      <c r="BP205" s="1599"/>
      <c r="BQ205" s="1599"/>
      <c r="BR205" s="1599"/>
      <c r="BS205" s="1599"/>
      <c r="BT205" s="1600"/>
      <c r="BU205" s="437"/>
      <c r="BV205" s="437"/>
      <c r="BW205" s="437"/>
      <c r="BX205" s="437"/>
      <c r="BY205" s="437"/>
      <c r="BZ205" s="437"/>
      <c r="CA205" s="437"/>
      <c r="CB205" s="437"/>
      <c r="CC205" s="437"/>
      <c r="CD205" s="437"/>
      <c r="CE205" s="437"/>
      <c r="CF205" s="438"/>
      <c r="CS205" s="436"/>
      <c r="CT205" s="437"/>
      <c r="CU205" s="437"/>
      <c r="CV205" s="437"/>
      <c r="CW205" s="437"/>
      <c r="CX205" s="437"/>
      <c r="CY205" s="437"/>
      <c r="CZ205" s="437"/>
      <c r="DA205" s="437"/>
      <c r="DB205" s="437"/>
      <c r="DC205" s="437"/>
      <c r="DD205" s="437"/>
      <c r="DE205" s="1598"/>
      <c r="DF205" s="1599"/>
      <c r="DG205" s="1599"/>
      <c r="DH205" s="1599"/>
      <c r="DI205" s="1599"/>
      <c r="DJ205" s="1599"/>
      <c r="DK205" s="1599"/>
      <c r="DL205" s="1599"/>
      <c r="DM205" s="1599"/>
      <c r="DN205" s="1599"/>
      <c r="DO205" s="1599"/>
      <c r="DP205" s="1599"/>
      <c r="DQ205" s="1599"/>
      <c r="DR205" s="1599"/>
      <c r="DS205" s="1599"/>
      <c r="DT205" s="1599"/>
      <c r="DU205" s="1599"/>
      <c r="DV205" s="1599"/>
      <c r="DW205" s="1599"/>
      <c r="DX205" s="1599"/>
      <c r="DY205" s="1599"/>
      <c r="DZ205" s="1599"/>
      <c r="EA205" s="1599"/>
      <c r="EB205" s="1599"/>
      <c r="EC205" s="1599"/>
      <c r="ED205" s="1599"/>
      <c r="EE205" s="1599"/>
      <c r="EF205" s="1599"/>
      <c r="EG205" s="1599"/>
      <c r="EH205" s="1599"/>
      <c r="EI205" s="1599"/>
      <c r="EJ205" s="1599"/>
      <c r="EK205" s="1599"/>
      <c r="EL205" s="1599"/>
      <c r="EM205" s="1599"/>
      <c r="EN205" s="1599"/>
      <c r="EO205" s="1599"/>
      <c r="EP205" s="1599"/>
      <c r="EQ205" s="1599"/>
      <c r="ER205" s="1599"/>
      <c r="ES205" s="1599"/>
      <c r="ET205" s="1599"/>
      <c r="EU205" s="1599"/>
      <c r="EV205" s="1599"/>
      <c r="EW205" s="1599"/>
      <c r="EX205" s="1599"/>
      <c r="EY205" s="1599"/>
      <c r="EZ205" s="1599"/>
      <c r="FA205" s="1599"/>
      <c r="FB205" s="1599"/>
      <c r="FC205" s="1599"/>
      <c r="FD205" s="1599"/>
      <c r="FE205" s="1599"/>
      <c r="FF205" s="1599"/>
      <c r="FG205" s="1599"/>
      <c r="FH205" s="1599"/>
      <c r="FI205" s="1599"/>
      <c r="FJ205" s="1600"/>
      <c r="FK205" s="437"/>
      <c r="FL205" s="437"/>
      <c r="FM205" s="437"/>
      <c r="FN205" s="437"/>
      <c r="FO205" s="437"/>
      <c r="FP205" s="437"/>
      <c r="FQ205" s="437"/>
      <c r="FR205" s="437"/>
      <c r="FS205" s="437"/>
      <c r="FT205" s="437"/>
      <c r="FU205" s="437"/>
      <c r="FV205" s="438"/>
    </row>
    <row r="206" spans="3:178" s="431" customFormat="1" ht="3.75" customHeight="1" x14ac:dyDescent="0.15">
      <c r="C206" s="432"/>
      <c r="D206" s="433"/>
      <c r="F206" s="440"/>
      <c r="G206" s="440"/>
      <c r="O206" s="1598"/>
      <c r="P206" s="1599"/>
      <c r="Q206" s="1599"/>
      <c r="R206" s="1599"/>
      <c r="S206" s="1599"/>
      <c r="T206" s="1599"/>
      <c r="U206" s="1599"/>
      <c r="V206" s="1599"/>
      <c r="W206" s="1599"/>
      <c r="X206" s="1599"/>
      <c r="Y206" s="1599"/>
      <c r="Z206" s="1599"/>
      <c r="AA206" s="1599"/>
      <c r="AB206" s="1599"/>
      <c r="AC206" s="1599"/>
      <c r="AD206" s="1599"/>
      <c r="AE206" s="1599"/>
      <c r="AF206" s="1599"/>
      <c r="AG206" s="1599"/>
      <c r="AH206" s="1599"/>
      <c r="AI206" s="1599"/>
      <c r="AJ206" s="1599"/>
      <c r="AK206" s="1599"/>
      <c r="AL206" s="1599"/>
      <c r="AM206" s="1599"/>
      <c r="AN206" s="1599"/>
      <c r="AO206" s="1599"/>
      <c r="AP206" s="1599"/>
      <c r="AQ206" s="1599"/>
      <c r="AR206" s="1599"/>
      <c r="AS206" s="1599"/>
      <c r="AT206" s="1599"/>
      <c r="AU206" s="1599"/>
      <c r="AV206" s="1599"/>
      <c r="AW206" s="1599"/>
      <c r="AX206" s="1599"/>
      <c r="AY206" s="1599"/>
      <c r="AZ206" s="1599"/>
      <c r="BA206" s="1599"/>
      <c r="BB206" s="1599"/>
      <c r="BC206" s="1599"/>
      <c r="BD206" s="1599"/>
      <c r="BE206" s="1599"/>
      <c r="BF206" s="1599"/>
      <c r="BG206" s="1599"/>
      <c r="BH206" s="1599"/>
      <c r="BI206" s="1599"/>
      <c r="BJ206" s="1599"/>
      <c r="BK206" s="1599"/>
      <c r="BL206" s="1599"/>
      <c r="BM206" s="1599"/>
      <c r="BN206" s="1599"/>
      <c r="BO206" s="1599"/>
      <c r="BP206" s="1599"/>
      <c r="BQ206" s="1599"/>
      <c r="BR206" s="1599"/>
      <c r="BS206" s="1599"/>
      <c r="BT206" s="1600"/>
      <c r="BU206" s="441"/>
      <c r="BV206" s="441"/>
      <c r="BW206" s="441"/>
      <c r="BX206" s="441"/>
      <c r="BY206" s="441"/>
      <c r="BZ206" s="441"/>
      <c r="CA206" s="441"/>
      <c r="CB206" s="441"/>
      <c r="CC206" s="441"/>
      <c r="CD206" s="441"/>
      <c r="CE206" s="441"/>
      <c r="CF206" s="442"/>
      <c r="CS206" s="432"/>
      <c r="CT206" s="433"/>
      <c r="CV206" s="440"/>
      <c r="CW206" s="440"/>
      <c r="DE206" s="1598"/>
      <c r="DF206" s="1599"/>
      <c r="DG206" s="1599"/>
      <c r="DH206" s="1599"/>
      <c r="DI206" s="1599"/>
      <c r="DJ206" s="1599"/>
      <c r="DK206" s="1599"/>
      <c r="DL206" s="1599"/>
      <c r="DM206" s="1599"/>
      <c r="DN206" s="1599"/>
      <c r="DO206" s="1599"/>
      <c r="DP206" s="1599"/>
      <c r="DQ206" s="1599"/>
      <c r="DR206" s="1599"/>
      <c r="DS206" s="1599"/>
      <c r="DT206" s="1599"/>
      <c r="DU206" s="1599"/>
      <c r="DV206" s="1599"/>
      <c r="DW206" s="1599"/>
      <c r="DX206" s="1599"/>
      <c r="DY206" s="1599"/>
      <c r="DZ206" s="1599"/>
      <c r="EA206" s="1599"/>
      <c r="EB206" s="1599"/>
      <c r="EC206" s="1599"/>
      <c r="ED206" s="1599"/>
      <c r="EE206" s="1599"/>
      <c r="EF206" s="1599"/>
      <c r="EG206" s="1599"/>
      <c r="EH206" s="1599"/>
      <c r="EI206" s="1599"/>
      <c r="EJ206" s="1599"/>
      <c r="EK206" s="1599"/>
      <c r="EL206" s="1599"/>
      <c r="EM206" s="1599"/>
      <c r="EN206" s="1599"/>
      <c r="EO206" s="1599"/>
      <c r="EP206" s="1599"/>
      <c r="EQ206" s="1599"/>
      <c r="ER206" s="1599"/>
      <c r="ES206" s="1599"/>
      <c r="ET206" s="1599"/>
      <c r="EU206" s="1599"/>
      <c r="EV206" s="1599"/>
      <c r="EW206" s="1599"/>
      <c r="EX206" s="1599"/>
      <c r="EY206" s="1599"/>
      <c r="EZ206" s="1599"/>
      <c r="FA206" s="1599"/>
      <c r="FB206" s="1599"/>
      <c r="FC206" s="1599"/>
      <c r="FD206" s="1599"/>
      <c r="FE206" s="1599"/>
      <c r="FF206" s="1599"/>
      <c r="FG206" s="1599"/>
      <c r="FH206" s="1599"/>
      <c r="FI206" s="1599"/>
      <c r="FJ206" s="1600"/>
      <c r="FK206" s="441"/>
      <c r="FL206" s="441"/>
      <c r="FM206" s="441"/>
      <c r="FN206" s="441"/>
      <c r="FO206" s="441"/>
      <c r="FP206" s="441"/>
      <c r="FQ206" s="441"/>
      <c r="FR206" s="441"/>
      <c r="FS206" s="441"/>
      <c r="FT206" s="441"/>
      <c r="FU206" s="441"/>
      <c r="FV206" s="442"/>
    </row>
    <row r="207" spans="3:178" s="431" customFormat="1" ht="3.75" customHeight="1" x14ac:dyDescent="0.15">
      <c r="C207" s="432"/>
      <c r="D207" s="433"/>
      <c r="E207" s="434"/>
      <c r="F207" s="440"/>
      <c r="G207" s="440"/>
      <c r="I207" s="434"/>
      <c r="J207" s="434"/>
      <c r="K207" s="434"/>
      <c r="L207" s="434"/>
      <c r="M207" s="434"/>
      <c r="N207" s="434"/>
      <c r="O207" s="1598"/>
      <c r="P207" s="1599"/>
      <c r="Q207" s="1599"/>
      <c r="R207" s="1599"/>
      <c r="S207" s="1599"/>
      <c r="T207" s="1599"/>
      <c r="U207" s="1599"/>
      <c r="V207" s="1599"/>
      <c r="W207" s="1599"/>
      <c r="X207" s="1599"/>
      <c r="Y207" s="1599"/>
      <c r="Z207" s="1599"/>
      <c r="AA207" s="1599"/>
      <c r="AB207" s="1599"/>
      <c r="AC207" s="1599"/>
      <c r="AD207" s="1599"/>
      <c r="AE207" s="1599"/>
      <c r="AF207" s="1599"/>
      <c r="AG207" s="1599"/>
      <c r="AH207" s="1599"/>
      <c r="AI207" s="1599"/>
      <c r="AJ207" s="1599"/>
      <c r="AK207" s="1599"/>
      <c r="AL207" s="1599"/>
      <c r="AM207" s="1599"/>
      <c r="AN207" s="1599"/>
      <c r="AO207" s="1599"/>
      <c r="AP207" s="1599"/>
      <c r="AQ207" s="1599"/>
      <c r="AR207" s="1599"/>
      <c r="AS207" s="1599"/>
      <c r="AT207" s="1599"/>
      <c r="AU207" s="1599"/>
      <c r="AV207" s="1599"/>
      <c r="AW207" s="1599"/>
      <c r="AX207" s="1599"/>
      <c r="AY207" s="1599"/>
      <c r="AZ207" s="1599"/>
      <c r="BA207" s="1599"/>
      <c r="BB207" s="1599"/>
      <c r="BC207" s="1599"/>
      <c r="BD207" s="1599"/>
      <c r="BE207" s="1599"/>
      <c r="BF207" s="1599"/>
      <c r="BG207" s="1599"/>
      <c r="BH207" s="1599"/>
      <c r="BI207" s="1599"/>
      <c r="BJ207" s="1599"/>
      <c r="BK207" s="1599"/>
      <c r="BL207" s="1599"/>
      <c r="BM207" s="1599"/>
      <c r="BN207" s="1599"/>
      <c r="BO207" s="1599"/>
      <c r="BP207" s="1599"/>
      <c r="BQ207" s="1599"/>
      <c r="BR207" s="1599"/>
      <c r="BS207" s="1599"/>
      <c r="BT207" s="1600"/>
      <c r="BU207" s="441"/>
      <c r="BV207" s="441"/>
      <c r="BW207" s="441"/>
      <c r="BX207" s="441"/>
      <c r="BY207" s="441"/>
      <c r="BZ207" s="441"/>
      <c r="CA207" s="441"/>
      <c r="CB207" s="441"/>
      <c r="CC207" s="441"/>
      <c r="CD207" s="441"/>
      <c r="CE207" s="441"/>
      <c r="CF207" s="442"/>
      <c r="CS207" s="432"/>
      <c r="CT207" s="433"/>
      <c r="CU207" s="434"/>
      <c r="CV207" s="440"/>
      <c r="CW207" s="440"/>
      <c r="CY207" s="434"/>
      <c r="CZ207" s="434"/>
      <c r="DA207" s="434"/>
      <c r="DB207" s="434"/>
      <c r="DC207" s="434"/>
      <c r="DD207" s="434"/>
      <c r="DE207" s="1598"/>
      <c r="DF207" s="1599"/>
      <c r="DG207" s="1599"/>
      <c r="DH207" s="1599"/>
      <c r="DI207" s="1599"/>
      <c r="DJ207" s="1599"/>
      <c r="DK207" s="1599"/>
      <c r="DL207" s="1599"/>
      <c r="DM207" s="1599"/>
      <c r="DN207" s="1599"/>
      <c r="DO207" s="1599"/>
      <c r="DP207" s="1599"/>
      <c r="DQ207" s="1599"/>
      <c r="DR207" s="1599"/>
      <c r="DS207" s="1599"/>
      <c r="DT207" s="1599"/>
      <c r="DU207" s="1599"/>
      <c r="DV207" s="1599"/>
      <c r="DW207" s="1599"/>
      <c r="DX207" s="1599"/>
      <c r="DY207" s="1599"/>
      <c r="DZ207" s="1599"/>
      <c r="EA207" s="1599"/>
      <c r="EB207" s="1599"/>
      <c r="EC207" s="1599"/>
      <c r="ED207" s="1599"/>
      <c r="EE207" s="1599"/>
      <c r="EF207" s="1599"/>
      <c r="EG207" s="1599"/>
      <c r="EH207" s="1599"/>
      <c r="EI207" s="1599"/>
      <c r="EJ207" s="1599"/>
      <c r="EK207" s="1599"/>
      <c r="EL207" s="1599"/>
      <c r="EM207" s="1599"/>
      <c r="EN207" s="1599"/>
      <c r="EO207" s="1599"/>
      <c r="EP207" s="1599"/>
      <c r="EQ207" s="1599"/>
      <c r="ER207" s="1599"/>
      <c r="ES207" s="1599"/>
      <c r="ET207" s="1599"/>
      <c r="EU207" s="1599"/>
      <c r="EV207" s="1599"/>
      <c r="EW207" s="1599"/>
      <c r="EX207" s="1599"/>
      <c r="EY207" s="1599"/>
      <c r="EZ207" s="1599"/>
      <c r="FA207" s="1599"/>
      <c r="FB207" s="1599"/>
      <c r="FC207" s="1599"/>
      <c r="FD207" s="1599"/>
      <c r="FE207" s="1599"/>
      <c r="FF207" s="1599"/>
      <c r="FG207" s="1599"/>
      <c r="FH207" s="1599"/>
      <c r="FI207" s="1599"/>
      <c r="FJ207" s="1600"/>
      <c r="FK207" s="441"/>
      <c r="FL207" s="441"/>
      <c r="FM207" s="441"/>
      <c r="FN207" s="441"/>
      <c r="FO207" s="441"/>
      <c r="FP207" s="441"/>
      <c r="FQ207" s="441"/>
      <c r="FR207" s="441"/>
      <c r="FS207" s="441"/>
      <c r="FT207" s="441"/>
      <c r="FU207" s="441"/>
      <c r="FV207" s="442"/>
    </row>
    <row r="208" spans="3:178" s="431" customFormat="1" ht="3.75" customHeight="1" x14ac:dyDescent="0.15">
      <c r="C208" s="432"/>
      <c r="D208" s="433"/>
      <c r="F208" s="440"/>
      <c r="G208" s="440"/>
      <c r="O208" s="1598"/>
      <c r="P208" s="1599"/>
      <c r="Q208" s="1599"/>
      <c r="R208" s="1599"/>
      <c r="S208" s="1599"/>
      <c r="T208" s="1599"/>
      <c r="U208" s="1599"/>
      <c r="V208" s="1599"/>
      <c r="W208" s="1599"/>
      <c r="X208" s="1599"/>
      <c r="Y208" s="1599"/>
      <c r="Z208" s="1599"/>
      <c r="AA208" s="1599"/>
      <c r="AB208" s="1599"/>
      <c r="AC208" s="1599"/>
      <c r="AD208" s="1599"/>
      <c r="AE208" s="1599"/>
      <c r="AF208" s="1599"/>
      <c r="AG208" s="1599"/>
      <c r="AH208" s="1599"/>
      <c r="AI208" s="1599"/>
      <c r="AJ208" s="1599"/>
      <c r="AK208" s="1599"/>
      <c r="AL208" s="1599"/>
      <c r="AM208" s="1599"/>
      <c r="AN208" s="1599"/>
      <c r="AO208" s="1599"/>
      <c r="AP208" s="1599"/>
      <c r="AQ208" s="1599"/>
      <c r="AR208" s="1599"/>
      <c r="AS208" s="1599"/>
      <c r="AT208" s="1599"/>
      <c r="AU208" s="1599"/>
      <c r="AV208" s="1599"/>
      <c r="AW208" s="1599"/>
      <c r="AX208" s="1599"/>
      <c r="AY208" s="1599"/>
      <c r="AZ208" s="1599"/>
      <c r="BA208" s="1599"/>
      <c r="BB208" s="1599"/>
      <c r="BC208" s="1599"/>
      <c r="BD208" s="1599"/>
      <c r="BE208" s="1599"/>
      <c r="BF208" s="1599"/>
      <c r="BG208" s="1599"/>
      <c r="BH208" s="1599"/>
      <c r="BI208" s="1599"/>
      <c r="BJ208" s="1599"/>
      <c r="BK208" s="1599"/>
      <c r="BL208" s="1599"/>
      <c r="BM208" s="1599"/>
      <c r="BN208" s="1599"/>
      <c r="BO208" s="1599"/>
      <c r="BP208" s="1599"/>
      <c r="BQ208" s="1599"/>
      <c r="BR208" s="1599"/>
      <c r="BS208" s="1599"/>
      <c r="BT208" s="1600"/>
      <c r="BU208" s="441"/>
      <c r="BV208" s="441"/>
      <c r="BW208" s="441"/>
      <c r="BX208" s="441"/>
      <c r="BY208" s="441"/>
      <c r="BZ208" s="441"/>
      <c r="CA208" s="441"/>
      <c r="CB208" s="441"/>
      <c r="CC208" s="441"/>
      <c r="CD208" s="441"/>
      <c r="CE208" s="441"/>
      <c r="CF208" s="442"/>
      <c r="CS208" s="432"/>
      <c r="CT208" s="433"/>
      <c r="CV208" s="440"/>
      <c r="CW208" s="440"/>
      <c r="DE208" s="1598"/>
      <c r="DF208" s="1599"/>
      <c r="DG208" s="1599"/>
      <c r="DH208" s="1599"/>
      <c r="DI208" s="1599"/>
      <c r="DJ208" s="1599"/>
      <c r="DK208" s="1599"/>
      <c r="DL208" s="1599"/>
      <c r="DM208" s="1599"/>
      <c r="DN208" s="1599"/>
      <c r="DO208" s="1599"/>
      <c r="DP208" s="1599"/>
      <c r="DQ208" s="1599"/>
      <c r="DR208" s="1599"/>
      <c r="DS208" s="1599"/>
      <c r="DT208" s="1599"/>
      <c r="DU208" s="1599"/>
      <c r="DV208" s="1599"/>
      <c r="DW208" s="1599"/>
      <c r="DX208" s="1599"/>
      <c r="DY208" s="1599"/>
      <c r="DZ208" s="1599"/>
      <c r="EA208" s="1599"/>
      <c r="EB208" s="1599"/>
      <c r="EC208" s="1599"/>
      <c r="ED208" s="1599"/>
      <c r="EE208" s="1599"/>
      <c r="EF208" s="1599"/>
      <c r="EG208" s="1599"/>
      <c r="EH208" s="1599"/>
      <c r="EI208" s="1599"/>
      <c r="EJ208" s="1599"/>
      <c r="EK208" s="1599"/>
      <c r="EL208" s="1599"/>
      <c r="EM208" s="1599"/>
      <c r="EN208" s="1599"/>
      <c r="EO208" s="1599"/>
      <c r="EP208" s="1599"/>
      <c r="EQ208" s="1599"/>
      <c r="ER208" s="1599"/>
      <c r="ES208" s="1599"/>
      <c r="ET208" s="1599"/>
      <c r="EU208" s="1599"/>
      <c r="EV208" s="1599"/>
      <c r="EW208" s="1599"/>
      <c r="EX208" s="1599"/>
      <c r="EY208" s="1599"/>
      <c r="EZ208" s="1599"/>
      <c r="FA208" s="1599"/>
      <c r="FB208" s="1599"/>
      <c r="FC208" s="1599"/>
      <c r="FD208" s="1599"/>
      <c r="FE208" s="1599"/>
      <c r="FF208" s="1599"/>
      <c r="FG208" s="1599"/>
      <c r="FH208" s="1599"/>
      <c r="FI208" s="1599"/>
      <c r="FJ208" s="1600"/>
      <c r="FK208" s="441"/>
      <c r="FL208" s="441"/>
      <c r="FM208" s="441"/>
      <c r="FN208" s="441"/>
      <c r="FO208" s="441"/>
      <c r="FP208" s="441"/>
      <c r="FQ208" s="441"/>
      <c r="FR208" s="441"/>
      <c r="FS208" s="441"/>
      <c r="FT208" s="441"/>
      <c r="FU208" s="441"/>
      <c r="FV208" s="442"/>
    </row>
    <row r="209" spans="3:178" s="431" customFormat="1" ht="3.75" customHeight="1" x14ac:dyDescent="0.15">
      <c r="C209" s="432"/>
      <c r="D209" s="433"/>
      <c r="E209" s="434"/>
      <c r="F209" s="440"/>
      <c r="G209" s="440"/>
      <c r="I209" s="434"/>
      <c r="J209" s="434"/>
      <c r="K209" s="434"/>
      <c r="L209" s="434"/>
      <c r="M209" s="434"/>
      <c r="N209" s="434"/>
      <c r="O209" s="1598"/>
      <c r="P209" s="1599"/>
      <c r="Q209" s="1599"/>
      <c r="R209" s="1599"/>
      <c r="S209" s="1599"/>
      <c r="T209" s="1599"/>
      <c r="U209" s="1599"/>
      <c r="V209" s="1599"/>
      <c r="W209" s="1599"/>
      <c r="X209" s="1599"/>
      <c r="Y209" s="1599"/>
      <c r="Z209" s="1599"/>
      <c r="AA209" s="1599"/>
      <c r="AB209" s="1599"/>
      <c r="AC209" s="1599"/>
      <c r="AD209" s="1599"/>
      <c r="AE209" s="1599"/>
      <c r="AF209" s="1599"/>
      <c r="AG209" s="1599"/>
      <c r="AH209" s="1599"/>
      <c r="AI209" s="1599"/>
      <c r="AJ209" s="1599"/>
      <c r="AK209" s="1599"/>
      <c r="AL209" s="1599"/>
      <c r="AM209" s="1599"/>
      <c r="AN209" s="1599"/>
      <c r="AO209" s="1599"/>
      <c r="AP209" s="1599"/>
      <c r="AQ209" s="1599"/>
      <c r="AR209" s="1599"/>
      <c r="AS209" s="1599"/>
      <c r="AT209" s="1599"/>
      <c r="AU209" s="1599"/>
      <c r="AV209" s="1599"/>
      <c r="AW209" s="1599"/>
      <c r="AX209" s="1599"/>
      <c r="AY209" s="1599"/>
      <c r="AZ209" s="1599"/>
      <c r="BA209" s="1599"/>
      <c r="BB209" s="1599"/>
      <c r="BC209" s="1599"/>
      <c r="BD209" s="1599"/>
      <c r="BE209" s="1599"/>
      <c r="BF209" s="1599"/>
      <c r="BG209" s="1599"/>
      <c r="BH209" s="1599"/>
      <c r="BI209" s="1599"/>
      <c r="BJ209" s="1599"/>
      <c r="BK209" s="1599"/>
      <c r="BL209" s="1599"/>
      <c r="BM209" s="1599"/>
      <c r="BN209" s="1599"/>
      <c r="BO209" s="1599"/>
      <c r="BP209" s="1599"/>
      <c r="BQ209" s="1599"/>
      <c r="BR209" s="1599"/>
      <c r="BS209" s="1599"/>
      <c r="BT209" s="1600"/>
      <c r="BU209" s="441"/>
      <c r="BV209" s="441"/>
      <c r="BW209" s="441"/>
      <c r="BX209" s="441"/>
      <c r="BY209" s="441"/>
      <c r="BZ209" s="441"/>
      <c r="CA209" s="441"/>
      <c r="CB209" s="441"/>
      <c r="CC209" s="441"/>
      <c r="CD209" s="441"/>
      <c r="CE209" s="441"/>
      <c r="CF209" s="442"/>
      <c r="CS209" s="432"/>
      <c r="CT209" s="433"/>
      <c r="CU209" s="434"/>
      <c r="CV209" s="440"/>
      <c r="CW209" s="440"/>
      <c r="CY209" s="434"/>
      <c r="CZ209" s="434"/>
      <c r="DA209" s="434"/>
      <c r="DB209" s="434"/>
      <c r="DC209" s="434"/>
      <c r="DD209" s="434"/>
      <c r="DE209" s="1598"/>
      <c r="DF209" s="1599"/>
      <c r="DG209" s="1599"/>
      <c r="DH209" s="1599"/>
      <c r="DI209" s="1599"/>
      <c r="DJ209" s="1599"/>
      <c r="DK209" s="1599"/>
      <c r="DL209" s="1599"/>
      <c r="DM209" s="1599"/>
      <c r="DN209" s="1599"/>
      <c r="DO209" s="1599"/>
      <c r="DP209" s="1599"/>
      <c r="DQ209" s="1599"/>
      <c r="DR209" s="1599"/>
      <c r="DS209" s="1599"/>
      <c r="DT209" s="1599"/>
      <c r="DU209" s="1599"/>
      <c r="DV209" s="1599"/>
      <c r="DW209" s="1599"/>
      <c r="DX209" s="1599"/>
      <c r="DY209" s="1599"/>
      <c r="DZ209" s="1599"/>
      <c r="EA209" s="1599"/>
      <c r="EB209" s="1599"/>
      <c r="EC209" s="1599"/>
      <c r="ED209" s="1599"/>
      <c r="EE209" s="1599"/>
      <c r="EF209" s="1599"/>
      <c r="EG209" s="1599"/>
      <c r="EH209" s="1599"/>
      <c r="EI209" s="1599"/>
      <c r="EJ209" s="1599"/>
      <c r="EK209" s="1599"/>
      <c r="EL209" s="1599"/>
      <c r="EM209" s="1599"/>
      <c r="EN209" s="1599"/>
      <c r="EO209" s="1599"/>
      <c r="EP209" s="1599"/>
      <c r="EQ209" s="1599"/>
      <c r="ER209" s="1599"/>
      <c r="ES209" s="1599"/>
      <c r="ET209" s="1599"/>
      <c r="EU209" s="1599"/>
      <c r="EV209" s="1599"/>
      <c r="EW209" s="1599"/>
      <c r="EX209" s="1599"/>
      <c r="EY209" s="1599"/>
      <c r="EZ209" s="1599"/>
      <c r="FA209" s="1599"/>
      <c r="FB209" s="1599"/>
      <c r="FC209" s="1599"/>
      <c r="FD209" s="1599"/>
      <c r="FE209" s="1599"/>
      <c r="FF209" s="1599"/>
      <c r="FG209" s="1599"/>
      <c r="FH209" s="1599"/>
      <c r="FI209" s="1599"/>
      <c r="FJ209" s="1600"/>
      <c r="FK209" s="441"/>
      <c r="FL209" s="441"/>
      <c r="FM209" s="441"/>
      <c r="FN209" s="441"/>
      <c r="FO209" s="441"/>
      <c r="FP209" s="441"/>
      <c r="FQ209" s="441"/>
      <c r="FR209" s="441"/>
      <c r="FS209" s="441"/>
      <c r="FT209" s="441"/>
      <c r="FU209" s="441"/>
      <c r="FV209" s="442"/>
    </row>
    <row r="210" spans="3:178" s="431" customFormat="1" ht="3.75" customHeight="1" x14ac:dyDescent="0.15">
      <c r="C210" s="432"/>
      <c r="D210" s="433"/>
      <c r="F210" s="440"/>
      <c r="G210" s="440"/>
      <c r="O210" s="1598"/>
      <c r="P210" s="1599"/>
      <c r="Q210" s="1599"/>
      <c r="R210" s="1599"/>
      <c r="S210" s="1599"/>
      <c r="T210" s="1599"/>
      <c r="U210" s="1599"/>
      <c r="V210" s="1599"/>
      <c r="W210" s="1599"/>
      <c r="X210" s="1599"/>
      <c r="Y210" s="1599"/>
      <c r="Z210" s="1599"/>
      <c r="AA210" s="1599"/>
      <c r="AB210" s="1599"/>
      <c r="AC210" s="1599"/>
      <c r="AD210" s="1599"/>
      <c r="AE210" s="1599"/>
      <c r="AF210" s="1599"/>
      <c r="AG210" s="1599"/>
      <c r="AH210" s="1599"/>
      <c r="AI210" s="1599"/>
      <c r="AJ210" s="1599"/>
      <c r="AK210" s="1599"/>
      <c r="AL210" s="1599"/>
      <c r="AM210" s="1599"/>
      <c r="AN210" s="1599"/>
      <c r="AO210" s="1599"/>
      <c r="AP210" s="1599"/>
      <c r="AQ210" s="1599"/>
      <c r="AR210" s="1599"/>
      <c r="AS210" s="1599"/>
      <c r="AT210" s="1599"/>
      <c r="AU210" s="1599"/>
      <c r="AV210" s="1599"/>
      <c r="AW210" s="1599"/>
      <c r="AX210" s="1599"/>
      <c r="AY210" s="1599"/>
      <c r="AZ210" s="1599"/>
      <c r="BA210" s="1599"/>
      <c r="BB210" s="1599"/>
      <c r="BC210" s="1599"/>
      <c r="BD210" s="1599"/>
      <c r="BE210" s="1599"/>
      <c r="BF210" s="1599"/>
      <c r="BG210" s="1599"/>
      <c r="BH210" s="1599"/>
      <c r="BI210" s="1599"/>
      <c r="BJ210" s="1599"/>
      <c r="BK210" s="1599"/>
      <c r="BL210" s="1599"/>
      <c r="BM210" s="1599"/>
      <c r="BN210" s="1599"/>
      <c r="BO210" s="1599"/>
      <c r="BP210" s="1599"/>
      <c r="BQ210" s="1599"/>
      <c r="BR210" s="1599"/>
      <c r="BS210" s="1599"/>
      <c r="BT210" s="1600"/>
      <c r="BU210" s="441"/>
      <c r="BV210" s="441"/>
      <c r="BW210" s="441"/>
      <c r="BX210" s="441"/>
      <c r="BY210" s="441"/>
      <c r="BZ210" s="441"/>
      <c r="CA210" s="441"/>
      <c r="CB210" s="441"/>
      <c r="CC210" s="441"/>
      <c r="CD210" s="441"/>
      <c r="CE210" s="441"/>
      <c r="CF210" s="442"/>
      <c r="CS210" s="432"/>
      <c r="CT210" s="433"/>
      <c r="CV210" s="440"/>
      <c r="CW210" s="440"/>
      <c r="DE210" s="1598"/>
      <c r="DF210" s="1599"/>
      <c r="DG210" s="1599"/>
      <c r="DH210" s="1599"/>
      <c r="DI210" s="1599"/>
      <c r="DJ210" s="1599"/>
      <c r="DK210" s="1599"/>
      <c r="DL210" s="1599"/>
      <c r="DM210" s="1599"/>
      <c r="DN210" s="1599"/>
      <c r="DO210" s="1599"/>
      <c r="DP210" s="1599"/>
      <c r="DQ210" s="1599"/>
      <c r="DR210" s="1599"/>
      <c r="DS210" s="1599"/>
      <c r="DT210" s="1599"/>
      <c r="DU210" s="1599"/>
      <c r="DV210" s="1599"/>
      <c r="DW210" s="1599"/>
      <c r="DX210" s="1599"/>
      <c r="DY210" s="1599"/>
      <c r="DZ210" s="1599"/>
      <c r="EA210" s="1599"/>
      <c r="EB210" s="1599"/>
      <c r="EC210" s="1599"/>
      <c r="ED210" s="1599"/>
      <c r="EE210" s="1599"/>
      <c r="EF210" s="1599"/>
      <c r="EG210" s="1599"/>
      <c r="EH210" s="1599"/>
      <c r="EI210" s="1599"/>
      <c r="EJ210" s="1599"/>
      <c r="EK210" s="1599"/>
      <c r="EL210" s="1599"/>
      <c r="EM210" s="1599"/>
      <c r="EN210" s="1599"/>
      <c r="EO210" s="1599"/>
      <c r="EP210" s="1599"/>
      <c r="EQ210" s="1599"/>
      <c r="ER210" s="1599"/>
      <c r="ES210" s="1599"/>
      <c r="ET210" s="1599"/>
      <c r="EU210" s="1599"/>
      <c r="EV210" s="1599"/>
      <c r="EW210" s="1599"/>
      <c r="EX210" s="1599"/>
      <c r="EY210" s="1599"/>
      <c r="EZ210" s="1599"/>
      <c r="FA210" s="1599"/>
      <c r="FB210" s="1599"/>
      <c r="FC210" s="1599"/>
      <c r="FD210" s="1599"/>
      <c r="FE210" s="1599"/>
      <c r="FF210" s="1599"/>
      <c r="FG210" s="1599"/>
      <c r="FH210" s="1599"/>
      <c r="FI210" s="1599"/>
      <c r="FJ210" s="1600"/>
      <c r="FK210" s="441"/>
      <c r="FL210" s="441"/>
      <c r="FM210" s="441"/>
      <c r="FN210" s="441"/>
      <c r="FO210" s="441"/>
      <c r="FP210" s="441"/>
      <c r="FQ210" s="441"/>
      <c r="FR210" s="441"/>
      <c r="FS210" s="441"/>
      <c r="FT210" s="441"/>
      <c r="FU210" s="441"/>
      <c r="FV210" s="442"/>
    </row>
    <row r="211" spans="3:178" s="431" customFormat="1" ht="3.75" customHeight="1" x14ac:dyDescent="0.15">
      <c r="C211" s="432"/>
      <c r="D211" s="433"/>
      <c r="E211" s="433"/>
      <c r="F211" s="433"/>
      <c r="G211" s="433"/>
      <c r="H211" s="433"/>
      <c r="I211" s="433"/>
      <c r="J211" s="433"/>
      <c r="K211" s="433"/>
      <c r="L211" s="433"/>
      <c r="M211" s="433"/>
      <c r="N211" s="433"/>
      <c r="O211" s="1598"/>
      <c r="P211" s="1599"/>
      <c r="Q211" s="1599"/>
      <c r="R211" s="1599"/>
      <c r="S211" s="1599"/>
      <c r="T211" s="1599"/>
      <c r="U211" s="1599"/>
      <c r="V211" s="1599"/>
      <c r="W211" s="1599"/>
      <c r="X211" s="1599"/>
      <c r="Y211" s="1599"/>
      <c r="Z211" s="1599"/>
      <c r="AA211" s="1599"/>
      <c r="AB211" s="1599"/>
      <c r="AC211" s="1599"/>
      <c r="AD211" s="1599"/>
      <c r="AE211" s="1599"/>
      <c r="AF211" s="1599"/>
      <c r="AG211" s="1599"/>
      <c r="AH211" s="1599"/>
      <c r="AI211" s="1599"/>
      <c r="AJ211" s="1599"/>
      <c r="AK211" s="1599"/>
      <c r="AL211" s="1599"/>
      <c r="AM211" s="1599"/>
      <c r="AN211" s="1599"/>
      <c r="AO211" s="1599"/>
      <c r="AP211" s="1599"/>
      <c r="AQ211" s="1599"/>
      <c r="AR211" s="1599"/>
      <c r="AS211" s="1599"/>
      <c r="AT211" s="1599"/>
      <c r="AU211" s="1599"/>
      <c r="AV211" s="1599"/>
      <c r="AW211" s="1599"/>
      <c r="AX211" s="1599"/>
      <c r="AY211" s="1599"/>
      <c r="AZ211" s="1599"/>
      <c r="BA211" s="1599"/>
      <c r="BB211" s="1599"/>
      <c r="BC211" s="1599"/>
      <c r="BD211" s="1599"/>
      <c r="BE211" s="1599"/>
      <c r="BF211" s="1599"/>
      <c r="BG211" s="1599"/>
      <c r="BH211" s="1599"/>
      <c r="BI211" s="1599"/>
      <c r="BJ211" s="1599"/>
      <c r="BK211" s="1599"/>
      <c r="BL211" s="1599"/>
      <c r="BM211" s="1599"/>
      <c r="BN211" s="1599"/>
      <c r="BO211" s="1599"/>
      <c r="BP211" s="1599"/>
      <c r="BQ211" s="1599"/>
      <c r="BR211" s="1599"/>
      <c r="BS211" s="1599"/>
      <c r="BT211" s="1600"/>
      <c r="BU211" s="433"/>
      <c r="BV211" s="433"/>
      <c r="BW211" s="433"/>
      <c r="BX211" s="433"/>
      <c r="BY211" s="433"/>
      <c r="BZ211" s="433"/>
      <c r="CA211" s="433"/>
      <c r="CB211" s="433"/>
      <c r="CC211" s="433"/>
      <c r="CD211" s="433"/>
      <c r="CE211" s="433"/>
      <c r="CF211" s="443"/>
      <c r="CS211" s="432"/>
      <c r="CT211" s="433"/>
      <c r="CU211" s="433"/>
      <c r="CV211" s="433"/>
      <c r="CW211" s="433"/>
      <c r="CX211" s="433"/>
      <c r="CY211" s="433"/>
      <c r="CZ211" s="433"/>
      <c r="DA211" s="433"/>
      <c r="DB211" s="433"/>
      <c r="DC211" s="433"/>
      <c r="DD211" s="433"/>
      <c r="DE211" s="1598"/>
      <c r="DF211" s="1599"/>
      <c r="DG211" s="1599"/>
      <c r="DH211" s="1599"/>
      <c r="DI211" s="1599"/>
      <c r="DJ211" s="1599"/>
      <c r="DK211" s="1599"/>
      <c r="DL211" s="1599"/>
      <c r="DM211" s="1599"/>
      <c r="DN211" s="1599"/>
      <c r="DO211" s="1599"/>
      <c r="DP211" s="1599"/>
      <c r="DQ211" s="1599"/>
      <c r="DR211" s="1599"/>
      <c r="DS211" s="1599"/>
      <c r="DT211" s="1599"/>
      <c r="DU211" s="1599"/>
      <c r="DV211" s="1599"/>
      <c r="DW211" s="1599"/>
      <c r="DX211" s="1599"/>
      <c r="DY211" s="1599"/>
      <c r="DZ211" s="1599"/>
      <c r="EA211" s="1599"/>
      <c r="EB211" s="1599"/>
      <c r="EC211" s="1599"/>
      <c r="ED211" s="1599"/>
      <c r="EE211" s="1599"/>
      <c r="EF211" s="1599"/>
      <c r="EG211" s="1599"/>
      <c r="EH211" s="1599"/>
      <c r="EI211" s="1599"/>
      <c r="EJ211" s="1599"/>
      <c r="EK211" s="1599"/>
      <c r="EL211" s="1599"/>
      <c r="EM211" s="1599"/>
      <c r="EN211" s="1599"/>
      <c r="EO211" s="1599"/>
      <c r="EP211" s="1599"/>
      <c r="EQ211" s="1599"/>
      <c r="ER211" s="1599"/>
      <c r="ES211" s="1599"/>
      <c r="ET211" s="1599"/>
      <c r="EU211" s="1599"/>
      <c r="EV211" s="1599"/>
      <c r="EW211" s="1599"/>
      <c r="EX211" s="1599"/>
      <c r="EY211" s="1599"/>
      <c r="EZ211" s="1599"/>
      <c r="FA211" s="1599"/>
      <c r="FB211" s="1599"/>
      <c r="FC211" s="1599"/>
      <c r="FD211" s="1599"/>
      <c r="FE211" s="1599"/>
      <c r="FF211" s="1599"/>
      <c r="FG211" s="1599"/>
      <c r="FH211" s="1599"/>
      <c r="FI211" s="1599"/>
      <c r="FJ211" s="1600"/>
      <c r="FK211" s="433"/>
      <c r="FL211" s="433"/>
      <c r="FM211" s="433"/>
      <c r="FN211" s="433"/>
      <c r="FO211" s="433"/>
      <c r="FP211" s="433"/>
      <c r="FQ211" s="433"/>
      <c r="FR211" s="433"/>
      <c r="FS211" s="433"/>
      <c r="FT211" s="433"/>
      <c r="FU211" s="433"/>
      <c r="FV211" s="443"/>
    </row>
    <row r="212" spans="3:178" s="431" customFormat="1" ht="3.75" customHeight="1" x14ac:dyDescent="0.15">
      <c r="C212" s="432"/>
      <c r="D212" s="433"/>
      <c r="E212" s="433"/>
      <c r="F212" s="433"/>
      <c r="G212" s="433"/>
      <c r="H212" s="433"/>
      <c r="I212" s="433"/>
      <c r="J212" s="433"/>
      <c r="K212" s="433"/>
      <c r="L212" s="433"/>
      <c r="M212" s="433"/>
      <c r="N212" s="433"/>
      <c r="O212" s="1598"/>
      <c r="P212" s="1599"/>
      <c r="Q212" s="1599"/>
      <c r="R212" s="1599"/>
      <c r="S212" s="1599"/>
      <c r="T212" s="1599"/>
      <c r="U212" s="1599"/>
      <c r="V212" s="1599"/>
      <c r="W212" s="1599"/>
      <c r="X212" s="1599"/>
      <c r="Y212" s="1599"/>
      <c r="Z212" s="1599"/>
      <c r="AA212" s="1599"/>
      <c r="AB212" s="1599"/>
      <c r="AC212" s="1599"/>
      <c r="AD212" s="1599"/>
      <c r="AE212" s="1599"/>
      <c r="AF212" s="1599"/>
      <c r="AG212" s="1599"/>
      <c r="AH212" s="1599"/>
      <c r="AI212" s="1599"/>
      <c r="AJ212" s="1599"/>
      <c r="AK212" s="1599"/>
      <c r="AL212" s="1599"/>
      <c r="AM212" s="1599"/>
      <c r="AN212" s="1599"/>
      <c r="AO212" s="1599"/>
      <c r="AP212" s="1599"/>
      <c r="AQ212" s="1599"/>
      <c r="AR212" s="1599"/>
      <c r="AS212" s="1599"/>
      <c r="AT212" s="1599"/>
      <c r="AU212" s="1599"/>
      <c r="AV212" s="1599"/>
      <c r="AW212" s="1599"/>
      <c r="AX212" s="1599"/>
      <c r="AY212" s="1599"/>
      <c r="AZ212" s="1599"/>
      <c r="BA212" s="1599"/>
      <c r="BB212" s="1599"/>
      <c r="BC212" s="1599"/>
      <c r="BD212" s="1599"/>
      <c r="BE212" s="1599"/>
      <c r="BF212" s="1599"/>
      <c r="BG212" s="1599"/>
      <c r="BH212" s="1599"/>
      <c r="BI212" s="1599"/>
      <c r="BJ212" s="1599"/>
      <c r="BK212" s="1599"/>
      <c r="BL212" s="1599"/>
      <c r="BM212" s="1599"/>
      <c r="BN212" s="1599"/>
      <c r="BO212" s="1599"/>
      <c r="BP212" s="1599"/>
      <c r="BQ212" s="1599"/>
      <c r="BR212" s="1599"/>
      <c r="BS212" s="1599"/>
      <c r="BT212" s="1600"/>
      <c r="BU212" s="433"/>
      <c r="BV212" s="433"/>
      <c r="BW212" s="433"/>
      <c r="BX212" s="433"/>
      <c r="BY212" s="433"/>
      <c r="BZ212" s="433"/>
      <c r="CA212" s="433"/>
      <c r="CB212" s="433"/>
      <c r="CC212" s="433"/>
      <c r="CD212" s="433"/>
      <c r="CE212" s="433"/>
      <c r="CF212" s="443"/>
      <c r="CS212" s="432"/>
      <c r="CT212" s="433"/>
      <c r="CU212" s="433"/>
      <c r="CV212" s="433"/>
      <c r="CW212" s="433"/>
      <c r="CX212" s="433"/>
      <c r="CY212" s="433"/>
      <c r="CZ212" s="433"/>
      <c r="DA212" s="433"/>
      <c r="DB212" s="433"/>
      <c r="DC212" s="433"/>
      <c r="DD212" s="433"/>
      <c r="DE212" s="1598"/>
      <c r="DF212" s="1599"/>
      <c r="DG212" s="1599"/>
      <c r="DH212" s="1599"/>
      <c r="DI212" s="1599"/>
      <c r="DJ212" s="1599"/>
      <c r="DK212" s="1599"/>
      <c r="DL212" s="1599"/>
      <c r="DM212" s="1599"/>
      <c r="DN212" s="1599"/>
      <c r="DO212" s="1599"/>
      <c r="DP212" s="1599"/>
      <c r="DQ212" s="1599"/>
      <c r="DR212" s="1599"/>
      <c r="DS212" s="1599"/>
      <c r="DT212" s="1599"/>
      <c r="DU212" s="1599"/>
      <c r="DV212" s="1599"/>
      <c r="DW212" s="1599"/>
      <c r="DX212" s="1599"/>
      <c r="DY212" s="1599"/>
      <c r="DZ212" s="1599"/>
      <c r="EA212" s="1599"/>
      <c r="EB212" s="1599"/>
      <c r="EC212" s="1599"/>
      <c r="ED212" s="1599"/>
      <c r="EE212" s="1599"/>
      <c r="EF212" s="1599"/>
      <c r="EG212" s="1599"/>
      <c r="EH212" s="1599"/>
      <c r="EI212" s="1599"/>
      <c r="EJ212" s="1599"/>
      <c r="EK212" s="1599"/>
      <c r="EL212" s="1599"/>
      <c r="EM212" s="1599"/>
      <c r="EN212" s="1599"/>
      <c r="EO212" s="1599"/>
      <c r="EP212" s="1599"/>
      <c r="EQ212" s="1599"/>
      <c r="ER212" s="1599"/>
      <c r="ES212" s="1599"/>
      <c r="ET212" s="1599"/>
      <c r="EU212" s="1599"/>
      <c r="EV212" s="1599"/>
      <c r="EW212" s="1599"/>
      <c r="EX212" s="1599"/>
      <c r="EY212" s="1599"/>
      <c r="EZ212" s="1599"/>
      <c r="FA212" s="1599"/>
      <c r="FB212" s="1599"/>
      <c r="FC212" s="1599"/>
      <c r="FD212" s="1599"/>
      <c r="FE212" s="1599"/>
      <c r="FF212" s="1599"/>
      <c r="FG212" s="1599"/>
      <c r="FH212" s="1599"/>
      <c r="FI212" s="1599"/>
      <c r="FJ212" s="1600"/>
      <c r="FK212" s="433"/>
      <c r="FL212" s="433"/>
      <c r="FM212" s="433"/>
      <c r="FN212" s="433"/>
      <c r="FO212" s="433"/>
      <c r="FP212" s="433"/>
      <c r="FQ212" s="433"/>
      <c r="FR212" s="433"/>
      <c r="FS212" s="433"/>
      <c r="FT212" s="433"/>
      <c r="FU212" s="433"/>
      <c r="FV212" s="443"/>
    </row>
    <row r="213" spans="3:178" s="431" customFormat="1" ht="3.75" customHeight="1" x14ac:dyDescent="0.15">
      <c r="C213" s="432"/>
      <c r="D213" s="433"/>
      <c r="E213" s="433"/>
      <c r="F213" s="433"/>
      <c r="G213" s="433"/>
      <c r="H213" s="433"/>
      <c r="I213" s="433"/>
      <c r="J213" s="433"/>
      <c r="K213" s="433"/>
      <c r="L213" s="433"/>
      <c r="M213" s="433"/>
      <c r="N213" s="433"/>
      <c r="O213" s="1598"/>
      <c r="P213" s="1599"/>
      <c r="Q213" s="1599"/>
      <c r="R213" s="1599"/>
      <c r="S213" s="1599"/>
      <c r="T213" s="1599"/>
      <c r="U213" s="1599"/>
      <c r="V213" s="1599"/>
      <c r="W213" s="1599"/>
      <c r="X213" s="1599"/>
      <c r="Y213" s="1599"/>
      <c r="Z213" s="1599"/>
      <c r="AA213" s="1599"/>
      <c r="AB213" s="1599"/>
      <c r="AC213" s="1599"/>
      <c r="AD213" s="1599"/>
      <c r="AE213" s="1599"/>
      <c r="AF213" s="1599"/>
      <c r="AG213" s="1599"/>
      <c r="AH213" s="1599"/>
      <c r="AI213" s="1599"/>
      <c r="AJ213" s="1599"/>
      <c r="AK213" s="1599"/>
      <c r="AL213" s="1599"/>
      <c r="AM213" s="1599"/>
      <c r="AN213" s="1599"/>
      <c r="AO213" s="1599"/>
      <c r="AP213" s="1599"/>
      <c r="AQ213" s="1599"/>
      <c r="AR213" s="1599"/>
      <c r="AS213" s="1599"/>
      <c r="AT213" s="1599"/>
      <c r="AU213" s="1599"/>
      <c r="AV213" s="1599"/>
      <c r="AW213" s="1599"/>
      <c r="AX213" s="1599"/>
      <c r="AY213" s="1599"/>
      <c r="AZ213" s="1599"/>
      <c r="BA213" s="1599"/>
      <c r="BB213" s="1599"/>
      <c r="BC213" s="1599"/>
      <c r="BD213" s="1599"/>
      <c r="BE213" s="1599"/>
      <c r="BF213" s="1599"/>
      <c r="BG213" s="1599"/>
      <c r="BH213" s="1599"/>
      <c r="BI213" s="1599"/>
      <c r="BJ213" s="1599"/>
      <c r="BK213" s="1599"/>
      <c r="BL213" s="1599"/>
      <c r="BM213" s="1599"/>
      <c r="BN213" s="1599"/>
      <c r="BO213" s="1599"/>
      <c r="BP213" s="1599"/>
      <c r="BQ213" s="1599"/>
      <c r="BR213" s="1599"/>
      <c r="BS213" s="1599"/>
      <c r="BT213" s="1600"/>
      <c r="BU213" s="433"/>
      <c r="BV213" s="433"/>
      <c r="BW213" s="433"/>
      <c r="BX213" s="433"/>
      <c r="BY213" s="433"/>
      <c r="BZ213" s="433"/>
      <c r="CA213" s="433"/>
      <c r="CB213" s="433"/>
      <c r="CC213" s="433"/>
      <c r="CD213" s="433"/>
      <c r="CE213" s="433"/>
      <c r="CF213" s="443"/>
      <c r="CS213" s="432"/>
      <c r="CT213" s="433"/>
      <c r="CU213" s="433"/>
      <c r="CV213" s="433"/>
      <c r="CW213" s="433"/>
      <c r="CX213" s="433"/>
      <c r="CY213" s="433"/>
      <c r="CZ213" s="433"/>
      <c r="DA213" s="433"/>
      <c r="DB213" s="433"/>
      <c r="DC213" s="433"/>
      <c r="DD213" s="433"/>
      <c r="DE213" s="1598"/>
      <c r="DF213" s="1599"/>
      <c r="DG213" s="1599"/>
      <c r="DH213" s="1599"/>
      <c r="DI213" s="1599"/>
      <c r="DJ213" s="1599"/>
      <c r="DK213" s="1599"/>
      <c r="DL213" s="1599"/>
      <c r="DM213" s="1599"/>
      <c r="DN213" s="1599"/>
      <c r="DO213" s="1599"/>
      <c r="DP213" s="1599"/>
      <c r="DQ213" s="1599"/>
      <c r="DR213" s="1599"/>
      <c r="DS213" s="1599"/>
      <c r="DT213" s="1599"/>
      <c r="DU213" s="1599"/>
      <c r="DV213" s="1599"/>
      <c r="DW213" s="1599"/>
      <c r="DX213" s="1599"/>
      <c r="DY213" s="1599"/>
      <c r="DZ213" s="1599"/>
      <c r="EA213" s="1599"/>
      <c r="EB213" s="1599"/>
      <c r="EC213" s="1599"/>
      <c r="ED213" s="1599"/>
      <c r="EE213" s="1599"/>
      <c r="EF213" s="1599"/>
      <c r="EG213" s="1599"/>
      <c r="EH213" s="1599"/>
      <c r="EI213" s="1599"/>
      <c r="EJ213" s="1599"/>
      <c r="EK213" s="1599"/>
      <c r="EL213" s="1599"/>
      <c r="EM213" s="1599"/>
      <c r="EN213" s="1599"/>
      <c r="EO213" s="1599"/>
      <c r="EP213" s="1599"/>
      <c r="EQ213" s="1599"/>
      <c r="ER213" s="1599"/>
      <c r="ES213" s="1599"/>
      <c r="ET213" s="1599"/>
      <c r="EU213" s="1599"/>
      <c r="EV213" s="1599"/>
      <c r="EW213" s="1599"/>
      <c r="EX213" s="1599"/>
      <c r="EY213" s="1599"/>
      <c r="EZ213" s="1599"/>
      <c r="FA213" s="1599"/>
      <c r="FB213" s="1599"/>
      <c r="FC213" s="1599"/>
      <c r="FD213" s="1599"/>
      <c r="FE213" s="1599"/>
      <c r="FF213" s="1599"/>
      <c r="FG213" s="1599"/>
      <c r="FH213" s="1599"/>
      <c r="FI213" s="1599"/>
      <c r="FJ213" s="1600"/>
      <c r="FK213" s="433"/>
      <c r="FL213" s="433"/>
      <c r="FM213" s="433"/>
      <c r="FN213" s="433"/>
      <c r="FO213" s="433"/>
      <c r="FP213" s="433"/>
      <c r="FQ213" s="433"/>
      <c r="FR213" s="433"/>
      <c r="FS213" s="433"/>
      <c r="FT213" s="433"/>
      <c r="FU213" s="433"/>
      <c r="FV213" s="443"/>
    </row>
    <row r="214" spans="3:178" s="431" customFormat="1" ht="3.75" customHeight="1" x14ac:dyDescent="0.15">
      <c r="C214" s="432"/>
      <c r="D214" s="433"/>
      <c r="E214" s="433"/>
      <c r="F214" s="433"/>
      <c r="G214" s="433"/>
      <c r="H214" s="433"/>
      <c r="I214" s="433"/>
      <c r="J214" s="433"/>
      <c r="K214" s="433"/>
      <c r="L214" s="433"/>
      <c r="M214" s="433"/>
      <c r="N214" s="433"/>
      <c r="O214" s="1598"/>
      <c r="P214" s="1599"/>
      <c r="Q214" s="1599"/>
      <c r="R214" s="1599"/>
      <c r="S214" s="1599"/>
      <c r="T214" s="1599"/>
      <c r="U214" s="1599"/>
      <c r="V214" s="1599"/>
      <c r="W214" s="1599"/>
      <c r="X214" s="1599"/>
      <c r="Y214" s="1599"/>
      <c r="Z214" s="1599"/>
      <c r="AA214" s="1599"/>
      <c r="AB214" s="1599"/>
      <c r="AC214" s="1599"/>
      <c r="AD214" s="1599"/>
      <c r="AE214" s="1599"/>
      <c r="AF214" s="1599"/>
      <c r="AG214" s="1599"/>
      <c r="AH214" s="1599"/>
      <c r="AI214" s="1599"/>
      <c r="AJ214" s="1599"/>
      <c r="AK214" s="1599"/>
      <c r="AL214" s="1599"/>
      <c r="AM214" s="1599"/>
      <c r="AN214" s="1599"/>
      <c r="AO214" s="1599"/>
      <c r="AP214" s="1599"/>
      <c r="AQ214" s="1599"/>
      <c r="AR214" s="1599"/>
      <c r="AS214" s="1599"/>
      <c r="AT214" s="1599"/>
      <c r="AU214" s="1599"/>
      <c r="AV214" s="1599"/>
      <c r="AW214" s="1599"/>
      <c r="AX214" s="1599"/>
      <c r="AY214" s="1599"/>
      <c r="AZ214" s="1599"/>
      <c r="BA214" s="1599"/>
      <c r="BB214" s="1599"/>
      <c r="BC214" s="1599"/>
      <c r="BD214" s="1599"/>
      <c r="BE214" s="1599"/>
      <c r="BF214" s="1599"/>
      <c r="BG214" s="1599"/>
      <c r="BH214" s="1599"/>
      <c r="BI214" s="1599"/>
      <c r="BJ214" s="1599"/>
      <c r="BK214" s="1599"/>
      <c r="BL214" s="1599"/>
      <c r="BM214" s="1599"/>
      <c r="BN214" s="1599"/>
      <c r="BO214" s="1599"/>
      <c r="BP214" s="1599"/>
      <c r="BQ214" s="1599"/>
      <c r="BR214" s="1599"/>
      <c r="BS214" s="1599"/>
      <c r="BT214" s="1600"/>
      <c r="BU214" s="433"/>
      <c r="BV214" s="433"/>
      <c r="BW214" s="433"/>
      <c r="BX214" s="433"/>
      <c r="BY214" s="433"/>
      <c r="BZ214" s="433"/>
      <c r="CA214" s="433"/>
      <c r="CB214" s="433"/>
      <c r="CC214" s="433"/>
      <c r="CD214" s="433"/>
      <c r="CE214" s="433"/>
      <c r="CF214" s="443"/>
      <c r="CS214" s="432"/>
      <c r="CT214" s="433"/>
      <c r="CU214" s="433"/>
      <c r="CV214" s="433"/>
      <c r="CW214" s="433"/>
      <c r="CX214" s="433"/>
      <c r="CY214" s="433"/>
      <c r="CZ214" s="433"/>
      <c r="DA214" s="433"/>
      <c r="DB214" s="433"/>
      <c r="DC214" s="433"/>
      <c r="DD214" s="433"/>
      <c r="DE214" s="1598"/>
      <c r="DF214" s="1599"/>
      <c r="DG214" s="1599"/>
      <c r="DH214" s="1599"/>
      <c r="DI214" s="1599"/>
      <c r="DJ214" s="1599"/>
      <c r="DK214" s="1599"/>
      <c r="DL214" s="1599"/>
      <c r="DM214" s="1599"/>
      <c r="DN214" s="1599"/>
      <c r="DO214" s="1599"/>
      <c r="DP214" s="1599"/>
      <c r="DQ214" s="1599"/>
      <c r="DR214" s="1599"/>
      <c r="DS214" s="1599"/>
      <c r="DT214" s="1599"/>
      <c r="DU214" s="1599"/>
      <c r="DV214" s="1599"/>
      <c r="DW214" s="1599"/>
      <c r="DX214" s="1599"/>
      <c r="DY214" s="1599"/>
      <c r="DZ214" s="1599"/>
      <c r="EA214" s="1599"/>
      <c r="EB214" s="1599"/>
      <c r="EC214" s="1599"/>
      <c r="ED214" s="1599"/>
      <c r="EE214" s="1599"/>
      <c r="EF214" s="1599"/>
      <c r="EG214" s="1599"/>
      <c r="EH214" s="1599"/>
      <c r="EI214" s="1599"/>
      <c r="EJ214" s="1599"/>
      <c r="EK214" s="1599"/>
      <c r="EL214" s="1599"/>
      <c r="EM214" s="1599"/>
      <c r="EN214" s="1599"/>
      <c r="EO214" s="1599"/>
      <c r="EP214" s="1599"/>
      <c r="EQ214" s="1599"/>
      <c r="ER214" s="1599"/>
      <c r="ES214" s="1599"/>
      <c r="ET214" s="1599"/>
      <c r="EU214" s="1599"/>
      <c r="EV214" s="1599"/>
      <c r="EW214" s="1599"/>
      <c r="EX214" s="1599"/>
      <c r="EY214" s="1599"/>
      <c r="EZ214" s="1599"/>
      <c r="FA214" s="1599"/>
      <c r="FB214" s="1599"/>
      <c r="FC214" s="1599"/>
      <c r="FD214" s="1599"/>
      <c r="FE214" s="1599"/>
      <c r="FF214" s="1599"/>
      <c r="FG214" s="1599"/>
      <c r="FH214" s="1599"/>
      <c r="FI214" s="1599"/>
      <c r="FJ214" s="1600"/>
      <c r="FK214" s="433"/>
      <c r="FL214" s="433"/>
      <c r="FM214" s="433"/>
      <c r="FN214" s="433"/>
      <c r="FO214" s="433"/>
      <c r="FP214" s="433"/>
      <c r="FQ214" s="433"/>
      <c r="FR214" s="433"/>
      <c r="FS214" s="433"/>
      <c r="FT214" s="433"/>
      <c r="FU214" s="433"/>
      <c r="FV214" s="443"/>
    </row>
    <row r="215" spans="3:178" s="431" customFormat="1" ht="3.75" customHeight="1" x14ac:dyDescent="0.15">
      <c r="C215" s="432"/>
      <c r="D215" s="433"/>
      <c r="E215" s="433"/>
      <c r="F215" s="433"/>
      <c r="G215" s="433"/>
      <c r="H215" s="433"/>
      <c r="I215" s="433"/>
      <c r="J215" s="433"/>
      <c r="K215" s="433"/>
      <c r="L215" s="433"/>
      <c r="M215" s="433"/>
      <c r="N215" s="433"/>
      <c r="O215" s="1598"/>
      <c r="P215" s="1599"/>
      <c r="Q215" s="1599"/>
      <c r="R215" s="1599"/>
      <c r="S215" s="1599"/>
      <c r="T215" s="1599"/>
      <c r="U215" s="1599"/>
      <c r="V215" s="1599"/>
      <c r="W215" s="1599"/>
      <c r="X215" s="1599"/>
      <c r="Y215" s="1599"/>
      <c r="Z215" s="1599"/>
      <c r="AA215" s="1599"/>
      <c r="AB215" s="1599"/>
      <c r="AC215" s="1599"/>
      <c r="AD215" s="1599"/>
      <c r="AE215" s="1599"/>
      <c r="AF215" s="1599"/>
      <c r="AG215" s="1599"/>
      <c r="AH215" s="1599"/>
      <c r="AI215" s="1599"/>
      <c r="AJ215" s="1599"/>
      <c r="AK215" s="1599"/>
      <c r="AL215" s="1599"/>
      <c r="AM215" s="1599"/>
      <c r="AN215" s="1599"/>
      <c r="AO215" s="1599"/>
      <c r="AP215" s="1599"/>
      <c r="AQ215" s="1599"/>
      <c r="AR215" s="1599"/>
      <c r="AS215" s="1599"/>
      <c r="AT215" s="1599"/>
      <c r="AU215" s="1599"/>
      <c r="AV215" s="1599"/>
      <c r="AW215" s="1599"/>
      <c r="AX215" s="1599"/>
      <c r="AY215" s="1599"/>
      <c r="AZ215" s="1599"/>
      <c r="BA215" s="1599"/>
      <c r="BB215" s="1599"/>
      <c r="BC215" s="1599"/>
      <c r="BD215" s="1599"/>
      <c r="BE215" s="1599"/>
      <c r="BF215" s="1599"/>
      <c r="BG215" s="1599"/>
      <c r="BH215" s="1599"/>
      <c r="BI215" s="1599"/>
      <c r="BJ215" s="1599"/>
      <c r="BK215" s="1599"/>
      <c r="BL215" s="1599"/>
      <c r="BM215" s="1599"/>
      <c r="BN215" s="1599"/>
      <c r="BO215" s="1599"/>
      <c r="BP215" s="1599"/>
      <c r="BQ215" s="1599"/>
      <c r="BR215" s="1599"/>
      <c r="BS215" s="1599"/>
      <c r="BT215" s="1600"/>
      <c r="BU215" s="433"/>
      <c r="BV215" s="433"/>
      <c r="BW215" s="433"/>
      <c r="BX215" s="433"/>
      <c r="BY215" s="433"/>
      <c r="BZ215" s="433"/>
      <c r="CA215" s="433"/>
      <c r="CB215" s="433"/>
      <c r="CC215" s="433"/>
      <c r="CD215" s="433"/>
      <c r="CE215" s="433"/>
      <c r="CF215" s="443"/>
      <c r="CS215" s="432"/>
      <c r="CT215" s="433"/>
      <c r="CU215" s="433"/>
      <c r="CV215" s="433"/>
      <c r="CW215" s="433"/>
      <c r="CX215" s="433"/>
      <c r="CY215" s="433"/>
      <c r="CZ215" s="433"/>
      <c r="DA215" s="433"/>
      <c r="DB215" s="433"/>
      <c r="DC215" s="433"/>
      <c r="DD215" s="433"/>
      <c r="DE215" s="1598"/>
      <c r="DF215" s="1599"/>
      <c r="DG215" s="1599"/>
      <c r="DH215" s="1599"/>
      <c r="DI215" s="1599"/>
      <c r="DJ215" s="1599"/>
      <c r="DK215" s="1599"/>
      <c r="DL215" s="1599"/>
      <c r="DM215" s="1599"/>
      <c r="DN215" s="1599"/>
      <c r="DO215" s="1599"/>
      <c r="DP215" s="1599"/>
      <c r="DQ215" s="1599"/>
      <c r="DR215" s="1599"/>
      <c r="DS215" s="1599"/>
      <c r="DT215" s="1599"/>
      <c r="DU215" s="1599"/>
      <c r="DV215" s="1599"/>
      <c r="DW215" s="1599"/>
      <c r="DX215" s="1599"/>
      <c r="DY215" s="1599"/>
      <c r="DZ215" s="1599"/>
      <c r="EA215" s="1599"/>
      <c r="EB215" s="1599"/>
      <c r="EC215" s="1599"/>
      <c r="ED215" s="1599"/>
      <c r="EE215" s="1599"/>
      <c r="EF215" s="1599"/>
      <c r="EG215" s="1599"/>
      <c r="EH215" s="1599"/>
      <c r="EI215" s="1599"/>
      <c r="EJ215" s="1599"/>
      <c r="EK215" s="1599"/>
      <c r="EL215" s="1599"/>
      <c r="EM215" s="1599"/>
      <c r="EN215" s="1599"/>
      <c r="EO215" s="1599"/>
      <c r="EP215" s="1599"/>
      <c r="EQ215" s="1599"/>
      <c r="ER215" s="1599"/>
      <c r="ES215" s="1599"/>
      <c r="ET215" s="1599"/>
      <c r="EU215" s="1599"/>
      <c r="EV215" s="1599"/>
      <c r="EW215" s="1599"/>
      <c r="EX215" s="1599"/>
      <c r="EY215" s="1599"/>
      <c r="EZ215" s="1599"/>
      <c r="FA215" s="1599"/>
      <c r="FB215" s="1599"/>
      <c r="FC215" s="1599"/>
      <c r="FD215" s="1599"/>
      <c r="FE215" s="1599"/>
      <c r="FF215" s="1599"/>
      <c r="FG215" s="1599"/>
      <c r="FH215" s="1599"/>
      <c r="FI215" s="1599"/>
      <c r="FJ215" s="1600"/>
      <c r="FK215" s="433"/>
      <c r="FL215" s="433"/>
      <c r="FM215" s="433"/>
      <c r="FN215" s="433"/>
      <c r="FO215" s="433"/>
      <c r="FP215" s="433"/>
      <c r="FQ215" s="433"/>
      <c r="FR215" s="433"/>
      <c r="FS215" s="433"/>
      <c r="FT215" s="433"/>
      <c r="FU215" s="433"/>
      <c r="FV215" s="443"/>
    </row>
    <row r="216" spans="3:178" s="431" customFormat="1" ht="3.75" customHeight="1" x14ac:dyDescent="0.15">
      <c r="C216" s="432"/>
      <c r="D216" s="433"/>
      <c r="E216" s="433"/>
      <c r="F216" s="433"/>
      <c r="G216" s="433"/>
      <c r="H216" s="433"/>
      <c r="I216" s="433"/>
      <c r="J216" s="433"/>
      <c r="K216" s="433"/>
      <c r="L216" s="433"/>
      <c r="M216" s="433"/>
      <c r="N216" s="433"/>
      <c r="O216" s="1598"/>
      <c r="P216" s="1599"/>
      <c r="Q216" s="1599"/>
      <c r="R216" s="1599"/>
      <c r="S216" s="1599"/>
      <c r="T216" s="1599"/>
      <c r="U216" s="1599"/>
      <c r="V216" s="1599"/>
      <c r="W216" s="1599"/>
      <c r="X216" s="1599"/>
      <c r="Y216" s="1599"/>
      <c r="Z216" s="1599"/>
      <c r="AA216" s="1599"/>
      <c r="AB216" s="1599"/>
      <c r="AC216" s="1599"/>
      <c r="AD216" s="1599"/>
      <c r="AE216" s="1599"/>
      <c r="AF216" s="1599"/>
      <c r="AG216" s="1599"/>
      <c r="AH216" s="1599"/>
      <c r="AI216" s="1599"/>
      <c r="AJ216" s="1599"/>
      <c r="AK216" s="1599"/>
      <c r="AL216" s="1599"/>
      <c r="AM216" s="1599"/>
      <c r="AN216" s="1599"/>
      <c r="AO216" s="1599"/>
      <c r="AP216" s="1599"/>
      <c r="AQ216" s="1599"/>
      <c r="AR216" s="1599"/>
      <c r="AS216" s="1599"/>
      <c r="AT216" s="1599"/>
      <c r="AU216" s="1599"/>
      <c r="AV216" s="1599"/>
      <c r="AW216" s="1599"/>
      <c r="AX216" s="1599"/>
      <c r="AY216" s="1599"/>
      <c r="AZ216" s="1599"/>
      <c r="BA216" s="1599"/>
      <c r="BB216" s="1599"/>
      <c r="BC216" s="1599"/>
      <c r="BD216" s="1599"/>
      <c r="BE216" s="1599"/>
      <c r="BF216" s="1599"/>
      <c r="BG216" s="1599"/>
      <c r="BH216" s="1599"/>
      <c r="BI216" s="1599"/>
      <c r="BJ216" s="1599"/>
      <c r="BK216" s="1599"/>
      <c r="BL216" s="1599"/>
      <c r="BM216" s="1599"/>
      <c r="BN216" s="1599"/>
      <c r="BO216" s="1599"/>
      <c r="BP216" s="1599"/>
      <c r="BQ216" s="1599"/>
      <c r="BR216" s="1599"/>
      <c r="BS216" s="1599"/>
      <c r="BT216" s="1600"/>
      <c r="BU216" s="433"/>
      <c r="BV216" s="433"/>
      <c r="BW216" s="433"/>
      <c r="BX216" s="433"/>
      <c r="BY216" s="433"/>
      <c r="BZ216" s="433"/>
      <c r="CA216" s="433"/>
      <c r="CB216" s="433"/>
      <c r="CC216" s="433"/>
      <c r="CD216" s="433"/>
      <c r="CE216" s="433"/>
      <c r="CF216" s="443"/>
      <c r="CS216" s="432"/>
      <c r="CT216" s="433"/>
      <c r="CU216" s="433"/>
      <c r="CV216" s="433"/>
      <c r="CW216" s="433"/>
      <c r="CX216" s="433"/>
      <c r="CY216" s="433"/>
      <c r="CZ216" s="433"/>
      <c r="DA216" s="433"/>
      <c r="DB216" s="433"/>
      <c r="DC216" s="433"/>
      <c r="DD216" s="433"/>
      <c r="DE216" s="1598"/>
      <c r="DF216" s="1599"/>
      <c r="DG216" s="1599"/>
      <c r="DH216" s="1599"/>
      <c r="DI216" s="1599"/>
      <c r="DJ216" s="1599"/>
      <c r="DK216" s="1599"/>
      <c r="DL216" s="1599"/>
      <c r="DM216" s="1599"/>
      <c r="DN216" s="1599"/>
      <c r="DO216" s="1599"/>
      <c r="DP216" s="1599"/>
      <c r="DQ216" s="1599"/>
      <c r="DR216" s="1599"/>
      <c r="DS216" s="1599"/>
      <c r="DT216" s="1599"/>
      <c r="DU216" s="1599"/>
      <c r="DV216" s="1599"/>
      <c r="DW216" s="1599"/>
      <c r="DX216" s="1599"/>
      <c r="DY216" s="1599"/>
      <c r="DZ216" s="1599"/>
      <c r="EA216" s="1599"/>
      <c r="EB216" s="1599"/>
      <c r="EC216" s="1599"/>
      <c r="ED216" s="1599"/>
      <c r="EE216" s="1599"/>
      <c r="EF216" s="1599"/>
      <c r="EG216" s="1599"/>
      <c r="EH216" s="1599"/>
      <c r="EI216" s="1599"/>
      <c r="EJ216" s="1599"/>
      <c r="EK216" s="1599"/>
      <c r="EL216" s="1599"/>
      <c r="EM216" s="1599"/>
      <c r="EN216" s="1599"/>
      <c r="EO216" s="1599"/>
      <c r="EP216" s="1599"/>
      <c r="EQ216" s="1599"/>
      <c r="ER216" s="1599"/>
      <c r="ES216" s="1599"/>
      <c r="ET216" s="1599"/>
      <c r="EU216" s="1599"/>
      <c r="EV216" s="1599"/>
      <c r="EW216" s="1599"/>
      <c r="EX216" s="1599"/>
      <c r="EY216" s="1599"/>
      <c r="EZ216" s="1599"/>
      <c r="FA216" s="1599"/>
      <c r="FB216" s="1599"/>
      <c r="FC216" s="1599"/>
      <c r="FD216" s="1599"/>
      <c r="FE216" s="1599"/>
      <c r="FF216" s="1599"/>
      <c r="FG216" s="1599"/>
      <c r="FH216" s="1599"/>
      <c r="FI216" s="1599"/>
      <c r="FJ216" s="1600"/>
      <c r="FK216" s="433"/>
      <c r="FL216" s="433"/>
      <c r="FM216" s="433"/>
      <c r="FN216" s="433"/>
      <c r="FO216" s="433"/>
      <c r="FP216" s="433"/>
      <c r="FQ216" s="433"/>
      <c r="FR216" s="433"/>
      <c r="FS216" s="433"/>
      <c r="FT216" s="433"/>
      <c r="FU216" s="433"/>
      <c r="FV216" s="443"/>
    </row>
    <row r="217" spans="3:178" s="431" customFormat="1" ht="3.75" customHeight="1" x14ac:dyDescent="0.15">
      <c r="C217" s="446"/>
      <c r="D217" s="433"/>
      <c r="E217" s="433"/>
      <c r="F217" s="433"/>
      <c r="G217" s="433"/>
      <c r="H217" s="433"/>
      <c r="I217" s="433"/>
      <c r="J217" s="433"/>
      <c r="K217" s="433"/>
      <c r="L217" s="433"/>
      <c r="M217" s="433"/>
      <c r="N217" s="433"/>
      <c r="O217" s="1598"/>
      <c r="P217" s="1599"/>
      <c r="Q217" s="1599"/>
      <c r="R217" s="1599"/>
      <c r="S217" s="1599"/>
      <c r="T217" s="1599"/>
      <c r="U217" s="1599"/>
      <c r="V217" s="1599"/>
      <c r="W217" s="1599"/>
      <c r="X217" s="1599"/>
      <c r="Y217" s="1599"/>
      <c r="Z217" s="1599"/>
      <c r="AA217" s="1599"/>
      <c r="AB217" s="1599"/>
      <c r="AC217" s="1599"/>
      <c r="AD217" s="1599"/>
      <c r="AE217" s="1599"/>
      <c r="AF217" s="1599"/>
      <c r="AG217" s="1599"/>
      <c r="AH217" s="1599"/>
      <c r="AI217" s="1599"/>
      <c r="AJ217" s="1599"/>
      <c r="AK217" s="1599"/>
      <c r="AL217" s="1599"/>
      <c r="AM217" s="1599"/>
      <c r="AN217" s="1599"/>
      <c r="AO217" s="1599"/>
      <c r="AP217" s="1599"/>
      <c r="AQ217" s="1599"/>
      <c r="AR217" s="1599"/>
      <c r="AS217" s="1599"/>
      <c r="AT217" s="1599"/>
      <c r="AU217" s="1599"/>
      <c r="AV217" s="1599"/>
      <c r="AW217" s="1599"/>
      <c r="AX217" s="1599"/>
      <c r="AY217" s="1599"/>
      <c r="AZ217" s="1599"/>
      <c r="BA217" s="1599"/>
      <c r="BB217" s="1599"/>
      <c r="BC217" s="1599"/>
      <c r="BD217" s="1599"/>
      <c r="BE217" s="1599"/>
      <c r="BF217" s="1599"/>
      <c r="BG217" s="1599"/>
      <c r="BH217" s="1599"/>
      <c r="BI217" s="1599"/>
      <c r="BJ217" s="1599"/>
      <c r="BK217" s="1599"/>
      <c r="BL217" s="1599"/>
      <c r="BM217" s="1599"/>
      <c r="BN217" s="1599"/>
      <c r="BO217" s="1599"/>
      <c r="BP217" s="1599"/>
      <c r="BQ217" s="1599"/>
      <c r="BR217" s="1599"/>
      <c r="BS217" s="1599"/>
      <c r="BT217" s="1600"/>
      <c r="BU217" s="433"/>
      <c r="BV217" s="433"/>
      <c r="BW217" s="433"/>
      <c r="BX217" s="433"/>
      <c r="BY217" s="433"/>
      <c r="BZ217" s="433"/>
      <c r="CA217" s="433"/>
      <c r="CB217" s="433"/>
      <c r="CC217" s="433"/>
      <c r="CD217" s="433"/>
      <c r="CE217" s="433"/>
      <c r="CF217" s="443"/>
      <c r="CS217" s="446"/>
      <c r="CT217" s="433"/>
      <c r="CU217" s="433"/>
      <c r="CV217" s="433"/>
      <c r="CW217" s="433"/>
      <c r="CX217" s="433"/>
      <c r="CY217" s="433"/>
      <c r="CZ217" s="433"/>
      <c r="DA217" s="433"/>
      <c r="DB217" s="433"/>
      <c r="DC217" s="433"/>
      <c r="DD217" s="433"/>
      <c r="DE217" s="1598"/>
      <c r="DF217" s="1599"/>
      <c r="DG217" s="1599"/>
      <c r="DH217" s="1599"/>
      <c r="DI217" s="1599"/>
      <c r="DJ217" s="1599"/>
      <c r="DK217" s="1599"/>
      <c r="DL217" s="1599"/>
      <c r="DM217" s="1599"/>
      <c r="DN217" s="1599"/>
      <c r="DO217" s="1599"/>
      <c r="DP217" s="1599"/>
      <c r="DQ217" s="1599"/>
      <c r="DR217" s="1599"/>
      <c r="DS217" s="1599"/>
      <c r="DT217" s="1599"/>
      <c r="DU217" s="1599"/>
      <c r="DV217" s="1599"/>
      <c r="DW217" s="1599"/>
      <c r="DX217" s="1599"/>
      <c r="DY217" s="1599"/>
      <c r="DZ217" s="1599"/>
      <c r="EA217" s="1599"/>
      <c r="EB217" s="1599"/>
      <c r="EC217" s="1599"/>
      <c r="ED217" s="1599"/>
      <c r="EE217" s="1599"/>
      <c r="EF217" s="1599"/>
      <c r="EG217" s="1599"/>
      <c r="EH217" s="1599"/>
      <c r="EI217" s="1599"/>
      <c r="EJ217" s="1599"/>
      <c r="EK217" s="1599"/>
      <c r="EL217" s="1599"/>
      <c r="EM217" s="1599"/>
      <c r="EN217" s="1599"/>
      <c r="EO217" s="1599"/>
      <c r="EP217" s="1599"/>
      <c r="EQ217" s="1599"/>
      <c r="ER217" s="1599"/>
      <c r="ES217" s="1599"/>
      <c r="ET217" s="1599"/>
      <c r="EU217" s="1599"/>
      <c r="EV217" s="1599"/>
      <c r="EW217" s="1599"/>
      <c r="EX217" s="1599"/>
      <c r="EY217" s="1599"/>
      <c r="EZ217" s="1599"/>
      <c r="FA217" s="1599"/>
      <c r="FB217" s="1599"/>
      <c r="FC217" s="1599"/>
      <c r="FD217" s="1599"/>
      <c r="FE217" s="1599"/>
      <c r="FF217" s="1599"/>
      <c r="FG217" s="1599"/>
      <c r="FH217" s="1599"/>
      <c r="FI217" s="1599"/>
      <c r="FJ217" s="1600"/>
      <c r="FK217" s="433"/>
      <c r="FL217" s="433"/>
      <c r="FM217" s="433"/>
      <c r="FN217" s="433"/>
      <c r="FO217" s="433"/>
      <c r="FP217" s="433"/>
      <c r="FQ217" s="433"/>
      <c r="FR217" s="433"/>
      <c r="FS217" s="433"/>
      <c r="FT217" s="433"/>
      <c r="FU217" s="433"/>
      <c r="FV217" s="443"/>
    </row>
    <row r="218" spans="3:178" s="439" customFormat="1" ht="3.75" customHeight="1" x14ac:dyDescent="0.2">
      <c r="C218" s="447"/>
      <c r="D218" s="433"/>
      <c r="E218" s="433"/>
      <c r="F218" s="433"/>
      <c r="G218" s="433"/>
      <c r="H218" s="433"/>
      <c r="I218" s="433"/>
      <c r="J218" s="433"/>
      <c r="K218" s="433"/>
      <c r="L218" s="433"/>
      <c r="M218" s="433"/>
      <c r="N218" s="433"/>
      <c r="O218" s="1598"/>
      <c r="P218" s="1599"/>
      <c r="Q218" s="1599"/>
      <c r="R218" s="1599"/>
      <c r="S218" s="1599"/>
      <c r="T218" s="1599"/>
      <c r="U218" s="1599"/>
      <c r="V218" s="1599"/>
      <c r="W218" s="1599"/>
      <c r="X218" s="1599"/>
      <c r="Y218" s="1599"/>
      <c r="Z218" s="1599"/>
      <c r="AA218" s="1599"/>
      <c r="AB218" s="1599"/>
      <c r="AC218" s="1599"/>
      <c r="AD218" s="1599"/>
      <c r="AE218" s="1599"/>
      <c r="AF218" s="1599"/>
      <c r="AG218" s="1599"/>
      <c r="AH218" s="1599"/>
      <c r="AI218" s="1599"/>
      <c r="AJ218" s="1599"/>
      <c r="AK218" s="1599"/>
      <c r="AL218" s="1599"/>
      <c r="AM218" s="1599"/>
      <c r="AN218" s="1599"/>
      <c r="AO218" s="1599"/>
      <c r="AP218" s="1599"/>
      <c r="AQ218" s="1599"/>
      <c r="AR218" s="1599"/>
      <c r="AS218" s="1599"/>
      <c r="AT218" s="1599"/>
      <c r="AU218" s="1599"/>
      <c r="AV218" s="1599"/>
      <c r="AW218" s="1599"/>
      <c r="AX218" s="1599"/>
      <c r="AY218" s="1599"/>
      <c r="AZ218" s="1599"/>
      <c r="BA218" s="1599"/>
      <c r="BB218" s="1599"/>
      <c r="BC218" s="1599"/>
      <c r="BD218" s="1599"/>
      <c r="BE218" s="1599"/>
      <c r="BF218" s="1599"/>
      <c r="BG218" s="1599"/>
      <c r="BH218" s="1599"/>
      <c r="BI218" s="1599"/>
      <c r="BJ218" s="1599"/>
      <c r="BK218" s="1599"/>
      <c r="BL218" s="1599"/>
      <c r="BM218" s="1599"/>
      <c r="BN218" s="1599"/>
      <c r="BO218" s="1599"/>
      <c r="BP218" s="1599"/>
      <c r="BQ218" s="1599"/>
      <c r="BR218" s="1599"/>
      <c r="BS218" s="1599"/>
      <c r="BT218" s="1600"/>
      <c r="BU218" s="433"/>
      <c r="BV218" s="433"/>
      <c r="BW218" s="433"/>
      <c r="BX218" s="433"/>
      <c r="BY218" s="433"/>
      <c r="BZ218" s="433"/>
      <c r="CA218" s="433"/>
      <c r="CB218" s="433"/>
      <c r="CC218" s="433"/>
      <c r="CD218" s="433"/>
      <c r="CE218" s="433"/>
      <c r="CF218" s="443"/>
      <c r="CH218" s="431"/>
      <c r="CS218" s="447"/>
      <c r="CT218" s="433"/>
      <c r="CU218" s="433"/>
      <c r="CV218" s="433"/>
      <c r="CW218" s="433"/>
      <c r="CX218" s="433"/>
      <c r="CY218" s="433"/>
      <c r="CZ218" s="433"/>
      <c r="DA218" s="433"/>
      <c r="DB218" s="433"/>
      <c r="DC218" s="433"/>
      <c r="DD218" s="433"/>
      <c r="DE218" s="1598"/>
      <c r="DF218" s="1599"/>
      <c r="DG218" s="1599"/>
      <c r="DH218" s="1599"/>
      <c r="DI218" s="1599"/>
      <c r="DJ218" s="1599"/>
      <c r="DK218" s="1599"/>
      <c r="DL218" s="1599"/>
      <c r="DM218" s="1599"/>
      <c r="DN218" s="1599"/>
      <c r="DO218" s="1599"/>
      <c r="DP218" s="1599"/>
      <c r="DQ218" s="1599"/>
      <c r="DR218" s="1599"/>
      <c r="DS218" s="1599"/>
      <c r="DT218" s="1599"/>
      <c r="DU218" s="1599"/>
      <c r="DV218" s="1599"/>
      <c r="DW218" s="1599"/>
      <c r="DX218" s="1599"/>
      <c r="DY218" s="1599"/>
      <c r="DZ218" s="1599"/>
      <c r="EA218" s="1599"/>
      <c r="EB218" s="1599"/>
      <c r="EC218" s="1599"/>
      <c r="ED218" s="1599"/>
      <c r="EE218" s="1599"/>
      <c r="EF218" s="1599"/>
      <c r="EG218" s="1599"/>
      <c r="EH218" s="1599"/>
      <c r="EI218" s="1599"/>
      <c r="EJ218" s="1599"/>
      <c r="EK218" s="1599"/>
      <c r="EL218" s="1599"/>
      <c r="EM218" s="1599"/>
      <c r="EN218" s="1599"/>
      <c r="EO218" s="1599"/>
      <c r="EP218" s="1599"/>
      <c r="EQ218" s="1599"/>
      <c r="ER218" s="1599"/>
      <c r="ES218" s="1599"/>
      <c r="ET218" s="1599"/>
      <c r="EU218" s="1599"/>
      <c r="EV218" s="1599"/>
      <c r="EW218" s="1599"/>
      <c r="EX218" s="1599"/>
      <c r="EY218" s="1599"/>
      <c r="EZ218" s="1599"/>
      <c r="FA218" s="1599"/>
      <c r="FB218" s="1599"/>
      <c r="FC218" s="1599"/>
      <c r="FD218" s="1599"/>
      <c r="FE218" s="1599"/>
      <c r="FF218" s="1599"/>
      <c r="FG218" s="1599"/>
      <c r="FH218" s="1599"/>
      <c r="FI218" s="1599"/>
      <c r="FJ218" s="1600"/>
      <c r="FK218" s="433"/>
      <c r="FL218" s="433"/>
      <c r="FM218" s="433"/>
      <c r="FN218" s="433"/>
      <c r="FO218" s="433"/>
      <c r="FP218" s="433"/>
      <c r="FQ218" s="433"/>
      <c r="FR218" s="433"/>
      <c r="FS218" s="433"/>
      <c r="FT218" s="433"/>
      <c r="FU218" s="433"/>
      <c r="FV218" s="443"/>
    </row>
    <row r="219" spans="3:178" s="431" customFormat="1" ht="3.75" customHeight="1" x14ac:dyDescent="0.15">
      <c r="C219" s="446"/>
      <c r="D219" s="433"/>
      <c r="E219" s="433"/>
      <c r="F219" s="433"/>
      <c r="G219" s="433"/>
      <c r="H219" s="433"/>
      <c r="I219" s="433"/>
      <c r="J219" s="433"/>
      <c r="K219" s="433"/>
      <c r="L219" s="433"/>
      <c r="M219" s="433"/>
      <c r="N219" s="433"/>
      <c r="O219" s="1598"/>
      <c r="P219" s="1599"/>
      <c r="Q219" s="1599"/>
      <c r="R219" s="1599"/>
      <c r="S219" s="1599"/>
      <c r="T219" s="1599"/>
      <c r="U219" s="1599"/>
      <c r="V219" s="1599"/>
      <c r="W219" s="1599"/>
      <c r="X219" s="1599"/>
      <c r="Y219" s="1599"/>
      <c r="Z219" s="1599"/>
      <c r="AA219" s="1599"/>
      <c r="AB219" s="1599"/>
      <c r="AC219" s="1599"/>
      <c r="AD219" s="1599"/>
      <c r="AE219" s="1599"/>
      <c r="AF219" s="1599"/>
      <c r="AG219" s="1599"/>
      <c r="AH219" s="1599"/>
      <c r="AI219" s="1599"/>
      <c r="AJ219" s="1599"/>
      <c r="AK219" s="1599"/>
      <c r="AL219" s="1599"/>
      <c r="AM219" s="1599"/>
      <c r="AN219" s="1599"/>
      <c r="AO219" s="1599"/>
      <c r="AP219" s="1599"/>
      <c r="AQ219" s="1599"/>
      <c r="AR219" s="1599"/>
      <c r="AS219" s="1599"/>
      <c r="AT219" s="1599"/>
      <c r="AU219" s="1599"/>
      <c r="AV219" s="1599"/>
      <c r="AW219" s="1599"/>
      <c r="AX219" s="1599"/>
      <c r="AY219" s="1599"/>
      <c r="AZ219" s="1599"/>
      <c r="BA219" s="1599"/>
      <c r="BB219" s="1599"/>
      <c r="BC219" s="1599"/>
      <c r="BD219" s="1599"/>
      <c r="BE219" s="1599"/>
      <c r="BF219" s="1599"/>
      <c r="BG219" s="1599"/>
      <c r="BH219" s="1599"/>
      <c r="BI219" s="1599"/>
      <c r="BJ219" s="1599"/>
      <c r="BK219" s="1599"/>
      <c r="BL219" s="1599"/>
      <c r="BM219" s="1599"/>
      <c r="BN219" s="1599"/>
      <c r="BO219" s="1599"/>
      <c r="BP219" s="1599"/>
      <c r="BQ219" s="1599"/>
      <c r="BR219" s="1599"/>
      <c r="BS219" s="1599"/>
      <c r="BT219" s="1600"/>
      <c r="BU219" s="433"/>
      <c r="BV219" s="433"/>
      <c r="BW219" s="433"/>
      <c r="BX219" s="433"/>
      <c r="BY219" s="433"/>
      <c r="BZ219" s="433"/>
      <c r="CA219" s="433"/>
      <c r="CB219" s="433"/>
      <c r="CC219" s="433"/>
      <c r="CD219" s="433"/>
      <c r="CE219" s="433"/>
      <c r="CF219" s="443"/>
      <c r="CS219" s="446"/>
      <c r="CT219" s="433"/>
      <c r="CU219" s="433"/>
      <c r="CV219" s="433"/>
      <c r="CW219" s="433"/>
      <c r="CX219" s="433"/>
      <c r="CY219" s="433"/>
      <c r="CZ219" s="433"/>
      <c r="DA219" s="433"/>
      <c r="DB219" s="433"/>
      <c r="DC219" s="433"/>
      <c r="DD219" s="433"/>
      <c r="DE219" s="1598"/>
      <c r="DF219" s="1599"/>
      <c r="DG219" s="1599"/>
      <c r="DH219" s="1599"/>
      <c r="DI219" s="1599"/>
      <c r="DJ219" s="1599"/>
      <c r="DK219" s="1599"/>
      <c r="DL219" s="1599"/>
      <c r="DM219" s="1599"/>
      <c r="DN219" s="1599"/>
      <c r="DO219" s="1599"/>
      <c r="DP219" s="1599"/>
      <c r="DQ219" s="1599"/>
      <c r="DR219" s="1599"/>
      <c r="DS219" s="1599"/>
      <c r="DT219" s="1599"/>
      <c r="DU219" s="1599"/>
      <c r="DV219" s="1599"/>
      <c r="DW219" s="1599"/>
      <c r="DX219" s="1599"/>
      <c r="DY219" s="1599"/>
      <c r="DZ219" s="1599"/>
      <c r="EA219" s="1599"/>
      <c r="EB219" s="1599"/>
      <c r="EC219" s="1599"/>
      <c r="ED219" s="1599"/>
      <c r="EE219" s="1599"/>
      <c r="EF219" s="1599"/>
      <c r="EG219" s="1599"/>
      <c r="EH219" s="1599"/>
      <c r="EI219" s="1599"/>
      <c r="EJ219" s="1599"/>
      <c r="EK219" s="1599"/>
      <c r="EL219" s="1599"/>
      <c r="EM219" s="1599"/>
      <c r="EN219" s="1599"/>
      <c r="EO219" s="1599"/>
      <c r="EP219" s="1599"/>
      <c r="EQ219" s="1599"/>
      <c r="ER219" s="1599"/>
      <c r="ES219" s="1599"/>
      <c r="ET219" s="1599"/>
      <c r="EU219" s="1599"/>
      <c r="EV219" s="1599"/>
      <c r="EW219" s="1599"/>
      <c r="EX219" s="1599"/>
      <c r="EY219" s="1599"/>
      <c r="EZ219" s="1599"/>
      <c r="FA219" s="1599"/>
      <c r="FB219" s="1599"/>
      <c r="FC219" s="1599"/>
      <c r="FD219" s="1599"/>
      <c r="FE219" s="1599"/>
      <c r="FF219" s="1599"/>
      <c r="FG219" s="1599"/>
      <c r="FH219" s="1599"/>
      <c r="FI219" s="1599"/>
      <c r="FJ219" s="1600"/>
      <c r="FK219" s="433"/>
      <c r="FL219" s="433"/>
      <c r="FM219" s="433"/>
      <c r="FN219" s="433"/>
      <c r="FO219" s="433"/>
      <c r="FP219" s="433"/>
      <c r="FQ219" s="433"/>
      <c r="FR219" s="433"/>
      <c r="FS219" s="433"/>
      <c r="FT219" s="433"/>
      <c r="FU219" s="433"/>
      <c r="FV219" s="443"/>
    </row>
    <row r="220" spans="3:178" s="431" customFormat="1" ht="3.75" customHeight="1" x14ac:dyDescent="0.15">
      <c r="C220" s="432"/>
      <c r="D220" s="433"/>
      <c r="E220" s="433"/>
      <c r="F220" s="433"/>
      <c r="G220" s="433"/>
      <c r="H220" s="433"/>
      <c r="I220" s="433"/>
      <c r="J220" s="433"/>
      <c r="K220" s="433"/>
      <c r="L220" s="433"/>
      <c r="M220" s="433"/>
      <c r="N220" s="433"/>
      <c r="O220" s="1598"/>
      <c r="P220" s="1599"/>
      <c r="Q220" s="1599"/>
      <c r="R220" s="1599"/>
      <c r="S220" s="1599"/>
      <c r="T220" s="1599"/>
      <c r="U220" s="1599"/>
      <c r="V220" s="1599"/>
      <c r="W220" s="1599"/>
      <c r="X220" s="1599"/>
      <c r="Y220" s="1599"/>
      <c r="Z220" s="1599"/>
      <c r="AA220" s="1599"/>
      <c r="AB220" s="1599"/>
      <c r="AC220" s="1599"/>
      <c r="AD220" s="1599"/>
      <c r="AE220" s="1599"/>
      <c r="AF220" s="1599"/>
      <c r="AG220" s="1599"/>
      <c r="AH220" s="1599"/>
      <c r="AI220" s="1599"/>
      <c r="AJ220" s="1599"/>
      <c r="AK220" s="1599"/>
      <c r="AL220" s="1599"/>
      <c r="AM220" s="1599"/>
      <c r="AN220" s="1599"/>
      <c r="AO220" s="1599"/>
      <c r="AP220" s="1599"/>
      <c r="AQ220" s="1599"/>
      <c r="AR220" s="1599"/>
      <c r="AS220" s="1599"/>
      <c r="AT220" s="1599"/>
      <c r="AU220" s="1599"/>
      <c r="AV220" s="1599"/>
      <c r="AW220" s="1599"/>
      <c r="AX220" s="1599"/>
      <c r="AY220" s="1599"/>
      <c r="AZ220" s="1599"/>
      <c r="BA220" s="1599"/>
      <c r="BB220" s="1599"/>
      <c r="BC220" s="1599"/>
      <c r="BD220" s="1599"/>
      <c r="BE220" s="1599"/>
      <c r="BF220" s="1599"/>
      <c r="BG220" s="1599"/>
      <c r="BH220" s="1599"/>
      <c r="BI220" s="1599"/>
      <c r="BJ220" s="1599"/>
      <c r="BK220" s="1599"/>
      <c r="BL220" s="1599"/>
      <c r="BM220" s="1599"/>
      <c r="BN220" s="1599"/>
      <c r="BO220" s="1599"/>
      <c r="BP220" s="1599"/>
      <c r="BQ220" s="1599"/>
      <c r="BR220" s="1599"/>
      <c r="BS220" s="1599"/>
      <c r="BT220" s="1600"/>
      <c r="BU220" s="433"/>
      <c r="BV220" s="433"/>
      <c r="BW220" s="433"/>
      <c r="BX220" s="433"/>
      <c r="BY220" s="433"/>
      <c r="BZ220" s="433"/>
      <c r="CA220" s="433"/>
      <c r="CB220" s="433"/>
      <c r="CC220" s="433"/>
      <c r="CD220" s="433"/>
      <c r="CE220" s="433"/>
      <c r="CF220" s="443"/>
      <c r="CS220" s="432"/>
      <c r="CT220" s="433"/>
      <c r="CU220" s="433"/>
      <c r="CV220" s="433"/>
      <c r="CW220" s="433"/>
      <c r="CX220" s="433"/>
      <c r="CY220" s="433"/>
      <c r="CZ220" s="433"/>
      <c r="DA220" s="433"/>
      <c r="DB220" s="433"/>
      <c r="DC220" s="433"/>
      <c r="DD220" s="433"/>
      <c r="DE220" s="1598"/>
      <c r="DF220" s="1599"/>
      <c r="DG220" s="1599"/>
      <c r="DH220" s="1599"/>
      <c r="DI220" s="1599"/>
      <c r="DJ220" s="1599"/>
      <c r="DK220" s="1599"/>
      <c r="DL220" s="1599"/>
      <c r="DM220" s="1599"/>
      <c r="DN220" s="1599"/>
      <c r="DO220" s="1599"/>
      <c r="DP220" s="1599"/>
      <c r="DQ220" s="1599"/>
      <c r="DR220" s="1599"/>
      <c r="DS220" s="1599"/>
      <c r="DT220" s="1599"/>
      <c r="DU220" s="1599"/>
      <c r="DV220" s="1599"/>
      <c r="DW220" s="1599"/>
      <c r="DX220" s="1599"/>
      <c r="DY220" s="1599"/>
      <c r="DZ220" s="1599"/>
      <c r="EA220" s="1599"/>
      <c r="EB220" s="1599"/>
      <c r="EC220" s="1599"/>
      <c r="ED220" s="1599"/>
      <c r="EE220" s="1599"/>
      <c r="EF220" s="1599"/>
      <c r="EG220" s="1599"/>
      <c r="EH220" s="1599"/>
      <c r="EI220" s="1599"/>
      <c r="EJ220" s="1599"/>
      <c r="EK220" s="1599"/>
      <c r="EL220" s="1599"/>
      <c r="EM220" s="1599"/>
      <c r="EN220" s="1599"/>
      <c r="EO220" s="1599"/>
      <c r="EP220" s="1599"/>
      <c r="EQ220" s="1599"/>
      <c r="ER220" s="1599"/>
      <c r="ES220" s="1599"/>
      <c r="ET220" s="1599"/>
      <c r="EU220" s="1599"/>
      <c r="EV220" s="1599"/>
      <c r="EW220" s="1599"/>
      <c r="EX220" s="1599"/>
      <c r="EY220" s="1599"/>
      <c r="EZ220" s="1599"/>
      <c r="FA220" s="1599"/>
      <c r="FB220" s="1599"/>
      <c r="FC220" s="1599"/>
      <c r="FD220" s="1599"/>
      <c r="FE220" s="1599"/>
      <c r="FF220" s="1599"/>
      <c r="FG220" s="1599"/>
      <c r="FH220" s="1599"/>
      <c r="FI220" s="1599"/>
      <c r="FJ220" s="1600"/>
      <c r="FK220" s="433"/>
      <c r="FL220" s="433"/>
      <c r="FM220" s="433"/>
      <c r="FN220" s="433"/>
      <c r="FO220" s="433"/>
      <c r="FP220" s="433"/>
      <c r="FQ220" s="433"/>
      <c r="FR220" s="433"/>
      <c r="FS220" s="433"/>
      <c r="FT220" s="433"/>
      <c r="FU220" s="433"/>
      <c r="FV220" s="443"/>
    </row>
    <row r="221" spans="3:178" s="431" customFormat="1" ht="3.75" customHeight="1" x14ac:dyDescent="0.15">
      <c r="C221" s="432"/>
      <c r="D221" s="433"/>
      <c r="E221" s="433"/>
      <c r="F221" s="433"/>
      <c r="G221" s="433"/>
      <c r="H221" s="433"/>
      <c r="I221" s="433"/>
      <c r="J221" s="433"/>
      <c r="K221" s="433"/>
      <c r="L221" s="433"/>
      <c r="M221" s="433"/>
      <c r="N221" s="433"/>
      <c r="O221" s="1598"/>
      <c r="P221" s="1599"/>
      <c r="Q221" s="1599"/>
      <c r="R221" s="1599"/>
      <c r="S221" s="1599"/>
      <c r="T221" s="1599"/>
      <c r="U221" s="1599"/>
      <c r="V221" s="1599"/>
      <c r="W221" s="1599"/>
      <c r="X221" s="1599"/>
      <c r="Y221" s="1599"/>
      <c r="Z221" s="1599"/>
      <c r="AA221" s="1599"/>
      <c r="AB221" s="1599"/>
      <c r="AC221" s="1599"/>
      <c r="AD221" s="1599"/>
      <c r="AE221" s="1599"/>
      <c r="AF221" s="1599"/>
      <c r="AG221" s="1599"/>
      <c r="AH221" s="1599"/>
      <c r="AI221" s="1599"/>
      <c r="AJ221" s="1599"/>
      <c r="AK221" s="1599"/>
      <c r="AL221" s="1599"/>
      <c r="AM221" s="1599"/>
      <c r="AN221" s="1599"/>
      <c r="AO221" s="1599"/>
      <c r="AP221" s="1599"/>
      <c r="AQ221" s="1599"/>
      <c r="AR221" s="1599"/>
      <c r="AS221" s="1599"/>
      <c r="AT221" s="1599"/>
      <c r="AU221" s="1599"/>
      <c r="AV221" s="1599"/>
      <c r="AW221" s="1599"/>
      <c r="AX221" s="1599"/>
      <c r="AY221" s="1599"/>
      <c r="AZ221" s="1599"/>
      <c r="BA221" s="1599"/>
      <c r="BB221" s="1599"/>
      <c r="BC221" s="1599"/>
      <c r="BD221" s="1599"/>
      <c r="BE221" s="1599"/>
      <c r="BF221" s="1599"/>
      <c r="BG221" s="1599"/>
      <c r="BH221" s="1599"/>
      <c r="BI221" s="1599"/>
      <c r="BJ221" s="1599"/>
      <c r="BK221" s="1599"/>
      <c r="BL221" s="1599"/>
      <c r="BM221" s="1599"/>
      <c r="BN221" s="1599"/>
      <c r="BO221" s="1599"/>
      <c r="BP221" s="1599"/>
      <c r="BQ221" s="1599"/>
      <c r="BR221" s="1599"/>
      <c r="BS221" s="1599"/>
      <c r="BT221" s="1600"/>
      <c r="BU221" s="433"/>
      <c r="BV221" s="433"/>
      <c r="BW221" s="433"/>
      <c r="BX221" s="433"/>
      <c r="BY221" s="433"/>
      <c r="BZ221" s="433"/>
      <c r="CA221" s="433"/>
      <c r="CB221" s="433"/>
      <c r="CC221" s="433"/>
      <c r="CD221" s="433"/>
      <c r="CE221" s="433"/>
      <c r="CF221" s="443"/>
      <c r="CS221" s="432"/>
      <c r="CT221" s="433"/>
      <c r="CU221" s="433"/>
      <c r="CV221" s="433"/>
      <c r="CW221" s="433"/>
      <c r="CX221" s="433"/>
      <c r="CY221" s="433"/>
      <c r="CZ221" s="433"/>
      <c r="DA221" s="433"/>
      <c r="DB221" s="433"/>
      <c r="DC221" s="433"/>
      <c r="DD221" s="433"/>
      <c r="DE221" s="1598"/>
      <c r="DF221" s="1599"/>
      <c r="DG221" s="1599"/>
      <c r="DH221" s="1599"/>
      <c r="DI221" s="1599"/>
      <c r="DJ221" s="1599"/>
      <c r="DK221" s="1599"/>
      <c r="DL221" s="1599"/>
      <c r="DM221" s="1599"/>
      <c r="DN221" s="1599"/>
      <c r="DO221" s="1599"/>
      <c r="DP221" s="1599"/>
      <c r="DQ221" s="1599"/>
      <c r="DR221" s="1599"/>
      <c r="DS221" s="1599"/>
      <c r="DT221" s="1599"/>
      <c r="DU221" s="1599"/>
      <c r="DV221" s="1599"/>
      <c r="DW221" s="1599"/>
      <c r="DX221" s="1599"/>
      <c r="DY221" s="1599"/>
      <c r="DZ221" s="1599"/>
      <c r="EA221" s="1599"/>
      <c r="EB221" s="1599"/>
      <c r="EC221" s="1599"/>
      <c r="ED221" s="1599"/>
      <c r="EE221" s="1599"/>
      <c r="EF221" s="1599"/>
      <c r="EG221" s="1599"/>
      <c r="EH221" s="1599"/>
      <c r="EI221" s="1599"/>
      <c r="EJ221" s="1599"/>
      <c r="EK221" s="1599"/>
      <c r="EL221" s="1599"/>
      <c r="EM221" s="1599"/>
      <c r="EN221" s="1599"/>
      <c r="EO221" s="1599"/>
      <c r="EP221" s="1599"/>
      <c r="EQ221" s="1599"/>
      <c r="ER221" s="1599"/>
      <c r="ES221" s="1599"/>
      <c r="ET221" s="1599"/>
      <c r="EU221" s="1599"/>
      <c r="EV221" s="1599"/>
      <c r="EW221" s="1599"/>
      <c r="EX221" s="1599"/>
      <c r="EY221" s="1599"/>
      <c r="EZ221" s="1599"/>
      <c r="FA221" s="1599"/>
      <c r="FB221" s="1599"/>
      <c r="FC221" s="1599"/>
      <c r="FD221" s="1599"/>
      <c r="FE221" s="1599"/>
      <c r="FF221" s="1599"/>
      <c r="FG221" s="1599"/>
      <c r="FH221" s="1599"/>
      <c r="FI221" s="1599"/>
      <c r="FJ221" s="1600"/>
      <c r="FK221" s="433"/>
      <c r="FL221" s="433"/>
      <c r="FM221" s="433"/>
      <c r="FN221" s="433"/>
      <c r="FO221" s="433"/>
      <c r="FP221" s="433"/>
      <c r="FQ221" s="433"/>
      <c r="FR221" s="433"/>
      <c r="FS221" s="433"/>
      <c r="FT221" s="433"/>
      <c r="FU221" s="433"/>
      <c r="FV221" s="443"/>
    </row>
    <row r="222" spans="3:178" s="431" customFormat="1" ht="3.75" customHeight="1" x14ac:dyDescent="0.15">
      <c r="C222" s="432"/>
      <c r="D222" s="433"/>
      <c r="E222" s="433"/>
      <c r="F222" s="433"/>
      <c r="G222" s="433"/>
      <c r="H222" s="433"/>
      <c r="I222" s="433"/>
      <c r="J222" s="433"/>
      <c r="K222" s="433"/>
      <c r="L222" s="433"/>
      <c r="M222" s="433"/>
      <c r="N222" s="433"/>
      <c r="O222" s="1598"/>
      <c r="P222" s="1599"/>
      <c r="Q222" s="1599"/>
      <c r="R222" s="1599"/>
      <c r="S222" s="1599"/>
      <c r="T222" s="1599"/>
      <c r="U222" s="1599"/>
      <c r="V222" s="1599"/>
      <c r="W222" s="1599"/>
      <c r="X222" s="1599"/>
      <c r="Y222" s="1599"/>
      <c r="Z222" s="1599"/>
      <c r="AA222" s="1599"/>
      <c r="AB222" s="1599"/>
      <c r="AC222" s="1599"/>
      <c r="AD222" s="1599"/>
      <c r="AE222" s="1599"/>
      <c r="AF222" s="1599"/>
      <c r="AG222" s="1599"/>
      <c r="AH222" s="1599"/>
      <c r="AI222" s="1599"/>
      <c r="AJ222" s="1599"/>
      <c r="AK222" s="1599"/>
      <c r="AL222" s="1599"/>
      <c r="AM222" s="1599"/>
      <c r="AN222" s="1599"/>
      <c r="AO222" s="1599"/>
      <c r="AP222" s="1599"/>
      <c r="AQ222" s="1599"/>
      <c r="AR222" s="1599"/>
      <c r="AS222" s="1599"/>
      <c r="AT222" s="1599"/>
      <c r="AU222" s="1599"/>
      <c r="AV222" s="1599"/>
      <c r="AW222" s="1599"/>
      <c r="AX222" s="1599"/>
      <c r="AY222" s="1599"/>
      <c r="AZ222" s="1599"/>
      <c r="BA222" s="1599"/>
      <c r="BB222" s="1599"/>
      <c r="BC222" s="1599"/>
      <c r="BD222" s="1599"/>
      <c r="BE222" s="1599"/>
      <c r="BF222" s="1599"/>
      <c r="BG222" s="1599"/>
      <c r="BH222" s="1599"/>
      <c r="BI222" s="1599"/>
      <c r="BJ222" s="1599"/>
      <c r="BK222" s="1599"/>
      <c r="BL222" s="1599"/>
      <c r="BM222" s="1599"/>
      <c r="BN222" s="1599"/>
      <c r="BO222" s="1599"/>
      <c r="BP222" s="1599"/>
      <c r="BQ222" s="1599"/>
      <c r="BR222" s="1599"/>
      <c r="BS222" s="1599"/>
      <c r="BT222" s="1600"/>
      <c r="BU222" s="433"/>
      <c r="BV222" s="433"/>
      <c r="BW222" s="433"/>
      <c r="BX222" s="433"/>
      <c r="BY222" s="433"/>
      <c r="BZ222" s="433"/>
      <c r="CA222" s="433"/>
      <c r="CB222" s="433"/>
      <c r="CC222" s="433"/>
      <c r="CD222" s="433"/>
      <c r="CE222" s="433"/>
      <c r="CF222" s="443"/>
      <c r="CS222" s="432"/>
      <c r="CT222" s="433"/>
      <c r="CU222" s="433"/>
      <c r="CV222" s="433"/>
      <c r="CW222" s="433"/>
      <c r="CX222" s="433"/>
      <c r="CY222" s="433"/>
      <c r="CZ222" s="433"/>
      <c r="DA222" s="433"/>
      <c r="DB222" s="433"/>
      <c r="DC222" s="433"/>
      <c r="DD222" s="433"/>
      <c r="DE222" s="1598"/>
      <c r="DF222" s="1599"/>
      <c r="DG222" s="1599"/>
      <c r="DH222" s="1599"/>
      <c r="DI222" s="1599"/>
      <c r="DJ222" s="1599"/>
      <c r="DK222" s="1599"/>
      <c r="DL222" s="1599"/>
      <c r="DM222" s="1599"/>
      <c r="DN222" s="1599"/>
      <c r="DO222" s="1599"/>
      <c r="DP222" s="1599"/>
      <c r="DQ222" s="1599"/>
      <c r="DR222" s="1599"/>
      <c r="DS222" s="1599"/>
      <c r="DT222" s="1599"/>
      <c r="DU222" s="1599"/>
      <c r="DV222" s="1599"/>
      <c r="DW222" s="1599"/>
      <c r="DX222" s="1599"/>
      <c r="DY222" s="1599"/>
      <c r="DZ222" s="1599"/>
      <c r="EA222" s="1599"/>
      <c r="EB222" s="1599"/>
      <c r="EC222" s="1599"/>
      <c r="ED222" s="1599"/>
      <c r="EE222" s="1599"/>
      <c r="EF222" s="1599"/>
      <c r="EG222" s="1599"/>
      <c r="EH222" s="1599"/>
      <c r="EI222" s="1599"/>
      <c r="EJ222" s="1599"/>
      <c r="EK222" s="1599"/>
      <c r="EL222" s="1599"/>
      <c r="EM222" s="1599"/>
      <c r="EN222" s="1599"/>
      <c r="EO222" s="1599"/>
      <c r="EP222" s="1599"/>
      <c r="EQ222" s="1599"/>
      <c r="ER222" s="1599"/>
      <c r="ES222" s="1599"/>
      <c r="ET222" s="1599"/>
      <c r="EU222" s="1599"/>
      <c r="EV222" s="1599"/>
      <c r="EW222" s="1599"/>
      <c r="EX222" s="1599"/>
      <c r="EY222" s="1599"/>
      <c r="EZ222" s="1599"/>
      <c r="FA222" s="1599"/>
      <c r="FB222" s="1599"/>
      <c r="FC222" s="1599"/>
      <c r="FD222" s="1599"/>
      <c r="FE222" s="1599"/>
      <c r="FF222" s="1599"/>
      <c r="FG222" s="1599"/>
      <c r="FH222" s="1599"/>
      <c r="FI222" s="1599"/>
      <c r="FJ222" s="1600"/>
      <c r="FK222" s="433"/>
      <c r="FL222" s="433"/>
      <c r="FM222" s="433"/>
      <c r="FN222" s="433"/>
      <c r="FO222" s="433"/>
      <c r="FP222" s="433"/>
      <c r="FQ222" s="433"/>
      <c r="FR222" s="433"/>
      <c r="FS222" s="433"/>
      <c r="FT222" s="433"/>
      <c r="FU222" s="433"/>
      <c r="FV222" s="443"/>
    </row>
    <row r="223" spans="3:178" s="431" customFormat="1" ht="3.75" customHeight="1" x14ac:dyDescent="0.15">
      <c r="C223" s="432"/>
      <c r="D223" s="433"/>
      <c r="E223" s="433"/>
      <c r="F223" s="433"/>
      <c r="G223" s="433"/>
      <c r="H223" s="433"/>
      <c r="I223" s="433"/>
      <c r="J223" s="433"/>
      <c r="K223" s="433"/>
      <c r="L223" s="433"/>
      <c r="M223" s="433"/>
      <c r="N223" s="433"/>
      <c r="O223" s="1598"/>
      <c r="P223" s="1599"/>
      <c r="Q223" s="1599"/>
      <c r="R223" s="1599"/>
      <c r="S223" s="1599"/>
      <c r="T223" s="1599"/>
      <c r="U223" s="1599"/>
      <c r="V223" s="1599"/>
      <c r="W223" s="1599"/>
      <c r="X223" s="1599"/>
      <c r="Y223" s="1599"/>
      <c r="Z223" s="1599"/>
      <c r="AA223" s="1599"/>
      <c r="AB223" s="1599"/>
      <c r="AC223" s="1599"/>
      <c r="AD223" s="1599"/>
      <c r="AE223" s="1599"/>
      <c r="AF223" s="1599"/>
      <c r="AG223" s="1599"/>
      <c r="AH223" s="1599"/>
      <c r="AI223" s="1599"/>
      <c r="AJ223" s="1599"/>
      <c r="AK223" s="1599"/>
      <c r="AL223" s="1599"/>
      <c r="AM223" s="1599"/>
      <c r="AN223" s="1599"/>
      <c r="AO223" s="1599"/>
      <c r="AP223" s="1599"/>
      <c r="AQ223" s="1599"/>
      <c r="AR223" s="1599"/>
      <c r="AS223" s="1599"/>
      <c r="AT223" s="1599"/>
      <c r="AU223" s="1599"/>
      <c r="AV223" s="1599"/>
      <c r="AW223" s="1599"/>
      <c r="AX223" s="1599"/>
      <c r="AY223" s="1599"/>
      <c r="AZ223" s="1599"/>
      <c r="BA223" s="1599"/>
      <c r="BB223" s="1599"/>
      <c r="BC223" s="1599"/>
      <c r="BD223" s="1599"/>
      <c r="BE223" s="1599"/>
      <c r="BF223" s="1599"/>
      <c r="BG223" s="1599"/>
      <c r="BH223" s="1599"/>
      <c r="BI223" s="1599"/>
      <c r="BJ223" s="1599"/>
      <c r="BK223" s="1599"/>
      <c r="BL223" s="1599"/>
      <c r="BM223" s="1599"/>
      <c r="BN223" s="1599"/>
      <c r="BO223" s="1599"/>
      <c r="BP223" s="1599"/>
      <c r="BQ223" s="1599"/>
      <c r="BR223" s="1599"/>
      <c r="BS223" s="1599"/>
      <c r="BT223" s="1600"/>
      <c r="BU223" s="433"/>
      <c r="BV223" s="433"/>
      <c r="BW223" s="433"/>
      <c r="BX223" s="433"/>
      <c r="BY223" s="433"/>
      <c r="BZ223" s="433"/>
      <c r="CA223" s="433"/>
      <c r="CB223" s="433"/>
      <c r="CC223" s="433"/>
      <c r="CD223" s="433"/>
      <c r="CE223" s="433"/>
      <c r="CF223" s="443"/>
      <c r="CS223" s="432"/>
      <c r="CT223" s="433"/>
      <c r="CU223" s="433"/>
      <c r="CV223" s="433"/>
      <c r="CW223" s="433"/>
      <c r="CX223" s="433"/>
      <c r="CY223" s="433"/>
      <c r="CZ223" s="433"/>
      <c r="DA223" s="433"/>
      <c r="DB223" s="433"/>
      <c r="DC223" s="433"/>
      <c r="DD223" s="433"/>
      <c r="DE223" s="1598"/>
      <c r="DF223" s="1599"/>
      <c r="DG223" s="1599"/>
      <c r="DH223" s="1599"/>
      <c r="DI223" s="1599"/>
      <c r="DJ223" s="1599"/>
      <c r="DK223" s="1599"/>
      <c r="DL223" s="1599"/>
      <c r="DM223" s="1599"/>
      <c r="DN223" s="1599"/>
      <c r="DO223" s="1599"/>
      <c r="DP223" s="1599"/>
      <c r="DQ223" s="1599"/>
      <c r="DR223" s="1599"/>
      <c r="DS223" s="1599"/>
      <c r="DT223" s="1599"/>
      <c r="DU223" s="1599"/>
      <c r="DV223" s="1599"/>
      <c r="DW223" s="1599"/>
      <c r="DX223" s="1599"/>
      <c r="DY223" s="1599"/>
      <c r="DZ223" s="1599"/>
      <c r="EA223" s="1599"/>
      <c r="EB223" s="1599"/>
      <c r="EC223" s="1599"/>
      <c r="ED223" s="1599"/>
      <c r="EE223" s="1599"/>
      <c r="EF223" s="1599"/>
      <c r="EG223" s="1599"/>
      <c r="EH223" s="1599"/>
      <c r="EI223" s="1599"/>
      <c r="EJ223" s="1599"/>
      <c r="EK223" s="1599"/>
      <c r="EL223" s="1599"/>
      <c r="EM223" s="1599"/>
      <c r="EN223" s="1599"/>
      <c r="EO223" s="1599"/>
      <c r="EP223" s="1599"/>
      <c r="EQ223" s="1599"/>
      <c r="ER223" s="1599"/>
      <c r="ES223" s="1599"/>
      <c r="ET223" s="1599"/>
      <c r="EU223" s="1599"/>
      <c r="EV223" s="1599"/>
      <c r="EW223" s="1599"/>
      <c r="EX223" s="1599"/>
      <c r="EY223" s="1599"/>
      <c r="EZ223" s="1599"/>
      <c r="FA223" s="1599"/>
      <c r="FB223" s="1599"/>
      <c r="FC223" s="1599"/>
      <c r="FD223" s="1599"/>
      <c r="FE223" s="1599"/>
      <c r="FF223" s="1599"/>
      <c r="FG223" s="1599"/>
      <c r="FH223" s="1599"/>
      <c r="FI223" s="1599"/>
      <c r="FJ223" s="1600"/>
      <c r="FK223" s="433"/>
      <c r="FL223" s="433"/>
      <c r="FM223" s="433"/>
      <c r="FN223" s="433"/>
      <c r="FO223" s="433"/>
      <c r="FP223" s="433"/>
      <c r="FQ223" s="433"/>
      <c r="FR223" s="433"/>
      <c r="FS223" s="433"/>
      <c r="FT223" s="433"/>
      <c r="FU223" s="433"/>
      <c r="FV223" s="443"/>
    </row>
    <row r="224" spans="3:178" s="431" customFormat="1" ht="3.75" customHeight="1" x14ac:dyDescent="0.15">
      <c r="C224" s="432"/>
      <c r="D224" s="433"/>
      <c r="E224" s="433"/>
      <c r="F224" s="433"/>
      <c r="G224" s="433"/>
      <c r="H224" s="433"/>
      <c r="I224" s="433"/>
      <c r="J224" s="433"/>
      <c r="K224" s="433"/>
      <c r="L224" s="433"/>
      <c r="M224" s="433"/>
      <c r="N224" s="433"/>
      <c r="O224" s="1598"/>
      <c r="P224" s="1599"/>
      <c r="Q224" s="1599"/>
      <c r="R224" s="1599"/>
      <c r="S224" s="1599"/>
      <c r="T224" s="1599"/>
      <c r="U224" s="1599"/>
      <c r="V224" s="1599"/>
      <c r="W224" s="1599"/>
      <c r="X224" s="1599"/>
      <c r="Y224" s="1599"/>
      <c r="Z224" s="1599"/>
      <c r="AA224" s="1599"/>
      <c r="AB224" s="1599"/>
      <c r="AC224" s="1599"/>
      <c r="AD224" s="1599"/>
      <c r="AE224" s="1599"/>
      <c r="AF224" s="1599"/>
      <c r="AG224" s="1599"/>
      <c r="AH224" s="1599"/>
      <c r="AI224" s="1599"/>
      <c r="AJ224" s="1599"/>
      <c r="AK224" s="1599"/>
      <c r="AL224" s="1599"/>
      <c r="AM224" s="1599"/>
      <c r="AN224" s="1599"/>
      <c r="AO224" s="1599"/>
      <c r="AP224" s="1599"/>
      <c r="AQ224" s="1599"/>
      <c r="AR224" s="1599"/>
      <c r="AS224" s="1599"/>
      <c r="AT224" s="1599"/>
      <c r="AU224" s="1599"/>
      <c r="AV224" s="1599"/>
      <c r="AW224" s="1599"/>
      <c r="AX224" s="1599"/>
      <c r="AY224" s="1599"/>
      <c r="AZ224" s="1599"/>
      <c r="BA224" s="1599"/>
      <c r="BB224" s="1599"/>
      <c r="BC224" s="1599"/>
      <c r="BD224" s="1599"/>
      <c r="BE224" s="1599"/>
      <c r="BF224" s="1599"/>
      <c r="BG224" s="1599"/>
      <c r="BH224" s="1599"/>
      <c r="BI224" s="1599"/>
      <c r="BJ224" s="1599"/>
      <c r="BK224" s="1599"/>
      <c r="BL224" s="1599"/>
      <c r="BM224" s="1599"/>
      <c r="BN224" s="1599"/>
      <c r="BO224" s="1599"/>
      <c r="BP224" s="1599"/>
      <c r="BQ224" s="1599"/>
      <c r="BR224" s="1599"/>
      <c r="BS224" s="1599"/>
      <c r="BT224" s="1600"/>
      <c r="BU224" s="433"/>
      <c r="BV224" s="433"/>
      <c r="BW224" s="433"/>
      <c r="BX224" s="433"/>
      <c r="BY224" s="433"/>
      <c r="BZ224" s="433"/>
      <c r="CA224" s="433"/>
      <c r="CB224" s="433"/>
      <c r="CC224" s="433"/>
      <c r="CD224" s="433"/>
      <c r="CE224" s="433"/>
      <c r="CF224" s="443"/>
      <c r="CS224" s="432"/>
      <c r="CT224" s="433"/>
      <c r="CU224" s="433"/>
      <c r="CV224" s="433"/>
      <c r="CW224" s="433"/>
      <c r="CX224" s="433"/>
      <c r="CY224" s="433"/>
      <c r="CZ224" s="433"/>
      <c r="DA224" s="433"/>
      <c r="DB224" s="433"/>
      <c r="DC224" s="433"/>
      <c r="DD224" s="433"/>
      <c r="DE224" s="1598"/>
      <c r="DF224" s="1599"/>
      <c r="DG224" s="1599"/>
      <c r="DH224" s="1599"/>
      <c r="DI224" s="1599"/>
      <c r="DJ224" s="1599"/>
      <c r="DK224" s="1599"/>
      <c r="DL224" s="1599"/>
      <c r="DM224" s="1599"/>
      <c r="DN224" s="1599"/>
      <c r="DO224" s="1599"/>
      <c r="DP224" s="1599"/>
      <c r="DQ224" s="1599"/>
      <c r="DR224" s="1599"/>
      <c r="DS224" s="1599"/>
      <c r="DT224" s="1599"/>
      <c r="DU224" s="1599"/>
      <c r="DV224" s="1599"/>
      <c r="DW224" s="1599"/>
      <c r="DX224" s="1599"/>
      <c r="DY224" s="1599"/>
      <c r="DZ224" s="1599"/>
      <c r="EA224" s="1599"/>
      <c r="EB224" s="1599"/>
      <c r="EC224" s="1599"/>
      <c r="ED224" s="1599"/>
      <c r="EE224" s="1599"/>
      <c r="EF224" s="1599"/>
      <c r="EG224" s="1599"/>
      <c r="EH224" s="1599"/>
      <c r="EI224" s="1599"/>
      <c r="EJ224" s="1599"/>
      <c r="EK224" s="1599"/>
      <c r="EL224" s="1599"/>
      <c r="EM224" s="1599"/>
      <c r="EN224" s="1599"/>
      <c r="EO224" s="1599"/>
      <c r="EP224" s="1599"/>
      <c r="EQ224" s="1599"/>
      <c r="ER224" s="1599"/>
      <c r="ES224" s="1599"/>
      <c r="ET224" s="1599"/>
      <c r="EU224" s="1599"/>
      <c r="EV224" s="1599"/>
      <c r="EW224" s="1599"/>
      <c r="EX224" s="1599"/>
      <c r="EY224" s="1599"/>
      <c r="EZ224" s="1599"/>
      <c r="FA224" s="1599"/>
      <c r="FB224" s="1599"/>
      <c r="FC224" s="1599"/>
      <c r="FD224" s="1599"/>
      <c r="FE224" s="1599"/>
      <c r="FF224" s="1599"/>
      <c r="FG224" s="1599"/>
      <c r="FH224" s="1599"/>
      <c r="FI224" s="1599"/>
      <c r="FJ224" s="1600"/>
      <c r="FK224" s="433"/>
      <c r="FL224" s="433"/>
      <c r="FM224" s="433"/>
      <c r="FN224" s="433"/>
      <c r="FO224" s="433"/>
      <c r="FP224" s="433"/>
      <c r="FQ224" s="433"/>
      <c r="FR224" s="433"/>
      <c r="FS224" s="433"/>
      <c r="FT224" s="433"/>
      <c r="FU224" s="433"/>
      <c r="FV224" s="443"/>
    </row>
    <row r="225" spans="3:199" s="431" customFormat="1" ht="3.75" customHeight="1" x14ac:dyDescent="0.15">
      <c r="C225" s="432"/>
      <c r="D225" s="433"/>
      <c r="E225" s="433"/>
      <c r="F225" s="433"/>
      <c r="G225" s="433"/>
      <c r="H225" s="433"/>
      <c r="I225" s="433"/>
      <c r="J225" s="433"/>
      <c r="K225" s="433"/>
      <c r="L225" s="433"/>
      <c r="M225" s="433"/>
      <c r="N225" s="433"/>
      <c r="O225" s="1598"/>
      <c r="P225" s="1599"/>
      <c r="Q225" s="1599"/>
      <c r="R225" s="1599"/>
      <c r="S225" s="1599"/>
      <c r="T225" s="1599"/>
      <c r="U225" s="1599"/>
      <c r="V225" s="1599"/>
      <c r="W225" s="1599"/>
      <c r="X225" s="1599"/>
      <c r="Y225" s="1599"/>
      <c r="Z225" s="1599"/>
      <c r="AA225" s="1599"/>
      <c r="AB225" s="1599"/>
      <c r="AC225" s="1599"/>
      <c r="AD225" s="1599"/>
      <c r="AE225" s="1599"/>
      <c r="AF225" s="1599"/>
      <c r="AG225" s="1599"/>
      <c r="AH225" s="1599"/>
      <c r="AI225" s="1599"/>
      <c r="AJ225" s="1599"/>
      <c r="AK225" s="1599"/>
      <c r="AL225" s="1599"/>
      <c r="AM225" s="1599"/>
      <c r="AN225" s="1599"/>
      <c r="AO225" s="1599"/>
      <c r="AP225" s="1599"/>
      <c r="AQ225" s="1599"/>
      <c r="AR225" s="1599"/>
      <c r="AS225" s="1599"/>
      <c r="AT225" s="1599"/>
      <c r="AU225" s="1599"/>
      <c r="AV225" s="1599"/>
      <c r="AW225" s="1599"/>
      <c r="AX225" s="1599"/>
      <c r="AY225" s="1599"/>
      <c r="AZ225" s="1599"/>
      <c r="BA225" s="1599"/>
      <c r="BB225" s="1599"/>
      <c r="BC225" s="1599"/>
      <c r="BD225" s="1599"/>
      <c r="BE225" s="1599"/>
      <c r="BF225" s="1599"/>
      <c r="BG225" s="1599"/>
      <c r="BH225" s="1599"/>
      <c r="BI225" s="1599"/>
      <c r="BJ225" s="1599"/>
      <c r="BK225" s="1599"/>
      <c r="BL225" s="1599"/>
      <c r="BM225" s="1599"/>
      <c r="BN225" s="1599"/>
      <c r="BO225" s="1599"/>
      <c r="BP225" s="1599"/>
      <c r="BQ225" s="1599"/>
      <c r="BR225" s="1599"/>
      <c r="BS225" s="1599"/>
      <c r="BT225" s="1600"/>
      <c r="BU225" s="433"/>
      <c r="BV225" s="433"/>
      <c r="BW225" s="433"/>
      <c r="BX225" s="433"/>
      <c r="BY225" s="433"/>
      <c r="BZ225" s="433"/>
      <c r="CA225" s="433"/>
      <c r="CB225" s="433"/>
      <c r="CC225" s="433"/>
      <c r="CD225" s="433"/>
      <c r="CE225" s="433"/>
      <c r="CF225" s="443"/>
      <c r="CS225" s="432"/>
      <c r="CT225" s="433"/>
      <c r="CU225" s="433"/>
      <c r="CV225" s="433"/>
      <c r="CW225" s="433"/>
      <c r="CX225" s="433"/>
      <c r="CY225" s="433"/>
      <c r="CZ225" s="433"/>
      <c r="DA225" s="433"/>
      <c r="DB225" s="433"/>
      <c r="DC225" s="433"/>
      <c r="DD225" s="433"/>
      <c r="DE225" s="1598"/>
      <c r="DF225" s="1599"/>
      <c r="DG225" s="1599"/>
      <c r="DH225" s="1599"/>
      <c r="DI225" s="1599"/>
      <c r="DJ225" s="1599"/>
      <c r="DK225" s="1599"/>
      <c r="DL225" s="1599"/>
      <c r="DM225" s="1599"/>
      <c r="DN225" s="1599"/>
      <c r="DO225" s="1599"/>
      <c r="DP225" s="1599"/>
      <c r="DQ225" s="1599"/>
      <c r="DR225" s="1599"/>
      <c r="DS225" s="1599"/>
      <c r="DT225" s="1599"/>
      <c r="DU225" s="1599"/>
      <c r="DV225" s="1599"/>
      <c r="DW225" s="1599"/>
      <c r="DX225" s="1599"/>
      <c r="DY225" s="1599"/>
      <c r="DZ225" s="1599"/>
      <c r="EA225" s="1599"/>
      <c r="EB225" s="1599"/>
      <c r="EC225" s="1599"/>
      <c r="ED225" s="1599"/>
      <c r="EE225" s="1599"/>
      <c r="EF225" s="1599"/>
      <c r="EG225" s="1599"/>
      <c r="EH225" s="1599"/>
      <c r="EI225" s="1599"/>
      <c r="EJ225" s="1599"/>
      <c r="EK225" s="1599"/>
      <c r="EL225" s="1599"/>
      <c r="EM225" s="1599"/>
      <c r="EN225" s="1599"/>
      <c r="EO225" s="1599"/>
      <c r="EP225" s="1599"/>
      <c r="EQ225" s="1599"/>
      <c r="ER225" s="1599"/>
      <c r="ES225" s="1599"/>
      <c r="ET225" s="1599"/>
      <c r="EU225" s="1599"/>
      <c r="EV225" s="1599"/>
      <c r="EW225" s="1599"/>
      <c r="EX225" s="1599"/>
      <c r="EY225" s="1599"/>
      <c r="EZ225" s="1599"/>
      <c r="FA225" s="1599"/>
      <c r="FB225" s="1599"/>
      <c r="FC225" s="1599"/>
      <c r="FD225" s="1599"/>
      <c r="FE225" s="1599"/>
      <c r="FF225" s="1599"/>
      <c r="FG225" s="1599"/>
      <c r="FH225" s="1599"/>
      <c r="FI225" s="1599"/>
      <c r="FJ225" s="1600"/>
      <c r="FK225" s="433"/>
      <c r="FL225" s="433"/>
      <c r="FM225" s="433"/>
      <c r="FN225" s="433"/>
      <c r="FO225" s="433"/>
      <c r="FP225" s="433"/>
      <c r="FQ225" s="433"/>
      <c r="FR225" s="433"/>
      <c r="FS225" s="433"/>
      <c r="FT225" s="433"/>
      <c r="FU225" s="433"/>
      <c r="FV225" s="443"/>
    </row>
    <row r="226" spans="3:199" s="431" customFormat="1" ht="3.75" customHeight="1" x14ac:dyDescent="0.15">
      <c r="C226" s="432"/>
      <c r="D226" s="433"/>
      <c r="E226" s="433"/>
      <c r="F226" s="433"/>
      <c r="G226" s="433"/>
      <c r="H226" s="433"/>
      <c r="I226" s="433"/>
      <c r="J226" s="433"/>
      <c r="K226" s="433"/>
      <c r="L226" s="433"/>
      <c r="M226" s="433"/>
      <c r="N226" s="433"/>
      <c r="O226" s="1598"/>
      <c r="P226" s="1599"/>
      <c r="Q226" s="1599"/>
      <c r="R226" s="1599"/>
      <c r="S226" s="1599"/>
      <c r="T226" s="1599"/>
      <c r="U226" s="1599"/>
      <c r="V226" s="1599"/>
      <c r="W226" s="1599"/>
      <c r="X226" s="1599"/>
      <c r="Y226" s="1599"/>
      <c r="Z226" s="1599"/>
      <c r="AA226" s="1599"/>
      <c r="AB226" s="1599"/>
      <c r="AC226" s="1599"/>
      <c r="AD226" s="1599"/>
      <c r="AE226" s="1599"/>
      <c r="AF226" s="1599"/>
      <c r="AG226" s="1599"/>
      <c r="AH226" s="1599"/>
      <c r="AI226" s="1599"/>
      <c r="AJ226" s="1599"/>
      <c r="AK226" s="1599"/>
      <c r="AL226" s="1599"/>
      <c r="AM226" s="1599"/>
      <c r="AN226" s="1599"/>
      <c r="AO226" s="1599"/>
      <c r="AP226" s="1599"/>
      <c r="AQ226" s="1599"/>
      <c r="AR226" s="1599"/>
      <c r="AS226" s="1599"/>
      <c r="AT226" s="1599"/>
      <c r="AU226" s="1599"/>
      <c r="AV226" s="1599"/>
      <c r="AW226" s="1599"/>
      <c r="AX226" s="1599"/>
      <c r="AY226" s="1599"/>
      <c r="AZ226" s="1599"/>
      <c r="BA226" s="1599"/>
      <c r="BB226" s="1599"/>
      <c r="BC226" s="1599"/>
      <c r="BD226" s="1599"/>
      <c r="BE226" s="1599"/>
      <c r="BF226" s="1599"/>
      <c r="BG226" s="1599"/>
      <c r="BH226" s="1599"/>
      <c r="BI226" s="1599"/>
      <c r="BJ226" s="1599"/>
      <c r="BK226" s="1599"/>
      <c r="BL226" s="1599"/>
      <c r="BM226" s="1599"/>
      <c r="BN226" s="1599"/>
      <c r="BO226" s="1599"/>
      <c r="BP226" s="1599"/>
      <c r="BQ226" s="1599"/>
      <c r="BR226" s="1599"/>
      <c r="BS226" s="1599"/>
      <c r="BT226" s="1600"/>
      <c r="BU226" s="433"/>
      <c r="BV226" s="433"/>
      <c r="BW226" s="433"/>
      <c r="BX226" s="433"/>
      <c r="BY226" s="433"/>
      <c r="BZ226" s="433"/>
      <c r="CA226" s="433"/>
      <c r="CB226" s="433"/>
      <c r="CC226" s="433"/>
      <c r="CD226" s="433"/>
      <c r="CE226" s="433"/>
      <c r="CF226" s="443"/>
      <c r="CS226" s="432"/>
      <c r="CT226" s="433"/>
      <c r="CU226" s="433"/>
      <c r="CV226" s="433"/>
      <c r="CW226" s="433"/>
      <c r="CX226" s="433"/>
      <c r="CY226" s="433"/>
      <c r="CZ226" s="433"/>
      <c r="DA226" s="433"/>
      <c r="DB226" s="433"/>
      <c r="DC226" s="433"/>
      <c r="DD226" s="433"/>
      <c r="DE226" s="1598"/>
      <c r="DF226" s="1599"/>
      <c r="DG226" s="1599"/>
      <c r="DH226" s="1599"/>
      <c r="DI226" s="1599"/>
      <c r="DJ226" s="1599"/>
      <c r="DK226" s="1599"/>
      <c r="DL226" s="1599"/>
      <c r="DM226" s="1599"/>
      <c r="DN226" s="1599"/>
      <c r="DO226" s="1599"/>
      <c r="DP226" s="1599"/>
      <c r="DQ226" s="1599"/>
      <c r="DR226" s="1599"/>
      <c r="DS226" s="1599"/>
      <c r="DT226" s="1599"/>
      <c r="DU226" s="1599"/>
      <c r="DV226" s="1599"/>
      <c r="DW226" s="1599"/>
      <c r="DX226" s="1599"/>
      <c r="DY226" s="1599"/>
      <c r="DZ226" s="1599"/>
      <c r="EA226" s="1599"/>
      <c r="EB226" s="1599"/>
      <c r="EC226" s="1599"/>
      <c r="ED226" s="1599"/>
      <c r="EE226" s="1599"/>
      <c r="EF226" s="1599"/>
      <c r="EG226" s="1599"/>
      <c r="EH226" s="1599"/>
      <c r="EI226" s="1599"/>
      <c r="EJ226" s="1599"/>
      <c r="EK226" s="1599"/>
      <c r="EL226" s="1599"/>
      <c r="EM226" s="1599"/>
      <c r="EN226" s="1599"/>
      <c r="EO226" s="1599"/>
      <c r="EP226" s="1599"/>
      <c r="EQ226" s="1599"/>
      <c r="ER226" s="1599"/>
      <c r="ES226" s="1599"/>
      <c r="ET226" s="1599"/>
      <c r="EU226" s="1599"/>
      <c r="EV226" s="1599"/>
      <c r="EW226" s="1599"/>
      <c r="EX226" s="1599"/>
      <c r="EY226" s="1599"/>
      <c r="EZ226" s="1599"/>
      <c r="FA226" s="1599"/>
      <c r="FB226" s="1599"/>
      <c r="FC226" s="1599"/>
      <c r="FD226" s="1599"/>
      <c r="FE226" s="1599"/>
      <c r="FF226" s="1599"/>
      <c r="FG226" s="1599"/>
      <c r="FH226" s="1599"/>
      <c r="FI226" s="1599"/>
      <c r="FJ226" s="1600"/>
      <c r="FK226" s="433"/>
      <c r="FL226" s="433"/>
      <c r="FM226" s="433"/>
      <c r="FN226" s="433"/>
      <c r="FO226" s="433"/>
      <c r="FP226" s="433"/>
      <c r="FQ226" s="433"/>
      <c r="FR226" s="433"/>
      <c r="FS226" s="433"/>
      <c r="FT226" s="433"/>
      <c r="FU226" s="433"/>
      <c r="FV226" s="443"/>
    </row>
    <row r="227" spans="3:199" s="431" customFormat="1" ht="3.75" customHeight="1" x14ac:dyDescent="0.15">
      <c r="C227" s="432"/>
      <c r="D227" s="433"/>
      <c r="E227" s="433"/>
      <c r="F227" s="433"/>
      <c r="G227" s="433"/>
      <c r="H227" s="433"/>
      <c r="I227" s="433"/>
      <c r="J227" s="433"/>
      <c r="K227" s="433"/>
      <c r="L227" s="433"/>
      <c r="M227" s="433"/>
      <c r="N227" s="433"/>
      <c r="O227" s="1598"/>
      <c r="P227" s="1599"/>
      <c r="Q227" s="1599"/>
      <c r="R227" s="1599"/>
      <c r="S227" s="1599"/>
      <c r="T227" s="1599"/>
      <c r="U227" s="1599"/>
      <c r="V227" s="1599"/>
      <c r="W227" s="1599"/>
      <c r="X227" s="1599"/>
      <c r="Y227" s="1599"/>
      <c r="Z227" s="1599"/>
      <c r="AA227" s="1599"/>
      <c r="AB227" s="1599"/>
      <c r="AC227" s="1599"/>
      <c r="AD227" s="1599"/>
      <c r="AE227" s="1599"/>
      <c r="AF227" s="1599"/>
      <c r="AG227" s="1599"/>
      <c r="AH227" s="1599"/>
      <c r="AI227" s="1599"/>
      <c r="AJ227" s="1599"/>
      <c r="AK227" s="1599"/>
      <c r="AL227" s="1599"/>
      <c r="AM227" s="1599"/>
      <c r="AN227" s="1599"/>
      <c r="AO227" s="1599"/>
      <c r="AP227" s="1599"/>
      <c r="AQ227" s="1599"/>
      <c r="AR227" s="1599"/>
      <c r="AS227" s="1599"/>
      <c r="AT227" s="1599"/>
      <c r="AU227" s="1599"/>
      <c r="AV227" s="1599"/>
      <c r="AW227" s="1599"/>
      <c r="AX227" s="1599"/>
      <c r="AY227" s="1599"/>
      <c r="AZ227" s="1599"/>
      <c r="BA227" s="1599"/>
      <c r="BB227" s="1599"/>
      <c r="BC227" s="1599"/>
      <c r="BD227" s="1599"/>
      <c r="BE227" s="1599"/>
      <c r="BF227" s="1599"/>
      <c r="BG227" s="1599"/>
      <c r="BH227" s="1599"/>
      <c r="BI227" s="1599"/>
      <c r="BJ227" s="1599"/>
      <c r="BK227" s="1599"/>
      <c r="BL227" s="1599"/>
      <c r="BM227" s="1599"/>
      <c r="BN227" s="1599"/>
      <c r="BO227" s="1599"/>
      <c r="BP227" s="1599"/>
      <c r="BQ227" s="1599"/>
      <c r="BR227" s="1599"/>
      <c r="BS227" s="1599"/>
      <c r="BT227" s="1600"/>
      <c r="BU227" s="433"/>
      <c r="BV227" s="433"/>
      <c r="BW227" s="433"/>
      <c r="BX227" s="433"/>
      <c r="BY227" s="433"/>
      <c r="BZ227" s="433"/>
      <c r="CA227" s="433"/>
      <c r="CB227" s="433"/>
      <c r="CC227" s="433"/>
      <c r="CD227" s="433"/>
      <c r="CE227" s="433"/>
      <c r="CF227" s="443"/>
      <c r="CS227" s="432"/>
      <c r="CT227" s="433"/>
      <c r="CU227" s="433"/>
      <c r="CV227" s="433"/>
      <c r="CW227" s="433"/>
      <c r="CX227" s="433"/>
      <c r="CY227" s="433"/>
      <c r="CZ227" s="433"/>
      <c r="DA227" s="433"/>
      <c r="DB227" s="433"/>
      <c r="DC227" s="433"/>
      <c r="DD227" s="433"/>
      <c r="DE227" s="1598"/>
      <c r="DF227" s="1599"/>
      <c r="DG227" s="1599"/>
      <c r="DH227" s="1599"/>
      <c r="DI227" s="1599"/>
      <c r="DJ227" s="1599"/>
      <c r="DK227" s="1599"/>
      <c r="DL227" s="1599"/>
      <c r="DM227" s="1599"/>
      <c r="DN227" s="1599"/>
      <c r="DO227" s="1599"/>
      <c r="DP227" s="1599"/>
      <c r="DQ227" s="1599"/>
      <c r="DR227" s="1599"/>
      <c r="DS227" s="1599"/>
      <c r="DT227" s="1599"/>
      <c r="DU227" s="1599"/>
      <c r="DV227" s="1599"/>
      <c r="DW227" s="1599"/>
      <c r="DX227" s="1599"/>
      <c r="DY227" s="1599"/>
      <c r="DZ227" s="1599"/>
      <c r="EA227" s="1599"/>
      <c r="EB227" s="1599"/>
      <c r="EC227" s="1599"/>
      <c r="ED227" s="1599"/>
      <c r="EE227" s="1599"/>
      <c r="EF227" s="1599"/>
      <c r="EG227" s="1599"/>
      <c r="EH227" s="1599"/>
      <c r="EI227" s="1599"/>
      <c r="EJ227" s="1599"/>
      <c r="EK227" s="1599"/>
      <c r="EL227" s="1599"/>
      <c r="EM227" s="1599"/>
      <c r="EN227" s="1599"/>
      <c r="EO227" s="1599"/>
      <c r="EP227" s="1599"/>
      <c r="EQ227" s="1599"/>
      <c r="ER227" s="1599"/>
      <c r="ES227" s="1599"/>
      <c r="ET227" s="1599"/>
      <c r="EU227" s="1599"/>
      <c r="EV227" s="1599"/>
      <c r="EW227" s="1599"/>
      <c r="EX227" s="1599"/>
      <c r="EY227" s="1599"/>
      <c r="EZ227" s="1599"/>
      <c r="FA227" s="1599"/>
      <c r="FB227" s="1599"/>
      <c r="FC227" s="1599"/>
      <c r="FD227" s="1599"/>
      <c r="FE227" s="1599"/>
      <c r="FF227" s="1599"/>
      <c r="FG227" s="1599"/>
      <c r="FH227" s="1599"/>
      <c r="FI227" s="1599"/>
      <c r="FJ227" s="1600"/>
      <c r="FK227" s="433"/>
      <c r="FL227" s="433"/>
      <c r="FM227" s="433"/>
      <c r="FN227" s="433"/>
      <c r="FO227" s="433"/>
      <c r="FP227" s="433"/>
      <c r="FQ227" s="433"/>
      <c r="FR227" s="433"/>
      <c r="FS227" s="433"/>
      <c r="FT227" s="433"/>
      <c r="FU227" s="433"/>
      <c r="FV227" s="443"/>
    </row>
    <row r="228" spans="3:199" s="431" customFormat="1" ht="3.75" customHeight="1" x14ac:dyDescent="0.15">
      <c r="C228" s="432"/>
      <c r="D228" s="433"/>
      <c r="E228" s="433"/>
      <c r="F228" s="433"/>
      <c r="G228" s="433"/>
      <c r="H228" s="433"/>
      <c r="I228" s="433"/>
      <c r="J228" s="433"/>
      <c r="K228" s="433"/>
      <c r="L228" s="433"/>
      <c r="M228" s="433"/>
      <c r="N228" s="433"/>
      <c r="O228" s="1598"/>
      <c r="P228" s="1599"/>
      <c r="Q228" s="1599"/>
      <c r="R228" s="1599"/>
      <c r="S228" s="1599"/>
      <c r="T228" s="1599"/>
      <c r="U228" s="1599"/>
      <c r="V228" s="1599"/>
      <c r="W228" s="1599"/>
      <c r="X228" s="1599"/>
      <c r="Y228" s="1599"/>
      <c r="Z228" s="1599"/>
      <c r="AA228" s="1599"/>
      <c r="AB228" s="1599"/>
      <c r="AC228" s="1599"/>
      <c r="AD228" s="1599"/>
      <c r="AE228" s="1599"/>
      <c r="AF228" s="1599"/>
      <c r="AG228" s="1599"/>
      <c r="AH228" s="1599"/>
      <c r="AI228" s="1599"/>
      <c r="AJ228" s="1599"/>
      <c r="AK228" s="1599"/>
      <c r="AL228" s="1599"/>
      <c r="AM228" s="1599"/>
      <c r="AN228" s="1599"/>
      <c r="AO228" s="1599"/>
      <c r="AP228" s="1599"/>
      <c r="AQ228" s="1599"/>
      <c r="AR228" s="1599"/>
      <c r="AS228" s="1599"/>
      <c r="AT228" s="1599"/>
      <c r="AU228" s="1599"/>
      <c r="AV228" s="1599"/>
      <c r="AW228" s="1599"/>
      <c r="AX228" s="1599"/>
      <c r="AY228" s="1599"/>
      <c r="AZ228" s="1599"/>
      <c r="BA228" s="1599"/>
      <c r="BB228" s="1599"/>
      <c r="BC228" s="1599"/>
      <c r="BD228" s="1599"/>
      <c r="BE228" s="1599"/>
      <c r="BF228" s="1599"/>
      <c r="BG228" s="1599"/>
      <c r="BH228" s="1599"/>
      <c r="BI228" s="1599"/>
      <c r="BJ228" s="1599"/>
      <c r="BK228" s="1599"/>
      <c r="BL228" s="1599"/>
      <c r="BM228" s="1599"/>
      <c r="BN228" s="1599"/>
      <c r="BO228" s="1599"/>
      <c r="BP228" s="1599"/>
      <c r="BQ228" s="1599"/>
      <c r="BR228" s="1599"/>
      <c r="BS228" s="1599"/>
      <c r="BT228" s="1600"/>
      <c r="BU228" s="433"/>
      <c r="BV228" s="433"/>
      <c r="BW228" s="433"/>
      <c r="BX228" s="433"/>
      <c r="BY228" s="433"/>
      <c r="BZ228" s="433"/>
      <c r="CA228" s="433"/>
      <c r="CB228" s="433"/>
      <c r="CC228" s="433"/>
      <c r="CD228" s="433"/>
      <c r="CE228" s="433"/>
      <c r="CF228" s="443"/>
      <c r="CS228" s="432"/>
      <c r="CT228" s="433"/>
      <c r="CU228" s="433"/>
      <c r="CV228" s="433"/>
      <c r="CW228" s="433"/>
      <c r="CX228" s="433"/>
      <c r="CY228" s="433"/>
      <c r="CZ228" s="433"/>
      <c r="DA228" s="433"/>
      <c r="DB228" s="433"/>
      <c r="DC228" s="433"/>
      <c r="DD228" s="433"/>
      <c r="DE228" s="1598"/>
      <c r="DF228" s="1599"/>
      <c r="DG228" s="1599"/>
      <c r="DH228" s="1599"/>
      <c r="DI228" s="1599"/>
      <c r="DJ228" s="1599"/>
      <c r="DK228" s="1599"/>
      <c r="DL228" s="1599"/>
      <c r="DM228" s="1599"/>
      <c r="DN228" s="1599"/>
      <c r="DO228" s="1599"/>
      <c r="DP228" s="1599"/>
      <c r="DQ228" s="1599"/>
      <c r="DR228" s="1599"/>
      <c r="DS228" s="1599"/>
      <c r="DT228" s="1599"/>
      <c r="DU228" s="1599"/>
      <c r="DV228" s="1599"/>
      <c r="DW228" s="1599"/>
      <c r="DX228" s="1599"/>
      <c r="DY228" s="1599"/>
      <c r="DZ228" s="1599"/>
      <c r="EA228" s="1599"/>
      <c r="EB228" s="1599"/>
      <c r="EC228" s="1599"/>
      <c r="ED228" s="1599"/>
      <c r="EE228" s="1599"/>
      <c r="EF228" s="1599"/>
      <c r="EG228" s="1599"/>
      <c r="EH228" s="1599"/>
      <c r="EI228" s="1599"/>
      <c r="EJ228" s="1599"/>
      <c r="EK228" s="1599"/>
      <c r="EL228" s="1599"/>
      <c r="EM228" s="1599"/>
      <c r="EN228" s="1599"/>
      <c r="EO228" s="1599"/>
      <c r="EP228" s="1599"/>
      <c r="EQ228" s="1599"/>
      <c r="ER228" s="1599"/>
      <c r="ES228" s="1599"/>
      <c r="ET228" s="1599"/>
      <c r="EU228" s="1599"/>
      <c r="EV228" s="1599"/>
      <c r="EW228" s="1599"/>
      <c r="EX228" s="1599"/>
      <c r="EY228" s="1599"/>
      <c r="EZ228" s="1599"/>
      <c r="FA228" s="1599"/>
      <c r="FB228" s="1599"/>
      <c r="FC228" s="1599"/>
      <c r="FD228" s="1599"/>
      <c r="FE228" s="1599"/>
      <c r="FF228" s="1599"/>
      <c r="FG228" s="1599"/>
      <c r="FH228" s="1599"/>
      <c r="FI228" s="1599"/>
      <c r="FJ228" s="1600"/>
      <c r="FK228" s="433"/>
      <c r="FL228" s="433"/>
      <c r="FM228" s="433"/>
      <c r="FN228" s="433"/>
      <c r="FO228" s="433"/>
      <c r="FP228" s="433"/>
      <c r="FQ228" s="433"/>
      <c r="FR228" s="433"/>
      <c r="FS228" s="433"/>
      <c r="FT228" s="433"/>
      <c r="FU228" s="433"/>
      <c r="FV228" s="443"/>
      <c r="GQ228" s="445"/>
    </row>
    <row r="229" spans="3:199" s="431" customFormat="1" ht="3.75" customHeight="1" x14ac:dyDescent="0.15">
      <c r="C229" s="432"/>
      <c r="D229" s="433"/>
      <c r="E229" s="433"/>
      <c r="F229" s="433"/>
      <c r="G229" s="433"/>
      <c r="H229" s="433"/>
      <c r="I229" s="433"/>
      <c r="J229" s="433"/>
      <c r="K229" s="433"/>
      <c r="L229" s="433"/>
      <c r="M229" s="433"/>
      <c r="N229" s="433"/>
      <c r="O229" s="1598"/>
      <c r="P229" s="1599"/>
      <c r="Q229" s="1599"/>
      <c r="R229" s="1599"/>
      <c r="S229" s="1599"/>
      <c r="T229" s="1599"/>
      <c r="U229" s="1599"/>
      <c r="V229" s="1599"/>
      <c r="W229" s="1599"/>
      <c r="X229" s="1599"/>
      <c r="Y229" s="1599"/>
      <c r="Z229" s="1599"/>
      <c r="AA229" s="1599"/>
      <c r="AB229" s="1599"/>
      <c r="AC229" s="1599"/>
      <c r="AD229" s="1599"/>
      <c r="AE229" s="1599"/>
      <c r="AF229" s="1599"/>
      <c r="AG229" s="1599"/>
      <c r="AH229" s="1599"/>
      <c r="AI229" s="1599"/>
      <c r="AJ229" s="1599"/>
      <c r="AK229" s="1599"/>
      <c r="AL229" s="1599"/>
      <c r="AM229" s="1599"/>
      <c r="AN229" s="1599"/>
      <c r="AO229" s="1599"/>
      <c r="AP229" s="1599"/>
      <c r="AQ229" s="1599"/>
      <c r="AR229" s="1599"/>
      <c r="AS229" s="1599"/>
      <c r="AT229" s="1599"/>
      <c r="AU229" s="1599"/>
      <c r="AV229" s="1599"/>
      <c r="AW229" s="1599"/>
      <c r="AX229" s="1599"/>
      <c r="AY229" s="1599"/>
      <c r="AZ229" s="1599"/>
      <c r="BA229" s="1599"/>
      <c r="BB229" s="1599"/>
      <c r="BC229" s="1599"/>
      <c r="BD229" s="1599"/>
      <c r="BE229" s="1599"/>
      <c r="BF229" s="1599"/>
      <c r="BG229" s="1599"/>
      <c r="BH229" s="1599"/>
      <c r="BI229" s="1599"/>
      <c r="BJ229" s="1599"/>
      <c r="BK229" s="1599"/>
      <c r="BL229" s="1599"/>
      <c r="BM229" s="1599"/>
      <c r="BN229" s="1599"/>
      <c r="BO229" s="1599"/>
      <c r="BP229" s="1599"/>
      <c r="BQ229" s="1599"/>
      <c r="BR229" s="1599"/>
      <c r="BS229" s="1599"/>
      <c r="BT229" s="1600"/>
      <c r="BU229" s="433"/>
      <c r="BV229" s="433"/>
      <c r="BW229" s="433"/>
      <c r="BX229" s="433"/>
      <c r="BY229" s="433"/>
      <c r="BZ229" s="433"/>
      <c r="CA229" s="433"/>
      <c r="CB229" s="433"/>
      <c r="CC229" s="433"/>
      <c r="CD229" s="433"/>
      <c r="CE229" s="433"/>
      <c r="CF229" s="443"/>
      <c r="CS229" s="432"/>
      <c r="CT229" s="433"/>
      <c r="CU229" s="433"/>
      <c r="CV229" s="433"/>
      <c r="CW229" s="433"/>
      <c r="CX229" s="433"/>
      <c r="CY229" s="433"/>
      <c r="CZ229" s="433"/>
      <c r="DA229" s="433"/>
      <c r="DB229" s="433"/>
      <c r="DC229" s="433"/>
      <c r="DD229" s="433"/>
      <c r="DE229" s="1598"/>
      <c r="DF229" s="1599"/>
      <c r="DG229" s="1599"/>
      <c r="DH229" s="1599"/>
      <c r="DI229" s="1599"/>
      <c r="DJ229" s="1599"/>
      <c r="DK229" s="1599"/>
      <c r="DL229" s="1599"/>
      <c r="DM229" s="1599"/>
      <c r="DN229" s="1599"/>
      <c r="DO229" s="1599"/>
      <c r="DP229" s="1599"/>
      <c r="DQ229" s="1599"/>
      <c r="DR229" s="1599"/>
      <c r="DS229" s="1599"/>
      <c r="DT229" s="1599"/>
      <c r="DU229" s="1599"/>
      <c r="DV229" s="1599"/>
      <c r="DW229" s="1599"/>
      <c r="DX229" s="1599"/>
      <c r="DY229" s="1599"/>
      <c r="DZ229" s="1599"/>
      <c r="EA229" s="1599"/>
      <c r="EB229" s="1599"/>
      <c r="EC229" s="1599"/>
      <c r="ED229" s="1599"/>
      <c r="EE229" s="1599"/>
      <c r="EF229" s="1599"/>
      <c r="EG229" s="1599"/>
      <c r="EH229" s="1599"/>
      <c r="EI229" s="1599"/>
      <c r="EJ229" s="1599"/>
      <c r="EK229" s="1599"/>
      <c r="EL229" s="1599"/>
      <c r="EM229" s="1599"/>
      <c r="EN229" s="1599"/>
      <c r="EO229" s="1599"/>
      <c r="EP229" s="1599"/>
      <c r="EQ229" s="1599"/>
      <c r="ER229" s="1599"/>
      <c r="ES229" s="1599"/>
      <c r="ET229" s="1599"/>
      <c r="EU229" s="1599"/>
      <c r="EV229" s="1599"/>
      <c r="EW229" s="1599"/>
      <c r="EX229" s="1599"/>
      <c r="EY229" s="1599"/>
      <c r="EZ229" s="1599"/>
      <c r="FA229" s="1599"/>
      <c r="FB229" s="1599"/>
      <c r="FC229" s="1599"/>
      <c r="FD229" s="1599"/>
      <c r="FE229" s="1599"/>
      <c r="FF229" s="1599"/>
      <c r="FG229" s="1599"/>
      <c r="FH229" s="1599"/>
      <c r="FI229" s="1599"/>
      <c r="FJ229" s="1600"/>
      <c r="FK229" s="433"/>
      <c r="FL229" s="433"/>
      <c r="FM229" s="433"/>
      <c r="FN229" s="433"/>
      <c r="FO229" s="433"/>
      <c r="FP229" s="433"/>
      <c r="FQ229" s="433"/>
      <c r="FR229" s="433"/>
      <c r="FS229" s="433"/>
      <c r="FT229" s="433"/>
      <c r="FU229" s="433"/>
      <c r="FV229" s="443"/>
    </row>
    <row r="230" spans="3:199" s="431" customFormat="1" ht="3.75" customHeight="1" x14ac:dyDescent="0.15">
      <c r="C230" s="432"/>
      <c r="D230" s="433"/>
      <c r="E230" s="433"/>
      <c r="F230" s="433"/>
      <c r="G230" s="433"/>
      <c r="H230" s="433"/>
      <c r="I230" s="433"/>
      <c r="J230" s="433"/>
      <c r="K230" s="433"/>
      <c r="L230" s="433"/>
      <c r="M230" s="433"/>
      <c r="N230" s="433"/>
      <c r="O230" s="1598"/>
      <c r="P230" s="1599"/>
      <c r="Q230" s="1599"/>
      <c r="R230" s="1599"/>
      <c r="S230" s="1599"/>
      <c r="T230" s="1599"/>
      <c r="U230" s="1599"/>
      <c r="V230" s="1599"/>
      <c r="W230" s="1599"/>
      <c r="X230" s="1599"/>
      <c r="Y230" s="1599"/>
      <c r="Z230" s="1599"/>
      <c r="AA230" s="1599"/>
      <c r="AB230" s="1599"/>
      <c r="AC230" s="1599"/>
      <c r="AD230" s="1599"/>
      <c r="AE230" s="1599"/>
      <c r="AF230" s="1599"/>
      <c r="AG230" s="1599"/>
      <c r="AH230" s="1599"/>
      <c r="AI230" s="1599"/>
      <c r="AJ230" s="1599"/>
      <c r="AK230" s="1599"/>
      <c r="AL230" s="1599"/>
      <c r="AM230" s="1599"/>
      <c r="AN230" s="1599"/>
      <c r="AO230" s="1599"/>
      <c r="AP230" s="1599"/>
      <c r="AQ230" s="1599"/>
      <c r="AR230" s="1599"/>
      <c r="AS230" s="1599"/>
      <c r="AT230" s="1599"/>
      <c r="AU230" s="1599"/>
      <c r="AV230" s="1599"/>
      <c r="AW230" s="1599"/>
      <c r="AX230" s="1599"/>
      <c r="AY230" s="1599"/>
      <c r="AZ230" s="1599"/>
      <c r="BA230" s="1599"/>
      <c r="BB230" s="1599"/>
      <c r="BC230" s="1599"/>
      <c r="BD230" s="1599"/>
      <c r="BE230" s="1599"/>
      <c r="BF230" s="1599"/>
      <c r="BG230" s="1599"/>
      <c r="BH230" s="1599"/>
      <c r="BI230" s="1599"/>
      <c r="BJ230" s="1599"/>
      <c r="BK230" s="1599"/>
      <c r="BL230" s="1599"/>
      <c r="BM230" s="1599"/>
      <c r="BN230" s="1599"/>
      <c r="BO230" s="1599"/>
      <c r="BP230" s="1599"/>
      <c r="BQ230" s="1599"/>
      <c r="BR230" s="1599"/>
      <c r="BS230" s="1599"/>
      <c r="BT230" s="1600"/>
      <c r="BU230" s="433"/>
      <c r="BV230" s="433"/>
      <c r="BW230" s="433"/>
      <c r="BX230" s="433"/>
      <c r="BY230" s="433"/>
      <c r="BZ230" s="433"/>
      <c r="CA230" s="433"/>
      <c r="CB230" s="433"/>
      <c r="CC230" s="433"/>
      <c r="CD230" s="433"/>
      <c r="CE230" s="433"/>
      <c r="CF230" s="443"/>
      <c r="CS230" s="432"/>
      <c r="CT230" s="433"/>
      <c r="CU230" s="433"/>
      <c r="CV230" s="433"/>
      <c r="CW230" s="433"/>
      <c r="CX230" s="433"/>
      <c r="CY230" s="433"/>
      <c r="CZ230" s="433"/>
      <c r="DA230" s="433"/>
      <c r="DB230" s="433"/>
      <c r="DC230" s="433"/>
      <c r="DD230" s="433"/>
      <c r="DE230" s="1598"/>
      <c r="DF230" s="1599"/>
      <c r="DG230" s="1599"/>
      <c r="DH230" s="1599"/>
      <c r="DI230" s="1599"/>
      <c r="DJ230" s="1599"/>
      <c r="DK230" s="1599"/>
      <c r="DL230" s="1599"/>
      <c r="DM230" s="1599"/>
      <c r="DN230" s="1599"/>
      <c r="DO230" s="1599"/>
      <c r="DP230" s="1599"/>
      <c r="DQ230" s="1599"/>
      <c r="DR230" s="1599"/>
      <c r="DS230" s="1599"/>
      <c r="DT230" s="1599"/>
      <c r="DU230" s="1599"/>
      <c r="DV230" s="1599"/>
      <c r="DW230" s="1599"/>
      <c r="DX230" s="1599"/>
      <c r="DY230" s="1599"/>
      <c r="DZ230" s="1599"/>
      <c r="EA230" s="1599"/>
      <c r="EB230" s="1599"/>
      <c r="EC230" s="1599"/>
      <c r="ED230" s="1599"/>
      <c r="EE230" s="1599"/>
      <c r="EF230" s="1599"/>
      <c r="EG230" s="1599"/>
      <c r="EH230" s="1599"/>
      <c r="EI230" s="1599"/>
      <c r="EJ230" s="1599"/>
      <c r="EK230" s="1599"/>
      <c r="EL230" s="1599"/>
      <c r="EM230" s="1599"/>
      <c r="EN230" s="1599"/>
      <c r="EO230" s="1599"/>
      <c r="EP230" s="1599"/>
      <c r="EQ230" s="1599"/>
      <c r="ER230" s="1599"/>
      <c r="ES230" s="1599"/>
      <c r="ET230" s="1599"/>
      <c r="EU230" s="1599"/>
      <c r="EV230" s="1599"/>
      <c r="EW230" s="1599"/>
      <c r="EX230" s="1599"/>
      <c r="EY230" s="1599"/>
      <c r="EZ230" s="1599"/>
      <c r="FA230" s="1599"/>
      <c r="FB230" s="1599"/>
      <c r="FC230" s="1599"/>
      <c r="FD230" s="1599"/>
      <c r="FE230" s="1599"/>
      <c r="FF230" s="1599"/>
      <c r="FG230" s="1599"/>
      <c r="FH230" s="1599"/>
      <c r="FI230" s="1599"/>
      <c r="FJ230" s="1600"/>
      <c r="FK230" s="433"/>
      <c r="FL230" s="433"/>
      <c r="FM230" s="433"/>
      <c r="FN230" s="433"/>
      <c r="FO230" s="433"/>
      <c r="FP230" s="433"/>
      <c r="FQ230" s="433"/>
      <c r="FR230" s="433"/>
      <c r="FS230" s="433"/>
      <c r="FT230" s="433"/>
      <c r="FU230" s="433"/>
      <c r="FV230" s="443"/>
    </row>
    <row r="231" spans="3:199" s="431" customFormat="1" ht="3.75" customHeight="1" x14ac:dyDescent="0.15">
      <c r="C231" s="432"/>
      <c r="D231" s="433"/>
      <c r="E231" s="433"/>
      <c r="F231" s="433"/>
      <c r="G231" s="433"/>
      <c r="H231" s="433"/>
      <c r="I231" s="433"/>
      <c r="J231" s="433"/>
      <c r="K231" s="433"/>
      <c r="L231" s="433"/>
      <c r="M231" s="433"/>
      <c r="N231" s="433"/>
      <c r="O231" s="1598"/>
      <c r="P231" s="1599"/>
      <c r="Q231" s="1599"/>
      <c r="R231" s="1599"/>
      <c r="S231" s="1599"/>
      <c r="T231" s="1599"/>
      <c r="U231" s="1599"/>
      <c r="V231" s="1599"/>
      <c r="W231" s="1599"/>
      <c r="X231" s="1599"/>
      <c r="Y231" s="1599"/>
      <c r="Z231" s="1599"/>
      <c r="AA231" s="1599"/>
      <c r="AB231" s="1599"/>
      <c r="AC231" s="1599"/>
      <c r="AD231" s="1599"/>
      <c r="AE231" s="1599"/>
      <c r="AF231" s="1599"/>
      <c r="AG231" s="1599"/>
      <c r="AH231" s="1599"/>
      <c r="AI231" s="1599"/>
      <c r="AJ231" s="1599"/>
      <c r="AK231" s="1599"/>
      <c r="AL231" s="1599"/>
      <c r="AM231" s="1599"/>
      <c r="AN231" s="1599"/>
      <c r="AO231" s="1599"/>
      <c r="AP231" s="1599"/>
      <c r="AQ231" s="1599"/>
      <c r="AR231" s="1599"/>
      <c r="AS231" s="1599"/>
      <c r="AT231" s="1599"/>
      <c r="AU231" s="1599"/>
      <c r="AV231" s="1599"/>
      <c r="AW231" s="1599"/>
      <c r="AX231" s="1599"/>
      <c r="AY231" s="1599"/>
      <c r="AZ231" s="1599"/>
      <c r="BA231" s="1599"/>
      <c r="BB231" s="1599"/>
      <c r="BC231" s="1599"/>
      <c r="BD231" s="1599"/>
      <c r="BE231" s="1599"/>
      <c r="BF231" s="1599"/>
      <c r="BG231" s="1599"/>
      <c r="BH231" s="1599"/>
      <c r="BI231" s="1599"/>
      <c r="BJ231" s="1599"/>
      <c r="BK231" s="1599"/>
      <c r="BL231" s="1599"/>
      <c r="BM231" s="1599"/>
      <c r="BN231" s="1599"/>
      <c r="BO231" s="1599"/>
      <c r="BP231" s="1599"/>
      <c r="BQ231" s="1599"/>
      <c r="BR231" s="1599"/>
      <c r="BS231" s="1599"/>
      <c r="BT231" s="1600"/>
      <c r="BU231" s="433"/>
      <c r="BV231" s="433"/>
      <c r="BW231" s="433"/>
      <c r="BX231" s="433"/>
      <c r="BY231" s="433"/>
      <c r="BZ231" s="433"/>
      <c r="CA231" s="433"/>
      <c r="CB231" s="433"/>
      <c r="CC231" s="433"/>
      <c r="CD231" s="433"/>
      <c r="CE231" s="433"/>
      <c r="CF231" s="443"/>
      <c r="CS231" s="432"/>
      <c r="CT231" s="433"/>
      <c r="CU231" s="433"/>
      <c r="CV231" s="433"/>
      <c r="CW231" s="433"/>
      <c r="CX231" s="433"/>
      <c r="CY231" s="433"/>
      <c r="CZ231" s="433"/>
      <c r="DA231" s="433"/>
      <c r="DB231" s="433"/>
      <c r="DC231" s="433"/>
      <c r="DD231" s="433"/>
      <c r="DE231" s="1598"/>
      <c r="DF231" s="1599"/>
      <c r="DG231" s="1599"/>
      <c r="DH231" s="1599"/>
      <c r="DI231" s="1599"/>
      <c r="DJ231" s="1599"/>
      <c r="DK231" s="1599"/>
      <c r="DL231" s="1599"/>
      <c r="DM231" s="1599"/>
      <c r="DN231" s="1599"/>
      <c r="DO231" s="1599"/>
      <c r="DP231" s="1599"/>
      <c r="DQ231" s="1599"/>
      <c r="DR231" s="1599"/>
      <c r="DS231" s="1599"/>
      <c r="DT231" s="1599"/>
      <c r="DU231" s="1599"/>
      <c r="DV231" s="1599"/>
      <c r="DW231" s="1599"/>
      <c r="DX231" s="1599"/>
      <c r="DY231" s="1599"/>
      <c r="DZ231" s="1599"/>
      <c r="EA231" s="1599"/>
      <c r="EB231" s="1599"/>
      <c r="EC231" s="1599"/>
      <c r="ED231" s="1599"/>
      <c r="EE231" s="1599"/>
      <c r="EF231" s="1599"/>
      <c r="EG231" s="1599"/>
      <c r="EH231" s="1599"/>
      <c r="EI231" s="1599"/>
      <c r="EJ231" s="1599"/>
      <c r="EK231" s="1599"/>
      <c r="EL231" s="1599"/>
      <c r="EM231" s="1599"/>
      <c r="EN231" s="1599"/>
      <c r="EO231" s="1599"/>
      <c r="EP231" s="1599"/>
      <c r="EQ231" s="1599"/>
      <c r="ER231" s="1599"/>
      <c r="ES231" s="1599"/>
      <c r="ET231" s="1599"/>
      <c r="EU231" s="1599"/>
      <c r="EV231" s="1599"/>
      <c r="EW231" s="1599"/>
      <c r="EX231" s="1599"/>
      <c r="EY231" s="1599"/>
      <c r="EZ231" s="1599"/>
      <c r="FA231" s="1599"/>
      <c r="FB231" s="1599"/>
      <c r="FC231" s="1599"/>
      <c r="FD231" s="1599"/>
      <c r="FE231" s="1599"/>
      <c r="FF231" s="1599"/>
      <c r="FG231" s="1599"/>
      <c r="FH231" s="1599"/>
      <c r="FI231" s="1599"/>
      <c r="FJ231" s="1600"/>
      <c r="FK231" s="433"/>
      <c r="FL231" s="433"/>
      <c r="FM231" s="433"/>
      <c r="FN231" s="433"/>
      <c r="FO231" s="433"/>
      <c r="FP231" s="433"/>
      <c r="FQ231" s="433"/>
      <c r="FR231" s="433"/>
      <c r="FS231" s="433"/>
      <c r="FT231" s="433"/>
      <c r="FU231" s="433"/>
      <c r="FV231" s="443"/>
    </row>
    <row r="232" spans="3:199" s="431" customFormat="1" ht="3.75" customHeight="1" x14ac:dyDescent="0.15">
      <c r="C232" s="432"/>
      <c r="D232" s="433"/>
      <c r="E232" s="433"/>
      <c r="F232" s="433"/>
      <c r="G232" s="433"/>
      <c r="H232" s="433"/>
      <c r="I232" s="433"/>
      <c r="J232" s="433"/>
      <c r="K232" s="433"/>
      <c r="L232" s="433"/>
      <c r="M232" s="433"/>
      <c r="N232" s="433"/>
      <c r="O232" s="1598"/>
      <c r="P232" s="1599"/>
      <c r="Q232" s="1599"/>
      <c r="R232" s="1599"/>
      <c r="S232" s="1599"/>
      <c r="T232" s="1599"/>
      <c r="U232" s="1599"/>
      <c r="V232" s="1599"/>
      <c r="W232" s="1599"/>
      <c r="X232" s="1599"/>
      <c r="Y232" s="1599"/>
      <c r="Z232" s="1599"/>
      <c r="AA232" s="1599"/>
      <c r="AB232" s="1599"/>
      <c r="AC232" s="1599"/>
      <c r="AD232" s="1599"/>
      <c r="AE232" s="1599"/>
      <c r="AF232" s="1599"/>
      <c r="AG232" s="1599"/>
      <c r="AH232" s="1599"/>
      <c r="AI232" s="1599"/>
      <c r="AJ232" s="1599"/>
      <c r="AK232" s="1599"/>
      <c r="AL232" s="1599"/>
      <c r="AM232" s="1599"/>
      <c r="AN232" s="1599"/>
      <c r="AO232" s="1599"/>
      <c r="AP232" s="1599"/>
      <c r="AQ232" s="1599"/>
      <c r="AR232" s="1599"/>
      <c r="AS232" s="1599"/>
      <c r="AT232" s="1599"/>
      <c r="AU232" s="1599"/>
      <c r="AV232" s="1599"/>
      <c r="AW232" s="1599"/>
      <c r="AX232" s="1599"/>
      <c r="AY232" s="1599"/>
      <c r="AZ232" s="1599"/>
      <c r="BA232" s="1599"/>
      <c r="BB232" s="1599"/>
      <c r="BC232" s="1599"/>
      <c r="BD232" s="1599"/>
      <c r="BE232" s="1599"/>
      <c r="BF232" s="1599"/>
      <c r="BG232" s="1599"/>
      <c r="BH232" s="1599"/>
      <c r="BI232" s="1599"/>
      <c r="BJ232" s="1599"/>
      <c r="BK232" s="1599"/>
      <c r="BL232" s="1599"/>
      <c r="BM232" s="1599"/>
      <c r="BN232" s="1599"/>
      <c r="BO232" s="1599"/>
      <c r="BP232" s="1599"/>
      <c r="BQ232" s="1599"/>
      <c r="BR232" s="1599"/>
      <c r="BS232" s="1599"/>
      <c r="BT232" s="1600"/>
      <c r="BU232" s="433"/>
      <c r="BV232" s="433"/>
      <c r="BW232" s="433"/>
      <c r="BX232" s="433"/>
      <c r="BY232" s="433"/>
      <c r="BZ232" s="433"/>
      <c r="CA232" s="433"/>
      <c r="CB232" s="433"/>
      <c r="CC232" s="433"/>
      <c r="CD232" s="433"/>
      <c r="CE232" s="433"/>
      <c r="CF232" s="443"/>
      <c r="CS232" s="432"/>
      <c r="CT232" s="433"/>
      <c r="CU232" s="433"/>
      <c r="CV232" s="433"/>
      <c r="CW232" s="433"/>
      <c r="CX232" s="433"/>
      <c r="CY232" s="433"/>
      <c r="CZ232" s="433"/>
      <c r="DA232" s="433"/>
      <c r="DB232" s="433"/>
      <c r="DC232" s="433"/>
      <c r="DD232" s="433"/>
      <c r="DE232" s="1598"/>
      <c r="DF232" s="1599"/>
      <c r="DG232" s="1599"/>
      <c r="DH232" s="1599"/>
      <c r="DI232" s="1599"/>
      <c r="DJ232" s="1599"/>
      <c r="DK232" s="1599"/>
      <c r="DL232" s="1599"/>
      <c r="DM232" s="1599"/>
      <c r="DN232" s="1599"/>
      <c r="DO232" s="1599"/>
      <c r="DP232" s="1599"/>
      <c r="DQ232" s="1599"/>
      <c r="DR232" s="1599"/>
      <c r="DS232" s="1599"/>
      <c r="DT232" s="1599"/>
      <c r="DU232" s="1599"/>
      <c r="DV232" s="1599"/>
      <c r="DW232" s="1599"/>
      <c r="DX232" s="1599"/>
      <c r="DY232" s="1599"/>
      <c r="DZ232" s="1599"/>
      <c r="EA232" s="1599"/>
      <c r="EB232" s="1599"/>
      <c r="EC232" s="1599"/>
      <c r="ED232" s="1599"/>
      <c r="EE232" s="1599"/>
      <c r="EF232" s="1599"/>
      <c r="EG232" s="1599"/>
      <c r="EH232" s="1599"/>
      <c r="EI232" s="1599"/>
      <c r="EJ232" s="1599"/>
      <c r="EK232" s="1599"/>
      <c r="EL232" s="1599"/>
      <c r="EM232" s="1599"/>
      <c r="EN232" s="1599"/>
      <c r="EO232" s="1599"/>
      <c r="EP232" s="1599"/>
      <c r="EQ232" s="1599"/>
      <c r="ER232" s="1599"/>
      <c r="ES232" s="1599"/>
      <c r="ET232" s="1599"/>
      <c r="EU232" s="1599"/>
      <c r="EV232" s="1599"/>
      <c r="EW232" s="1599"/>
      <c r="EX232" s="1599"/>
      <c r="EY232" s="1599"/>
      <c r="EZ232" s="1599"/>
      <c r="FA232" s="1599"/>
      <c r="FB232" s="1599"/>
      <c r="FC232" s="1599"/>
      <c r="FD232" s="1599"/>
      <c r="FE232" s="1599"/>
      <c r="FF232" s="1599"/>
      <c r="FG232" s="1599"/>
      <c r="FH232" s="1599"/>
      <c r="FI232" s="1599"/>
      <c r="FJ232" s="1600"/>
      <c r="FK232" s="433"/>
      <c r="FL232" s="433"/>
      <c r="FM232" s="433"/>
      <c r="FN232" s="433"/>
      <c r="FO232" s="433"/>
      <c r="FP232" s="433"/>
      <c r="FQ232" s="433"/>
      <c r="FR232" s="433"/>
      <c r="FS232" s="433"/>
      <c r="FT232" s="433"/>
      <c r="FU232" s="433"/>
      <c r="FV232" s="443"/>
    </row>
    <row r="233" spans="3:199" s="431" customFormat="1" ht="3.75" customHeight="1" x14ac:dyDescent="0.15">
      <c r="C233" s="432"/>
      <c r="D233" s="433"/>
      <c r="E233" s="433"/>
      <c r="F233" s="433"/>
      <c r="G233" s="433"/>
      <c r="H233" s="433"/>
      <c r="I233" s="433"/>
      <c r="J233" s="433"/>
      <c r="K233" s="433"/>
      <c r="L233" s="433"/>
      <c r="M233" s="433"/>
      <c r="N233" s="433"/>
      <c r="O233" s="1598"/>
      <c r="P233" s="1599"/>
      <c r="Q233" s="1599"/>
      <c r="R233" s="1599"/>
      <c r="S233" s="1599"/>
      <c r="T233" s="1599"/>
      <c r="U233" s="1599"/>
      <c r="V233" s="1599"/>
      <c r="W233" s="1599"/>
      <c r="X233" s="1599"/>
      <c r="Y233" s="1599"/>
      <c r="Z233" s="1599"/>
      <c r="AA233" s="1599"/>
      <c r="AB233" s="1599"/>
      <c r="AC233" s="1599"/>
      <c r="AD233" s="1599"/>
      <c r="AE233" s="1599"/>
      <c r="AF233" s="1599"/>
      <c r="AG233" s="1599"/>
      <c r="AH233" s="1599"/>
      <c r="AI233" s="1599"/>
      <c r="AJ233" s="1599"/>
      <c r="AK233" s="1599"/>
      <c r="AL233" s="1599"/>
      <c r="AM233" s="1599"/>
      <c r="AN233" s="1599"/>
      <c r="AO233" s="1599"/>
      <c r="AP233" s="1599"/>
      <c r="AQ233" s="1599"/>
      <c r="AR233" s="1599"/>
      <c r="AS233" s="1599"/>
      <c r="AT233" s="1599"/>
      <c r="AU233" s="1599"/>
      <c r="AV233" s="1599"/>
      <c r="AW233" s="1599"/>
      <c r="AX233" s="1599"/>
      <c r="AY233" s="1599"/>
      <c r="AZ233" s="1599"/>
      <c r="BA233" s="1599"/>
      <c r="BB233" s="1599"/>
      <c r="BC233" s="1599"/>
      <c r="BD233" s="1599"/>
      <c r="BE233" s="1599"/>
      <c r="BF233" s="1599"/>
      <c r="BG233" s="1599"/>
      <c r="BH233" s="1599"/>
      <c r="BI233" s="1599"/>
      <c r="BJ233" s="1599"/>
      <c r="BK233" s="1599"/>
      <c r="BL233" s="1599"/>
      <c r="BM233" s="1599"/>
      <c r="BN233" s="1599"/>
      <c r="BO233" s="1599"/>
      <c r="BP233" s="1599"/>
      <c r="BQ233" s="1599"/>
      <c r="BR233" s="1599"/>
      <c r="BS233" s="1599"/>
      <c r="BT233" s="1600"/>
      <c r="BU233" s="433"/>
      <c r="BV233" s="433"/>
      <c r="BW233" s="433"/>
      <c r="BX233" s="433"/>
      <c r="BY233" s="433"/>
      <c r="BZ233" s="433"/>
      <c r="CA233" s="433"/>
      <c r="CB233" s="433"/>
      <c r="CC233" s="433"/>
      <c r="CD233" s="433"/>
      <c r="CE233" s="433"/>
      <c r="CF233" s="443"/>
      <c r="CS233" s="432"/>
      <c r="CT233" s="433"/>
      <c r="CU233" s="433"/>
      <c r="CV233" s="433"/>
      <c r="CW233" s="433"/>
      <c r="CX233" s="433"/>
      <c r="CY233" s="433"/>
      <c r="CZ233" s="433"/>
      <c r="DA233" s="433"/>
      <c r="DB233" s="433"/>
      <c r="DC233" s="433"/>
      <c r="DD233" s="433"/>
      <c r="DE233" s="1598"/>
      <c r="DF233" s="1599"/>
      <c r="DG233" s="1599"/>
      <c r="DH233" s="1599"/>
      <c r="DI233" s="1599"/>
      <c r="DJ233" s="1599"/>
      <c r="DK233" s="1599"/>
      <c r="DL233" s="1599"/>
      <c r="DM233" s="1599"/>
      <c r="DN233" s="1599"/>
      <c r="DO233" s="1599"/>
      <c r="DP233" s="1599"/>
      <c r="DQ233" s="1599"/>
      <c r="DR233" s="1599"/>
      <c r="DS233" s="1599"/>
      <c r="DT233" s="1599"/>
      <c r="DU233" s="1599"/>
      <c r="DV233" s="1599"/>
      <c r="DW233" s="1599"/>
      <c r="DX233" s="1599"/>
      <c r="DY233" s="1599"/>
      <c r="DZ233" s="1599"/>
      <c r="EA233" s="1599"/>
      <c r="EB233" s="1599"/>
      <c r="EC233" s="1599"/>
      <c r="ED233" s="1599"/>
      <c r="EE233" s="1599"/>
      <c r="EF233" s="1599"/>
      <c r="EG233" s="1599"/>
      <c r="EH233" s="1599"/>
      <c r="EI233" s="1599"/>
      <c r="EJ233" s="1599"/>
      <c r="EK233" s="1599"/>
      <c r="EL233" s="1599"/>
      <c r="EM233" s="1599"/>
      <c r="EN233" s="1599"/>
      <c r="EO233" s="1599"/>
      <c r="EP233" s="1599"/>
      <c r="EQ233" s="1599"/>
      <c r="ER233" s="1599"/>
      <c r="ES233" s="1599"/>
      <c r="ET233" s="1599"/>
      <c r="EU233" s="1599"/>
      <c r="EV233" s="1599"/>
      <c r="EW233" s="1599"/>
      <c r="EX233" s="1599"/>
      <c r="EY233" s="1599"/>
      <c r="EZ233" s="1599"/>
      <c r="FA233" s="1599"/>
      <c r="FB233" s="1599"/>
      <c r="FC233" s="1599"/>
      <c r="FD233" s="1599"/>
      <c r="FE233" s="1599"/>
      <c r="FF233" s="1599"/>
      <c r="FG233" s="1599"/>
      <c r="FH233" s="1599"/>
      <c r="FI233" s="1599"/>
      <c r="FJ233" s="1600"/>
      <c r="FK233" s="433"/>
      <c r="FL233" s="433"/>
      <c r="FM233" s="433"/>
      <c r="FN233" s="433"/>
      <c r="FO233" s="433"/>
      <c r="FP233" s="433"/>
      <c r="FQ233" s="433"/>
      <c r="FR233" s="433"/>
      <c r="FS233" s="433"/>
      <c r="FT233" s="433"/>
      <c r="FU233" s="433"/>
      <c r="FV233" s="443"/>
    </row>
    <row r="234" spans="3:199" s="431" customFormat="1" ht="3.75" customHeight="1" x14ac:dyDescent="0.15">
      <c r="C234" s="432"/>
      <c r="D234" s="433"/>
      <c r="E234" s="433"/>
      <c r="F234" s="433"/>
      <c r="G234" s="433"/>
      <c r="H234" s="433"/>
      <c r="I234" s="433"/>
      <c r="J234" s="433"/>
      <c r="K234" s="433"/>
      <c r="L234" s="433"/>
      <c r="M234" s="433"/>
      <c r="N234" s="433"/>
      <c r="O234" s="1598"/>
      <c r="P234" s="1599"/>
      <c r="Q234" s="1599"/>
      <c r="R234" s="1599"/>
      <c r="S234" s="1599"/>
      <c r="T234" s="1599"/>
      <c r="U234" s="1599"/>
      <c r="V234" s="1599"/>
      <c r="W234" s="1599"/>
      <c r="X234" s="1599"/>
      <c r="Y234" s="1599"/>
      <c r="Z234" s="1599"/>
      <c r="AA234" s="1599"/>
      <c r="AB234" s="1599"/>
      <c r="AC234" s="1599"/>
      <c r="AD234" s="1599"/>
      <c r="AE234" s="1599"/>
      <c r="AF234" s="1599"/>
      <c r="AG234" s="1599"/>
      <c r="AH234" s="1599"/>
      <c r="AI234" s="1599"/>
      <c r="AJ234" s="1599"/>
      <c r="AK234" s="1599"/>
      <c r="AL234" s="1599"/>
      <c r="AM234" s="1599"/>
      <c r="AN234" s="1599"/>
      <c r="AO234" s="1599"/>
      <c r="AP234" s="1599"/>
      <c r="AQ234" s="1599"/>
      <c r="AR234" s="1599"/>
      <c r="AS234" s="1599"/>
      <c r="AT234" s="1599"/>
      <c r="AU234" s="1599"/>
      <c r="AV234" s="1599"/>
      <c r="AW234" s="1599"/>
      <c r="AX234" s="1599"/>
      <c r="AY234" s="1599"/>
      <c r="AZ234" s="1599"/>
      <c r="BA234" s="1599"/>
      <c r="BB234" s="1599"/>
      <c r="BC234" s="1599"/>
      <c r="BD234" s="1599"/>
      <c r="BE234" s="1599"/>
      <c r="BF234" s="1599"/>
      <c r="BG234" s="1599"/>
      <c r="BH234" s="1599"/>
      <c r="BI234" s="1599"/>
      <c r="BJ234" s="1599"/>
      <c r="BK234" s="1599"/>
      <c r="BL234" s="1599"/>
      <c r="BM234" s="1599"/>
      <c r="BN234" s="1599"/>
      <c r="BO234" s="1599"/>
      <c r="BP234" s="1599"/>
      <c r="BQ234" s="1599"/>
      <c r="BR234" s="1599"/>
      <c r="BS234" s="1599"/>
      <c r="BT234" s="1600"/>
      <c r="BU234" s="433"/>
      <c r="BV234" s="433"/>
      <c r="BW234" s="433"/>
      <c r="BX234" s="433"/>
      <c r="BY234" s="433"/>
      <c r="BZ234" s="433"/>
      <c r="CA234" s="433"/>
      <c r="CB234" s="433"/>
      <c r="CC234" s="433"/>
      <c r="CD234" s="433"/>
      <c r="CE234" s="433"/>
      <c r="CF234" s="443"/>
      <c r="CS234" s="432"/>
      <c r="CT234" s="433"/>
      <c r="CU234" s="433"/>
      <c r="CV234" s="433"/>
      <c r="CW234" s="433"/>
      <c r="CX234" s="433"/>
      <c r="CY234" s="433"/>
      <c r="CZ234" s="433"/>
      <c r="DA234" s="433"/>
      <c r="DB234" s="433"/>
      <c r="DC234" s="433"/>
      <c r="DD234" s="433"/>
      <c r="DE234" s="1598"/>
      <c r="DF234" s="1599"/>
      <c r="DG234" s="1599"/>
      <c r="DH234" s="1599"/>
      <c r="DI234" s="1599"/>
      <c r="DJ234" s="1599"/>
      <c r="DK234" s="1599"/>
      <c r="DL234" s="1599"/>
      <c r="DM234" s="1599"/>
      <c r="DN234" s="1599"/>
      <c r="DO234" s="1599"/>
      <c r="DP234" s="1599"/>
      <c r="DQ234" s="1599"/>
      <c r="DR234" s="1599"/>
      <c r="DS234" s="1599"/>
      <c r="DT234" s="1599"/>
      <c r="DU234" s="1599"/>
      <c r="DV234" s="1599"/>
      <c r="DW234" s="1599"/>
      <c r="DX234" s="1599"/>
      <c r="DY234" s="1599"/>
      <c r="DZ234" s="1599"/>
      <c r="EA234" s="1599"/>
      <c r="EB234" s="1599"/>
      <c r="EC234" s="1599"/>
      <c r="ED234" s="1599"/>
      <c r="EE234" s="1599"/>
      <c r="EF234" s="1599"/>
      <c r="EG234" s="1599"/>
      <c r="EH234" s="1599"/>
      <c r="EI234" s="1599"/>
      <c r="EJ234" s="1599"/>
      <c r="EK234" s="1599"/>
      <c r="EL234" s="1599"/>
      <c r="EM234" s="1599"/>
      <c r="EN234" s="1599"/>
      <c r="EO234" s="1599"/>
      <c r="EP234" s="1599"/>
      <c r="EQ234" s="1599"/>
      <c r="ER234" s="1599"/>
      <c r="ES234" s="1599"/>
      <c r="ET234" s="1599"/>
      <c r="EU234" s="1599"/>
      <c r="EV234" s="1599"/>
      <c r="EW234" s="1599"/>
      <c r="EX234" s="1599"/>
      <c r="EY234" s="1599"/>
      <c r="EZ234" s="1599"/>
      <c r="FA234" s="1599"/>
      <c r="FB234" s="1599"/>
      <c r="FC234" s="1599"/>
      <c r="FD234" s="1599"/>
      <c r="FE234" s="1599"/>
      <c r="FF234" s="1599"/>
      <c r="FG234" s="1599"/>
      <c r="FH234" s="1599"/>
      <c r="FI234" s="1599"/>
      <c r="FJ234" s="1600"/>
      <c r="FK234" s="433"/>
      <c r="FL234" s="433"/>
      <c r="FM234" s="433"/>
      <c r="FN234" s="433"/>
      <c r="FO234" s="433"/>
      <c r="FP234" s="433"/>
      <c r="FQ234" s="433"/>
      <c r="FR234" s="433"/>
      <c r="FS234" s="433"/>
      <c r="FT234" s="433"/>
      <c r="FU234" s="433"/>
      <c r="FV234" s="443"/>
    </row>
    <row r="235" spans="3:199" s="431" customFormat="1" ht="3.75" customHeight="1" x14ac:dyDescent="0.15">
      <c r="C235" s="432"/>
      <c r="D235" s="433"/>
      <c r="E235" s="433"/>
      <c r="F235" s="433"/>
      <c r="G235" s="433"/>
      <c r="H235" s="433"/>
      <c r="I235" s="433"/>
      <c r="J235" s="433"/>
      <c r="K235" s="433"/>
      <c r="L235" s="433"/>
      <c r="M235" s="433"/>
      <c r="N235" s="433"/>
      <c r="O235" s="1598"/>
      <c r="P235" s="1599"/>
      <c r="Q235" s="1599"/>
      <c r="R235" s="1599"/>
      <c r="S235" s="1599"/>
      <c r="T235" s="1599"/>
      <c r="U235" s="1599"/>
      <c r="V235" s="1599"/>
      <c r="W235" s="1599"/>
      <c r="X235" s="1599"/>
      <c r="Y235" s="1599"/>
      <c r="Z235" s="1599"/>
      <c r="AA235" s="1599"/>
      <c r="AB235" s="1599"/>
      <c r="AC235" s="1599"/>
      <c r="AD235" s="1599"/>
      <c r="AE235" s="1599"/>
      <c r="AF235" s="1599"/>
      <c r="AG235" s="1599"/>
      <c r="AH235" s="1599"/>
      <c r="AI235" s="1599"/>
      <c r="AJ235" s="1599"/>
      <c r="AK235" s="1599"/>
      <c r="AL235" s="1599"/>
      <c r="AM235" s="1599"/>
      <c r="AN235" s="1599"/>
      <c r="AO235" s="1599"/>
      <c r="AP235" s="1599"/>
      <c r="AQ235" s="1599"/>
      <c r="AR235" s="1599"/>
      <c r="AS235" s="1599"/>
      <c r="AT235" s="1599"/>
      <c r="AU235" s="1599"/>
      <c r="AV235" s="1599"/>
      <c r="AW235" s="1599"/>
      <c r="AX235" s="1599"/>
      <c r="AY235" s="1599"/>
      <c r="AZ235" s="1599"/>
      <c r="BA235" s="1599"/>
      <c r="BB235" s="1599"/>
      <c r="BC235" s="1599"/>
      <c r="BD235" s="1599"/>
      <c r="BE235" s="1599"/>
      <c r="BF235" s="1599"/>
      <c r="BG235" s="1599"/>
      <c r="BH235" s="1599"/>
      <c r="BI235" s="1599"/>
      <c r="BJ235" s="1599"/>
      <c r="BK235" s="1599"/>
      <c r="BL235" s="1599"/>
      <c r="BM235" s="1599"/>
      <c r="BN235" s="1599"/>
      <c r="BO235" s="1599"/>
      <c r="BP235" s="1599"/>
      <c r="BQ235" s="1599"/>
      <c r="BR235" s="1599"/>
      <c r="BS235" s="1599"/>
      <c r="BT235" s="1600"/>
      <c r="BU235" s="433"/>
      <c r="BV235" s="433"/>
      <c r="BW235" s="433"/>
      <c r="BX235" s="433"/>
      <c r="BY235" s="433"/>
      <c r="BZ235" s="433"/>
      <c r="CA235" s="433"/>
      <c r="CB235" s="433"/>
      <c r="CC235" s="433"/>
      <c r="CD235" s="433"/>
      <c r="CE235" s="433"/>
      <c r="CF235" s="443"/>
      <c r="CS235" s="432"/>
      <c r="CT235" s="433"/>
      <c r="CU235" s="433"/>
      <c r="CV235" s="433"/>
      <c r="CW235" s="433"/>
      <c r="CX235" s="433"/>
      <c r="CY235" s="433"/>
      <c r="CZ235" s="433"/>
      <c r="DA235" s="433"/>
      <c r="DB235" s="433"/>
      <c r="DC235" s="433"/>
      <c r="DD235" s="433"/>
      <c r="DE235" s="1598"/>
      <c r="DF235" s="1599"/>
      <c r="DG235" s="1599"/>
      <c r="DH235" s="1599"/>
      <c r="DI235" s="1599"/>
      <c r="DJ235" s="1599"/>
      <c r="DK235" s="1599"/>
      <c r="DL235" s="1599"/>
      <c r="DM235" s="1599"/>
      <c r="DN235" s="1599"/>
      <c r="DO235" s="1599"/>
      <c r="DP235" s="1599"/>
      <c r="DQ235" s="1599"/>
      <c r="DR235" s="1599"/>
      <c r="DS235" s="1599"/>
      <c r="DT235" s="1599"/>
      <c r="DU235" s="1599"/>
      <c r="DV235" s="1599"/>
      <c r="DW235" s="1599"/>
      <c r="DX235" s="1599"/>
      <c r="DY235" s="1599"/>
      <c r="DZ235" s="1599"/>
      <c r="EA235" s="1599"/>
      <c r="EB235" s="1599"/>
      <c r="EC235" s="1599"/>
      <c r="ED235" s="1599"/>
      <c r="EE235" s="1599"/>
      <c r="EF235" s="1599"/>
      <c r="EG235" s="1599"/>
      <c r="EH235" s="1599"/>
      <c r="EI235" s="1599"/>
      <c r="EJ235" s="1599"/>
      <c r="EK235" s="1599"/>
      <c r="EL235" s="1599"/>
      <c r="EM235" s="1599"/>
      <c r="EN235" s="1599"/>
      <c r="EO235" s="1599"/>
      <c r="EP235" s="1599"/>
      <c r="EQ235" s="1599"/>
      <c r="ER235" s="1599"/>
      <c r="ES235" s="1599"/>
      <c r="ET235" s="1599"/>
      <c r="EU235" s="1599"/>
      <c r="EV235" s="1599"/>
      <c r="EW235" s="1599"/>
      <c r="EX235" s="1599"/>
      <c r="EY235" s="1599"/>
      <c r="EZ235" s="1599"/>
      <c r="FA235" s="1599"/>
      <c r="FB235" s="1599"/>
      <c r="FC235" s="1599"/>
      <c r="FD235" s="1599"/>
      <c r="FE235" s="1599"/>
      <c r="FF235" s="1599"/>
      <c r="FG235" s="1599"/>
      <c r="FH235" s="1599"/>
      <c r="FI235" s="1599"/>
      <c r="FJ235" s="1600"/>
      <c r="FK235" s="433"/>
      <c r="FL235" s="433"/>
      <c r="FM235" s="433"/>
      <c r="FN235" s="433"/>
      <c r="FO235" s="433"/>
      <c r="FP235" s="433"/>
      <c r="FQ235" s="433"/>
      <c r="FR235" s="433"/>
      <c r="FS235" s="433"/>
      <c r="FT235" s="433"/>
      <c r="FU235" s="433"/>
      <c r="FV235" s="443"/>
    </row>
    <row r="236" spans="3:199" s="431" customFormat="1" ht="3.75" customHeight="1" x14ac:dyDescent="0.15">
      <c r="C236" s="432"/>
      <c r="D236" s="433"/>
      <c r="E236" s="433"/>
      <c r="F236" s="433"/>
      <c r="G236" s="433"/>
      <c r="H236" s="433"/>
      <c r="I236" s="433"/>
      <c r="J236" s="433"/>
      <c r="K236" s="433"/>
      <c r="L236" s="433"/>
      <c r="M236" s="433"/>
      <c r="N236" s="433"/>
      <c r="O236" s="1598"/>
      <c r="P236" s="1599"/>
      <c r="Q236" s="1599"/>
      <c r="R236" s="1599"/>
      <c r="S236" s="1599"/>
      <c r="T236" s="1599"/>
      <c r="U236" s="1599"/>
      <c r="V236" s="1599"/>
      <c r="W236" s="1599"/>
      <c r="X236" s="1599"/>
      <c r="Y236" s="1599"/>
      <c r="Z236" s="1599"/>
      <c r="AA236" s="1599"/>
      <c r="AB236" s="1599"/>
      <c r="AC236" s="1599"/>
      <c r="AD236" s="1599"/>
      <c r="AE236" s="1599"/>
      <c r="AF236" s="1599"/>
      <c r="AG236" s="1599"/>
      <c r="AH236" s="1599"/>
      <c r="AI236" s="1599"/>
      <c r="AJ236" s="1599"/>
      <c r="AK236" s="1599"/>
      <c r="AL236" s="1599"/>
      <c r="AM236" s="1599"/>
      <c r="AN236" s="1599"/>
      <c r="AO236" s="1599"/>
      <c r="AP236" s="1599"/>
      <c r="AQ236" s="1599"/>
      <c r="AR236" s="1599"/>
      <c r="AS236" s="1599"/>
      <c r="AT236" s="1599"/>
      <c r="AU236" s="1599"/>
      <c r="AV236" s="1599"/>
      <c r="AW236" s="1599"/>
      <c r="AX236" s="1599"/>
      <c r="AY236" s="1599"/>
      <c r="AZ236" s="1599"/>
      <c r="BA236" s="1599"/>
      <c r="BB236" s="1599"/>
      <c r="BC236" s="1599"/>
      <c r="BD236" s="1599"/>
      <c r="BE236" s="1599"/>
      <c r="BF236" s="1599"/>
      <c r="BG236" s="1599"/>
      <c r="BH236" s="1599"/>
      <c r="BI236" s="1599"/>
      <c r="BJ236" s="1599"/>
      <c r="BK236" s="1599"/>
      <c r="BL236" s="1599"/>
      <c r="BM236" s="1599"/>
      <c r="BN236" s="1599"/>
      <c r="BO236" s="1599"/>
      <c r="BP236" s="1599"/>
      <c r="BQ236" s="1599"/>
      <c r="BR236" s="1599"/>
      <c r="BS236" s="1599"/>
      <c r="BT236" s="1600"/>
      <c r="BU236" s="433"/>
      <c r="BV236" s="433"/>
      <c r="BW236" s="433"/>
      <c r="BX236" s="433"/>
      <c r="BY236" s="433"/>
      <c r="BZ236" s="433"/>
      <c r="CA236" s="433"/>
      <c r="CB236" s="433"/>
      <c r="CC236" s="433"/>
      <c r="CD236" s="433"/>
      <c r="CE236" s="433"/>
      <c r="CF236" s="443"/>
      <c r="CS236" s="432"/>
      <c r="CT236" s="433"/>
      <c r="CU236" s="433"/>
      <c r="CV236" s="433"/>
      <c r="CW236" s="433"/>
      <c r="CX236" s="433"/>
      <c r="CY236" s="433"/>
      <c r="CZ236" s="433"/>
      <c r="DA236" s="433"/>
      <c r="DB236" s="433"/>
      <c r="DC236" s="433"/>
      <c r="DD236" s="433"/>
      <c r="DE236" s="1598"/>
      <c r="DF236" s="1599"/>
      <c r="DG236" s="1599"/>
      <c r="DH236" s="1599"/>
      <c r="DI236" s="1599"/>
      <c r="DJ236" s="1599"/>
      <c r="DK236" s="1599"/>
      <c r="DL236" s="1599"/>
      <c r="DM236" s="1599"/>
      <c r="DN236" s="1599"/>
      <c r="DO236" s="1599"/>
      <c r="DP236" s="1599"/>
      <c r="DQ236" s="1599"/>
      <c r="DR236" s="1599"/>
      <c r="DS236" s="1599"/>
      <c r="DT236" s="1599"/>
      <c r="DU236" s="1599"/>
      <c r="DV236" s="1599"/>
      <c r="DW236" s="1599"/>
      <c r="DX236" s="1599"/>
      <c r="DY236" s="1599"/>
      <c r="DZ236" s="1599"/>
      <c r="EA236" s="1599"/>
      <c r="EB236" s="1599"/>
      <c r="EC236" s="1599"/>
      <c r="ED236" s="1599"/>
      <c r="EE236" s="1599"/>
      <c r="EF236" s="1599"/>
      <c r="EG236" s="1599"/>
      <c r="EH236" s="1599"/>
      <c r="EI236" s="1599"/>
      <c r="EJ236" s="1599"/>
      <c r="EK236" s="1599"/>
      <c r="EL236" s="1599"/>
      <c r="EM236" s="1599"/>
      <c r="EN236" s="1599"/>
      <c r="EO236" s="1599"/>
      <c r="EP236" s="1599"/>
      <c r="EQ236" s="1599"/>
      <c r="ER236" s="1599"/>
      <c r="ES236" s="1599"/>
      <c r="ET236" s="1599"/>
      <c r="EU236" s="1599"/>
      <c r="EV236" s="1599"/>
      <c r="EW236" s="1599"/>
      <c r="EX236" s="1599"/>
      <c r="EY236" s="1599"/>
      <c r="EZ236" s="1599"/>
      <c r="FA236" s="1599"/>
      <c r="FB236" s="1599"/>
      <c r="FC236" s="1599"/>
      <c r="FD236" s="1599"/>
      <c r="FE236" s="1599"/>
      <c r="FF236" s="1599"/>
      <c r="FG236" s="1599"/>
      <c r="FH236" s="1599"/>
      <c r="FI236" s="1599"/>
      <c r="FJ236" s="1600"/>
      <c r="FK236" s="433"/>
      <c r="FL236" s="433"/>
      <c r="FM236" s="433"/>
      <c r="FN236" s="433"/>
      <c r="FO236" s="433"/>
      <c r="FP236" s="433"/>
      <c r="FQ236" s="433"/>
      <c r="FR236" s="433"/>
      <c r="FS236" s="433"/>
      <c r="FT236" s="433"/>
      <c r="FU236" s="433"/>
      <c r="FV236" s="443"/>
    </row>
    <row r="237" spans="3:199" s="431" customFormat="1" ht="3.75" customHeight="1" x14ac:dyDescent="0.15">
      <c r="C237" s="446"/>
      <c r="D237" s="433"/>
      <c r="E237" s="433"/>
      <c r="F237" s="433"/>
      <c r="G237" s="433"/>
      <c r="H237" s="433"/>
      <c r="I237" s="433"/>
      <c r="J237" s="433"/>
      <c r="K237" s="433"/>
      <c r="L237" s="433"/>
      <c r="M237" s="433"/>
      <c r="N237" s="433"/>
      <c r="O237" s="1598"/>
      <c r="P237" s="1599"/>
      <c r="Q237" s="1599"/>
      <c r="R237" s="1599"/>
      <c r="S237" s="1599"/>
      <c r="T237" s="1599"/>
      <c r="U237" s="1599"/>
      <c r="V237" s="1599"/>
      <c r="W237" s="1599"/>
      <c r="X237" s="1599"/>
      <c r="Y237" s="1599"/>
      <c r="Z237" s="1599"/>
      <c r="AA237" s="1599"/>
      <c r="AB237" s="1599"/>
      <c r="AC237" s="1599"/>
      <c r="AD237" s="1599"/>
      <c r="AE237" s="1599"/>
      <c r="AF237" s="1599"/>
      <c r="AG237" s="1599"/>
      <c r="AH237" s="1599"/>
      <c r="AI237" s="1599"/>
      <c r="AJ237" s="1599"/>
      <c r="AK237" s="1599"/>
      <c r="AL237" s="1599"/>
      <c r="AM237" s="1599"/>
      <c r="AN237" s="1599"/>
      <c r="AO237" s="1599"/>
      <c r="AP237" s="1599"/>
      <c r="AQ237" s="1599"/>
      <c r="AR237" s="1599"/>
      <c r="AS237" s="1599"/>
      <c r="AT237" s="1599"/>
      <c r="AU237" s="1599"/>
      <c r="AV237" s="1599"/>
      <c r="AW237" s="1599"/>
      <c r="AX237" s="1599"/>
      <c r="AY237" s="1599"/>
      <c r="AZ237" s="1599"/>
      <c r="BA237" s="1599"/>
      <c r="BB237" s="1599"/>
      <c r="BC237" s="1599"/>
      <c r="BD237" s="1599"/>
      <c r="BE237" s="1599"/>
      <c r="BF237" s="1599"/>
      <c r="BG237" s="1599"/>
      <c r="BH237" s="1599"/>
      <c r="BI237" s="1599"/>
      <c r="BJ237" s="1599"/>
      <c r="BK237" s="1599"/>
      <c r="BL237" s="1599"/>
      <c r="BM237" s="1599"/>
      <c r="BN237" s="1599"/>
      <c r="BO237" s="1599"/>
      <c r="BP237" s="1599"/>
      <c r="BQ237" s="1599"/>
      <c r="BR237" s="1599"/>
      <c r="BS237" s="1599"/>
      <c r="BT237" s="1600"/>
      <c r="BU237" s="433"/>
      <c r="BV237" s="433"/>
      <c r="BW237" s="433"/>
      <c r="BX237" s="433"/>
      <c r="BY237" s="433"/>
      <c r="BZ237" s="433"/>
      <c r="CA237" s="433"/>
      <c r="CB237" s="433"/>
      <c r="CC237" s="433"/>
      <c r="CD237" s="433"/>
      <c r="CE237" s="433"/>
      <c r="CF237" s="443"/>
      <c r="CS237" s="446"/>
      <c r="CT237" s="433"/>
      <c r="CU237" s="433"/>
      <c r="CV237" s="433"/>
      <c r="CW237" s="433"/>
      <c r="CX237" s="433"/>
      <c r="CY237" s="433"/>
      <c r="CZ237" s="433"/>
      <c r="DA237" s="433"/>
      <c r="DB237" s="433"/>
      <c r="DC237" s="433"/>
      <c r="DD237" s="433"/>
      <c r="DE237" s="1598"/>
      <c r="DF237" s="1599"/>
      <c r="DG237" s="1599"/>
      <c r="DH237" s="1599"/>
      <c r="DI237" s="1599"/>
      <c r="DJ237" s="1599"/>
      <c r="DK237" s="1599"/>
      <c r="DL237" s="1599"/>
      <c r="DM237" s="1599"/>
      <c r="DN237" s="1599"/>
      <c r="DO237" s="1599"/>
      <c r="DP237" s="1599"/>
      <c r="DQ237" s="1599"/>
      <c r="DR237" s="1599"/>
      <c r="DS237" s="1599"/>
      <c r="DT237" s="1599"/>
      <c r="DU237" s="1599"/>
      <c r="DV237" s="1599"/>
      <c r="DW237" s="1599"/>
      <c r="DX237" s="1599"/>
      <c r="DY237" s="1599"/>
      <c r="DZ237" s="1599"/>
      <c r="EA237" s="1599"/>
      <c r="EB237" s="1599"/>
      <c r="EC237" s="1599"/>
      <c r="ED237" s="1599"/>
      <c r="EE237" s="1599"/>
      <c r="EF237" s="1599"/>
      <c r="EG237" s="1599"/>
      <c r="EH237" s="1599"/>
      <c r="EI237" s="1599"/>
      <c r="EJ237" s="1599"/>
      <c r="EK237" s="1599"/>
      <c r="EL237" s="1599"/>
      <c r="EM237" s="1599"/>
      <c r="EN237" s="1599"/>
      <c r="EO237" s="1599"/>
      <c r="EP237" s="1599"/>
      <c r="EQ237" s="1599"/>
      <c r="ER237" s="1599"/>
      <c r="ES237" s="1599"/>
      <c r="ET237" s="1599"/>
      <c r="EU237" s="1599"/>
      <c r="EV237" s="1599"/>
      <c r="EW237" s="1599"/>
      <c r="EX237" s="1599"/>
      <c r="EY237" s="1599"/>
      <c r="EZ237" s="1599"/>
      <c r="FA237" s="1599"/>
      <c r="FB237" s="1599"/>
      <c r="FC237" s="1599"/>
      <c r="FD237" s="1599"/>
      <c r="FE237" s="1599"/>
      <c r="FF237" s="1599"/>
      <c r="FG237" s="1599"/>
      <c r="FH237" s="1599"/>
      <c r="FI237" s="1599"/>
      <c r="FJ237" s="1600"/>
      <c r="FK237" s="433"/>
      <c r="FL237" s="433"/>
      <c r="FM237" s="433"/>
      <c r="FN237" s="433"/>
      <c r="FO237" s="433"/>
      <c r="FP237" s="433"/>
      <c r="FQ237" s="433"/>
      <c r="FR237" s="433"/>
      <c r="FS237" s="433"/>
      <c r="FT237" s="433"/>
      <c r="FU237" s="433"/>
      <c r="FV237" s="443"/>
    </row>
    <row r="238" spans="3:199" s="431" customFormat="1" ht="3.75" customHeight="1" x14ac:dyDescent="0.15">
      <c r="C238" s="446"/>
      <c r="D238" s="433"/>
      <c r="E238" s="433"/>
      <c r="F238" s="433"/>
      <c r="G238" s="433"/>
      <c r="H238" s="433"/>
      <c r="I238" s="433"/>
      <c r="J238" s="433"/>
      <c r="K238" s="433"/>
      <c r="L238" s="433"/>
      <c r="M238" s="433"/>
      <c r="N238" s="433"/>
      <c r="O238" s="1598"/>
      <c r="P238" s="1599"/>
      <c r="Q238" s="1599"/>
      <c r="R238" s="1599"/>
      <c r="S238" s="1599"/>
      <c r="T238" s="1599"/>
      <c r="U238" s="1599"/>
      <c r="V238" s="1599"/>
      <c r="W238" s="1599"/>
      <c r="X238" s="1599"/>
      <c r="Y238" s="1599"/>
      <c r="Z238" s="1599"/>
      <c r="AA238" s="1599"/>
      <c r="AB238" s="1599"/>
      <c r="AC238" s="1599"/>
      <c r="AD238" s="1599"/>
      <c r="AE238" s="1599"/>
      <c r="AF238" s="1599"/>
      <c r="AG238" s="1599"/>
      <c r="AH238" s="1599"/>
      <c r="AI238" s="1599"/>
      <c r="AJ238" s="1599"/>
      <c r="AK238" s="1599"/>
      <c r="AL238" s="1599"/>
      <c r="AM238" s="1599"/>
      <c r="AN238" s="1599"/>
      <c r="AO238" s="1599"/>
      <c r="AP238" s="1599"/>
      <c r="AQ238" s="1599"/>
      <c r="AR238" s="1599"/>
      <c r="AS238" s="1599"/>
      <c r="AT238" s="1599"/>
      <c r="AU238" s="1599"/>
      <c r="AV238" s="1599"/>
      <c r="AW238" s="1599"/>
      <c r="AX238" s="1599"/>
      <c r="AY238" s="1599"/>
      <c r="AZ238" s="1599"/>
      <c r="BA238" s="1599"/>
      <c r="BB238" s="1599"/>
      <c r="BC238" s="1599"/>
      <c r="BD238" s="1599"/>
      <c r="BE238" s="1599"/>
      <c r="BF238" s="1599"/>
      <c r="BG238" s="1599"/>
      <c r="BH238" s="1599"/>
      <c r="BI238" s="1599"/>
      <c r="BJ238" s="1599"/>
      <c r="BK238" s="1599"/>
      <c r="BL238" s="1599"/>
      <c r="BM238" s="1599"/>
      <c r="BN238" s="1599"/>
      <c r="BO238" s="1599"/>
      <c r="BP238" s="1599"/>
      <c r="BQ238" s="1599"/>
      <c r="BR238" s="1599"/>
      <c r="BS238" s="1599"/>
      <c r="BT238" s="1600"/>
      <c r="BU238" s="433"/>
      <c r="BV238" s="433"/>
      <c r="BW238" s="433"/>
      <c r="BX238" s="433"/>
      <c r="BY238" s="433"/>
      <c r="BZ238" s="433"/>
      <c r="CA238" s="433"/>
      <c r="CB238" s="433"/>
      <c r="CC238" s="433"/>
      <c r="CD238" s="433"/>
      <c r="CE238" s="433"/>
      <c r="CF238" s="443"/>
      <c r="CS238" s="446"/>
      <c r="CT238" s="433"/>
      <c r="CU238" s="433"/>
      <c r="CV238" s="433"/>
      <c r="CW238" s="433"/>
      <c r="CX238" s="433"/>
      <c r="CY238" s="433"/>
      <c r="CZ238" s="433"/>
      <c r="DA238" s="433"/>
      <c r="DB238" s="433"/>
      <c r="DC238" s="433"/>
      <c r="DD238" s="433"/>
      <c r="DE238" s="1598"/>
      <c r="DF238" s="1599"/>
      <c r="DG238" s="1599"/>
      <c r="DH238" s="1599"/>
      <c r="DI238" s="1599"/>
      <c r="DJ238" s="1599"/>
      <c r="DK238" s="1599"/>
      <c r="DL238" s="1599"/>
      <c r="DM238" s="1599"/>
      <c r="DN238" s="1599"/>
      <c r="DO238" s="1599"/>
      <c r="DP238" s="1599"/>
      <c r="DQ238" s="1599"/>
      <c r="DR238" s="1599"/>
      <c r="DS238" s="1599"/>
      <c r="DT238" s="1599"/>
      <c r="DU238" s="1599"/>
      <c r="DV238" s="1599"/>
      <c r="DW238" s="1599"/>
      <c r="DX238" s="1599"/>
      <c r="DY238" s="1599"/>
      <c r="DZ238" s="1599"/>
      <c r="EA238" s="1599"/>
      <c r="EB238" s="1599"/>
      <c r="EC238" s="1599"/>
      <c r="ED238" s="1599"/>
      <c r="EE238" s="1599"/>
      <c r="EF238" s="1599"/>
      <c r="EG238" s="1599"/>
      <c r="EH238" s="1599"/>
      <c r="EI238" s="1599"/>
      <c r="EJ238" s="1599"/>
      <c r="EK238" s="1599"/>
      <c r="EL238" s="1599"/>
      <c r="EM238" s="1599"/>
      <c r="EN238" s="1599"/>
      <c r="EO238" s="1599"/>
      <c r="EP238" s="1599"/>
      <c r="EQ238" s="1599"/>
      <c r="ER238" s="1599"/>
      <c r="ES238" s="1599"/>
      <c r="ET238" s="1599"/>
      <c r="EU238" s="1599"/>
      <c r="EV238" s="1599"/>
      <c r="EW238" s="1599"/>
      <c r="EX238" s="1599"/>
      <c r="EY238" s="1599"/>
      <c r="EZ238" s="1599"/>
      <c r="FA238" s="1599"/>
      <c r="FB238" s="1599"/>
      <c r="FC238" s="1599"/>
      <c r="FD238" s="1599"/>
      <c r="FE238" s="1599"/>
      <c r="FF238" s="1599"/>
      <c r="FG238" s="1599"/>
      <c r="FH238" s="1599"/>
      <c r="FI238" s="1599"/>
      <c r="FJ238" s="1600"/>
      <c r="FK238" s="433"/>
      <c r="FL238" s="433"/>
      <c r="FM238" s="433"/>
      <c r="FN238" s="433"/>
      <c r="FO238" s="433"/>
      <c r="FP238" s="433"/>
      <c r="FQ238" s="433"/>
      <c r="FR238" s="433"/>
      <c r="FS238" s="433"/>
      <c r="FT238" s="433"/>
      <c r="FU238" s="433"/>
      <c r="FV238" s="443"/>
    </row>
    <row r="239" spans="3:199" s="431" customFormat="1" ht="3.75" customHeight="1" x14ac:dyDescent="0.15">
      <c r="C239" s="446"/>
      <c r="D239" s="433"/>
      <c r="E239" s="433"/>
      <c r="F239" s="433"/>
      <c r="G239" s="433"/>
      <c r="H239" s="433"/>
      <c r="I239" s="433"/>
      <c r="J239" s="433"/>
      <c r="K239" s="433"/>
      <c r="L239" s="433"/>
      <c r="M239" s="433"/>
      <c r="N239" s="433"/>
      <c r="O239" s="1598"/>
      <c r="P239" s="1599"/>
      <c r="Q239" s="1599"/>
      <c r="R239" s="1599"/>
      <c r="S239" s="1599"/>
      <c r="T239" s="1599"/>
      <c r="U239" s="1599"/>
      <c r="V239" s="1599"/>
      <c r="W239" s="1599"/>
      <c r="X239" s="1599"/>
      <c r="Y239" s="1599"/>
      <c r="Z239" s="1599"/>
      <c r="AA239" s="1599"/>
      <c r="AB239" s="1599"/>
      <c r="AC239" s="1599"/>
      <c r="AD239" s="1599"/>
      <c r="AE239" s="1599"/>
      <c r="AF239" s="1599"/>
      <c r="AG239" s="1599"/>
      <c r="AH239" s="1599"/>
      <c r="AI239" s="1599"/>
      <c r="AJ239" s="1599"/>
      <c r="AK239" s="1599"/>
      <c r="AL239" s="1599"/>
      <c r="AM239" s="1599"/>
      <c r="AN239" s="1599"/>
      <c r="AO239" s="1599"/>
      <c r="AP239" s="1599"/>
      <c r="AQ239" s="1599"/>
      <c r="AR239" s="1599"/>
      <c r="AS239" s="1599"/>
      <c r="AT239" s="1599"/>
      <c r="AU239" s="1599"/>
      <c r="AV239" s="1599"/>
      <c r="AW239" s="1599"/>
      <c r="AX239" s="1599"/>
      <c r="AY239" s="1599"/>
      <c r="AZ239" s="1599"/>
      <c r="BA239" s="1599"/>
      <c r="BB239" s="1599"/>
      <c r="BC239" s="1599"/>
      <c r="BD239" s="1599"/>
      <c r="BE239" s="1599"/>
      <c r="BF239" s="1599"/>
      <c r="BG239" s="1599"/>
      <c r="BH239" s="1599"/>
      <c r="BI239" s="1599"/>
      <c r="BJ239" s="1599"/>
      <c r="BK239" s="1599"/>
      <c r="BL239" s="1599"/>
      <c r="BM239" s="1599"/>
      <c r="BN239" s="1599"/>
      <c r="BO239" s="1599"/>
      <c r="BP239" s="1599"/>
      <c r="BQ239" s="1599"/>
      <c r="BR239" s="1599"/>
      <c r="BS239" s="1599"/>
      <c r="BT239" s="1600"/>
      <c r="BU239" s="433"/>
      <c r="BV239" s="433"/>
      <c r="BW239" s="433"/>
      <c r="BX239" s="433"/>
      <c r="BY239" s="433"/>
      <c r="BZ239" s="433"/>
      <c r="CA239" s="433"/>
      <c r="CB239" s="433"/>
      <c r="CC239" s="433"/>
      <c r="CD239" s="433"/>
      <c r="CE239" s="433"/>
      <c r="CF239" s="443"/>
      <c r="CS239" s="446"/>
      <c r="CT239" s="433"/>
      <c r="CU239" s="433"/>
      <c r="CV239" s="433"/>
      <c r="CW239" s="433"/>
      <c r="CX239" s="433"/>
      <c r="CY239" s="433"/>
      <c r="CZ239" s="433"/>
      <c r="DA239" s="433"/>
      <c r="DB239" s="433"/>
      <c r="DC239" s="433"/>
      <c r="DD239" s="433"/>
      <c r="DE239" s="1598"/>
      <c r="DF239" s="1599"/>
      <c r="DG239" s="1599"/>
      <c r="DH239" s="1599"/>
      <c r="DI239" s="1599"/>
      <c r="DJ239" s="1599"/>
      <c r="DK239" s="1599"/>
      <c r="DL239" s="1599"/>
      <c r="DM239" s="1599"/>
      <c r="DN239" s="1599"/>
      <c r="DO239" s="1599"/>
      <c r="DP239" s="1599"/>
      <c r="DQ239" s="1599"/>
      <c r="DR239" s="1599"/>
      <c r="DS239" s="1599"/>
      <c r="DT239" s="1599"/>
      <c r="DU239" s="1599"/>
      <c r="DV239" s="1599"/>
      <c r="DW239" s="1599"/>
      <c r="DX239" s="1599"/>
      <c r="DY239" s="1599"/>
      <c r="DZ239" s="1599"/>
      <c r="EA239" s="1599"/>
      <c r="EB239" s="1599"/>
      <c r="EC239" s="1599"/>
      <c r="ED239" s="1599"/>
      <c r="EE239" s="1599"/>
      <c r="EF239" s="1599"/>
      <c r="EG239" s="1599"/>
      <c r="EH239" s="1599"/>
      <c r="EI239" s="1599"/>
      <c r="EJ239" s="1599"/>
      <c r="EK239" s="1599"/>
      <c r="EL239" s="1599"/>
      <c r="EM239" s="1599"/>
      <c r="EN239" s="1599"/>
      <c r="EO239" s="1599"/>
      <c r="EP239" s="1599"/>
      <c r="EQ239" s="1599"/>
      <c r="ER239" s="1599"/>
      <c r="ES239" s="1599"/>
      <c r="ET239" s="1599"/>
      <c r="EU239" s="1599"/>
      <c r="EV239" s="1599"/>
      <c r="EW239" s="1599"/>
      <c r="EX239" s="1599"/>
      <c r="EY239" s="1599"/>
      <c r="EZ239" s="1599"/>
      <c r="FA239" s="1599"/>
      <c r="FB239" s="1599"/>
      <c r="FC239" s="1599"/>
      <c r="FD239" s="1599"/>
      <c r="FE239" s="1599"/>
      <c r="FF239" s="1599"/>
      <c r="FG239" s="1599"/>
      <c r="FH239" s="1599"/>
      <c r="FI239" s="1599"/>
      <c r="FJ239" s="1600"/>
      <c r="FK239" s="433"/>
      <c r="FL239" s="433"/>
      <c r="FM239" s="433"/>
      <c r="FN239" s="433"/>
      <c r="FO239" s="433"/>
      <c r="FP239" s="433"/>
      <c r="FQ239" s="433"/>
      <c r="FR239" s="433"/>
      <c r="FS239" s="433"/>
      <c r="FT239" s="433"/>
      <c r="FU239" s="433"/>
      <c r="FV239" s="443"/>
    </row>
    <row r="240" spans="3:199" s="431" customFormat="1" ht="3.75" customHeight="1" x14ac:dyDescent="0.15">
      <c r="C240" s="446"/>
      <c r="D240" s="433"/>
      <c r="E240" s="433"/>
      <c r="F240" s="433"/>
      <c r="G240" s="433"/>
      <c r="H240" s="433"/>
      <c r="I240" s="433"/>
      <c r="J240" s="433"/>
      <c r="K240" s="433"/>
      <c r="L240" s="433"/>
      <c r="M240" s="433"/>
      <c r="N240" s="433"/>
      <c r="O240" s="1598"/>
      <c r="P240" s="1599"/>
      <c r="Q240" s="1599"/>
      <c r="R240" s="1599"/>
      <c r="S240" s="1599"/>
      <c r="T240" s="1599"/>
      <c r="U240" s="1599"/>
      <c r="V240" s="1599"/>
      <c r="W240" s="1599"/>
      <c r="X240" s="1599"/>
      <c r="Y240" s="1599"/>
      <c r="Z240" s="1599"/>
      <c r="AA240" s="1599"/>
      <c r="AB240" s="1599"/>
      <c r="AC240" s="1599"/>
      <c r="AD240" s="1599"/>
      <c r="AE240" s="1599"/>
      <c r="AF240" s="1599"/>
      <c r="AG240" s="1599"/>
      <c r="AH240" s="1599"/>
      <c r="AI240" s="1599"/>
      <c r="AJ240" s="1599"/>
      <c r="AK240" s="1599"/>
      <c r="AL240" s="1599"/>
      <c r="AM240" s="1599"/>
      <c r="AN240" s="1599"/>
      <c r="AO240" s="1599"/>
      <c r="AP240" s="1599"/>
      <c r="AQ240" s="1599"/>
      <c r="AR240" s="1599"/>
      <c r="AS240" s="1599"/>
      <c r="AT240" s="1599"/>
      <c r="AU240" s="1599"/>
      <c r="AV240" s="1599"/>
      <c r="AW240" s="1599"/>
      <c r="AX240" s="1599"/>
      <c r="AY240" s="1599"/>
      <c r="AZ240" s="1599"/>
      <c r="BA240" s="1599"/>
      <c r="BB240" s="1599"/>
      <c r="BC240" s="1599"/>
      <c r="BD240" s="1599"/>
      <c r="BE240" s="1599"/>
      <c r="BF240" s="1599"/>
      <c r="BG240" s="1599"/>
      <c r="BH240" s="1599"/>
      <c r="BI240" s="1599"/>
      <c r="BJ240" s="1599"/>
      <c r="BK240" s="1599"/>
      <c r="BL240" s="1599"/>
      <c r="BM240" s="1599"/>
      <c r="BN240" s="1599"/>
      <c r="BO240" s="1599"/>
      <c r="BP240" s="1599"/>
      <c r="BQ240" s="1599"/>
      <c r="BR240" s="1599"/>
      <c r="BS240" s="1599"/>
      <c r="BT240" s="1600"/>
      <c r="BU240" s="433"/>
      <c r="BV240" s="433"/>
      <c r="BW240" s="433"/>
      <c r="BX240" s="433"/>
      <c r="BY240" s="433"/>
      <c r="BZ240" s="433"/>
      <c r="CA240" s="433"/>
      <c r="CB240" s="433"/>
      <c r="CC240" s="433"/>
      <c r="CD240" s="433"/>
      <c r="CE240" s="433"/>
      <c r="CF240" s="443"/>
      <c r="CS240" s="446"/>
      <c r="CT240" s="433"/>
      <c r="CU240" s="433"/>
      <c r="CV240" s="433"/>
      <c r="CW240" s="433"/>
      <c r="CX240" s="433"/>
      <c r="CY240" s="433"/>
      <c r="CZ240" s="433"/>
      <c r="DA240" s="433"/>
      <c r="DB240" s="433"/>
      <c r="DC240" s="433"/>
      <c r="DD240" s="433"/>
      <c r="DE240" s="1598"/>
      <c r="DF240" s="1599"/>
      <c r="DG240" s="1599"/>
      <c r="DH240" s="1599"/>
      <c r="DI240" s="1599"/>
      <c r="DJ240" s="1599"/>
      <c r="DK240" s="1599"/>
      <c r="DL240" s="1599"/>
      <c r="DM240" s="1599"/>
      <c r="DN240" s="1599"/>
      <c r="DO240" s="1599"/>
      <c r="DP240" s="1599"/>
      <c r="DQ240" s="1599"/>
      <c r="DR240" s="1599"/>
      <c r="DS240" s="1599"/>
      <c r="DT240" s="1599"/>
      <c r="DU240" s="1599"/>
      <c r="DV240" s="1599"/>
      <c r="DW240" s="1599"/>
      <c r="DX240" s="1599"/>
      <c r="DY240" s="1599"/>
      <c r="DZ240" s="1599"/>
      <c r="EA240" s="1599"/>
      <c r="EB240" s="1599"/>
      <c r="EC240" s="1599"/>
      <c r="ED240" s="1599"/>
      <c r="EE240" s="1599"/>
      <c r="EF240" s="1599"/>
      <c r="EG240" s="1599"/>
      <c r="EH240" s="1599"/>
      <c r="EI240" s="1599"/>
      <c r="EJ240" s="1599"/>
      <c r="EK240" s="1599"/>
      <c r="EL240" s="1599"/>
      <c r="EM240" s="1599"/>
      <c r="EN240" s="1599"/>
      <c r="EO240" s="1599"/>
      <c r="EP240" s="1599"/>
      <c r="EQ240" s="1599"/>
      <c r="ER240" s="1599"/>
      <c r="ES240" s="1599"/>
      <c r="ET240" s="1599"/>
      <c r="EU240" s="1599"/>
      <c r="EV240" s="1599"/>
      <c r="EW240" s="1599"/>
      <c r="EX240" s="1599"/>
      <c r="EY240" s="1599"/>
      <c r="EZ240" s="1599"/>
      <c r="FA240" s="1599"/>
      <c r="FB240" s="1599"/>
      <c r="FC240" s="1599"/>
      <c r="FD240" s="1599"/>
      <c r="FE240" s="1599"/>
      <c r="FF240" s="1599"/>
      <c r="FG240" s="1599"/>
      <c r="FH240" s="1599"/>
      <c r="FI240" s="1599"/>
      <c r="FJ240" s="1600"/>
      <c r="FK240" s="433"/>
      <c r="FL240" s="433"/>
      <c r="FM240" s="433"/>
      <c r="FN240" s="433"/>
      <c r="FO240" s="433"/>
      <c r="FP240" s="433"/>
      <c r="FQ240" s="433"/>
      <c r="FR240" s="433"/>
      <c r="FS240" s="433"/>
      <c r="FT240" s="433"/>
      <c r="FU240" s="433"/>
      <c r="FV240" s="443"/>
    </row>
    <row r="241" spans="3:178" s="431" customFormat="1" ht="3.75" customHeight="1" x14ac:dyDescent="0.15">
      <c r="C241" s="446"/>
      <c r="D241" s="433"/>
      <c r="E241" s="433"/>
      <c r="F241" s="433"/>
      <c r="G241" s="433"/>
      <c r="H241" s="433"/>
      <c r="I241" s="433"/>
      <c r="J241" s="433"/>
      <c r="K241" s="433"/>
      <c r="L241" s="433"/>
      <c r="M241" s="433"/>
      <c r="N241" s="433"/>
      <c r="O241" s="1598"/>
      <c r="P241" s="1599"/>
      <c r="Q241" s="1599"/>
      <c r="R241" s="1599"/>
      <c r="S241" s="1599"/>
      <c r="T241" s="1599"/>
      <c r="U241" s="1599"/>
      <c r="V241" s="1599"/>
      <c r="W241" s="1599"/>
      <c r="X241" s="1599"/>
      <c r="Y241" s="1599"/>
      <c r="Z241" s="1599"/>
      <c r="AA241" s="1599"/>
      <c r="AB241" s="1599"/>
      <c r="AC241" s="1599"/>
      <c r="AD241" s="1599"/>
      <c r="AE241" s="1599"/>
      <c r="AF241" s="1599"/>
      <c r="AG241" s="1599"/>
      <c r="AH241" s="1599"/>
      <c r="AI241" s="1599"/>
      <c r="AJ241" s="1599"/>
      <c r="AK241" s="1599"/>
      <c r="AL241" s="1599"/>
      <c r="AM241" s="1599"/>
      <c r="AN241" s="1599"/>
      <c r="AO241" s="1599"/>
      <c r="AP241" s="1599"/>
      <c r="AQ241" s="1599"/>
      <c r="AR241" s="1599"/>
      <c r="AS241" s="1599"/>
      <c r="AT241" s="1599"/>
      <c r="AU241" s="1599"/>
      <c r="AV241" s="1599"/>
      <c r="AW241" s="1599"/>
      <c r="AX241" s="1599"/>
      <c r="AY241" s="1599"/>
      <c r="AZ241" s="1599"/>
      <c r="BA241" s="1599"/>
      <c r="BB241" s="1599"/>
      <c r="BC241" s="1599"/>
      <c r="BD241" s="1599"/>
      <c r="BE241" s="1599"/>
      <c r="BF241" s="1599"/>
      <c r="BG241" s="1599"/>
      <c r="BH241" s="1599"/>
      <c r="BI241" s="1599"/>
      <c r="BJ241" s="1599"/>
      <c r="BK241" s="1599"/>
      <c r="BL241" s="1599"/>
      <c r="BM241" s="1599"/>
      <c r="BN241" s="1599"/>
      <c r="BO241" s="1599"/>
      <c r="BP241" s="1599"/>
      <c r="BQ241" s="1599"/>
      <c r="BR241" s="1599"/>
      <c r="BS241" s="1599"/>
      <c r="BT241" s="1600"/>
      <c r="BU241" s="433"/>
      <c r="BV241" s="433"/>
      <c r="BW241" s="433"/>
      <c r="BX241" s="433"/>
      <c r="BY241" s="433"/>
      <c r="BZ241" s="433"/>
      <c r="CA241" s="433"/>
      <c r="CB241" s="433"/>
      <c r="CC241" s="433"/>
      <c r="CD241" s="433"/>
      <c r="CE241" s="433"/>
      <c r="CF241" s="443"/>
      <c r="CS241" s="446"/>
      <c r="CT241" s="433"/>
      <c r="CU241" s="433"/>
      <c r="CV241" s="433"/>
      <c r="CW241" s="433"/>
      <c r="CX241" s="433"/>
      <c r="CY241" s="433"/>
      <c r="CZ241" s="433"/>
      <c r="DA241" s="433"/>
      <c r="DB241" s="433"/>
      <c r="DC241" s="433"/>
      <c r="DD241" s="433"/>
      <c r="DE241" s="1598"/>
      <c r="DF241" s="1599"/>
      <c r="DG241" s="1599"/>
      <c r="DH241" s="1599"/>
      <c r="DI241" s="1599"/>
      <c r="DJ241" s="1599"/>
      <c r="DK241" s="1599"/>
      <c r="DL241" s="1599"/>
      <c r="DM241" s="1599"/>
      <c r="DN241" s="1599"/>
      <c r="DO241" s="1599"/>
      <c r="DP241" s="1599"/>
      <c r="DQ241" s="1599"/>
      <c r="DR241" s="1599"/>
      <c r="DS241" s="1599"/>
      <c r="DT241" s="1599"/>
      <c r="DU241" s="1599"/>
      <c r="DV241" s="1599"/>
      <c r="DW241" s="1599"/>
      <c r="DX241" s="1599"/>
      <c r="DY241" s="1599"/>
      <c r="DZ241" s="1599"/>
      <c r="EA241" s="1599"/>
      <c r="EB241" s="1599"/>
      <c r="EC241" s="1599"/>
      <c r="ED241" s="1599"/>
      <c r="EE241" s="1599"/>
      <c r="EF241" s="1599"/>
      <c r="EG241" s="1599"/>
      <c r="EH241" s="1599"/>
      <c r="EI241" s="1599"/>
      <c r="EJ241" s="1599"/>
      <c r="EK241" s="1599"/>
      <c r="EL241" s="1599"/>
      <c r="EM241" s="1599"/>
      <c r="EN241" s="1599"/>
      <c r="EO241" s="1599"/>
      <c r="EP241" s="1599"/>
      <c r="EQ241" s="1599"/>
      <c r="ER241" s="1599"/>
      <c r="ES241" s="1599"/>
      <c r="ET241" s="1599"/>
      <c r="EU241" s="1599"/>
      <c r="EV241" s="1599"/>
      <c r="EW241" s="1599"/>
      <c r="EX241" s="1599"/>
      <c r="EY241" s="1599"/>
      <c r="EZ241" s="1599"/>
      <c r="FA241" s="1599"/>
      <c r="FB241" s="1599"/>
      <c r="FC241" s="1599"/>
      <c r="FD241" s="1599"/>
      <c r="FE241" s="1599"/>
      <c r="FF241" s="1599"/>
      <c r="FG241" s="1599"/>
      <c r="FH241" s="1599"/>
      <c r="FI241" s="1599"/>
      <c r="FJ241" s="1600"/>
      <c r="FK241" s="433"/>
      <c r="FL241" s="433"/>
      <c r="FM241" s="433"/>
      <c r="FN241" s="433"/>
      <c r="FO241" s="433"/>
      <c r="FP241" s="433"/>
      <c r="FQ241" s="433"/>
      <c r="FR241" s="433"/>
      <c r="FS241" s="433"/>
      <c r="FT241" s="433"/>
      <c r="FU241" s="433"/>
      <c r="FV241" s="443"/>
    </row>
    <row r="242" spans="3:178" s="431" customFormat="1" ht="3.75" customHeight="1" x14ac:dyDescent="0.15">
      <c r="C242" s="446"/>
      <c r="D242" s="433"/>
      <c r="E242" s="433"/>
      <c r="F242" s="433"/>
      <c r="G242" s="433"/>
      <c r="H242" s="433"/>
      <c r="I242" s="433"/>
      <c r="J242" s="433"/>
      <c r="K242" s="433"/>
      <c r="L242" s="433"/>
      <c r="M242" s="433"/>
      <c r="N242" s="433"/>
      <c r="O242" s="1598"/>
      <c r="P242" s="1599"/>
      <c r="Q242" s="1599"/>
      <c r="R242" s="1599"/>
      <c r="S242" s="1599"/>
      <c r="T242" s="1599"/>
      <c r="U242" s="1599"/>
      <c r="V242" s="1599"/>
      <c r="W242" s="1599"/>
      <c r="X242" s="1599"/>
      <c r="Y242" s="1599"/>
      <c r="Z242" s="1599"/>
      <c r="AA242" s="1599"/>
      <c r="AB242" s="1599"/>
      <c r="AC242" s="1599"/>
      <c r="AD242" s="1599"/>
      <c r="AE242" s="1599"/>
      <c r="AF242" s="1599"/>
      <c r="AG242" s="1599"/>
      <c r="AH242" s="1599"/>
      <c r="AI242" s="1599"/>
      <c r="AJ242" s="1599"/>
      <c r="AK242" s="1599"/>
      <c r="AL242" s="1599"/>
      <c r="AM242" s="1599"/>
      <c r="AN242" s="1599"/>
      <c r="AO242" s="1599"/>
      <c r="AP242" s="1599"/>
      <c r="AQ242" s="1599"/>
      <c r="AR242" s="1599"/>
      <c r="AS242" s="1599"/>
      <c r="AT242" s="1599"/>
      <c r="AU242" s="1599"/>
      <c r="AV242" s="1599"/>
      <c r="AW242" s="1599"/>
      <c r="AX242" s="1599"/>
      <c r="AY242" s="1599"/>
      <c r="AZ242" s="1599"/>
      <c r="BA242" s="1599"/>
      <c r="BB242" s="1599"/>
      <c r="BC242" s="1599"/>
      <c r="BD242" s="1599"/>
      <c r="BE242" s="1599"/>
      <c r="BF242" s="1599"/>
      <c r="BG242" s="1599"/>
      <c r="BH242" s="1599"/>
      <c r="BI242" s="1599"/>
      <c r="BJ242" s="1599"/>
      <c r="BK242" s="1599"/>
      <c r="BL242" s="1599"/>
      <c r="BM242" s="1599"/>
      <c r="BN242" s="1599"/>
      <c r="BO242" s="1599"/>
      <c r="BP242" s="1599"/>
      <c r="BQ242" s="1599"/>
      <c r="BR242" s="1599"/>
      <c r="BS242" s="1599"/>
      <c r="BT242" s="1600"/>
      <c r="BU242" s="433"/>
      <c r="BV242" s="433"/>
      <c r="BW242" s="433"/>
      <c r="BX242" s="433"/>
      <c r="BY242" s="433"/>
      <c r="BZ242" s="433"/>
      <c r="CA242" s="433"/>
      <c r="CB242" s="433"/>
      <c r="CC242" s="433"/>
      <c r="CD242" s="433"/>
      <c r="CE242" s="433"/>
      <c r="CF242" s="443"/>
      <c r="CS242" s="446"/>
      <c r="CT242" s="433"/>
      <c r="CU242" s="433"/>
      <c r="CV242" s="433"/>
      <c r="CW242" s="433"/>
      <c r="CX242" s="433"/>
      <c r="CY242" s="433"/>
      <c r="CZ242" s="433"/>
      <c r="DA242" s="433"/>
      <c r="DB242" s="433"/>
      <c r="DC242" s="433"/>
      <c r="DD242" s="433"/>
      <c r="DE242" s="1598"/>
      <c r="DF242" s="1599"/>
      <c r="DG242" s="1599"/>
      <c r="DH242" s="1599"/>
      <c r="DI242" s="1599"/>
      <c r="DJ242" s="1599"/>
      <c r="DK242" s="1599"/>
      <c r="DL242" s="1599"/>
      <c r="DM242" s="1599"/>
      <c r="DN242" s="1599"/>
      <c r="DO242" s="1599"/>
      <c r="DP242" s="1599"/>
      <c r="DQ242" s="1599"/>
      <c r="DR242" s="1599"/>
      <c r="DS242" s="1599"/>
      <c r="DT242" s="1599"/>
      <c r="DU242" s="1599"/>
      <c r="DV242" s="1599"/>
      <c r="DW242" s="1599"/>
      <c r="DX242" s="1599"/>
      <c r="DY242" s="1599"/>
      <c r="DZ242" s="1599"/>
      <c r="EA242" s="1599"/>
      <c r="EB242" s="1599"/>
      <c r="EC242" s="1599"/>
      <c r="ED242" s="1599"/>
      <c r="EE242" s="1599"/>
      <c r="EF242" s="1599"/>
      <c r="EG242" s="1599"/>
      <c r="EH242" s="1599"/>
      <c r="EI242" s="1599"/>
      <c r="EJ242" s="1599"/>
      <c r="EK242" s="1599"/>
      <c r="EL242" s="1599"/>
      <c r="EM242" s="1599"/>
      <c r="EN242" s="1599"/>
      <c r="EO242" s="1599"/>
      <c r="EP242" s="1599"/>
      <c r="EQ242" s="1599"/>
      <c r="ER242" s="1599"/>
      <c r="ES242" s="1599"/>
      <c r="ET242" s="1599"/>
      <c r="EU242" s="1599"/>
      <c r="EV242" s="1599"/>
      <c r="EW242" s="1599"/>
      <c r="EX242" s="1599"/>
      <c r="EY242" s="1599"/>
      <c r="EZ242" s="1599"/>
      <c r="FA242" s="1599"/>
      <c r="FB242" s="1599"/>
      <c r="FC242" s="1599"/>
      <c r="FD242" s="1599"/>
      <c r="FE242" s="1599"/>
      <c r="FF242" s="1599"/>
      <c r="FG242" s="1599"/>
      <c r="FH242" s="1599"/>
      <c r="FI242" s="1599"/>
      <c r="FJ242" s="1600"/>
      <c r="FK242" s="433"/>
      <c r="FL242" s="433"/>
      <c r="FM242" s="433"/>
      <c r="FN242" s="433"/>
      <c r="FO242" s="433"/>
      <c r="FP242" s="433"/>
      <c r="FQ242" s="433"/>
      <c r="FR242" s="433"/>
      <c r="FS242" s="433"/>
      <c r="FT242" s="433"/>
      <c r="FU242" s="433"/>
      <c r="FV242" s="443"/>
    </row>
    <row r="243" spans="3:178" s="431" customFormat="1" ht="3.75" customHeight="1" x14ac:dyDescent="0.15">
      <c r="C243" s="446"/>
      <c r="D243" s="433"/>
      <c r="E243" s="433"/>
      <c r="F243" s="433"/>
      <c r="G243" s="433"/>
      <c r="H243" s="433"/>
      <c r="I243" s="433"/>
      <c r="J243" s="433"/>
      <c r="K243" s="433"/>
      <c r="L243" s="433"/>
      <c r="M243" s="433"/>
      <c r="N243" s="433"/>
      <c r="O243" s="1598"/>
      <c r="P243" s="1599"/>
      <c r="Q243" s="1599"/>
      <c r="R243" s="1599"/>
      <c r="S243" s="1599"/>
      <c r="T243" s="1599"/>
      <c r="U243" s="1599"/>
      <c r="V243" s="1599"/>
      <c r="W243" s="1599"/>
      <c r="X243" s="1599"/>
      <c r="Y243" s="1599"/>
      <c r="Z243" s="1599"/>
      <c r="AA243" s="1599"/>
      <c r="AB243" s="1599"/>
      <c r="AC243" s="1599"/>
      <c r="AD243" s="1599"/>
      <c r="AE243" s="1599"/>
      <c r="AF243" s="1599"/>
      <c r="AG243" s="1599"/>
      <c r="AH243" s="1599"/>
      <c r="AI243" s="1599"/>
      <c r="AJ243" s="1599"/>
      <c r="AK243" s="1599"/>
      <c r="AL243" s="1599"/>
      <c r="AM243" s="1599"/>
      <c r="AN243" s="1599"/>
      <c r="AO243" s="1599"/>
      <c r="AP243" s="1599"/>
      <c r="AQ243" s="1599"/>
      <c r="AR243" s="1599"/>
      <c r="AS243" s="1599"/>
      <c r="AT243" s="1599"/>
      <c r="AU243" s="1599"/>
      <c r="AV243" s="1599"/>
      <c r="AW243" s="1599"/>
      <c r="AX243" s="1599"/>
      <c r="AY243" s="1599"/>
      <c r="AZ243" s="1599"/>
      <c r="BA243" s="1599"/>
      <c r="BB243" s="1599"/>
      <c r="BC243" s="1599"/>
      <c r="BD243" s="1599"/>
      <c r="BE243" s="1599"/>
      <c r="BF243" s="1599"/>
      <c r="BG243" s="1599"/>
      <c r="BH243" s="1599"/>
      <c r="BI243" s="1599"/>
      <c r="BJ243" s="1599"/>
      <c r="BK243" s="1599"/>
      <c r="BL243" s="1599"/>
      <c r="BM243" s="1599"/>
      <c r="BN243" s="1599"/>
      <c r="BO243" s="1599"/>
      <c r="BP243" s="1599"/>
      <c r="BQ243" s="1599"/>
      <c r="BR243" s="1599"/>
      <c r="BS243" s="1599"/>
      <c r="BT243" s="1600"/>
      <c r="BU243" s="433"/>
      <c r="BV243" s="433"/>
      <c r="BW243" s="433"/>
      <c r="BX243" s="433"/>
      <c r="BY243" s="433"/>
      <c r="BZ243" s="433"/>
      <c r="CA243" s="433"/>
      <c r="CB243" s="433"/>
      <c r="CC243" s="433"/>
      <c r="CD243" s="433"/>
      <c r="CE243" s="433"/>
      <c r="CF243" s="443"/>
      <c r="CS243" s="446"/>
      <c r="CT243" s="433"/>
      <c r="CU243" s="433"/>
      <c r="CV243" s="433"/>
      <c r="CW243" s="433"/>
      <c r="CX243" s="433"/>
      <c r="CY243" s="433"/>
      <c r="CZ243" s="433"/>
      <c r="DA243" s="433"/>
      <c r="DB243" s="433"/>
      <c r="DC243" s="433"/>
      <c r="DD243" s="433"/>
      <c r="DE243" s="1598"/>
      <c r="DF243" s="1599"/>
      <c r="DG243" s="1599"/>
      <c r="DH243" s="1599"/>
      <c r="DI243" s="1599"/>
      <c r="DJ243" s="1599"/>
      <c r="DK243" s="1599"/>
      <c r="DL243" s="1599"/>
      <c r="DM243" s="1599"/>
      <c r="DN243" s="1599"/>
      <c r="DO243" s="1599"/>
      <c r="DP243" s="1599"/>
      <c r="DQ243" s="1599"/>
      <c r="DR243" s="1599"/>
      <c r="DS243" s="1599"/>
      <c r="DT243" s="1599"/>
      <c r="DU243" s="1599"/>
      <c r="DV243" s="1599"/>
      <c r="DW243" s="1599"/>
      <c r="DX243" s="1599"/>
      <c r="DY243" s="1599"/>
      <c r="DZ243" s="1599"/>
      <c r="EA243" s="1599"/>
      <c r="EB243" s="1599"/>
      <c r="EC243" s="1599"/>
      <c r="ED243" s="1599"/>
      <c r="EE243" s="1599"/>
      <c r="EF243" s="1599"/>
      <c r="EG243" s="1599"/>
      <c r="EH243" s="1599"/>
      <c r="EI243" s="1599"/>
      <c r="EJ243" s="1599"/>
      <c r="EK243" s="1599"/>
      <c r="EL243" s="1599"/>
      <c r="EM243" s="1599"/>
      <c r="EN243" s="1599"/>
      <c r="EO243" s="1599"/>
      <c r="EP243" s="1599"/>
      <c r="EQ243" s="1599"/>
      <c r="ER243" s="1599"/>
      <c r="ES243" s="1599"/>
      <c r="ET243" s="1599"/>
      <c r="EU243" s="1599"/>
      <c r="EV243" s="1599"/>
      <c r="EW243" s="1599"/>
      <c r="EX243" s="1599"/>
      <c r="EY243" s="1599"/>
      <c r="EZ243" s="1599"/>
      <c r="FA243" s="1599"/>
      <c r="FB243" s="1599"/>
      <c r="FC243" s="1599"/>
      <c r="FD243" s="1599"/>
      <c r="FE243" s="1599"/>
      <c r="FF243" s="1599"/>
      <c r="FG243" s="1599"/>
      <c r="FH243" s="1599"/>
      <c r="FI243" s="1599"/>
      <c r="FJ243" s="1600"/>
      <c r="FK243" s="433"/>
      <c r="FL243" s="433"/>
      <c r="FM243" s="433"/>
      <c r="FN243" s="433"/>
      <c r="FO243" s="433"/>
      <c r="FP243" s="433"/>
      <c r="FQ243" s="433"/>
      <c r="FR243" s="433"/>
      <c r="FS243" s="433"/>
      <c r="FT243" s="433"/>
      <c r="FU243" s="433"/>
      <c r="FV243" s="443"/>
    </row>
    <row r="244" spans="3:178" s="431" customFormat="1" ht="3.75" customHeight="1" x14ac:dyDescent="0.15">
      <c r="C244" s="446"/>
      <c r="D244" s="433"/>
      <c r="E244" s="433"/>
      <c r="F244" s="433"/>
      <c r="G244" s="433"/>
      <c r="H244" s="433"/>
      <c r="I244" s="433"/>
      <c r="J244" s="433"/>
      <c r="K244" s="433"/>
      <c r="L244" s="433"/>
      <c r="M244" s="433"/>
      <c r="N244" s="433"/>
      <c r="O244" s="1598"/>
      <c r="P244" s="1599"/>
      <c r="Q244" s="1599"/>
      <c r="R244" s="1599"/>
      <c r="S244" s="1599"/>
      <c r="T244" s="1599"/>
      <c r="U244" s="1599"/>
      <c r="V244" s="1599"/>
      <c r="W244" s="1599"/>
      <c r="X244" s="1599"/>
      <c r="Y244" s="1599"/>
      <c r="Z244" s="1599"/>
      <c r="AA244" s="1599"/>
      <c r="AB244" s="1599"/>
      <c r="AC244" s="1599"/>
      <c r="AD244" s="1599"/>
      <c r="AE244" s="1599"/>
      <c r="AF244" s="1599"/>
      <c r="AG244" s="1599"/>
      <c r="AH244" s="1599"/>
      <c r="AI244" s="1599"/>
      <c r="AJ244" s="1599"/>
      <c r="AK244" s="1599"/>
      <c r="AL244" s="1599"/>
      <c r="AM244" s="1599"/>
      <c r="AN244" s="1599"/>
      <c r="AO244" s="1599"/>
      <c r="AP244" s="1599"/>
      <c r="AQ244" s="1599"/>
      <c r="AR244" s="1599"/>
      <c r="AS244" s="1599"/>
      <c r="AT244" s="1599"/>
      <c r="AU244" s="1599"/>
      <c r="AV244" s="1599"/>
      <c r="AW244" s="1599"/>
      <c r="AX244" s="1599"/>
      <c r="AY244" s="1599"/>
      <c r="AZ244" s="1599"/>
      <c r="BA244" s="1599"/>
      <c r="BB244" s="1599"/>
      <c r="BC244" s="1599"/>
      <c r="BD244" s="1599"/>
      <c r="BE244" s="1599"/>
      <c r="BF244" s="1599"/>
      <c r="BG244" s="1599"/>
      <c r="BH244" s="1599"/>
      <c r="BI244" s="1599"/>
      <c r="BJ244" s="1599"/>
      <c r="BK244" s="1599"/>
      <c r="BL244" s="1599"/>
      <c r="BM244" s="1599"/>
      <c r="BN244" s="1599"/>
      <c r="BO244" s="1599"/>
      <c r="BP244" s="1599"/>
      <c r="BQ244" s="1599"/>
      <c r="BR244" s="1599"/>
      <c r="BS244" s="1599"/>
      <c r="BT244" s="1600"/>
      <c r="BU244" s="433"/>
      <c r="BV244" s="433"/>
      <c r="BW244" s="433"/>
      <c r="BX244" s="433"/>
      <c r="BY244" s="433"/>
      <c r="BZ244" s="433"/>
      <c r="CA244" s="433"/>
      <c r="CB244" s="433"/>
      <c r="CC244" s="433"/>
      <c r="CD244" s="433"/>
      <c r="CE244" s="433"/>
      <c r="CF244" s="443"/>
      <c r="CS244" s="446"/>
      <c r="CT244" s="433"/>
      <c r="CU244" s="433"/>
      <c r="CV244" s="433"/>
      <c r="CW244" s="433"/>
      <c r="CX244" s="433"/>
      <c r="CY244" s="433"/>
      <c r="CZ244" s="433"/>
      <c r="DA244" s="433"/>
      <c r="DB244" s="433"/>
      <c r="DC244" s="433"/>
      <c r="DD244" s="433"/>
      <c r="DE244" s="1598"/>
      <c r="DF244" s="1599"/>
      <c r="DG244" s="1599"/>
      <c r="DH244" s="1599"/>
      <c r="DI244" s="1599"/>
      <c r="DJ244" s="1599"/>
      <c r="DK244" s="1599"/>
      <c r="DL244" s="1599"/>
      <c r="DM244" s="1599"/>
      <c r="DN244" s="1599"/>
      <c r="DO244" s="1599"/>
      <c r="DP244" s="1599"/>
      <c r="DQ244" s="1599"/>
      <c r="DR244" s="1599"/>
      <c r="DS244" s="1599"/>
      <c r="DT244" s="1599"/>
      <c r="DU244" s="1599"/>
      <c r="DV244" s="1599"/>
      <c r="DW244" s="1599"/>
      <c r="DX244" s="1599"/>
      <c r="DY244" s="1599"/>
      <c r="DZ244" s="1599"/>
      <c r="EA244" s="1599"/>
      <c r="EB244" s="1599"/>
      <c r="EC244" s="1599"/>
      <c r="ED244" s="1599"/>
      <c r="EE244" s="1599"/>
      <c r="EF244" s="1599"/>
      <c r="EG244" s="1599"/>
      <c r="EH244" s="1599"/>
      <c r="EI244" s="1599"/>
      <c r="EJ244" s="1599"/>
      <c r="EK244" s="1599"/>
      <c r="EL244" s="1599"/>
      <c r="EM244" s="1599"/>
      <c r="EN244" s="1599"/>
      <c r="EO244" s="1599"/>
      <c r="EP244" s="1599"/>
      <c r="EQ244" s="1599"/>
      <c r="ER244" s="1599"/>
      <c r="ES244" s="1599"/>
      <c r="ET244" s="1599"/>
      <c r="EU244" s="1599"/>
      <c r="EV244" s="1599"/>
      <c r="EW244" s="1599"/>
      <c r="EX244" s="1599"/>
      <c r="EY244" s="1599"/>
      <c r="EZ244" s="1599"/>
      <c r="FA244" s="1599"/>
      <c r="FB244" s="1599"/>
      <c r="FC244" s="1599"/>
      <c r="FD244" s="1599"/>
      <c r="FE244" s="1599"/>
      <c r="FF244" s="1599"/>
      <c r="FG244" s="1599"/>
      <c r="FH244" s="1599"/>
      <c r="FI244" s="1599"/>
      <c r="FJ244" s="1600"/>
      <c r="FK244" s="433"/>
      <c r="FL244" s="433"/>
      <c r="FM244" s="433"/>
      <c r="FN244" s="433"/>
      <c r="FO244" s="433"/>
      <c r="FP244" s="433"/>
      <c r="FQ244" s="433"/>
      <c r="FR244" s="433"/>
      <c r="FS244" s="433"/>
      <c r="FT244" s="433"/>
      <c r="FU244" s="433"/>
      <c r="FV244" s="443"/>
    </row>
    <row r="245" spans="3:178" s="431" customFormat="1" ht="3.75" customHeight="1" x14ac:dyDescent="0.15">
      <c r="C245" s="446"/>
      <c r="D245" s="433"/>
      <c r="E245" s="433"/>
      <c r="F245" s="433"/>
      <c r="G245" s="433"/>
      <c r="H245" s="433"/>
      <c r="I245" s="433"/>
      <c r="J245" s="433"/>
      <c r="K245" s="433"/>
      <c r="L245" s="433"/>
      <c r="M245" s="433"/>
      <c r="N245" s="433"/>
      <c r="O245" s="1598"/>
      <c r="P245" s="1599"/>
      <c r="Q245" s="1599"/>
      <c r="R245" s="1599"/>
      <c r="S245" s="1599"/>
      <c r="T245" s="1599"/>
      <c r="U245" s="1599"/>
      <c r="V245" s="1599"/>
      <c r="W245" s="1599"/>
      <c r="X245" s="1599"/>
      <c r="Y245" s="1599"/>
      <c r="Z245" s="1599"/>
      <c r="AA245" s="1599"/>
      <c r="AB245" s="1599"/>
      <c r="AC245" s="1599"/>
      <c r="AD245" s="1599"/>
      <c r="AE245" s="1599"/>
      <c r="AF245" s="1599"/>
      <c r="AG245" s="1599"/>
      <c r="AH245" s="1599"/>
      <c r="AI245" s="1599"/>
      <c r="AJ245" s="1599"/>
      <c r="AK245" s="1599"/>
      <c r="AL245" s="1599"/>
      <c r="AM245" s="1599"/>
      <c r="AN245" s="1599"/>
      <c r="AO245" s="1599"/>
      <c r="AP245" s="1599"/>
      <c r="AQ245" s="1599"/>
      <c r="AR245" s="1599"/>
      <c r="AS245" s="1599"/>
      <c r="AT245" s="1599"/>
      <c r="AU245" s="1599"/>
      <c r="AV245" s="1599"/>
      <c r="AW245" s="1599"/>
      <c r="AX245" s="1599"/>
      <c r="AY245" s="1599"/>
      <c r="AZ245" s="1599"/>
      <c r="BA245" s="1599"/>
      <c r="BB245" s="1599"/>
      <c r="BC245" s="1599"/>
      <c r="BD245" s="1599"/>
      <c r="BE245" s="1599"/>
      <c r="BF245" s="1599"/>
      <c r="BG245" s="1599"/>
      <c r="BH245" s="1599"/>
      <c r="BI245" s="1599"/>
      <c r="BJ245" s="1599"/>
      <c r="BK245" s="1599"/>
      <c r="BL245" s="1599"/>
      <c r="BM245" s="1599"/>
      <c r="BN245" s="1599"/>
      <c r="BO245" s="1599"/>
      <c r="BP245" s="1599"/>
      <c r="BQ245" s="1599"/>
      <c r="BR245" s="1599"/>
      <c r="BS245" s="1599"/>
      <c r="BT245" s="1600"/>
      <c r="BU245" s="433"/>
      <c r="BV245" s="433"/>
      <c r="BW245" s="433"/>
      <c r="BX245" s="433"/>
      <c r="BY245" s="433"/>
      <c r="BZ245" s="433"/>
      <c r="CA245" s="433"/>
      <c r="CB245" s="433"/>
      <c r="CC245" s="433"/>
      <c r="CD245" s="433"/>
      <c r="CE245" s="433"/>
      <c r="CF245" s="443"/>
      <c r="CS245" s="446"/>
      <c r="CT245" s="433"/>
      <c r="CU245" s="433"/>
      <c r="CV245" s="433"/>
      <c r="CW245" s="433"/>
      <c r="CX245" s="433"/>
      <c r="CY245" s="433"/>
      <c r="CZ245" s="433"/>
      <c r="DA245" s="433"/>
      <c r="DB245" s="433"/>
      <c r="DC245" s="433"/>
      <c r="DD245" s="433"/>
      <c r="DE245" s="1598"/>
      <c r="DF245" s="1599"/>
      <c r="DG245" s="1599"/>
      <c r="DH245" s="1599"/>
      <c r="DI245" s="1599"/>
      <c r="DJ245" s="1599"/>
      <c r="DK245" s="1599"/>
      <c r="DL245" s="1599"/>
      <c r="DM245" s="1599"/>
      <c r="DN245" s="1599"/>
      <c r="DO245" s="1599"/>
      <c r="DP245" s="1599"/>
      <c r="DQ245" s="1599"/>
      <c r="DR245" s="1599"/>
      <c r="DS245" s="1599"/>
      <c r="DT245" s="1599"/>
      <c r="DU245" s="1599"/>
      <c r="DV245" s="1599"/>
      <c r="DW245" s="1599"/>
      <c r="DX245" s="1599"/>
      <c r="DY245" s="1599"/>
      <c r="DZ245" s="1599"/>
      <c r="EA245" s="1599"/>
      <c r="EB245" s="1599"/>
      <c r="EC245" s="1599"/>
      <c r="ED245" s="1599"/>
      <c r="EE245" s="1599"/>
      <c r="EF245" s="1599"/>
      <c r="EG245" s="1599"/>
      <c r="EH245" s="1599"/>
      <c r="EI245" s="1599"/>
      <c r="EJ245" s="1599"/>
      <c r="EK245" s="1599"/>
      <c r="EL245" s="1599"/>
      <c r="EM245" s="1599"/>
      <c r="EN245" s="1599"/>
      <c r="EO245" s="1599"/>
      <c r="EP245" s="1599"/>
      <c r="EQ245" s="1599"/>
      <c r="ER245" s="1599"/>
      <c r="ES245" s="1599"/>
      <c r="ET245" s="1599"/>
      <c r="EU245" s="1599"/>
      <c r="EV245" s="1599"/>
      <c r="EW245" s="1599"/>
      <c r="EX245" s="1599"/>
      <c r="EY245" s="1599"/>
      <c r="EZ245" s="1599"/>
      <c r="FA245" s="1599"/>
      <c r="FB245" s="1599"/>
      <c r="FC245" s="1599"/>
      <c r="FD245" s="1599"/>
      <c r="FE245" s="1599"/>
      <c r="FF245" s="1599"/>
      <c r="FG245" s="1599"/>
      <c r="FH245" s="1599"/>
      <c r="FI245" s="1599"/>
      <c r="FJ245" s="1600"/>
      <c r="FK245" s="433"/>
      <c r="FL245" s="433"/>
      <c r="FM245" s="433"/>
      <c r="FN245" s="433"/>
      <c r="FO245" s="433"/>
      <c r="FP245" s="433"/>
      <c r="FQ245" s="433"/>
      <c r="FR245" s="433"/>
      <c r="FS245" s="433"/>
      <c r="FT245" s="433"/>
      <c r="FU245" s="433"/>
      <c r="FV245" s="443"/>
    </row>
    <row r="246" spans="3:178" s="431" customFormat="1" ht="3.75" customHeight="1" x14ac:dyDescent="0.15">
      <c r="C246" s="446"/>
      <c r="D246" s="433"/>
      <c r="E246" s="433"/>
      <c r="F246" s="433"/>
      <c r="G246" s="433"/>
      <c r="H246" s="433"/>
      <c r="I246" s="433"/>
      <c r="J246" s="433"/>
      <c r="K246" s="433"/>
      <c r="L246" s="433"/>
      <c r="M246" s="433"/>
      <c r="N246" s="433"/>
      <c r="O246" s="1598"/>
      <c r="P246" s="1599"/>
      <c r="Q246" s="1599"/>
      <c r="R246" s="1599"/>
      <c r="S246" s="1599"/>
      <c r="T246" s="1599"/>
      <c r="U246" s="1599"/>
      <c r="V246" s="1599"/>
      <c r="W246" s="1599"/>
      <c r="X246" s="1599"/>
      <c r="Y246" s="1599"/>
      <c r="Z246" s="1599"/>
      <c r="AA246" s="1599"/>
      <c r="AB246" s="1599"/>
      <c r="AC246" s="1599"/>
      <c r="AD246" s="1599"/>
      <c r="AE246" s="1599"/>
      <c r="AF246" s="1599"/>
      <c r="AG246" s="1599"/>
      <c r="AH246" s="1599"/>
      <c r="AI246" s="1599"/>
      <c r="AJ246" s="1599"/>
      <c r="AK246" s="1599"/>
      <c r="AL246" s="1599"/>
      <c r="AM246" s="1599"/>
      <c r="AN246" s="1599"/>
      <c r="AO246" s="1599"/>
      <c r="AP246" s="1599"/>
      <c r="AQ246" s="1599"/>
      <c r="AR246" s="1599"/>
      <c r="AS246" s="1599"/>
      <c r="AT246" s="1599"/>
      <c r="AU246" s="1599"/>
      <c r="AV246" s="1599"/>
      <c r="AW246" s="1599"/>
      <c r="AX246" s="1599"/>
      <c r="AY246" s="1599"/>
      <c r="AZ246" s="1599"/>
      <c r="BA246" s="1599"/>
      <c r="BB246" s="1599"/>
      <c r="BC246" s="1599"/>
      <c r="BD246" s="1599"/>
      <c r="BE246" s="1599"/>
      <c r="BF246" s="1599"/>
      <c r="BG246" s="1599"/>
      <c r="BH246" s="1599"/>
      <c r="BI246" s="1599"/>
      <c r="BJ246" s="1599"/>
      <c r="BK246" s="1599"/>
      <c r="BL246" s="1599"/>
      <c r="BM246" s="1599"/>
      <c r="BN246" s="1599"/>
      <c r="BO246" s="1599"/>
      <c r="BP246" s="1599"/>
      <c r="BQ246" s="1599"/>
      <c r="BR246" s="1599"/>
      <c r="BS246" s="1599"/>
      <c r="BT246" s="1600"/>
      <c r="BU246" s="433"/>
      <c r="BV246" s="433"/>
      <c r="BW246" s="433"/>
      <c r="BX246" s="433"/>
      <c r="BY246" s="433"/>
      <c r="BZ246" s="433"/>
      <c r="CA246" s="433"/>
      <c r="CB246" s="433"/>
      <c r="CC246" s="433"/>
      <c r="CD246" s="433"/>
      <c r="CE246" s="433"/>
      <c r="CF246" s="443"/>
      <c r="CS246" s="446"/>
      <c r="CT246" s="433"/>
      <c r="CU246" s="433"/>
      <c r="CV246" s="433"/>
      <c r="CW246" s="433"/>
      <c r="CX246" s="433"/>
      <c r="CY246" s="433"/>
      <c r="CZ246" s="433"/>
      <c r="DA246" s="433"/>
      <c r="DB246" s="433"/>
      <c r="DC246" s="433"/>
      <c r="DD246" s="433"/>
      <c r="DE246" s="1598"/>
      <c r="DF246" s="1599"/>
      <c r="DG246" s="1599"/>
      <c r="DH246" s="1599"/>
      <c r="DI246" s="1599"/>
      <c r="DJ246" s="1599"/>
      <c r="DK246" s="1599"/>
      <c r="DL246" s="1599"/>
      <c r="DM246" s="1599"/>
      <c r="DN246" s="1599"/>
      <c r="DO246" s="1599"/>
      <c r="DP246" s="1599"/>
      <c r="DQ246" s="1599"/>
      <c r="DR246" s="1599"/>
      <c r="DS246" s="1599"/>
      <c r="DT246" s="1599"/>
      <c r="DU246" s="1599"/>
      <c r="DV246" s="1599"/>
      <c r="DW246" s="1599"/>
      <c r="DX246" s="1599"/>
      <c r="DY246" s="1599"/>
      <c r="DZ246" s="1599"/>
      <c r="EA246" s="1599"/>
      <c r="EB246" s="1599"/>
      <c r="EC246" s="1599"/>
      <c r="ED246" s="1599"/>
      <c r="EE246" s="1599"/>
      <c r="EF246" s="1599"/>
      <c r="EG246" s="1599"/>
      <c r="EH246" s="1599"/>
      <c r="EI246" s="1599"/>
      <c r="EJ246" s="1599"/>
      <c r="EK246" s="1599"/>
      <c r="EL246" s="1599"/>
      <c r="EM246" s="1599"/>
      <c r="EN246" s="1599"/>
      <c r="EO246" s="1599"/>
      <c r="EP246" s="1599"/>
      <c r="EQ246" s="1599"/>
      <c r="ER246" s="1599"/>
      <c r="ES246" s="1599"/>
      <c r="ET246" s="1599"/>
      <c r="EU246" s="1599"/>
      <c r="EV246" s="1599"/>
      <c r="EW246" s="1599"/>
      <c r="EX246" s="1599"/>
      <c r="EY246" s="1599"/>
      <c r="EZ246" s="1599"/>
      <c r="FA246" s="1599"/>
      <c r="FB246" s="1599"/>
      <c r="FC246" s="1599"/>
      <c r="FD246" s="1599"/>
      <c r="FE246" s="1599"/>
      <c r="FF246" s="1599"/>
      <c r="FG246" s="1599"/>
      <c r="FH246" s="1599"/>
      <c r="FI246" s="1599"/>
      <c r="FJ246" s="1600"/>
      <c r="FK246" s="433"/>
      <c r="FL246" s="433"/>
      <c r="FM246" s="433"/>
      <c r="FN246" s="433"/>
      <c r="FO246" s="433"/>
      <c r="FP246" s="433"/>
      <c r="FQ246" s="433"/>
      <c r="FR246" s="433"/>
      <c r="FS246" s="433"/>
      <c r="FT246" s="433"/>
      <c r="FU246" s="433"/>
      <c r="FV246" s="443"/>
    </row>
    <row r="247" spans="3:178" s="431" customFormat="1" ht="3.75" customHeight="1" x14ac:dyDescent="0.15">
      <c r="C247" s="446"/>
      <c r="D247" s="433"/>
      <c r="E247" s="433"/>
      <c r="F247" s="433"/>
      <c r="G247" s="433"/>
      <c r="H247" s="433"/>
      <c r="I247" s="433"/>
      <c r="J247" s="433"/>
      <c r="K247" s="433"/>
      <c r="L247" s="433"/>
      <c r="M247" s="433"/>
      <c r="N247" s="433"/>
      <c r="O247" s="1598"/>
      <c r="P247" s="1599"/>
      <c r="Q247" s="1599"/>
      <c r="R247" s="1599"/>
      <c r="S247" s="1599"/>
      <c r="T247" s="1599"/>
      <c r="U247" s="1599"/>
      <c r="V247" s="1599"/>
      <c r="W247" s="1599"/>
      <c r="X247" s="1599"/>
      <c r="Y247" s="1599"/>
      <c r="Z247" s="1599"/>
      <c r="AA247" s="1599"/>
      <c r="AB247" s="1599"/>
      <c r="AC247" s="1599"/>
      <c r="AD247" s="1599"/>
      <c r="AE247" s="1599"/>
      <c r="AF247" s="1599"/>
      <c r="AG247" s="1599"/>
      <c r="AH247" s="1599"/>
      <c r="AI247" s="1599"/>
      <c r="AJ247" s="1599"/>
      <c r="AK247" s="1599"/>
      <c r="AL247" s="1599"/>
      <c r="AM247" s="1599"/>
      <c r="AN247" s="1599"/>
      <c r="AO247" s="1599"/>
      <c r="AP247" s="1599"/>
      <c r="AQ247" s="1599"/>
      <c r="AR247" s="1599"/>
      <c r="AS247" s="1599"/>
      <c r="AT247" s="1599"/>
      <c r="AU247" s="1599"/>
      <c r="AV247" s="1599"/>
      <c r="AW247" s="1599"/>
      <c r="AX247" s="1599"/>
      <c r="AY247" s="1599"/>
      <c r="AZ247" s="1599"/>
      <c r="BA247" s="1599"/>
      <c r="BB247" s="1599"/>
      <c r="BC247" s="1599"/>
      <c r="BD247" s="1599"/>
      <c r="BE247" s="1599"/>
      <c r="BF247" s="1599"/>
      <c r="BG247" s="1599"/>
      <c r="BH247" s="1599"/>
      <c r="BI247" s="1599"/>
      <c r="BJ247" s="1599"/>
      <c r="BK247" s="1599"/>
      <c r="BL247" s="1599"/>
      <c r="BM247" s="1599"/>
      <c r="BN247" s="1599"/>
      <c r="BO247" s="1599"/>
      <c r="BP247" s="1599"/>
      <c r="BQ247" s="1599"/>
      <c r="BR247" s="1599"/>
      <c r="BS247" s="1599"/>
      <c r="BT247" s="1600"/>
      <c r="BU247" s="433"/>
      <c r="BV247" s="433"/>
      <c r="BW247" s="433"/>
      <c r="BX247" s="433"/>
      <c r="BY247" s="433"/>
      <c r="BZ247" s="433"/>
      <c r="CA247" s="433"/>
      <c r="CB247" s="433"/>
      <c r="CC247" s="433"/>
      <c r="CD247" s="433"/>
      <c r="CE247" s="433"/>
      <c r="CF247" s="443"/>
      <c r="CS247" s="446"/>
      <c r="CT247" s="433"/>
      <c r="CU247" s="433"/>
      <c r="CV247" s="433"/>
      <c r="CW247" s="433"/>
      <c r="CX247" s="433"/>
      <c r="CY247" s="433"/>
      <c r="CZ247" s="433"/>
      <c r="DA247" s="433"/>
      <c r="DB247" s="433"/>
      <c r="DC247" s="433"/>
      <c r="DD247" s="433"/>
      <c r="DE247" s="1598"/>
      <c r="DF247" s="1599"/>
      <c r="DG247" s="1599"/>
      <c r="DH247" s="1599"/>
      <c r="DI247" s="1599"/>
      <c r="DJ247" s="1599"/>
      <c r="DK247" s="1599"/>
      <c r="DL247" s="1599"/>
      <c r="DM247" s="1599"/>
      <c r="DN247" s="1599"/>
      <c r="DO247" s="1599"/>
      <c r="DP247" s="1599"/>
      <c r="DQ247" s="1599"/>
      <c r="DR247" s="1599"/>
      <c r="DS247" s="1599"/>
      <c r="DT247" s="1599"/>
      <c r="DU247" s="1599"/>
      <c r="DV247" s="1599"/>
      <c r="DW247" s="1599"/>
      <c r="DX247" s="1599"/>
      <c r="DY247" s="1599"/>
      <c r="DZ247" s="1599"/>
      <c r="EA247" s="1599"/>
      <c r="EB247" s="1599"/>
      <c r="EC247" s="1599"/>
      <c r="ED247" s="1599"/>
      <c r="EE247" s="1599"/>
      <c r="EF247" s="1599"/>
      <c r="EG247" s="1599"/>
      <c r="EH247" s="1599"/>
      <c r="EI247" s="1599"/>
      <c r="EJ247" s="1599"/>
      <c r="EK247" s="1599"/>
      <c r="EL247" s="1599"/>
      <c r="EM247" s="1599"/>
      <c r="EN247" s="1599"/>
      <c r="EO247" s="1599"/>
      <c r="EP247" s="1599"/>
      <c r="EQ247" s="1599"/>
      <c r="ER247" s="1599"/>
      <c r="ES247" s="1599"/>
      <c r="ET247" s="1599"/>
      <c r="EU247" s="1599"/>
      <c r="EV247" s="1599"/>
      <c r="EW247" s="1599"/>
      <c r="EX247" s="1599"/>
      <c r="EY247" s="1599"/>
      <c r="EZ247" s="1599"/>
      <c r="FA247" s="1599"/>
      <c r="FB247" s="1599"/>
      <c r="FC247" s="1599"/>
      <c r="FD247" s="1599"/>
      <c r="FE247" s="1599"/>
      <c r="FF247" s="1599"/>
      <c r="FG247" s="1599"/>
      <c r="FH247" s="1599"/>
      <c r="FI247" s="1599"/>
      <c r="FJ247" s="1600"/>
      <c r="FK247" s="433"/>
      <c r="FL247" s="433"/>
      <c r="FM247" s="433"/>
      <c r="FN247" s="433"/>
      <c r="FO247" s="433"/>
      <c r="FP247" s="433"/>
      <c r="FQ247" s="433"/>
      <c r="FR247" s="433"/>
      <c r="FS247" s="433"/>
      <c r="FT247" s="433"/>
      <c r="FU247" s="433"/>
      <c r="FV247" s="443"/>
    </row>
    <row r="248" spans="3:178" s="431" customFormat="1" ht="3.75" customHeight="1" x14ac:dyDescent="0.15">
      <c r="C248" s="446"/>
      <c r="D248" s="433"/>
      <c r="E248" s="433"/>
      <c r="F248" s="433"/>
      <c r="G248" s="433"/>
      <c r="H248" s="433"/>
      <c r="I248" s="433"/>
      <c r="J248" s="433"/>
      <c r="K248" s="433"/>
      <c r="L248" s="433"/>
      <c r="M248" s="433"/>
      <c r="N248" s="433"/>
      <c r="O248" s="1598"/>
      <c r="P248" s="1599"/>
      <c r="Q248" s="1599"/>
      <c r="R248" s="1599"/>
      <c r="S248" s="1599"/>
      <c r="T248" s="1599"/>
      <c r="U248" s="1599"/>
      <c r="V248" s="1599"/>
      <c r="W248" s="1599"/>
      <c r="X248" s="1599"/>
      <c r="Y248" s="1599"/>
      <c r="Z248" s="1599"/>
      <c r="AA248" s="1599"/>
      <c r="AB248" s="1599"/>
      <c r="AC248" s="1599"/>
      <c r="AD248" s="1599"/>
      <c r="AE248" s="1599"/>
      <c r="AF248" s="1599"/>
      <c r="AG248" s="1599"/>
      <c r="AH248" s="1599"/>
      <c r="AI248" s="1599"/>
      <c r="AJ248" s="1599"/>
      <c r="AK248" s="1599"/>
      <c r="AL248" s="1599"/>
      <c r="AM248" s="1599"/>
      <c r="AN248" s="1599"/>
      <c r="AO248" s="1599"/>
      <c r="AP248" s="1599"/>
      <c r="AQ248" s="1599"/>
      <c r="AR248" s="1599"/>
      <c r="AS248" s="1599"/>
      <c r="AT248" s="1599"/>
      <c r="AU248" s="1599"/>
      <c r="AV248" s="1599"/>
      <c r="AW248" s="1599"/>
      <c r="AX248" s="1599"/>
      <c r="AY248" s="1599"/>
      <c r="AZ248" s="1599"/>
      <c r="BA248" s="1599"/>
      <c r="BB248" s="1599"/>
      <c r="BC248" s="1599"/>
      <c r="BD248" s="1599"/>
      <c r="BE248" s="1599"/>
      <c r="BF248" s="1599"/>
      <c r="BG248" s="1599"/>
      <c r="BH248" s="1599"/>
      <c r="BI248" s="1599"/>
      <c r="BJ248" s="1599"/>
      <c r="BK248" s="1599"/>
      <c r="BL248" s="1599"/>
      <c r="BM248" s="1599"/>
      <c r="BN248" s="1599"/>
      <c r="BO248" s="1599"/>
      <c r="BP248" s="1599"/>
      <c r="BQ248" s="1599"/>
      <c r="BR248" s="1599"/>
      <c r="BS248" s="1599"/>
      <c r="BT248" s="1600"/>
      <c r="BU248" s="433"/>
      <c r="BV248" s="433"/>
      <c r="BW248" s="433"/>
      <c r="BX248" s="433"/>
      <c r="BY248" s="433"/>
      <c r="BZ248" s="433"/>
      <c r="CA248" s="433"/>
      <c r="CB248" s="433"/>
      <c r="CC248" s="433"/>
      <c r="CD248" s="433"/>
      <c r="CE248" s="433"/>
      <c r="CF248" s="443"/>
      <c r="CS248" s="446"/>
      <c r="CT248" s="433"/>
      <c r="CU248" s="433"/>
      <c r="CV248" s="433"/>
      <c r="CW248" s="433"/>
      <c r="CX248" s="433"/>
      <c r="CY248" s="433"/>
      <c r="CZ248" s="433"/>
      <c r="DA248" s="433"/>
      <c r="DB248" s="433"/>
      <c r="DC248" s="433"/>
      <c r="DD248" s="433"/>
      <c r="DE248" s="1598"/>
      <c r="DF248" s="1599"/>
      <c r="DG248" s="1599"/>
      <c r="DH248" s="1599"/>
      <c r="DI248" s="1599"/>
      <c r="DJ248" s="1599"/>
      <c r="DK248" s="1599"/>
      <c r="DL248" s="1599"/>
      <c r="DM248" s="1599"/>
      <c r="DN248" s="1599"/>
      <c r="DO248" s="1599"/>
      <c r="DP248" s="1599"/>
      <c r="DQ248" s="1599"/>
      <c r="DR248" s="1599"/>
      <c r="DS248" s="1599"/>
      <c r="DT248" s="1599"/>
      <c r="DU248" s="1599"/>
      <c r="DV248" s="1599"/>
      <c r="DW248" s="1599"/>
      <c r="DX248" s="1599"/>
      <c r="DY248" s="1599"/>
      <c r="DZ248" s="1599"/>
      <c r="EA248" s="1599"/>
      <c r="EB248" s="1599"/>
      <c r="EC248" s="1599"/>
      <c r="ED248" s="1599"/>
      <c r="EE248" s="1599"/>
      <c r="EF248" s="1599"/>
      <c r="EG248" s="1599"/>
      <c r="EH248" s="1599"/>
      <c r="EI248" s="1599"/>
      <c r="EJ248" s="1599"/>
      <c r="EK248" s="1599"/>
      <c r="EL248" s="1599"/>
      <c r="EM248" s="1599"/>
      <c r="EN248" s="1599"/>
      <c r="EO248" s="1599"/>
      <c r="EP248" s="1599"/>
      <c r="EQ248" s="1599"/>
      <c r="ER248" s="1599"/>
      <c r="ES248" s="1599"/>
      <c r="ET248" s="1599"/>
      <c r="EU248" s="1599"/>
      <c r="EV248" s="1599"/>
      <c r="EW248" s="1599"/>
      <c r="EX248" s="1599"/>
      <c r="EY248" s="1599"/>
      <c r="EZ248" s="1599"/>
      <c r="FA248" s="1599"/>
      <c r="FB248" s="1599"/>
      <c r="FC248" s="1599"/>
      <c r="FD248" s="1599"/>
      <c r="FE248" s="1599"/>
      <c r="FF248" s="1599"/>
      <c r="FG248" s="1599"/>
      <c r="FH248" s="1599"/>
      <c r="FI248" s="1599"/>
      <c r="FJ248" s="1600"/>
      <c r="FK248" s="433"/>
      <c r="FL248" s="433"/>
      <c r="FM248" s="433"/>
      <c r="FN248" s="433"/>
      <c r="FO248" s="433"/>
      <c r="FP248" s="433"/>
      <c r="FQ248" s="433"/>
      <c r="FR248" s="433"/>
      <c r="FS248" s="433"/>
      <c r="FT248" s="433"/>
      <c r="FU248" s="433"/>
      <c r="FV248" s="443"/>
    </row>
    <row r="249" spans="3:178" s="431" customFormat="1" ht="3.75" customHeight="1" x14ac:dyDescent="0.15">
      <c r="C249" s="446"/>
      <c r="D249" s="433"/>
      <c r="E249" s="433"/>
      <c r="F249" s="433"/>
      <c r="G249" s="433"/>
      <c r="H249" s="433"/>
      <c r="I249" s="433"/>
      <c r="J249" s="433"/>
      <c r="K249" s="433"/>
      <c r="L249" s="433"/>
      <c r="M249" s="433"/>
      <c r="N249" s="433"/>
      <c r="O249" s="1598"/>
      <c r="P249" s="1599"/>
      <c r="Q249" s="1599"/>
      <c r="R249" s="1599"/>
      <c r="S249" s="1599"/>
      <c r="T249" s="1599"/>
      <c r="U249" s="1599"/>
      <c r="V249" s="1599"/>
      <c r="W249" s="1599"/>
      <c r="X249" s="1599"/>
      <c r="Y249" s="1599"/>
      <c r="Z249" s="1599"/>
      <c r="AA249" s="1599"/>
      <c r="AB249" s="1599"/>
      <c r="AC249" s="1599"/>
      <c r="AD249" s="1599"/>
      <c r="AE249" s="1599"/>
      <c r="AF249" s="1599"/>
      <c r="AG249" s="1599"/>
      <c r="AH249" s="1599"/>
      <c r="AI249" s="1599"/>
      <c r="AJ249" s="1599"/>
      <c r="AK249" s="1599"/>
      <c r="AL249" s="1599"/>
      <c r="AM249" s="1599"/>
      <c r="AN249" s="1599"/>
      <c r="AO249" s="1599"/>
      <c r="AP249" s="1599"/>
      <c r="AQ249" s="1599"/>
      <c r="AR249" s="1599"/>
      <c r="AS249" s="1599"/>
      <c r="AT249" s="1599"/>
      <c r="AU249" s="1599"/>
      <c r="AV249" s="1599"/>
      <c r="AW249" s="1599"/>
      <c r="AX249" s="1599"/>
      <c r="AY249" s="1599"/>
      <c r="AZ249" s="1599"/>
      <c r="BA249" s="1599"/>
      <c r="BB249" s="1599"/>
      <c r="BC249" s="1599"/>
      <c r="BD249" s="1599"/>
      <c r="BE249" s="1599"/>
      <c r="BF249" s="1599"/>
      <c r="BG249" s="1599"/>
      <c r="BH249" s="1599"/>
      <c r="BI249" s="1599"/>
      <c r="BJ249" s="1599"/>
      <c r="BK249" s="1599"/>
      <c r="BL249" s="1599"/>
      <c r="BM249" s="1599"/>
      <c r="BN249" s="1599"/>
      <c r="BO249" s="1599"/>
      <c r="BP249" s="1599"/>
      <c r="BQ249" s="1599"/>
      <c r="BR249" s="1599"/>
      <c r="BS249" s="1599"/>
      <c r="BT249" s="1600"/>
      <c r="BU249" s="433"/>
      <c r="BV249" s="433"/>
      <c r="BW249" s="433"/>
      <c r="BX249" s="433"/>
      <c r="BY249" s="433"/>
      <c r="BZ249" s="433"/>
      <c r="CA249" s="433"/>
      <c r="CB249" s="433"/>
      <c r="CC249" s="433"/>
      <c r="CD249" s="433"/>
      <c r="CE249" s="433"/>
      <c r="CF249" s="443"/>
      <c r="CS249" s="446"/>
      <c r="CT249" s="433"/>
      <c r="CU249" s="433"/>
      <c r="CV249" s="433"/>
      <c r="CW249" s="433"/>
      <c r="CX249" s="433"/>
      <c r="CY249" s="433"/>
      <c r="CZ249" s="433"/>
      <c r="DA249" s="433"/>
      <c r="DB249" s="433"/>
      <c r="DC249" s="433"/>
      <c r="DD249" s="433"/>
      <c r="DE249" s="1598"/>
      <c r="DF249" s="1599"/>
      <c r="DG249" s="1599"/>
      <c r="DH249" s="1599"/>
      <c r="DI249" s="1599"/>
      <c r="DJ249" s="1599"/>
      <c r="DK249" s="1599"/>
      <c r="DL249" s="1599"/>
      <c r="DM249" s="1599"/>
      <c r="DN249" s="1599"/>
      <c r="DO249" s="1599"/>
      <c r="DP249" s="1599"/>
      <c r="DQ249" s="1599"/>
      <c r="DR249" s="1599"/>
      <c r="DS249" s="1599"/>
      <c r="DT249" s="1599"/>
      <c r="DU249" s="1599"/>
      <c r="DV249" s="1599"/>
      <c r="DW249" s="1599"/>
      <c r="DX249" s="1599"/>
      <c r="DY249" s="1599"/>
      <c r="DZ249" s="1599"/>
      <c r="EA249" s="1599"/>
      <c r="EB249" s="1599"/>
      <c r="EC249" s="1599"/>
      <c r="ED249" s="1599"/>
      <c r="EE249" s="1599"/>
      <c r="EF249" s="1599"/>
      <c r="EG249" s="1599"/>
      <c r="EH249" s="1599"/>
      <c r="EI249" s="1599"/>
      <c r="EJ249" s="1599"/>
      <c r="EK249" s="1599"/>
      <c r="EL249" s="1599"/>
      <c r="EM249" s="1599"/>
      <c r="EN249" s="1599"/>
      <c r="EO249" s="1599"/>
      <c r="EP249" s="1599"/>
      <c r="EQ249" s="1599"/>
      <c r="ER249" s="1599"/>
      <c r="ES249" s="1599"/>
      <c r="ET249" s="1599"/>
      <c r="EU249" s="1599"/>
      <c r="EV249" s="1599"/>
      <c r="EW249" s="1599"/>
      <c r="EX249" s="1599"/>
      <c r="EY249" s="1599"/>
      <c r="EZ249" s="1599"/>
      <c r="FA249" s="1599"/>
      <c r="FB249" s="1599"/>
      <c r="FC249" s="1599"/>
      <c r="FD249" s="1599"/>
      <c r="FE249" s="1599"/>
      <c r="FF249" s="1599"/>
      <c r="FG249" s="1599"/>
      <c r="FH249" s="1599"/>
      <c r="FI249" s="1599"/>
      <c r="FJ249" s="1600"/>
      <c r="FK249" s="433"/>
      <c r="FL249" s="433"/>
      <c r="FM249" s="433"/>
      <c r="FN249" s="433"/>
      <c r="FO249" s="433"/>
      <c r="FP249" s="433"/>
      <c r="FQ249" s="433"/>
      <c r="FR249" s="433"/>
      <c r="FS249" s="433"/>
      <c r="FT249" s="433"/>
      <c r="FU249" s="433"/>
      <c r="FV249" s="443"/>
    </row>
    <row r="250" spans="3:178" s="431" customFormat="1" ht="3.75" customHeight="1" x14ac:dyDescent="0.15">
      <c r="C250" s="446"/>
      <c r="D250" s="433"/>
      <c r="E250" s="433"/>
      <c r="F250" s="433"/>
      <c r="G250" s="433"/>
      <c r="H250" s="433"/>
      <c r="I250" s="433"/>
      <c r="J250" s="433"/>
      <c r="K250" s="433"/>
      <c r="L250" s="433"/>
      <c r="M250" s="433"/>
      <c r="N250" s="433"/>
      <c r="O250" s="1598"/>
      <c r="P250" s="1599"/>
      <c r="Q250" s="1599"/>
      <c r="R250" s="1599"/>
      <c r="S250" s="1599"/>
      <c r="T250" s="1599"/>
      <c r="U250" s="1599"/>
      <c r="V250" s="1599"/>
      <c r="W250" s="1599"/>
      <c r="X250" s="1599"/>
      <c r="Y250" s="1599"/>
      <c r="Z250" s="1599"/>
      <c r="AA250" s="1599"/>
      <c r="AB250" s="1599"/>
      <c r="AC250" s="1599"/>
      <c r="AD250" s="1599"/>
      <c r="AE250" s="1599"/>
      <c r="AF250" s="1599"/>
      <c r="AG250" s="1599"/>
      <c r="AH250" s="1599"/>
      <c r="AI250" s="1599"/>
      <c r="AJ250" s="1599"/>
      <c r="AK250" s="1599"/>
      <c r="AL250" s="1599"/>
      <c r="AM250" s="1599"/>
      <c r="AN250" s="1599"/>
      <c r="AO250" s="1599"/>
      <c r="AP250" s="1599"/>
      <c r="AQ250" s="1599"/>
      <c r="AR250" s="1599"/>
      <c r="AS250" s="1599"/>
      <c r="AT250" s="1599"/>
      <c r="AU250" s="1599"/>
      <c r="AV250" s="1599"/>
      <c r="AW250" s="1599"/>
      <c r="AX250" s="1599"/>
      <c r="AY250" s="1599"/>
      <c r="AZ250" s="1599"/>
      <c r="BA250" s="1599"/>
      <c r="BB250" s="1599"/>
      <c r="BC250" s="1599"/>
      <c r="BD250" s="1599"/>
      <c r="BE250" s="1599"/>
      <c r="BF250" s="1599"/>
      <c r="BG250" s="1599"/>
      <c r="BH250" s="1599"/>
      <c r="BI250" s="1599"/>
      <c r="BJ250" s="1599"/>
      <c r="BK250" s="1599"/>
      <c r="BL250" s="1599"/>
      <c r="BM250" s="1599"/>
      <c r="BN250" s="1599"/>
      <c r="BO250" s="1599"/>
      <c r="BP250" s="1599"/>
      <c r="BQ250" s="1599"/>
      <c r="BR250" s="1599"/>
      <c r="BS250" s="1599"/>
      <c r="BT250" s="1600"/>
      <c r="BU250" s="433"/>
      <c r="BV250" s="433"/>
      <c r="BW250" s="433"/>
      <c r="BX250" s="433"/>
      <c r="BY250" s="433"/>
      <c r="BZ250" s="433"/>
      <c r="CA250" s="433"/>
      <c r="CB250" s="433"/>
      <c r="CC250" s="433"/>
      <c r="CD250" s="433"/>
      <c r="CE250" s="433"/>
      <c r="CF250" s="443"/>
      <c r="CS250" s="446"/>
      <c r="CT250" s="433"/>
      <c r="CU250" s="433"/>
      <c r="CV250" s="433"/>
      <c r="CW250" s="433"/>
      <c r="CX250" s="433"/>
      <c r="CY250" s="433"/>
      <c r="CZ250" s="433"/>
      <c r="DA250" s="433"/>
      <c r="DB250" s="433"/>
      <c r="DC250" s="433"/>
      <c r="DD250" s="433"/>
      <c r="DE250" s="1598"/>
      <c r="DF250" s="1599"/>
      <c r="DG250" s="1599"/>
      <c r="DH250" s="1599"/>
      <c r="DI250" s="1599"/>
      <c r="DJ250" s="1599"/>
      <c r="DK250" s="1599"/>
      <c r="DL250" s="1599"/>
      <c r="DM250" s="1599"/>
      <c r="DN250" s="1599"/>
      <c r="DO250" s="1599"/>
      <c r="DP250" s="1599"/>
      <c r="DQ250" s="1599"/>
      <c r="DR250" s="1599"/>
      <c r="DS250" s="1599"/>
      <c r="DT250" s="1599"/>
      <c r="DU250" s="1599"/>
      <c r="DV250" s="1599"/>
      <c r="DW250" s="1599"/>
      <c r="DX250" s="1599"/>
      <c r="DY250" s="1599"/>
      <c r="DZ250" s="1599"/>
      <c r="EA250" s="1599"/>
      <c r="EB250" s="1599"/>
      <c r="EC250" s="1599"/>
      <c r="ED250" s="1599"/>
      <c r="EE250" s="1599"/>
      <c r="EF250" s="1599"/>
      <c r="EG250" s="1599"/>
      <c r="EH250" s="1599"/>
      <c r="EI250" s="1599"/>
      <c r="EJ250" s="1599"/>
      <c r="EK250" s="1599"/>
      <c r="EL250" s="1599"/>
      <c r="EM250" s="1599"/>
      <c r="EN250" s="1599"/>
      <c r="EO250" s="1599"/>
      <c r="EP250" s="1599"/>
      <c r="EQ250" s="1599"/>
      <c r="ER250" s="1599"/>
      <c r="ES250" s="1599"/>
      <c r="ET250" s="1599"/>
      <c r="EU250" s="1599"/>
      <c r="EV250" s="1599"/>
      <c r="EW250" s="1599"/>
      <c r="EX250" s="1599"/>
      <c r="EY250" s="1599"/>
      <c r="EZ250" s="1599"/>
      <c r="FA250" s="1599"/>
      <c r="FB250" s="1599"/>
      <c r="FC250" s="1599"/>
      <c r="FD250" s="1599"/>
      <c r="FE250" s="1599"/>
      <c r="FF250" s="1599"/>
      <c r="FG250" s="1599"/>
      <c r="FH250" s="1599"/>
      <c r="FI250" s="1599"/>
      <c r="FJ250" s="1600"/>
      <c r="FK250" s="433"/>
      <c r="FL250" s="433"/>
      <c r="FM250" s="433"/>
      <c r="FN250" s="433"/>
      <c r="FO250" s="433"/>
      <c r="FP250" s="433"/>
      <c r="FQ250" s="433"/>
      <c r="FR250" s="433"/>
      <c r="FS250" s="433"/>
      <c r="FT250" s="433"/>
      <c r="FU250" s="433"/>
      <c r="FV250" s="443"/>
    </row>
    <row r="251" spans="3:178" s="431" customFormat="1" ht="3.75" customHeight="1" x14ac:dyDescent="0.15">
      <c r="C251" s="446"/>
      <c r="D251" s="433"/>
      <c r="E251" s="433"/>
      <c r="F251" s="433"/>
      <c r="G251" s="433"/>
      <c r="H251" s="433"/>
      <c r="I251" s="433"/>
      <c r="J251" s="433"/>
      <c r="K251" s="433"/>
      <c r="L251" s="433"/>
      <c r="M251" s="433"/>
      <c r="N251" s="433"/>
      <c r="O251" s="1598"/>
      <c r="P251" s="1599"/>
      <c r="Q251" s="1599"/>
      <c r="R251" s="1599"/>
      <c r="S251" s="1599"/>
      <c r="T251" s="1599"/>
      <c r="U251" s="1599"/>
      <c r="V251" s="1599"/>
      <c r="W251" s="1599"/>
      <c r="X251" s="1599"/>
      <c r="Y251" s="1599"/>
      <c r="Z251" s="1599"/>
      <c r="AA251" s="1599"/>
      <c r="AB251" s="1599"/>
      <c r="AC251" s="1599"/>
      <c r="AD251" s="1599"/>
      <c r="AE251" s="1599"/>
      <c r="AF251" s="1599"/>
      <c r="AG251" s="1599"/>
      <c r="AH251" s="1599"/>
      <c r="AI251" s="1599"/>
      <c r="AJ251" s="1599"/>
      <c r="AK251" s="1599"/>
      <c r="AL251" s="1599"/>
      <c r="AM251" s="1599"/>
      <c r="AN251" s="1599"/>
      <c r="AO251" s="1599"/>
      <c r="AP251" s="1599"/>
      <c r="AQ251" s="1599"/>
      <c r="AR251" s="1599"/>
      <c r="AS251" s="1599"/>
      <c r="AT251" s="1599"/>
      <c r="AU251" s="1599"/>
      <c r="AV251" s="1599"/>
      <c r="AW251" s="1599"/>
      <c r="AX251" s="1599"/>
      <c r="AY251" s="1599"/>
      <c r="AZ251" s="1599"/>
      <c r="BA251" s="1599"/>
      <c r="BB251" s="1599"/>
      <c r="BC251" s="1599"/>
      <c r="BD251" s="1599"/>
      <c r="BE251" s="1599"/>
      <c r="BF251" s="1599"/>
      <c r="BG251" s="1599"/>
      <c r="BH251" s="1599"/>
      <c r="BI251" s="1599"/>
      <c r="BJ251" s="1599"/>
      <c r="BK251" s="1599"/>
      <c r="BL251" s="1599"/>
      <c r="BM251" s="1599"/>
      <c r="BN251" s="1599"/>
      <c r="BO251" s="1599"/>
      <c r="BP251" s="1599"/>
      <c r="BQ251" s="1599"/>
      <c r="BR251" s="1599"/>
      <c r="BS251" s="1599"/>
      <c r="BT251" s="1600"/>
      <c r="BU251" s="433"/>
      <c r="BV251" s="433"/>
      <c r="BW251" s="433"/>
      <c r="BX251" s="433"/>
      <c r="BY251" s="433"/>
      <c r="BZ251" s="433"/>
      <c r="CA251" s="433"/>
      <c r="CB251" s="433"/>
      <c r="CC251" s="433"/>
      <c r="CD251" s="433"/>
      <c r="CE251" s="433"/>
      <c r="CF251" s="443"/>
      <c r="CS251" s="446"/>
      <c r="CT251" s="433"/>
      <c r="CU251" s="433"/>
      <c r="CV251" s="433"/>
      <c r="CW251" s="433"/>
      <c r="CX251" s="433"/>
      <c r="CY251" s="433"/>
      <c r="CZ251" s="433"/>
      <c r="DA251" s="433"/>
      <c r="DB251" s="433"/>
      <c r="DC251" s="433"/>
      <c r="DD251" s="433"/>
      <c r="DE251" s="1598"/>
      <c r="DF251" s="1599"/>
      <c r="DG251" s="1599"/>
      <c r="DH251" s="1599"/>
      <c r="DI251" s="1599"/>
      <c r="DJ251" s="1599"/>
      <c r="DK251" s="1599"/>
      <c r="DL251" s="1599"/>
      <c r="DM251" s="1599"/>
      <c r="DN251" s="1599"/>
      <c r="DO251" s="1599"/>
      <c r="DP251" s="1599"/>
      <c r="DQ251" s="1599"/>
      <c r="DR251" s="1599"/>
      <c r="DS251" s="1599"/>
      <c r="DT251" s="1599"/>
      <c r="DU251" s="1599"/>
      <c r="DV251" s="1599"/>
      <c r="DW251" s="1599"/>
      <c r="DX251" s="1599"/>
      <c r="DY251" s="1599"/>
      <c r="DZ251" s="1599"/>
      <c r="EA251" s="1599"/>
      <c r="EB251" s="1599"/>
      <c r="EC251" s="1599"/>
      <c r="ED251" s="1599"/>
      <c r="EE251" s="1599"/>
      <c r="EF251" s="1599"/>
      <c r="EG251" s="1599"/>
      <c r="EH251" s="1599"/>
      <c r="EI251" s="1599"/>
      <c r="EJ251" s="1599"/>
      <c r="EK251" s="1599"/>
      <c r="EL251" s="1599"/>
      <c r="EM251" s="1599"/>
      <c r="EN251" s="1599"/>
      <c r="EO251" s="1599"/>
      <c r="EP251" s="1599"/>
      <c r="EQ251" s="1599"/>
      <c r="ER251" s="1599"/>
      <c r="ES251" s="1599"/>
      <c r="ET251" s="1599"/>
      <c r="EU251" s="1599"/>
      <c r="EV251" s="1599"/>
      <c r="EW251" s="1599"/>
      <c r="EX251" s="1599"/>
      <c r="EY251" s="1599"/>
      <c r="EZ251" s="1599"/>
      <c r="FA251" s="1599"/>
      <c r="FB251" s="1599"/>
      <c r="FC251" s="1599"/>
      <c r="FD251" s="1599"/>
      <c r="FE251" s="1599"/>
      <c r="FF251" s="1599"/>
      <c r="FG251" s="1599"/>
      <c r="FH251" s="1599"/>
      <c r="FI251" s="1599"/>
      <c r="FJ251" s="1600"/>
      <c r="FK251" s="433"/>
      <c r="FL251" s="433"/>
      <c r="FM251" s="433"/>
      <c r="FN251" s="433"/>
      <c r="FO251" s="433"/>
      <c r="FP251" s="433"/>
      <c r="FQ251" s="433"/>
      <c r="FR251" s="433"/>
      <c r="FS251" s="433"/>
      <c r="FT251" s="433"/>
      <c r="FU251" s="433"/>
      <c r="FV251" s="443"/>
    </row>
    <row r="252" spans="3:178" s="431" customFormat="1" ht="3.75" customHeight="1" x14ac:dyDescent="0.15">
      <c r="C252" s="446"/>
      <c r="D252" s="433"/>
      <c r="E252" s="433"/>
      <c r="F252" s="433"/>
      <c r="G252" s="433"/>
      <c r="H252" s="433"/>
      <c r="I252" s="433"/>
      <c r="J252" s="433"/>
      <c r="K252" s="433"/>
      <c r="L252" s="433"/>
      <c r="M252" s="433"/>
      <c r="N252" s="433"/>
      <c r="O252" s="1598"/>
      <c r="P252" s="1599"/>
      <c r="Q252" s="1599"/>
      <c r="R252" s="1599"/>
      <c r="S252" s="1599"/>
      <c r="T252" s="1599"/>
      <c r="U252" s="1599"/>
      <c r="V252" s="1599"/>
      <c r="W252" s="1599"/>
      <c r="X252" s="1599"/>
      <c r="Y252" s="1599"/>
      <c r="Z252" s="1599"/>
      <c r="AA252" s="1599"/>
      <c r="AB252" s="1599"/>
      <c r="AC252" s="1599"/>
      <c r="AD252" s="1599"/>
      <c r="AE252" s="1599"/>
      <c r="AF252" s="1599"/>
      <c r="AG252" s="1599"/>
      <c r="AH252" s="1599"/>
      <c r="AI252" s="1599"/>
      <c r="AJ252" s="1599"/>
      <c r="AK252" s="1599"/>
      <c r="AL252" s="1599"/>
      <c r="AM252" s="1599"/>
      <c r="AN252" s="1599"/>
      <c r="AO252" s="1599"/>
      <c r="AP252" s="1599"/>
      <c r="AQ252" s="1599"/>
      <c r="AR252" s="1599"/>
      <c r="AS252" s="1599"/>
      <c r="AT252" s="1599"/>
      <c r="AU252" s="1599"/>
      <c r="AV252" s="1599"/>
      <c r="AW252" s="1599"/>
      <c r="AX252" s="1599"/>
      <c r="AY252" s="1599"/>
      <c r="AZ252" s="1599"/>
      <c r="BA252" s="1599"/>
      <c r="BB252" s="1599"/>
      <c r="BC252" s="1599"/>
      <c r="BD252" s="1599"/>
      <c r="BE252" s="1599"/>
      <c r="BF252" s="1599"/>
      <c r="BG252" s="1599"/>
      <c r="BH252" s="1599"/>
      <c r="BI252" s="1599"/>
      <c r="BJ252" s="1599"/>
      <c r="BK252" s="1599"/>
      <c r="BL252" s="1599"/>
      <c r="BM252" s="1599"/>
      <c r="BN252" s="1599"/>
      <c r="BO252" s="1599"/>
      <c r="BP252" s="1599"/>
      <c r="BQ252" s="1599"/>
      <c r="BR252" s="1599"/>
      <c r="BS252" s="1599"/>
      <c r="BT252" s="1600"/>
      <c r="BU252" s="433"/>
      <c r="BV252" s="433"/>
      <c r="BW252" s="433"/>
      <c r="BX252" s="433"/>
      <c r="BY252" s="433"/>
      <c r="BZ252" s="433"/>
      <c r="CA252" s="433"/>
      <c r="CB252" s="433"/>
      <c r="CC252" s="433"/>
      <c r="CD252" s="433"/>
      <c r="CE252" s="433"/>
      <c r="CF252" s="443"/>
      <c r="CS252" s="446"/>
      <c r="CT252" s="433"/>
      <c r="CU252" s="433"/>
      <c r="CV252" s="433"/>
      <c r="CW252" s="433"/>
      <c r="CX252" s="433"/>
      <c r="CY252" s="433"/>
      <c r="CZ252" s="433"/>
      <c r="DA252" s="433"/>
      <c r="DB252" s="433"/>
      <c r="DC252" s="433"/>
      <c r="DD252" s="433"/>
      <c r="DE252" s="1598"/>
      <c r="DF252" s="1599"/>
      <c r="DG252" s="1599"/>
      <c r="DH252" s="1599"/>
      <c r="DI252" s="1599"/>
      <c r="DJ252" s="1599"/>
      <c r="DK252" s="1599"/>
      <c r="DL252" s="1599"/>
      <c r="DM252" s="1599"/>
      <c r="DN252" s="1599"/>
      <c r="DO252" s="1599"/>
      <c r="DP252" s="1599"/>
      <c r="DQ252" s="1599"/>
      <c r="DR252" s="1599"/>
      <c r="DS252" s="1599"/>
      <c r="DT252" s="1599"/>
      <c r="DU252" s="1599"/>
      <c r="DV252" s="1599"/>
      <c r="DW252" s="1599"/>
      <c r="DX252" s="1599"/>
      <c r="DY252" s="1599"/>
      <c r="DZ252" s="1599"/>
      <c r="EA252" s="1599"/>
      <c r="EB252" s="1599"/>
      <c r="EC252" s="1599"/>
      <c r="ED252" s="1599"/>
      <c r="EE252" s="1599"/>
      <c r="EF252" s="1599"/>
      <c r="EG252" s="1599"/>
      <c r="EH252" s="1599"/>
      <c r="EI252" s="1599"/>
      <c r="EJ252" s="1599"/>
      <c r="EK252" s="1599"/>
      <c r="EL252" s="1599"/>
      <c r="EM252" s="1599"/>
      <c r="EN252" s="1599"/>
      <c r="EO252" s="1599"/>
      <c r="EP252" s="1599"/>
      <c r="EQ252" s="1599"/>
      <c r="ER252" s="1599"/>
      <c r="ES252" s="1599"/>
      <c r="ET252" s="1599"/>
      <c r="EU252" s="1599"/>
      <c r="EV252" s="1599"/>
      <c r="EW252" s="1599"/>
      <c r="EX252" s="1599"/>
      <c r="EY252" s="1599"/>
      <c r="EZ252" s="1599"/>
      <c r="FA252" s="1599"/>
      <c r="FB252" s="1599"/>
      <c r="FC252" s="1599"/>
      <c r="FD252" s="1599"/>
      <c r="FE252" s="1599"/>
      <c r="FF252" s="1599"/>
      <c r="FG252" s="1599"/>
      <c r="FH252" s="1599"/>
      <c r="FI252" s="1599"/>
      <c r="FJ252" s="1600"/>
      <c r="FK252" s="433"/>
      <c r="FL252" s="433"/>
      <c r="FM252" s="433"/>
      <c r="FN252" s="433"/>
      <c r="FO252" s="433"/>
      <c r="FP252" s="433"/>
      <c r="FQ252" s="433"/>
      <c r="FR252" s="433"/>
      <c r="FS252" s="433"/>
      <c r="FT252" s="433"/>
      <c r="FU252" s="433"/>
      <c r="FV252" s="443"/>
    </row>
    <row r="253" spans="3:178" ht="3.75" customHeight="1" x14ac:dyDescent="0.15">
      <c r="C253" s="449"/>
      <c r="D253" s="433"/>
      <c r="E253" s="433"/>
      <c r="F253" s="433"/>
      <c r="G253" s="433"/>
      <c r="H253" s="433"/>
      <c r="I253" s="433"/>
      <c r="J253" s="433"/>
      <c r="K253" s="433"/>
      <c r="L253" s="433"/>
      <c r="M253" s="433"/>
      <c r="N253" s="433"/>
      <c r="O253" s="1598"/>
      <c r="P253" s="1599"/>
      <c r="Q253" s="1599"/>
      <c r="R253" s="1599"/>
      <c r="S253" s="1599"/>
      <c r="T253" s="1599"/>
      <c r="U253" s="1599"/>
      <c r="V253" s="1599"/>
      <c r="W253" s="1599"/>
      <c r="X253" s="1599"/>
      <c r="Y253" s="1599"/>
      <c r="Z253" s="1599"/>
      <c r="AA253" s="1599"/>
      <c r="AB253" s="1599"/>
      <c r="AC253" s="1599"/>
      <c r="AD253" s="1599"/>
      <c r="AE253" s="1599"/>
      <c r="AF253" s="1599"/>
      <c r="AG253" s="1599"/>
      <c r="AH253" s="1599"/>
      <c r="AI253" s="1599"/>
      <c r="AJ253" s="1599"/>
      <c r="AK253" s="1599"/>
      <c r="AL253" s="1599"/>
      <c r="AM253" s="1599"/>
      <c r="AN253" s="1599"/>
      <c r="AO253" s="1599"/>
      <c r="AP253" s="1599"/>
      <c r="AQ253" s="1599"/>
      <c r="AR253" s="1599"/>
      <c r="AS253" s="1599"/>
      <c r="AT253" s="1599"/>
      <c r="AU253" s="1599"/>
      <c r="AV253" s="1599"/>
      <c r="AW253" s="1599"/>
      <c r="AX253" s="1599"/>
      <c r="AY253" s="1599"/>
      <c r="AZ253" s="1599"/>
      <c r="BA253" s="1599"/>
      <c r="BB253" s="1599"/>
      <c r="BC253" s="1599"/>
      <c r="BD253" s="1599"/>
      <c r="BE253" s="1599"/>
      <c r="BF253" s="1599"/>
      <c r="BG253" s="1599"/>
      <c r="BH253" s="1599"/>
      <c r="BI253" s="1599"/>
      <c r="BJ253" s="1599"/>
      <c r="BK253" s="1599"/>
      <c r="BL253" s="1599"/>
      <c r="BM253" s="1599"/>
      <c r="BN253" s="1599"/>
      <c r="BO253" s="1599"/>
      <c r="BP253" s="1599"/>
      <c r="BQ253" s="1599"/>
      <c r="BR253" s="1599"/>
      <c r="BS253" s="1599"/>
      <c r="BT253" s="1600"/>
      <c r="BU253" s="433"/>
      <c r="BV253" s="433"/>
      <c r="BW253" s="433"/>
      <c r="BX253" s="433"/>
      <c r="BY253" s="433"/>
      <c r="BZ253" s="433"/>
      <c r="CA253" s="433"/>
      <c r="CB253" s="433"/>
      <c r="CC253" s="433"/>
      <c r="CD253" s="433"/>
      <c r="CE253" s="433"/>
      <c r="CF253" s="443"/>
      <c r="CH253" s="431"/>
      <c r="CS253" s="449"/>
      <c r="CT253" s="433"/>
      <c r="CU253" s="433"/>
      <c r="CV253" s="433"/>
      <c r="CW253" s="433"/>
      <c r="CX253" s="433"/>
      <c r="CY253" s="433"/>
      <c r="CZ253" s="433"/>
      <c r="DA253" s="433"/>
      <c r="DB253" s="433"/>
      <c r="DC253" s="433"/>
      <c r="DD253" s="433"/>
      <c r="DE253" s="1598"/>
      <c r="DF253" s="1599"/>
      <c r="DG253" s="1599"/>
      <c r="DH253" s="1599"/>
      <c r="DI253" s="1599"/>
      <c r="DJ253" s="1599"/>
      <c r="DK253" s="1599"/>
      <c r="DL253" s="1599"/>
      <c r="DM253" s="1599"/>
      <c r="DN253" s="1599"/>
      <c r="DO253" s="1599"/>
      <c r="DP253" s="1599"/>
      <c r="DQ253" s="1599"/>
      <c r="DR253" s="1599"/>
      <c r="DS253" s="1599"/>
      <c r="DT253" s="1599"/>
      <c r="DU253" s="1599"/>
      <c r="DV253" s="1599"/>
      <c r="DW253" s="1599"/>
      <c r="DX253" s="1599"/>
      <c r="DY253" s="1599"/>
      <c r="DZ253" s="1599"/>
      <c r="EA253" s="1599"/>
      <c r="EB253" s="1599"/>
      <c r="EC253" s="1599"/>
      <c r="ED253" s="1599"/>
      <c r="EE253" s="1599"/>
      <c r="EF253" s="1599"/>
      <c r="EG253" s="1599"/>
      <c r="EH253" s="1599"/>
      <c r="EI253" s="1599"/>
      <c r="EJ253" s="1599"/>
      <c r="EK253" s="1599"/>
      <c r="EL253" s="1599"/>
      <c r="EM253" s="1599"/>
      <c r="EN253" s="1599"/>
      <c r="EO253" s="1599"/>
      <c r="EP253" s="1599"/>
      <c r="EQ253" s="1599"/>
      <c r="ER253" s="1599"/>
      <c r="ES253" s="1599"/>
      <c r="ET253" s="1599"/>
      <c r="EU253" s="1599"/>
      <c r="EV253" s="1599"/>
      <c r="EW253" s="1599"/>
      <c r="EX253" s="1599"/>
      <c r="EY253" s="1599"/>
      <c r="EZ253" s="1599"/>
      <c r="FA253" s="1599"/>
      <c r="FB253" s="1599"/>
      <c r="FC253" s="1599"/>
      <c r="FD253" s="1599"/>
      <c r="FE253" s="1599"/>
      <c r="FF253" s="1599"/>
      <c r="FG253" s="1599"/>
      <c r="FH253" s="1599"/>
      <c r="FI253" s="1599"/>
      <c r="FJ253" s="1600"/>
      <c r="FK253" s="433"/>
      <c r="FL253" s="433"/>
      <c r="FM253" s="433"/>
      <c r="FN253" s="433"/>
      <c r="FO253" s="433"/>
      <c r="FP253" s="433"/>
      <c r="FQ253" s="433"/>
      <c r="FR253" s="433"/>
      <c r="FS253" s="433"/>
      <c r="FT253" s="433"/>
      <c r="FU253" s="433"/>
      <c r="FV253" s="443"/>
    </row>
    <row r="254" spans="3:178" ht="3.75" customHeight="1" x14ac:dyDescent="0.15">
      <c r="C254" s="449"/>
      <c r="D254" s="433"/>
      <c r="E254" s="433"/>
      <c r="F254" s="433"/>
      <c r="G254" s="433"/>
      <c r="H254" s="433"/>
      <c r="I254" s="433"/>
      <c r="J254" s="433"/>
      <c r="K254" s="433"/>
      <c r="L254" s="433"/>
      <c r="M254" s="433"/>
      <c r="N254" s="433"/>
      <c r="O254" s="1598"/>
      <c r="P254" s="1599"/>
      <c r="Q254" s="1599"/>
      <c r="R254" s="1599"/>
      <c r="S254" s="1599"/>
      <c r="T254" s="1599"/>
      <c r="U254" s="1599"/>
      <c r="V254" s="1599"/>
      <c r="W254" s="1599"/>
      <c r="X254" s="1599"/>
      <c r="Y254" s="1599"/>
      <c r="Z254" s="1599"/>
      <c r="AA254" s="1599"/>
      <c r="AB254" s="1599"/>
      <c r="AC254" s="1599"/>
      <c r="AD254" s="1599"/>
      <c r="AE254" s="1599"/>
      <c r="AF254" s="1599"/>
      <c r="AG254" s="1599"/>
      <c r="AH254" s="1599"/>
      <c r="AI254" s="1599"/>
      <c r="AJ254" s="1599"/>
      <c r="AK254" s="1599"/>
      <c r="AL254" s="1599"/>
      <c r="AM254" s="1599"/>
      <c r="AN254" s="1599"/>
      <c r="AO254" s="1599"/>
      <c r="AP254" s="1599"/>
      <c r="AQ254" s="1599"/>
      <c r="AR254" s="1599"/>
      <c r="AS254" s="1599"/>
      <c r="AT254" s="1599"/>
      <c r="AU254" s="1599"/>
      <c r="AV254" s="1599"/>
      <c r="AW254" s="1599"/>
      <c r="AX254" s="1599"/>
      <c r="AY254" s="1599"/>
      <c r="AZ254" s="1599"/>
      <c r="BA254" s="1599"/>
      <c r="BB254" s="1599"/>
      <c r="BC254" s="1599"/>
      <c r="BD254" s="1599"/>
      <c r="BE254" s="1599"/>
      <c r="BF254" s="1599"/>
      <c r="BG254" s="1599"/>
      <c r="BH254" s="1599"/>
      <c r="BI254" s="1599"/>
      <c r="BJ254" s="1599"/>
      <c r="BK254" s="1599"/>
      <c r="BL254" s="1599"/>
      <c r="BM254" s="1599"/>
      <c r="BN254" s="1599"/>
      <c r="BO254" s="1599"/>
      <c r="BP254" s="1599"/>
      <c r="BQ254" s="1599"/>
      <c r="BR254" s="1599"/>
      <c r="BS254" s="1599"/>
      <c r="BT254" s="1600"/>
      <c r="BU254" s="433"/>
      <c r="BV254" s="433"/>
      <c r="BW254" s="433"/>
      <c r="BX254" s="433"/>
      <c r="BY254" s="433"/>
      <c r="BZ254" s="433"/>
      <c r="CA254" s="433"/>
      <c r="CB254" s="433"/>
      <c r="CC254" s="433"/>
      <c r="CD254" s="433"/>
      <c r="CE254" s="433"/>
      <c r="CF254" s="443"/>
      <c r="CH254" s="431"/>
      <c r="CS254" s="449"/>
      <c r="CT254" s="433"/>
      <c r="CU254" s="433"/>
      <c r="CV254" s="433"/>
      <c r="CW254" s="433"/>
      <c r="CX254" s="433"/>
      <c r="CY254" s="433"/>
      <c r="CZ254" s="433"/>
      <c r="DA254" s="433"/>
      <c r="DB254" s="433"/>
      <c r="DC254" s="433"/>
      <c r="DD254" s="433"/>
      <c r="DE254" s="1598"/>
      <c r="DF254" s="1599"/>
      <c r="DG254" s="1599"/>
      <c r="DH254" s="1599"/>
      <c r="DI254" s="1599"/>
      <c r="DJ254" s="1599"/>
      <c r="DK254" s="1599"/>
      <c r="DL254" s="1599"/>
      <c r="DM254" s="1599"/>
      <c r="DN254" s="1599"/>
      <c r="DO254" s="1599"/>
      <c r="DP254" s="1599"/>
      <c r="DQ254" s="1599"/>
      <c r="DR254" s="1599"/>
      <c r="DS254" s="1599"/>
      <c r="DT254" s="1599"/>
      <c r="DU254" s="1599"/>
      <c r="DV254" s="1599"/>
      <c r="DW254" s="1599"/>
      <c r="DX254" s="1599"/>
      <c r="DY254" s="1599"/>
      <c r="DZ254" s="1599"/>
      <c r="EA254" s="1599"/>
      <c r="EB254" s="1599"/>
      <c r="EC254" s="1599"/>
      <c r="ED254" s="1599"/>
      <c r="EE254" s="1599"/>
      <c r="EF254" s="1599"/>
      <c r="EG254" s="1599"/>
      <c r="EH254" s="1599"/>
      <c r="EI254" s="1599"/>
      <c r="EJ254" s="1599"/>
      <c r="EK254" s="1599"/>
      <c r="EL254" s="1599"/>
      <c r="EM254" s="1599"/>
      <c r="EN254" s="1599"/>
      <c r="EO254" s="1599"/>
      <c r="EP254" s="1599"/>
      <c r="EQ254" s="1599"/>
      <c r="ER254" s="1599"/>
      <c r="ES254" s="1599"/>
      <c r="ET254" s="1599"/>
      <c r="EU254" s="1599"/>
      <c r="EV254" s="1599"/>
      <c r="EW254" s="1599"/>
      <c r="EX254" s="1599"/>
      <c r="EY254" s="1599"/>
      <c r="EZ254" s="1599"/>
      <c r="FA254" s="1599"/>
      <c r="FB254" s="1599"/>
      <c r="FC254" s="1599"/>
      <c r="FD254" s="1599"/>
      <c r="FE254" s="1599"/>
      <c r="FF254" s="1599"/>
      <c r="FG254" s="1599"/>
      <c r="FH254" s="1599"/>
      <c r="FI254" s="1599"/>
      <c r="FJ254" s="1600"/>
      <c r="FK254" s="433"/>
      <c r="FL254" s="433"/>
      <c r="FM254" s="433"/>
      <c r="FN254" s="433"/>
      <c r="FO254" s="433"/>
      <c r="FP254" s="433"/>
      <c r="FQ254" s="433"/>
      <c r="FR254" s="433"/>
      <c r="FS254" s="433"/>
      <c r="FT254" s="433"/>
      <c r="FU254" s="433"/>
      <c r="FV254" s="443"/>
    </row>
    <row r="255" spans="3:178" ht="3.75" customHeight="1" x14ac:dyDescent="0.15">
      <c r="C255" s="449"/>
      <c r="D255" s="450"/>
      <c r="E255" s="450"/>
      <c r="F255" s="450"/>
      <c r="G255" s="450"/>
      <c r="H255" s="450"/>
      <c r="I255" s="450"/>
      <c r="J255" s="450"/>
      <c r="K255" s="450"/>
      <c r="L255" s="450"/>
      <c r="M255" s="450"/>
      <c r="N255" s="450"/>
      <c r="O255" s="1598"/>
      <c r="P255" s="1599"/>
      <c r="Q255" s="1599"/>
      <c r="R255" s="1599"/>
      <c r="S255" s="1599"/>
      <c r="T255" s="1599"/>
      <c r="U255" s="1599"/>
      <c r="V255" s="1599"/>
      <c r="W255" s="1599"/>
      <c r="X255" s="1599"/>
      <c r="Y255" s="1599"/>
      <c r="Z255" s="1599"/>
      <c r="AA255" s="1599"/>
      <c r="AB255" s="1599"/>
      <c r="AC255" s="1599"/>
      <c r="AD255" s="1599"/>
      <c r="AE255" s="1599"/>
      <c r="AF255" s="1599"/>
      <c r="AG255" s="1599"/>
      <c r="AH255" s="1599"/>
      <c r="AI255" s="1599"/>
      <c r="AJ255" s="1599"/>
      <c r="AK255" s="1599"/>
      <c r="AL255" s="1599"/>
      <c r="AM255" s="1599"/>
      <c r="AN255" s="1599"/>
      <c r="AO255" s="1599"/>
      <c r="AP255" s="1599"/>
      <c r="AQ255" s="1599"/>
      <c r="AR255" s="1599"/>
      <c r="AS255" s="1599"/>
      <c r="AT255" s="1599"/>
      <c r="AU255" s="1599"/>
      <c r="AV255" s="1599"/>
      <c r="AW255" s="1599"/>
      <c r="AX255" s="1599"/>
      <c r="AY255" s="1599"/>
      <c r="AZ255" s="1599"/>
      <c r="BA255" s="1599"/>
      <c r="BB255" s="1599"/>
      <c r="BC255" s="1599"/>
      <c r="BD255" s="1599"/>
      <c r="BE255" s="1599"/>
      <c r="BF255" s="1599"/>
      <c r="BG255" s="1599"/>
      <c r="BH255" s="1599"/>
      <c r="BI255" s="1599"/>
      <c r="BJ255" s="1599"/>
      <c r="BK255" s="1599"/>
      <c r="BL255" s="1599"/>
      <c r="BM255" s="1599"/>
      <c r="BN255" s="1599"/>
      <c r="BO255" s="1599"/>
      <c r="BP255" s="1599"/>
      <c r="BQ255" s="1599"/>
      <c r="BR255" s="1599"/>
      <c r="BS255" s="1599"/>
      <c r="BT255" s="1600"/>
      <c r="BU255" s="450"/>
      <c r="BV255" s="450"/>
      <c r="BW255" s="450"/>
      <c r="BX255" s="450"/>
      <c r="BY255" s="450"/>
      <c r="BZ255" s="450"/>
      <c r="CA255" s="450"/>
      <c r="CB255" s="450"/>
      <c r="CC255" s="450"/>
      <c r="CD255" s="450"/>
      <c r="CE255" s="450"/>
      <c r="CF255" s="451"/>
      <c r="CH255" s="431"/>
      <c r="CS255" s="449"/>
      <c r="CT255" s="450"/>
      <c r="CU255" s="450"/>
      <c r="CV255" s="450"/>
      <c r="CW255" s="450"/>
      <c r="CX255" s="450"/>
      <c r="CY255" s="450"/>
      <c r="CZ255" s="450"/>
      <c r="DA255" s="450"/>
      <c r="DB255" s="450"/>
      <c r="DC255" s="450"/>
      <c r="DD255" s="450"/>
      <c r="DE255" s="1598"/>
      <c r="DF255" s="1599"/>
      <c r="DG255" s="1599"/>
      <c r="DH255" s="1599"/>
      <c r="DI255" s="1599"/>
      <c r="DJ255" s="1599"/>
      <c r="DK255" s="1599"/>
      <c r="DL255" s="1599"/>
      <c r="DM255" s="1599"/>
      <c r="DN255" s="1599"/>
      <c r="DO255" s="1599"/>
      <c r="DP255" s="1599"/>
      <c r="DQ255" s="1599"/>
      <c r="DR255" s="1599"/>
      <c r="DS255" s="1599"/>
      <c r="DT255" s="1599"/>
      <c r="DU255" s="1599"/>
      <c r="DV255" s="1599"/>
      <c r="DW255" s="1599"/>
      <c r="DX255" s="1599"/>
      <c r="DY255" s="1599"/>
      <c r="DZ255" s="1599"/>
      <c r="EA255" s="1599"/>
      <c r="EB255" s="1599"/>
      <c r="EC255" s="1599"/>
      <c r="ED255" s="1599"/>
      <c r="EE255" s="1599"/>
      <c r="EF255" s="1599"/>
      <c r="EG255" s="1599"/>
      <c r="EH255" s="1599"/>
      <c r="EI255" s="1599"/>
      <c r="EJ255" s="1599"/>
      <c r="EK255" s="1599"/>
      <c r="EL255" s="1599"/>
      <c r="EM255" s="1599"/>
      <c r="EN255" s="1599"/>
      <c r="EO255" s="1599"/>
      <c r="EP255" s="1599"/>
      <c r="EQ255" s="1599"/>
      <c r="ER255" s="1599"/>
      <c r="ES255" s="1599"/>
      <c r="ET255" s="1599"/>
      <c r="EU255" s="1599"/>
      <c r="EV255" s="1599"/>
      <c r="EW255" s="1599"/>
      <c r="EX255" s="1599"/>
      <c r="EY255" s="1599"/>
      <c r="EZ255" s="1599"/>
      <c r="FA255" s="1599"/>
      <c r="FB255" s="1599"/>
      <c r="FC255" s="1599"/>
      <c r="FD255" s="1599"/>
      <c r="FE255" s="1599"/>
      <c r="FF255" s="1599"/>
      <c r="FG255" s="1599"/>
      <c r="FH255" s="1599"/>
      <c r="FI255" s="1599"/>
      <c r="FJ255" s="1600"/>
      <c r="FK255" s="450"/>
      <c r="FL255" s="450"/>
      <c r="FM255" s="450"/>
      <c r="FN255" s="450"/>
      <c r="FO255" s="450"/>
      <c r="FP255" s="450"/>
      <c r="FQ255" s="450"/>
      <c r="FR255" s="450"/>
      <c r="FS255" s="450"/>
      <c r="FT255" s="450"/>
      <c r="FU255" s="450"/>
      <c r="FV255" s="451"/>
    </row>
    <row r="256" spans="3:178" ht="3.75" customHeight="1" x14ac:dyDescent="0.15">
      <c r="C256" s="449"/>
      <c r="D256" s="450"/>
      <c r="E256" s="450"/>
      <c r="F256" s="450"/>
      <c r="G256" s="450"/>
      <c r="H256" s="450"/>
      <c r="I256" s="450"/>
      <c r="J256" s="450"/>
      <c r="K256" s="450"/>
      <c r="L256" s="450"/>
      <c r="M256" s="450"/>
      <c r="N256" s="450"/>
      <c r="O256" s="1598"/>
      <c r="P256" s="1599"/>
      <c r="Q256" s="1599"/>
      <c r="R256" s="1599"/>
      <c r="S256" s="1599"/>
      <c r="T256" s="1599"/>
      <c r="U256" s="1599"/>
      <c r="V256" s="1599"/>
      <c r="W256" s="1599"/>
      <c r="X256" s="1599"/>
      <c r="Y256" s="1599"/>
      <c r="Z256" s="1599"/>
      <c r="AA256" s="1599"/>
      <c r="AB256" s="1599"/>
      <c r="AC256" s="1599"/>
      <c r="AD256" s="1599"/>
      <c r="AE256" s="1599"/>
      <c r="AF256" s="1599"/>
      <c r="AG256" s="1599"/>
      <c r="AH256" s="1599"/>
      <c r="AI256" s="1599"/>
      <c r="AJ256" s="1599"/>
      <c r="AK256" s="1599"/>
      <c r="AL256" s="1599"/>
      <c r="AM256" s="1599"/>
      <c r="AN256" s="1599"/>
      <c r="AO256" s="1599"/>
      <c r="AP256" s="1599"/>
      <c r="AQ256" s="1599"/>
      <c r="AR256" s="1599"/>
      <c r="AS256" s="1599"/>
      <c r="AT256" s="1599"/>
      <c r="AU256" s="1599"/>
      <c r="AV256" s="1599"/>
      <c r="AW256" s="1599"/>
      <c r="AX256" s="1599"/>
      <c r="AY256" s="1599"/>
      <c r="AZ256" s="1599"/>
      <c r="BA256" s="1599"/>
      <c r="BB256" s="1599"/>
      <c r="BC256" s="1599"/>
      <c r="BD256" s="1599"/>
      <c r="BE256" s="1599"/>
      <c r="BF256" s="1599"/>
      <c r="BG256" s="1599"/>
      <c r="BH256" s="1599"/>
      <c r="BI256" s="1599"/>
      <c r="BJ256" s="1599"/>
      <c r="BK256" s="1599"/>
      <c r="BL256" s="1599"/>
      <c r="BM256" s="1599"/>
      <c r="BN256" s="1599"/>
      <c r="BO256" s="1599"/>
      <c r="BP256" s="1599"/>
      <c r="BQ256" s="1599"/>
      <c r="BR256" s="1599"/>
      <c r="BS256" s="1599"/>
      <c r="BT256" s="1600"/>
      <c r="BU256" s="450"/>
      <c r="BV256" s="450"/>
      <c r="BW256" s="450"/>
      <c r="BX256" s="450"/>
      <c r="BY256" s="450"/>
      <c r="BZ256" s="450"/>
      <c r="CA256" s="450"/>
      <c r="CB256" s="450"/>
      <c r="CC256" s="450"/>
      <c r="CD256" s="450"/>
      <c r="CE256" s="450"/>
      <c r="CF256" s="451"/>
      <c r="CH256" s="431"/>
      <c r="CS256" s="449"/>
      <c r="CT256" s="450"/>
      <c r="CU256" s="450"/>
      <c r="CV256" s="450"/>
      <c r="CW256" s="450"/>
      <c r="CX256" s="450"/>
      <c r="CY256" s="450"/>
      <c r="CZ256" s="450"/>
      <c r="DA256" s="450"/>
      <c r="DB256" s="450"/>
      <c r="DC256" s="450"/>
      <c r="DD256" s="450"/>
      <c r="DE256" s="1598"/>
      <c r="DF256" s="1599"/>
      <c r="DG256" s="1599"/>
      <c r="DH256" s="1599"/>
      <c r="DI256" s="1599"/>
      <c r="DJ256" s="1599"/>
      <c r="DK256" s="1599"/>
      <c r="DL256" s="1599"/>
      <c r="DM256" s="1599"/>
      <c r="DN256" s="1599"/>
      <c r="DO256" s="1599"/>
      <c r="DP256" s="1599"/>
      <c r="DQ256" s="1599"/>
      <c r="DR256" s="1599"/>
      <c r="DS256" s="1599"/>
      <c r="DT256" s="1599"/>
      <c r="DU256" s="1599"/>
      <c r="DV256" s="1599"/>
      <c r="DW256" s="1599"/>
      <c r="DX256" s="1599"/>
      <c r="DY256" s="1599"/>
      <c r="DZ256" s="1599"/>
      <c r="EA256" s="1599"/>
      <c r="EB256" s="1599"/>
      <c r="EC256" s="1599"/>
      <c r="ED256" s="1599"/>
      <c r="EE256" s="1599"/>
      <c r="EF256" s="1599"/>
      <c r="EG256" s="1599"/>
      <c r="EH256" s="1599"/>
      <c r="EI256" s="1599"/>
      <c r="EJ256" s="1599"/>
      <c r="EK256" s="1599"/>
      <c r="EL256" s="1599"/>
      <c r="EM256" s="1599"/>
      <c r="EN256" s="1599"/>
      <c r="EO256" s="1599"/>
      <c r="EP256" s="1599"/>
      <c r="EQ256" s="1599"/>
      <c r="ER256" s="1599"/>
      <c r="ES256" s="1599"/>
      <c r="ET256" s="1599"/>
      <c r="EU256" s="1599"/>
      <c r="EV256" s="1599"/>
      <c r="EW256" s="1599"/>
      <c r="EX256" s="1599"/>
      <c r="EY256" s="1599"/>
      <c r="EZ256" s="1599"/>
      <c r="FA256" s="1599"/>
      <c r="FB256" s="1599"/>
      <c r="FC256" s="1599"/>
      <c r="FD256" s="1599"/>
      <c r="FE256" s="1599"/>
      <c r="FF256" s="1599"/>
      <c r="FG256" s="1599"/>
      <c r="FH256" s="1599"/>
      <c r="FI256" s="1599"/>
      <c r="FJ256" s="1600"/>
      <c r="FK256" s="450"/>
      <c r="FL256" s="450"/>
      <c r="FM256" s="450"/>
      <c r="FN256" s="450"/>
      <c r="FO256" s="450"/>
      <c r="FP256" s="450"/>
      <c r="FQ256" s="450"/>
      <c r="FR256" s="450"/>
      <c r="FS256" s="450"/>
      <c r="FT256" s="450"/>
      <c r="FU256" s="450"/>
      <c r="FV256" s="451"/>
    </row>
    <row r="257" spans="3:178" ht="3.75" customHeight="1" x14ac:dyDescent="0.15">
      <c r="C257" s="449"/>
      <c r="D257" s="450"/>
      <c r="E257" s="450"/>
      <c r="F257" s="450"/>
      <c r="G257" s="450"/>
      <c r="H257" s="450"/>
      <c r="I257" s="450"/>
      <c r="J257" s="450"/>
      <c r="K257" s="450"/>
      <c r="L257" s="450"/>
      <c r="M257" s="450"/>
      <c r="N257" s="450"/>
      <c r="O257" s="1598"/>
      <c r="P257" s="1599"/>
      <c r="Q257" s="1599"/>
      <c r="R257" s="1599"/>
      <c r="S257" s="1599"/>
      <c r="T257" s="1599"/>
      <c r="U257" s="1599"/>
      <c r="V257" s="1599"/>
      <c r="W257" s="1599"/>
      <c r="X257" s="1599"/>
      <c r="Y257" s="1599"/>
      <c r="Z257" s="1599"/>
      <c r="AA257" s="1599"/>
      <c r="AB257" s="1599"/>
      <c r="AC257" s="1599"/>
      <c r="AD257" s="1599"/>
      <c r="AE257" s="1599"/>
      <c r="AF257" s="1599"/>
      <c r="AG257" s="1599"/>
      <c r="AH257" s="1599"/>
      <c r="AI257" s="1599"/>
      <c r="AJ257" s="1599"/>
      <c r="AK257" s="1599"/>
      <c r="AL257" s="1599"/>
      <c r="AM257" s="1599"/>
      <c r="AN257" s="1599"/>
      <c r="AO257" s="1599"/>
      <c r="AP257" s="1599"/>
      <c r="AQ257" s="1599"/>
      <c r="AR257" s="1599"/>
      <c r="AS257" s="1599"/>
      <c r="AT257" s="1599"/>
      <c r="AU257" s="1599"/>
      <c r="AV257" s="1599"/>
      <c r="AW257" s="1599"/>
      <c r="AX257" s="1599"/>
      <c r="AY257" s="1599"/>
      <c r="AZ257" s="1599"/>
      <c r="BA257" s="1599"/>
      <c r="BB257" s="1599"/>
      <c r="BC257" s="1599"/>
      <c r="BD257" s="1599"/>
      <c r="BE257" s="1599"/>
      <c r="BF257" s="1599"/>
      <c r="BG257" s="1599"/>
      <c r="BH257" s="1599"/>
      <c r="BI257" s="1599"/>
      <c r="BJ257" s="1599"/>
      <c r="BK257" s="1599"/>
      <c r="BL257" s="1599"/>
      <c r="BM257" s="1599"/>
      <c r="BN257" s="1599"/>
      <c r="BO257" s="1599"/>
      <c r="BP257" s="1599"/>
      <c r="BQ257" s="1599"/>
      <c r="BR257" s="1599"/>
      <c r="BS257" s="1599"/>
      <c r="BT257" s="1600"/>
      <c r="BU257" s="450"/>
      <c r="BV257" s="450"/>
      <c r="BW257" s="450"/>
      <c r="BX257" s="450"/>
      <c r="BY257" s="450"/>
      <c r="BZ257" s="450"/>
      <c r="CA257" s="450"/>
      <c r="CB257" s="450"/>
      <c r="CC257" s="450"/>
      <c r="CD257" s="450"/>
      <c r="CE257" s="450"/>
      <c r="CF257" s="451"/>
      <c r="CH257" s="431"/>
      <c r="CS257" s="449"/>
      <c r="CT257" s="450"/>
      <c r="CU257" s="450"/>
      <c r="CV257" s="450"/>
      <c r="CW257" s="450"/>
      <c r="CX257" s="450"/>
      <c r="CY257" s="450"/>
      <c r="CZ257" s="450"/>
      <c r="DA257" s="450"/>
      <c r="DB257" s="450"/>
      <c r="DC257" s="450"/>
      <c r="DD257" s="450"/>
      <c r="DE257" s="1598"/>
      <c r="DF257" s="1599"/>
      <c r="DG257" s="1599"/>
      <c r="DH257" s="1599"/>
      <c r="DI257" s="1599"/>
      <c r="DJ257" s="1599"/>
      <c r="DK257" s="1599"/>
      <c r="DL257" s="1599"/>
      <c r="DM257" s="1599"/>
      <c r="DN257" s="1599"/>
      <c r="DO257" s="1599"/>
      <c r="DP257" s="1599"/>
      <c r="DQ257" s="1599"/>
      <c r="DR257" s="1599"/>
      <c r="DS257" s="1599"/>
      <c r="DT257" s="1599"/>
      <c r="DU257" s="1599"/>
      <c r="DV257" s="1599"/>
      <c r="DW257" s="1599"/>
      <c r="DX257" s="1599"/>
      <c r="DY257" s="1599"/>
      <c r="DZ257" s="1599"/>
      <c r="EA257" s="1599"/>
      <c r="EB257" s="1599"/>
      <c r="EC257" s="1599"/>
      <c r="ED257" s="1599"/>
      <c r="EE257" s="1599"/>
      <c r="EF257" s="1599"/>
      <c r="EG257" s="1599"/>
      <c r="EH257" s="1599"/>
      <c r="EI257" s="1599"/>
      <c r="EJ257" s="1599"/>
      <c r="EK257" s="1599"/>
      <c r="EL257" s="1599"/>
      <c r="EM257" s="1599"/>
      <c r="EN257" s="1599"/>
      <c r="EO257" s="1599"/>
      <c r="EP257" s="1599"/>
      <c r="EQ257" s="1599"/>
      <c r="ER257" s="1599"/>
      <c r="ES257" s="1599"/>
      <c r="ET257" s="1599"/>
      <c r="EU257" s="1599"/>
      <c r="EV257" s="1599"/>
      <c r="EW257" s="1599"/>
      <c r="EX257" s="1599"/>
      <c r="EY257" s="1599"/>
      <c r="EZ257" s="1599"/>
      <c r="FA257" s="1599"/>
      <c r="FB257" s="1599"/>
      <c r="FC257" s="1599"/>
      <c r="FD257" s="1599"/>
      <c r="FE257" s="1599"/>
      <c r="FF257" s="1599"/>
      <c r="FG257" s="1599"/>
      <c r="FH257" s="1599"/>
      <c r="FI257" s="1599"/>
      <c r="FJ257" s="1600"/>
      <c r="FK257" s="450"/>
      <c r="FL257" s="450"/>
      <c r="FM257" s="450"/>
      <c r="FN257" s="450"/>
      <c r="FO257" s="450"/>
      <c r="FP257" s="450"/>
      <c r="FQ257" s="450"/>
      <c r="FR257" s="450"/>
      <c r="FS257" s="450"/>
      <c r="FT257" s="450"/>
      <c r="FU257" s="450"/>
      <c r="FV257" s="451"/>
    </row>
    <row r="258" spans="3:178" ht="3.75" customHeight="1" x14ac:dyDescent="0.15">
      <c r="C258" s="449"/>
      <c r="O258" s="1598"/>
      <c r="P258" s="1599"/>
      <c r="Q258" s="1599"/>
      <c r="R258" s="1599"/>
      <c r="S258" s="1599"/>
      <c r="T258" s="1599"/>
      <c r="U258" s="1599"/>
      <c r="V258" s="1599"/>
      <c r="W258" s="1599"/>
      <c r="X258" s="1599"/>
      <c r="Y258" s="1599"/>
      <c r="Z258" s="1599"/>
      <c r="AA258" s="1599"/>
      <c r="AB258" s="1599"/>
      <c r="AC258" s="1599"/>
      <c r="AD258" s="1599"/>
      <c r="AE258" s="1599"/>
      <c r="AF258" s="1599"/>
      <c r="AG258" s="1599"/>
      <c r="AH258" s="1599"/>
      <c r="AI258" s="1599"/>
      <c r="AJ258" s="1599"/>
      <c r="AK258" s="1599"/>
      <c r="AL258" s="1599"/>
      <c r="AM258" s="1599"/>
      <c r="AN258" s="1599"/>
      <c r="AO258" s="1599"/>
      <c r="AP258" s="1599"/>
      <c r="AQ258" s="1599"/>
      <c r="AR258" s="1599"/>
      <c r="AS258" s="1599"/>
      <c r="AT258" s="1599"/>
      <c r="AU258" s="1599"/>
      <c r="AV258" s="1599"/>
      <c r="AW258" s="1599"/>
      <c r="AX258" s="1599"/>
      <c r="AY258" s="1599"/>
      <c r="AZ258" s="1599"/>
      <c r="BA258" s="1599"/>
      <c r="BB258" s="1599"/>
      <c r="BC258" s="1599"/>
      <c r="BD258" s="1599"/>
      <c r="BE258" s="1599"/>
      <c r="BF258" s="1599"/>
      <c r="BG258" s="1599"/>
      <c r="BH258" s="1599"/>
      <c r="BI258" s="1599"/>
      <c r="BJ258" s="1599"/>
      <c r="BK258" s="1599"/>
      <c r="BL258" s="1599"/>
      <c r="BM258" s="1599"/>
      <c r="BN258" s="1599"/>
      <c r="BO258" s="1599"/>
      <c r="BP258" s="1599"/>
      <c r="BQ258" s="1599"/>
      <c r="BR258" s="1599"/>
      <c r="BS258" s="1599"/>
      <c r="BT258" s="1600"/>
      <c r="CF258" s="454"/>
      <c r="CH258" s="431"/>
      <c r="CS258" s="449"/>
      <c r="DE258" s="1598"/>
      <c r="DF258" s="1599"/>
      <c r="DG258" s="1599"/>
      <c r="DH258" s="1599"/>
      <c r="DI258" s="1599"/>
      <c r="DJ258" s="1599"/>
      <c r="DK258" s="1599"/>
      <c r="DL258" s="1599"/>
      <c r="DM258" s="1599"/>
      <c r="DN258" s="1599"/>
      <c r="DO258" s="1599"/>
      <c r="DP258" s="1599"/>
      <c r="DQ258" s="1599"/>
      <c r="DR258" s="1599"/>
      <c r="DS258" s="1599"/>
      <c r="DT258" s="1599"/>
      <c r="DU258" s="1599"/>
      <c r="DV258" s="1599"/>
      <c r="DW258" s="1599"/>
      <c r="DX258" s="1599"/>
      <c r="DY258" s="1599"/>
      <c r="DZ258" s="1599"/>
      <c r="EA258" s="1599"/>
      <c r="EB258" s="1599"/>
      <c r="EC258" s="1599"/>
      <c r="ED258" s="1599"/>
      <c r="EE258" s="1599"/>
      <c r="EF258" s="1599"/>
      <c r="EG258" s="1599"/>
      <c r="EH258" s="1599"/>
      <c r="EI258" s="1599"/>
      <c r="EJ258" s="1599"/>
      <c r="EK258" s="1599"/>
      <c r="EL258" s="1599"/>
      <c r="EM258" s="1599"/>
      <c r="EN258" s="1599"/>
      <c r="EO258" s="1599"/>
      <c r="EP258" s="1599"/>
      <c r="EQ258" s="1599"/>
      <c r="ER258" s="1599"/>
      <c r="ES258" s="1599"/>
      <c r="ET258" s="1599"/>
      <c r="EU258" s="1599"/>
      <c r="EV258" s="1599"/>
      <c r="EW258" s="1599"/>
      <c r="EX258" s="1599"/>
      <c r="EY258" s="1599"/>
      <c r="EZ258" s="1599"/>
      <c r="FA258" s="1599"/>
      <c r="FB258" s="1599"/>
      <c r="FC258" s="1599"/>
      <c r="FD258" s="1599"/>
      <c r="FE258" s="1599"/>
      <c r="FF258" s="1599"/>
      <c r="FG258" s="1599"/>
      <c r="FH258" s="1599"/>
      <c r="FI258" s="1599"/>
      <c r="FJ258" s="1600"/>
      <c r="FV258" s="454"/>
    </row>
    <row r="259" spans="3:178" ht="3.75" customHeight="1" x14ac:dyDescent="0.15">
      <c r="C259" s="449"/>
      <c r="O259" s="1598"/>
      <c r="P259" s="1599"/>
      <c r="Q259" s="1599"/>
      <c r="R259" s="1599"/>
      <c r="S259" s="1599"/>
      <c r="T259" s="1599"/>
      <c r="U259" s="1599"/>
      <c r="V259" s="1599"/>
      <c r="W259" s="1599"/>
      <c r="X259" s="1599"/>
      <c r="Y259" s="1599"/>
      <c r="Z259" s="1599"/>
      <c r="AA259" s="1599"/>
      <c r="AB259" s="1599"/>
      <c r="AC259" s="1599"/>
      <c r="AD259" s="1599"/>
      <c r="AE259" s="1599"/>
      <c r="AF259" s="1599"/>
      <c r="AG259" s="1599"/>
      <c r="AH259" s="1599"/>
      <c r="AI259" s="1599"/>
      <c r="AJ259" s="1599"/>
      <c r="AK259" s="1599"/>
      <c r="AL259" s="1599"/>
      <c r="AM259" s="1599"/>
      <c r="AN259" s="1599"/>
      <c r="AO259" s="1599"/>
      <c r="AP259" s="1599"/>
      <c r="AQ259" s="1599"/>
      <c r="AR259" s="1599"/>
      <c r="AS259" s="1599"/>
      <c r="AT259" s="1599"/>
      <c r="AU259" s="1599"/>
      <c r="AV259" s="1599"/>
      <c r="AW259" s="1599"/>
      <c r="AX259" s="1599"/>
      <c r="AY259" s="1599"/>
      <c r="AZ259" s="1599"/>
      <c r="BA259" s="1599"/>
      <c r="BB259" s="1599"/>
      <c r="BC259" s="1599"/>
      <c r="BD259" s="1599"/>
      <c r="BE259" s="1599"/>
      <c r="BF259" s="1599"/>
      <c r="BG259" s="1599"/>
      <c r="BH259" s="1599"/>
      <c r="BI259" s="1599"/>
      <c r="BJ259" s="1599"/>
      <c r="BK259" s="1599"/>
      <c r="BL259" s="1599"/>
      <c r="BM259" s="1599"/>
      <c r="BN259" s="1599"/>
      <c r="BO259" s="1599"/>
      <c r="BP259" s="1599"/>
      <c r="BQ259" s="1599"/>
      <c r="BR259" s="1599"/>
      <c r="BS259" s="1599"/>
      <c r="BT259" s="1600"/>
      <c r="CF259" s="454"/>
      <c r="CH259" s="431"/>
      <c r="CS259" s="449"/>
      <c r="DE259" s="1598"/>
      <c r="DF259" s="1599"/>
      <c r="DG259" s="1599"/>
      <c r="DH259" s="1599"/>
      <c r="DI259" s="1599"/>
      <c r="DJ259" s="1599"/>
      <c r="DK259" s="1599"/>
      <c r="DL259" s="1599"/>
      <c r="DM259" s="1599"/>
      <c r="DN259" s="1599"/>
      <c r="DO259" s="1599"/>
      <c r="DP259" s="1599"/>
      <c r="DQ259" s="1599"/>
      <c r="DR259" s="1599"/>
      <c r="DS259" s="1599"/>
      <c r="DT259" s="1599"/>
      <c r="DU259" s="1599"/>
      <c r="DV259" s="1599"/>
      <c r="DW259" s="1599"/>
      <c r="DX259" s="1599"/>
      <c r="DY259" s="1599"/>
      <c r="DZ259" s="1599"/>
      <c r="EA259" s="1599"/>
      <c r="EB259" s="1599"/>
      <c r="EC259" s="1599"/>
      <c r="ED259" s="1599"/>
      <c r="EE259" s="1599"/>
      <c r="EF259" s="1599"/>
      <c r="EG259" s="1599"/>
      <c r="EH259" s="1599"/>
      <c r="EI259" s="1599"/>
      <c r="EJ259" s="1599"/>
      <c r="EK259" s="1599"/>
      <c r="EL259" s="1599"/>
      <c r="EM259" s="1599"/>
      <c r="EN259" s="1599"/>
      <c r="EO259" s="1599"/>
      <c r="EP259" s="1599"/>
      <c r="EQ259" s="1599"/>
      <c r="ER259" s="1599"/>
      <c r="ES259" s="1599"/>
      <c r="ET259" s="1599"/>
      <c r="EU259" s="1599"/>
      <c r="EV259" s="1599"/>
      <c r="EW259" s="1599"/>
      <c r="EX259" s="1599"/>
      <c r="EY259" s="1599"/>
      <c r="EZ259" s="1599"/>
      <c r="FA259" s="1599"/>
      <c r="FB259" s="1599"/>
      <c r="FC259" s="1599"/>
      <c r="FD259" s="1599"/>
      <c r="FE259" s="1599"/>
      <c r="FF259" s="1599"/>
      <c r="FG259" s="1599"/>
      <c r="FH259" s="1599"/>
      <c r="FI259" s="1599"/>
      <c r="FJ259" s="1600"/>
      <c r="FV259" s="454"/>
    </row>
    <row r="260" spans="3:178" ht="3.75" customHeight="1" x14ac:dyDescent="0.15">
      <c r="C260" s="449"/>
      <c r="D260" s="433"/>
      <c r="E260" s="433"/>
      <c r="F260" s="433"/>
      <c r="G260" s="433"/>
      <c r="H260" s="433"/>
      <c r="I260" s="433"/>
      <c r="J260" s="433"/>
      <c r="K260" s="433"/>
      <c r="L260" s="433"/>
      <c r="M260" s="433"/>
      <c r="N260" s="433"/>
      <c r="O260" s="1598"/>
      <c r="P260" s="1599"/>
      <c r="Q260" s="1599"/>
      <c r="R260" s="1599"/>
      <c r="S260" s="1599"/>
      <c r="T260" s="1599"/>
      <c r="U260" s="1599"/>
      <c r="V260" s="1599"/>
      <c r="W260" s="1599"/>
      <c r="X260" s="1599"/>
      <c r="Y260" s="1599"/>
      <c r="Z260" s="1599"/>
      <c r="AA260" s="1599"/>
      <c r="AB260" s="1599"/>
      <c r="AC260" s="1599"/>
      <c r="AD260" s="1599"/>
      <c r="AE260" s="1599"/>
      <c r="AF260" s="1599"/>
      <c r="AG260" s="1599"/>
      <c r="AH260" s="1599"/>
      <c r="AI260" s="1599"/>
      <c r="AJ260" s="1599"/>
      <c r="AK260" s="1599"/>
      <c r="AL260" s="1599"/>
      <c r="AM260" s="1599"/>
      <c r="AN260" s="1599"/>
      <c r="AO260" s="1599"/>
      <c r="AP260" s="1599"/>
      <c r="AQ260" s="1599"/>
      <c r="AR260" s="1599"/>
      <c r="AS260" s="1599"/>
      <c r="AT260" s="1599"/>
      <c r="AU260" s="1599"/>
      <c r="AV260" s="1599"/>
      <c r="AW260" s="1599"/>
      <c r="AX260" s="1599"/>
      <c r="AY260" s="1599"/>
      <c r="AZ260" s="1599"/>
      <c r="BA260" s="1599"/>
      <c r="BB260" s="1599"/>
      <c r="BC260" s="1599"/>
      <c r="BD260" s="1599"/>
      <c r="BE260" s="1599"/>
      <c r="BF260" s="1599"/>
      <c r="BG260" s="1599"/>
      <c r="BH260" s="1599"/>
      <c r="BI260" s="1599"/>
      <c r="BJ260" s="1599"/>
      <c r="BK260" s="1599"/>
      <c r="BL260" s="1599"/>
      <c r="BM260" s="1599"/>
      <c r="BN260" s="1599"/>
      <c r="BO260" s="1599"/>
      <c r="BP260" s="1599"/>
      <c r="BQ260" s="1599"/>
      <c r="BR260" s="1599"/>
      <c r="BS260" s="1599"/>
      <c r="BT260" s="1600"/>
      <c r="BU260" s="433"/>
      <c r="BV260" s="433"/>
      <c r="BW260" s="433"/>
      <c r="BX260" s="433"/>
      <c r="BY260" s="433"/>
      <c r="BZ260" s="433"/>
      <c r="CA260" s="433"/>
      <c r="CB260" s="433"/>
      <c r="CC260" s="433"/>
      <c r="CD260" s="433"/>
      <c r="CE260" s="433"/>
      <c r="CF260" s="443"/>
      <c r="CH260" s="431"/>
      <c r="CS260" s="449"/>
      <c r="CT260" s="433"/>
      <c r="CU260" s="433"/>
      <c r="CV260" s="433"/>
      <c r="CW260" s="433"/>
      <c r="CX260" s="433"/>
      <c r="CY260" s="433"/>
      <c r="CZ260" s="433"/>
      <c r="DA260" s="433"/>
      <c r="DB260" s="433"/>
      <c r="DC260" s="433"/>
      <c r="DD260" s="433"/>
      <c r="DE260" s="1598"/>
      <c r="DF260" s="1599"/>
      <c r="DG260" s="1599"/>
      <c r="DH260" s="1599"/>
      <c r="DI260" s="1599"/>
      <c r="DJ260" s="1599"/>
      <c r="DK260" s="1599"/>
      <c r="DL260" s="1599"/>
      <c r="DM260" s="1599"/>
      <c r="DN260" s="1599"/>
      <c r="DO260" s="1599"/>
      <c r="DP260" s="1599"/>
      <c r="DQ260" s="1599"/>
      <c r="DR260" s="1599"/>
      <c r="DS260" s="1599"/>
      <c r="DT260" s="1599"/>
      <c r="DU260" s="1599"/>
      <c r="DV260" s="1599"/>
      <c r="DW260" s="1599"/>
      <c r="DX260" s="1599"/>
      <c r="DY260" s="1599"/>
      <c r="DZ260" s="1599"/>
      <c r="EA260" s="1599"/>
      <c r="EB260" s="1599"/>
      <c r="EC260" s="1599"/>
      <c r="ED260" s="1599"/>
      <c r="EE260" s="1599"/>
      <c r="EF260" s="1599"/>
      <c r="EG260" s="1599"/>
      <c r="EH260" s="1599"/>
      <c r="EI260" s="1599"/>
      <c r="EJ260" s="1599"/>
      <c r="EK260" s="1599"/>
      <c r="EL260" s="1599"/>
      <c r="EM260" s="1599"/>
      <c r="EN260" s="1599"/>
      <c r="EO260" s="1599"/>
      <c r="EP260" s="1599"/>
      <c r="EQ260" s="1599"/>
      <c r="ER260" s="1599"/>
      <c r="ES260" s="1599"/>
      <c r="ET260" s="1599"/>
      <c r="EU260" s="1599"/>
      <c r="EV260" s="1599"/>
      <c r="EW260" s="1599"/>
      <c r="EX260" s="1599"/>
      <c r="EY260" s="1599"/>
      <c r="EZ260" s="1599"/>
      <c r="FA260" s="1599"/>
      <c r="FB260" s="1599"/>
      <c r="FC260" s="1599"/>
      <c r="FD260" s="1599"/>
      <c r="FE260" s="1599"/>
      <c r="FF260" s="1599"/>
      <c r="FG260" s="1599"/>
      <c r="FH260" s="1599"/>
      <c r="FI260" s="1599"/>
      <c r="FJ260" s="1600"/>
      <c r="FK260" s="433"/>
      <c r="FL260" s="433"/>
      <c r="FM260" s="433"/>
      <c r="FN260" s="433"/>
      <c r="FO260" s="433"/>
      <c r="FP260" s="433"/>
      <c r="FQ260" s="433"/>
      <c r="FR260" s="433"/>
      <c r="FS260" s="433"/>
      <c r="FT260" s="433"/>
      <c r="FU260" s="433"/>
      <c r="FV260" s="443"/>
    </row>
    <row r="261" spans="3:178" ht="3.75" customHeight="1" x14ac:dyDescent="0.15">
      <c r="C261" s="449"/>
      <c r="D261" s="433"/>
      <c r="E261" s="433"/>
      <c r="F261" s="433"/>
      <c r="G261" s="433"/>
      <c r="H261" s="433"/>
      <c r="I261" s="433"/>
      <c r="J261" s="433"/>
      <c r="K261" s="433"/>
      <c r="L261" s="433"/>
      <c r="M261" s="433"/>
      <c r="N261" s="433"/>
      <c r="O261" s="1598"/>
      <c r="P261" s="1599"/>
      <c r="Q261" s="1599"/>
      <c r="R261" s="1599"/>
      <c r="S261" s="1599"/>
      <c r="T261" s="1599"/>
      <c r="U261" s="1599"/>
      <c r="V261" s="1599"/>
      <c r="W261" s="1599"/>
      <c r="X261" s="1599"/>
      <c r="Y261" s="1599"/>
      <c r="Z261" s="1599"/>
      <c r="AA261" s="1599"/>
      <c r="AB261" s="1599"/>
      <c r="AC261" s="1599"/>
      <c r="AD261" s="1599"/>
      <c r="AE261" s="1599"/>
      <c r="AF261" s="1599"/>
      <c r="AG261" s="1599"/>
      <c r="AH261" s="1599"/>
      <c r="AI261" s="1599"/>
      <c r="AJ261" s="1599"/>
      <c r="AK261" s="1599"/>
      <c r="AL261" s="1599"/>
      <c r="AM261" s="1599"/>
      <c r="AN261" s="1599"/>
      <c r="AO261" s="1599"/>
      <c r="AP261" s="1599"/>
      <c r="AQ261" s="1599"/>
      <c r="AR261" s="1599"/>
      <c r="AS261" s="1599"/>
      <c r="AT261" s="1599"/>
      <c r="AU261" s="1599"/>
      <c r="AV261" s="1599"/>
      <c r="AW261" s="1599"/>
      <c r="AX261" s="1599"/>
      <c r="AY261" s="1599"/>
      <c r="AZ261" s="1599"/>
      <c r="BA261" s="1599"/>
      <c r="BB261" s="1599"/>
      <c r="BC261" s="1599"/>
      <c r="BD261" s="1599"/>
      <c r="BE261" s="1599"/>
      <c r="BF261" s="1599"/>
      <c r="BG261" s="1599"/>
      <c r="BH261" s="1599"/>
      <c r="BI261" s="1599"/>
      <c r="BJ261" s="1599"/>
      <c r="BK261" s="1599"/>
      <c r="BL261" s="1599"/>
      <c r="BM261" s="1599"/>
      <c r="BN261" s="1599"/>
      <c r="BO261" s="1599"/>
      <c r="BP261" s="1599"/>
      <c r="BQ261" s="1599"/>
      <c r="BR261" s="1599"/>
      <c r="BS261" s="1599"/>
      <c r="BT261" s="1600"/>
      <c r="BU261" s="433"/>
      <c r="BV261" s="433"/>
      <c r="BW261" s="433"/>
      <c r="BX261" s="433"/>
      <c r="BY261" s="433"/>
      <c r="BZ261" s="433"/>
      <c r="CA261" s="433"/>
      <c r="CB261" s="433"/>
      <c r="CC261" s="433"/>
      <c r="CD261" s="433"/>
      <c r="CE261" s="433"/>
      <c r="CF261" s="443"/>
      <c r="CH261" s="431"/>
      <c r="CS261" s="449"/>
      <c r="CT261" s="433"/>
      <c r="CU261" s="433"/>
      <c r="CV261" s="433"/>
      <c r="CW261" s="433"/>
      <c r="CX261" s="433"/>
      <c r="CY261" s="433"/>
      <c r="CZ261" s="433"/>
      <c r="DA261" s="433"/>
      <c r="DB261" s="433"/>
      <c r="DC261" s="433"/>
      <c r="DD261" s="433"/>
      <c r="DE261" s="1598"/>
      <c r="DF261" s="1599"/>
      <c r="DG261" s="1599"/>
      <c r="DH261" s="1599"/>
      <c r="DI261" s="1599"/>
      <c r="DJ261" s="1599"/>
      <c r="DK261" s="1599"/>
      <c r="DL261" s="1599"/>
      <c r="DM261" s="1599"/>
      <c r="DN261" s="1599"/>
      <c r="DO261" s="1599"/>
      <c r="DP261" s="1599"/>
      <c r="DQ261" s="1599"/>
      <c r="DR261" s="1599"/>
      <c r="DS261" s="1599"/>
      <c r="DT261" s="1599"/>
      <c r="DU261" s="1599"/>
      <c r="DV261" s="1599"/>
      <c r="DW261" s="1599"/>
      <c r="DX261" s="1599"/>
      <c r="DY261" s="1599"/>
      <c r="DZ261" s="1599"/>
      <c r="EA261" s="1599"/>
      <c r="EB261" s="1599"/>
      <c r="EC261" s="1599"/>
      <c r="ED261" s="1599"/>
      <c r="EE261" s="1599"/>
      <c r="EF261" s="1599"/>
      <c r="EG261" s="1599"/>
      <c r="EH261" s="1599"/>
      <c r="EI261" s="1599"/>
      <c r="EJ261" s="1599"/>
      <c r="EK261" s="1599"/>
      <c r="EL261" s="1599"/>
      <c r="EM261" s="1599"/>
      <c r="EN261" s="1599"/>
      <c r="EO261" s="1599"/>
      <c r="EP261" s="1599"/>
      <c r="EQ261" s="1599"/>
      <c r="ER261" s="1599"/>
      <c r="ES261" s="1599"/>
      <c r="ET261" s="1599"/>
      <c r="EU261" s="1599"/>
      <c r="EV261" s="1599"/>
      <c r="EW261" s="1599"/>
      <c r="EX261" s="1599"/>
      <c r="EY261" s="1599"/>
      <c r="EZ261" s="1599"/>
      <c r="FA261" s="1599"/>
      <c r="FB261" s="1599"/>
      <c r="FC261" s="1599"/>
      <c r="FD261" s="1599"/>
      <c r="FE261" s="1599"/>
      <c r="FF261" s="1599"/>
      <c r="FG261" s="1599"/>
      <c r="FH261" s="1599"/>
      <c r="FI261" s="1599"/>
      <c r="FJ261" s="1600"/>
      <c r="FK261" s="433"/>
      <c r="FL261" s="433"/>
      <c r="FM261" s="433"/>
      <c r="FN261" s="433"/>
      <c r="FO261" s="433"/>
      <c r="FP261" s="433"/>
      <c r="FQ261" s="433"/>
      <c r="FR261" s="433"/>
      <c r="FS261" s="433"/>
      <c r="FT261" s="433"/>
      <c r="FU261" s="433"/>
      <c r="FV261" s="443"/>
    </row>
    <row r="262" spans="3:178" ht="3.75" customHeight="1" x14ac:dyDescent="0.15">
      <c r="C262" s="449"/>
      <c r="D262" s="433"/>
      <c r="E262" s="433"/>
      <c r="F262" s="433"/>
      <c r="G262" s="433"/>
      <c r="H262" s="433"/>
      <c r="I262" s="433"/>
      <c r="J262" s="433"/>
      <c r="K262" s="433"/>
      <c r="L262" s="433"/>
      <c r="M262" s="433"/>
      <c r="N262" s="433"/>
      <c r="O262" s="1598"/>
      <c r="P262" s="1599"/>
      <c r="Q262" s="1599"/>
      <c r="R262" s="1599"/>
      <c r="S262" s="1599"/>
      <c r="T262" s="1599"/>
      <c r="U262" s="1599"/>
      <c r="V262" s="1599"/>
      <c r="W262" s="1599"/>
      <c r="X262" s="1599"/>
      <c r="Y262" s="1599"/>
      <c r="Z262" s="1599"/>
      <c r="AA262" s="1599"/>
      <c r="AB262" s="1599"/>
      <c r="AC262" s="1599"/>
      <c r="AD262" s="1599"/>
      <c r="AE262" s="1599"/>
      <c r="AF262" s="1599"/>
      <c r="AG262" s="1599"/>
      <c r="AH262" s="1599"/>
      <c r="AI262" s="1599"/>
      <c r="AJ262" s="1599"/>
      <c r="AK262" s="1599"/>
      <c r="AL262" s="1599"/>
      <c r="AM262" s="1599"/>
      <c r="AN262" s="1599"/>
      <c r="AO262" s="1599"/>
      <c r="AP262" s="1599"/>
      <c r="AQ262" s="1599"/>
      <c r="AR262" s="1599"/>
      <c r="AS262" s="1599"/>
      <c r="AT262" s="1599"/>
      <c r="AU262" s="1599"/>
      <c r="AV262" s="1599"/>
      <c r="AW262" s="1599"/>
      <c r="AX262" s="1599"/>
      <c r="AY262" s="1599"/>
      <c r="AZ262" s="1599"/>
      <c r="BA262" s="1599"/>
      <c r="BB262" s="1599"/>
      <c r="BC262" s="1599"/>
      <c r="BD262" s="1599"/>
      <c r="BE262" s="1599"/>
      <c r="BF262" s="1599"/>
      <c r="BG262" s="1599"/>
      <c r="BH262" s="1599"/>
      <c r="BI262" s="1599"/>
      <c r="BJ262" s="1599"/>
      <c r="BK262" s="1599"/>
      <c r="BL262" s="1599"/>
      <c r="BM262" s="1599"/>
      <c r="BN262" s="1599"/>
      <c r="BO262" s="1599"/>
      <c r="BP262" s="1599"/>
      <c r="BQ262" s="1599"/>
      <c r="BR262" s="1599"/>
      <c r="BS262" s="1599"/>
      <c r="BT262" s="1600"/>
      <c r="BU262" s="433"/>
      <c r="BV262" s="433"/>
      <c r="BW262" s="433"/>
      <c r="BX262" s="433"/>
      <c r="BY262" s="433"/>
      <c r="BZ262" s="433"/>
      <c r="CA262" s="433"/>
      <c r="CB262" s="433"/>
      <c r="CC262" s="433"/>
      <c r="CD262" s="433"/>
      <c r="CE262" s="433"/>
      <c r="CF262" s="443"/>
      <c r="CH262" s="431"/>
      <c r="CS262" s="449"/>
      <c r="CT262" s="433"/>
      <c r="CU262" s="433"/>
      <c r="CV262" s="433"/>
      <c r="CW262" s="433"/>
      <c r="CX262" s="433"/>
      <c r="CY262" s="433"/>
      <c r="CZ262" s="433"/>
      <c r="DA262" s="433"/>
      <c r="DB262" s="433"/>
      <c r="DC262" s="433"/>
      <c r="DD262" s="433"/>
      <c r="DE262" s="1598"/>
      <c r="DF262" s="1599"/>
      <c r="DG262" s="1599"/>
      <c r="DH262" s="1599"/>
      <c r="DI262" s="1599"/>
      <c r="DJ262" s="1599"/>
      <c r="DK262" s="1599"/>
      <c r="DL262" s="1599"/>
      <c r="DM262" s="1599"/>
      <c r="DN262" s="1599"/>
      <c r="DO262" s="1599"/>
      <c r="DP262" s="1599"/>
      <c r="DQ262" s="1599"/>
      <c r="DR262" s="1599"/>
      <c r="DS262" s="1599"/>
      <c r="DT262" s="1599"/>
      <c r="DU262" s="1599"/>
      <c r="DV262" s="1599"/>
      <c r="DW262" s="1599"/>
      <c r="DX262" s="1599"/>
      <c r="DY262" s="1599"/>
      <c r="DZ262" s="1599"/>
      <c r="EA262" s="1599"/>
      <c r="EB262" s="1599"/>
      <c r="EC262" s="1599"/>
      <c r="ED262" s="1599"/>
      <c r="EE262" s="1599"/>
      <c r="EF262" s="1599"/>
      <c r="EG262" s="1599"/>
      <c r="EH262" s="1599"/>
      <c r="EI262" s="1599"/>
      <c r="EJ262" s="1599"/>
      <c r="EK262" s="1599"/>
      <c r="EL262" s="1599"/>
      <c r="EM262" s="1599"/>
      <c r="EN262" s="1599"/>
      <c r="EO262" s="1599"/>
      <c r="EP262" s="1599"/>
      <c r="EQ262" s="1599"/>
      <c r="ER262" s="1599"/>
      <c r="ES262" s="1599"/>
      <c r="ET262" s="1599"/>
      <c r="EU262" s="1599"/>
      <c r="EV262" s="1599"/>
      <c r="EW262" s="1599"/>
      <c r="EX262" s="1599"/>
      <c r="EY262" s="1599"/>
      <c r="EZ262" s="1599"/>
      <c r="FA262" s="1599"/>
      <c r="FB262" s="1599"/>
      <c r="FC262" s="1599"/>
      <c r="FD262" s="1599"/>
      <c r="FE262" s="1599"/>
      <c r="FF262" s="1599"/>
      <c r="FG262" s="1599"/>
      <c r="FH262" s="1599"/>
      <c r="FI262" s="1599"/>
      <c r="FJ262" s="1600"/>
      <c r="FK262" s="433"/>
      <c r="FL262" s="433"/>
      <c r="FM262" s="433"/>
      <c r="FN262" s="433"/>
      <c r="FO262" s="433"/>
      <c r="FP262" s="433"/>
      <c r="FQ262" s="433"/>
      <c r="FR262" s="433"/>
      <c r="FS262" s="433"/>
      <c r="FT262" s="433"/>
      <c r="FU262" s="433"/>
      <c r="FV262" s="443"/>
    </row>
    <row r="263" spans="3:178" ht="3.75" customHeight="1" x14ac:dyDescent="0.15">
      <c r="C263" s="449"/>
      <c r="D263" s="433"/>
      <c r="E263" s="433"/>
      <c r="F263" s="433"/>
      <c r="G263" s="433"/>
      <c r="H263" s="433"/>
      <c r="I263" s="433"/>
      <c r="J263" s="433"/>
      <c r="K263" s="433"/>
      <c r="L263" s="433"/>
      <c r="M263" s="433"/>
      <c r="N263" s="433"/>
      <c r="O263" s="1598"/>
      <c r="P263" s="1599"/>
      <c r="Q263" s="1599"/>
      <c r="R263" s="1599"/>
      <c r="S263" s="1599"/>
      <c r="T263" s="1599"/>
      <c r="U263" s="1599"/>
      <c r="V263" s="1599"/>
      <c r="W263" s="1599"/>
      <c r="X263" s="1599"/>
      <c r="Y263" s="1599"/>
      <c r="Z263" s="1599"/>
      <c r="AA263" s="1599"/>
      <c r="AB263" s="1599"/>
      <c r="AC263" s="1599"/>
      <c r="AD263" s="1599"/>
      <c r="AE263" s="1599"/>
      <c r="AF263" s="1599"/>
      <c r="AG263" s="1599"/>
      <c r="AH263" s="1599"/>
      <c r="AI263" s="1599"/>
      <c r="AJ263" s="1599"/>
      <c r="AK263" s="1599"/>
      <c r="AL263" s="1599"/>
      <c r="AM263" s="1599"/>
      <c r="AN263" s="1599"/>
      <c r="AO263" s="1599"/>
      <c r="AP263" s="1599"/>
      <c r="AQ263" s="1599"/>
      <c r="AR263" s="1599"/>
      <c r="AS263" s="1599"/>
      <c r="AT263" s="1599"/>
      <c r="AU263" s="1599"/>
      <c r="AV263" s="1599"/>
      <c r="AW263" s="1599"/>
      <c r="AX263" s="1599"/>
      <c r="AY263" s="1599"/>
      <c r="AZ263" s="1599"/>
      <c r="BA263" s="1599"/>
      <c r="BB263" s="1599"/>
      <c r="BC263" s="1599"/>
      <c r="BD263" s="1599"/>
      <c r="BE263" s="1599"/>
      <c r="BF263" s="1599"/>
      <c r="BG263" s="1599"/>
      <c r="BH263" s="1599"/>
      <c r="BI263" s="1599"/>
      <c r="BJ263" s="1599"/>
      <c r="BK263" s="1599"/>
      <c r="BL263" s="1599"/>
      <c r="BM263" s="1599"/>
      <c r="BN263" s="1599"/>
      <c r="BO263" s="1599"/>
      <c r="BP263" s="1599"/>
      <c r="BQ263" s="1599"/>
      <c r="BR263" s="1599"/>
      <c r="BS263" s="1599"/>
      <c r="BT263" s="1600"/>
      <c r="BU263" s="433"/>
      <c r="BV263" s="433"/>
      <c r="BW263" s="433"/>
      <c r="BX263" s="433"/>
      <c r="BY263" s="433"/>
      <c r="BZ263" s="433"/>
      <c r="CA263" s="433"/>
      <c r="CB263" s="433"/>
      <c r="CC263" s="433"/>
      <c r="CD263" s="433"/>
      <c r="CE263" s="433"/>
      <c r="CF263" s="443"/>
      <c r="CH263" s="431"/>
      <c r="CS263" s="449"/>
      <c r="CT263" s="433"/>
      <c r="CU263" s="433"/>
      <c r="CV263" s="433"/>
      <c r="CW263" s="433"/>
      <c r="CX263" s="433"/>
      <c r="CY263" s="433"/>
      <c r="CZ263" s="433"/>
      <c r="DA263" s="433"/>
      <c r="DB263" s="433"/>
      <c r="DC263" s="433"/>
      <c r="DD263" s="433"/>
      <c r="DE263" s="1598"/>
      <c r="DF263" s="1599"/>
      <c r="DG263" s="1599"/>
      <c r="DH263" s="1599"/>
      <c r="DI263" s="1599"/>
      <c r="DJ263" s="1599"/>
      <c r="DK263" s="1599"/>
      <c r="DL263" s="1599"/>
      <c r="DM263" s="1599"/>
      <c r="DN263" s="1599"/>
      <c r="DO263" s="1599"/>
      <c r="DP263" s="1599"/>
      <c r="DQ263" s="1599"/>
      <c r="DR263" s="1599"/>
      <c r="DS263" s="1599"/>
      <c r="DT263" s="1599"/>
      <c r="DU263" s="1599"/>
      <c r="DV263" s="1599"/>
      <c r="DW263" s="1599"/>
      <c r="DX263" s="1599"/>
      <c r="DY263" s="1599"/>
      <c r="DZ263" s="1599"/>
      <c r="EA263" s="1599"/>
      <c r="EB263" s="1599"/>
      <c r="EC263" s="1599"/>
      <c r="ED263" s="1599"/>
      <c r="EE263" s="1599"/>
      <c r="EF263" s="1599"/>
      <c r="EG263" s="1599"/>
      <c r="EH263" s="1599"/>
      <c r="EI263" s="1599"/>
      <c r="EJ263" s="1599"/>
      <c r="EK263" s="1599"/>
      <c r="EL263" s="1599"/>
      <c r="EM263" s="1599"/>
      <c r="EN263" s="1599"/>
      <c r="EO263" s="1599"/>
      <c r="EP263" s="1599"/>
      <c r="EQ263" s="1599"/>
      <c r="ER263" s="1599"/>
      <c r="ES263" s="1599"/>
      <c r="ET263" s="1599"/>
      <c r="EU263" s="1599"/>
      <c r="EV263" s="1599"/>
      <c r="EW263" s="1599"/>
      <c r="EX263" s="1599"/>
      <c r="EY263" s="1599"/>
      <c r="EZ263" s="1599"/>
      <c r="FA263" s="1599"/>
      <c r="FB263" s="1599"/>
      <c r="FC263" s="1599"/>
      <c r="FD263" s="1599"/>
      <c r="FE263" s="1599"/>
      <c r="FF263" s="1599"/>
      <c r="FG263" s="1599"/>
      <c r="FH263" s="1599"/>
      <c r="FI263" s="1599"/>
      <c r="FJ263" s="1600"/>
      <c r="FK263" s="433"/>
      <c r="FL263" s="433"/>
      <c r="FM263" s="433"/>
      <c r="FN263" s="433"/>
      <c r="FO263" s="433"/>
      <c r="FP263" s="433"/>
      <c r="FQ263" s="433"/>
      <c r="FR263" s="433"/>
      <c r="FS263" s="433"/>
      <c r="FT263" s="433"/>
      <c r="FU263" s="433"/>
      <c r="FV263" s="443"/>
    </row>
    <row r="264" spans="3:178" ht="3.75" customHeight="1" x14ac:dyDescent="0.15">
      <c r="C264" s="449"/>
      <c r="D264" s="433"/>
      <c r="E264" s="433"/>
      <c r="F264" s="433"/>
      <c r="G264" s="433"/>
      <c r="H264" s="433"/>
      <c r="I264" s="433"/>
      <c r="J264" s="433"/>
      <c r="K264" s="433"/>
      <c r="L264" s="433"/>
      <c r="M264" s="433"/>
      <c r="N264" s="433"/>
      <c r="O264" s="1598"/>
      <c r="P264" s="1599"/>
      <c r="Q264" s="1599"/>
      <c r="R264" s="1599"/>
      <c r="S264" s="1599"/>
      <c r="T264" s="1599"/>
      <c r="U264" s="1599"/>
      <c r="V264" s="1599"/>
      <c r="W264" s="1599"/>
      <c r="X264" s="1599"/>
      <c r="Y264" s="1599"/>
      <c r="Z264" s="1599"/>
      <c r="AA264" s="1599"/>
      <c r="AB264" s="1599"/>
      <c r="AC264" s="1599"/>
      <c r="AD264" s="1599"/>
      <c r="AE264" s="1599"/>
      <c r="AF264" s="1599"/>
      <c r="AG264" s="1599"/>
      <c r="AH264" s="1599"/>
      <c r="AI264" s="1599"/>
      <c r="AJ264" s="1599"/>
      <c r="AK264" s="1599"/>
      <c r="AL264" s="1599"/>
      <c r="AM264" s="1599"/>
      <c r="AN264" s="1599"/>
      <c r="AO264" s="1599"/>
      <c r="AP264" s="1599"/>
      <c r="AQ264" s="1599"/>
      <c r="AR264" s="1599"/>
      <c r="AS264" s="1599"/>
      <c r="AT264" s="1599"/>
      <c r="AU264" s="1599"/>
      <c r="AV264" s="1599"/>
      <c r="AW264" s="1599"/>
      <c r="AX264" s="1599"/>
      <c r="AY264" s="1599"/>
      <c r="AZ264" s="1599"/>
      <c r="BA264" s="1599"/>
      <c r="BB264" s="1599"/>
      <c r="BC264" s="1599"/>
      <c r="BD264" s="1599"/>
      <c r="BE264" s="1599"/>
      <c r="BF264" s="1599"/>
      <c r="BG264" s="1599"/>
      <c r="BH264" s="1599"/>
      <c r="BI264" s="1599"/>
      <c r="BJ264" s="1599"/>
      <c r="BK264" s="1599"/>
      <c r="BL264" s="1599"/>
      <c r="BM264" s="1599"/>
      <c r="BN264" s="1599"/>
      <c r="BO264" s="1599"/>
      <c r="BP264" s="1599"/>
      <c r="BQ264" s="1599"/>
      <c r="BR264" s="1599"/>
      <c r="BS264" s="1599"/>
      <c r="BT264" s="1600"/>
      <c r="BU264" s="433"/>
      <c r="BV264" s="433"/>
      <c r="BW264" s="433"/>
      <c r="BX264" s="433"/>
      <c r="BY264" s="433"/>
      <c r="BZ264" s="433"/>
      <c r="CA264" s="433"/>
      <c r="CB264" s="433"/>
      <c r="CC264" s="433"/>
      <c r="CD264" s="433"/>
      <c r="CE264" s="433"/>
      <c r="CF264" s="443"/>
      <c r="CH264" s="431"/>
      <c r="CS264" s="449"/>
      <c r="CT264" s="433"/>
      <c r="CU264" s="433"/>
      <c r="CV264" s="433"/>
      <c r="CW264" s="433"/>
      <c r="CX264" s="433"/>
      <c r="CY264" s="433"/>
      <c r="CZ264" s="433"/>
      <c r="DA264" s="433"/>
      <c r="DB264" s="433"/>
      <c r="DC264" s="433"/>
      <c r="DD264" s="433"/>
      <c r="DE264" s="1598"/>
      <c r="DF264" s="1599"/>
      <c r="DG264" s="1599"/>
      <c r="DH264" s="1599"/>
      <c r="DI264" s="1599"/>
      <c r="DJ264" s="1599"/>
      <c r="DK264" s="1599"/>
      <c r="DL264" s="1599"/>
      <c r="DM264" s="1599"/>
      <c r="DN264" s="1599"/>
      <c r="DO264" s="1599"/>
      <c r="DP264" s="1599"/>
      <c r="DQ264" s="1599"/>
      <c r="DR264" s="1599"/>
      <c r="DS264" s="1599"/>
      <c r="DT264" s="1599"/>
      <c r="DU264" s="1599"/>
      <c r="DV264" s="1599"/>
      <c r="DW264" s="1599"/>
      <c r="DX264" s="1599"/>
      <c r="DY264" s="1599"/>
      <c r="DZ264" s="1599"/>
      <c r="EA264" s="1599"/>
      <c r="EB264" s="1599"/>
      <c r="EC264" s="1599"/>
      <c r="ED264" s="1599"/>
      <c r="EE264" s="1599"/>
      <c r="EF264" s="1599"/>
      <c r="EG264" s="1599"/>
      <c r="EH264" s="1599"/>
      <c r="EI264" s="1599"/>
      <c r="EJ264" s="1599"/>
      <c r="EK264" s="1599"/>
      <c r="EL264" s="1599"/>
      <c r="EM264" s="1599"/>
      <c r="EN264" s="1599"/>
      <c r="EO264" s="1599"/>
      <c r="EP264" s="1599"/>
      <c r="EQ264" s="1599"/>
      <c r="ER264" s="1599"/>
      <c r="ES264" s="1599"/>
      <c r="ET264" s="1599"/>
      <c r="EU264" s="1599"/>
      <c r="EV264" s="1599"/>
      <c r="EW264" s="1599"/>
      <c r="EX264" s="1599"/>
      <c r="EY264" s="1599"/>
      <c r="EZ264" s="1599"/>
      <c r="FA264" s="1599"/>
      <c r="FB264" s="1599"/>
      <c r="FC264" s="1599"/>
      <c r="FD264" s="1599"/>
      <c r="FE264" s="1599"/>
      <c r="FF264" s="1599"/>
      <c r="FG264" s="1599"/>
      <c r="FH264" s="1599"/>
      <c r="FI264" s="1599"/>
      <c r="FJ264" s="1600"/>
      <c r="FK264" s="433"/>
      <c r="FL264" s="433"/>
      <c r="FM264" s="433"/>
      <c r="FN264" s="433"/>
      <c r="FO264" s="433"/>
      <c r="FP264" s="433"/>
      <c r="FQ264" s="433"/>
      <c r="FR264" s="433"/>
      <c r="FS264" s="433"/>
      <c r="FT264" s="433"/>
      <c r="FU264" s="433"/>
      <c r="FV264" s="443"/>
    </row>
    <row r="265" spans="3:178" ht="3.75" customHeight="1" x14ac:dyDescent="0.15">
      <c r="C265" s="449"/>
      <c r="D265" s="433"/>
      <c r="E265" s="433"/>
      <c r="F265" s="433"/>
      <c r="G265" s="433"/>
      <c r="H265" s="433"/>
      <c r="I265" s="433"/>
      <c r="J265" s="433"/>
      <c r="K265" s="433"/>
      <c r="L265" s="433"/>
      <c r="M265" s="433"/>
      <c r="N265" s="433"/>
      <c r="O265" s="1598"/>
      <c r="P265" s="1599"/>
      <c r="Q265" s="1599"/>
      <c r="R265" s="1599"/>
      <c r="S265" s="1599"/>
      <c r="T265" s="1599"/>
      <c r="U265" s="1599"/>
      <c r="V265" s="1599"/>
      <c r="W265" s="1599"/>
      <c r="X265" s="1599"/>
      <c r="Y265" s="1599"/>
      <c r="Z265" s="1599"/>
      <c r="AA265" s="1599"/>
      <c r="AB265" s="1599"/>
      <c r="AC265" s="1599"/>
      <c r="AD265" s="1599"/>
      <c r="AE265" s="1599"/>
      <c r="AF265" s="1599"/>
      <c r="AG265" s="1599"/>
      <c r="AH265" s="1599"/>
      <c r="AI265" s="1599"/>
      <c r="AJ265" s="1599"/>
      <c r="AK265" s="1599"/>
      <c r="AL265" s="1599"/>
      <c r="AM265" s="1599"/>
      <c r="AN265" s="1599"/>
      <c r="AO265" s="1599"/>
      <c r="AP265" s="1599"/>
      <c r="AQ265" s="1599"/>
      <c r="AR265" s="1599"/>
      <c r="AS265" s="1599"/>
      <c r="AT265" s="1599"/>
      <c r="AU265" s="1599"/>
      <c r="AV265" s="1599"/>
      <c r="AW265" s="1599"/>
      <c r="AX265" s="1599"/>
      <c r="AY265" s="1599"/>
      <c r="AZ265" s="1599"/>
      <c r="BA265" s="1599"/>
      <c r="BB265" s="1599"/>
      <c r="BC265" s="1599"/>
      <c r="BD265" s="1599"/>
      <c r="BE265" s="1599"/>
      <c r="BF265" s="1599"/>
      <c r="BG265" s="1599"/>
      <c r="BH265" s="1599"/>
      <c r="BI265" s="1599"/>
      <c r="BJ265" s="1599"/>
      <c r="BK265" s="1599"/>
      <c r="BL265" s="1599"/>
      <c r="BM265" s="1599"/>
      <c r="BN265" s="1599"/>
      <c r="BO265" s="1599"/>
      <c r="BP265" s="1599"/>
      <c r="BQ265" s="1599"/>
      <c r="BR265" s="1599"/>
      <c r="BS265" s="1599"/>
      <c r="BT265" s="1600"/>
      <c r="BU265" s="433"/>
      <c r="BV265" s="433"/>
      <c r="BW265" s="433"/>
      <c r="BX265" s="433"/>
      <c r="BY265" s="433"/>
      <c r="BZ265" s="433"/>
      <c r="CA265" s="433"/>
      <c r="CB265" s="433"/>
      <c r="CC265" s="433"/>
      <c r="CD265" s="433"/>
      <c r="CE265" s="433"/>
      <c r="CF265" s="443"/>
      <c r="CH265" s="431"/>
      <c r="CS265" s="449"/>
      <c r="CT265" s="433"/>
      <c r="CU265" s="433"/>
      <c r="CV265" s="433"/>
      <c r="CW265" s="433"/>
      <c r="CX265" s="433"/>
      <c r="CY265" s="433"/>
      <c r="CZ265" s="433"/>
      <c r="DA265" s="433"/>
      <c r="DB265" s="433"/>
      <c r="DC265" s="433"/>
      <c r="DD265" s="433"/>
      <c r="DE265" s="1598"/>
      <c r="DF265" s="1599"/>
      <c r="DG265" s="1599"/>
      <c r="DH265" s="1599"/>
      <c r="DI265" s="1599"/>
      <c r="DJ265" s="1599"/>
      <c r="DK265" s="1599"/>
      <c r="DL265" s="1599"/>
      <c r="DM265" s="1599"/>
      <c r="DN265" s="1599"/>
      <c r="DO265" s="1599"/>
      <c r="DP265" s="1599"/>
      <c r="DQ265" s="1599"/>
      <c r="DR265" s="1599"/>
      <c r="DS265" s="1599"/>
      <c r="DT265" s="1599"/>
      <c r="DU265" s="1599"/>
      <c r="DV265" s="1599"/>
      <c r="DW265" s="1599"/>
      <c r="DX265" s="1599"/>
      <c r="DY265" s="1599"/>
      <c r="DZ265" s="1599"/>
      <c r="EA265" s="1599"/>
      <c r="EB265" s="1599"/>
      <c r="EC265" s="1599"/>
      <c r="ED265" s="1599"/>
      <c r="EE265" s="1599"/>
      <c r="EF265" s="1599"/>
      <c r="EG265" s="1599"/>
      <c r="EH265" s="1599"/>
      <c r="EI265" s="1599"/>
      <c r="EJ265" s="1599"/>
      <c r="EK265" s="1599"/>
      <c r="EL265" s="1599"/>
      <c r="EM265" s="1599"/>
      <c r="EN265" s="1599"/>
      <c r="EO265" s="1599"/>
      <c r="EP265" s="1599"/>
      <c r="EQ265" s="1599"/>
      <c r="ER265" s="1599"/>
      <c r="ES265" s="1599"/>
      <c r="ET265" s="1599"/>
      <c r="EU265" s="1599"/>
      <c r="EV265" s="1599"/>
      <c r="EW265" s="1599"/>
      <c r="EX265" s="1599"/>
      <c r="EY265" s="1599"/>
      <c r="EZ265" s="1599"/>
      <c r="FA265" s="1599"/>
      <c r="FB265" s="1599"/>
      <c r="FC265" s="1599"/>
      <c r="FD265" s="1599"/>
      <c r="FE265" s="1599"/>
      <c r="FF265" s="1599"/>
      <c r="FG265" s="1599"/>
      <c r="FH265" s="1599"/>
      <c r="FI265" s="1599"/>
      <c r="FJ265" s="1600"/>
      <c r="FK265" s="433"/>
      <c r="FL265" s="433"/>
      <c r="FM265" s="433"/>
      <c r="FN265" s="433"/>
      <c r="FO265" s="433"/>
      <c r="FP265" s="433"/>
      <c r="FQ265" s="433"/>
      <c r="FR265" s="433"/>
      <c r="FS265" s="433"/>
      <c r="FT265" s="433"/>
      <c r="FU265" s="433"/>
      <c r="FV265" s="443"/>
    </row>
    <row r="266" spans="3:178" ht="3.75" customHeight="1" thickBot="1" x14ac:dyDescent="0.2">
      <c r="C266" s="449"/>
      <c r="D266" s="433"/>
      <c r="E266" s="433"/>
      <c r="F266" s="433"/>
      <c r="G266" s="433"/>
      <c r="H266" s="433"/>
      <c r="I266" s="433"/>
      <c r="J266" s="433"/>
      <c r="K266" s="433"/>
      <c r="L266" s="433"/>
      <c r="M266" s="433"/>
      <c r="N266" s="433"/>
      <c r="O266" s="1601"/>
      <c r="P266" s="1602"/>
      <c r="Q266" s="1602"/>
      <c r="R266" s="1602"/>
      <c r="S266" s="1602"/>
      <c r="T266" s="1602"/>
      <c r="U266" s="1602"/>
      <c r="V266" s="1602"/>
      <c r="W266" s="1602"/>
      <c r="X266" s="1602"/>
      <c r="Y266" s="1602"/>
      <c r="Z266" s="1602"/>
      <c r="AA266" s="1602"/>
      <c r="AB266" s="1602"/>
      <c r="AC266" s="1602"/>
      <c r="AD266" s="1602"/>
      <c r="AE266" s="1602"/>
      <c r="AF266" s="1602"/>
      <c r="AG266" s="1602"/>
      <c r="AH266" s="1602"/>
      <c r="AI266" s="1602"/>
      <c r="AJ266" s="1602"/>
      <c r="AK266" s="1602"/>
      <c r="AL266" s="1602"/>
      <c r="AM266" s="1602"/>
      <c r="AN266" s="1602"/>
      <c r="AO266" s="1602"/>
      <c r="AP266" s="1602"/>
      <c r="AQ266" s="1602"/>
      <c r="AR266" s="1602"/>
      <c r="AS266" s="1602"/>
      <c r="AT266" s="1602"/>
      <c r="AU266" s="1602"/>
      <c r="AV266" s="1602"/>
      <c r="AW266" s="1602"/>
      <c r="AX266" s="1602"/>
      <c r="AY266" s="1602"/>
      <c r="AZ266" s="1602"/>
      <c r="BA266" s="1602"/>
      <c r="BB266" s="1602"/>
      <c r="BC266" s="1602"/>
      <c r="BD266" s="1602"/>
      <c r="BE266" s="1602"/>
      <c r="BF266" s="1602"/>
      <c r="BG266" s="1602"/>
      <c r="BH266" s="1602"/>
      <c r="BI266" s="1602"/>
      <c r="BJ266" s="1602"/>
      <c r="BK266" s="1602"/>
      <c r="BL266" s="1602"/>
      <c r="BM266" s="1602"/>
      <c r="BN266" s="1602"/>
      <c r="BO266" s="1602"/>
      <c r="BP266" s="1602"/>
      <c r="BQ266" s="1602"/>
      <c r="BR266" s="1602"/>
      <c r="BS266" s="1602"/>
      <c r="BT266" s="1603"/>
      <c r="BU266" s="433"/>
      <c r="BV266" s="433"/>
      <c r="BW266" s="433"/>
      <c r="BX266" s="433"/>
      <c r="BY266" s="433"/>
      <c r="BZ266" s="433"/>
      <c r="CA266" s="433"/>
      <c r="CB266" s="433"/>
      <c r="CC266" s="433"/>
      <c r="CD266" s="433"/>
      <c r="CE266" s="433"/>
      <c r="CF266" s="443"/>
      <c r="CH266" s="431"/>
      <c r="CS266" s="449"/>
      <c r="CT266" s="433"/>
      <c r="CU266" s="433"/>
      <c r="CV266" s="433"/>
      <c r="CW266" s="433"/>
      <c r="CX266" s="433"/>
      <c r="CY266" s="433"/>
      <c r="CZ266" s="433"/>
      <c r="DA266" s="433"/>
      <c r="DB266" s="433"/>
      <c r="DC266" s="433"/>
      <c r="DD266" s="433"/>
      <c r="DE266" s="1601"/>
      <c r="DF266" s="1602"/>
      <c r="DG266" s="1602"/>
      <c r="DH266" s="1602"/>
      <c r="DI266" s="1602"/>
      <c r="DJ266" s="1602"/>
      <c r="DK266" s="1602"/>
      <c r="DL266" s="1602"/>
      <c r="DM266" s="1602"/>
      <c r="DN266" s="1602"/>
      <c r="DO266" s="1602"/>
      <c r="DP266" s="1602"/>
      <c r="DQ266" s="1602"/>
      <c r="DR266" s="1602"/>
      <c r="DS266" s="1602"/>
      <c r="DT266" s="1602"/>
      <c r="DU266" s="1602"/>
      <c r="DV266" s="1602"/>
      <c r="DW266" s="1602"/>
      <c r="DX266" s="1602"/>
      <c r="DY266" s="1602"/>
      <c r="DZ266" s="1602"/>
      <c r="EA266" s="1602"/>
      <c r="EB266" s="1602"/>
      <c r="EC266" s="1602"/>
      <c r="ED266" s="1602"/>
      <c r="EE266" s="1602"/>
      <c r="EF266" s="1602"/>
      <c r="EG266" s="1602"/>
      <c r="EH266" s="1602"/>
      <c r="EI266" s="1602"/>
      <c r="EJ266" s="1602"/>
      <c r="EK266" s="1602"/>
      <c r="EL266" s="1602"/>
      <c r="EM266" s="1602"/>
      <c r="EN266" s="1602"/>
      <c r="EO266" s="1602"/>
      <c r="EP266" s="1602"/>
      <c r="EQ266" s="1602"/>
      <c r="ER266" s="1602"/>
      <c r="ES266" s="1602"/>
      <c r="ET266" s="1602"/>
      <c r="EU266" s="1602"/>
      <c r="EV266" s="1602"/>
      <c r="EW266" s="1602"/>
      <c r="EX266" s="1602"/>
      <c r="EY266" s="1602"/>
      <c r="EZ266" s="1602"/>
      <c r="FA266" s="1602"/>
      <c r="FB266" s="1602"/>
      <c r="FC266" s="1602"/>
      <c r="FD266" s="1602"/>
      <c r="FE266" s="1602"/>
      <c r="FF266" s="1602"/>
      <c r="FG266" s="1602"/>
      <c r="FH266" s="1602"/>
      <c r="FI266" s="1602"/>
      <c r="FJ266" s="1603"/>
      <c r="FK266" s="433"/>
      <c r="FL266" s="433"/>
      <c r="FM266" s="433"/>
      <c r="FN266" s="433"/>
      <c r="FO266" s="433"/>
      <c r="FP266" s="433"/>
      <c r="FQ266" s="433"/>
      <c r="FR266" s="433"/>
      <c r="FS266" s="433"/>
      <c r="FT266" s="433"/>
      <c r="FU266" s="433"/>
      <c r="FV266" s="443"/>
    </row>
    <row r="267" spans="3:178" ht="3.75" customHeight="1" thickTop="1" x14ac:dyDescent="0.15">
      <c r="C267" s="449"/>
      <c r="D267" s="433"/>
      <c r="E267" s="433"/>
      <c r="F267" s="433"/>
      <c r="G267" s="433"/>
      <c r="H267" s="433"/>
      <c r="I267" s="433"/>
      <c r="J267" s="433"/>
      <c r="K267" s="433"/>
      <c r="L267" s="433"/>
      <c r="M267" s="433"/>
      <c r="N267" s="433"/>
      <c r="O267" s="433"/>
      <c r="P267" s="433"/>
      <c r="Q267" s="482"/>
      <c r="R267" s="482"/>
      <c r="S267" s="482"/>
      <c r="T267" s="482"/>
      <c r="U267" s="482"/>
      <c r="V267" s="482"/>
      <c r="W267" s="482"/>
      <c r="X267" s="482"/>
      <c r="Y267" s="482"/>
      <c r="Z267" s="482"/>
      <c r="AA267" s="482"/>
      <c r="AB267" s="482"/>
      <c r="AC267" s="482"/>
      <c r="AD267" s="482"/>
      <c r="AE267" s="482"/>
      <c r="AF267" s="482"/>
      <c r="AG267" s="482"/>
      <c r="AH267" s="482"/>
      <c r="AI267" s="482"/>
      <c r="AJ267" s="482"/>
      <c r="AK267" s="482"/>
      <c r="AL267" s="482"/>
      <c r="AM267" s="482"/>
      <c r="AN267" s="482"/>
      <c r="AO267" s="482"/>
      <c r="AP267" s="482"/>
      <c r="AQ267" s="482"/>
      <c r="AR267" s="482"/>
      <c r="AS267" s="482"/>
      <c r="AT267" s="482"/>
      <c r="AU267" s="482"/>
      <c r="AV267" s="482"/>
      <c r="AW267" s="482"/>
      <c r="AX267" s="482"/>
      <c r="AY267" s="482"/>
      <c r="AZ267" s="482"/>
      <c r="BA267" s="482"/>
      <c r="BB267" s="482"/>
      <c r="BC267" s="482"/>
      <c r="BD267" s="482"/>
      <c r="BE267" s="482"/>
      <c r="BF267" s="482"/>
      <c r="BG267" s="482"/>
      <c r="BH267" s="482"/>
      <c r="BI267" s="482"/>
      <c r="BJ267" s="482"/>
      <c r="BK267" s="482"/>
      <c r="BL267" s="482"/>
      <c r="BM267" s="482"/>
      <c r="BN267" s="482"/>
      <c r="BO267" s="482"/>
      <c r="BP267" s="482"/>
      <c r="BQ267" s="482"/>
      <c r="BR267" s="482"/>
      <c r="BS267" s="437"/>
      <c r="BT267" s="433"/>
      <c r="BU267" s="433"/>
      <c r="BV267" s="433"/>
      <c r="BW267" s="433"/>
      <c r="BX267" s="433"/>
      <c r="BY267" s="433"/>
      <c r="BZ267" s="433"/>
      <c r="CA267" s="433"/>
      <c r="CB267" s="433"/>
      <c r="CC267" s="433"/>
      <c r="CD267" s="433"/>
      <c r="CE267" s="433"/>
      <c r="CF267" s="443"/>
      <c r="CH267" s="431"/>
      <c r="CS267" s="449"/>
      <c r="CT267" s="433"/>
      <c r="CU267" s="433"/>
      <c r="CV267" s="433"/>
      <c r="CW267" s="433"/>
      <c r="CX267" s="433"/>
      <c r="CY267" s="433"/>
      <c r="CZ267" s="433"/>
      <c r="DA267" s="433"/>
      <c r="DB267" s="433"/>
      <c r="DC267" s="433"/>
      <c r="DD267" s="433"/>
      <c r="DE267" s="433"/>
      <c r="DF267" s="433"/>
      <c r="DG267" s="482"/>
      <c r="DH267" s="482"/>
      <c r="DI267" s="482"/>
      <c r="DJ267" s="482"/>
      <c r="DK267" s="482"/>
      <c r="DL267" s="482"/>
      <c r="DM267" s="482"/>
      <c r="DN267" s="482"/>
      <c r="DO267" s="482"/>
      <c r="DP267" s="482"/>
      <c r="DQ267" s="482"/>
      <c r="DR267" s="482"/>
      <c r="DS267" s="482"/>
      <c r="DT267" s="482"/>
      <c r="DU267" s="482"/>
      <c r="DV267" s="482"/>
      <c r="DW267" s="482"/>
      <c r="DX267" s="482"/>
      <c r="DY267" s="482"/>
      <c r="DZ267" s="482"/>
      <c r="EA267" s="482"/>
      <c r="EB267" s="482"/>
      <c r="EC267" s="482"/>
      <c r="ED267" s="482"/>
      <c r="EE267" s="482"/>
      <c r="EF267" s="482"/>
      <c r="EG267" s="482"/>
      <c r="EH267" s="482"/>
      <c r="EI267" s="482"/>
      <c r="EJ267" s="482"/>
      <c r="EK267" s="482"/>
      <c r="EL267" s="482"/>
      <c r="EM267" s="482"/>
      <c r="EN267" s="482"/>
      <c r="EO267" s="482"/>
      <c r="EP267" s="482"/>
      <c r="EQ267" s="482"/>
      <c r="ER267" s="482"/>
      <c r="ES267" s="482"/>
      <c r="ET267" s="482"/>
      <c r="EU267" s="482"/>
      <c r="EV267" s="482"/>
      <c r="EW267" s="482"/>
      <c r="EX267" s="482"/>
      <c r="EY267" s="482"/>
      <c r="EZ267" s="482"/>
      <c r="FA267" s="482"/>
      <c r="FB267" s="482"/>
      <c r="FC267" s="482"/>
      <c r="FD267" s="482"/>
      <c r="FE267" s="482"/>
      <c r="FF267" s="482"/>
      <c r="FG267" s="482"/>
      <c r="FH267" s="482"/>
      <c r="FI267" s="437"/>
      <c r="FJ267" s="433"/>
      <c r="FK267" s="433"/>
      <c r="FL267" s="433"/>
      <c r="FM267" s="433"/>
      <c r="FN267" s="433"/>
      <c r="FO267" s="433"/>
      <c r="FP267" s="433"/>
      <c r="FQ267" s="433"/>
      <c r="FR267" s="433"/>
      <c r="FS267" s="433"/>
      <c r="FT267" s="433"/>
      <c r="FU267" s="433"/>
      <c r="FV267" s="443"/>
    </row>
    <row r="268" spans="3:178" ht="3.75" customHeight="1" x14ac:dyDescent="0.15">
      <c r="C268" s="449"/>
      <c r="D268" s="433"/>
      <c r="E268" s="433"/>
      <c r="F268" s="433"/>
      <c r="G268" s="433"/>
      <c r="H268" s="433"/>
      <c r="I268" s="433"/>
      <c r="J268" s="433"/>
      <c r="K268" s="433"/>
      <c r="L268" s="433"/>
      <c r="M268" s="433"/>
      <c r="N268" s="433"/>
      <c r="O268" s="433"/>
      <c r="P268" s="433"/>
      <c r="Q268" s="482"/>
      <c r="R268" s="482"/>
      <c r="S268" s="482"/>
      <c r="T268" s="482"/>
      <c r="U268" s="482"/>
      <c r="V268" s="482"/>
      <c r="W268" s="482"/>
      <c r="X268" s="482"/>
      <c r="Y268" s="482"/>
      <c r="Z268" s="482"/>
      <c r="AA268" s="482"/>
      <c r="AB268" s="482"/>
      <c r="AC268" s="482"/>
      <c r="AD268" s="482"/>
      <c r="AE268" s="482"/>
      <c r="AF268" s="482"/>
      <c r="AG268" s="482"/>
      <c r="AH268" s="482"/>
      <c r="AI268" s="482"/>
      <c r="AJ268" s="482"/>
      <c r="AK268" s="482"/>
      <c r="AL268" s="482"/>
      <c r="AM268" s="482"/>
      <c r="AN268" s="482"/>
      <c r="AO268" s="482"/>
      <c r="AP268" s="482"/>
      <c r="AQ268" s="482"/>
      <c r="AR268" s="482"/>
      <c r="AS268" s="482"/>
      <c r="AT268" s="482"/>
      <c r="AU268" s="482"/>
      <c r="AV268" s="482"/>
      <c r="AW268" s="482"/>
      <c r="AX268" s="482"/>
      <c r="AY268" s="482"/>
      <c r="AZ268" s="482"/>
      <c r="BA268" s="482"/>
      <c r="BB268" s="482"/>
      <c r="BC268" s="482"/>
      <c r="BD268" s="482"/>
      <c r="BE268" s="482"/>
      <c r="BF268" s="482"/>
      <c r="BG268" s="482"/>
      <c r="BH268" s="482"/>
      <c r="BI268" s="482"/>
      <c r="BJ268" s="482"/>
      <c r="BK268" s="482"/>
      <c r="BL268" s="482"/>
      <c r="BM268" s="482"/>
      <c r="BN268" s="482"/>
      <c r="BO268" s="482"/>
      <c r="BP268" s="482"/>
      <c r="BQ268" s="482"/>
      <c r="BR268" s="482"/>
      <c r="BS268" s="437"/>
      <c r="BT268" s="433"/>
      <c r="BU268" s="433"/>
      <c r="BV268" s="433"/>
      <c r="BW268" s="433"/>
      <c r="BX268" s="433"/>
      <c r="BY268" s="433"/>
      <c r="BZ268" s="433"/>
      <c r="CA268" s="433"/>
      <c r="CB268" s="433"/>
      <c r="CC268" s="433"/>
      <c r="CD268" s="433"/>
      <c r="CE268" s="433"/>
      <c r="CF268" s="443"/>
      <c r="CH268" s="431"/>
      <c r="CS268" s="449"/>
      <c r="CT268" s="433"/>
      <c r="CU268" s="433"/>
      <c r="CV268" s="433"/>
      <c r="CW268" s="433"/>
      <c r="CX268" s="433"/>
      <c r="CY268" s="433"/>
      <c r="CZ268" s="433"/>
      <c r="DA268" s="433"/>
      <c r="DB268" s="433"/>
      <c r="DC268" s="433"/>
      <c r="DD268" s="433"/>
      <c r="DE268" s="433"/>
      <c r="DF268" s="433"/>
      <c r="DG268" s="482"/>
      <c r="DH268" s="482"/>
      <c r="DI268" s="482"/>
      <c r="DJ268" s="482"/>
      <c r="DK268" s="482"/>
      <c r="DL268" s="482"/>
      <c r="DM268" s="482"/>
      <c r="DN268" s="482"/>
      <c r="DO268" s="482"/>
      <c r="DP268" s="482"/>
      <c r="DQ268" s="482"/>
      <c r="DR268" s="482"/>
      <c r="DS268" s="482"/>
      <c r="DT268" s="482"/>
      <c r="DU268" s="482"/>
      <c r="DV268" s="482"/>
      <c r="DW268" s="482"/>
      <c r="DX268" s="482"/>
      <c r="DY268" s="482"/>
      <c r="DZ268" s="482"/>
      <c r="EA268" s="482"/>
      <c r="EB268" s="482"/>
      <c r="EC268" s="482"/>
      <c r="ED268" s="482"/>
      <c r="EE268" s="482"/>
      <c r="EF268" s="482"/>
      <c r="EG268" s="482"/>
      <c r="EH268" s="482"/>
      <c r="EI268" s="482"/>
      <c r="EJ268" s="482"/>
      <c r="EK268" s="482"/>
      <c r="EL268" s="482"/>
      <c r="EM268" s="482"/>
      <c r="EN268" s="482"/>
      <c r="EO268" s="482"/>
      <c r="EP268" s="482"/>
      <c r="EQ268" s="482"/>
      <c r="ER268" s="482"/>
      <c r="ES268" s="482"/>
      <c r="ET268" s="482"/>
      <c r="EU268" s="482"/>
      <c r="EV268" s="482"/>
      <c r="EW268" s="482"/>
      <c r="EX268" s="482"/>
      <c r="EY268" s="482"/>
      <c r="EZ268" s="482"/>
      <c r="FA268" s="482"/>
      <c r="FB268" s="482"/>
      <c r="FC268" s="482"/>
      <c r="FD268" s="482"/>
      <c r="FE268" s="482"/>
      <c r="FF268" s="482"/>
      <c r="FG268" s="482"/>
      <c r="FH268" s="482"/>
      <c r="FI268" s="437"/>
      <c r="FJ268" s="433"/>
      <c r="FK268" s="433"/>
      <c r="FL268" s="433"/>
      <c r="FM268" s="433"/>
      <c r="FN268" s="433"/>
      <c r="FO268" s="433"/>
      <c r="FP268" s="433"/>
      <c r="FQ268" s="433"/>
      <c r="FR268" s="433"/>
      <c r="FS268" s="433"/>
      <c r="FT268" s="433"/>
      <c r="FU268" s="433"/>
      <c r="FV268" s="443"/>
    </row>
    <row r="269" spans="3:178" ht="3.75" customHeight="1" x14ac:dyDescent="0.15">
      <c r="C269" s="449"/>
      <c r="D269" s="433"/>
      <c r="E269" s="433"/>
      <c r="F269" s="433"/>
      <c r="G269" s="433"/>
      <c r="H269" s="433"/>
      <c r="I269" s="433"/>
      <c r="J269" s="433"/>
      <c r="K269" s="433"/>
      <c r="L269" s="433"/>
      <c r="M269" s="433"/>
      <c r="N269" s="433"/>
      <c r="O269" s="433"/>
      <c r="P269" s="433"/>
      <c r="Q269" s="482"/>
      <c r="R269" s="482"/>
      <c r="S269" s="482"/>
      <c r="T269" s="482"/>
      <c r="U269" s="482"/>
      <c r="V269" s="482"/>
      <c r="W269" s="482"/>
      <c r="X269" s="482"/>
      <c r="Y269" s="482"/>
      <c r="Z269" s="482"/>
      <c r="AA269" s="482"/>
      <c r="AB269" s="482"/>
      <c r="AC269" s="482"/>
      <c r="AD269" s="482"/>
      <c r="AE269" s="482"/>
      <c r="AF269" s="482"/>
      <c r="AG269" s="482"/>
      <c r="AH269" s="482"/>
      <c r="AI269" s="482"/>
      <c r="AJ269" s="482"/>
      <c r="AK269" s="482"/>
      <c r="AL269" s="482"/>
      <c r="AM269" s="482"/>
      <c r="AN269" s="482"/>
      <c r="AO269" s="482"/>
      <c r="AP269" s="482"/>
      <c r="AQ269" s="482"/>
      <c r="AR269" s="482"/>
      <c r="AS269" s="482"/>
      <c r="AT269" s="482"/>
      <c r="AU269" s="482"/>
      <c r="AV269" s="482"/>
      <c r="AW269" s="482"/>
      <c r="AX269" s="482"/>
      <c r="AY269" s="482"/>
      <c r="AZ269" s="482"/>
      <c r="BA269" s="482"/>
      <c r="BB269" s="482"/>
      <c r="BC269" s="482"/>
      <c r="BD269" s="482"/>
      <c r="BE269" s="482"/>
      <c r="BF269" s="482"/>
      <c r="BG269" s="482"/>
      <c r="BH269" s="482"/>
      <c r="BI269" s="482"/>
      <c r="BJ269" s="482"/>
      <c r="BK269" s="482"/>
      <c r="BL269" s="482"/>
      <c r="BM269" s="482"/>
      <c r="BN269" s="482"/>
      <c r="BO269" s="482"/>
      <c r="BP269" s="482"/>
      <c r="BQ269" s="482"/>
      <c r="BR269" s="482"/>
      <c r="BS269" s="437"/>
      <c r="BT269" s="433"/>
      <c r="BU269" s="433"/>
      <c r="BV269" s="433"/>
      <c r="BW269" s="433"/>
      <c r="BX269" s="433"/>
      <c r="BY269" s="433"/>
      <c r="BZ269" s="433"/>
      <c r="CA269" s="433"/>
      <c r="CB269" s="433"/>
      <c r="CC269" s="433"/>
      <c r="CD269" s="433"/>
      <c r="CE269" s="433"/>
      <c r="CF269" s="443"/>
      <c r="CH269" s="431"/>
      <c r="CS269" s="449"/>
      <c r="CT269" s="433"/>
      <c r="CU269" s="433"/>
      <c r="CV269" s="433"/>
      <c r="CW269" s="433"/>
      <c r="CX269" s="433"/>
      <c r="CY269" s="433"/>
      <c r="CZ269" s="433"/>
      <c r="DA269" s="433"/>
      <c r="DB269" s="433"/>
      <c r="DC269" s="433"/>
      <c r="DD269" s="433"/>
      <c r="DE269" s="433"/>
      <c r="DF269" s="433"/>
      <c r="DG269" s="482"/>
      <c r="DH269" s="482"/>
      <c r="DI269" s="482"/>
      <c r="DJ269" s="482"/>
      <c r="DK269" s="482"/>
      <c r="DL269" s="482"/>
      <c r="DM269" s="482"/>
      <c r="DN269" s="482"/>
      <c r="DO269" s="482"/>
      <c r="DP269" s="482"/>
      <c r="DQ269" s="482"/>
      <c r="DR269" s="482"/>
      <c r="DS269" s="482"/>
      <c r="DT269" s="482"/>
      <c r="DU269" s="482"/>
      <c r="DV269" s="482"/>
      <c r="DW269" s="482"/>
      <c r="DX269" s="482"/>
      <c r="DY269" s="482"/>
      <c r="DZ269" s="482"/>
      <c r="EA269" s="482"/>
      <c r="EB269" s="482"/>
      <c r="EC269" s="482"/>
      <c r="ED269" s="482"/>
      <c r="EE269" s="482"/>
      <c r="EF269" s="482"/>
      <c r="EG269" s="482"/>
      <c r="EH269" s="482"/>
      <c r="EI269" s="482"/>
      <c r="EJ269" s="482"/>
      <c r="EK269" s="482"/>
      <c r="EL269" s="482"/>
      <c r="EM269" s="482"/>
      <c r="EN269" s="482"/>
      <c r="EO269" s="482"/>
      <c r="EP269" s="482"/>
      <c r="EQ269" s="482"/>
      <c r="ER269" s="482"/>
      <c r="ES269" s="482"/>
      <c r="ET269" s="482"/>
      <c r="EU269" s="482"/>
      <c r="EV269" s="482"/>
      <c r="EW269" s="482"/>
      <c r="EX269" s="482"/>
      <c r="EY269" s="482"/>
      <c r="EZ269" s="482"/>
      <c r="FA269" s="482"/>
      <c r="FB269" s="482"/>
      <c r="FC269" s="482"/>
      <c r="FD269" s="482"/>
      <c r="FE269" s="482"/>
      <c r="FF269" s="482"/>
      <c r="FG269" s="482"/>
      <c r="FH269" s="482"/>
      <c r="FI269" s="437"/>
      <c r="FJ269" s="433"/>
      <c r="FK269" s="433"/>
      <c r="FL269" s="433"/>
      <c r="FM269" s="433"/>
      <c r="FN269" s="433"/>
      <c r="FO269" s="433"/>
      <c r="FP269" s="433"/>
      <c r="FQ269" s="433"/>
      <c r="FR269" s="433"/>
      <c r="FS269" s="433"/>
      <c r="FT269" s="433"/>
      <c r="FU269" s="433"/>
      <c r="FV269" s="443"/>
    </row>
    <row r="270" spans="3:178" ht="3.75" customHeight="1" x14ac:dyDescent="0.15">
      <c r="C270" s="449"/>
      <c r="D270" s="433"/>
      <c r="E270" s="433"/>
      <c r="F270" s="433"/>
      <c r="G270" s="433"/>
      <c r="H270" s="433"/>
      <c r="I270" s="433"/>
      <c r="J270" s="433"/>
      <c r="K270" s="433"/>
      <c r="L270" s="433"/>
      <c r="M270" s="433"/>
      <c r="N270" s="433"/>
      <c r="O270" s="433"/>
      <c r="P270" s="433"/>
      <c r="Q270" s="433"/>
      <c r="R270" s="433"/>
      <c r="S270" s="433"/>
      <c r="T270" s="433"/>
      <c r="U270" s="433"/>
      <c r="V270" s="433"/>
      <c r="W270" s="433"/>
      <c r="X270" s="433"/>
      <c r="Y270" s="433"/>
      <c r="Z270" s="433"/>
      <c r="AA270" s="433"/>
      <c r="AB270" s="433"/>
      <c r="AC270" s="433"/>
      <c r="AD270" s="433"/>
      <c r="AE270" s="433"/>
      <c r="AF270" s="433"/>
      <c r="AG270" s="433"/>
      <c r="AH270" s="433"/>
      <c r="AI270" s="433"/>
      <c r="AJ270" s="433"/>
      <c r="AK270" s="433"/>
      <c r="AL270" s="433"/>
      <c r="AM270" s="433"/>
      <c r="AN270" s="433"/>
      <c r="AO270" s="433"/>
      <c r="AP270" s="433"/>
      <c r="AQ270" s="433"/>
      <c r="AR270" s="433"/>
      <c r="AS270" s="433"/>
      <c r="AV270" s="433"/>
      <c r="AW270" s="433"/>
      <c r="AX270" s="433"/>
      <c r="AY270" s="433"/>
      <c r="AZ270" s="433"/>
      <c r="BA270" s="433"/>
      <c r="BB270" s="433"/>
      <c r="BC270" s="433"/>
      <c r="BD270" s="433"/>
      <c r="BE270" s="433"/>
      <c r="BF270" s="433"/>
      <c r="BG270" s="433"/>
      <c r="BH270" s="433"/>
      <c r="BI270" s="433"/>
      <c r="BJ270" s="433"/>
      <c r="BK270" s="433"/>
      <c r="BL270" s="433"/>
      <c r="BM270" s="433"/>
      <c r="BN270" s="433"/>
      <c r="BO270" s="433"/>
      <c r="BP270" s="433"/>
      <c r="BQ270" s="433"/>
      <c r="BR270" s="433"/>
      <c r="BS270" s="437"/>
      <c r="BT270" s="433"/>
      <c r="BU270" s="433"/>
      <c r="BV270" s="433"/>
      <c r="BW270" s="433"/>
      <c r="BX270" s="433"/>
      <c r="BY270" s="433"/>
      <c r="BZ270" s="433"/>
      <c r="CA270" s="433"/>
      <c r="CB270" s="433"/>
      <c r="CC270" s="433"/>
      <c r="CD270" s="433"/>
      <c r="CE270" s="433"/>
      <c r="CF270" s="443"/>
      <c r="CH270" s="431"/>
      <c r="CS270" s="449"/>
      <c r="CT270" s="433"/>
      <c r="CU270" s="433"/>
      <c r="CV270" s="433"/>
      <c r="CW270" s="433"/>
      <c r="CX270" s="433"/>
      <c r="CY270" s="433"/>
      <c r="CZ270" s="433"/>
      <c r="DA270" s="433"/>
      <c r="DB270" s="433"/>
      <c r="DC270" s="433"/>
      <c r="DD270" s="433"/>
      <c r="DE270" s="433"/>
      <c r="DF270" s="433"/>
      <c r="DG270" s="433"/>
      <c r="DH270" s="433"/>
      <c r="DI270" s="433"/>
      <c r="DJ270" s="433"/>
      <c r="DK270" s="433"/>
      <c r="DL270" s="433"/>
      <c r="DM270" s="433"/>
      <c r="DN270" s="433"/>
      <c r="DO270" s="433"/>
      <c r="DP270" s="433"/>
      <c r="DQ270" s="433"/>
      <c r="DR270" s="433"/>
      <c r="DS270" s="433"/>
      <c r="DT270" s="433"/>
      <c r="DU270" s="433"/>
      <c r="DV270" s="433"/>
      <c r="DW270" s="433"/>
      <c r="DX270" s="433"/>
      <c r="DY270" s="433"/>
      <c r="DZ270" s="433"/>
      <c r="EA270" s="433"/>
      <c r="EB270" s="433"/>
      <c r="EC270" s="433"/>
      <c r="ED270" s="433"/>
      <c r="EE270" s="433"/>
      <c r="EF270" s="433"/>
      <c r="EG270" s="433"/>
      <c r="EH270" s="433"/>
      <c r="EI270" s="433"/>
      <c r="EL270" s="433"/>
      <c r="EM270" s="433"/>
      <c r="EN270" s="433"/>
      <c r="EO270" s="433"/>
      <c r="EP270" s="433"/>
      <c r="EQ270" s="433"/>
      <c r="ER270" s="433"/>
      <c r="ES270" s="433"/>
      <c r="ET270" s="433"/>
      <c r="EU270" s="433"/>
      <c r="EV270" s="433"/>
      <c r="EW270" s="433"/>
      <c r="EX270" s="433"/>
      <c r="EY270" s="433"/>
      <c r="EZ270" s="433"/>
      <c r="FA270" s="433"/>
      <c r="FB270" s="433"/>
      <c r="FC270" s="433"/>
      <c r="FD270" s="433"/>
      <c r="FE270" s="433"/>
      <c r="FF270" s="433"/>
      <c r="FG270" s="433"/>
      <c r="FH270" s="433"/>
      <c r="FI270" s="437"/>
      <c r="FJ270" s="433"/>
      <c r="FK270" s="433"/>
      <c r="FL270" s="433"/>
      <c r="FM270" s="433"/>
      <c r="FN270" s="433"/>
      <c r="FO270" s="433"/>
      <c r="FP270" s="433"/>
      <c r="FQ270" s="433"/>
      <c r="FR270" s="433"/>
      <c r="FS270" s="433"/>
      <c r="FT270" s="433"/>
      <c r="FU270" s="433"/>
      <c r="FV270" s="443"/>
    </row>
    <row r="271" spans="3:178" ht="3.75" customHeight="1" x14ac:dyDescent="0.15">
      <c r="C271" s="449"/>
      <c r="D271" s="433"/>
      <c r="E271" s="433"/>
      <c r="F271" s="433"/>
      <c r="G271" s="433"/>
      <c r="H271" s="433"/>
      <c r="I271" s="433"/>
      <c r="J271" s="433"/>
      <c r="K271" s="433"/>
      <c r="L271" s="433"/>
      <c r="M271" s="433"/>
      <c r="N271" s="433"/>
      <c r="O271" s="433"/>
      <c r="P271" s="433"/>
      <c r="Q271" s="433"/>
      <c r="R271" s="433"/>
      <c r="S271" s="433"/>
      <c r="T271" s="433"/>
      <c r="U271" s="433"/>
      <c r="V271" s="433"/>
      <c r="W271" s="433"/>
      <c r="X271" s="433"/>
      <c r="Y271" s="433"/>
      <c r="Z271" s="433"/>
      <c r="AA271" s="433"/>
      <c r="AB271" s="433"/>
      <c r="AC271" s="433"/>
      <c r="AD271" s="433"/>
      <c r="AE271" s="433"/>
      <c r="AF271" s="433"/>
      <c r="AG271" s="433"/>
      <c r="AH271" s="433"/>
      <c r="AI271" s="433"/>
      <c r="AJ271" s="433"/>
      <c r="AK271" s="433"/>
      <c r="AL271" s="433"/>
      <c r="AM271" s="433"/>
      <c r="AN271" s="433"/>
      <c r="AO271" s="433"/>
      <c r="AP271" s="433"/>
      <c r="AQ271" s="433"/>
      <c r="AR271" s="433"/>
      <c r="AS271" s="433"/>
      <c r="AV271" s="433"/>
      <c r="AW271" s="433"/>
      <c r="AX271" s="433"/>
      <c r="AY271" s="433"/>
      <c r="AZ271" s="433"/>
      <c r="BA271" s="433"/>
      <c r="BB271" s="433"/>
      <c r="BC271" s="433"/>
      <c r="BD271" s="433"/>
      <c r="BE271" s="433"/>
      <c r="BF271" s="433"/>
      <c r="BG271" s="433"/>
      <c r="BH271" s="433"/>
      <c r="BI271" s="433"/>
      <c r="BJ271" s="433"/>
      <c r="BK271" s="433"/>
      <c r="BL271" s="433"/>
      <c r="BM271" s="433"/>
      <c r="BN271" s="433"/>
      <c r="BO271" s="433"/>
      <c r="BP271" s="433"/>
      <c r="BQ271" s="433"/>
      <c r="BR271" s="433"/>
      <c r="BS271" s="437"/>
      <c r="BT271" s="433"/>
      <c r="BU271" s="433"/>
      <c r="BV271" s="433"/>
      <c r="BW271" s="433"/>
      <c r="BX271" s="433"/>
      <c r="BY271" s="433"/>
      <c r="BZ271" s="433"/>
      <c r="CA271" s="433"/>
      <c r="CB271" s="433"/>
      <c r="CC271" s="433"/>
      <c r="CD271" s="433"/>
      <c r="CE271" s="433"/>
      <c r="CF271" s="443"/>
      <c r="CH271" s="431"/>
      <c r="CS271" s="449"/>
      <c r="CT271" s="433"/>
      <c r="CU271" s="433"/>
      <c r="CV271" s="433"/>
      <c r="CW271" s="433"/>
      <c r="CX271" s="433"/>
      <c r="CY271" s="433"/>
      <c r="CZ271" s="433"/>
      <c r="DA271" s="433"/>
      <c r="DB271" s="433"/>
      <c r="DC271" s="433"/>
      <c r="DD271" s="433"/>
      <c r="DE271" s="433"/>
      <c r="DF271" s="433"/>
      <c r="DG271" s="433"/>
      <c r="DH271" s="433"/>
      <c r="DI271" s="433"/>
      <c r="DJ271" s="433"/>
      <c r="DK271" s="433"/>
      <c r="DL271" s="433"/>
      <c r="DM271" s="433"/>
      <c r="DN271" s="433"/>
      <c r="DO271" s="433"/>
      <c r="DP271" s="433"/>
      <c r="DQ271" s="433"/>
      <c r="DR271" s="433"/>
      <c r="DS271" s="433"/>
      <c r="DT271" s="433"/>
      <c r="DU271" s="433"/>
      <c r="DV271" s="433"/>
      <c r="DW271" s="433"/>
      <c r="DX271" s="433"/>
      <c r="DY271" s="433"/>
      <c r="DZ271" s="433"/>
      <c r="EA271" s="433"/>
      <c r="EB271" s="433"/>
      <c r="EC271" s="433"/>
      <c r="ED271" s="433"/>
      <c r="EE271" s="433"/>
      <c r="EF271" s="433"/>
      <c r="EG271" s="433"/>
      <c r="EH271" s="433"/>
      <c r="EI271" s="433"/>
      <c r="EL271" s="433"/>
      <c r="EM271" s="433"/>
      <c r="EN271" s="433"/>
      <c r="EO271" s="433"/>
      <c r="EP271" s="433"/>
      <c r="EQ271" s="433"/>
      <c r="ER271" s="433"/>
      <c r="ES271" s="433"/>
      <c r="ET271" s="433"/>
      <c r="EU271" s="433"/>
      <c r="EV271" s="433"/>
      <c r="EW271" s="433"/>
      <c r="EX271" s="433"/>
      <c r="EY271" s="433"/>
      <c r="EZ271" s="433"/>
      <c r="FA271" s="433"/>
      <c r="FB271" s="433"/>
      <c r="FC271" s="433"/>
      <c r="FD271" s="433"/>
      <c r="FE271" s="433"/>
      <c r="FF271" s="433"/>
      <c r="FG271" s="433"/>
      <c r="FH271" s="433"/>
      <c r="FI271" s="437"/>
      <c r="FJ271" s="433"/>
      <c r="FK271" s="433"/>
      <c r="FL271" s="433"/>
      <c r="FM271" s="433"/>
      <c r="FN271" s="433"/>
      <c r="FO271" s="433"/>
      <c r="FP271" s="433"/>
      <c r="FQ271" s="433"/>
      <c r="FR271" s="433"/>
      <c r="FS271" s="433"/>
      <c r="FT271" s="433"/>
      <c r="FU271" s="433"/>
      <c r="FV271" s="443"/>
    </row>
    <row r="272" spans="3:178" ht="3.75" customHeight="1" x14ac:dyDescent="0.15">
      <c r="C272" s="449"/>
      <c r="D272" s="433"/>
      <c r="E272" s="433"/>
      <c r="F272" s="433"/>
      <c r="G272" s="433"/>
      <c r="H272" s="433"/>
      <c r="I272" s="433"/>
      <c r="J272" s="433"/>
      <c r="K272" s="433"/>
      <c r="L272" s="433"/>
      <c r="M272" s="433"/>
      <c r="N272" s="433"/>
      <c r="O272" s="433"/>
      <c r="P272" s="433"/>
      <c r="Q272" s="433"/>
      <c r="R272" s="433"/>
      <c r="S272" s="433"/>
      <c r="T272" s="433"/>
      <c r="U272" s="433"/>
      <c r="V272" s="433"/>
      <c r="W272" s="433"/>
      <c r="X272" s="433"/>
      <c r="Y272" s="433"/>
      <c r="Z272" s="433"/>
      <c r="AA272" s="433"/>
      <c r="AB272" s="433"/>
      <c r="AC272" s="433"/>
      <c r="AD272" s="433"/>
      <c r="AE272" s="433"/>
      <c r="AF272" s="433"/>
      <c r="AG272" s="433"/>
      <c r="AH272" s="433"/>
      <c r="AI272" s="433"/>
      <c r="AJ272" s="433"/>
      <c r="AK272" s="433"/>
      <c r="AL272" s="433"/>
      <c r="AM272" s="433"/>
      <c r="AN272" s="433"/>
      <c r="AO272" s="433"/>
      <c r="AP272" s="433"/>
      <c r="AQ272" s="433"/>
      <c r="AR272" s="433"/>
      <c r="AS272" s="433"/>
      <c r="AV272" s="433"/>
      <c r="AW272" s="433"/>
      <c r="AX272" s="433"/>
      <c r="AY272" s="433"/>
      <c r="AZ272" s="433"/>
      <c r="BA272" s="433"/>
      <c r="BB272" s="433"/>
      <c r="BC272" s="433"/>
      <c r="BD272" s="433"/>
      <c r="BE272" s="433"/>
      <c r="BF272" s="433"/>
      <c r="BG272" s="433"/>
      <c r="BH272" s="433"/>
      <c r="BI272" s="433"/>
      <c r="BJ272" s="433"/>
      <c r="BK272" s="433"/>
      <c r="BL272" s="433"/>
      <c r="BM272" s="433"/>
      <c r="BN272" s="433"/>
      <c r="BO272" s="433"/>
      <c r="BP272" s="433"/>
      <c r="BQ272" s="433"/>
      <c r="BR272" s="433"/>
      <c r="BS272" s="437"/>
      <c r="BT272" s="433"/>
      <c r="BU272" s="433"/>
      <c r="BV272" s="433"/>
      <c r="BW272" s="433"/>
      <c r="BX272" s="433"/>
      <c r="BY272" s="433"/>
      <c r="BZ272" s="433"/>
      <c r="CA272" s="433"/>
      <c r="CB272" s="433"/>
      <c r="CC272" s="433"/>
      <c r="CD272" s="433"/>
      <c r="CE272" s="433"/>
      <c r="CF272" s="443"/>
      <c r="CH272" s="431"/>
      <c r="CS272" s="449"/>
      <c r="CT272" s="433"/>
      <c r="CU272" s="433"/>
      <c r="CV272" s="433"/>
      <c r="CW272" s="433"/>
      <c r="CX272" s="433"/>
      <c r="CY272" s="433"/>
      <c r="CZ272" s="433"/>
      <c r="DA272" s="433"/>
      <c r="DB272" s="433"/>
      <c r="DC272" s="433"/>
      <c r="DD272" s="433"/>
      <c r="DE272" s="433"/>
      <c r="DF272" s="433"/>
      <c r="DG272" s="433"/>
      <c r="DH272" s="433"/>
      <c r="DI272" s="433"/>
      <c r="DJ272" s="433"/>
      <c r="DK272" s="433"/>
      <c r="DL272" s="433"/>
      <c r="DM272" s="433"/>
      <c r="DN272" s="433"/>
      <c r="DO272" s="433"/>
      <c r="DP272" s="433"/>
      <c r="DQ272" s="433"/>
      <c r="DR272" s="433"/>
      <c r="DS272" s="433"/>
      <c r="DT272" s="433"/>
      <c r="DU272" s="433"/>
      <c r="DV272" s="433"/>
      <c r="DW272" s="433"/>
      <c r="DX272" s="433"/>
      <c r="DY272" s="433"/>
      <c r="DZ272" s="433"/>
      <c r="EA272" s="433"/>
      <c r="EB272" s="433"/>
      <c r="EC272" s="433"/>
      <c r="ED272" s="433"/>
      <c r="EE272" s="433"/>
      <c r="EF272" s="433"/>
      <c r="EG272" s="433"/>
      <c r="EH272" s="433"/>
      <c r="EI272" s="433"/>
      <c r="EL272" s="433"/>
      <c r="EM272" s="433"/>
      <c r="EN272" s="433"/>
      <c r="EO272" s="433"/>
      <c r="EP272" s="433"/>
      <c r="EQ272" s="433"/>
      <c r="ER272" s="433"/>
      <c r="ES272" s="433"/>
      <c r="ET272" s="433"/>
      <c r="EU272" s="433"/>
      <c r="EV272" s="433"/>
      <c r="EW272" s="433"/>
      <c r="EX272" s="433"/>
      <c r="EY272" s="433"/>
      <c r="EZ272" s="433"/>
      <c r="FA272" s="433"/>
      <c r="FB272" s="433"/>
      <c r="FC272" s="433"/>
      <c r="FD272" s="433"/>
      <c r="FE272" s="433"/>
      <c r="FF272" s="433"/>
      <c r="FG272" s="433"/>
      <c r="FH272" s="433"/>
      <c r="FI272" s="437"/>
      <c r="FJ272" s="433"/>
      <c r="FK272" s="433"/>
      <c r="FL272" s="433"/>
      <c r="FM272" s="433"/>
      <c r="FN272" s="433"/>
      <c r="FO272" s="433"/>
      <c r="FP272" s="433"/>
      <c r="FQ272" s="433"/>
      <c r="FR272" s="433"/>
      <c r="FS272" s="433"/>
      <c r="FT272" s="433"/>
      <c r="FU272" s="433"/>
      <c r="FV272" s="443"/>
    </row>
    <row r="273" spans="3:178" ht="3.75" customHeight="1" x14ac:dyDescent="0.15">
      <c r="C273" s="449"/>
      <c r="D273" s="433"/>
      <c r="E273" s="433"/>
      <c r="F273" s="433"/>
      <c r="G273" s="433"/>
      <c r="H273" s="433"/>
      <c r="I273" s="433"/>
      <c r="J273" s="433"/>
      <c r="K273" s="433"/>
      <c r="L273" s="433"/>
      <c r="M273" s="433"/>
      <c r="N273" s="433"/>
      <c r="O273" s="433"/>
      <c r="P273" s="433"/>
      <c r="Q273" s="433"/>
      <c r="R273" s="433"/>
      <c r="S273" s="433"/>
      <c r="T273" s="433"/>
      <c r="U273" s="433"/>
      <c r="V273" s="433"/>
      <c r="W273" s="433"/>
      <c r="X273" s="433"/>
      <c r="Y273" s="433"/>
      <c r="Z273" s="433"/>
      <c r="AA273" s="433"/>
      <c r="AB273" s="433"/>
      <c r="AC273" s="433"/>
      <c r="AD273" s="433"/>
      <c r="AE273" s="433"/>
      <c r="AF273" s="433"/>
      <c r="AG273" s="433"/>
      <c r="AH273" s="433"/>
      <c r="AI273" s="433"/>
      <c r="AJ273" s="433"/>
      <c r="AK273" s="433"/>
      <c r="AL273" s="433"/>
      <c r="AM273" s="433"/>
      <c r="AN273" s="433"/>
      <c r="AO273" s="433"/>
      <c r="AP273" s="433"/>
      <c r="AQ273" s="433"/>
      <c r="AR273" s="433"/>
      <c r="AS273" s="433"/>
      <c r="AV273" s="433"/>
      <c r="AW273" s="433"/>
      <c r="AX273" s="433"/>
      <c r="AY273" s="433"/>
      <c r="AZ273" s="433"/>
      <c r="BA273" s="433"/>
      <c r="BB273" s="433"/>
      <c r="BC273" s="433"/>
      <c r="BD273" s="433"/>
      <c r="BE273" s="433"/>
      <c r="BF273" s="433"/>
      <c r="BG273" s="433"/>
      <c r="BH273" s="433"/>
      <c r="BI273" s="433"/>
      <c r="BJ273" s="433"/>
      <c r="BK273" s="433"/>
      <c r="BL273" s="433"/>
      <c r="BM273" s="433"/>
      <c r="BN273" s="433"/>
      <c r="BO273" s="433"/>
      <c r="BP273" s="433"/>
      <c r="BQ273" s="433"/>
      <c r="BR273" s="433"/>
      <c r="BS273" s="437"/>
      <c r="BT273" s="433"/>
      <c r="BU273" s="433"/>
      <c r="BV273" s="433"/>
      <c r="BW273" s="433"/>
      <c r="BX273" s="433"/>
      <c r="BY273" s="433"/>
      <c r="BZ273" s="433"/>
      <c r="CA273" s="433"/>
      <c r="CB273" s="433"/>
      <c r="CC273" s="433"/>
      <c r="CD273" s="433"/>
      <c r="CE273" s="433"/>
      <c r="CF273" s="443"/>
      <c r="CH273" s="431"/>
      <c r="CS273" s="449"/>
      <c r="CT273" s="433"/>
      <c r="CU273" s="433"/>
      <c r="CV273" s="433"/>
      <c r="CW273" s="433"/>
      <c r="CX273" s="433"/>
      <c r="CY273" s="433"/>
      <c r="CZ273" s="433"/>
      <c r="DA273" s="433"/>
      <c r="DB273" s="433"/>
      <c r="DC273" s="433"/>
      <c r="DD273" s="433"/>
      <c r="DE273" s="433"/>
      <c r="DF273" s="433"/>
      <c r="DG273" s="433"/>
      <c r="DH273" s="433"/>
      <c r="DI273" s="433"/>
      <c r="DJ273" s="433"/>
      <c r="DK273" s="433"/>
      <c r="DL273" s="433"/>
      <c r="DM273" s="433"/>
      <c r="DN273" s="433"/>
      <c r="DO273" s="433"/>
      <c r="DP273" s="433"/>
      <c r="DQ273" s="433"/>
      <c r="DR273" s="433"/>
      <c r="DS273" s="433"/>
      <c r="DT273" s="433"/>
      <c r="DU273" s="433"/>
      <c r="DV273" s="433"/>
      <c r="DW273" s="433"/>
      <c r="DX273" s="433"/>
      <c r="DY273" s="433"/>
      <c r="DZ273" s="433"/>
      <c r="EA273" s="433"/>
      <c r="EB273" s="433"/>
      <c r="EC273" s="433"/>
      <c r="ED273" s="433"/>
      <c r="EE273" s="433"/>
      <c r="EF273" s="433"/>
      <c r="EG273" s="433"/>
      <c r="EH273" s="433"/>
      <c r="EI273" s="433"/>
      <c r="EL273" s="433"/>
      <c r="EM273" s="433"/>
      <c r="EN273" s="433"/>
      <c r="EO273" s="433"/>
      <c r="EP273" s="433"/>
      <c r="EQ273" s="433"/>
      <c r="ER273" s="433"/>
      <c r="ES273" s="433"/>
      <c r="ET273" s="433"/>
      <c r="EU273" s="433"/>
      <c r="EV273" s="433"/>
      <c r="EW273" s="433"/>
      <c r="EX273" s="433"/>
      <c r="EY273" s="433"/>
      <c r="EZ273" s="433"/>
      <c r="FA273" s="433"/>
      <c r="FB273" s="433"/>
      <c r="FC273" s="433"/>
      <c r="FD273" s="433"/>
      <c r="FE273" s="433"/>
      <c r="FF273" s="433"/>
      <c r="FG273" s="433"/>
      <c r="FH273" s="433"/>
      <c r="FI273" s="437"/>
      <c r="FJ273" s="433"/>
      <c r="FK273" s="433"/>
      <c r="FL273" s="433"/>
      <c r="FM273" s="433"/>
      <c r="FN273" s="433"/>
      <c r="FO273" s="433"/>
      <c r="FP273" s="433"/>
      <c r="FQ273" s="433"/>
      <c r="FR273" s="433"/>
      <c r="FS273" s="433"/>
      <c r="FT273" s="433"/>
      <c r="FU273" s="433"/>
      <c r="FV273" s="443"/>
    </row>
    <row r="274" spans="3:178" ht="3.75" customHeight="1" thickBot="1" x14ac:dyDescent="0.2">
      <c r="C274" s="449"/>
      <c r="D274" s="433"/>
      <c r="E274" s="433"/>
      <c r="F274" s="433"/>
      <c r="G274" s="433"/>
      <c r="H274" s="433"/>
      <c r="I274" s="433"/>
      <c r="J274" s="433"/>
      <c r="K274" s="433"/>
      <c r="L274" s="433"/>
      <c r="M274" s="433"/>
      <c r="N274" s="433"/>
      <c r="O274" s="433"/>
      <c r="P274" s="433"/>
      <c r="Q274" s="433"/>
      <c r="R274" s="433"/>
      <c r="S274" s="433"/>
      <c r="T274" s="433"/>
      <c r="U274" s="433"/>
      <c r="V274" s="433"/>
      <c r="W274" s="433"/>
      <c r="X274" s="433"/>
      <c r="Y274" s="433"/>
      <c r="Z274" s="433"/>
      <c r="AA274" s="433"/>
      <c r="AB274" s="433"/>
      <c r="AC274" s="433"/>
      <c r="AD274" s="433"/>
      <c r="AE274" s="433"/>
      <c r="AF274" s="433"/>
      <c r="AG274" s="433"/>
      <c r="AH274" s="433"/>
      <c r="AI274" s="433"/>
      <c r="AJ274" s="433"/>
      <c r="AK274" s="433"/>
      <c r="AL274" s="433"/>
      <c r="AM274" s="433"/>
      <c r="AN274" s="433"/>
      <c r="AO274" s="433"/>
      <c r="AP274" s="433"/>
      <c r="AQ274" s="433"/>
      <c r="AR274" s="433"/>
      <c r="AS274" s="433"/>
      <c r="AV274" s="433"/>
      <c r="AW274" s="433"/>
      <c r="AX274" s="433"/>
      <c r="AY274" s="433"/>
      <c r="AZ274" s="433"/>
      <c r="BA274" s="433"/>
      <c r="BB274" s="433"/>
      <c r="BC274" s="433"/>
      <c r="BD274" s="433"/>
      <c r="BE274" s="433"/>
      <c r="BF274" s="433"/>
      <c r="BG274" s="433"/>
      <c r="BH274" s="433"/>
      <c r="BI274" s="433"/>
      <c r="BJ274" s="433"/>
      <c r="BK274" s="433"/>
      <c r="BL274" s="433"/>
      <c r="BM274" s="433"/>
      <c r="BN274" s="433"/>
      <c r="BO274" s="433"/>
      <c r="BP274" s="433"/>
      <c r="BQ274" s="433"/>
      <c r="BR274" s="433"/>
      <c r="BS274" s="437"/>
      <c r="BT274" s="433"/>
      <c r="BU274" s="433"/>
      <c r="BV274" s="433"/>
      <c r="BW274" s="433"/>
      <c r="BX274" s="433"/>
      <c r="BY274" s="433"/>
      <c r="BZ274" s="433"/>
      <c r="CA274" s="433"/>
      <c r="CB274" s="433"/>
      <c r="CC274" s="433"/>
      <c r="CD274" s="433"/>
      <c r="CE274" s="433"/>
      <c r="CF274" s="443"/>
      <c r="CH274" s="431"/>
      <c r="CS274" s="449"/>
      <c r="CT274" s="433"/>
      <c r="CU274" s="433"/>
      <c r="CV274" s="433"/>
      <c r="CW274" s="433"/>
      <c r="CX274" s="433"/>
      <c r="CY274" s="433"/>
      <c r="CZ274" s="433"/>
      <c r="DA274" s="433"/>
      <c r="DB274" s="433"/>
      <c r="DC274" s="433"/>
      <c r="DD274" s="433"/>
      <c r="DE274" s="433"/>
      <c r="DF274" s="433"/>
      <c r="DG274" s="433"/>
      <c r="DH274" s="433"/>
      <c r="DI274" s="433"/>
      <c r="DJ274" s="433"/>
      <c r="DK274" s="433"/>
      <c r="DL274" s="433"/>
      <c r="DM274" s="433"/>
      <c r="DN274" s="433"/>
      <c r="DO274" s="433"/>
      <c r="DP274" s="433"/>
      <c r="DQ274" s="433"/>
      <c r="DR274" s="433"/>
      <c r="DS274" s="433"/>
      <c r="DT274" s="433"/>
      <c r="DU274" s="433"/>
      <c r="DV274" s="433"/>
      <c r="DW274" s="433"/>
      <c r="DX274" s="433"/>
      <c r="DY274" s="433"/>
      <c r="DZ274" s="433"/>
      <c r="EA274" s="433"/>
      <c r="EB274" s="433"/>
      <c r="EC274" s="433"/>
      <c r="ED274" s="433"/>
      <c r="EE274" s="433"/>
      <c r="EF274" s="433"/>
      <c r="EG274" s="433"/>
      <c r="EH274" s="433"/>
      <c r="EI274" s="433"/>
      <c r="EL274" s="433"/>
      <c r="EM274" s="433"/>
      <c r="EN274" s="433"/>
      <c r="EO274" s="433"/>
      <c r="EP274" s="433"/>
      <c r="EQ274" s="433"/>
      <c r="ER274" s="433"/>
      <c r="ES274" s="433"/>
      <c r="ET274" s="433"/>
      <c r="EU274" s="433"/>
      <c r="EV274" s="433"/>
      <c r="EW274" s="433"/>
      <c r="EX274" s="433"/>
      <c r="EY274" s="433"/>
      <c r="EZ274" s="433"/>
      <c r="FA274" s="433"/>
      <c r="FB274" s="433"/>
      <c r="FC274" s="433"/>
      <c r="FD274" s="433"/>
      <c r="FE274" s="433"/>
      <c r="FF274" s="433"/>
      <c r="FG274" s="433"/>
      <c r="FH274" s="433"/>
      <c r="FI274" s="437"/>
      <c r="FJ274" s="433"/>
      <c r="FK274" s="433"/>
      <c r="FL274" s="433"/>
      <c r="FM274" s="433"/>
      <c r="FN274" s="433"/>
      <c r="FO274" s="433"/>
      <c r="FP274" s="433"/>
      <c r="FQ274" s="433"/>
      <c r="FR274" s="433"/>
      <c r="FS274" s="433"/>
      <c r="FT274" s="433"/>
      <c r="FU274" s="433"/>
      <c r="FV274" s="443"/>
    </row>
    <row r="275" spans="3:178" ht="3.75" customHeight="1" thickTop="1" x14ac:dyDescent="0.15">
      <c r="C275" s="449"/>
      <c r="D275" s="433"/>
      <c r="E275" s="433"/>
      <c r="F275" s="433"/>
      <c r="G275" s="433"/>
      <c r="H275" s="433"/>
      <c r="I275" s="433"/>
      <c r="J275" s="433"/>
      <c r="K275" s="433"/>
      <c r="L275" s="433"/>
      <c r="M275" s="433"/>
      <c r="N275" s="433"/>
      <c r="O275" s="1595"/>
      <c r="P275" s="1596"/>
      <c r="Q275" s="1596"/>
      <c r="R275" s="1596"/>
      <c r="S275" s="1596"/>
      <c r="T275" s="1596"/>
      <c r="U275" s="1596"/>
      <c r="V275" s="1596"/>
      <c r="W275" s="1596"/>
      <c r="X275" s="1596"/>
      <c r="Y275" s="1596"/>
      <c r="Z275" s="1596"/>
      <c r="AA275" s="1596"/>
      <c r="AB275" s="1596"/>
      <c r="AC275" s="1596"/>
      <c r="AD275" s="1596"/>
      <c r="AE275" s="1596"/>
      <c r="AF275" s="1596"/>
      <c r="AG275" s="1596"/>
      <c r="AH275" s="1596"/>
      <c r="AI275" s="1596"/>
      <c r="AJ275" s="1596"/>
      <c r="AK275" s="1596"/>
      <c r="AL275" s="1596"/>
      <c r="AM275" s="1596"/>
      <c r="AN275" s="1596"/>
      <c r="AO275" s="1596"/>
      <c r="AP275" s="1596"/>
      <c r="AQ275" s="1596"/>
      <c r="AR275" s="1596"/>
      <c r="AS275" s="1596"/>
      <c r="AT275" s="1596"/>
      <c r="AU275" s="1596"/>
      <c r="AV275" s="1596"/>
      <c r="AW275" s="1596"/>
      <c r="AX275" s="1596"/>
      <c r="AY275" s="1596"/>
      <c r="AZ275" s="1596"/>
      <c r="BA275" s="1596"/>
      <c r="BB275" s="1596"/>
      <c r="BC275" s="1596"/>
      <c r="BD275" s="1596"/>
      <c r="BE275" s="1596"/>
      <c r="BF275" s="1596"/>
      <c r="BG275" s="1596"/>
      <c r="BH275" s="1596"/>
      <c r="BI275" s="1596"/>
      <c r="BJ275" s="1596"/>
      <c r="BK275" s="1596"/>
      <c r="BL275" s="1596"/>
      <c r="BM275" s="1596"/>
      <c r="BN275" s="1596"/>
      <c r="BO275" s="1596"/>
      <c r="BP275" s="1596"/>
      <c r="BQ275" s="1596"/>
      <c r="BR275" s="1596"/>
      <c r="BS275" s="1596"/>
      <c r="BT275" s="1597"/>
      <c r="BU275" s="433"/>
      <c r="BV275" s="433"/>
      <c r="BW275" s="433"/>
      <c r="BX275" s="433"/>
      <c r="BY275" s="433"/>
      <c r="BZ275" s="433"/>
      <c r="CA275" s="433"/>
      <c r="CB275" s="433"/>
      <c r="CC275" s="433"/>
      <c r="CD275" s="433"/>
      <c r="CE275" s="433"/>
      <c r="CF275" s="443"/>
      <c r="CH275" s="431"/>
      <c r="CS275" s="449"/>
      <c r="CT275" s="433"/>
      <c r="CU275" s="433"/>
      <c r="CV275" s="433"/>
      <c r="CW275" s="433"/>
      <c r="CX275" s="433"/>
      <c r="CY275" s="433"/>
      <c r="CZ275" s="433"/>
      <c r="DA275" s="433"/>
      <c r="DB275" s="433"/>
      <c r="DC275" s="433"/>
      <c r="DD275" s="433"/>
      <c r="DE275" s="1595"/>
      <c r="DF275" s="1596"/>
      <c r="DG275" s="1596"/>
      <c r="DH275" s="1596"/>
      <c r="DI275" s="1596"/>
      <c r="DJ275" s="1596"/>
      <c r="DK275" s="1596"/>
      <c r="DL275" s="1596"/>
      <c r="DM275" s="1596"/>
      <c r="DN275" s="1596"/>
      <c r="DO275" s="1596"/>
      <c r="DP275" s="1596"/>
      <c r="DQ275" s="1596"/>
      <c r="DR275" s="1596"/>
      <c r="DS275" s="1596"/>
      <c r="DT275" s="1596"/>
      <c r="DU275" s="1596"/>
      <c r="DV275" s="1596"/>
      <c r="DW275" s="1596"/>
      <c r="DX275" s="1596"/>
      <c r="DY275" s="1596"/>
      <c r="DZ275" s="1596"/>
      <c r="EA275" s="1596"/>
      <c r="EB275" s="1596"/>
      <c r="EC275" s="1596"/>
      <c r="ED275" s="1596"/>
      <c r="EE275" s="1596"/>
      <c r="EF275" s="1596"/>
      <c r="EG275" s="1596"/>
      <c r="EH275" s="1596"/>
      <c r="EI275" s="1596"/>
      <c r="EJ275" s="1596"/>
      <c r="EK275" s="1596"/>
      <c r="EL275" s="1596"/>
      <c r="EM275" s="1596"/>
      <c r="EN275" s="1596"/>
      <c r="EO275" s="1596"/>
      <c r="EP275" s="1596"/>
      <c r="EQ275" s="1596"/>
      <c r="ER275" s="1596"/>
      <c r="ES275" s="1596"/>
      <c r="ET275" s="1596"/>
      <c r="EU275" s="1596"/>
      <c r="EV275" s="1596"/>
      <c r="EW275" s="1596"/>
      <c r="EX275" s="1596"/>
      <c r="EY275" s="1596"/>
      <c r="EZ275" s="1596"/>
      <c r="FA275" s="1596"/>
      <c r="FB275" s="1596"/>
      <c r="FC275" s="1596"/>
      <c r="FD275" s="1596"/>
      <c r="FE275" s="1596"/>
      <c r="FF275" s="1596"/>
      <c r="FG275" s="1596"/>
      <c r="FH275" s="1596"/>
      <c r="FI275" s="1596"/>
      <c r="FJ275" s="1597"/>
      <c r="FK275" s="433"/>
      <c r="FL275" s="433"/>
      <c r="FM275" s="433"/>
      <c r="FN275" s="433"/>
      <c r="FO275" s="433"/>
      <c r="FP275" s="433"/>
      <c r="FQ275" s="433"/>
      <c r="FR275" s="433"/>
      <c r="FS275" s="433"/>
      <c r="FT275" s="433"/>
      <c r="FU275" s="433"/>
      <c r="FV275" s="443"/>
    </row>
    <row r="276" spans="3:178" ht="3.75" customHeight="1" x14ac:dyDescent="0.15">
      <c r="C276" s="449"/>
      <c r="D276" s="433"/>
      <c r="E276" s="433"/>
      <c r="F276" s="433"/>
      <c r="G276" s="433"/>
      <c r="H276" s="433"/>
      <c r="I276" s="433"/>
      <c r="J276" s="433"/>
      <c r="K276" s="433"/>
      <c r="L276" s="433"/>
      <c r="M276" s="433"/>
      <c r="N276" s="433"/>
      <c r="O276" s="1598"/>
      <c r="P276" s="1599"/>
      <c r="Q276" s="1599"/>
      <c r="R276" s="1599"/>
      <c r="S276" s="1599"/>
      <c r="T276" s="1599"/>
      <c r="U276" s="1599"/>
      <c r="V276" s="1599"/>
      <c r="W276" s="1599"/>
      <c r="X276" s="1599"/>
      <c r="Y276" s="1599"/>
      <c r="Z276" s="1599"/>
      <c r="AA276" s="1599"/>
      <c r="AB276" s="1599"/>
      <c r="AC276" s="1599"/>
      <c r="AD276" s="1599"/>
      <c r="AE276" s="1599"/>
      <c r="AF276" s="1599"/>
      <c r="AG276" s="1599"/>
      <c r="AH276" s="1599"/>
      <c r="AI276" s="1599"/>
      <c r="AJ276" s="1599"/>
      <c r="AK276" s="1599"/>
      <c r="AL276" s="1599"/>
      <c r="AM276" s="1599"/>
      <c r="AN276" s="1599"/>
      <c r="AO276" s="1599"/>
      <c r="AP276" s="1599"/>
      <c r="AQ276" s="1599"/>
      <c r="AR276" s="1599"/>
      <c r="AS276" s="1599"/>
      <c r="AT276" s="1599"/>
      <c r="AU276" s="1599"/>
      <c r="AV276" s="1599"/>
      <c r="AW276" s="1599"/>
      <c r="AX276" s="1599"/>
      <c r="AY276" s="1599"/>
      <c r="AZ276" s="1599"/>
      <c r="BA276" s="1599"/>
      <c r="BB276" s="1599"/>
      <c r="BC276" s="1599"/>
      <c r="BD276" s="1599"/>
      <c r="BE276" s="1599"/>
      <c r="BF276" s="1599"/>
      <c r="BG276" s="1599"/>
      <c r="BH276" s="1599"/>
      <c r="BI276" s="1599"/>
      <c r="BJ276" s="1599"/>
      <c r="BK276" s="1599"/>
      <c r="BL276" s="1599"/>
      <c r="BM276" s="1599"/>
      <c r="BN276" s="1599"/>
      <c r="BO276" s="1599"/>
      <c r="BP276" s="1599"/>
      <c r="BQ276" s="1599"/>
      <c r="BR276" s="1599"/>
      <c r="BS276" s="1599"/>
      <c r="BT276" s="1600"/>
      <c r="BU276" s="433"/>
      <c r="BV276" s="433"/>
      <c r="BW276" s="433"/>
      <c r="BX276" s="433"/>
      <c r="BY276" s="433"/>
      <c r="BZ276" s="433"/>
      <c r="CA276" s="433"/>
      <c r="CB276" s="433"/>
      <c r="CC276" s="433"/>
      <c r="CD276" s="433"/>
      <c r="CE276" s="433"/>
      <c r="CF276" s="443"/>
      <c r="CH276" s="431"/>
      <c r="CS276" s="449"/>
      <c r="CT276" s="433"/>
      <c r="CU276" s="433"/>
      <c r="CV276" s="433"/>
      <c r="CW276" s="433"/>
      <c r="CX276" s="433"/>
      <c r="CY276" s="433"/>
      <c r="CZ276" s="433"/>
      <c r="DA276" s="433"/>
      <c r="DB276" s="433"/>
      <c r="DC276" s="433"/>
      <c r="DD276" s="433"/>
      <c r="DE276" s="1598"/>
      <c r="DF276" s="1599"/>
      <c r="DG276" s="1599"/>
      <c r="DH276" s="1599"/>
      <c r="DI276" s="1599"/>
      <c r="DJ276" s="1599"/>
      <c r="DK276" s="1599"/>
      <c r="DL276" s="1599"/>
      <c r="DM276" s="1599"/>
      <c r="DN276" s="1599"/>
      <c r="DO276" s="1599"/>
      <c r="DP276" s="1599"/>
      <c r="DQ276" s="1599"/>
      <c r="DR276" s="1599"/>
      <c r="DS276" s="1599"/>
      <c r="DT276" s="1599"/>
      <c r="DU276" s="1599"/>
      <c r="DV276" s="1599"/>
      <c r="DW276" s="1599"/>
      <c r="DX276" s="1599"/>
      <c r="DY276" s="1599"/>
      <c r="DZ276" s="1599"/>
      <c r="EA276" s="1599"/>
      <c r="EB276" s="1599"/>
      <c r="EC276" s="1599"/>
      <c r="ED276" s="1599"/>
      <c r="EE276" s="1599"/>
      <c r="EF276" s="1599"/>
      <c r="EG276" s="1599"/>
      <c r="EH276" s="1599"/>
      <c r="EI276" s="1599"/>
      <c r="EJ276" s="1599"/>
      <c r="EK276" s="1599"/>
      <c r="EL276" s="1599"/>
      <c r="EM276" s="1599"/>
      <c r="EN276" s="1599"/>
      <c r="EO276" s="1599"/>
      <c r="EP276" s="1599"/>
      <c r="EQ276" s="1599"/>
      <c r="ER276" s="1599"/>
      <c r="ES276" s="1599"/>
      <c r="ET276" s="1599"/>
      <c r="EU276" s="1599"/>
      <c r="EV276" s="1599"/>
      <c r="EW276" s="1599"/>
      <c r="EX276" s="1599"/>
      <c r="EY276" s="1599"/>
      <c r="EZ276" s="1599"/>
      <c r="FA276" s="1599"/>
      <c r="FB276" s="1599"/>
      <c r="FC276" s="1599"/>
      <c r="FD276" s="1599"/>
      <c r="FE276" s="1599"/>
      <c r="FF276" s="1599"/>
      <c r="FG276" s="1599"/>
      <c r="FH276" s="1599"/>
      <c r="FI276" s="1599"/>
      <c r="FJ276" s="1600"/>
      <c r="FK276" s="433"/>
      <c r="FL276" s="433"/>
      <c r="FM276" s="433"/>
      <c r="FN276" s="433"/>
      <c r="FO276" s="433"/>
      <c r="FP276" s="433"/>
      <c r="FQ276" s="433"/>
      <c r="FR276" s="433"/>
      <c r="FS276" s="433"/>
      <c r="FT276" s="433"/>
      <c r="FU276" s="433"/>
      <c r="FV276" s="443"/>
    </row>
    <row r="277" spans="3:178" ht="3.75" customHeight="1" x14ac:dyDescent="0.15">
      <c r="C277" s="449"/>
      <c r="D277" s="433"/>
      <c r="E277" s="433"/>
      <c r="F277" s="433"/>
      <c r="G277" s="433"/>
      <c r="H277" s="433"/>
      <c r="I277" s="433"/>
      <c r="J277" s="433"/>
      <c r="K277" s="433"/>
      <c r="L277" s="433"/>
      <c r="M277" s="433"/>
      <c r="N277" s="433"/>
      <c r="O277" s="1598"/>
      <c r="P277" s="1599"/>
      <c r="Q277" s="1599"/>
      <c r="R277" s="1599"/>
      <c r="S277" s="1599"/>
      <c r="T277" s="1599"/>
      <c r="U277" s="1599"/>
      <c r="V277" s="1599"/>
      <c r="W277" s="1599"/>
      <c r="X277" s="1599"/>
      <c r="Y277" s="1599"/>
      <c r="Z277" s="1599"/>
      <c r="AA277" s="1599"/>
      <c r="AB277" s="1599"/>
      <c r="AC277" s="1599"/>
      <c r="AD277" s="1599"/>
      <c r="AE277" s="1599"/>
      <c r="AF277" s="1599"/>
      <c r="AG277" s="1599"/>
      <c r="AH277" s="1599"/>
      <c r="AI277" s="1599"/>
      <c r="AJ277" s="1599"/>
      <c r="AK277" s="1599"/>
      <c r="AL277" s="1599"/>
      <c r="AM277" s="1599"/>
      <c r="AN277" s="1599"/>
      <c r="AO277" s="1599"/>
      <c r="AP277" s="1599"/>
      <c r="AQ277" s="1599"/>
      <c r="AR277" s="1599"/>
      <c r="AS277" s="1599"/>
      <c r="AT277" s="1599"/>
      <c r="AU277" s="1599"/>
      <c r="AV277" s="1599"/>
      <c r="AW277" s="1599"/>
      <c r="AX277" s="1599"/>
      <c r="AY277" s="1599"/>
      <c r="AZ277" s="1599"/>
      <c r="BA277" s="1599"/>
      <c r="BB277" s="1599"/>
      <c r="BC277" s="1599"/>
      <c r="BD277" s="1599"/>
      <c r="BE277" s="1599"/>
      <c r="BF277" s="1599"/>
      <c r="BG277" s="1599"/>
      <c r="BH277" s="1599"/>
      <c r="BI277" s="1599"/>
      <c r="BJ277" s="1599"/>
      <c r="BK277" s="1599"/>
      <c r="BL277" s="1599"/>
      <c r="BM277" s="1599"/>
      <c r="BN277" s="1599"/>
      <c r="BO277" s="1599"/>
      <c r="BP277" s="1599"/>
      <c r="BQ277" s="1599"/>
      <c r="BR277" s="1599"/>
      <c r="BS277" s="1599"/>
      <c r="BT277" s="1600"/>
      <c r="BU277" s="433"/>
      <c r="BV277" s="433"/>
      <c r="BW277" s="433"/>
      <c r="BX277" s="433"/>
      <c r="BY277" s="433"/>
      <c r="BZ277" s="433"/>
      <c r="CA277" s="433"/>
      <c r="CB277" s="433"/>
      <c r="CC277" s="433"/>
      <c r="CD277" s="433"/>
      <c r="CE277" s="433"/>
      <c r="CF277" s="443"/>
      <c r="CH277" s="431"/>
      <c r="CS277" s="449"/>
      <c r="CT277" s="433"/>
      <c r="CU277" s="433"/>
      <c r="CV277" s="433"/>
      <c r="CW277" s="433"/>
      <c r="CX277" s="433"/>
      <c r="CY277" s="433"/>
      <c r="CZ277" s="433"/>
      <c r="DA277" s="433"/>
      <c r="DB277" s="433"/>
      <c r="DC277" s="433"/>
      <c r="DD277" s="433"/>
      <c r="DE277" s="1598"/>
      <c r="DF277" s="1599"/>
      <c r="DG277" s="1599"/>
      <c r="DH277" s="1599"/>
      <c r="DI277" s="1599"/>
      <c r="DJ277" s="1599"/>
      <c r="DK277" s="1599"/>
      <c r="DL277" s="1599"/>
      <c r="DM277" s="1599"/>
      <c r="DN277" s="1599"/>
      <c r="DO277" s="1599"/>
      <c r="DP277" s="1599"/>
      <c r="DQ277" s="1599"/>
      <c r="DR277" s="1599"/>
      <c r="DS277" s="1599"/>
      <c r="DT277" s="1599"/>
      <c r="DU277" s="1599"/>
      <c r="DV277" s="1599"/>
      <c r="DW277" s="1599"/>
      <c r="DX277" s="1599"/>
      <c r="DY277" s="1599"/>
      <c r="DZ277" s="1599"/>
      <c r="EA277" s="1599"/>
      <c r="EB277" s="1599"/>
      <c r="EC277" s="1599"/>
      <c r="ED277" s="1599"/>
      <c r="EE277" s="1599"/>
      <c r="EF277" s="1599"/>
      <c r="EG277" s="1599"/>
      <c r="EH277" s="1599"/>
      <c r="EI277" s="1599"/>
      <c r="EJ277" s="1599"/>
      <c r="EK277" s="1599"/>
      <c r="EL277" s="1599"/>
      <c r="EM277" s="1599"/>
      <c r="EN277" s="1599"/>
      <c r="EO277" s="1599"/>
      <c r="EP277" s="1599"/>
      <c r="EQ277" s="1599"/>
      <c r="ER277" s="1599"/>
      <c r="ES277" s="1599"/>
      <c r="ET277" s="1599"/>
      <c r="EU277" s="1599"/>
      <c r="EV277" s="1599"/>
      <c r="EW277" s="1599"/>
      <c r="EX277" s="1599"/>
      <c r="EY277" s="1599"/>
      <c r="EZ277" s="1599"/>
      <c r="FA277" s="1599"/>
      <c r="FB277" s="1599"/>
      <c r="FC277" s="1599"/>
      <c r="FD277" s="1599"/>
      <c r="FE277" s="1599"/>
      <c r="FF277" s="1599"/>
      <c r="FG277" s="1599"/>
      <c r="FH277" s="1599"/>
      <c r="FI277" s="1599"/>
      <c r="FJ277" s="1600"/>
      <c r="FK277" s="433"/>
      <c r="FL277" s="433"/>
      <c r="FM277" s="433"/>
      <c r="FN277" s="433"/>
      <c r="FO277" s="433"/>
      <c r="FP277" s="433"/>
      <c r="FQ277" s="433"/>
      <c r="FR277" s="433"/>
      <c r="FS277" s="433"/>
      <c r="FT277" s="433"/>
      <c r="FU277" s="433"/>
      <c r="FV277" s="443"/>
    </row>
    <row r="278" spans="3:178" ht="3.75" customHeight="1" x14ac:dyDescent="0.15">
      <c r="C278" s="449"/>
      <c r="D278" s="433"/>
      <c r="E278" s="433"/>
      <c r="F278" s="433"/>
      <c r="G278" s="433"/>
      <c r="H278" s="433"/>
      <c r="I278" s="433"/>
      <c r="J278" s="433"/>
      <c r="K278" s="433"/>
      <c r="L278" s="433"/>
      <c r="M278" s="433"/>
      <c r="N278" s="433"/>
      <c r="O278" s="1598"/>
      <c r="P278" s="1599"/>
      <c r="Q278" s="1599"/>
      <c r="R278" s="1599"/>
      <c r="S278" s="1599"/>
      <c r="T278" s="1599"/>
      <c r="U278" s="1599"/>
      <c r="V278" s="1599"/>
      <c r="W278" s="1599"/>
      <c r="X278" s="1599"/>
      <c r="Y278" s="1599"/>
      <c r="Z278" s="1599"/>
      <c r="AA278" s="1599"/>
      <c r="AB278" s="1599"/>
      <c r="AC278" s="1599"/>
      <c r="AD278" s="1599"/>
      <c r="AE278" s="1599"/>
      <c r="AF278" s="1599"/>
      <c r="AG278" s="1599"/>
      <c r="AH278" s="1599"/>
      <c r="AI278" s="1599"/>
      <c r="AJ278" s="1599"/>
      <c r="AK278" s="1599"/>
      <c r="AL278" s="1599"/>
      <c r="AM278" s="1599"/>
      <c r="AN278" s="1599"/>
      <c r="AO278" s="1599"/>
      <c r="AP278" s="1599"/>
      <c r="AQ278" s="1599"/>
      <c r="AR278" s="1599"/>
      <c r="AS278" s="1599"/>
      <c r="AT278" s="1599"/>
      <c r="AU278" s="1599"/>
      <c r="AV278" s="1599"/>
      <c r="AW278" s="1599"/>
      <c r="AX278" s="1599"/>
      <c r="AY278" s="1599"/>
      <c r="AZ278" s="1599"/>
      <c r="BA278" s="1599"/>
      <c r="BB278" s="1599"/>
      <c r="BC278" s="1599"/>
      <c r="BD278" s="1599"/>
      <c r="BE278" s="1599"/>
      <c r="BF278" s="1599"/>
      <c r="BG278" s="1599"/>
      <c r="BH278" s="1599"/>
      <c r="BI278" s="1599"/>
      <c r="BJ278" s="1599"/>
      <c r="BK278" s="1599"/>
      <c r="BL278" s="1599"/>
      <c r="BM278" s="1599"/>
      <c r="BN278" s="1599"/>
      <c r="BO278" s="1599"/>
      <c r="BP278" s="1599"/>
      <c r="BQ278" s="1599"/>
      <c r="BR278" s="1599"/>
      <c r="BS278" s="1599"/>
      <c r="BT278" s="1600"/>
      <c r="BU278" s="433"/>
      <c r="BV278" s="433"/>
      <c r="BW278" s="433"/>
      <c r="BX278" s="433"/>
      <c r="BY278" s="433"/>
      <c r="BZ278" s="433"/>
      <c r="CA278" s="433"/>
      <c r="CB278" s="433"/>
      <c r="CC278" s="433"/>
      <c r="CD278" s="433"/>
      <c r="CE278" s="433"/>
      <c r="CF278" s="443"/>
      <c r="CH278" s="431"/>
      <c r="CS278" s="449"/>
      <c r="CT278" s="433"/>
      <c r="CU278" s="433"/>
      <c r="CV278" s="433"/>
      <c r="CW278" s="433"/>
      <c r="CX278" s="433"/>
      <c r="CY278" s="433"/>
      <c r="CZ278" s="433"/>
      <c r="DA278" s="433"/>
      <c r="DB278" s="433"/>
      <c r="DC278" s="433"/>
      <c r="DD278" s="433"/>
      <c r="DE278" s="1598"/>
      <c r="DF278" s="1599"/>
      <c r="DG278" s="1599"/>
      <c r="DH278" s="1599"/>
      <c r="DI278" s="1599"/>
      <c r="DJ278" s="1599"/>
      <c r="DK278" s="1599"/>
      <c r="DL278" s="1599"/>
      <c r="DM278" s="1599"/>
      <c r="DN278" s="1599"/>
      <c r="DO278" s="1599"/>
      <c r="DP278" s="1599"/>
      <c r="DQ278" s="1599"/>
      <c r="DR278" s="1599"/>
      <c r="DS278" s="1599"/>
      <c r="DT278" s="1599"/>
      <c r="DU278" s="1599"/>
      <c r="DV278" s="1599"/>
      <c r="DW278" s="1599"/>
      <c r="DX278" s="1599"/>
      <c r="DY278" s="1599"/>
      <c r="DZ278" s="1599"/>
      <c r="EA278" s="1599"/>
      <c r="EB278" s="1599"/>
      <c r="EC278" s="1599"/>
      <c r="ED278" s="1599"/>
      <c r="EE278" s="1599"/>
      <c r="EF278" s="1599"/>
      <c r="EG278" s="1599"/>
      <c r="EH278" s="1599"/>
      <c r="EI278" s="1599"/>
      <c r="EJ278" s="1599"/>
      <c r="EK278" s="1599"/>
      <c r="EL278" s="1599"/>
      <c r="EM278" s="1599"/>
      <c r="EN278" s="1599"/>
      <c r="EO278" s="1599"/>
      <c r="EP278" s="1599"/>
      <c r="EQ278" s="1599"/>
      <c r="ER278" s="1599"/>
      <c r="ES278" s="1599"/>
      <c r="ET278" s="1599"/>
      <c r="EU278" s="1599"/>
      <c r="EV278" s="1599"/>
      <c r="EW278" s="1599"/>
      <c r="EX278" s="1599"/>
      <c r="EY278" s="1599"/>
      <c r="EZ278" s="1599"/>
      <c r="FA278" s="1599"/>
      <c r="FB278" s="1599"/>
      <c r="FC278" s="1599"/>
      <c r="FD278" s="1599"/>
      <c r="FE278" s="1599"/>
      <c r="FF278" s="1599"/>
      <c r="FG278" s="1599"/>
      <c r="FH278" s="1599"/>
      <c r="FI278" s="1599"/>
      <c r="FJ278" s="1600"/>
      <c r="FK278" s="433"/>
      <c r="FL278" s="433"/>
      <c r="FM278" s="433"/>
      <c r="FN278" s="433"/>
      <c r="FO278" s="433"/>
      <c r="FP278" s="433"/>
      <c r="FQ278" s="433"/>
      <c r="FR278" s="433"/>
      <c r="FS278" s="433"/>
      <c r="FT278" s="433"/>
      <c r="FU278" s="433"/>
      <c r="FV278" s="443"/>
    </row>
    <row r="279" spans="3:178" ht="3.75" customHeight="1" x14ac:dyDescent="0.15">
      <c r="C279" s="449"/>
      <c r="D279" s="433"/>
      <c r="E279" s="433"/>
      <c r="F279" s="433"/>
      <c r="G279" s="433"/>
      <c r="H279" s="433"/>
      <c r="I279" s="433"/>
      <c r="J279" s="433"/>
      <c r="K279" s="433"/>
      <c r="L279" s="433"/>
      <c r="M279" s="433"/>
      <c r="N279" s="433"/>
      <c r="O279" s="1598"/>
      <c r="P279" s="1599"/>
      <c r="Q279" s="1599"/>
      <c r="R279" s="1599"/>
      <c r="S279" s="1599"/>
      <c r="T279" s="1599"/>
      <c r="U279" s="1599"/>
      <c r="V279" s="1599"/>
      <c r="W279" s="1599"/>
      <c r="X279" s="1599"/>
      <c r="Y279" s="1599"/>
      <c r="Z279" s="1599"/>
      <c r="AA279" s="1599"/>
      <c r="AB279" s="1599"/>
      <c r="AC279" s="1599"/>
      <c r="AD279" s="1599"/>
      <c r="AE279" s="1599"/>
      <c r="AF279" s="1599"/>
      <c r="AG279" s="1599"/>
      <c r="AH279" s="1599"/>
      <c r="AI279" s="1599"/>
      <c r="AJ279" s="1599"/>
      <c r="AK279" s="1599"/>
      <c r="AL279" s="1599"/>
      <c r="AM279" s="1599"/>
      <c r="AN279" s="1599"/>
      <c r="AO279" s="1599"/>
      <c r="AP279" s="1599"/>
      <c r="AQ279" s="1599"/>
      <c r="AR279" s="1599"/>
      <c r="AS279" s="1599"/>
      <c r="AT279" s="1599"/>
      <c r="AU279" s="1599"/>
      <c r="AV279" s="1599"/>
      <c r="AW279" s="1599"/>
      <c r="AX279" s="1599"/>
      <c r="AY279" s="1599"/>
      <c r="AZ279" s="1599"/>
      <c r="BA279" s="1599"/>
      <c r="BB279" s="1599"/>
      <c r="BC279" s="1599"/>
      <c r="BD279" s="1599"/>
      <c r="BE279" s="1599"/>
      <c r="BF279" s="1599"/>
      <c r="BG279" s="1599"/>
      <c r="BH279" s="1599"/>
      <c r="BI279" s="1599"/>
      <c r="BJ279" s="1599"/>
      <c r="BK279" s="1599"/>
      <c r="BL279" s="1599"/>
      <c r="BM279" s="1599"/>
      <c r="BN279" s="1599"/>
      <c r="BO279" s="1599"/>
      <c r="BP279" s="1599"/>
      <c r="BQ279" s="1599"/>
      <c r="BR279" s="1599"/>
      <c r="BS279" s="1599"/>
      <c r="BT279" s="1600"/>
      <c r="BU279" s="433"/>
      <c r="BV279" s="433"/>
      <c r="BW279" s="433"/>
      <c r="BX279" s="433"/>
      <c r="BY279" s="433"/>
      <c r="BZ279" s="433"/>
      <c r="CA279" s="433"/>
      <c r="CB279" s="433"/>
      <c r="CC279" s="433"/>
      <c r="CD279" s="433"/>
      <c r="CE279" s="433"/>
      <c r="CF279" s="443"/>
      <c r="CH279" s="431"/>
      <c r="CS279" s="449"/>
      <c r="CT279" s="433"/>
      <c r="CU279" s="433"/>
      <c r="CV279" s="433"/>
      <c r="CW279" s="433"/>
      <c r="CX279" s="433"/>
      <c r="CY279" s="433"/>
      <c r="CZ279" s="433"/>
      <c r="DA279" s="433"/>
      <c r="DB279" s="433"/>
      <c r="DC279" s="433"/>
      <c r="DD279" s="433"/>
      <c r="DE279" s="1598"/>
      <c r="DF279" s="1599"/>
      <c r="DG279" s="1599"/>
      <c r="DH279" s="1599"/>
      <c r="DI279" s="1599"/>
      <c r="DJ279" s="1599"/>
      <c r="DK279" s="1599"/>
      <c r="DL279" s="1599"/>
      <c r="DM279" s="1599"/>
      <c r="DN279" s="1599"/>
      <c r="DO279" s="1599"/>
      <c r="DP279" s="1599"/>
      <c r="DQ279" s="1599"/>
      <c r="DR279" s="1599"/>
      <c r="DS279" s="1599"/>
      <c r="DT279" s="1599"/>
      <c r="DU279" s="1599"/>
      <c r="DV279" s="1599"/>
      <c r="DW279" s="1599"/>
      <c r="DX279" s="1599"/>
      <c r="DY279" s="1599"/>
      <c r="DZ279" s="1599"/>
      <c r="EA279" s="1599"/>
      <c r="EB279" s="1599"/>
      <c r="EC279" s="1599"/>
      <c r="ED279" s="1599"/>
      <c r="EE279" s="1599"/>
      <c r="EF279" s="1599"/>
      <c r="EG279" s="1599"/>
      <c r="EH279" s="1599"/>
      <c r="EI279" s="1599"/>
      <c r="EJ279" s="1599"/>
      <c r="EK279" s="1599"/>
      <c r="EL279" s="1599"/>
      <c r="EM279" s="1599"/>
      <c r="EN279" s="1599"/>
      <c r="EO279" s="1599"/>
      <c r="EP279" s="1599"/>
      <c r="EQ279" s="1599"/>
      <c r="ER279" s="1599"/>
      <c r="ES279" s="1599"/>
      <c r="ET279" s="1599"/>
      <c r="EU279" s="1599"/>
      <c r="EV279" s="1599"/>
      <c r="EW279" s="1599"/>
      <c r="EX279" s="1599"/>
      <c r="EY279" s="1599"/>
      <c r="EZ279" s="1599"/>
      <c r="FA279" s="1599"/>
      <c r="FB279" s="1599"/>
      <c r="FC279" s="1599"/>
      <c r="FD279" s="1599"/>
      <c r="FE279" s="1599"/>
      <c r="FF279" s="1599"/>
      <c r="FG279" s="1599"/>
      <c r="FH279" s="1599"/>
      <c r="FI279" s="1599"/>
      <c r="FJ279" s="1600"/>
      <c r="FK279" s="433"/>
      <c r="FL279" s="433"/>
      <c r="FM279" s="433"/>
      <c r="FN279" s="433"/>
      <c r="FO279" s="433"/>
      <c r="FP279" s="433"/>
      <c r="FQ279" s="433"/>
      <c r="FR279" s="433"/>
      <c r="FS279" s="433"/>
      <c r="FT279" s="433"/>
      <c r="FU279" s="433"/>
      <c r="FV279" s="443"/>
    </row>
    <row r="280" spans="3:178" ht="3.75" customHeight="1" x14ac:dyDescent="0.15">
      <c r="C280" s="449"/>
      <c r="D280" s="433"/>
      <c r="E280" s="433"/>
      <c r="F280" s="433"/>
      <c r="G280" s="433"/>
      <c r="H280" s="433"/>
      <c r="I280" s="433"/>
      <c r="J280" s="433"/>
      <c r="K280" s="433"/>
      <c r="L280" s="433"/>
      <c r="M280" s="433"/>
      <c r="N280" s="433"/>
      <c r="O280" s="1598"/>
      <c r="P280" s="1599"/>
      <c r="Q280" s="1599"/>
      <c r="R280" s="1599"/>
      <c r="S280" s="1599"/>
      <c r="T280" s="1599"/>
      <c r="U280" s="1599"/>
      <c r="V280" s="1599"/>
      <c r="W280" s="1599"/>
      <c r="X280" s="1599"/>
      <c r="Y280" s="1599"/>
      <c r="Z280" s="1599"/>
      <c r="AA280" s="1599"/>
      <c r="AB280" s="1599"/>
      <c r="AC280" s="1599"/>
      <c r="AD280" s="1599"/>
      <c r="AE280" s="1599"/>
      <c r="AF280" s="1599"/>
      <c r="AG280" s="1599"/>
      <c r="AH280" s="1599"/>
      <c r="AI280" s="1599"/>
      <c r="AJ280" s="1599"/>
      <c r="AK280" s="1599"/>
      <c r="AL280" s="1599"/>
      <c r="AM280" s="1599"/>
      <c r="AN280" s="1599"/>
      <c r="AO280" s="1599"/>
      <c r="AP280" s="1599"/>
      <c r="AQ280" s="1599"/>
      <c r="AR280" s="1599"/>
      <c r="AS280" s="1599"/>
      <c r="AT280" s="1599"/>
      <c r="AU280" s="1599"/>
      <c r="AV280" s="1599"/>
      <c r="AW280" s="1599"/>
      <c r="AX280" s="1599"/>
      <c r="AY280" s="1599"/>
      <c r="AZ280" s="1599"/>
      <c r="BA280" s="1599"/>
      <c r="BB280" s="1599"/>
      <c r="BC280" s="1599"/>
      <c r="BD280" s="1599"/>
      <c r="BE280" s="1599"/>
      <c r="BF280" s="1599"/>
      <c r="BG280" s="1599"/>
      <c r="BH280" s="1599"/>
      <c r="BI280" s="1599"/>
      <c r="BJ280" s="1599"/>
      <c r="BK280" s="1599"/>
      <c r="BL280" s="1599"/>
      <c r="BM280" s="1599"/>
      <c r="BN280" s="1599"/>
      <c r="BO280" s="1599"/>
      <c r="BP280" s="1599"/>
      <c r="BQ280" s="1599"/>
      <c r="BR280" s="1599"/>
      <c r="BS280" s="1599"/>
      <c r="BT280" s="1600"/>
      <c r="BU280" s="433"/>
      <c r="BV280" s="433"/>
      <c r="BW280" s="433"/>
      <c r="BX280" s="433"/>
      <c r="BY280" s="433"/>
      <c r="BZ280" s="433"/>
      <c r="CA280" s="433"/>
      <c r="CB280" s="433"/>
      <c r="CC280" s="433"/>
      <c r="CD280" s="433"/>
      <c r="CE280" s="433"/>
      <c r="CF280" s="443"/>
      <c r="CH280" s="431"/>
      <c r="CS280" s="449"/>
      <c r="CT280" s="433"/>
      <c r="CU280" s="433"/>
      <c r="CV280" s="433"/>
      <c r="CW280" s="433"/>
      <c r="CX280" s="433"/>
      <c r="CY280" s="433"/>
      <c r="CZ280" s="433"/>
      <c r="DA280" s="433"/>
      <c r="DB280" s="433"/>
      <c r="DC280" s="433"/>
      <c r="DD280" s="433"/>
      <c r="DE280" s="1598"/>
      <c r="DF280" s="1599"/>
      <c r="DG280" s="1599"/>
      <c r="DH280" s="1599"/>
      <c r="DI280" s="1599"/>
      <c r="DJ280" s="1599"/>
      <c r="DK280" s="1599"/>
      <c r="DL280" s="1599"/>
      <c r="DM280" s="1599"/>
      <c r="DN280" s="1599"/>
      <c r="DO280" s="1599"/>
      <c r="DP280" s="1599"/>
      <c r="DQ280" s="1599"/>
      <c r="DR280" s="1599"/>
      <c r="DS280" s="1599"/>
      <c r="DT280" s="1599"/>
      <c r="DU280" s="1599"/>
      <c r="DV280" s="1599"/>
      <c r="DW280" s="1599"/>
      <c r="DX280" s="1599"/>
      <c r="DY280" s="1599"/>
      <c r="DZ280" s="1599"/>
      <c r="EA280" s="1599"/>
      <c r="EB280" s="1599"/>
      <c r="EC280" s="1599"/>
      <c r="ED280" s="1599"/>
      <c r="EE280" s="1599"/>
      <c r="EF280" s="1599"/>
      <c r="EG280" s="1599"/>
      <c r="EH280" s="1599"/>
      <c r="EI280" s="1599"/>
      <c r="EJ280" s="1599"/>
      <c r="EK280" s="1599"/>
      <c r="EL280" s="1599"/>
      <c r="EM280" s="1599"/>
      <c r="EN280" s="1599"/>
      <c r="EO280" s="1599"/>
      <c r="EP280" s="1599"/>
      <c r="EQ280" s="1599"/>
      <c r="ER280" s="1599"/>
      <c r="ES280" s="1599"/>
      <c r="ET280" s="1599"/>
      <c r="EU280" s="1599"/>
      <c r="EV280" s="1599"/>
      <c r="EW280" s="1599"/>
      <c r="EX280" s="1599"/>
      <c r="EY280" s="1599"/>
      <c r="EZ280" s="1599"/>
      <c r="FA280" s="1599"/>
      <c r="FB280" s="1599"/>
      <c r="FC280" s="1599"/>
      <c r="FD280" s="1599"/>
      <c r="FE280" s="1599"/>
      <c r="FF280" s="1599"/>
      <c r="FG280" s="1599"/>
      <c r="FH280" s="1599"/>
      <c r="FI280" s="1599"/>
      <c r="FJ280" s="1600"/>
      <c r="FK280" s="433"/>
      <c r="FL280" s="433"/>
      <c r="FM280" s="433"/>
      <c r="FN280" s="433"/>
      <c r="FO280" s="433"/>
      <c r="FP280" s="433"/>
      <c r="FQ280" s="433"/>
      <c r="FR280" s="433"/>
      <c r="FS280" s="433"/>
      <c r="FT280" s="433"/>
      <c r="FU280" s="433"/>
      <c r="FV280" s="443"/>
    </row>
    <row r="281" spans="3:178" ht="3.75" customHeight="1" x14ac:dyDescent="0.15">
      <c r="C281" s="449"/>
      <c r="D281" s="433"/>
      <c r="E281" s="433"/>
      <c r="F281" s="433"/>
      <c r="G281" s="433"/>
      <c r="H281" s="433"/>
      <c r="I281" s="433"/>
      <c r="J281" s="433"/>
      <c r="K281" s="433"/>
      <c r="L281" s="433"/>
      <c r="M281" s="433"/>
      <c r="N281" s="433"/>
      <c r="O281" s="1598"/>
      <c r="P281" s="1599"/>
      <c r="Q281" s="1599"/>
      <c r="R281" s="1599"/>
      <c r="S281" s="1599"/>
      <c r="T281" s="1599"/>
      <c r="U281" s="1599"/>
      <c r="V281" s="1599"/>
      <c r="W281" s="1599"/>
      <c r="X281" s="1599"/>
      <c r="Y281" s="1599"/>
      <c r="Z281" s="1599"/>
      <c r="AA281" s="1599"/>
      <c r="AB281" s="1599"/>
      <c r="AC281" s="1599"/>
      <c r="AD281" s="1599"/>
      <c r="AE281" s="1599"/>
      <c r="AF281" s="1599"/>
      <c r="AG281" s="1599"/>
      <c r="AH281" s="1599"/>
      <c r="AI281" s="1599"/>
      <c r="AJ281" s="1599"/>
      <c r="AK281" s="1599"/>
      <c r="AL281" s="1599"/>
      <c r="AM281" s="1599"/>
      <c r="AN281" s="1599"/>
      <c r="AO281" s="1599"/>
      <c r="AP281" s="1599"/>
      <c r="AQ281" s="1599"/>
      <c r="AR281" s="1599"/>
      <c r="AS281" s="1599"/>
      <c r="AT281" s="1599"/>
      <c r="AU281" s="1599"/>
      <c r="AV281" s="1599"/>
      <c r="AW281" s="1599"/>
      <c r="AX281" s="1599"/>
      <c r="AY281" s="1599"/>
      <c r="AZ281" s="1599"/>
      <c r="BA281" s="1599"/>
      <c r="BB281" s="1599"/>
      <c r="BC281" s="1599"/>
      <c r="BD281" s="1599"/>
      <c r="BE281" s="1599"/>
      <c r="BF281" s="1599"/>
      <c r="BG281" s="1599"/>
      <c r="BH281" s="1599"/>
      <c r="BI281" s="1599"/>
      <c r="BJ281" s="1599"/>
      <c r="BK281" s="1599"/>
      <c r="BL281" s="1599"/>
      <c r="BM281" s="1599"/>
      <c r="BN281" s="1599"/>
      <c r="BO281" s="1599"/>
      <c r="BP281" s="1599"/>
      <c r="BQ281" s="1599"/>
      <c r="BR281" s="1599"/>
      <c r="BS281" s="1599"/>
      <c r="BT281" s="1600"/>
      <c r="BU281" s="433"/>
      <c r="BV281" s="433"/>
      <c r="BW281" s="433"/>
      <c r="BX281" s="433"/>
      <c r="BY281" s="433"/>
      <c r="BZ281" s="433"/>
      <c r="CA281" s="433"/>
      <c r="CB281" s="433"/>
      <c r="CC281" s="433"/>
      <c r="CD281" s="433"/>
      <c r="CE281" s="433"/>
      <c r="CF281" s="443"/>
      <c r="CH281" s="431"/>
      <c r="CS281" s="449"/>
      <c r="CT281" s="433"/>
      <c r="CU281" s="433"/>
      <c r="CV281" s="433"/>
      <c r="CW281" s="433"/>
      <c r="CX281" s="433"/>
      <c r="CY281" s="433"/>
      <c r="CZ281" s="433"/>
      <c r="DA281" s="433"/>
      <c r="DB281" s="433"/>
      <c r="DC281" s="433"/>
      <c r="DD281" s="433"/>
      <c r="DE281" s="1598"/>
      <c r="DF281" s="1599"/>
      <c r="DG281" s="1599"/>
      <c r="DH281" s="1599"/>
      <c r="DI281" s="1599"/>
      <c r="DJ281" s="1599"/>
      <c r="DK281" s="1599"/>
      <c r="DL281" s="1599"/>
      <c r="DM281" s="1599"/>
      <c r="DN281" s="1599"/>
      <c r="DO281" s="1599"/>
      <c r="DP281" s="1599"/>
      <c r="DQ281" s="1599"/>
      <c r="DR281" s="1599"/>
      <c r="DS281" s="1599"/>
      <c r="DT281" s="1599"/>
      <c r="DU281" s="1599"/>
      <c r="DV281" s="1599"/>
      <c r="DW281" s="1599"/>
      <c r="DX281" s="1599"/>
      <c r="DY281" s="1599"/>
      <c r="DZ281" s="1599"/>
      <c r="EA281" s="1599"/>
      <c r="EB281" s="1599"/>
      <c r="EC281" s="1599"/>
      <c r="ED281" s="1599"/>
      <c r="EE281" s="1599"/>
      <c r="EF281" s="1599"/>
      <c r="EG281" s="1599"/>
      <c r="EH281" s="1599"/>
      <c r="EI281" s="1599"/>
      <c r="EJ281" s="1599"/>
      <c r="EK281" s="1599"/>
      <c r="EL281" s="1599"/>
      <c r="EM281" s="1599"/>
      <c r="EN281" s="1599"/>
      <c r="EO281" s="1599"/>
      <c r="EP281" s="1599"/>
      <c r="EQ281" s="1599"/>
      <c r="ER281" s="1599"/>
      <c r="ES281" s="1599"/>
      <c r="ET281" s="1599"/>
      <c r="EU281" s="1599"/>
      <c r="EV281" s="1599"/>
      <c r="EW281" s="1599"/>
      <c r="EX281" s="1599"/>
      <c r="EY281" s="1599"/>
      <c r="EZ281" s="1599"/>
      <c r="FA281" s="1599"/>
      <c r="FB281" s="1599"/>
      <c r="FC281" s="1599"/>
      <c r="FD281" s="1599"/>
      <c r="FE281" s="1599"/>
      <c r="FF281" s="1599"/>
      <c r="FG281" s="1599"/>
      <c r="FH281" s="1599"/>
      <c r="FI281" s="1599"/>
      <c r="FJ281" s="1600"/>
      <c r="FK281" s="433"/>
      <c r="FL281" s="433"/>
      <c r="FM281" s="433"/>
      <c r="FN281" s="433"/>
      <c r="FO281" s="433"/>
      <c r="FP281" s="433"/>
      <c r="FQ281" s="433"/>
      <c r="FR281" s="433"/>
      <c r="FS281" s="433"/>
      <c r="FT281" s="433"/>
      <c r="FU281" s="433"/>
      <c r="FV281" s="443"/>
    </row>
    <row r="282" spans="3:178" ht="3.75" customHeight="1" x14ac:dyDescent="0.15">
      <c r="C282" s="449"/>
      <c r="D282" s="433"/>
      <c r="E282" s="433"/>
      <c r="F282" s="433"/>
      <c r="G282" s="433"/>
      <c r="H282" s="433"/>
      <c r="I282" s="433"/>
      <c r="J282" s="433"/>
      <c r="K282" s="433"/>
      <c r="L282" s="433"/>
      <c r="M282" s="433"/>
      <c r="N282" s="433"/>
      <c r="O282" s="1598"/>
      <c r="P282" s="1599"/>
      <c r="Q282" s="1599"/>
      <c r="R282" s="1599"/>
      <c r="S282" s="1599"/>
      <c r="T282" s="1599"/>
      <c r="U282" s="1599"/>
      <c r="V282" s="1599"/>
      <c r="W282" s="1599"/>
      <c r="X282" s="1599"/>
      <c r="Y282" s="1599"/>
      <c r="Z282" s="1599"/>
      <c r="AA282" s="1599"/>
      <c r="AB282" s="1599"/>
      <c r="AC282" s="1599"/>
      <c r="AD282" s="1599"/>
      <c r="AE282" s="1599"/>
      <c r="AF282" s="1599"/>
      <c r="AG282" s="1599"/>
      <c r="AH282" s="1599"/>
      <c r="AI282" s="1599"/>
      <c r="AJ282" s="1599"/>
      <c r="AK282" s="1599"/>
      <c r="AL282" s="1599"/>
      <c r="AM282" s="1599"/>
      <c r="AN282" s="1599"/>
      <c r="AO282" s="1599"/>
      <c r="AP282" s="1599"/>
      <c r="AQ282" s="1599"/>
      <c r="AR282" s="1599"/>
      <c r="AS282" s="1599"/>
      <c r="AT282" s="1599"/>
      <c r="AU282" s="1599"/>
      <c r="AV282" s="1599"/>
      <c r="AW282" s="1599"/>
      <c r="AX282" s="1599"/>
      <c r="AY282" s="1599"/>
      <c r="AZ282" s="1599"/>
      <c r="BA282" s="1599"/>
      <c r="BB282" s="1599"/>
      <c r="BC282" s="1599"/>
      <c r="BD282" s="1599"/>
      <c r="BE282" s="1599"/>
      <c r="BF282" s="1599"/>
      <c r="BG282" s="1599"/>
      <c r="BH282" s="1599"/>
      <c r="BI282" s="1599"/>
      <c r="BJ282" s="1599"/>
      <c r="BK282" s="1599"/>
      <c r="BL282" s="1599"/>
      <c r="BM282" s="1599"/>
      <c r="BN282" s="1599"/>
      <c r="BO282" s="1599"/>
      <c r="BP282" s="1599"/>
      <c r="BQ282" s="1599"/>
      <c r="BR282" s="1599"/>
      <c r="BS282" s="1599"/>
      <c r="BT282" s="1600"/>
      <c r="BU282" s="433"/>
      <c r="BV282" s="433"/>
      <c r="BW282" s="433"/>
      <c r="BX282" s="433"/>
      <c r="BY282" s="433"/>
      <c r="BZ282" s="433"/>
      <c r="CA282" s="433"/>
      <c r="CB282" s="433"/>
      <c r="CC282" s="433"/>
      <c r="CD282" s="433"/>
      <c r="CE282" s="433"/>
      <c r="CF282" s="443"/>
      <c r="CH282" s="431"/>
      <c r="CS282" s="449"/>
      <c r="CT282" s="433"/>
      <c r="CU282" s="433"/>
      <c r="CV282" s="433"/>
      <c r="CW282" s="433"/>
      <c r="CX282" s="433"/>
      <c r="CY282" s="433"/>
      <c r="CZ282" s="433"/>
      <c r="DA282" s="433"/>
      <c r="DB282" s="433"/>
      <c r="DC282" s="433"/>
      <c r="DD282" s="433"/>
      <c r="DE282" s="1598"/>
      <c r="DF282" s="1599"/>
      <c r="DG282" s="1599"/>
      <c r="DH282" s="1599"/>
      <c r="DI282" s="1599"/>
      <c r="DJ282" s="1599"/>
      <c r="DK282" s="1599"/>
      <c r="DL282" s="1599"/>
      <c r="DM282" s="1599"/>
      <c r="DN282" s="1599"/>
      <c r="DO282" s="1599"/>
      <c r="DP282" s="1599"/>
      <c r="DQ282" s="1599"/>
      <c r="DR282" s="1599"/>
      <c r="DS282" s="1599"/>
      <c r="DT282" s="1599"/>
      <c r="DU282" s="1599"/>
      <c r="DV282" s="1599"/>
      <c r="DW282" s="1599"/>
      <c r="DX282" s="1599"/>
      <c r="DY282" s="1599"/>
      <c r="DZ282" s="1599"/>
      <c r="EA282" s="1599"/>
      <c r="EB282" s="1599"/>
      <c r="EC282" s="1599"/>
      <c r="ED282" s="1599"/>
      <c r="EE282" s="1599"/>
      <c r="EF282" s="1599"/>
      <c r="EG282" s="1599"/>
      <c r="EH282" s="1599"/>
      <c r="EI282" s="1599"/>
      <c r="EJ282" s="1599"/>
      <c r="EK282" s="1599"/>
      <c r="EL282" s="1599"/>
      <c r="EM282" s="1599"/>
      <c r="EN282" s="1599"/>
      <c r="EO282" s="1599"/>
      <c r="EP282" s="1599"/>
      <c r="EQ282" s="1599"/>
      <c r="ER282" s="1599"/>
      <c r="ES282" s="1599"/>
      <c r="ET282" s="1599"/>
      <c r="EU282" s="1599"/>
      <c r="EV282" s="1599"/>
      <c r="EW282" s="1599"/>
      <c r="EX282" s="1599"/>
      <c r="EY282" s="1599"/>
      <c r="EZ282" s="1599"/>
      <c r="FA282" s="1599"/>
      <c r="FB282" s="1599"/>
      <c r="FC282" s="1599"/>
      <c r="FD282" s="1599"/>
      <c r="FE282" s="1599"/>
      <c r="FF282" s="1599"/>
      <c r="FG282" s="1599"/>
      <c r="FH282" s="1599"/>
      <c r="FI282" s="1599"/>
      <c r="FJ282" s="1600"/>
      <c r="FK282" s="433"/>
      <c r="FL282" s="433"/>
      <c r="FM282" s="433"/>
      <c r="FN282" s="433"/>
      <c r="FO282" s="433"/>
      <c r="FP282" s="433"/>
      <c r="FQ282" s="433"/>
      <c r="FR282" s="433"/>
      <c r="FS282" s="433"/>
      <c r="FT282" s="433"/>
      <c r="FU282" s="433"/>
      <c r="FV282" s="443"/>
    </row>
    <row r="283" spans="3:178" ht="3.75" customHeight="1" x14ac:dyDescent="0.15">
      <c r="C283" s="449"/>
      <c r="D283" s="433"/>
      <c r="E283" s="433"/>
      <c r="F283" s="433"/>
      <c r="G283" s="433"/>
      <c r="H283" s="433"/>
      <c r="I283" s="433"/>
      <c r="J283" s="433"/>
      <c r="K283" s="433"/>
      <c r="L283" s="433"/>
      <c r="M283" s="433"/>
      <c r="N283" s="433"/>
      <c r="O283" s="1598"/>
      <c r="P283" s="1599"/>
      <c r="Q283" s="1599"/>
      <c r="R283" s="1599"/>
      <c r="S283" s="1599"/>
      <c r="T283" s="1599"/>
      <c r="U283" s="1599"/>
      <c r="V283" s="1599"/>
      <c r="W283" s="1599"/>
      <c r="X283" s="1599"/>
      <c r="Y283" s="1599"/>
      <c r="Z283" s="1599"/>
      <c r="AA283" s="1599"/>
      <c r="AB283" s="1599"/>
      <c r="AC283" s="1599"/>
      <c r="AD283" s="1599"/>
      <c r="AE283" s="1599"/>
      <c r="AF283" s="1599"/>
      <c r="AG283" s="1599"/>
      <c r="AH283" s="1599"/>
      <c r="AI283" s="1599"/>
      <c r="AJ283" s="1599"/>
      <c r="AK283" s="1599"/>
      <c r="AL283" s="1599"/>
      <c r="AM283" s="1599"/>
      <c r="AN283" s="1599"/>
      <c r="AO283" s="1599"/>
      <c r="AP283" s="1599"/>
      <c r="AQ283" s="1599"/>
      <c r="AR283" s="1599"/>
      <c r="AS283" s="1599"/>
      <c r="AT283" s="1599"/>
      <c r="AU283" s="1599"/>
      <c r="AV283" s="1599"/>
      <c r="AW283" s="1599"/>
      <c r="AX283" s="1599"/>
      <c r="AY283" s="1599"/>
      <c r="AZ283" s="1599"/>
      <c r="BA283" s="1599"/>
      <c r="BB283" s="1599"/>
      <c r="BC283" s="1599"/>
      <c r="BD283" s="1599"/>
      <c r="BE283" s="1599"/>
      <c r="BF283" s="1599"/>
      <c r="BG283" s="1599"/>
      <c r="BH283" s="1599"/>
      <c r="BI283" s="1599"/>
      <c r="BJ283" s="1599"/>
      <c r="BK283" s="1599"/>
      <c r="BL283" s="1599"/>
      <c r="BM283" s="1599"/>
      <c r="BN283" s="1599"/>
      <c r="BO283" s="1599"/>
      <c r="BP283" s="1599"/>
      <c r="BQ283" s="1599"/>
      <c r="BR283" s="1599"/>
      <c r="BS283" s="1599"/>
      <c r="BT283" s="1600"/>
      <c r="BU283" s="433"/>
      <c r="BV283" s="433"/>
      <c r="BW283" s="433"/>
      <c r="BX283" s="433"/>
      <c r="BY283" s="433"/>
      <c r="BZ283" s="433"/>
      <c r="CA283" s="433"/>
      <c r="CB283" s="433"/>
      <c r="CC283" s="433"/>
      <c r="CD283" s="433"/>
      <c r="CE283" s="433"/>
      <c r="CF283" s="443"/>
      <c r="CH283" s="431"/>
      <c r="CS283" s="449"/>
      <c r="CT283" s="433"/>
      <c r="CU283" s="433"/>
      <c r="CV283" s="433"/>
      <c r="CW283" s="433"/>
      <c r="CX283" s="433"/>
      <c r="CY283" s="433"/>
      <c r="CZ283" s="433"/>
      <c r="DA283" s="433"/>
      <c r="DB283" s="433"/>
      <c r="DC283" s="433"/>
      <c r="DD283" s="433"/>
      <c r="DE283" s="1598"/>
      <c r="DF283" s="1599"/>
      <c r="DG283" s="1599"/>
      <c r="DH283" s="1599"/>
      <c r="DI283" s="1599"/>
      <c r="DJ283" s="1599"/>
      <c r="DK283" s="1599"/>
      <c r="DL283" s="1599"/>
      <c r="DM283" s="1599"/>
      <c r="DN283" s="1599"/>
      <c r="DO283" s="1599"/>
      <c r="DP283" s="1599"/>
      <c r="DQ283" s="1599"/>
      <c r="DR283" s="1599"/>
      <c r="DS283" s="1599"/>
      <c r="DT283" s="1599"/>
      <c r="DU283" s="1599"/>
      <c r="DV283" s="1599"/>
      <c r="DW283" s="1599"/>
      <c r="DX283" s="1599"/>
      <c r="DY283" s="1599"/>
      <c r="DZ283" s="1599"/>
      <c r="EA283" s="1599"/>
      <c r="EB283" s="1599"/>
      <c r="EC283" s="1599"/>
      <c r="ED283" s="1599"/>
      <c r="EE283" s="1599"/>
      <c r="EF283" s="1599"/>
      <c r="EG283" s="1599"/>
      <c r="EH283" s="1599"/>
      <c r="EI283" s="1599"/>
      <c r="EJ283" s="1599"/>
      <c r="EK283" s="1599"/>
      <c r="EL283" s="1599"/>
      <c r="EM283" s="1599"/>
      <c r="EN283" s="1599"/>
      <c r="EO283" s="1599"/>
      <c r="EP283" s="1599"/>
      <c r="EQ283" s="1599"/>
      <c r="ER283" s="1599"/>
      <c r="ES283" s="1599"/>
      <c r="ET283" s="1599"/>
      <c r="EU283" s="1599"/>
      <c r="EV283" s="1599"/>
      <c r="EW283" s="1599"/>
      <c r="EX283" s="1599"/>
      <c r="EY283" s="1599"/>
      <c r="EZ283" s="1599"/>
      <c r="FA283" s="1599"/>
      <c r="FB283" s="1599"/>
      <c r="FC283" s="1599"/>
      <c r="FD283" s="1599"/>
      <c r="FE283" s="1599"/>
      <c r="FF283" s="1599"/>
      <c r="FG283" s="1599"/>
      <c r="FH283" s="1599"/>
      <c r="FI283" s="1599"/>
      <c r="FJ283" s="1600"/>
      <c r="FK283" s="433"/>
      <c r="FL283" s="433"/>
      <c r="FM283" s="433"/>
      <c r="FN283" s="433"/>
      <c r="FO283" s="433"/>
      <c r="FP283" s="433"/>
      <c r="FQ283" s="433"/>
      <c r="FR283" s="433"/>
      <c r="FS283" s="433"/>
      <c r="FT283" s="433"/>
      <c r="FU283" s="433"/>
      <c r="FV283" s="443"/>
    </row>
    <row r="284" spans="3:178" ht="3.75" customHeight="1" x14ac:dyDescent="0.15">
      <c r="C284" s="449"/>
      <c r="D284" s="433"/>
      <c r="E284" s="433"/>
      <c r="F284" s="433"/>
      <c r="G284" s="433"/>
      <c r="H284" s="433"/>
      <c r="I284" s="433"/>
      <c r="J284" s="433"/>
      <c r="K284" s="433"/>
      <c r="L284" s="433"/>
      <c r="M284" s="433"/>
      <c r="N284" s="433"/>
      <c r="O284" s="1598"/>
      <c r="P284" s="1599"/>
      <c r="Q284" s="1599"/>
      <c r="R284" s="1599"/>
      <c r="S284" s="1599"/>
      <c r="T284" s="1599"/>
      <c r="U284" s="1599"/>
      <c r="V284" s="1599"/>
      <c r="W284" s="1599"/>
      <c r="X284" s="1599"/>
      <c r="Y284" s="1599"/>
      <c r="Z284" s="1599"/>
      <c r="AA284" s="1599"/>
      <c r="AB284" s="1599"/>
      <c r="AC284" s="1599"/>
      <c r="AD284" s="1599"/>
      <c r="AE284" s="1599"/>
      <c r="AF284" s="1599"/>
      <c r="AG284" s="1599"/>
      <c r="AH284" s="1599"/>
      <c r="AI284" s="1599"/>
      <c r="AJ284" s="1599"/>
      <c r="AK284" s="1599"/>
      <c r="AL284" s="1599"/>
      <c r="AM284" s="1599"/>
      <c r="AN284" s="1599"/>
      <c r="AO284" s="1599"/>
      <c r="AP284" s="1599"/>
      <c r="AQ284" s="1599"/>
      <c r="AR284" s="1599"/>
      <c r="AS284" s="1599"/>
      <c r="AT284" s="1599"/>
      <c r="AU284" s="1599"/>
      <c r="AV284" s="1599"/>
      <c r="AW284" s="1599"/>
      <c r="AX284" s="1599"/>
      <c r="AY284" s="1599"/>
      <c r="AZ284" s="1599"/>
      <c r="BA284" s="1599"/>
      <c r="BB284" s="1599"/>
      <c r="BC284" s="1599"/>
      <c r="BD284" s="1599"/>
      <c r="BE284" s="1599"/>
      <c r="BF284" s="1599"/>
      <c r="BG284" s="1599"/>
      <c r="BH284" s="1599"/>
      <c r="BI284" s="1599"/>
      <c r="BJ284" s="1599"/>
      <c r="BK284" s="1599"/>
      <c r="BL284" s="1599"/>
      <c r="BM284" s="1599"/>
      <c r="BN284" s="1599"/>
      <c r="BO284" s="1599"/>
      <c r="BP284" s="1599"/>
      <c r="BQ284" s="1599"/>
      <c r="BR284" s="1599"/>
      <c r="BS284" s="1599"/>
      <c r="BT284" s="1600"/>
      <c r="BU284" s="433"/>
      <c r="BV284" s="433"/>
      <c r="BW284" s="433"/>
      <c r="BX284" s="433"/>
      <c r="BY284" s="433"/>
      <c r="BZ284" s="433"/>
      <c r="CA284" s="433"/>
      <c r="CB284" s="433"/>
      <c r="CC284" s="433"/>
      <c r="CD284" s="433"/>
      <c r="CE284" s="433"/>
      <c r="CF284" s="443"/>
      <c r="CH284" s="431"/>
      <c r="CS284" s="449"/>
      <c r="CT284" s="433"/>
      <c r="CU284" s="433"/>
      <c r="CV284" s="433"/>
      <c r="CW284" s="433"/>
      <c r="CX284" s="433"/>
      <c r="CY284" s="433"/>
      <c r="CZ284" s="433"/>
      <c r="DA284" s="433"/>
      <c r="DB284" s="433"/>
      <c r="DC284" s="433"/>
      <c r="DD284" s="433"/>
      <c r="DE284" s="1598"/>
      <c r="DF284" s="1599"/>
      <c r="DG284" s="1599"/>
      <c r="DH284" s="1599"/>
      <c r="DI284" s="1599"/>
      <c r="DJ284" s="1599"/>
      <c r="DK284" s="1599"/>
      <c r="DL284" s="1599"/>
      <c r="DM284" s="1599"/>
      <c r="DN284" s="1599"/>
      <c r="DO284" s="1599"/>
      <c r="DP284" s="1599"/>
      <c r="DQ284" s="1599"/>
      <c r="DR284" s="1599"/>
      <c r="DS284" s="1599"/>
      <c r="DT284" s="1599"/>
      <c r="DU284" s="1599"/>
      <c r="DV284" s="1599"/>
      <c r="DW284" s="1599"/>
      <c r="DX284" s="1599"/>
      <c r="DY284" s="1599"/>
      <c r="DZ284" s="1599"/>
      <c r="EA284" s="1599"/>
      <c r="EB284" s="1599"/>
      <c r="EC284" s="1599"/>
      <c r="ED284" s="1599"/>
      <c r="EE284" s="1599"/>
      <c r="EF284" s="1599"/>
      <c r="EG284" s="1599"/>
      <c r="EH284" s="1599"/>
      <c r="EI284" s="1599"/>
      <c r="EJ284" s="1599"/>
      <c r="EK284" s="1599"/>
      <c r="EL284" s="1599"/>
      <c r="EM284" s="1599"/>
      <c r="EN284" s="1599"/>
      <c r="EO284" s="1599"/>
      <c r="EP284" s="1599"/>
      <c r="EQ284" s="1599"/>
      <c r="ER284" s="1599"/>
      <c r="ES284" s="1599"/>
      <c r="ET284" s="1599"/>
      <c r="EU284" s="1599"/>
      <c r="EV284" s="1599"/>
      <c r="EW284" s="1599"/>
      <c r="EX284" s="1599"/>
      <c r="EY284" s="1599"/>
      <c r="EZ284" s="1599"/>
      <c r="FA284" s="1599"/>
      <c r="FB284" s="1599"/>
      <c r="FC284" s="1599"/>
      <c r="FD284" s="1599"/>
      <c r="FE284" s="1599"/>
      <c r="FF284" s="1599"/>
      <c r="FG284" s="1599"/>
      <c r="FH284" s="1599"/>
      <c r="FI284" s="1599"/>
      <c r="FJ284" s="1600"/>
      <c r="FK284" s="433"/>
      <c r="FL284" s="433"/>
      <c r="FM284" s="433"/>
      <c r="FN284" s="433"/>
      <c r="FO284" s="433"/>
      <c r="FP284" s="433"/>
      <c r="FQ284" s="433"/>
      <c r="FR284" s="433"/>
      <c r="FS284" s="433"/>
      <c r="FT284" s="433"/>
      <c r="FU284" s="433"/>
      <c r="FV284" s="443"/>
    </row>
    <row r="285" spans="3:178" ht="3.75" customHeight="1" x14ac:dyDescent="0.15">
      <c r="C285" s="449"/>
      <c r="D285" s="433"/>
      <c r="E285" s="433"/>
      <c r="F285" s="433"/>
      <c r="G285" s="433"/>
      <c r="H285" s="433"/>
      <c r="I285" s="433"/>
      <c r="J285" s="433"/>
      <c r="K285" s="433"/>
      <c r="L285" s="433"/>
      <c r="M285" s="433"/>
      <c r="N285" s="433"/>
      <c r="O285" s="1598"/>
      <c r="P285" s="1599"/>
      <c r="Q285" s="1599"/>
      <c r="R285" s="1599"/>
      <c r="S285" s="1599"/>
      <c r="T285" s="1599"/>
      <c r="U285" s="1599"/>
      <c r="V285" s="1599"/>
      <c r="W285" s="1599"/>
      <c r="X285" s="1599"/>
      <c r="Y285" s="1599"/>
      <c r="Z285" s="1599"/>
      <c r="AA285" s="1599"/>
      <c r="AB285" s="1599"/>
      <c r="AC285" s="1599"/>
      <c r="AD285" s="1599"/>
      <c r="AE285" s="1599"/>
      <c r="AF285" s="1599"/>
      <c r="AG285" s="1599"/>
      <c r="AH285" s="1599"/>
      <c r="AI285" s="1599"/>
      <c r="AJ285" s="1599"/>
      <c r="AK285" s="1599"/>
      <c r="AL285" s="1599"/>
      <c r="AM285" s="1599"/>
      <c r="AN285" s="1599"/>
      <c r="AO285" s="1599"/>
      <c r="AP285" s="1599"/>
      <c r="AQ285" s="1599"/>
      <c r="AR285" s="1599"/>
      <c r="AS285" s="1599"/>
      <c r="AT285" s="1599"/>
      <c r="AU285" s="1599"/>
      <c r="AV285" s="1599"/>
      <c r="AW285" s="1599"/>
      <c r="AX285" s="1599"/>
      <c r="AY285" s="1599"/>
      <c r="AZ285" s="1599"/>
      <c r="BA285" s="1599"/>
      <c r="BB285" s="1599"/>
      <c r="BC285" s="1599"/>
      <c r="BD285" s="1599"/>
      <c r="BE285" s="1599"/>
      <c r="BF285" s="1599"/>
      <c r="BG285" s="1599"/>
      <c r="BH285" s="1599"/>
      <c r="BI285" s="1599"/>
      <c r="BJ285" s="1599"/>
      <c r="BK285" s="1599"/>
      <c r="BL285" s="1599"/>
      <c r="BM285" s="1599"/>
      <c r="BN285" s="1599"/>
      <c r="BO285" s="1599"/>
      <c r="BP285" s="1599"/>
      <c r="BQ285" s="1599"/>
      <c r="BR285" s="1599"/>
      <c r="BS285" s="1599"/>
      <c r="BT285" s="1600"/>
      <c r="BU285" s="433"/>
      <c r="BV285" s="433"/>
      <c r="BW285" s="433"/>
      <c r="BX285" s="433"/>
      <c r="BY285" s="433"/>
      <c r="BZ285" s="433"/>
      <c r="CA285" s="433"/>
      <c r="CB285" s="433"/>
      <c r="CC285" s="433"/>
      <c r="CD285" s="433"/>
      <c r="CE285" s="433"/>
      <c r="CF285" s="443"/>
      <c r="CH285" s="431"/>
      <c r="CS285" s="449"/>
      <c r="CT285" s="433"/>
      <c r="CU285" s="433"/>
      <c r="CV285" s="433"/>
      <c r="CW285" s="433"/>
      <c r="CX285" s="433"/>
      <c r="CY285" s="433"/>
      <c r="CZ285" s="433"/>
      <c r="DA285" s="433"/>
      <c r="DB285" s="433"/>
      <c r="DC285" s="433"/>
      <c r="DD285" s="433"/>
      <c r="DE285" s="1598"/>
      <c r="DF285" s="1599"/>
      <c r="DG285" s="1599"/>
      <c r="DH285" s="1599"/>
      <c r="DI285" s="1599"/>
      <c r="DJ285" s="1599"/>
      <c r="DK285" s="1599"/>
      <c r="DL285" s="1599"/>
      <c r="DM285" s="1599"/>
      <c r="DN285" s="1599"/>
      <c r="DO285" s="1599"/>
      <c r="DP285" s="1599"/>
      <c r="DQ285" s="1599"/>
      <c r="DR285" s="1599"/>
      <c r="DS285" s="1599"/>
      <c r="DT285" s="1599"/>
      <c r="DU285" s="1599"/>
      <c r="DV285" s="1599"/>
      <c r="DW285" s="1599"/>
      <c r="DX285" s="1599"/>
      <c r="DY285" s="1599"/>
      <c r="DZ285" s="1599"/>
      <c r="EA285" s="1599"/>
      <c r="EB285" s="1599"/>
      <c r="EC285" s="1599"/>
      <c r="ED285" s="1599"/>
      <c r="EE285" s="1599"/>
      <c r="EF285" s="1599"/>
      <c r="EG285" s="1599"/>
      <c r="EH285" s="1599"/>
      <c r="EI285" s="1599"/>
      <c r="EJ285" s="1599"/>
      <c r="EK285" s="1599"/>
      <c r="EL285" s="1599"/>
      <c r="EM285" s="1599"/>
      <c r="EN285" s="1599"/>
      <c r="EO285" s="1599"/>
      <c r="EP285" s="1599"/>
      <c r="EQ285" s="1599"/>
      <c r="ER285" s="1599"/>
      <c r="ES285" s="1599"/>
      <c r="ET285" s="1599"/>
      <c r="EU285" s="1599"/>
      <c r="EV285" s="1599"/>
      <c r="EW285" s="1599"/>
      <c r="EX285" s="1599"/>
      <c r="EY285" s="1599"/>
      <c r="EZ285" s="1599"/>
      <c r="FA285" s="1599"/>
      <c r="FB285" s="1599"/>
      <c r="FC285" s="1599"/>
      <c r="FD285" s="1599"/>
      <c r="FE285" s="1599"/>
      <c r="FF285" s="1599"/>
      <c r="FG285" s="1599"/>
      <c r="FH285" s="1599"/>
      <c r="FI285" s="1599"/>
      <c r="FJ285" s="1600"/>
      <c r="FK285" s="433"/>
      <c r="FL285" s="433"/>
      <c r="FM285" s="433"/>
      <c r="FN285" s="433"/>
      <c r="FO285" s="433"/>
      <c r="FP285" s="433"/>
      <c r="FQ285" s="433"/>
      <c r="FR285" s="433"/>
      <c r="FS285" s="433"/>
      <c r="FT285" s="433"/>
      <c r="FU285" s="433"/>
      <c r="FV285" s="443"/>
    </row>
    <row r="286" spans="3:178" ht="3.75" customHeight="1" x14ac:dyDescent="0.15">
      <c r="C286" s="449"/>
      <c r="D286" s="433"/>
      <c r="E286" s="433"/>
      <c r="F286" s="433"/>
      <c r="G286" s="433"/>
      <c r="H286" s="433"/>
      <c r="I286" s="433"/>
      <c r="J286" s="433"/>
      <c r="K286" s="433"/>
      <c r="L286" s="433"/>
      <c r="M286" s="433"/>
      <c r="N286" s="433"/>
      <c r="O286" s="1598"/>
      <c r="P286" s="1599"/>
      <c r="Q286" s="1599"/>
      <c r="R286" s="1599"/>
      <c r="S286" s="1599"/>
      <c r="T286" s="1599"/>
      <c r="U286" s="1599"/>
      <c r="V286" s="1599"/>
      <c r="W286" s="1599"/>
      <c r="X286" s="1599"/>
      <c r="Y286" s="1599"/>
      <c r="Z286" s="1599"/>
      <c r="AA286" s="1599"/>
      <c r="AB286" s="1599"/>
      <c r="AC286" s="1599"/>
      <c r="AD286" s="1599"/>
      <c r="AE286" s="1599"/>
      <c r="AF286" s="1599"/>
      <c r="AG286" s="1599"/>
      <c r="AH286" s="1599"/>
      <c r="AI286" s="1599"/>
      <c r="AJ286" s="1599"/>
      <c r="AK286" s="1599"/>
      <c r="AL286" s="1599"/>
      <c r="AM286" s="1599"/>
      <c r="AN286" s="1599"/>
      <c r="AO286" s="1599"/>
      <c r="AP286" s="1599"/>
      <c r="AQ286" s="1599"/>
      <c r="AR286" s="1599"/>
      <c r="AS286" s="1599"/>
      <c r="AT286" s="1599"/>
      <c r="AU286" s="1599"/>
      <c r="AV286" s="1599"/>
      <c r="AW286" s="1599"/>
      <c r="AX286" s="1599"/>
      <c r="AY286" s="1599"/>
      <c r="AZ286" s="1599"/>
      <c r="BA286" s="1599"/>
      <c r="BB286" s="1599"/>
      <c r="BC286" s="1599"/>
      <c r="BD286" s="1599"/>
      <c r="BE286" s="1599"/>
      <c r="BF286" s="1599"/>
      <c r="BG286" s="1599"/>
      <c r="BH286" s="1599"/>
      <c r="BI286" s="1599"/>
      <c r="BJ286" s="1599"/>
      <c r="BK286" s="1599"/>
      <c r="BL286" s="1599"/>
      <c r="BM286" s="1599"/>
      <c r="BN286" s="1599"/>
      <c r="BO286" s="1599"/>
      <c r="BP286" s="1599"/>
      <c r="BQ286" s="1599"/>
      <c r="BR286" s="1599"/>
      <c r="BS286" s="1599"/>
      <c r="BT286" s="1600"/>
      <c r="BU286" s="433"/>
      <c r="BV286" s="433"/>
      <c r="BW286" s="433"/>
      <c r="BX286" s="433"/>
      <c r="BY286" s="433"/>
      <c r="BZ286" s="433"/>
      <c r="CA286" s="433"/>
      <c r="CB286" s="433"/>
      <c r="CC286" s="433"/>
      <c r="CD286" s="433"/>
      <c r="CE286" s="433"/>
      <c r="CF286" s="443"/>
      <c r="CH286" s="431"/>
      <c r="CS286" s="449"/>
      <c r="CT286" s="433"/>
      <c r="CU286" s="433"/>
      <c r="CV286" s="433"/>
      <c r="CW286" s="433"/>
      <c r="CX286" s="433"/>
      <c r="CY286" s="433"/>
      <c r="CZ286" s="433"/>
      <c r="DA286" s="433"/>
      <c r="DB286" s="433"/>
      <c r="DC286" s="433"/>
      <c r="DD286" s="433"/>
      <c r="DE286" s="1598"/>
      <c r="DF286" s="1599"/>
      <c r="DG286" s="1599"/>
      <c r="DH286" s="1599"/>
      <c r="DI286" s="1599"/>
      <c r="DJ286" s="1599"/>
      <c r="DK286" s="1599"/>
      <c r="DL286" s="1599"/>
      <c r="DM286" s="1599"/>
      <c r="DN286" s="1599"/>
      <c r="DO286" s="1599"/>
      <c r="DP286" s="1599"/>
      <c r="DQ286" s="1599"/>
      <c r="DR286" s="1599"/>
      <c r="DS286" s="1599"/>
      <c r="DT286" s="1599"/>
      <c r="DU286" s="1599"/>
      <c r="DV286" s="1599"/>
      <c r="DW286" s="1599"/>
      <c r="DX286" s="1599"/>
      <c r="DY286" s="1599"/>
      <c r="DZ286" s="1599"/>
      <c r="EA286" s="1599"/>
      <c r="EB286" s="1599"/>
      <c r="EC286" s="1599"/>
      <c r="ED286" s="1599"/>
      <c r="EE286" s="1599"/>
      <c r="EF286" s="1599"/>
      <c r="EG286" s="1599"/>
      <c r="EH286" s="1599"/>
      <c r="EI286" s="1599"/>
      <c r="EJ286" s="1599"/>
      <c r="EK286" s="1599"/>
      <c r="EL286" s="1599"/>
      <c r="EM286" s="1599"/>
      <c r="EN286" s="1599"/>
      <c r="EO286" s="1599"/>
      <c r="EP286" s="1599"/>
      <c r="EQ286" s="1599"/>
      <c r="ER286" s="1599"/>
      <c r="ES286" s="1599"/>
      <c r="ET286" s="1599"/>
      <c r="EU286" s="1599"/>
      <c r="EV286" s="1599"/>
      <c r="EW286" s="1599"/>
      <c r="EX286" s="1599"/>
      <c r="EY286" s="1599"/>
      <c r="EZ286" s="1599"/>
      <c r="FA286" s="1599"/>
      <c r="FB286" s="1599"/>
      <c r="FC286" s="1599"/>
      <c r="FD286" s="1599"/>
      <c r="FE286" s="1599"/>
      <c r="FF286" s="1599"/>
      <c r="FG286" s="1599"/>
      <c r="FH286" s="1599"/>
      <c r="FI286" s="1599"/>
      <c r="FJ286" s="1600"/>
      <c r="FK286" s="433"/>
      <c r="FL286" s="433"/>
      <c r="FM286" s="433"/>
      <c r="FN286" s="433"/>
      <c r="FO286" s="433"/>
      <c r="FP286" s="433"/>
      <c r="FQ286" s="433"/>
      <c r="FR286" s="433"/>
      <c r="FS286" s="433"/>
      <c r="FT286" s="433"/>
      <c r="FU286" s="433"/>
      <c r="FV286" s="443"/>
    </row>
    <row r="287" spans="3:178" ht="3.75" customHeight="1" x14ac:dyDescent="0.15">
      <c r="C287" s="449"/>
      <c r="D287" s="433"/>
      <c r="E287" s="433"/>
      <c r="F287" s="433"/>
      <c r="G287" s="433"/>
      <c r="H287" s="433"/>
      <c r="I287" s="433"/>
      <c r="J287" s="433"/>
      <c r="K287" s="433"/>
      <c r="L287" s="433"/>
      <c r="M287" s="433"/>
      <c r="N287" s="433"/>
      <c r="O287" s="1598"/>
      <c r="P287" s="1599"/>
      <c r="Q287" s="1599"/>
      <c r="R287" s="1599"/>
      <c r="S287" s="1599"/>
      <c r="T287" s="1599"/>
      <c r="U287" s="1599"/>
      <c r="V287" s="1599"/>
      <c r="W287" s="1599"/>
      <c r="X287" s="1599"/>
      <c r="Y287" s="1599"/>
      <c r="Z287" s="1599"/>
      <c r="AA287" s="1599"/>
      <c r="AB287" s="1599"/>
      <c r="AC287" s="1599"/>
      <c r="AD287" s="1599"/>
      <c r="AE287" s="1599"/>
      <c r="AF287" s="1599"/>
      <c r="AG287" s="1599"/>
      <c r="AH287" s="1599"/>
      <c r="AI287" s="1599"/>
      <c r="AJ287" s="1599"/>
      <c r="AK287" s="1599"/>
      <c r="AL287" s="1599"/>
      <c r="AM287" s="1599"/>
      <c r="AN287" s="1599"/>
      <c r="AO287" s="1599"/>
      <c r="AP287" s="1599"/>
      <c r="AQ287" s="1599"/>
      <c r="AR287" s="1599"/>
      <c r="AS287" s="1599"/>
      <c r="AT287" s="1599"/>
      <c r="AU287" s="1599"/>
      <c r="AV287" s="1599"/>
      <c r="AW287" s="1599"/>
      <c r="AX287" s="1599"/>
      <c r="AY287" s="1599"/>
      <c r="AZ287" s="1599"/>
      <c r="BA287" s="1599"/>
      <c r="BB287" s="1599"/>
      <c r="BC287" s="1599"/>
      <c r="BD287" s="1599"/>
      <c r="BE287" s="1599"/>
      <c r="BF287" s="1599"/>
      <c r="BG287" s="1599"/>
      <c r="BH287" s="1599"/>
      <c r="BI287" s="1599"/>
      <c r="BJ287" s="1599"/>
      <c r="BK287" s="1599"/>
      <c r="BL287" s="1599"/>
      <c r="BM287" s="1599"/>
      <c r="BN287" s="1599"/>
      <c r="BO287" s="1599"/>
      <c r="BP287" s="1599"/>
      <c r="BQ287" s="1599"/>
      <c r="BR287" s="1599"/>
      <c r="BS287" s="1599"/>
      <c r="BT287" s="1600"/>
      <c r="BU287" s="433"/>
      <c r="BV287" s="433"/>
      <c r="BW287" s="433"/>
      <c r="BX287" s="433"/>
      <c r="BY287" s="433"/>
      <c r="BZ287" s="433"/>
      <c r="CA287" s="433"/>
      <c r="CB287" s="433"/>
      <c r="CC287" s="433"/>
      <c r="CD287" s="433"/>
      <c r="CE287" s="433"/>
      <c r="CF287" s="443"/>
      <c r="CH287" s="431"/>
      <c r="CS287" s="449"/>
      <c r="CT287" s="433"/>
      <c r="CU287" s="433"/>
      <c r="CV287" s="433"/>
      <c r="CW287" s="433"/>
      <c r="CX287" s="433"/>
      <c r="CY287" s="433"/>
      <c r="CZ287" s="433"/>
      <c r="DA287" s="433"/>
      <c r="DB287" s="433"/>
      <c r="DC287" s="433"/>
      <c r="DD287" s="433"/>
      <c r="DE287" s="1598"/>
      <c r="DF287" s="1599"/>
      <c r="DG287" s="1599"/>
      <c r="DH287" s="1599"/>
      <c r="DI287" s="1599"/>
      <c r="DJ287" s="1599"/>
      <c r="DK287" s="1599"/>
      <c r="DL287" s="1599"/>
      <c r="DM287" s="1599"/>
      <c r="DN287" s="1599"/>
      <c r="DO287" s="1599"/>
      <c r="DP287" s="1599"/>
      <c r="DQ287" s="1599"/>
      <c r="DR287" s="1599"/>
      <c r="DS287" s="1599"/>
      <c r="DT287" s="1599"/>
      <c r="DU287" s="1599"/>
      <c r="DV287" s="1599"/>
      <c r="DW287" s="1599"/>
      <c r="DX287" s="1599"/>
      <c r="DY287" s="1599"/>
      <c r="DZ287" s="1599"/>
      <c r="EA287" s="1599"/>
      <c r="EB287" s="1599"/>
      <c r="EC287" s="1599"/>
      <c r="ED287" s="1599"/>
      <c r="EE287" s="1599"/>
      <c r="EF287" s="1599"/>
      <c r="EG287" s="1599"/>
      <c r="EH287" s="1599"/>
      <c r="EI287" s="1599"/>
      <c r="EJ287" s="1599"/>
      <c r="EK287" s="1599"/>
      <c r="EL287" s="1599"/>
      <c r="EM287" s="1599"/>
      <c r="EN287" s="1599"/>
      <c r="EO287" s="1599"/>
      <c r="EP287" s="1599"/>
      <c r="EQ287" s="1599"/>
      <c r="ER287" s="1599"/>
      <c r="ES287" s="1599"/>
      <c r="ET287" s="1599"/>
      <c r="EU287" s="1599"/>
      <c r="EV287" s="1599"/>
      <c r="EW287" s="1599"/>
      <c r="EX287" s="1599"/>
      <c r="EY287" s="1599"/>
      <c r="EZ287" s="1599"/>
      <c r="FA287" s="1599"/>
      <c r="FB287" s="1599"/>
      <c r="FC287" s="1599"/>
      <c r="FD287" s="1599"/>
      <c r="FE287" s="1599"/>
      <c r="FF287" s="1599"/>
      <c r="FG287" s="1599"/>
      <c r="FH287" s="1599"/>
      <c r="FI287" s="1599"/>
      <c r="FJ287" s="1600"/>
      <c r="FK287" s="433"/>
      <c r="FL287" s="433"/>
      <c r="FM287" s="433"/>
      <c r="FN287" s="433"/>
      <c r="FO287" s="433"/>
      <c r="FP287" s="433"/>
      <c r="FQ287" s="433"/>
      <c r="FR287" s="433"/>
      <c r="FS287" s="433"/>
      <c r="FT287" s="433"/>
      <c r="FU287" s="433"/>
      <c r="FV287" s="443"/>
    </row>
    <row r="288" spans="3:178" ht="3.75" customHeight="1" x14ac:dyDescent="0.15">
      <c r="C288" s="449"/>
      <c r="D288" s="433"/>
      <c r="E288" s="433"/>
      <c r="F288" s="433"/>
      <c r="G288" s="433"/>
      <c r="H288" s="433"/>
      <c r="I288" s="433"/>
      <c r="J288" s="433"/>
      <c r="K288" s="433"/>
      <c r="L288" s="433"/>
      <c r="M288" s="433"/>
      <c r="N288" s="433"/>
      <c r="O288" s="1598"/>
      <c r="P288" s="1599"/>
      <c r="Q288" s="1599"/>
      <c r="R288" s="1599"/>
      <c r="S288" s="1599"/>
      <c r="T288" s="1599"/>
      <c r="U288" s="1599"/>
      <c r="V288" s="1599"/>
      <c r="W288" s="1599"/>
      <c r="X288" s="1599"/>
      <c r="Y288" s="1599"/>
      <c r="Z288" s="1599"/>
      <c r="AA288" s="1599"/>
      <c r="AB288" s="1599"/>
      <c r="AC288" s="1599"/>
      <c r="AD288" s="1599"/>
      <c r="AE288" s="1599"/>
      <c r="AF288" s="1599"/>
      <c r="AG288" s="1599"/>
      <c r="AH288" s="1599"/>
      <c r="AI288" s="1599"/>
      <c r="AJ288" s="1599"/>
      <c r="AK288" s="1599"/>
      <c r="AL288" s="1599"/>
      <c r="AM288" s="1599"/>
      <c r="AN288" s="1599"/>
      <c r="AO288" s="1599"/>
      <c r="AP288" s="1599"/>
      <c r="AQ288" s="1599"/>
      <c r="AR288" s="1599"/>
      <c r="AS288" s="1599"/>
      <c r="AT288" s="1599"/>
      <c r="AU288" s="1599"/>
      <c r="AV288" s="1599"/>
      <c r="AW288" s="1599"/>
      <c r="AX288" s="1599"/>
      <c r="AY288" s="1599"/>
      <c r="AZ288" s="1599"/>
      <c r="BA288" s="1599"/>
      <c r="BB288" s="1599"/>
      <c r="BC288" s="1599"/>
      <c r="BD288" s="1599"/>
      <c r="BE288" s="1599"/>
      <c r="BF288" s="1599"/>
      <c r="BG288" s="1599"/>
      <c r="BH288" s="1599"/>
      <c r="BI288" s="1599"/>
      <c r="BJ288" s="1599"/>
      <c r="BK288" s="1599"/>
      <c r="BL288" s="1599"/>
      <c r="BM288" s="1599"/>
      <c r="BN288" s="1599"/>
      <c r="BO288" s="1599"/>
      <c r="BP288" s="1599"/>
      <c r="BQ288" s="1599"/>
      <c r="BR288" s="1599"/>
      <c r="BS288" s="1599"/>
      <c r="BT288" s="1600"/>
      <c r="BU288" s="433"/>
      <c r="BV288" s="433"/>
      <c r="BW288" s="433"/>
      <c r="BX288" s="433"/>
      <c r="BY288" s="433"/>
      <c r="BZ288" s="433"/>
      <c r="CA288" s="433"/>
      <c r="CB288" s="433"/>
      <c r="CC288" s="433"/>
      <c r="CD288" s="433"/>
      <c r="CE288" s="433"/>
      <c r="CF288" s="443"/>
      <c r="CH288" s="431"/>
      <c r="CS288" s="449"/>
      <c r="CT288" s="433"/>
      <c r="CU288" s="433"/>
      <c r="CV288" s="433"/>
      <c r="CW288" s="433"/>
      <c r="CX288" s="433"/>
      <c r="CY288" s="433"/>
      <c r="CZ288" s="433"/>
      <c r="DA288" s="433"/>
      <c r="DB288" s="433"/>
      <c r="DC288" s="433"/>
      <c r="DD288" s="433"/>
      <c r="DE288" s="1598"/>
      <c r="DF288" s="1599"/>
      <c r="DG288" s="1599"/>
      <c r="DH288" s="1599"/>
      <c r="DI288" s="1599"/>
      <c r="DJ288" s="1599"/>
      <c r="DK288" s="1599"/>
      <c r="DL288" s="1599"/>
      <c r="DM288" s="1599"/>
      <c r="DN288" s="1599"/>
      <c r="DO288" s="1599"/>
      <c r="DP288" s="1599"/>
      <c r="DQ288" s="1599"/>
      <c r="DR288" s="1599"/>
      <c r="DS288" s="1599"/>
      <c r="DT288" s="1599"/>
      <c r="DU288" s="1599"/>
      <c r="DV288" s="1599"/>
      <c r="DW288" s="1599"/>
      <c r="DX288" s="1599"/>
      <c r="DY288" s="1599"/>
      <c r="DZ288" s="1599"/>
      <c r="EA288" s="1599"/>
      <c r="EB288" s="1599"/>
      <c r="EC288" s="1599"/>
      <c r="ED288" s="1599"/>
      <c r="EE288" s="1599"/>
      <c r="EF288" s="1599"/>
      <c r="EG288" s="1599"/>
      <c r="EH288" s="1599"/>
      <c r="EI288" s="1599"/>
      <c r="EJ288" s="1599"/>
      <c r="EK288" s="1599"/>
      <c r="EL288" s="1599"/>
      <c r="EM288" s="1599"/>
      <c r="EN288" s="1599"/>
      <c r="EO288" s="1599"/>
      <c r="EP288" s="1599"/>
      <c r="EQ288" s="1599"/>
      <c r="ER288" s="1599"/>
      <c r="ES288" s="1599"/>
      <c r="ET288" s="1599"/>
      <c r="EU288" s="1599"/>
      <c r="EV288" s="1599"/>
      <c r="EW288" s="1599"/>
      <c r="EX288" s="1599"/>
      <c r="EY288" s="1599"/>
      <c r="EZ288" s="1599"/>
      <c r="FA288" s="1599"/>
      <c r="FB288" s="1599"/>
      <c r="FC288" s="1599"/>
      <c r="FD288" s="1599"/>
      <c r="FE288" s="1599"/>
      <c r="FF288" s="1599"/>
      <c r="FG288" s="1599"/>
      <c r="FH288" s="1599"/>
      <c r="FI288" s="1599"/>
      <c r="FJ288" s="1600"/>
      <c r="FK288" s="433"/>
      <c r="FL288" s="433"/>
      <c r="FM288" s="433"/>
      <c r="FN288" s="433"/>
      <c r="FO288" s="433"/>
      <c r="FP288" s="433"/>
      <c r="FQ288" s="433"/>
      <c r="FR288" s="433"/>
      <c r="FS288" s="433"/>
      <c r="FT288" s="433"/>
      <c r="FU288" s="433"/>
      <c r="FV288" s="443"/>
    </row>
    <row r="289" spans="3:178" ht="3.75" customHeight="1" x14ac:dyDescent="0.15">
      <c r="C289" s="449"/>
      <c r="D289" s="433"/>
      <c r="E289" s="433"/>
      <c r="F289" s="433"/>
      <c r="G289" s="433"/>
      <c r="H289" s="433"/>
      <c r="I289" s="433"/>
      <c r="J289" s="433"/>
      <c r="K289" s="433"/>
      <c r="L289" s="433"/>
      <c r="M289" s="433"/>
      <c r="N289" s="433"/>
      <c r="O289" s="1598"/>
      <c r="P289" s="1599"/>
      <c r="Q289" s="1599"/>
      <c r="R289" s="1599"/>
      <c r="S289" s="1599"/>
      <c r="T289" s="1599"/>
      <c r="U289" s="1599"/>
      <c r="V289" s="1599"/>
      <c r="W289" s="1599"/>
      <c r="X289" s="1599"/>
      <c r="Y289" s="1599"/>
      <c r="Z289" s="1599"/>
      <c r="AA289" s="1599"/>
      <c r="AB289" s="1599"/>
      <c r="AC289" s="1599"/>
      <c r="AD289" s="1599"/>
      <c r="AE289" s="1599"/>
      <c r="AF289" s="1599"/>
      <c r="AG289" s="1599"/>
      <c r="AH289" s="1599"/>
      <c r="AI289" s="1599"/>
      <c r="AJ289" s="1599"/>
      <c r="AK289" s="1599"/>
      <c r="AL289" s="1599"/>
      <c r="AM289" s="1599"/>
      <c r="AN289" s="1599"/>
      <c r="AO289" s="1599"/>
      <c r="AP289" s="1599"/>
      <c r="AQ289" s="1599"/>
      <c r="AR289" s="1599"/>
      <c r="AS289" s="1599"/>
      <c r="AT289" s="1599"/>
      <c r="AU289" s="1599"/>
      <c r="AV289" s="1599"/>
      <c r="AW289" s="1599"/>
      <c r="AX289" s="1599"/>
      <c r="AY289" s="1599"/>
      <c r="AZ289" s="1599"/>
      <c r="BA289" s="1599"/>
      <c r="BB289" s="1599"/>
      <c r="BC289" s="1599"/>
      <c r="BD289" s="1599"/>
      <c r="BE289" s="1599"/>
      <c r="BF289" s="1599"/>
      <c r="BG289" s="1599"/>
      <c r="BH289" s="1599"/>
      <c r="BI289" s="1599"/>
      <c r="BJ289" s="1599"/>
      <c r="BK289" s="1599"/>
      <c r="BL289" s="1599"/>
      <c r="BM289" s="1599"/>
      <c r="BN289" s="1599"/>
      <c r="BO289" s="1599"/>
      <c r="BP289" s="1599"/>
      <c r="BQ289" s="1599"/>
      <c r="BR289" s="1599"/>
      <c r="BS289" s="1599"/>
      <c r="BT289" s="1600"/>
      <c r="BU289" s="433"/>
      <c r="BV289" s="433"/>
      <c r="BW289" s="433"/>
      <c r="BX289" s="433"/>
      <c r="BY289" s="433"/>
      <c r="BZ289" s="433"/>
      <c r="CA289" s="433"/>
      <c r="CB289" s="433"/>
      <c r="CC289" s="433"/>
      <c r="CD289" s="433"/>
      <c r="CE289" s="433"/>
      <c r="CF289" s="443"/>
      <c r="CH289" s="431"/>
      <c r="CS289" s="449"/>
      <c r="CT289" s="433"/>
      <c r="CU289" s="433"/>
      <c r="CV289" s="433"/>
      <c r="CW289" s="433"/>
      <c r="CX289" s="433"/>
      <c r="CY289" s="433"/>
      <c r="CZ289" s="433"/>
      <c r="DA289" s="433"/>
      <c r="DB289" s="433"/>
      <c r="DC289" s="433"/>
      <c r="DD289" s="433"/>
      <c r="DE289" s="1598"/>
      <c r="DF289" s="1599"/>
      <c r="DG289" s="1599"/>
      <c r="DH289" s="1599"/>
      <c r="DI289" s="1599"/>
      <c r="DJ289" s="1599"/>
      <c r="DK289" s="1599"/>
      <c r="DL289" s="1599"/>
      <c r="DM289" s="1599"/>
      <c r="DN289" s="1599"/>
      <c r="DO289" s="1599"/>
      <c r="DP289" s="1599"/>
      <c r="DQ289" s="1599"/>
      <c r="DR289" s="1599"/>
      <c r="DS289" s="1599"/>
      <c r="DT289" s="1599"/>
      <c r="DU289" s="1599"/>
      <c r="DV289" s="1599"/>
      <c r="DW289" s="1599"/>
      <c r="DX289" s="1599"/>
      <c r="DY289" s="1599"/>
      <c r="DZ289" s="1599"/>
      <c r="EA289" s="1599"/>
      <c r="EB289" s="1599"/>
      <c r="EC289" s="1599"/>
      <c r="ED289" s="1599"/>
      <c r="EE289" s="1599"/>
      <c r="EF289" s="1599"/>
      <c r="EG289" s="1599"/>
      <c r="EH289" s="1599"/>
      <c r="EI289" s="1599"/>
      <c r="EJ289" s="1599"/>
      <c r="EK289" s="1599"/>
      <c r="EL289" s="1599"/>
      <c r="EM289" s="1599"/>
      <c r="EN289" s="1599"/>
      <c r="EO289" s="1599"/>
      <c r="EP289" s="1599"/>
      <c r="EQ289" s="1599"/>
      <c r="ER289" s="1599"/>
      <c r="ES289" s="1599"/>
      <c r="ET289" s="1599"/>
      <c r="EU289" s="1599"/>
      <c r="EV289" s="1599"/>
      <c r="EW289" s="1599"/>
      <c r="EX289" s="1599"/>
      <c r="EY289" s="1599"/>
      <c r="EZ289" s="1599"/>
      <c r="FA289" s="1599"/>
      <c r="FB289" s="1599"/>
      <c r="FC289" s="1599"/>
      <c r="FD289" s="1599"/>
      <c r="FE289" s="1599"/>
      <c r="FF289" s="1599"/>
      <c r="FG289" s="1599"/>
      <c r="FH289" s="1599"/>
      <c r="FI289" s="1599"/>
      <c r="FJ289" s="1600"/>
      <c r="FK289" s="433"/>
      <c r="FL289" s="433"/>
      <c r="FM289" s="433"/>
      <c r="FN289" s="433"/>
      <c r="FO289" s="433"/>
      <c r="FP289" s="433"/>
      <c r="FQ289" s="433"/>
      <c r="FR289" s="433"/>
      <c r="FS289" s="433"/>
      <c r="FT289" s="433"/>
      <c r="FU289" s="433"/>
      <c r="FV289" s="443"/>
    </row>
    <row r="290" spans="3:178" ht="3.75" customHeight="1" x14ac:dyDescent="0.15">
      <c r="C290" s="449"/>
      <c r="D290" s="433"/>
      <c r="E290" s="433"/>
      <c r="F290" s="433"/>
      <c r="G290" s="433"/>
      <c r="H290" s="433"/>
      <c r="I290" s="433"/>
      <c r="J290" s="433"/>
      <c r="K290" s="433"/>
      <c r="L290" s="433"/>
      <c r="M290" s="433"/>
      <c r="N290" s="433"/>
      <c r="O290" s="1598"/>
      <c r="P290" s="1599"/>
      <c r="Q290" s="1599"/>
      <c r="R290" s="1599"/>
      <c r="S290" s="1599"/>
      <c r="T290" s="1599"/>
      <c r="U290" s="1599"/>
      <c r="V290" s="1599"/>
      <c r="W290" s="1599"/>
      <c r="X290" s="1599"/>
      <c r="Y290" s="1599"/>
      <c r="Z290" s="1599"/>
      <c r="AA290" s="1599"/>
      <c r="AB290" s="1599"/>
      <c r="AC290" s="1599"/>
      <c r="AD290" s="1599"/>
      <c r="AE290" s="1599"/>
      <c r="AF290" s="1599"/>
      <c r="AG290" s="1599"/>
      <c r="AH290" s="1599"/>
      <c r="AI290" s="1599"/>
      <c r="AJ290" s="1599"/>
      <c r="AK290" s="1599"/>
      <c r="AL290" s="1599"/>
      <c r="AM290" s="1599"/>
      <c r="AN290" s="1599"/>
      <c r="AO290" s="1599"/>
      <c r="AP290" s="1599"/>
      <c r="AQ290" s="1599"/>
      <c r="AR290" s="1599"/>
      <c r="AS290" s="1599"/>
      <c r="AT290" s="1599"/>
      <c r="AU290" s="1599"/>
      <c r="AV290" s="1599"/>
      <c r="AW290" s="1599"/>
      <c r="AX290" s="1599"/>
      <c r="AY290" s="1599"/>
      <c r="AZ290" s="1599"/>
      <c r="BA290" s="1599"/>
      <c r="BB290" s="1599"/>
      <c r="BC290" s="1599"/>
      <c r="BD290" s="1599"/>
      <c r="BE290" s="1599"/>
      <c r="BF290" s="1599"/>
      <c r="BG290" s="1599"/>
      <c r="BH290" s="1599"/>
      <c r="BI290" s="1599"/>
      <c r="BJ290" s="1599"/>
      <c r="BK290" s="1599"/>
      <c r="BL290" s="1599"/>
      <c r="BM290" s="1599"/>
      <c r="BN290" s="1599"/>
      <c r="BO290" s="1599"/>
      <c r="BP290" s="1599"/>
      <c r="BQ290" s="1599"/>
      <c r="BR290" s="1599"/>
      <c r="BS290" s="1599"/>
      <c r="BT290" s="1600"/>
      <c r="BU290" s="433"/>
      <c r="BV290" s="433"/>
      <c r="BW290" s="433"/>
      <c r="BX290" s="433"/>
      <c r="BY290" s="433"/>
      <c r="BZ290" s="433"/>
      <c r="CA290" s="433"/>
      <c r="CB290" s="433"/>
      <c r="CC290" s="433"/>
      <c r="CD290" s="433"/>
      <c r="CE290" s="433"/>
      <c r="CF290" s="443"/>
      <c r="CH290" s="431"/>
      <c r="CS290" s="449"/>
      <c r="CT290" s="433"/>
      <c r="CU290" s="433"/>
      <c r="CV290" s="433"/>
      <c r="CW290" s="433"/>
      <c r="CX290" s="433"/>
      <c r="CY290" s="433"/>
      <c r="CZ290" s="433"/>
      <c r="DA290" s="433"/>
      <c r="DB290" s="433"/>
      <c r="DC290" s="433"/>
      <c r="DD290" s="433"/>
      <c r="DE290" s="1598"/>
      <c r="DF290" s="1599"/>
      <c r="DG290" s="1599"/>
      <c r="DH290" s="1599"/>
      <c r="DI290" s="1599"/>
      <c r="DJ290" s="1599"/>
      <c r="DK290" s="1599"/>
      <c r="DL290" s="1599"/>
      <c r="DM290" s="1599"/>
      <c r="DN290" s="1599"/>
      <c r="DO290" s="1599"/>
      <c r="DP290" s="1599"/>
      <c r="DQ290" s="1599"/>
      <c r="DR290" s="1599"/>
      <c r="DS290" s="1599"/>
      <c r="DT290" s="1599"/>
      <c r="DU290" s="1599"/>
      <c r="DV290" s="1599"/>
      <c r="DW290" s="1599"/>
      <c r="DX290" s="1599"/>
      <c r="DY290" s="1599"/>
      <c r="DZ290" s="1599"/>
      <c r="EA290" s="1599"/>
      <c r="EB290" s="1599"/>
      <c r="EC290" s="1599"/>
      <c r="ED290" s="1599"/>
      <c r="EE290" s="1599"/>
      <c r="EF290" s="1599"/>
      <c r="EG290" s="1599"/>
      <c r="EH290" s="1599"/>
      <c r="EI290" s="1599"/>
      <c r="EJ290" s="1599"/>
      <c r="EK290" s="1599"/>
      <c r="EL290" s="1599"/>
      <c r="EM290" s="1599"/>
      <c r="EN290" s="1599"/>
      <c r="EO290" s="1599"/>
      <c r="EP290" s="1599"/>
      <c r="EQ290" s="1599"/>
      <c r="ER290" s="1599"/>
      <c r="ES290" s="1599"/>
      <c r="ET290" s="1599"/>
      <c r="EU290" s="1599"/>
      <c r="EV290" s="1599"/>
      <c r="EW290" s="1599"/>
      <c r="EX290" s="1599"/>
      <c r="EY290" s="1599"/>
      <c r="EZ290" s="1599"/>
      <c r="FA290" s="1599"/>
      <c r="FB290" s="1599"/>
      <c r="FC290" s="1599"/>
      <c r="FD290" s="1599"/>
      <c r="FE290" s="1599"/>
      <c r="FF290" s="1599"/>
      <c r="FG290" s="1599"/>
      <c r="FH290" s="1599"/>
      <c r="FI290" s="1599"/>
      <c r="FJ290" s="1600"/>
      <c r="FK290" s="433"/>
      <c r="FL290" s="433"/>
      <c r="FM290" s="433"/>
      <c r="FN290" s="433"/>
      <c r="FO290" s="433"/>
      <c r="FP290" s="433"/>
      <c r="FQ290" s="433"/>
      <c r="FR290" s="433"/>
      <c r="FS290" s="433"/>
      <c r="FT290" s="433"/>
      <c r="FU290" s="433"/>
      <c r="FV290" s="443"/>
    </row>
    <row r="291" spans="3:178" ht="3.75" customHeight="1" x14ac:dyDescent="0.15">
      <c r="C291" s="449"/>
      <c r="D291" s="433"/>
      <c r="E291" s="433"/>
      <c r="F291" s="433"/>
      <c r="G291" s="433"/>
      <c r="H291" s="433"/>
      <c r="I291" s="433"/>
      <c r="J291" s="433"/>
      <c r="K291" s="433"/>
      <c r="L291" s="433"/>
      <c r="M291" s="433"/>
      <c r="N291" s="433"/>
      <c r="O291" s="1598"/>
      <c r="P291" s="1599"/>
      <c r="Q291" s="1599"/>
      <c r="R291" s="1599"/>
      <c r="S291" s="1599"/>
      <c r="T291" s="1599"/>
      <c r="U291" s="1599"/>
      <c r="V291" s="1599"/>
      <c r="W291" s="1599"/>
      <c r="X291" s="1599"/>
      <c r="Y291" s="1599"/>
      <c r="Z291" s="1599"/>
      <c r="AA291" s="1599"/>
      <c r="AB291" s="1599"/>
      <c r="AC291" s="1599"/>
      <c r="AD291" s="1599"/>
      <c r="AE291" s="1599"/>
      <c r="AF291" s="1599"/>
      <c r="AG291" s="1599"/>
      <c r="AH291" s="1599"/>
      <c r="AI291" s="1599"/>
      <c r="AJ291" s="1599"/>
      <c r="AK291" s="1599"/>
      <c r="AL291" s="1599"/>
      <c r="AM291" s="1599"/>
      <c r="AN291" s="1599"/>
      <c r="AO291" s="1599"/>
      <c r="AP291" s="1599"/>
      <c r="AQ291" s="1599"/>
      <c r="AR291" s="1599"/>
      <c r="AS291" s="1599"/>
      <c r="AT291" s="1599"/>
      <c r="AU291" s="1599"/>
      <c r="AV291" s="1599"/>
      <c r="AW291" s="1599"/>
      <c r="AX291" s="1599"/>
      <c r="AY291" s="1599"/>
      <c r="AZ291" s="1599"/>
      <c r="BA291" s="1599"/>
      <c r="BB291" s="1599"/>
      <c r="BC291" s="1599"/>
      <c r="BD291" s="1599"/>
      <c r="BE291" s="1599"/>
      <c r="BF291" s="1599"/>
      <c r="BG291" s="1599"/>
      <c r="BH291" s="1599"/>
      <c r="BI291" s="1599"/>
      <c r="BJ291" s="1599"/>
      <c r="BK291" s="1599"/>
      <c r="BL291" s="1599"/>
      <c r="BM291" s="1599"/>
      <c r="BN291" s="1599"/>
      <c r="BO291" s="1599"/>
      <c r="BP291" s="1599"/>
      <c r="BQ291" s="1599"/>
      <c r="BR291" s="1599"/>
      <c r="BS291" s="1599"/>
      <c r="BT291" s="1600"/>
      <c r="BU291" s="433"/>
      <c r="BV291" s="433"/>
      <c r="BW291" s="433"/>
      <c r="BX291" s="433"/>
      <c r="BY291" s="433"/>
      <c r="BZ291" s="433"/>
      <c r="CA291" s="433"/>
      <c r="CB291" s="433"/>
      <c r="CC291" s="433"/>
      <c r="CD291" s="433"/>
      <c r="CE291" s="433"/>
      <c r="CF291" s="443"/>
      <c r="CH291" s="431"/>
      <c r="CS291" s="449"/>
      <c r="CT291" s="433"/>
      <c r="CU291" s="433"/>
      <c r="CV291" s="433"/>
      <c r="CW291" s="433"/>
      <c r="CX291" s="433"/>
      <c r="CY291" s="433"/>
      <c r="CZ291" s="433"/>
      <c r="DA291" s="433"/>
      <c r="DB291" s="433"/>
      <c r="DC291" s="433"/>
      <c r="DD291" s="433"/>
      <c r="DE291" s="1598"/>
      <c r="DF291" s="1599"/>
      <c r="DG291" s="1599"/>
      <c r="DH291" s="1599"/>
      <c r="DI291" s="1599"/>
      <c r="DJ291" s="1599"/>
      <c r="DK291" s="1599"/>
      <c r="DL291" s="1599"/>
      <c r="DM291" s="1599"/>
      <c r="DN291" s="1599"/>
      <c r="DO291" s="1599"/>
      <c r="DP291" s="1599"/>
      <c r="DQ291" s="1599"/>
      <c r="DR291" s="1599"/>
      <c r="DS291" s="1599"/>
      <c r="DT291" s="1599"/>
      <c r="DU291" s="1599"/>
      <c r="DV291" s="1599"/>
      <c r="DW291" s="1599"/>
      <c r="DX291" s="1599"/>
      <c r="DY291" s="1599"/>
      <c r="DZ291" s="1599"/>
      <c r="EA291" s="1599"/>
      <c r="EB291" s="1599"/>
      <c r="EC291" s="1599"/>
      <c r="ED291" s="1599"/>
      <c r="EE291" s="1599"/>
      <c r="EF291" s="1599"/>
      <c r="EG291" s="1599"/>
      <c r="EH291" s="1599"/>
      <c r="EI291" s="1599"/>
      <c r="EJ291" s="1599"/>
      <c r="EK291" s="1599"/>
      <c r="EL291" s="1599"/>
      <c r="EM291" s="1599"/>
      <c r="EN291" s="1599"/>
      <c r="EO291" s="1599"/>
      <c r="EP291" s="1599"/>
      <c r="EQ291" s="1599"/>
      <c r="ER291" s="1599"/>
      <c r="ES291" s="1599"/>
      <c r="ET291" s="1599"/>
      <c r="EU291" s="1599"/>
      <c r="EV291" s="1599"/>
      <c r="EW291" s="1599"/>
      <c r="EX291" s="1599"/>
      <c r="EY291" s="1599"/>
      <c r="EZ291" s="1599"/>
      <c r="FA291" s="1599"/>
      <c r="FB291" s="1599"/>
      <c r="FC291" s="1599"/>
      <c r="FD291" s="1599"/>
      <c r="FE291" s="1599"/>
      <c r="FF291" s="1599"/>
      <c r="FG291" s="1599"/>
      <c r="FH291" s="1599"/>
      <c r="FI291" s="1599"/>
      <c r="FJ291" s="1600"/>
      <c r="FK291" s="433"/>
      <c r="FL291" s="433"/>
      <c r="FM291" s="433"/>
      <c r="FN291" s="433"/>
      <c r="FO291" s="433"/>
      <c r="FP291" s="433"/>
      <c r="FQ291" s="433"/>
      <c r="FR291" s="433"/>
      <c r="FS291" s="433"/>
      <c r="FT291" s="433"/>
      <c r="FU291" s="433"/>
      <c r="FV291" s="443"/>
    </row>
    <row r="292" spans="3:178" ht="3.75" customHeight="1" x14ac:dyDescent="0.15">
      <c r="C292" s="449"/>
      <c r="D292" s="433"/>
      <c r="E292" s="433"/>
      <c r="F292" s="433"/>
      <c r="G292" s="433"/>
      <c r="H292" s="433"/>
      <c r="I292" s="433"/>
      <c r="J292" s="433"/>
      <c r="K292" s="433"/>
      <c r="L292" s="433"/>
      <c r="M292" s="433"/>
      <c r="N292" s="433"/>
      <c r="O292" s="1598"/>
      <c r="P292" s="1599"/>
      <c r="Q292" s="1599"/>
      <c r="R292" s="1599"/>
      <c r="S292" s="1599"/>
      <c r="T292" s="1599"/>
      <c r="U292" s="1599"/>
      <c r="V292" s="1599"/>
      <c r="W292" s="1599"/>
      <c r="X292" s="1599"/>
      <c r="Y292" s="1599"/>
      <c r="Z292" s="1599"/>
      <c r="AA292" s="1599"/>
      <c r="AB292" s="1599"/>
      <c r="AC292" s="1599"/>
      <c r="AD292" s="1599"/>
      <c r="AE292" s="1599"/>
      <c r="AF292" s="1599"/>
      <c r="AG292" s="1599"/>
      <c r="AH292" s="1599"/>
      <c r="AI292" s="1599"/>
      <c r="AJ292" s="1599"/>
      <c r="AK292" s="1599"/>
      <c r="AL292" s="1599"/>
      <c r="AM292" s="1599"/>
      <c r="AN292" s="1599"/>
      <c r="AO292" s="1599"/>
      <c r="AP292" s="1599"/>
      <c r="AQ292" s="1599"/>
      <c r="AR292" s="1599"/>
      <c r="AS292" s="1599"/>
      <c r="AT292" s="1599"/>
      <c r="AU292" s="1599"/>
      <c r="AV292" s="1599"/>
      <c r="AW292" s="1599"/>
      <c r="AX292" s="1599"/>
      <c r="AY292" s="1599"/>
      <c r="AZ292" s="1599"/>
      <c r="BA292" s="1599"/>
      <c r="BB292" s="1599"/>
      <c r="BC292" s="1599"/>
      <c r="BD292" s="1599"/>
      <c r="BE292" s="1599"/>
      <c r="BF292" s="1599"/>
      <c r="BG292" s="1599"/>
      <c r="BH292" s="1599"/>
      <c r="BI292" s="1599"/>
      <c r="BJ292" s="1599"/>
      <c r="BK292" s="1599"/>
      <c r="BL292" s="1599"/>
      <c r="BM292" s="1599"/>
      <c r="BN292" s="1599"/>
      <c r="BO292" s="1599"/>
      <c r="BP292" s="1599"/>
      <c r="BQ292" s="1599"/>
      <c r="BR292" s="1599"/>
      <c r="BS292" s="1599"/>
      <c r="BT292" s="1600"/>
      <c r="BU292" s="433"/>
      <c r="BV292" s="433"/>
      <c r="BW292" s="433"/>
      <c r="BX292" s="433"/>
      <c r="BY292" s="433"/>
      <c r="BZ292" s="433"/>
      <c r="CA292" s="433"/>
      <c r="CB292" s="433"/>
      <c r="CC292" s="433"/>
      <c r="CD292" s="433"/>
      <c r="CE292" s="433"/>
      <c r="CF292" s="443"/>
      <c r="CH292" s="431"/>
      <c r="CS292" s="449"/>
      <c r="CT292" s="433"/>
      <c r="CU292" s="433"/>
      <c r="CV292" s="433"/>
      <c r="CW292" s="433"/>
      <c r="CX292" s="433"/>
      <c r="CY292" s="433"/>
      <c r="CZ292" s="433"/>
      <c r="DA292" s="433"/>
      <c r="DB292" s="433"/>
      <c r="DC292" s="433"/>
      <c r="DD292" s="433"/>
      <c r="DE292" s="1598"/>
      <c r="DF292" s="1599"/>
      <c r="DG292" s="1599"/>
      <c r="DH292" s="1599"/>
      <c r="DI292" s="1599"/>
      <c r="DJ292" s="1599"/>
      <c r="DK292" s="1599"/>
      <c r="DL292" s="1599"/>
      <c r="DM292" s="1599"/>
      <c r="DN292" s="1599"/>
      <c r="DO292" s="1599"/>
      <c r="DP292" s="1599"/>
      <c r="DQ292" s="1599"/>
      <c r="DR292" s="1599"/>
      <c r="DS292" s="1599"/>
      <c r="DT292" s="1599"/>
      <c r="DU292" s="1599"/>
      <c r="DV292" s="1599"/>
      <c r="DW292" s="1599"/>
      <c r="DX292" s="1599"/>
      <c r="DY292" s="1599"/>
      <c r="DZ292" s="1599"/>
      <c r="EA292" s="1599"/>
      <c r="EB292" s="1599"/>
      <c r="EC292" s="1599"/>
      <c r="ED292" s="1599"/>
      <c r="EE292" s="1599"/>
      <c r="EF292" s="1599"/>
      <c r="EG292" s="1599"/>
      <c r="EH292" s="1599"/>
      <c r="EI292" s="1599"/>
      <c r="EJ292" s="1599"/>
      <c r="EK292" s="1599"/>
      <c r="EL292" s="1599"/>
      <c r="EM292" s="1599"/>
      <c r="EN292" s="1599"/>
      <c r="EO292" s="1599"/>
      <c r="EP292" s="1599"/>
      <c r="EQ292" s="1599"/>
      <c r="ER292" s="1599"/>
      <c r="ES292" s="1599"/>
      <c r="ET292" s="1599"/>
      <c r="EU292" s="1599"/>
      <c r="EV292" s="1599"/>
      <c r="EW292" s="1599"/>
      <c r="EX292" s="1599"/>
      <c r="EY292" s="1599"/>
      <c r="EZ292" s="1599"/>
      <c r="FA292" s="1599"/>
      <c r="FB292" s="1599"/>
      <c r="FC292" s="1599"/>
      <c r="FD292" s="1599"/>
      <c r="FE292" s="1599"/>
      <c r="FF292" s="1599"/>
      <c r="FG292" s="1599"/>
      <c r="FH292" s="1599"/>
      <c r="FI292" s="1599"/>
      <c r="FJ292" s="1600"/>
      <c r="FK292" s="433"/>
      <c r="FL292" s="433"/>
      <c r="FM292" s="433"/>
      <c r="FN292" s="433"/>
      <c r="FO292" s="433"/>
      <c r="FP292" s="433"/>
      <c r="FQ292" s="433"/>
      <c r="FR292" s="433"/>
      <c r="FS292" s="433"/>
      <c r="FT292" s="433"/>
      <c r="FU292" s="433"/>
      <c r="FV292" s="443"/>
    </row>
    <row r="293" spans="3:178" ht="3.75" customHeight="1" x14ac:dyDescent="0.15">
      <c r="C293" s="449"/>
      <c r="D293" s="433"/>
      <c r="E293" s="433"/>
      <c r="F293" s="433"/>
      <c r="G293" s="433"/>
      <c r="H293" s="433"/>
      <c r="I293" s="433"/>
      <c r="J293" s="433"/>
      <c r="K293" s="433"/>
      <c r="L293" s="433"/>
      <c r="M293" s="433"/>
      <c r="N293" s="433"/>
      <c r="O293" s="1598"/>
      <c r="P293" s="1599"/>
      <c r="Q293" s="1599"/>
      <c r="R293" s="1599"/>
      <c r="S293" s="1599"/>
      <c r="T293" s="1599"/>
      <c r="U293" s="1599"/>
      <c r="V293" s="1599"/>
      <c r="W293" s="1599"/>
      <c r="X293" s="1599"/>
      <c r="Y293" s="1599"/>
      <c r="Z293" s="1599"/>
      <c r="AA293" s="1599"/>
      <c r="AB293" s="1599"/>
      <c r="AC293" s="1599"/>
      <c r="AD293" s="1599"/>
      <c r="AE293" s="1599"/>
      <c r="AF293" s="1599"/>
      <c r="AG293" s="1599"/>
      <c r="AH293" s="1599"/>
      <c r="AI293" s="1599"/>
      <c r="AJ293" s="1599"/>
      <c r="AK293" s="1599"/>
      <c r="AL293" s="1599"/>
      <c r="AM293" s="1599"/>
      <c r="AN293" s="1599"/>
      <c r="AO293" s="1599"/>
      <c r="AP293" s="1599"/>
      <c r="AQ293" s="1599"/>
      <c r="AR293" s="1599"/>
      <c r="AS293" s="1599"/>
      <c r="AT293" s="1599"/>
      <c r="AU293" s="1599"/>
      <c r="AV293" s="1599"/>
      <c r="AW293" s="1599"/>
      <c r="AX293" s="1599"/>
      <c r="AY293" s="1599"/>
      <c r="AZ293" s="1599"/>
      <c r="BA293" s="1599"/>
      <c r="BB293" s="1599"/>
      <c r="BC293" s="1599"/>
      <c r="BD293" s="1599"/>
      <c r="BE293" s="1599"/>
      <c r="BF293" s="1599"/>
      <c r="BG293" s="1599"/>
      <c r="BH293" s="1599"/>
      <c r="BI293" s="1599"/>
      <c r="BJ293" s="1599"/>
      <c r="BK293" s="1599"/>
      <c r="BL293" s="1599"/>
      <c r="BM293" s="1599"/>
      <c r="BN293" s="1599"/>
      <c r="BO293" s="1599"/>
      <c r="BP293" s="1599"/>
      <c r="BQ293" s="1599"/>
      <c r="BR293" s="1599"/>
      <c r="BS293" s="1599"/>
      <c r="BT293" s="1600"/>
      <c r="BU293" s="433"/>
      <c r="BV293" s="433"/>
      <c r="BW293" s="433"/>
      <c r="BX293" s="433"/>
      <c r="BY293" s="433"/>
      <c r="BZ293" s="433"/>
      <c r="CA293" s="433"/>
      <c r="CB293" s="433"/>
      <c r="CC293" s="433"/>
      <c r="CD293" s="433"/>
      <c r="CE293" s="433"/>
      <c r="CF293" s="443"/>
      <c r="CH293" s="431"/>
      <c r="CS293" s="449"/>
      <c r="CT293" s="433"/>
      <c r="CU293" s="433"/>
      <c r="CV293" s="433"/>
      <c r="CW293" s="433"/>
      <c r="CX293" s="433"/>
      <c r="CY293" s="433"/>
      <c r="CZ293" s="433"/>
      <c r="DA293" s="433"/>
      <c r="DB293" s="433"/>
      <c r="DC293" s="433"/>
      <c r="DD293" s="433"/>
      <c r="DE293" s="1598"/>
      <c r="DF293" s="1599"/>
      <c r="DG293" s="1599"/>
      <c r="DH293" s="1599"/>
      <c r="DI293" s="1599"/>
      <c r="DJ293" s="1599"/>
      <c r="DK293" s="1599"/>
      <c r="DL293" s="1599"/>
      <c r="DM293" s="1599"/>
      <c r="DN293" s="1599"/>
      <c r="DO293" s="1599"/>
      <c r="DP293" s="1599"/>
      <c r="DQ293" s="1599"/>
      <c r="DR293" s="1599"/>
      <c r="DS293" s="1599"/>
      <c r="DT293" s="1599"/>
      <c r="DU293" s="1599"/>
      <c r="DV293" s="1599"/>
      <c r="DW293" s="1599"/>
      <c r="DX293" s="1599"/>
      <c r="DY293" s="1599"/>
      <c r="DZ293" s="1599"/>
      <c r="EA293" s="1599"/>
      <c r="EB293" s="1599"/>
      <c r="EC293" s="1599"/>
      <c r="ED293" s="1599"/>
      <c r="EE293" s="1599"/>
      <c r="EF293" s="1599"/>
      <c r="EG293" s="1599"/>
      <c r="EH293" s="1599"/>
      <c r="EI293" s="1599"/>
      <c r="EJ293" s="1599"/>
      <c r="EK293" s="1599"/>
      <c r="EL293" s="1599"/>
      <c r="EM293" s="1599"/>
      <c r="EN293" s="1599"/>
      <c r="EO293" s="1599"/>
      <c r="EP293" s="1599"/>
      <c r="EQ293" s="1599"/>
      <c r="ER293" s="1599"/>
      <c r="ES293" s="1599"/>
      <c r="ET293" s="1599"/>
      <c r="EU293" s="1599"/>
      <c r="EV293" s="1599"/>
      <c r="EW293" s="1599"/>
      <c r="EX293" s="1599"/>
      <c r="EY293" s="1599"/>
      <c r="EZ293" s="1599"/>
      <c r="FA293" s="1599"/>
      <c r="FB293" s="1599"/>
      <c r="FC293" s="1599"/>
      <c r="FD293" s="1599"/>
      <c r="FE293" s="1599"/>
      <c r="FF293" s="1599"/>
      <c r="FG293" s="1599"/>
      <c r="FH293" s="1599"/>
      <c r="FI293" s="1599"/>
      <c r="FJ293" s="1600"/>
      <c r="FK293" s="433"/>
      <c r="FL293" s="433"/>
      <c r="FM293" s="433"/>
      <c r="FN293" s="433"/>
      <c r="FO293" s="433"/>
      <c r="FP293" s="433"/>
      <c r="FQ293" s="433"/>
      <c r="FR293" s="433"/>
      <c r="FS293" s="433"/>
      <c r="FT293" s="433"/>
      <c r="FU293" s="433"/>
      <c r="FV293" s="443"/>
    </row>
    <row r="294" spans="3:178" ht="3.75" customHeight="1" x14ac:dyDescent="0.15">
      <c r="C294" s="449"/>
      <c r="D294" s="433"/>
      <c r="E294" s="433"/>
      <c r="F294" s="433"/>
      <c r="G294" s="433"/>
      <c r="H294" s="433"/>
      <c r="I294" s="433"/>
      <c r="J294" s="433"/>
      <c r="K294" s="433"/>
      <c r="L294" s="433"/>
      <c r="M294" s="433"/>
      <c r="N294" s="433"/>
      <c r="O294" s="1598"/>
      <c r="P294" s="1599"/>
      <c r="Q294" s="1599"/>
      <c r="R294" s="1599"/>
      <c r="S294" s="1599"/>
      <c r="T294" s="1599"/>
      <c r="U294" s="1599"/>
      <c r="V294" s="1599"/>
      <c r="W294" s="1599"/>
      <c r="X294" s="1599"/>
      <c r="Y294" s="1599"/>
      <c r="Z294" s="1599"/>
      <c r="AA294" s="1599"/>
      <c r="AB294" s="1599"/>
      <c r="AC294" s="1599"/>
      <c r="AD294" s="1599"/>
      <c r="AE294" s="1599"/>
      <c r="AF294" s="1599"/>
      <c r="AG294" s="1599"/>
      <c r="AH294" s="1599"/>
      <c r="AI294" s="1599"/>
      <c r="AJ294" s="1599"/>
      <c r="AK294" s="1599"/>
      <c r="AL294" s="1599"/>
      <c r="AM294" s="1599"/>
      <c r="AN294" s="1599"/>
      <c r="AO294" s="1599"/>
      <c r="AP294" s="1599"/>
      <c r="AQ294" s="1599"/>
      <c r="AR294" s="1599"/>
      <c r="AS294" s="1599"/>
      <c r="AT294" s="1599"/>
      <c r="AU294" s="1599"/>
      <c r="AV294" s="1599"/>
      <c r="AW294" s="1599"/>
      <c r="AX294" s="1599"/>
      <c r="AY294" s="1599"/>
      <c r="AZ294" s="1599"/>
      <c r="BA294" s="1599"/>
      <c r="BB294" s="1599"/>
      <c r="BC294" s="1599"/>
      <c r="BD294" s="1599"/>
      <c r="BE294" s="1599"/>
      <c r="BF294" s="1599"/>
      <c r="BG294" s="1599"/>
      <c r="BH294" s="1599"/>
      <c r="BI294" s="1599"/>
      <c r="BJ294" s="1599"/>
      <c r="BK294" s="1599"/>
      <c r="BL294" s="1599"/>
      <c r="BM294" s="1599"/>
      <c r="BN294" s="1599"/>
      <c r="BO294" s="1599"/>
      <c r="BP294" s="1599"/>
      <c r="BQ294" s="1599"/>
      <c r="BR294" s="1599"/>
      <c r="BS294" s="1599"/>
      <c r="BT294" s="1600"/>
      <c r="BU294" s="433"/>
      <c r="BV294" s="433"/>
      <c r="BW294" s="433"/>
      <c r="BX294" s="433"/>
      <c r="BY294" s="433"/>
      <c r="BZ294" s="433"/>
      <c r="CA294" s="433"/>
      <c r="CB294" s="433"/>
      <c r="CC294" s="433"/>
      <c r="CD294" s="433"/>
      <c r="CE294" s="433"/>
      <c r="CF294" s="443"/>
      <c r="CH294" s="431"/>
      <c r="CS294" s="449"/>
      <c r="CT294" s="433"/>
      <c r="CU294" s="433"/>
      <c r="CV294" s="433"/>
      <c r="CW294" s="433"/>
      <c r="CX294" s="433"/>
      <c r="CY294" s="433"/>
      <c r="CZ294" s="433"/>
      <c r="DA294" s="433"/>
      <c r="DB294" s="433"/>
      <c r="DC294" s="433"/>
      <c r="DD294" s="433"/>
      <c r="DE294" s="1598"/>
      <c r="DF294" s="1599"/>
      <c r="DG294" s="1599"/>
      <c r="DH294" s="1599"/>
      <c r="DI294" s="1599"/>
      <c r="DJ294" s="1599"/>
      <c r="DK294" s="1599"/>
      <c r="DL294" s="1599"/>
      <c r="DM294" s="1599"/>
      <c r="DN294" s="1599"/>
      <c r="DO294" s="1599"/>
      <c r="DP294" s="1599"/>
      <c r="DQ294" s="1599"/>
      <c r="DR294" s="1599"/>
      <c r="DS294" s="1599"/>
      <c r="DT294" s="1599"/>
      <c r="DU294" s="1599"/>
      <c r="DV294" s="1599"/>
      <c r="DW294" s="1599"/>
      <c r="DX294" s="1599"/>
      <c r="DY294" s="1599"/>
      <c r="DZ294" s="1599"/>
      <c r="EA294" s="1599"/>
      <c r="EB294" s="1599"/>
      <c r="EC294" s="1599"/>
      <c r="ED294" s="1599"/>
      <c r="EE294" s="1599"/>
      <c r="EF294" s="1599"/>
      <c r="EG294" s="1599"/>
      <c r="EH294" s="1599"/>
      <c r="EI294" s="1599"/>
      <c r="EJ294" s="1599"/>
      <c r="EK294" s="1599"/>
      <c r="EL294" s="1599"/>
      <c r="EM294" s="1599"/>
      <c r="EN294" s="1599"/>
      <c r="EO294" s="1599"/>
      <c r="EP294" s="1599"/>
      <c r="EQ294" s="1599"/>
      <c r="ER294" s="1599"/>
      <c r="ES294" s="1599"/>
      <c r="ET294" s="1599"/>
      <c r="EU294" s="1599"/>
      <c r="EV294" s="1599"/>
      <c r="EW294" s="1599"/>
      <c r="EX294" s="1599"/>
      <c r="EY294" s="1599"/>
      <c r="EZ294" s="1599"/>
      <c r="FA294" s="1599"/>
      <c r="FB294" s="1599"/>
      <c r="FC294" s="1599"/>
      <c r="FD294" s="1599"/>
      <c r="FE294" s="1599"/>
      <c r="FF294" s="1599"/>
      <c r="FG294" s="1599"/>
      <c r="FH294" s="1599"/>
      <c r="FI294" s="1599"/>
      <c r="FJ294" s="1600"/>
      <c r="FK294" s="433"/>
      <c r="FL294" s="433"/>
      <c r="FM294" s="433"/>
      <c r="FN294" s="433"/>
      <c r="FO294" s="433"/>
      <c r="FP294" s="433"/>
      <c r="FQ294" s="433"/>
      <c r="FR294" s="433"/>
      <c r="FS294" s="433"/>
      <c r="FT294" s="433"/>
      <c r="FU294" s="433"/>
      <c r="FV294" s="443"/>
    </row>
    <row r="295" spans="3:178" ht="3.75" customHeight="1" x14ac:dyDescent="0.15">
      <c r="C295" s="449"/>
      <c r="D295" s="433"/>
      <c r="E295" s="433"/>
      <c r="F295" s="433"/>
      <c r="G295" s="433"/>
      <c r="H295" s="433"/>
      <c r="I295" s="433"/>
      <c r="J295" s="433"/>
      <c r="K295" s="433"/>
      <c r="L295" s="433"/>
      <c r="M295" s="433"/>
      <c r="N295" s="433"/>
      <c r="O295" s="1598"/>
      <c r="P295" s="1599"/>
      <c r="Q295" s="1599"/>
      <c r="R295" s="1599"/>
      <c r="S295" s="1599"/>
      <c r="T295" s="1599"/>
      <c r="U295" s="1599"/>
      <c r="V295" s="1599"/>
      <c r="W295" s="1599"/>
      <c r="X295" s="1599"/>
      <c r="Y295" s="1599"/>
      <c r="Z295" s="1599"/>
      <c r="AA295" s="1599"/>
      <c r="AB295" s="1599"/>
      <c r="AC295" s="1599"/>
      <c r="AD295" s="1599"/>
      <c r="AE295" s="1599"/>
      <c r="AF295" s="1599"/>
      <c r="AG295" s="1599"/>
      <c r="AH295" s="1599"/>
      <c r="AI295" s="1599"/>
      <c r="AJ295" s="1599"/>
      <c r="AK295" s="1599"/>
      <c r="AL295" s="1599"/>
      <c r="AM295" s="1599"/>
      <c r="AN295" s="1599"/>
      <c r="AO295" s="1599"/>
      <c r="AP295" s="1599"/>
      <c r="AQ295" s="1599"/>
      <c r="AR295" s="1599"/>
      <c r="AS295" s="1599"/>
      <c r="AT295" s="1599"/>
      <c r="AU295" s="1599"/>
      <c r="AV295" s="1599"/>
      <c r="AW295" s="1599"/>
      <c r="AX295" s="1599"/>
      <c r="AY295" s="1599"/>
      <c r="AZ295" s="1599"/>
      <c r="BA295" s="1599"/>
      <c r="BB295" s="1599"/>
      <c r="BC295" s="1599"/>
      <c r="BD295" s="1599"/>
      <c r="BE295" s="1599"/>
      <c r="BF295" s="1599"/>
      <c r="BG295" s="1599"/>
      <c r="BH295" s="1599"/>
      <c r="BI295" s="1599"/>
      <c r="BJ295" s="1599"/>
      <c r="BK295" s="1599"/>
      <c r="BL295" s="1599"/>
      <c r="BM295" s="1599"/>
      <c r="BN295" s="1599"/>
      <c r="BO295" s="1599"/>
      <c r="BP295" s="1599"/>
      <c r="BQ295" s="1599"/>
      <c r="BR295" s="1599"/>
      <c r="BS295" s="1599"/>
      <c r="BT295" s="1600"/>
      <c r="BU295" s="433"/>
      <c r="BV295" s="433"/>
      <c r="BW295" s="433"/>
      <c r="BX295" s="433"/>
      <c r="BY295" s="433"/>
      <c r="BZ295" s="433"/>
      <c r="CA295" s="433"/>
      <c r="CB295" s="433"/>
      <c r="CC295" s="433"/>
      <c r="CD295" s="433"/>
      <c r="CE295" s="433"/>
      <c r="CF295" s="443"/>
      <c r="CH295" s="431"/>
      <c r="CS295" s="449"/>
      <c r="CT295" s="433"/>
      <c r="CU295" s="433"/>
      <c r="CV295" s="433"/>
      <c r="CW295" s="433"/>
      <c r="CX295" s="433"/>
      <c r="CY295" s="433"/>
      <c r="CZ295" s="433"/>
      <c r="DA295" s="433"/>
      <c r="DB295" s="433"/>
      <c r="DC295" s="433"/>
      <c r="DD295" s="433"/>
      <c r="DE295" s="1598"/>
      <c r="DF295" s="1599"/>
      <c r="DG295" s="1599"/>
      <c r="DH295" s="1599"/>
      <c r="DI295" s="1599"/>
      <c r="DJ295" s="1599"/>
      <c r="DK295" s="1599"/>
      <c r="DL295" s="1599"/>
      <c r="DM295" s="1599"/>
      <c r="DN295" s="1599"/>
      <c r="DO295" s="1599"/>
      <c r="DP295" s="1599"/>
      <c r="DQ295" s="1599"/>
      <c r="DR295" s="1599"/>
      <c r="DS295" s="1599"/>
      <c r="DT295" s="1599"/>
      <c r="DU295" s="1599"/>
      <c r="DV295" s="1599"/>
      <c r="DW295" s="1599"/>
      <c r="DX295" s="1599"/>
      <c r="DY295" s="1599"/>
      <c r="DZ295" s="1599"/>
      <c r="EA295" s="1599"/>
      <c r="EB295" s="1599"/>
      <c r="EC295" s="1599"/>
      <c r="ED295" s="1599"/>
      <c r="EE295" s="1599"/>
      <c r="EF295" s="1599"/>
      <c r="EG295" s="1599"/>
      <c r="EH295" s="1599"/>
      <c r="EI295" s="1599"/>
      <c r="EJ295" s="1599"/>
      <c r="EK295" s="1599"/>
      <c r="EL295" s="1599"/>
      <c r="EM295" s="1599"/>
      <c r="EN295" s="1599"/>
      <c r="EO295" s="1599"/>
      <c r="EP295" s="1599"/>
      <c r="EQ295" s="1599"/>
      <c r="ER295" s="1599"/>
      <c r="ES295" s="1599"/>
      <c r="ET295" s="1599"/>
      <c r="EU295" s="1599"/>
      <c r="EV295" s="1599"/>
      <c r="EW295" s="1599"/>
      <c r="EX295" s="1599"/>
      <c r="EY295" s="1599"/>
      <c r="EZ295" s="1599"/>
      <c r="FA295" s="1599"/>
      <c r="FB295" s="1599"/>
      <c r="FC295" s="1599"/>
      <c r="FD295" s="1599"/>
      <c r="FE295" s="1599"/>
      <c r="FF295" s="1599"/>
      <c r="FG295" s="1599"/>
      <c r="FH295" s="1599"/>
      <c r="FI295" s="1599"/>
      <c r="FJ295" s="1600"/>
      <c r="FK295" s="433"/>
      <c r="FL295" s="433"/>
      <c r="FM295" s="433"/>
      <c r="FN295" s="433"/>
      <c r="FO295" s="433"/>
      <c r="FP295" s="433"/>
      <c r="FQ295" s="433"/>
      <c r="FR295" s="433"/>
      <c r="FS295" s="433"/>
      <c r="FT295" s="433"/>
      <c r="FU295" s="433"/>
      <c r="FV295" s="443"/>
    </row>
    <row r="296" spans="3:178" ht="3.75" customHeight="1" x14ac:dyDescent="0.15">
      <c r="C296" s="449"/>
      <c r="D296" s="433"/>
      <c r="E296" s="433"/>
      <c r="F296" s="433"/>
      <c r="G296" s="433"/>
      <c r="H296" s="433"/>
      <c r="I296" s="433"/>
      <c r="J296" s="433"/>
      <c r="K296" s="433"/>
      <c r="L296" s="433"/>
      <c r="M296" s="433"/>
      <c r="N296" s="433"/>
      <c r="O296" s="1598"/>
      <c r="P296" s="1599"/>
      <c r="Q296" s="1599"/>
      <c r="R296" s="1599"/>
      <c r="S296" s="1599"/>
      <c r="T296" s="1599"/>
      <c r="U296" s="1599"/>
      <c r="V296" s="1599"/>
      <c r="W296" s="1599"/>
      <c r="X296" s="1599"/>
      <c r="Y296" s="1599"/>
      <c r="Z296" s="1599"/>
      <c r="AA296" s="1599"/>
      <c r="AB296" s="1599"/>
      <c r="AC296" s="1599"/>
      <c r="AD296" s="1599"/>
      <c r="AE296" s="1599"/>
      <c r="AF296" s="1599"/>
      <c r="AG296" s="1599"/>
      <c r="AH296" s="1599"/>
      <c r="AI296" s="1599"/>
      <c r="AJ296" s="1599"/>
      <c r="AK296" s="1599"/>
      <c r="AL296" s="1599"/>
      <c r="AM296" s="1599"/>
      <c r="AN296" s="1599"/>
      <c r="AO296" s="1599"/>
      <c r="AP296" s="1599"/>
      <c r="AQ296" s="1599"/>
      <c r="AR296" s="1599"/>
      <c r="AS296" s="1599"/>
      <c r="AT296" s="1599"/>
      <c r="AU296" s="1599"/>
      <c r="AV296" s="1599"/>
      <c r="AW296" s="1599"/>
      <c r="AX296" s="1599"/>
      <c r="AY296" s="1599"/>
      <c r="AZ296" s="1599"/>
      <c r="BA296" s="1599"/>
      <c r="BB296" s="1599"/>
      <c r="BC296" s="1599"/>
      <c r="BD296" s="1599"/>
      <c r="BE296" s="1599"/>
      <c r="BF296" s="1599"/>
      <c r="BG296" s="1599"/>
      <c r="BH296" s="1599"/>
      <c r="BI296" s="1599"/>
      <c r="BJ296" s="1599"/>
      <c r="BK296" s="1599"/>
      <c r="BL296" s="1599"/>
      <c r="BM296" s="1599"/>
      <c r="BN296" s="1599"/>
      <c r="BO296" s="1599"/>
      <c r="BP296" s="1599"/>
      <c r="BQ296" s="1599"/>
      <c r="BR296" s="1599"/>
      <c r="BS296" s="1599"/>
      <c r="BT296" s="1600"/>
      <c r="BU296" s="433"/>
      <c r="BV296" s="433"/>
      <c r="BW296" s="433"/>
      <c r="BX296" s="433"/>
      <c r="BY296" s="433"/>
      <c r="BZ296" s="433"/>
      <c r="CA296" s="433"/>
      <c r="CB296" s="433"/>
      <c r="CC296" s="433"/>
      <c r="CD296" s="433"/>
      <c r="CE296" s="433"/>
      <c r="CF296" s="443"/>
      <c r="CH296" s="431"/>
      <c r="CS296" s="449"/>
      <c r="CT296" s="433"/>
      <c r="CU296" s="433"/>
      <c r="CV296" s="433"/>
      <c r="CW296" s="433"/>
      <c r="CX296" s="433"/>
      <c r="CY296" s="433"/>
      <c r="CZ296" s="433"/>
      <c r="DA296" s="433"/>
      <c r="DB296" s="433"/>
      <c r="DC296" s="433"/>
      <c r="DD296" s="433"/>
      <c r="DE296" s="1598"/>
      <c r="DF296" s="1599"/>
      <c r="DG296" s="1599"/>
      <c r="DH296" s="1599"/>
      <c r="DI296" s="1599"/>
      <c r="DJ296" s="1599"/>
      <c r="DK296" s="1599"/>
      <c r="DL296" s="1599"/>
      <c r="DM296" s="1599"/>
      <c r="DN296" s="1599"/>
      <c r="DO296" s="1599"/>
      <c r="DP296" s="1599"/>
      <c r="DQ296" s="1599"/>
      <c r="DR296" s="1599"/>
      <c r="DS296" s="1599"/>
      <c r="DT296" s="1599"/>
      <c r="DU296" s="1599"/>
      <c r="DV296" s="1599"/>
      <c r="DW296" s="1599"/>
      <c r="DX296" s="1599"/>
      <c r="DY296" s="1599"/>
      <c r="DZ296" s="1599"/>
      <c r="EA296" s="1599"/>
      <c r="EB296" s="1599"/>
      <c r="EC296" s="1599"/>
      <c r="ED296" s="1599"/>
      <c r="EE296" s="1599"/>
      <c r="EF296" s="1599"/>
      <c r="EG296" s="1599"/>
      <c r="EH296" s="1599"/>
      <c r="EI296" s="1599"/>
      <c r="EJ296" s="1599"/>
      <c r="EK296" s="1599"/>
      <c r="EL296" s="1599"/>
      <c r="EM296" s="1599"/>
      <c r="EN296" s="1599"/>
      <c r="EO296" s="1599"/>
      <c r="EP296" s="1599"/>
      <c r="EQ296" s="1599"/>
      <c r="ER296" s="1599"/>
      <c r="ES296" s="1599"/>
      <c r="ET296" s="1599"/>
      <c r="EU296" s="1599"/>
      <c r="EV296" s="1599"/>
      <c r="EW296" s="1599"/>
      <c r="EX296" s="1599"/>
      <c r="EY296" s="1599"/>
      <c r="EZ296" s="1599"/>
      <c r="FA296" s="1599"/>
      <c r="FB296" s="1599"/>
      <c r="FC296" s="1599"/>
      <c r="FD296" s="1599"/>
      <c r="FE296" s="1599"/>
      <c r="FF296" s="1599"/>
      <c r="FG296" s="1599"/>
      <c r="FH296" s="1599"/>
      <c r="FI296" s="1599"/>
      <c r="FJ296" s="1600"/>
      <c r="FK296" s="433"/>
      <c r="FL296" s="433"/>
      <c r="FM296" s="433"/>
      <c r="FN296" s="433"/>
      <c r="FO296" s="433"/>
      <c r="FP296" s="433"/>
      <c r="FQ296" s="433"/>
      <c r="FR296" s="433"/>
      <c r="FS296" s="433"/>
      <c r="FT296" s="433"/>
      <c r="FU296" s="433"/>
      <c r="FV296" s="443"/>
    </row>
    <row r="297" spans="3:178" ht="3.75" customHeight="1" x14ac:dyDescent="0.15">
      <c r="C297" s="449"/>
      <c r="D297" s="433"/>
      <c r="E297" s="433"/>
      <c r="F297" s="433"/>
      <c r="G297" s="433"/>
      <c r="H297" s="433"/>
      <c r="I297" s="433"/>
      <c r="J297" s="433"/>
      <c r="K297" s="433"/>
      <c r="L297" s="433"/>
      <c r="M297" s="433"/>
      <c r="N297" s="433"/>
      <c r="O297" s="1598"/>
      <c r="P297" s="1599"/>
      <c r="Q297" s="1599"/>
      <c r="R297" s="1599"/>
      <c r="S297" s="1599"/>
      <c r="T297" s="1599"/>
      <c r="U297" s="1599"/>
      <c r="V297" s="1599"/>
      <c r="W297" s="1599"/>
      <c r="X297" s="1599"/>
      <c r="Y297" s="1599"/>
      <c r="Z297" s="1599"/>
      <c r="AA297" s="1599"/>
      <c r="AB297" s="1599"/>
      <c r="AC297" s="1599"/>
      <c r="AD297" s="1599"/>
      <c r="AE297" s="1599"/>
      <c r="AF297" s="1599"/>
      <c r="AG297" s="1599"/>
      <c r="AH297" s="1599"/>
      <c r="AI297" s="1599"/>
      <c r="AJ297" s="1599"/>
      <c r="AK297" s="1599"/>
      <c r="AL297" s="1599"/>
      <c r="AM297" s="1599"/>
      <c r="AN297" s="1599"/>
      <c r="AO297" s="1599"/>
      <c r="AP297" s="1599"/>
      <c r="AQ297" s="1599"/>
      <c r="AR297" s="1599"/>
      <c r="AS297" s="1599"/>
      <c r="AT297" s="1599"/>
      <c r="AU297" s="1599"/>
      <c r="AV297" s="1599"/>
      <c r="AW297" s="1599"/>
      <c r="AX297" s="1599"/>
      <c r="AY297" s="1599"/>
      <c r="AZ297" s="1599"/>
      <c r="BA297" s="1599"/>
      <c r="BB297" s="1599"/>
      <c r="BC297" s="1599"/>
      <c r="BD297" s="1599"/>
      <c r="BE297" s="1599"/>
      <c r="BF297" s="1599"/>
      <c r="BG297" s="1599"/>
      <c r="BH297" s="1599"/>
      <c r="BI297" s="1599"/>
      <c r="BJ297" s="1599"/>
      <c r="BK297" s="1599"/>
      <c r="BL297" s="1599"/>
      <c r="BM297" s="1599"/>
      <c r="BN297" s="1599"/>
      <c r="BO297" s="1599"/>
      <c r="BP297" s="1599"/>
      <c r="BQ297" s="1599"/>
      <c r="BR297" s="1599"/>
      <c r="BS297" s="1599"/>
      <c r="BT297" s="1600"/>
      <c r="BU297" s="433"/>
      <c r="BV297" s="433"/>
      <c r="BW297" s="433"/>
      <c r="BX297" s="433"/>
      <c r="BY297" s="433"/>
      <c r="BZ297" s="433"/>
      <c r="CA297" s="433"/>
      <c r="CB297" s="433"/>
      <c r="CC297" s="433"/>
      <c r="CD297" s="433"/>
      <c r="CE297" s="433"/>
      <c r="CF297" s="443"/>
      <c r="CH297" s="431"/>
      <c r="CS297" s="449"/>
      <c r="CT297" s="433"/>
      <c r="CU297" s="433"/>
      <c r="CV297" s="433"/>
      <c r="CW297" s="433"/>
      <c r="CX297" s="433"/>
      <c r="CY297" s="433"/>
      <c r="CZ297" s="433"/>
      <c r="DA297" s="433"/>
      <c r="DB297" s="433"/>
      <c r="DC297" s="433"/>
      <c r="DD297" s="433"/>
      <c r="DE297" s="1598"/>
      <c r="DF297" s="1599"/>
      <c r="DG297" s="1599"/>
      <c r="DH297" s="1599"/>
      <c r="DI297" s="1599"/>
      <c r="DJ297" s="1599"/>
      <c r="DK297" s="1599"/>
      <c r="DL297" s="1599"/>
      <c r="DM297" s="1599"/>
      <c r="DN297" s="1599"/>
      <c r="DO297" s="1599"/>
      <c r="DP297" s="1599"/>
      <c r="DQ297" s="1599"/>
      <c r="DR297" s="1599"/>
      <c r="DS297" s="1599"/>
      <c r="DT297" s="1599"/>
      <c r="DU297" s="1599"/>
      <c r="DV297" s="1599"/>
      <c r="DW297" s="1599"/>
      <c r="DX297" s="1599"/>
      <c r="DY297" s="1599"/>
      <c r="DZ297" s="1599"/>
      <c r="EA297" s="1599"/>
      <c r="EB297" s="1599"/>
      <c r="EC297" s="1599"/>
      <c r="ED297" s="1599"/>
      <c r="EE297" s="1599"/>
      <c r="EF297" s="1599"/>
      <c r="EG297" s="1599"/>
      <c r="EH297" s="1599"/>
      <c r="EI297" s="1599"/>
      <c r="EJ297" s="1599"/>
      <c r="EK297" s="1599"/>
      <c r="EL297" s="1599"/>
      <c r="EM297" s="1599"/>
      <c r="EN297" s="1599"/>
      <c r="EO297" s="1599"/>
      <c r="EP297" s="1599"/>
      <c r="EQ297" s="1599"/>
      <c r="ER297" s="1599"/>
      <c r="ES297" s="1599"/>
      <c r="ET297" s="1599"/>
      <c r="EU297" s="1599"/>
      <c r="EV297" s="1599"/>
      <c r="EW297" s="1599"/>
      <c r="EX297" s="1599"/>
      <c r="EY297" s="1599"/>
      <c r="EZ297" s="1599"/>
      <c r="FA297" s="1599"/>
      <c r="FB297" s="1599"/>
      <c r="FC297" s="1599"/>
      <c r="FD297" s="1599"/>
      <c r="FE297" s="1599"/>
      <c r="FF297" s="1599"/>
      <c r="FG297" s="1599"/>
      <c r="FH297" s="1599"/>
      <c r="FI297" s="1599"/>
      <c r="FJ297" s="1600"/>
      <c r="FK297" s="433"/>
      <c r="FL297" s="433"/>
      <c r="FM297" s="433"/>
      <c r="FN297" s="433"/>
      <c r="FO297" s="433"/>
      <c r="FP297" s="433"/>
      <c r="FQ297" s="433"/>
      <c r="FR297" s="433"/>
      <c r="FS297" s="433"/>
      <c r="FT297" s="433"/>
      <c r="FU297" s="433"/>
      <c r="FV297" s="443"/>
    </row>
    <row r="298" spans="3:178" ht="3.75" customHeight="1" x14ac:dyDescent="0.15">
      <c r="C298" s="449"/>
      <c r="D298" s="433"/>
      <c r="E298" s="433"/>
      <c r="F298" s="433"/>
      <c r="G298" s="433"/>
      <c r="H298" s="433"/>
      <c r="I298" s="433"/>
      <c r="J298" s="433"/>
      <c r="K298" s="433"/>
      <c r="L298" s="433"/>
      <c r="M298" s="433"/>
      <c r="N298" s="433"/>
      <c r="O298" s="1598"/>
      <c r="P298" s="1599"/>
      <c r="Q298" s="1599"/>
      <c r="R298" s="1599"/>
      <c r="S298" s="1599"/>
      <c r="T298" s="1599"/>
      <c r="U298" s="1599"/>
      <c r="V298" s="1599"/>
      <c r="W298" s="1599"/>
      <c r="X298" s="1599"/>
      <c r="Y298" s="1599"/>
      <c r="Z298" s="1599"/>
      <c r="AA298" s="1599"/>
      <c r="AB298" s="1599"/>
      <c r="AC298" s="1599"/>
      <c r="AD298" s="1599"/>
      <c r="AE298" s="1599"/>
      <c r="AF298" s="1599"/>
      <c r="AG298" s="1599"/>
      <c r="AH298" s="1599"/>
      <c r="AI298" s="1599"/>
      <c r="AJ298" s="1599"/>
      <c r="AK298" s="1599"/>
      <c r="AL298" s="1599"/>
      <c r="AM298" s="1599"/>
      <c r="AN298" s="1599"/>
      <c r="AO298" s="1599"/>
      <c r="AP298" s="1599"/>
      <c r="AQ298" s="1599"/>
      <c r="AR298" s="1599"/>
      <c r="AS298" s="1599"/>
      <c r="AT298" s="1599"/>
      <c r="AU298" s="1599"/>
      <c r="AV298" s="1599"/>
      <c r="AW298" s="1599"/>
      <c r="AX298" s="1599"/>
      <c r="AY298" s="1599"/>
      <c r="AZ298" s="1599"/>
      <c r="BA298" s="1599"/>
      <c r="BB298" s="1599"/>
      <c r="BC298" s="1599"/>
      <c r="BD298" s="1599"/>
      <c r="BE298" s="1599"/>
      <c r="BF298" s="1599"/>
      <c r="BG298" s="1599"/>
      <c r="BH298" s="1599"/>
      <c r="BI298" s="1599"/>
      <c r="BJ298" s="1599"/>
      <c r="BK298" s="1599"/>
      <c r="BL298" s="1599"/>
      <c r="BM298" s="1599"/>
      <c r="BN298" s="1599"/>
      <c r="BO298" s="1599"/>
      <c r="BP298" s="1599"/>
      <c r="BQ298" s="1599"/>
      <c r="BR298" s="1599"/>
      <c r="BS298" s="1599"/>
      <c r="BT298" s="1600"/>
      <c r="BU298" s="433"/>
      <c r="BV298" s="433"/>
      <c r="BW298" s="433"/>
      <c r="BX298" s="433"/>
      <c r="BY298" s="433"/>
      <c r="BZ298" s="433"/>
      <c r="CA298" s="433"/>
      <c r="CB298" s="433"/>
      <c r="CC298" s="433"/>
      <c r="CD298" s="433"/>
      <c r="CE298" s="433"/>
      <c r="CF298" s="443"/>
      <c r="CH298" s="431"/>
      <c r="CS298" s="449"/>
      <c r="CT298" s="433"/>
      <c r="CU298" s="433"/>
      <c r="CV298" s="433"/>
      <c r="CW298" s="433"/>
      <c r="CX298" s="433"/>
      <c r="CY298" s="433"/>
      <c r="CZ298" s="433"/>
      <c r="DA298" s="433"/>
      <c r="DB298" s="433"/>
      <c r="DC298" s="433"/>
      <c r="DD298" s="433"/>
      <c r="DE298" s="1598"/>
      <c r="DF298" s="1599"/>
      <c r="DG298" s="1599"/>
      <c r="DH298" s="1599"/>
      <c r="DI298" s="1599"/>
      <c r="DJ298" s="1599"/>
      <c r="DK298" s="1599"/>
      <c r="DL298" s="1599"/>
      <c r="DM298" s="1599"/>
      <c r="DN298" s="1599"/>
      <c r="DO298" s="1599"/>
      <c r="DP298" s="1599"/>
      <c r="DQ298" s="1599"/>
      <c r="DR298" s="1599"/>
      <c r="DS298" s="1599"/>
      <c r="DT298" s="1599"/>
      <c r="DU298" s="1599"/>
      <c r="DV298" s="1599"/>
      <c r="DW298" s="1599"/>
      <c r="DX298" s="1599"/>
      <c r="DY298" s="1599"/>
      <c r="DZ298" s="1599"/>
      <c r="EA298" s="1599"/>
      <c r="EB298" s="1599"/>
      <c r="EC298" s="1599"/>
      <c r="ED298" s="1599"/>
      <c r="EE298" s="1599"/>
      <c r="EF298" s="1599"/>
      <c r="EG298" s="1599"/>
      <c r="EH298" s="1599"/>
      <c r="EI298" s="1599"/>
      <c r="EJ298" s="1599"/>
      <c r="EK298" s="1599"/>
      <c r="EL298" s="1599"/>
      <c r="EM298" s="1599"/>
      <c r="EN298" s="1599"/>
      <c r="EO298" s="1599"/>
      <c r="EP298" s="1599"/>
      <c r="EQ298" s="1599"/>
      <c r="ER298" s="1599"/>
      <c r="ES298" s="1599"/>
      <c r="ET298" s="1599"/>
      <c r="EU298" s="1599"/>
      <c r="EV298" s="1599"/>
      <c r="EW298" s="1599"/>
      <c r="EX298" s="1599"/>
      <c r="EY298" s="1599"/>
      <c r="EZ298" s="1599"/>
      <c r="FA298" s="1599"/>
      <c r="FB298" s="1599"/>
      <c r="FC298" s="1599"/>
      <c r="FD298" s="1599"/>
      <c r="FE298" s="1599"/>
      <c r="FF298" s="1599"/>
      <c r="FG298" s="1599"/>
      <c r="FH298" s="1599"/>
      <c r="FI298" s="1599"/>
      <c r="FJ298" s="1600"/>
      <c r="FK298" s="433"/>
      <c r="FL298" s="433"/>
      <c r="FM298" s="433"/>
      <c r="FN298" s="433"/>
      <c r="FO298" s="433"/>
      <c r="FP298" s="433"/>
      <c r="FQ298" s="433"/>
      <c r="FR298" s="433"/>
      <c r="FS298" s="433"/>
      <c r="FT298" s="433"/>
      <c r="FU298" s="433"/>
      <c r="FV298" s="443"/>
    </row>
    <row r="299" spans="3:178" ht="3.75" customHeight="1" x14ac:dyDescent="0.15">
      <c r="C299" s="449"/>
      <c r="D299" s="433"/>
      <c r="E299" s="433"/>
      <c r="F299" s="433"/>
      <c r="G299" s="433"/>
      <c r="H299" s="433"/>
      <c r="I299" s="433"/>
      <c r="J299" s="433"/>
      <c r="K299" s="433"/>
      <c r="L299" s="433"/>
      <c r="M299" s="433"/>
      <c r="N299" s="433"/>
      <c r="O299" s="1598"/>
      <c r="P299" s="1599"/>
      <c r="Q299" s="1599"/>
      <c r="R299" s="1599"/>
      <c r="S299" s="1599"/>
      <c r="T299" s="1599"/>
      <c r="U299" s="1599"/>
      <c r="V299" s="1599"/>
      <c r="W299" s="1599"/>
      <c r="X299" s="1599"/>
      <c r="Y299" s="1599"/>
      <c r="Z299" s="1599"/>
      <c r="AA299" s="1599"/>
      <c r="AB299" s="1599"/>
      <c r="AC299" s="1599"/>
      <c r="AD299" s="1599"/>
      <c r="AE299" s="1599"/>
      <c r="AF299" s="1599"/>
      <c r="AG299" s="1599"/>
      <c r="AH299" s="1599"/>
      <c r="AI299" s="1599"/>
      <c r="AJ299" s="1599"/>
      <c r="AK299" s="1599"/>
      <c r="AL299" s="1599"/>
      <c r="AM299" s="1599"/>
      <c r="AN299" s="1599"/>
      <c r="AO299" s="1599"/>
      <c r="AP299" s="1599"/>
      <c r="AQ299" s="1599"/>
      <c r="AR299" s="1599"/>
      <c r="AS299" s="1599"/>
      <c r="AT299" s="1599"/>
      <c r="AU299" s="1599"/>
      <c r="AV299" s="1599"/>
      <c r="AW299" s="1599"/>
      <c r="AX299" s="1599"/>
      <c r="AY299" s="1599"/>
      <c r="AZ299" s="1599"/>
      <c r="BA299" s="1599"/>
      <c r="BB299" s="1599"/>
      <c r="BC299" s="1599"/>
      <c r="BD299" s="1599"/>
      <c r="BE299" s="1599"/>
      <c r="BF299" s="1599"/>
      <c r="BG299" s="1599"/>
      <c r="BH299" s="1599"/>
      <c r="BI299" s="1599"/>
      <c r="BJ299" s="1599"/>
      <c r="BK299" s="1599"/>
      <c r="BL299" s="1599"/>
      <c r="BM299" s="1599"/>
      <c r="BN299" s="1599"/>
      <c r="BO299" s="1599"/>
      <c r="BP299" s="1599"/>
      <c r="BQ299" s="1599"/>
      <c r="BR299" s="1599"/>
      <c r="BS299" s="1599"/>
      <c r="BT299" s="1600"/>
      <c r="BU299" s="433"/>
      <c r="BV299" s="433"/>
      <c r="BW299" s="433"/>
      <c r="BX299" s="433"/>
      <c r="BY299" s="433"/>
      <c r="BZ299" s="433"/>
      <c r="CA299" s="433"/>
      <c r="CB299" s="433"/>
      <c r="CC299" s="433"/>
      <c r="CD299" s="433"/>
      <c r="CE299" s="433"/>
      <c r="CF299" s="443"/>
      <c r="CH299" s="431"/>
      <c r="CS299" s="449"/>
      <c r="CT299" s="433"/>
      <c r="CU299" s="433"/>
      <c r="CV299" s="433"/>
      <c r="CW299" s="433"/>
      <c r="CX299" s="433"/>
      <c r="CY299" s="433"/>
      <c r="CZ299" s="433"/>
      <c r="DA299" s="433"/>
      <c r="DB299" s="433"/>
      <c r="DC299" s="433"/>
      <c r="DD299" s="433"/>
      <c r="DE299" s="1598"/>
      <c r="DF299" s="1599"/>
      <c r="DG299" s="1599"/>
      <c r="DH299" s="1599"/>
      <c r="DI299" s="1599"/>
      <c r="DJ299" s="1599"/>
      <c r="DK299" s="1599"/>
      <c r="DL299" s="1599"/>
      <c r="DM299" s="1599"/>
      <c r="DN299" s="1599"/>
      <c r="DO299" s="1599"/>
      <c r="DP299" s="1599"/>
      <c r="DQ299" s="1599"/>
      <c r="DR299" s="1599"/>
      <c r="DS299" s="1599"/>
      <c r="DT299" s="1599"/>
      <c r="DU299" s="1599"/>
      <c r="DV299" s="1599"/>
      <c r="DW299" s="1599"/>
      <c r="DX299" s="1599"/>
      <c r="DY299" s="1599"/>
      <c r="DZ299" s="1599"/>
      <c r="EA299" s="1599"/>
      <c r="EB299" s="1599"/>
      <c r="EC299" s="1599"/>
      <c r="ED299" s="1599"/>
      <c r="EE299" s="1599"/>
      <c r="EF299" s="1599"/>
      <c r="EG299" s="1599"/>
      <c r="EH299" s="1599"/>
      <c r="EI299" s="1599"/>
      <c r="EJ299" s="1599"/>
      <c r="EK299" s="1599"/>
      <c r="EL299" s="1599"/>
      <c r="EM299" s="1599"/>
      <c r="EN299" s="1599"/>
      <c r="EO299" s="1599"/>
      <c r="EP299" s="1599"/>
      <c r="EQ299" s="1599"/>
      <c r="ER299" s="1599"/>
      <c r="ES299" s="1599"/>
      <c r="ET299" s="1599"/>
      <c r="EU299" s="1599"/>
      <c r="EV299" s="1599"/>
      <c r="EW299" s="1599"/>
      <c r="EX299" s="1599"/>
      <c r="EY299" s="1599"/>
      <c r="EZ299" s="1599"/>
      <c r="FA299" s="1599"/>
      <c r="FB299" s="1599"/>
      <c r="FC299" s="1599"/>
      <c r="FD299" s="1599"/>
      <c r="FE299" s="1599"/>
      <c r="FF299" s="1599"/>
      <c r="FG299" s="1599"/>
      <c r="FH299" s="1599"/>
      <c r="FI299" s="1599"/>
      <c r="FJ299" s="1600"/>
      <c r="FK299" s="433"/>
      <c r="FL299" s="433"/>
      <c r="FM299" s="433"/>
      <c r="FN299" s="433"/>
      <c r="FO299" s="433"/>
      <c r="FP299" s="433"/>
      <c r="FQ299" s="433"/>
      <c r="FR299" s="433"/>
      <c r="FS299" s="433"/>
      <c r="FT299" s="433"/>
      <c r="FU299" s="433"/>
      <c r="FV299" s="443"/>
    </row>
    <row r="300" spans="3:178" ht="3.75" customHeight="1" x14ac:dyDescent="0.15">
      <c r="C300" s="449"/>
      <c r="D300" s="433"/>
      <c r="E300" s="433"/>
      <c r="F300" s="433"/>
      <c r="G300" s="433"/>
      <c r="H300" s="433"/>
      <c r="I300" s="433"/>
      <c r="J300" s="433"/>
      <c r="K300" s="433"/>
      <c r="L300" s="433"/>
      <c r="M300" s="433"/>
      <c r="N300" s="433"/>
      <c r="O300" s="1598"/>
      <c r="P300" s="1599"/>
      <c r="Q300" s="1599"/>
      <c r="R300" s="1599"/>
      <c r="S300" s="1599"/>
      <c r="T300" s="1599"/>
      <c r="U300" s="1599"/>
      <c r="V300" s="1599"/>
      <c r="W300" s="1599"/>
      <c r="X300" s="1599"/>
      <c r="Y300" s="1599"/>
      <c r="Z300" s="1599"/>
      <c r="AA300" s="1599"/>
      <c r="AB300" s="1599"/>
      <c r="AC300" s="1599"/>
      <c r="AD300" s="1599"/>
      <c r="AE300" s="1599"/>
      <c r="AF300" s="1599"/>
      <c r="AG300" s="1599"/>
      <c r="AH300" s="1599"/>
      <c r="AI300" s="1599"/>
      <c r="AJ300" s="1599"/>
      <c r="AK300" s="1599"/>
      <c r="AL300" s="1599"/>
      <c r="AM300" s="1599"/>
      <c r="AN300" s="1599"/>
      <c r="AO300" s="1599"/>
      <c r="AP300" s="1599"/>
      <c r="AQ300" s="1599"/>
      <c r="AR300" s="1599"/>
      <c r="AS300" s="1599"/>
      <c r="AT300" s="1599"/>
      <c r="AU300" s="1599"/>
      <c r="AV300" s="1599"/>
      <c r="AW300" s="1599"/>
      <c r="AX300" s="1599"/>
      <c r="AY300" s="1599"/>
      <c r="AZ300" s="1599"/>
      <c r="BA300" s="1599"/>
      <c r="BB300" s="1599"/>
      <c r="BC300" s="1599"/>
      <c r="BD300" s="1599"/>
      <c r="BE300" s="1599"/>
      <c r="BF300" s="1599"/>
      <c r="BG300" s="1599"/>
      <c r="BH300" s="1599"/>
      <c r="BI300" s="1599"/>
      <c r="BJ300" s="1599"/>
      <c r="BK300" s="1599"/>
      <c r="BL300" s="1599"/>
      <c r="BM300" s="1599"/>
      <c r="BN300" s="1599"/>
      <c r="BO300" s="1599"/>
      <c r="BP300" s="1599"/>
      <c r="BQ300" s="1599"/>
      <c r="BR300" s="1599"/>
      <c r="BS300" s="1599"/>
      <c r="BT300" s="1600"/>
      <c r="BU300" s="433"/>
      <c r="BV300" s="433"/>
      <c r="BW300" s="433"/>
      <c r="BX300" s="433"/>
      <c r="BY300" s="433"/>
      <c r="BZ300" s="433"/>
      <c r="CA300" s="433"/>
      <c r="CB300" s="433"/>
      <c r="CC300" s="433"/>
      <c r="CD300" s="433"/>
      <c r="CE300" s="433"/>
      <c r="CF300" s="443"/>
      <c r="CH300" s="431"/>
      <c r="CS300" s="449"/>
      <c r="CT300" s="433"/>
      <c r="CU300" s="433"/>
      <c r="CV300" s="433"/>
      <c r="CW300" s="433"/>
      <c r="CX300" s="433"/>
      <c r="CY300" s="433"/>
      <c r="CZ300" s="433"/>
      <c r="DA300" s="433"/>
      <c r="DB300" s="433"/>
      <c r="DC300" s="433"/>
      <c r="DD300" s="433"/>
      <c r="DE300" s="1598"/>
      <c r="DF300" s="1599"/>
      <c r="DG300" s="1599"/>
      <c r="DH300" s="1599"/>
      <c r="DI300" s="1599"/>
      <c r="DJ300" s="1599"/>
      <c r="DK300" s="1599"/>
      <c r="DL300" s="1599"/>
      <c r="DM300" s="1599"/>
      <c r="DN300" s="1599"/>
      <c r="DO300" s="1599"/>
      <c r="DP300" s="1599"/>
      <c r="DQ300" s="1599"/>
      <c r="DR300" s="1599"/>
      <c r="DS300" s="1599"/>
      <c r="DT300" s="1599"/>
      <c r="DU300" s="1599"/>
      <c r="DV300" s="1599"/>
      <c r="DW300" s="1599"/>
      <c r="DX300" s="1599"/>
      <c r="DY300" s="1599"/>
      <c r="DZ300" s="1599"/>
      <c r="EA300" s="1599"/>
      <c r="EB300" s="1599"/>
      <c r="EC300" s="1599"/>
      <c r="ED300" s="1599"/>
      <c r="EE300" s="1599"/>
      <c r="EF300" s="1599"/>
      <c r="EG300" s="1599"/>
      <c r="EH300" s="1599"/>
      <c r="EI300" s="1599"/>
      <c r="EJ300" s="1599"/>
      <c r="EK300" s="1599"/>
      <c r="EL300" s="1599"/>
      <c r="EM300" s="1599"/>
      <c r="EN300" s="1599"/>
      <c r="EO300" s="1599"/>
      <c r="EP300" s="1599"/>
      <c r="EQ300" s="1599"/>
      <c r="ER300" s="1599"/>
      <c r="ES300" s="1599"/>
      <c r="ET300" s="1599"/>
      <c r="EU300" s="1599"/>
      <c r="EV300" s="1599"/>
      <c r="EW300" s="1599"/>
      <c r="EX300" s="1599"/>
      <c r="EY300" s="1599"/>
      <c r="EZ300" s="1599"/>
      <c r="FA300" s="1599"/>
      <c r="FB300" s="1599"/>
      <c r="FC300" s="1599"/>
      <c r="FD300" s="1599"/>
      <c r="FE300" s="1599"/>
      <c r="FF300" s="1599"/>
      <c r="FG300" s="1599"/>
      <c r="FH300" s="1599"/>
      <c r="FI300" s="1599"/>
      <c r="FJ300" s="1600"/>
      <c r="FK300" s="433"/>
      <c r="FL300" s="433"/>
      <c r="FM300" s="433"/>
      <c r="FN300" s="433"/>
      <c r="FO300" s="433"/>
      <c r="FP300" s="433"/>
      <c r="FQ300" s="433"/>
      <c r="FR300" s="433"/>
      <c r="FS300" s="433"/>
      <c r="FT300" s="433"/>
      <c r="FU300" s="433"/>
      <c r="FV300" s="443"/>
    </row>
    <row r="301" spans="3:178" ht="3.75" customHeight="1" x14ac:dyDescent="0.15">
      <c r="C301" s="449"/>
      <c r="D301" s="433"/>
      <c r="E301" s="433"/>
      <c r="F301" s="433"/>
      <c r="G301" s="433"/>
      <c r="H301" s="433"/>
      <c r="I301" s="433"/>
      <c r="J301" s="433"/>
      <c r="K301" s="433"/>
      <c r="L301" s="433"/>
      <c r="M301" s="433"/>
      <c r="N301" s="433"/>
      <c r="O301" s="1598"/>
      <c r="P301" s="1599"/>
      <c r="Q301" s="1599"/>
      <c r="R301" s="1599"/>
      <c r="S301" s="1599"/>
      <c r="T301" s="1599"/>
      <c r="U301" s="1599"/>
      <c r="V301" s="1599"/>
      <c r="W301" s="1599"/>
      <c r="X301" s="1599"/>
      <c r="Y301" s="1599"/>
      <c r="Z301" s="1599"/>
      <c r="AA301" s="1599"/>
      <c r="AB301" s="1599"/>
      <c r="AC301" s="1599"/>
      <c r="AD301" s="1599"/>
      <c r="AE301" s="1599"/>
      <c r="AF301" s="1599"/>
      <c r="AG301" s="1599"/>
      <c r="AH301" s="1599"/>
      <c r="AI301" s="1599"/>
      <c r="AJ301" s="1599"/>
      <c r="AK301" s="1599"/>
      <c r="AL301" s="1599"/>
      <c r="AM301" s="1599"/>
      <c r="AN301" s="1599"/>
      <c r="AO301" s="1599"/>
      <c r="AP301" s="1599"/>
      <c r="AQ301" s="1599"/>
      <c r="AR301" s="1599"/>
      <c r="AS301" s="1599"/>
      <c r="AT301" s="1599"/>
      <c r="AU301" s="1599"/>
      <c r="AV301" s="1599"/>
      <c r="AW301" s="1599"/>
      <c r="AX301" s="1599"/>
      <c r="AY301" s="1599"/>
      <c r="AZ301" s="1599"/>
      <c r="BA301" s="1599"/>
      <c r="BB301" s="1599"/>
      <c r="BC301" s="1599"/>
      <c r="BD301" s="1599"/>
      <c r="BE301" s="1599"/>
      <c r="BF301" s="1599"/>
      <c r="BG301" s="1599"/>
      <c r="BH301" s="1599"/>
      <c r="BI301" s="1599"/>
      <c r="BJ301" s="1599"/>
      <c r="BK301" s="1599"/>
      <c r="BL301" s="1599"/>
      <c r="BM301" s="1599"/>
      <c r="BN301" s="1599"/>
      <c r="BO301" s="1599"/>
      <c r="BP301" s="1599"/>
      <c r="BQ301" s="1599"/>
      <c r="BR301" s="1599"/>
      <c r="BS301" s="1599"/>
      <c r="BT301" s="1600"/>
      <c r="BU301" s="433"/>
      <c r="BV301" s="433"/>
      <c r="BW301" s="433"/>
      <c r="BX301" s="433"/>
      <c r="BY301" s="433"/>
      <c r="BZ301" s="433"/>
      <c r="CA301" s="433"/>
      <c r="CB301" s="433"/>
      <c r="CC301" s="433"/>
      <c r="CD301" s="433"/>
      <c r="CE301" s="433"/>
      <c r="CF301" s="443"/>
      <c r="CH301" s="431"/>
      <c r="CS301" s="449"/>
      <c r="CT301" s="433"/>
      <c r="CU301" s="433"/>
      <c r="CV301" s="433"/>
      <c r="CW301" s="433"/>
      <c r="CX301" s="433"/>
      <c r="CY301" s="433"/>
      <c r="CZ301" s="433"/>
      <c r="DA301" s="433"/>
      <c r="DB301" s="433"/>
      <c r="DC301" s="433"/>
      <c r="DD301" s="433"/>
      <c r="DE301" s="1598"/>
      <c r="DF301" s="1599"/>
      <c r="DG301" s="1599"/>
      <c r="DH301" s="1599"/>
      <c r="DI301" s="1599"/>
      <c r="DJ301" s="1599"/>
      <c r="DK301" s="1599"/>
      <c r="DL301" s="1599"/>
      <c r="DM301" s="1599"/>
      <c r="DN301" s="1599"/>
      <c r="DO301" s="1599"/>
      <c r="DP301" s="1599"/>
      <c r="DQ301" s="1599"/>
      <c r="DR301" s="1599"/>
      <c r="DS301" s="1599"/>
      <c r="DT301" s="1599"/>
      <c r="DU301" s="1599"/>
      <c r="DV301" s="1599"/>
      <c r="DW301" s="1599"/>
      <c r="DX301" s="1599"/>
      <c r="DY301" s="1599"/>
      <c r="DZ301" s="1599"/>
      <c r="EA301" s="1599"/>
      <c r="EB301" s="1599"/>
      <c r="EC301" s="1599"/>
      <c r="ED301" s="1599"/>
      <c r="EE301" s="1599"/>
      <c r="EF301" s="1599"/>
      <c r="EG301" s="1599"/>
      <c r="EH301" s="1599"/>
      <c r="EI301" s="1599"/>
      <c r="EJ301" s="1599"/>
      <c r="EK301" s="1599"/>
      <c r="EL301" s="1599"/>
      <c r="EM301" s="1599"/>
      <c r="EN301" s="1599"/>
      <c r="EO301" s="1599"/>
      <c r="EP301" s="1599"/>
      <c r="EQ301" s="1599"/>
      <c r="ER301" s="1599"/>
      <c r="ES301" s="1599"/>
      <c r="ET301" s="1599"/>
      <c r="EU301" s="1599"/>
      <c r="EV301" s="1599"/>
      <c r="EW301" s="1599"/>
      <c r="EX301" s="1599"/>
      <c r="EY301" s="1599"/>
      <c r="EZ301" s="1599"/>
      <c r="FA301" s="1599"/>
      <c r="FB301" s="1599"/>
      <c r="FC301" s="1599"/>
      <c r="FD301" s="1599"/>
      <c r="FE301" s="1599"/>
      <c r="FF301" s="1599"/>
      <c r="FG301" s="1599"/>
      <c r="FH301" s="1599"/>
      <c r="FI301" s="1599"/>
      <c r="FJ301" s="1600"/>
      <c r="FK301" s="433"/>
      <c r="FL301" s="433"/>
      <c r="FM301" s="433"/>
      <c r="FN301" s="433"/>
      <c r="FO301" s="433"/>
      <c r="FP301" s="433"/>
      <c r="FQ301" s="433"/>
      <c r="FR301" s="433"/>
      <c r="FS301" s="433"/>
      <c r="FT301" s="433"/>
      <c r="FU301" s="433"/>
      <c r="FV301" s="443"/>
    </row>
    <row r="302" spans="3:178" ht="3.75" customHeight="1" x14ac:dyDescent="0.15">
      <c r="C302" s="449"/>
      <c r="D302" s="433"/>
      <c r="E302" s="433"/>
      <c r="F302" s="433"/>
      <c r="G302" s="433"/>
      <c r="H302" s="433"/>
      <c r="I302" s="433"/>
      <c r="J302" s="433"/>
      <c r="K302" s="433"/>
      <c r="L302" s="433"/>
      <c r="M302" s="433"/>
      <c r="N302" s="433"/>
      <c r="O302" s="1598"/>
      <c r="P302" s="1599"/>
      <c r="Q302" s="1599"/>
      <c r="R302" s="1599"/>
      <c r="S302" s="1599"/>
      <c r="T302" s="1599"/>
      <c r="U302" s="1599"/>
      <c r="V302" s="1599"/>
      <c r="W302" s="1599"/>
      <c r="X302" s="1599"/>
      <c r="Y302" s="1599"/>
      <c r="Z302" s="1599"/>
      <c r="AA302" s="1599"/>
      <c r="AB302" s="1599"/>
      <c r="AC302" s="1599"/>
      <c r="AD302" s="1599"/>
      <c r="AE302" s="1599"/>
      <c r="AF302" s="1599"/>
      <c r="AG302" s="1599"/>
      <c r="AH302" s="1599"/>
      <c r="AI302" s="1599"/>
      <c r="AJ302" s="1599"/>
      <c r="AK302" s="1599"/>
      <c r="AL302" s="1599"/>
      <c r="AM302" s="1599"/>
      <c r="AN302" s="1599"/>
      <c r="AO302" s="1599"/>
      <c r="AP302" s="1599"/>
      <c r="AQ302" s="1599"/>
      <c r="AR302" s="1599"/>
      <c r="AS302" s="1599"/>
      <c r="AT302" s="1599"/>
      <c r="AU302" s="1599"/>
      <c r="AV302" s="1599"/>
      <c r="AW302" s="1599"/>
      <c r="AX302" s="1599"/>
      <c r="AY302" s="1599"/>
      <c r="AZ302" s="1599"/>
      <c r="BA302" s="1599"/>
      <c r="BB302" s="1599"/>
      <c r="BC302" s="1599"/>
      <c r="BD302" s="1599"/>
      <c r="BE302" s="1599"/>
      <c r="BF302" s="1599"/>
      <c r="BG302" s="1599"/>
      <c r="BH302" s="1599"/>
      <c r="BI302" s="1599"/>
      <c r="BJ302" s="1599"/>
      <c r="BK302" s="1599"/>
      <c r="BL302" s="1599"/>
      <c r="BM302" s="1599"/>
      <c r="BN302" s="1599"/>
      <c r="BO302" s="1599"/>
      <c r="BP302" s="1599"/>
      <c r="BQ302" s="1599"/>
      <c r="BR302" s="1599"/>
      <c r="BS302" s="1599"/>
      <c r="BT302" s="1600"/>
      <c r="BU302" s="433"/>
      <c r="BV302" s="433"/>
      <c r="BW302" s="433"/>
      <c r="BX302" s="433"/>
      <c r="BY302" s="433"/>
      <c r="BZ302" s="433"/>
      <c r="CA302" s="433"/>
      <c r="CB302" s="433"/>
      <c r="CC302" s="433"/>
      <c r="CD302" s="433"/>
      <c r="CE302" s="433"/>
      <c r="CF302" s="443"/>
      <c r="CH302" s="431"/>
      <c r="CS302" s="449"/>
      <c r="CT302" s="433"/>
      <c r="CU302" s="433"/>
      <c r="CV302" s="433"/>
      <c r="CW302" s="433"/>
      <c r="CX302" s="433"/>
      <c r="CY302" s="433"/>
      <c r="CZ302" s="433"/>
      <c r="DA302" s="433"/>
      <c r="DB302" s="433"/>
      <c r="DC302" s="433"/>
      <c r="DD302" s="433"/>
      <c r="DE302" s="1598"/>
      <c r="DF302" s="1599"/>
      <c r="DG302" s="1599"/>
      <c r="DH302" s="1599"/>
      <c r="DI302" s="1599"/>
      <c r="DJ302" s="1599"/>
      <c r="DK302" s="1599"/>
      <c r="DL302" s="1599"/>
      <c r="DM302" s="1599"/>
      <c r="DN302" s="1599"/>
      <c r="DO302" s="1599"/>
      <c r="DP302" s="1599"/>
      <c r="DQ302" s="1599"/>
      <c r="DR302" s="1599"/>
      <c r="DS302" s="1599"/>
      <c r="DT302" s="1599"/>
      <c r="DU302" s="1599"/>
      <c r="DV302" s="1599"/>
      <c r="DW302" s="1599"/>
      <c r="DX302" s="1599"/>
      <c r="DY302" s="1599"/>
      <c r="DZ302" s="1599"/>
      <c r="EA302" s="1599"/>
      <c r="EB302" s="1599"/>
      <c r="EC302" s="1599"/>
      <c r="ED302" s="1599"/>
      <c r="EE302" s="1599"/>
      <c r="EF302" s="1599"/>
      <c r="EG302" s="1599"/>
      <c r="EH302" s="1599"/>
      <c r="EI302" s="1599"/>
      <c r="EJ302" s="1599"/>
      <c r="EK302" s="1599"/>
      <c r="EL302" s="1599"/>
      <c r="EM302" s="1599"/>
      <c r="EN302" s="1599"/>
      <c r="EO302" s="1599"/>
      <c r="EP302" s="1599"/>
      <c r="EQ302" s="1599"/>
      <c r="ER302" s="1599"/>
      <c r="ES302" s="1599"/>
      <c r="ET302" s="1599"/>
      <c r="EU302" s="1599"/>
      <c r="EV302" s="1599"/>
      <c r="EW302" s="1599"/>
      <c r="EX302" s="1599"/>
      <c r="EY302" s="1599"/>
      <c r="EZ302" s="1599"/>
      <c r="FA302" s="1599"/>
      <c r="FB302" s="1599"/>
      <c r="FC302" s="1599"/>
      <c r="FD302" s="1599"/>
      <c r="FE302" s="1599"/>
      <c r="FF302" s="1599"/>
      <c r="FG302" s="1599"/>
      <c r="FH302" s="1599"/>
      <c r="FI302" s="1599"/>
      <c r="FJ302" s="1600"/>
      <c r="FK302" s="433"/>
      <c r="FL302" s="433"/>
      <c r="FM302" s="433"/>
      <c r="FN302" s="433"/>
      <c r="FO302" s="433"/>
      <c r="FP302" s="433"/>
      <c r="FQ302" s="433"/>
      <c r="FR302" s="433"/>
      <c r="FS302" s="433"/>
      <c r="FT302" s="433"/>
      <c r="FU302" s="433"/>
      <c r="FV302" s="443"/>
    </row>
    <row r="303" spans="3:178" ht="3.75" customHeight="1" x14ac:dyDescent="0.15">
      <c r="C303" s="449"/>
      <c r="D303" s="433"/>
      <c r="E303" s="433"/>
      <c r="F303" s="433"/>
      <c r="G303" s="433"/>
      <c r="H303" s="433"/>
      <c r="I303" s="433"/>
      <c r="J303" s="433"/>
      <c r="K303" s="433"/>
      <c r="L303" s="433"/>
      <c r="M303" s="433"/>
      <c r="N303" s="433"/>
      <c r="O303" s="1598"/>
      <c r="P303" s="1599"/>
      <c r="Q303" s="1599"/>
      <c r="R303" s="1599"/>
      <c r="S303" s="1599"/>
      <c r="T303" s="1599"/>
      <c r="U303" s="1599"/>
      <c r="V303" s="1599"/>
      <c r="W303" s="1599"/>
      <c r="X303" s="1599"/>
      <c r="Y303" s="1599"/>
      <c r="Z303" s="1599"/>
      <c r="AA303" s="1599"/>
      <c r="AB303" s="1599"/>
      <c r="AC303" s="1599"/>
      <c r="AD303" s="1599"/>
      <c r="AE303" s="1599"/>
      <c r="AF303" s="1599"/>
      <c r="AG303" s="1599"/>
      <c r="AH303" s="1599"/>
      <c r="AI303" s="1599"/>
      <c r="AJ303" s="1599"/>
      <c r="AK303" s="1599"/>
      <c r="AL303" s="1599"/>
      <c r="AM303" s="1599"/>
      <c r="AN303" s="1599"/>
      <c r="AO303" s="1599"/>
      <c r="AP303" s="1599"/>
      <c r="AQ303" s="1599"/>
      <c r="AR303" s="1599"/>
      <c r="AS303" s="1599"/>
      <c r="AT303" s="1599"/>
      <c r="AU303" s="1599"/>
      <c r="AV303" s="1599"/>
      <c r="AW303" s="1599"/>
      <c r="AX303" s="1599"/>
      <c r="AY303" s="1599"/>
      <c r="AZ303" s="1599"/>
      <c r="BA303" s="1599"/>
      <c r="BB303" s="1599"/>
      <c r="BC303" s="1599"/>
      <c r="BD303" s="1599"/>
      <c r="BE303" s="1599"/>
      <c r="BF303" s="1599"/>
      <c r="BG303" s="1599"/>
      <c r="BH303" s="1599"/>
      <c r="BI303" s="1599"/>
      <c r="BJ303" s="1599"/>
      <c r="BK303" s="1599"/>
      <c r="BL303" s="1599"/>
      <c r="BM303" s="1599"/>
      <c r="BN303" s="1599"/>
      <c r="BO303" s="1599"/>
      <c r="BP303" s="1599"/>
      <c r="BQ303" s="1599"/>
      <c r="BR303" s="1599"/>
      <c r="BS303" s="1599"/>
      <c r="BT303" s="1600"/>
      <c r="BU303" s="433"/>
      <c r="BV303" s="433"/>
      <c r="BW303" s="433"/>
      <c r="BX303" s="433"/>
      <c r="BY303" s="433"/>
      <c r="BZ303" s="433"/>
      <c r="CA303" s="433"/>
      <c r="CB303" s="433"/>
      <c r="CC303" s="433"/>
      <c r="CD303" s="433"/>
      <c r="CE303" s="433"/>
      <c r="CF303" s="443"/>
      <c r="CH303" s="431"/>
      <c r="CS303" s="449"/>
      <c r="CT303" s="433"/>
      <c r="CU303" s="433"/>
      <c r="CV303" s="433"/>
      <c r="CW303" s="433"/>
      <c r="CX303" s="433"/>
      <c r="CY303" s="433"/>
      <c r="CZ303" s="433"/>
      <c r="DA303" s="433"/>
      <c r="DB303" s="433"/>
      <c r="DC303" s="433"/>
      <c r="DD303" s="433"/>
      <c r="DE303" s="1598"/>
      <c r="DF303" s="1599"/>
      <c r="DG303" s="1599"/>
      <c r="DH303" s="1599"/>
      <c r="DI303" s="1599"/>
      <c r="DJ303" s="1599"/>
      <c r="DK303" s="1599"/>
      <c r="DL303" s="1599"/>
      <c r="DM303" s="1599"/>
      <c r="DN303" s="1599"/>
      <c r="DO303" s="1599"/>
      <c r="DP303" s="1599"/>
      <c r="DQ303" s="1599"/>
      <c r="DR303" s="1599"/>
      <c r="DS303" s="1599"/>
      <c r="DT303" s="1599"/>
      <c r="DU303" s="1599"/>
      <c r="DV303" s="1599"/>
      <c r="DW303" s="1599"/>
      <c r="DX303" s="1599"/>
      <c r="DY303" s="1599"/>
      <c r="DZ303" s="1599"/>
      <c r="EA303" s="1599"/>
      <c r="EB303" s="1599"/>
      <c r="EC303" s="1599"/>
      <c r="ED303" s="1599"/>
      <c r="EE303" s="1599"/>
      <c r="EF303" s="1599"/>
      <c r="EG303" s="1599"/>
      <c r="EH303" s="1599"/>
      <c r="EI303" s="1599"/>
      <c r="EJ303" s="1599"/>
      <c r="EK303" s="1599"/>
      <c r="EL303" s="1599"/>
      <c r="EM303" s="1599"/>
      <c r="EN303" s="1599"/>
      <c r="EO303" s="1599"/>
      <c r="EP303" s="1599"/>
      <c r="EQ303" s="1599"/>
      <c r="ER303" s="1599"/>
      <c r="ES303" s="1599"/>
      <c r="ET303" s="1599"/>
      <c r="EU303" s="1599"/>
      <c r="EV303" s="1599"/>
      <c r="EW303" s="1599"/>
      <c r="EX303" s="1599"/>
      <c r="EY303" s="1599"/>
      <c r="EZ303" s="1599"/>
      <c r="FA303" s="1599"/>
      <c r="FB303" s="1599"/>
      <c r="FC303" s="1599"/>
      <c r="FD303" s="1599"/>
      <c r="FE303" s="1599"/>
      <c r="FF303" s="1599"/>
      <c r="FG303" s="1599"/>
      <c r="FH303" s="1599"/>
      <c r="FI303" s="1599"/>
      <c r="FJ303" s="1600"/>
      <c r="FK303" s="433"/>
      <c r="FL303" s="433"/>
      <c r="FM303" s="433"/>
      <c r="FN303" s="433"/>
      <c r="FO303" s="433"/>
      <c r="FP303" s="433"/>
      <c r="FQ303" s="433"/>
      <c r="FR303" s="433"/>
      <c r="FS303" s="433"/>
      <c r="FT303" s="433"/>
      <c r="FU303" s="433"/>
      <c r="FV303" s="443"/>
    </row>
    <row r="304" spans="3:178" ht="3.75" customHeight="1" x14ac:dyDescent="0.15">
      <c r="C304" s="449"/>
      <c r="D304" s="455"/>
      <c r="E304" s="455"/>
      <c r="F304" s="455"/>
      <c r="G304" s="455"/>
      <c r="H304" s="455"/>
      <c r="I304" s="455"/>
      <c r="J304" s="455"/>
      <c r="K304" s="455"/>
      <c r="L304" s="455"/>
      <c r="M304" s="455"/>
      <c r="N304" s="455"/>
      <c r="O304" s="1598"/>
      <c r="P304" s="1599"/>
      <c r="Q304" s="1599"/>
      <c r="R304" s="1599"/>
      <c r="S304" s="1599"/>
      <c r="T304" s="1599"/>
      <c r="U304" s="1599"/>
      <c r="V304" s="1599"/>
      <c r="W304" s="1599"/>
      <c r="X304" s="1599"/>
      <c r="Y304" s="1599"/>
      <c r="Z304" s="1599"/>
      <c r="AA304" s="1599"/>
      <c r="AB304" s="1599"/>
      <c r="AC304" s="1599"/>
      <c r="AD304" s="1599"/>
      <c r="AE304" s="1599"/>
      <c r="AF304" s="1599"/>
      <c r="AG304" s="1599"/>
      <c r="AH304" s="1599"/>
      <c r="AI304" s="1599"/>
      <c r="AJ304" s="1599"/>
      <c r="AK304" s="1599"/>
      <c r="AL304" s="1599"/>
      <c r="AM304" s="1599"/>
      <c r="AN304" s="1599"/>
      <c r="AO304" s="1599"/>
      <c r="AP304" s="1599"/>
      <c r="AQ304" s="1599"/>
      <c r="AR304" s="1599"/>
      <c r="AS304" s="1599"/>
      <c r="AT304" s="1599"/>
      <c r="AU304" s="1599"/>
      <c r="AV304" s="1599"/>
      <c r="AW304" s="1599"/>
      <c r="AX304" s="1599"/>
      <c r="AY304" s="1599"/>
      <c r="AZ304" s="1599"/>
      <c r="BA304" s="1599"/>
      <c r="BB304" s="1599"/>
      <c r="BC304" s="1599"/>
      <c r="BD304" s="1599"/>
      <c r="BE304" s="1599"/>
      <c r="BF304" s="1599"/>
      <c r="BG304" s="1599"/>
      <c r="BH304" s="1599"/>
      <c r="BI304" s="1599"/>
      <c r="BJ304" s="1599"/>
      <c r="BK304" s="1599"/>
      <c r="BL304" s="1599"/>
      <c r="BM304" s="1599"/>
      <c r="BN304" s="1599"/>
      <c r="BO304" s="1599"/>
      <c r="BP304" s="1599"/>
      <c r="BQ304" s="1599"/>
      <c r="BR304" s="1599"/>
      <c r="BS304" s="1599"/>
      <c r="BT304" s="1600"/>
      <c r="BU304" s="455"/>
      <c r="BV304" s="455"/>
      <c r="BW304" s="455"/>
      <c r="BX304" s="455"/>
      <c r="BY304" s="455"/>
      <c r="BZ304" s="455"/>
      <c r="CA304" s="455"/>
      <c r="CB304" s="455"/>
      <c r="CC304" s="455"/>
      <c r="CD304" s="455"/>
      <c r="CE304" s="455"/>
      <c r="CF304" s="456"/>
      <c r="CH304" s="431"/>
      <c r="CS304" s="449"/>
      <c r="CT304" s="455"/>
      <c r="CU304" s="455"/>
      <c r="CV304" s="455"/>
      <c r="CW304" s="455"/>
      <c r="CX304" s="455"/>
      <c r="CY304" s="455"/>
      <c r="CZ304" s="455"/>
      <c r="DA304" s="455"/>
      <c r="DB304" s="455"/>
      <c r="DC304" s="455"/>
      <c r="DD304" s="455"/>
      <c r="DE304" s="1598"/>
      <c r="DF304" s="1599"/>
      <c r="DG304" s="1599"/>
      <c r="DH304" s="1599"/>
      <c r="DI304" s="1599"/>
      <c r="DJ304" s="1599"/>
      <c r="DK304" s="1599"/>
      <c r="DL304" s="1599"/>
      <c r="DM304" s="1599"/>
      <c r="DN304" s="1599"/>
      <c r="DO304" s="1599"/>
      <c r="DP304" s="1599"/>
      <c r="DQ304" s="1599"/>
      <c r="DR304" s="1599"/>
      <c r="DS304" s="1599"/>
      <c r="DT304" s="1599"/>
      <c r="DU304" s="1599"/>
      <c r="DV304" s="1599"/>
      <c r="DW304" s="1599"/>
      <c r="DX304" s="1599"/>
      <c r="DY304" s="1599"/>
      <c r="DZ304" s="1599"/>
      <c r="EA304" s="1599"/>
      <c r="EB304" s="1599"/>
      <c r="EC304" s="1599"/>
      <c r="ED304" s="1599"/>
      <c r="EE304" s="1599"/>
      <c r="EF304" s="1599"/>
      <c r="EG304" s="1599"/>
      <c r="EH304" s="1599"/>
      <c r="EI304" s="1599"/>
      <c r="EJ304" s="1599"/>
      <c r="EK304" s="1599"/>
      <c r="EL304" s="1599"/>
      <c r="EM304" s="1599"/>
      <c r="EN304" s="1599"/>
      <c r="EO304" s="1599"/>
      <c r="EP304" s="1599"/>
      <c r="EQ304" s="1599"/>
      <c r="ER304" s="1599"/>
      <c r="ES304" s="1599"/>
      <c r="ET304" s="1599"/>
      <c r="EU304" s="1599"/>
      <c r="EV304" s="1599"/>
      <c r="EW304" s="1599"/>
      <c r="EX304" s="1599"/>
      <c r="EY304" s="1599"/>
      <c r="EZ304" s="1599"/>
      <c r="FA304" s="1599"/>
      <c r="FB304" s="1599"/>
      <c r="FC304" s="1599"/>
      <c r="FD304" s="1599"/>
      <c r="FE304" s="1599"/>
      <c r="FF304" s="1599"/>
      <c r="FG304" s="1599"/>
      <c r="FH304" s="1599"/>
      <c r="FI304" s="1599"/>
      <c r="FJ304" s="1600"/>
      <c r="FK304" s="455"/>
      <c r="FL304" s="455"/>
      <c r="FM304" s="455"/>
      <c r="FN304" s="455"/>
      <c r="FO304" s="455"/>
      <c r="FP304" s="455"/>
      <c r="FQ304" s="455"/>
      <c r="FR304" s="455"/>
      <c r="FS304" s="455"/>
      <c r="FT304" s="455"/>
      <c r="FU304" s="455"/>
      <c r="FV304" s="456"/>
    </row>
    <row r="305" spans="3:178" ht="3.75" customHeight="1" x14ac:dyDescent="0.15">
      <c r="C305" s="449"/>
      <c r="D305" s="455"/>
      <c r="E305" s="455"/>
      <c r="F305" s="455"/>
      <c r="G305" s="455"/>
      <c r="H305" s="455"/>
      <c r="I305" s="455"/>
      <c r="J305" s="455"/>
      <c r="K305" s="455"/>
      <c r="L305" s="455"/>
      <c r="M305" s="455"/>
      <c r="N305" s="455"/>
      <c r="O305" s="1598"/>
      <c r="P305" s="1599"/>
      <c r="Q305" s="1599"/>
      <c r="R305" s="1599"/>
      <c r="S305" s="1599"/>
      <c r="T305" s="1599"/>
      <c r="U305" s="1599"/>
      <c r="V305" s="1599"/>
      <c r="W305" s="1599"/>
      <c r="X305" s="1599"/>
      <c r="Y305" s="1599"/>
      <c r="Z305" s="1599"/>
      <c r="AA305" s="1599"/>
      <c r="AB305" s="1599"/>
      <c r="AC305" s="1599"/>
      <c r="AD305" s="1599"/>
      <c r="AE305" s="1599"/>
      <c r="AF305" s="1599"/>
      <c r="AG305" s="1599"/>
      <c r="AH305" s="1599"/>
      <c r="AI305" s="1599"/>
      <c r="AJ305" s="1599"/>
      <c r="AK305" s="1599"/>
      <c r="AL305" s="1599"/>
      <c r="AM305" s="1599"/>
      <c r="AN305" s="1599"/>
      <c r="AO305" s="1599"/>
      <c r="AP305" s="1599"/>
      <c r="AQ305" s="1599"/>
      <c r="AR305" s="1599"/>
      <c r="AS305" s="1599"/>
      <c r="AT305" s="1599"/>
      <c r="AU305" s="1599"/>
      <c r="AV305" s="1599"/>
      <c r="AW305" s="1599"/>
      <c r="AX305" s="1599"/>
      <c r="AY305" s="1599"/>
      <c r="AZ305" s="1599"/>
      <c r="BA305" s="1599"/>
      <c r="BB305" s="1599"/>
      <c r="BC305" s="1599"/>
      <c r="BD305" s="1599"/>
      <c r="BE305" s="1599"/>
      <c r="BF305" s="1599"/>
      <c r="BG305" s="1599"/>
      <c r="BH305" s="1599"/>
      <c r="BI305" s="1599"/>
      <c r="BJ305" s="1599"/>
      <c r="BK305" s="1599"/>
      <c r="BL305" s="1599"/>
      <c r="BM305" s="1599"/>
      <c r="BN305" s="1599"/>
      <c r="BO305" s="1599"/>
      <c r="BP305" s="1599"/>
      <c r="BQ305" s="1599"/>
      <c r="BR305" s="1599"/>
      <c r="BS305" s="1599"/>
      <c r="BT305" s="1600"/>
      <c r="BU305" s="455"/>
      <c r="BV305" s="455"/>
      <c r="BW305" s="455"/>
      <c r="BX305" s="455"/>
      <c r="BY305" s="455"/>
      <c r="BZ305" s="455"/>
      <c r="CA305" s="455"/>
      <c r="CB305" s="455"/>
      <c r="CC305" s="455"/>
      <c r="CD305" s="455"/>
      <c r="CE305" s="455"/>
      <c r="CF305" s="456"/>
      <c r="CH305" s="431"/>
      <c r="CS305" s="449"/>
      <c r="CT305" s="455"/>
      <c r="CU305" s="455"/>
      <c r="CV305" s="455"/>
      <c r="CW305" s="455"/>
      <c r="CX305" s="455"/>
      <c r="CY305" s="455"/>
      <c r="CZ305" s="455"/>
      <c r="DA305" s="455"/>
      <c r="DB305" s="455"/>
      <c r="DC305" s="455"/>
      <c r="DD305" s="455"/>
      <c r="DE305" s="1598"/>
      <c r="DF305" s="1599"/>
      <c r="DG305" s="1599"/>
      <c r="DH305" s="1599"/>
      <c r="DI305" s="1599"/>
      <c r="DJ305" s="1599"/>
      <c r="DK305" s="1599"/>
      <c r="DL305" s="1599"/>
      <c r="DM305" s="1599"/>
      <c r="DN305" s="1599"/>
      <c r="DO305" s="1599"/>
      <c r="DP305" s="1599"/>
      <c r="DQ305" s="1599"/>
      <c r="DR305" s="1599"/>
      <c r="DS305" s="1599"/>
      <c r="DT305" s="1599"/>
      <c r="DU305" s="1599"/>
      <c r="DV305" s="1599"/>
      <c r="DW305" s="1599"/>
      <c r="DX305" s="1599"/>
      <c r="DY305" s="1599"/>
      <c r="DZ305" s="1599"/>
      <c r="EA305" s="1599"/>
      <c r="EB305" s="1599"/>
      <c r="EC305" s="1599"/>
      <c r="ED305" s="1599"/>
      <c r="EE305" s="1599"/>
      <c r="EF305" s="1599"/>
      <c r="EG305" s="1599"/>
      <c r="EH305" s="1599"/>
      <c r="EI305" s="1599"/>
      <c r="EJ305" s="1599"/>
      <c r="EK305" s="1599"/>
      <c r="EL305" s="1599"/>
      <c r="EM305" s="1599"/>
      <c r="EN305" s="1599"/>
      <c r="EO305" s="1599"/>
      <c r="EP305" s="1599"/>
      <c r="EQ305" s="1599"/>
      <c r="ER305" s="1599"/>
      <c r="ES305" s="1599"/>
      <c r="ET305" s="1599"/>
      <c r="EU305" s="1599"/>
      <c r="EV305" s="1599"/>
      <c r="EW305" s="1599"/>
      <c r="EX305" s="1599"/>
      <c r="EY305" s="1599"/>
      <c r="EZ305" s="1599"/>
      <c r="FA305" s="1599"/>
      <c r="FB305" s="1599"/>
      <c r="FC305" s="1599"/>
      <c r="FD305" s="1599"/>
      <c r="FE305" s="1599"/>
      <c r="FF305" s="1599"/>
      <c r="FG305" s="1599"/>
      <c r="FH305" s="1599"/>
      <c r="FI305" s="1599"/>
      <c r="FJ305" s="1600"/>
      <c r="FK305" s="455"/>
      <c r="FL305" s="455"/>
      <c r="FM305" s="455"/>
      <c r="FN305" s="455"/>
      <c r="FO305" s="455"/>
      <c r="FP305" s="455"/>
      <c r="FQ305" s="455"/>
      <c r="FR305" s="455"/>
      <c r="FS305" s="455"/>
      <c r="FT305" s="455"/>
      <c r="FU305" s="455"/>
      <c r="FV305" s="456"/>
    </row>
    <row r="306" spans="3:178" ht="3.75" customHeight="1" x14ac:dyDescent="0.15">
      <c r="C306" s="449"/>
      <c r="D306" s="455"/>
      <c r="E306" s="455"/>
      <c r="F306" s="455"/>
      <c r="G306" s="455"/>
      <c r="H306" s="455"/>
      <c r="I306" s="455"/>
      <c r="J306" s="455"/>
      <c r="K306" s="455"/>
      <c r="L306" s="455"/>
      <c r="M306" s="455"/>
      <c r="N306" s="455"/>
      <c r="O306" s="1598"/>
      <c r="P306" s="1599"/>
      <c r="Q306" s="1599"/>
      <c r="R306" s="1599"/>
      <c r="S306" s="1599"/>
      <c r="T306" s="1599"/>
      <c r="U306" s="1599"/>
      <c r="V306" s="1599"/>
      <c r="W306" s="1599"/>
      <c r="X306" s="1599"/>
      <c r="Y306" s="1599"/>
      <c r="Z306" s="1599"/>
      <c r="AA306" s="1599"/>
      <c r="AB306" s="1599"/>
      <c r="AC306" s="1599"/>
      <c r="AD306" s="1599"/>
      <c r="AE306" s="1599"/>
      <c r="AF306" s="1599"/>
      <c r="AG306" s="1599"/>
      <c r="AH306" s="1599"/>
      <c r="AI306" s="1599"/>
      <c r="AJ306" s="1599"/>
      <c r="AK306" s="1599"/>
      <c r="AL306" s="1599"/>
      <c r="AM306" s="1599"/>
      <c r="AN306" s="1599"/>
      <c r="AO306" s="1599"/>
      <c r="AP306" s="1599"/>
      <c r="AQ306" s="1599"/>
      <c r="AR306" s="1599"/>
      <c r="AS306" s="1599"/>
      <c r="AT306" s="1599"/>
      <c r="AU306" s="1599"/>
      <c r="AV306" s="1599"/>
      <c r="AW306" s="1599"/>
      <c r="AX306" s="1599"/>
      <c r="AY306" s="1599"/>
      <c r="AZ306" s="1599"/>
      <c r="BA306" s="1599"/>
      <c r="BB306" s="1599"/>
      <c r="BC306" s="1599"/>
      <c r="BD306" s="1599"/>
      <c r="BE306" s="1599"/>
      <c r="BF306" s="1599"/>
      <c r="BG306" s="1599"/>
      <c r="BH306" s="1599"/>
      <c r="BI306" s="1599"/>
      <c r="BJ306" s="1599"/>
      <c r="BK306" s="1599"/>
      <c r="BL306" s="1599"/>
      <c r="BM306" s="1599"/>
      <c r="BN306" s="1599"/>
      <c r="BO306" s="1599"/>
      <c r="BP306" s="1599"/>
      <c r="BQ306" s="1599"/>
      <c r="BR306" s="1599"/>
      <c r="BS306" s="1599"/>
      <c r="BT306" s="1600"/>
      <c r="BU306" s="455"/>
      <c r="BV306" s="455"/>
      <c r="BW306" s="455"/>
      <c r="BX306" s="455"/>
      <c r="BY306" s="455"/>
      <c r="BZ306" s="455"/>
      <c r="CA306" s="455"/>
      <c r="CB306" s="455"/>
      <c r="CC306" s="455"/>
      <c r="CD306" s="455"/>
      <c r="CE306" s="455"/>
      <c r="CF306" s="456"/>
      <c r="CH306" s="431"/>
      <c r="CS306" s="449"/>
      <c r="CT306" s="455"/>
      <c r="CU306" s="455"/>
      <c r="CV306" s="455"/>
      <c r="CW306" s="455"/>
      <c r="CX306" s="455"/>
      <c r="CY306" s="455"/>
      <c r="CZ306" s="455"/>
      <c r="DA306" s="455"/>
      <c r="DB306" s="455"/>
      <c r="DC306" s="455"/>
      <c r="DD306" s="455"/>
      <c r="DE306" s="1598"/>
      <c r="DF306" s="1599"/>
      <c r="DG306" s="1599"/>
      <c r="DH306" s="1599"/>
      <c r="DI306" s="1599"/>
      <c r="DJ306" s="1599"/>
      <c r="DK306" s="1599"/>
      <c r="DL306" s="1599"/>
      <c r="DM306" s="1599"/>
      <c r="DN306" s="1599"/>
      <c r="DO306" s="1599"/>
      <c r="DP306" s="1599"/>
      <c r="DQ306" s="1599"/>
      <c r="DR306" s="1599"/>
      <c r="DS306" s="1599"/>
      <c r="DT306" s="1599"/>
      <c r="DU306" s="1599"/>
      <c r="DV306" s="1599"/>
      <c r="DW306" s="1599"/>
      <c r="DX306" s="1599"/>
      <c r="DY306" s="1599"/>
      <c r="DZ306" s="1599"/>
      <c r="EA306" s="1599"/>
      <c r="EB306" s="1599"/>
      <c r="EC306" s="1599"/>
      <c r="ED306" s="1599"/>
      <c r="EE306" s="1599"/>
      <c r="EF306" s="1599"/>
      <c r="EG306" s="1599"/>
      <c r="EH306" s="1599"/>
      <c r="EI306" s="1599"/>
      <c r="EJ306" s="1599"/>
      <c r="EK306" s="1599"/>
      <c r="EL306" s="1599"/>
      <c r="EM306" s="1599"/>
      <c r="EN306" s="1599"/>
      <c r="EO306" s="1599"/>
      <c r="EP306" s="1599"/>
      <c r="EQ306" s="1599"/>
      <c r="ER306" s="1599"/>
      <c r="ES306" s="1599"/>
      <c r="ET306" s="1599"/>
      <c r="EU306" s="1599"/>
      <c r="EV306" s="1599"/>
      <c r="EW306" s="1599"/>
      <c r="EX306" s="1599"/>
      <c r="EY306" s="1599"/>
      <c r="EZ306" s="1599"/>
      <c r="FA306" s="1599"/>
      <c r="FB306" s="1599"/>
      <c r="FC306" s="1599"/>
      <c r="FD306" s="1599"/>
      <c r="FE306" s="1599"/>
      <c r="FF306" s="1599"/>
      <c r="FG306" s="1599"/>
      <c r="FH306" s="1599"/>
      <c r="FI306" s="1599"/>
      <c r="FJ306" s="1600"/>
      <c r="FK306" s="455"/>
      <c r="FL306" s="455"/>
      <c r="FM306" s="455"/>
      <c r="FN306" s="455"/>
      <c r="FO306" s="455"/>
      <c r="FP306" s="455"/>
      <c r="FQ306" s="455"/>
      <c r="FR306" s="455"/>
      <c r="FS306" s="455"/>
      <c r="FT306" s="455"/>
      <c r="FU306" s="455"/>
      <c r="FV306" s="456"/>
    </row>
    <row r="307" spans="3:178" ht="3.75" customHeight="1" x14ac:dyDescent="0.15">
      <c r="C307" s="449"/>
      <c r="O307" s="1598"/>
      <c r="P307" s="1599"/>
      <c r="Q307" s="1599"/>
      <c r="R307" s="1599"/>
      <c r="S307" s="1599"/>
      <c r="T307" s="1599"/>
      <c r="U307" s="1599"/>
      <c r="V307" s="1599"/>
      <c r="W307" s="1599"/>
      <c r="X307" s="1599"/>
      <c r="Y307" s="1599"/>
      <c r="Z307" s="1599"/>
      <c r="AA307" s="1599"/>
      <c r="AB307" s="1599"/>
      <c r="AC307" s="1599"/>
      <c r="AD307" s="1599"/>
      <c r="AE307" s="1599"/>
      <c r="AF307" s="1599"/>
      <c r="AG307" s="1599"/>
      <c r="AH307" s="1599"/>
      <c r="AI307" s="1599"/>
      <c r="AJ307" s="1599"/>
      <c r="AK307" s="1599"/>
      <c r="AL307" s="1599"/>
      <c r="AM307" s="1599"/>
      <c r="AN307" s="1599"/>
      <c r="AO307" s="1599"/>
      <c r="AP307" s="1599"/>
      <c r="AQ307" s="1599"/>
      <c r="AR307" s="1599"/>
      <c r="AS307" s="1599"/>
      <c r="AT307" s="1599"/>
      <c r="AU307" s="1599"/>
      <c r="AV307" s="1599"/>
      <c r="AW307" s="1599"/>
      <c r="AX307" s="1599"/>
      <c r="AY307" s="1599"/>
      <c r="AZ307" s="1599"/>
      <c r="BA307" s="1599"/>
      <c r="BB307" s="1599"/>
      <c r="BC307" s="1599"/>
      <c r="BD307" s="1599"/>
      <c r="BE307" s="1599"/>
      <c r="BF307" s="1599"/>
      <c r="BG307" s="1599"/>
      <c r="BH307" s="1599"/>
      <c r="BI307" s="1599"/>
      <c r="BJ307" s="1599"/>
      <c r="BK307" s="1599"/>
      <c r="BL307" s="1599"/>
      <c r="BM307" s="1599"/>
      <c r="BN307" s="1599"/>
      <c r="BO307" s="1599"/>
      <c r="BP307" s="1599"/>
      <c r="BQ307" s="1599"/>
      <c r="BR307" s="1599"/>
      <c r="BS307" s="1599"/>
      <c r="BT307" s="1600"/>
      <c r="CF307" s="454"/>
      <c r="CH307" s="431"/>
      <c r="CS307" s="449"/>
      <c r="DE307" s="1598"/>
      <c r="DF307" s="1599"/>
      <c r="DG307" s="1599"/>
      <c r="DH307" s="1599"/>
      <c r="DI307" s="1599"/>
      <c r="DJ307" s="1599"/>
      <c r="DK307" s="1599"/>
      <c r="DL307" s="1599"/>
      <c r="DM307" s="1599"/>
      <c r="DN307" s="1599"/>
      <c r="DO307" s="1599"/>
      <c r="DP307" s="1599"/>
      <c r="DQ307" s="1599"/>
      <c r="DR307" s="1599"/>
      <c r="DS307" s="1599"/>
      <c r="DT307" s="1599"/>
      <c r="DU307" s="1599"/>
      <c r="DV307" s="1599"/>
      <c r="DW307" s="1599"/>
      <c r="DX307" s="1599"/>
      <c r="DY307" s="1599"/>
      <c r="DZ307" s="1599"/>
      <c r="EA307" s="1599"/>
      <c r="EB307" s="1599"/>
      <c r="EC307" s="1599"/>
      <c r="ED307" s="1599"/>
      <c r="EE307" s="1599"/>
      <c r="EF307" s="1599"/>
      <c r="EG307" s="1599"/>
      <c r="EH307" s="1599"/>
      <c r="EI307" s="1599"/>
      <c r="EJ307" s="1599"/>
      <c r="EK307" s="1599"/>
      <c r="EL307" s="1599"/>
      <c r="EM307" s="1599"/>
      <c r="EN307" s="1599"/>
      <c r="EO307" s="1599"/>
      <c r="EP307" s="1599"/>
      <c r="EQ307" s="1599"/>
      <c r="ER307" s="1599"/>
      <c r="ES307" s="1599"/>
      <c r="ET307" s="1599"/>
      <c r="EU307" s="1599"/>
      <c r="EV307" s="1599"/>
      <c r="EW307" s="1599"/>
      <c r="EX307" s="1599"/>
      <c r="EY307" s="1599"/>
      <c r="EZ307" s="1599"/>
      <c r="FA307" s="1599"/>
      <c r="FB307" s="1599"/>
      <c r="FC307" s="1599"/>
      <c r="FD307" s="1599"/>
      <c r="FE307" s="1599"/>
      <c r="FF307" s="1599"/>
      <c r="FG307" s="1599"/>
      <c r="FH307" s="1599"/>
      <c r="FI307" s="1599"/>
      <c r="FJ307" s="1600"/>
      <c r="FV307" s="454"/>
    </row>
    <row r="308" spans="3:178" ht="3.75" customHeight="1" x14ac:dyDescent="0.15">
      <c r="C308" s="449"/>
      <c r="D308" s="433"/>
      <c r="E308" s="457"/>
      <c r="F308" s="440"/>
      <c r="G308" s="440"/>
      <c r="H308" s="431"/>
      <c r="I308" s="457"/>
      <c r="J308" s="457"/>
      <c r="K308" s="457"/>
      <c r="L308" s="457"/>
      <c r="M308" s="457"/>
      <c r="N308" s="457"/>
      <c r="O308" s="1598"/>
      <c r="P308" s="1599"/>
      <c r="Q308" s="1599"/>
      <c r="R308" s="1599"/>
      <c r="S308" s="1599"/>
      <c r="T308" s="1599"/>
      <c r="U308" s="1599"/>
      <c r="V308" s="1599"/>
      <c r="W308" s="1599"/>
      <c r="X308" s="1599"/>
      <c r="Y308" s="1599"/>
      <c r="Z308" s="1599"/>
      <c r="AA308" s="1599"/>
      <c r="AB308" s="1599"/>
      <c r="AC308" s="1599"/>
      <c r="AD308" s="1599"/>
      <c r="AE308" s="1599"/>
      <c r="AF308" s="1599"/>
      <c r="AG308" s="1599"/>
      <c r="AH308" s="1599"/>
      <c r="AI308" s="1599"/>
      <c r="AJ308" s="1599"/>
      <c r="AK308" s="1599"/>
      <c r="AL308" s="1599"/>
      <c r="AM308" s="1599"/>
      <c r="AN308" s="1599"/>
      <c r="AO308" s="1599"/>
      <c r="AP308" s="1599"/>
      <c r="AQ308" s="1599"/>
      <c r="AR308" s="1599"/>
      <c r="AS308" s="1599"/>
      <c r="AT308" s="1599"/>
      <c r="AU308" s="1599"/>
      <c r="AV308" s="1599"/>
      <c r="AW308" s="1599"/>
      <c r="AX308" s="1599"/>
      <c r="AY308" s="1599"/>
      <c r="AZ308" s="1599"/>
      <c r="BA308" s="1599"/>
      <c r="BB308" s="1599"/>
      <c r="BC308" s="1599"/>
      <c r="BD308" s="1599"/>
      <c r="BE308" s="1599"/>
      <c r="BF308" s="1599"/>
      <c r="BG308" s="1599"/>
      <c r="BH308" s="1599"/>
      <c r="BI308" s="1599"/>
      <c r="BJ308" s="1599"/>
      <c r="BK308" s="1599"/>
      <c r="BL308" s="1599"/>
      <c r="BM308" s="1599"/>
      <c r="BN308" s="1599"/>
      <c r="BO308" s="1599"/>
      <c r="BP308" s="1599"/>
      <c r="BQ308" s="1599"/>
      <c r="BR308" s="1599"/>
      <c r="BS308" s="1599"/>
      <c r="BT308" s="1600"/>
      <c r="BU308" s="457"/>
      <c r="BV308" s="444"/>
      <c r="BW308" s="444"/>
      <c r="BX308" s="444"/>
      <c r="BY308" s="444"/>
      <c r="BZ308" s="444"/>
      <c r="CA308" s="444"/>
      <c r="CB308" s="444"/>
      <c r="CC308" s="444"/>
      <c r="CD308" s="444"/>
      <c r="CE308" s="444"/>
      <c r="CF308" s="459"/>
      <c r="CH308" s="431"/>
      <c r="CS308" s="449"/>
      <c r="CT308" s="433"/>
      <c r="CU308" s="457"/>
      <c r="CV308" s="440"/>
      <c r="CW308" s="440"/>
      <c r="CX308" s="431"/>
      <c r="CY308" s="457"/>
      <c r="CZ308" s="457"/>
      <c r="DA308" s="457"/>
      <c r="DB308" s="457"/>
      <c r="DC308" s="457"/>
      <c r="DD308" s="457"/>
      <c r="DE308" s="1598"/>
      <c r="DF308" s="1599"/>
      <c r="DG308" s="1599"/>
      <c r="DH308" s="1599"/>
      <c r="DI308" s="1599"/>
      <c r="DJ308" s="1599"/>
      <c r="DK308" s="1599"/>
      <c r="DL308" s="1599"/>
      <c r="DM308" s="1599"/>
      <c r="DN308" s="1599"/>
      <c r="DO308" s="1599"/>
      <c r="DP308" s="1599"/>
      <c r="DQ308" s="1599"/>
      <c r="DR308" s="1599"/>
      <c r="DS308" s="1599"/>
      <c r="DT308" s="1599"/>
      <c r="DU308" s="1599"/>
      <c r="DV308" s="1599"/>
      <c r="DW308" s="1599"/>
      <c r="DX308" s="1599"/>
      <c r="DY308" s="1599"/>
      <c r="DZ308" s="1599"/>
      <c r="EA308" s="1599"/>
      <c r="EB308" s="1599"/>
      <c r="EC308" s="1599"/>
      <c r="ED308" s="1599"/>
      <c r="EE308" s="1599"/>
      <c r="EF308" s="1599"/>
      <c r="EG308" s="1599"/>
      <c r="EH308" s="1599"/>
      <c r="EI308" s="1599"/>
      <c r="EJ308" s="1599"/>
      <c r="EK308" s="1599"/>
      <c r="EL308" s="1599"/>
      <c r="EM308" s="1599"/>
      <c r="EN308" s="1599"/>
      <c r="EO308" s="1599"/>
      <c r="EP308" s="1599"/>
      <c r="EQ308" s="1599"/>
      <c r="ER308" s="1599"/>
      <c r="ES308" s="1599"/>
      <c r="ET308" s="1599"/>
      <c r="EU308" s="1599"/>
      <c r="EV308" s="1599"/>
      <c r="EW308" s="1599"/>
      <c r="EX308" s="1599"/>
      <c r="EY308" s="1599"/>
      <c r="EZ308" s="1599"/>
      <c r="FA308" s="1599"/>
      <c r="FB308" s="1599"/>
      <c r="FC308" s="1599"/>
      <c r="FD308" s="1599"/>
      <c r="FE308" s="1599"/>
      <c r="FF308" s="1599"/>
      <c r="FG308" s="1599"/>
      <c r="FH308" s="1599"/>
      <c r="FI308" s="1599"/>
      <c r="FJ308" s="1600"/>
      <c r="FK308" s="457"/>
      <c r="FL308" s="444"/>
      <c r="FM308" s="444"/>
      <c r="FN308" s="444"/>
      <c r="FO308" s="444"/>
      <c r="FP308" s="444"/>
      <c r="FQ308" s="444"/>
      <c r="FR308" s="444"/>
      <c r="FS308" s="444"/>
      <c r="FT308" s="444"/>
      <c r="FU308" s="444"/>
      <c r="FV308" s="459"/>
    </row>
    <row r="309" spans="3:178" ht="3.75" customHeight="1" x14ac:dyDescent="0.15">
      <c r="C309" s="449"/>
      <c r="D309" s="433"/>
      <c r="E309" s="433"/>
      <c r="F309" s="433"/>
      <c r="G309" s="433"/>
      <c r="H309" s="433"/>
      <c r="I309" s="433"/>
      <c r="J309" s="433"/>
      <c r="K309" s="433"/>
      <c r="L309" s="433"/>
      <c r="M309" s="433"/>
      <c r="N309" s="433"/>
      <c r="O309" s="1598"/>
      <c r="P309" s="1599"/>
      <c r="Q309" s="1599"/>
      <c r="R309" s="1599"/>
      <c r="S309" s="1599"/>
      <c r="T309" s="1599"/>
      <c r="U309" s="1599"/>
      <c r="V309" s="1599"/>
      <c r="W309" s="1599"/>
      <c r="X309" s="1599"/>
      <c r="Y309" s="1599"/>
      <c r="Z309" s="1599"/>
      <c r="AA309" s="1599"/>
      <c r="AB309" s="1599"/>
      <c r="AC309" s="1599"/>
      <c r="AD309" s="1599"/>
      <c r="AE309" s="1599"/>
      <c r="AF309" s="1599"/>
      <c r="AG309" s="1599"/>
      <c r="AH309" s="1599"/>
      <c r="AI309" s="1599"/>
      <c r="AJ309" s="1599"/>
      <c r="AK309" s="1599"/>
      <c r="AL309" s="1599"/>
      <c r="AM309" s="1599"/>
      <c r="AN309" s="1599"/>
      <c r="AO309" s="1599"/>
      <c r="AP309" s="1599"/>
      <c r="AQ309" s="1599"/>
      <c r="AR309" s="1599"/>
      <c r="AS309" s="1599"/>
      <c r="AT309" s="1599"/>
      <c r="AU309" s="1599"/>
      <c r="AV309" s="1599"/>
      <c r="AW309" s="1599"/>
      <c r="AX309" s="1599"/>
      <c r="AY309" s="1599"/>
      <c r="AZ309" s="1599"/>
      <c r="BA309" s="1599"/>
      <c r="BB309" s="1599"/>
      <c r="BC309" s="1599"/>
      <c r="BD309" s="1599"/>
      <c r="BE309" s="1599"/>
      <c r="BF309" s="1599"/>
      <c r="BG309" s="1599"/>
      <c r="BH309" s="1599"/>
      <c r="BI309" s="1599"/>
      <c r="BJ309" s="1599"/>
      <c r="BK309" s="1599"/>
      <c r="BL309" s="1599"/>
      <c r="BM309" s="1599"/>
      <c r="BN309" s="1599"/>
      <c r="BO309" s="1599"/>
      <c r="BP309" s="1599"/>
      <c r="BQ309" s="1599"/>
      <c r="BR309" s="1599"/>
      <c r="BS309" s="1599"/>
      <c r="BT309" s="1600"/>
      <c r="BU309" s="458"/>
      <c r="BV309" s="458"/>
      <c r="BW309" s="458"/>
      <c r="BX309" s="458"/>
      <c r="BY309" s="458"/>
      <c r="BZ309" s="458"/>
      <c r="CA309" s="458"/>
      <c r="CB309" s="458"/>
      <c r="CC309" s="458"/>
      <c r="CD309" s="458"/>
      <c r="CE309" s="458"/>
      <c r="CF309" s="460"/>
      <c r="CH309" s="431"/>
      <c r="CS309" s="449"/>
      <c r="CT309" s="433"/>
      <c r="CU309" s="433"/>
      <c r="CV309" s="433"/>
      <c r="CW309" s="433"/>
      <c r="CX309" s="433"/>
      <c r="CY309" s="433"/>
      <c r="CZ309" s="433"/>
      <c r="DA309" s="433"/>
      <c r="DB309" s="433"/>
      <c r="DC309" s="433"/>
      <c r="DD309" s="433"/>
      <c r="DE309" s="1598"/>
      <c r="DF309" s="1599"/>
      <c r="DG309" s="1599"/>
      <c r="DH309" s="1599"/>
      <c r="DI309" s="1599"/>
      <c r="DJ309" s="1599"/>
      <c r="DK309" s="1599"/>
      <c r="DL309" s="1599"/>
      <c r="DM309" s="1599"/>
      <c r="DN309" s="1599"/>
      <c r="DO309" s="1599"/>
      <c r="DP309" s="1599"/>
      <c r="DQ309" s="1599"/>
      <c r="DR309" s="1599"/>
      <c r="DS309" s="1599"/>
      <c r="DT309" s="1599"/>
      <c r="DU309" s="1599"/>
      <c r="DV309" s="1599"/>
      <c r="DW309" s="1599"/>
      <c r="DX309" s="1599"/>
      <c r="DY309" s="1599"/>
      <c r="DZ309" s="1599"/>
      <c r="EA309" s="1599"/>
      <c r="EB309" s="1599"/>
      <c r="EC309" s="1599"/>
      <c r="ED309" s="1599"/>
      <c r="EE309" s="1599"/>
      <c r="EF309" s="1599"/>
      <c r="EG309" s="1599"/>
      <c r="EH309" s="1599"/>
      <c r="EI309" s="1599"/>
      <c r="EJ309" s="1599"/>
      <c r="EK309" s="1599"/>
      <c r="EL309" s="1599"/>
      <c r="EM309" s="1599"/>
      <c r="EN309" s="1599"/>
      <c r="EO309" s="1599"/>
      <c r="EP309" s="1599"/>
      <c r="EQ309" s="1599"/>
      <c r="ER309" s="1599"/>
      <c r="ES309" s="1599"/>
      <c r="ET309" s="1599"/>
      <c r="EU309" s="1599"/>
      <c r="EV309" s="1599"/>
      <c r="EW309" s="1599"/>
      <c r="EX309" s="1599"/>
      <c r="EY309" s="1599"/>
      <c r="EZ309" s="1599"/>
      <c r="FA309" s="1599"/>
      <c r="FB309" s="1599"/>
      <c r="FC309" s="1599"/>
      <c r="FD309" s="1599"/>
      <c r="FE309" s="1599"/>
      <c r="FF309" s="1599"/>
      <c r="FG309" s="1599"/>
      <c r="FH309" s="1599"/>
      <c r="FI309" s="1599"/>
      <c r="FJ309" s="1600"/>
      <c r="FK309" s="458"/>
      <c r="FL309" s="458"/>
      <c r="FM309" s="458"/>
      <c r="FN309" s="458"/>
      <c r="FO309" s="458"/>
      <c r="FP309" s="458"/>
      <c r="FQ309" s="458"/>
      <c r="FR309" s="458"/>
      <c r="FS309" s="458"/>
      <c r="FT309" s="458"/>
      <c r="FU309" s="458"/>
      <c r="FV309" s="460"/>
    </row>
    <row r="310" spans="3:178" ht="3.75" customHeight="1" x14ac:dyDescent="0.15">
      <c r="C310" s="449"/>
      <c r="D310" s="433"/>
      <c r="E310" s="433"/>
      <c r="F310" s="433"/>
      <c r="G310" s="433"/>
      <c r="H310" s="433"/>
      <c r="I310" s="433"/>
      <c r="J310" s="433"/>
      <c r="K310" s="433"/>
      <c r="L310" s="433"/>
      <c r="M310" s="433"/>
      <c r="N310" s="433"/>
      <c r="O310" s="1598"/>
      <c r="P310" s="1599"/>
      <c r="Q310" s="1599"/>
      <c r="R310" s="1599"/>
      <c r="S310" s="1599"/>
      <c r="T310" s="1599"/>
      <c r="U310" s="1599"/>
      <c r="V310" s="1599"/>
      <c r="W310" s="1599"/>
      <c r="X310" s="1599"/>
      <c r="Y310" s="1599"/>
      <c r="Z310" s="1599"/>
      <c r="AA310" s="1599"/>
      <c r="AB310" s="1599"/>
      <c r="AC310" s="1599"/>
      <c r="AD310" s="1599"/>
      <c r="AE310" s="1599"/>
      <c r="AF310" s="1599"/>
      <c r="AG310" s="1599"/>
      <c r="AH310" s="1599"/>
      <c r="AI310" s="1599"/>
      <c r="AJ310" s="1599"/>
      <c r="AK310" s="1599"/>
      <c r="AL310" s="1599"/>
      <c r="AM310" s="1599"/>
      <c r="AN310" s="1599"/>
      <c r="AO310" s="1599"/>
      <c r="AP310" s="1599"/>
      <c r="AQ310" s="1599"/>
      <c r="AR310" s="1599"/>
      <c r="AS310" s="1599"/>
      <c r="AT310" s="1599"/>
      <c r="AU310" s="1599"/>
      <c r="AV310" s="1599"/>
      <c r="AW310" s="1599"/>
      <c r="AX310" s="1599"/>
      <c r="AY310" s="1599"/>
      <c r="AZ310" s="1599"/>
      <c r="BA310" s="1599"/>
      <c r="BB310" s="1599"/>
      <c r="BC310" s="1599"/>
      <c r="BD310" s="1599"/>
      <c r="BE310" s="1599"/>
      <c r="BF310" s="1599"/>
      <c r="BG310" s="1599"/>
      <c r="BH310" s="1599"/>
      <c r="BI310" s="1599"/>
      <c r="BJ310" s="1599"/>
      <c r="BK310" s="1599"/>
      <c r="BL310" s="1599"/>
      <c r="BM310" s="1599"/>
      <c r="BN310" s="1599"/>
      <c r="BO310" s="1599"/>
      <c r="BP310" s="1599"/>
      <c r="BQ310" s="1599"/>
      <c r="BR310" s="1599"/>
      <c r="BS310" s="1599"/>
      <c r="BT310" s="1600"/>
      <c r="BU310" s="458"/>
      <c r="BV310" s="458"/>
      <c r="BW310" s="458"/>
      <c r="BX310" s="458"/>
      <c r="BY310" s="458"/>
      <c r="BZ310" s="458"/>
      <c r="CA310" s="458"/>
      <c r="CB310" s="458"/>
      <c r="CC310" s="458"/>
      <c r="CD310" s="458"/>
      <c r="CE310" s="458"/>
      <c r="CF310" s="460"/>
      <c r="CH310" s="431"/>
      <c r="CS310" s="449"/>
      <c r="CT310" s="433"/>
      <c r="CU310" s="433"/>
      <c r="CV310" s="433"/>
      <c r="CW310" s="433"/>
      <c r="CX310" s="433"/>
      <c r="CY310" s="433"/>
      <c r="CZ310" s="433"/>
      <c r="DA310" s="433"/>
      <c r="DB310" s="433"/>
      <c r="DC310" s="433"/>
      <c r="DD310" s="433"/>
      <c r="DE310" s="1598"/>
      <c r="DF310" s="1599"/>
      <c r="DG310" s="1599"/>
      <c r="DH310" s="1599"/>
      <c r="DI310" s="1599"/>
      <c r="DJ310" s="1599"/>
      <c r="DK310" s="1599"/>
      <c r="DL310" s="1599"/>
      <c r="DM310" s="1599"/>
      <c r="DN310" s="1599"/>
      <c r="DO310" s="1599"/>
      <c r="DP310" s="1599"/>
      <c r="DQ310" s="1599"/>
      <c r="DR310" s="1599"/>
      <c r="DS310" s="1599"/>
      <c r="DT310" s="1599"/>
      <c r="DU310" s="1599"/>
      <c r="DV310" s="1599"/>
      <c r="DW310" s="1599"/>
      <c r="DX310" s="1599"/>
      <c r="DY310" s="1599"/>
      <c r="DZ310" s="1599"/>
      <c r="EA310" s="1599"/>
      <c r="EB310" s="1599"/>
      <c r="EC310" s="1599"/>
      <c r="ED310" s="1599"/>
      <c r="EE310" s="1599"/>
      <c r="EF310" s="1599"/>
      <c r="EG310" s="1599"/>
      <c r="EH310" s="1599"/>
      <c r="EI310" s="1599"/>
      <c r="EJ310" s="1599"/>
      <c r="EK310" s="1599"/>
      <c r="EL310" s="1599"/>
      <c r="EM310" s="1599"/>
      <c r="EN310" s="1599"/>
      <c r="EO310" s="1599"/>
      <c r="EP310" s="1599"/>
      <c r="EQ310" s="1599"/>
      <c r="ER310" s="1599"/>
      <c r="ES310" s="1599"/>
      <c r="ET310" s="1599"/>
      <c r="EU310" s="1599"/>
      <c r="EV310" s="1599"/>
      <c r="EW310" s="1599"/>
      <c r="EX310" s="1599"/>
      <c r="EY310" s="1599"/>
      <c r="EZ310" s="1599"/>
      <c r="FA310" s="1599"/>
      <c r="FB310" s="1599"/>
      <c r="FC310" s="1599"/>
      <c r="FD310" s="1599"/>
      <c r="FE310" s="1599"/>
      <c r="FF310" s="1599"/>
      <c r="FG310" s="1599"/>
      <c r="FH310" s="1599"/>
      <c r="FI310" s="1599"/>
      <c r="FJ310" s="1600"/>
      <c r="FK310" s="458"/>
      <c r="FL310" s="458"/>
      <c r="FM310" s="458"/>
      <c r="FN310" s="458"/>
      <c r="FO310" s="458"/>
      <c r="FP310" s="458"/>
      <c r="FQ310" s="458"/>
      <c r="FR310" s="458"/>
      <c r="FS310" s="458"/>
      <c r="FT310" s="458"/>
      <c r="FU310" s="458"/>
      <c r="FV310" s="460"/>
    </row>
    <row r="311" spans="3:178" ht="3.75" customHeight="1" x14ac:dyDescent="0.15">
      <c r="C311" s="449"/>
      <c r="D311" s="433"/>
      <c r="E311" s="433"/>
      <c r="F311" s="433"/>
      <c r="G311" s="433"/>
      <c r="H311" s="433"/>
      <c r="I311" s="433"/>
      <c r="J311" s="433"/>
      <c r="K311" s="433"/>
      <c r="L311" s="433"/>
      <c r="M311" s="433"/>
      <c r="N311" s="433"/>
      <c r="O311" s="1598"/>
      <c r="P311" s="1599"/>
      <c r="Q311" s="1599"/>
      <c r="R311" s="1599"/>
      <c r="S311" s="1599"/>
      <c r="T311" s="1599"/>
      <c r="U311" s="1599"/>
      <c r="V311" s="1599"/>
      <c r="W311" s="1599"/>
      <c r="X311" s="1599"/>
      <c r="Y311" s="1599"/>
      <c r="Z311" s="1599"/>
      <c r="AA311" s="1599"/>
      <c r="AB311" s="1599"/>
      <c r="AC311" s="1599"/>
      <c r="AD311" s="1599"/>
      <c r="AE311" s="1599"/>
      <c r="AF311" s="1599"/>
      <c r="AG311" s="1599"/>
      <c r="AH311" s="1599"/>
      <c r="AI311" s="1599"/>
      <c r="AJ311" s="1599"/>
      <c r="AK311" s="1599"/>
      <c r="AL311" s="1599"/>
      <c r="AM311" s="1599"/>
      <c r="AN311" s="1599"/>
      <c r="AO311" s="1599"/>
      <c r="AP311" s="1599"/>
      <c r="AQ311" s="1599"/>
      <c r="AR311" s="1599"/>
      <c r="AS311" s="1599"/>
      <c r="AT311" s="1599"/>
      <c r="AU311" s="1599"/>
      <c r="AV311" s="1599"/>
      <c r="AW311" s="1599"/>
      <c r="AX311" s="1599"/>
      <c r="AY311" s="1599"/>
      <c r="AZ311" s="1599"/>
      <c r="BA311" s="1599"/>
      <c r="BB311" s="1599"/>
      <c r="BC311" s="1599"/>
      <c r="BD311" s="1599"/>
      <c r="BE311" s="1599"/>
      <c r="BF311" s="1599"/>
      <c r="BG311" s="1599"/>
      <c r="BH311" s="1599"/>
      <c r="BI311" s="1599"/>
      <c r="BJ311" s="1599"/>
      <c r="BK311" s="1599"/>
      <c r="BL311" s="1599"/>
      <c r="BM311" s="1599"/>
      <c r="BN311" s="1599"/>
      <c r="BO311" s="1599"/>
      <c r="BP311" s="1599"/>
      <c r="BQ311" s="1599"/>
      <c r="BR311" s="1599"/>
      <c r="BS311" s="1599"/>
      <c r="BT311" s="1600"/>
      <c r="BU311" s="458"/>
      <c r="BV311" s="458"/>
      <c r="BW311" s="458"/>
      <c r="BX311" s="458"/>
      <c r="BY311" s="458"/>
      <c r="BZ311" s="458"/>
      <c r="CA311" s="458"/>
      <c r="CB311" s="458"/>
      <c r="CC311" s="458"/>
      <c r="CD311" s="458"/>
      <c r="CE311" s="458"/>
      <c r="CF311" s="460"/>
      <c r="CH311" s="431"/>
      <c r="CS311" s="449"/>
      <c r="CT311" s="433"/>
      <c r="CU311" s="433"/>
      <c r="CV311" s="433"/>
      <c r="CW311" s="433"/>
      <c r="CX311" s="433"/>
      <c r="CY311" s="433"/>
      <c r="CZ311" s="433"/>
      <c r="DA311" s="433"/>
      <c r="DB311" s="433"/>
      <c r="DC311" s="433"/>
      <c r="DD311" s="433"/>
      <c r="DE311" s="1598"/>
      <c r="DF311" s="1599"/>
      <c r="DG311" s="1599"/>
      <c r="DH311" s="1599"/>
      <c r="DI311" s="1599"/>
      <c r="DJ311" s="1599"/>
      <c r="DK311" s="1599"/>
      <c r="DL311" s="1599"/>
      <c r="DM311" s="1599"/>
      <c r="DN311" s="1599"/>
      <c r="DO311" s="1599"/>
      <c r="DP311" s="1599"/>
      <c r="DQ311" s="1599"/>
      <c r="DR311" s="1599"/>
      <c r="DS311" s="1599"/>
      <c r="DT311" s="1599"/>
      <c r="DU311" s="1599"/>
      <c r="DV311" s="1599"/>
      <c r="DW311" s="1599"/>
      <c r="DX311" s="1599"/>
      <c r="DY311" s="1599"/>
      <c r="DZ311" s="1599"/>
      <c r="EA311" s="1599"/>
      <c r="EB311" s="1599"/>
      <c r="EC311" s="1599"/>
      <c r="ED311" s="1599"/>
      <c r="EE311" s="1599"/>
      <c r="EF311" s="1599"/>
      <c r="EG311" s="1599"/>
      <c r="EH311" s="1599"/>
      <c r="EI311" s="1599"/>
      <c r="EJ311" s="1599"/>
      <c r="EK311" s="1599"/>
      <c r="EL311" s="1599"/>
      <c r="EM311" s="1599"/>
      <c r="EN311" s="1599"/>
      <c r="EO311" s="1599"/>
      <c r="EP311" s="1599"/>
      <c r="EQ311" s="1599"/>
      <c r="ER311" s="1599"/>
      <c r="ES311" s="1599"/>
      <c r="ET311" s="1599"/>
      <c r="EU311" s="1599"/>
      <c r="EV311" s="1599"/>
      <c r="EW311" s="1599"/>
      <c r="EX311" s="1599"/>
      <c r="EY311" s="1599"/>
      <c r="EZ311" s="1599"/>
      <c r="FA311" s="1599"/>
      <c r="FB311" s="1599"/>
      <c r="FC311" s="1599"/>
      <c r="FD311" s="1599"/>
      <c r="FE311" s="1599"/>
      <c r="FF311" s="1599"/>
      <c r="FG311" s="1599"/>
      <c r="FH311" s="1599"/>
      <c r="FI311" s="1599"/>
      <c r="FJ311" s="1600"/>
      <c r="FK311" s="458"/>
      <c r="FL311" s="458"/>
      <c r="FM311" s="458"/>
      <c r="FN311" s="458"/>
      <c r="FO311" s="458"/>
      <c r="FP311" s="458"/>
      <c r="FQ311" s="458"/>
      <c r="FR311" s="458"/>
      <c r="FS311" s="458"/>
      <c r="FT311" s="458"/>
      <c r="FU311" s="458"/>
      <c r="FV311" s="460"/>
    </row>
    <row r="312" spans="3:178" ht="3.75" customHeight="1" x14ac:dyDescent="0.15">
      <c r="C312" s="449"/>
      <c r="D312" s="433"/>
      <c r="E312" s="433"/>
      <c r="F312" s="433"/>
      <c r="G312" s="433"/>
      <c r="H312" s="433"/>
      <c r="I312" s="433"/>
      <c r="J312" s="433"/>
      <c r="K312" s="433"/>
      <c r="L312" s="433"/>
      <c r="M312" s="433"/>
      <c r="N312" s="433"/>
      <c r="O312" s="1598"/>
      <c r="P312" s="1599"/>
      <c r="Q312" s="1599"/>
      <c r="R312" s="1599"/>
      <c r="S312" s="1599"/>
      <c r="T312" s="1599"/>
      <c r="U312" s="1599"/>
      <c r="V312" s="1599"/>
      <c r="W312" s="1599"/>
      <c r="X312" s="1599"/>
      <c r="Y312" s="1599"/>
      <c r="Z312" s="1599"/>
      <c r="AA312" s="1599"/>
      <c r="AB312" s="1599"/>
      <c r="AC312" s="1599"/>
      <c r="AD312" s="1599"/>
      <c r="AE312" s="1599"/>
      <c r="AF312" s="1599"/>
      <c r="AG312" s="1599"/>
      <c r="AH312" s="1599"/>
      <c r="AI312" s="1599"/>
      <c r="AJ312" s="1599"/>
      <c r="AK312" s="1599"/>
      <c r="AL312" s="1599"/>
      <c r="AM312" s="1599"/>
      <c r="AN312" s="1599"/>
      <c r="AO312" s="1599"/>
      <c r="AP312" s="1599"/>
      <c r="AQ312" s="1599"/>
      <c r="AR312" s="1599"/>
      <c r="AS312" s="1599"/>
      <c r="AT312" s="1599"/>
      <c r="AU312" s="1599"/>
      <c r="AV312" s="1599"/>
      <c r="AW312" s="1599"/>
      <c r="AX312" s="1599"/>
      <c r="AY312" s="1599"/>
      <c r="AZ312" s="1599"/>
      <c r="BA312" s="1599"/>
      <c r="BB312" s="1599"/>
      <c r="BC312" s="1599"/>
      <c r="BD312" s="1599"/>
      <c r="BE312" s="1599"/>
      <c r="BF312" s="1599"/>
      <c r="BG312" s="1599"/>
      <c r="BH312" s="1599"/>
      <c r="BI312" s="1599"/>
      <c r="BJ312" s="1599"/>
      <c r="BK312" s="1599"/>
      <c r="BL312" s="1599"/>
      <c r="BM312" s="1599"/>
      <c r="BN312" s="1599"/>
      <c r="BO312" s="1599"/>
      <c r="BP312" s="1599"/>
      <c r="BQ312" s="1599"/>
      <c r="BR312" s="1599"/>
      <c r="BS312" s="1599"/>
      <c r="BT312" s="1600"/>
      <c r="BU312" s="458"/>
      <c r="BV312" s="458"/>
      <c r="BW312" s="458"/>
      <c r="BX312" s="458"/>
      <c r="BY312" s="458"/>
      <c r="BZ312" s="458"/>
      <c r="CA312" s="458"/>
      <c r="CB312" s="458"/>
      <c r="CC312" s="458"/>
      <c r="CD312" s="458"/>
      <c r="CE312" s="458"/>
      <c r="CF312" s="460"/>
      <c r="CH312" s="431"/>
      <c r="CS312" s="449"/>
      <c r="CT312" s="433"/>
      <c r="CU312" s="433"/>
      <c r="CV312" s="433"/>
      <c r="CW312" s="433"/>
      <c r="CX312" s="433"/>
      <c r="CY312" s="433"/>
      <c r="CZ312" s="433"/>
      <c r="DA312" s="433"/>
      <c r="DB312" s="433"/>
      <c r="DC312" s="433"/>
      <c r="DD312" s="433"/>
      <c r="DE312" s="1598"/>
      <c r="DF312" s="1599"/>
      <c r="DG312" s="1599"/>
      <c r="DH312" s="1599"/>
      <c r="DI312" s="1599"/>
      <c r="DJ312" s="1599"/>
      <c r="DK312" s="1599"/>
      <c r="DL312" s="1599"/>
      <c r="DM312" s="1599"/>
      <c r="DN312" s="1599"/>
      <c r="DO312" s="1599"/>
      <c r="DP312" s="1599"/>
      <c r="DQ312" s="1599"/>
      <c r="DR312" s="1599"/>
      <c r="DS312" s="1599"/>
      <c r="DT312" s="1599"/>
      <c r="DU312" s="1599"/>
      <c r="DV312" s="1599"/>
      <c r="DW312" s="1599"/>
      <c r="DX312" s="1599"/>
      <c r="DY312" s="1599"/>
      <c r="DZ312" s="1599"/>
      <c r="EA312" s="1599"/>
      <c r="EB312" s="1599"/>
      <c r="EC312" s="1599"/>
      <c r="ED312" s="1599"/>
      <c r="EE312" s="1599"/>
      <c r="EF312" s="1599"/>
      <c r="EG312" s="1599"/>
      <c r="EH312" s="1599"/>
      <c r="EI312" s="1599"/>
      <c r="EJ312" s="1599"/>
      <c r="EK312" s="1599"/>
      <c r="EL312" s="1599"/>
      <c r="EM312" s="1599"/>
      <c r="EN312" s="1599"/>
      <c r="EO312" s="1599"/>
      <c r="EP312" s="1599"/>
      <c r="EQ312" s="1599"/>
      <c r="ER312" s="1599"/>
      <c r="ES312" s="1599"/>
      <c r="ET312" s="1599"/>
      <c r="EU312" s="1599"/>
      <c r="EV312" s="1599"/>
      <c r="EW312" s="1599"/>
      <c r="EX312" s="1599"/>
      <c r="EY312" s="1599"/>
      <c r="EZ312" s="1599"/>
      <c r="FA312" s="1599"/>
      <c r="FB312" s="1599"/>
      <c r="FC312" s="1599"/>
      <c r="FD312" s="1599"/>
      <c r="FE312" s="1599"/>
      <c r="FF312" s="1599"/>
      <c r="FG312" s="1599"/>
      <c r="FH312" s="1599"/>
      <c r="FI312" s="1599"/>
      <c r="FJ312" s="1600"/>
      <c r="FK312" s="458"/>
      <c r="FL312" s="458"/>
      <c r="FM312" s="458"/>
      <c r="FN312" s="458"/>
      <c r="FO312" s="458"/>
      <c r="FP312" s="458"/>
      <c r="FQ312" s="458"/>
      <c r="FR312" s="458"/>
      <c r="FS312" s="458"/>
      <c r="FT312" s="458"/>
      <c r="FU312" s="458"/>
      <c r="FV312" s="460"/>
    </row>
    <row r="313" spans="3:178" ht="3.75" customHeight="1" x14ac:dyDescent="0.15">
      <c r="C313" s="449"/>
      <c r="D313" s="433"/>
      <c r="E313" s="433"/>
      <c r="F313" s="433"/>
      <c r="G313" s="433"/>
      <c r="H313" s="433"/>
      <c r="I313" s="433"/>
      <c r="J313" s="433"/>
      <c r="K313" s="433"/>
      <c r="L313" s="433"/>
      <c r="M313" s="433"/>
      <c r="N313" s="433"/>
      <c r="O313" s="1598"/>
      <c r="P313" s="1599"/>
      <c r="Q313" s="1599"/>
      <c r="R313" s="1599"/>
      <c r="S313" s="1599"/>
      <c r="T313" s="1599"/>
      <c r="U313" s="1599"/>
      <c r="V313" s="1599"/>
      <c r="W313" s="1599"/>
      <c r="X313" s="1599"/>
      <c r="Y313" s="1599"/>
      <c r="Z313" s="1599"/>
      <c r="AA313" s="1599"/>
      <c r="AB313" s="1599"/>
      <c r="AC313" s="1599"/>
      <c r="AD313" s="1599"/>
      <c r="AE313" s="1599"/>
      <c r="AF313" s="1599"/>
      <c r="AG313" s="1599"/>
      <c r="AH313" s="1599"/>
      <c r="AI313" s="1599"/>
      <c r="AJ313" s="1599"/>
      <c r="AK313" s="1599"/>
      <c r="AL313" s="1599"/>
      <c r="AM313" s="1599"/>
      <c r="AN313" s="1599"/>
      <c r="AO313" s="1599"/>
      <c r="AP313" s="1599"/>
      <c r="AQ313" s="1599"/>
      <c r="AR313" s="1599"/>
      <c r="AS313" s="1599"/>
      <c r="AT313" s="1599"/>
      <c r="AU313" s="1599"/>
      <c r="AV313" s="1599"/>
      <c r="AW313" s="1599"/>
      <c r="AX313" s="1599"/>
      <c r="AY313" s="1599"/>
      <c r="AZ313" s="1599"/>
      <c r="BA313" s="1599"/>
      <c r="BB313" s="1599"/>
      <c r="BC313" s="1599"/>
      <c r="BD313" s="1599"/>
      <c r="BE313" s="1599"/>
      <c r="BF313" s="1599"/>
      <c r="BG313" s="1599"/>
      <c r="BH313" s="1599"/>
      <c r="BI313" s="1599"/>
      <c r="BJ313" s="1599"/>
      <c r="BK313" s="1599"/>
      <c r="BL313" s="1599"/>
      <c r="BM313" s="1599"/>
      <c r="BN313" s="1599"/>
      <c r="BO313" s="1599"/>
      <c r="BP313" s="1599"/>
      <c r="BQ313" s="1599"/>
      <c r="BR313" s="1599"/>
      <c r="BS313" s="1599"/>
      <c r="BT313" s="1600"/>
      <c r="BU313" s="458"/>
      <c r="BV313" s="458"/>
      <c r="BW313" s="458"/>
      <c r="BX313" s="458"/>
      <c r="BY313" s="458"/>
      <c r="BZ313" s="458"/>
      <c r="CA313" s="458"/>
      <c r="CB313" s="458"/>
      <c r="CC313" s="458"/>
      <c r="CD313" s="458"/>
      <c r="CE313" s="458"/>
      <c r="CF313" s="460"/>
      <c r="CH313" s="431"/>
      <c r="CS313" s="449"/>
      <c r="CT313" s="433"/>
      <c r="CU313" s="433"/>
      <c r="CV313" s="433"/>
      <c r="CW313" s="433"/>
      <c r="CX313" s="433"/>
      <c r="CY313" s="433"/>
      <c r="CZ313" s="433"/>
      <c r="DA313" s="433"/>
      <c r="DB313" s="433"/>
      <c r="DC313" s="433"/>
      <c r="DD313" s="433"/>
      <c r="DE313" s="1598"/>
      <c r="DF313" s="1599"/>
      <c r="DG313" s="1599"/>
      <c r="DH313" s="1599"/>
      <c r="DI313" s="1599"/>
      <c r="DJ313" s="1599"/>
      <c r="DK313" s="1599"/>
      <c r="DL313" s="1599"/>
      <c r="DM313" s="1599"/>
      <c r="DN313" s="1599"/>
      <c r="DO313" s="1599"/>
      <c r="DP313" s="1599"/>
      <c r="DQ313" s="1599"/>
      <c r="DR313" s="1599"/>
      <c r="DS313" s="1599"/>
      <c r="DT313" s="1599"/>
      <c r="DU313" s="1599"/>
      <c r="DV313" s="1599"/>
      <c r="DW313" s="1599"/>
      <c r="DX313" s="1599"/>
      <c r="DY313" s="1599"/>
      <c r="DZ313" s="1599"/>
      <c r="EA313" s="1599"/>
      <c r="EB313" s="1599"/>
      <c r="EC313" s="1599"/>
      <c r="ED313" s="1599"/>
      <c r="EE313" s="1599"/>
      <c r="EF313" s="1599"/>
      <c r="EG313" s="1599"/>
      <c r="EH313" s="1599"/>
      <c r="EI313" s="1599"/>
      <c r="EJ313" s="1599"/>
      <c r="EK313" s="1599"/>
      <c r="EL313" s="1599"/>
      <c r="EM313" s="1599"/>
      <c r="EN313" s="1599"/>
      <c r="EO313" s="1599"/>
      <c r="EP313" s="1599"/>
      <c r="EQ313" s="1599"/>
      <c r="ER313" s="1599"/>
      <c r="ES313" s="1599"/>
      <c r="ET313" s="1599"/>
      <c r="EU313" s="1599"/>
      <c r="EV313" s="1599"/>
      <c r="EW313" s="1599"/>
      <c r="EX313" s="1599"/>
      <c r="EY313" s="1599"/>
      <c r="EZ313" s="1599"/>
      <c r="FA313" s="1599"/>
      <c r="FB313" s="1599"/>
      <c r="FC313" s="1599"/>
      <c r="FD313" s="1599"/>
      <c r="FE313" s="1599"/>
      <c r="FF313" s="1599"/>
      <c r="FG313" s="1599"/>
      <c r="FH313" s="1599"/>
      <c r="FI313" s="1599"/>
      <c r="FJ313" s="1600"/>
      <c r="FK313" s="458"/>
      <c r="FL313" s="458"/>
      <c r="FM313" s="458"/>
      <c r="FN313" s="458"/>
      <c r="FO313" s="458"/>
      <c r="FP313" s="458"/>
      <c r="FQ313" s="458"/>
      <c r="FR313" s="458"/>
      <c r="FS313" s="458"/>
      <c r="FT313" s="458"/>
      <c r="FU313" s="458"/>
      <c r="FV313" s="460"/>
    </row>
    <row r="314" spans="3:178" ht="3.75" customHeight="1" x14ac:dyDescent="0.15">
      <c r="C314" s="449"/>
      <c r="D314" s="433"/>
      <c r="E314" s="433"/>
      <c r="F314" s="433"/>
      <c r="G314" s="433"/>
      <c r="H314" s="433"/>
      <c r="I314" s="433"/>
      <c r="J314" s="433"/>
      <c r="K314" s="433"/>
      <c r="L314" s="433"/>
      <c r="M314" s="433"/>
      <c r="N314" s="433"/>
      <c r="O314" s="1598"/>
      <c r="P314" s="1599"/>
      <c r="Q314" s="1599"/>
      <c r="R314" s="1599"/>
      <c r="S314" s="1599"/>
      <c r="T314" s="1599"/>
      <c r="U314" s="1599"/>
      <c r="V314" s="1599"/>
      <c r="W314" s="1599"/>
      <c r="X314" s="1599"/>
      <c r="Y314" s="1599"/>
      <c r="Z314" s="1599"/>
      <c r="AA314" s="1599"/>
      <c r="AB314" s="1599"/>
      <c r="AC314" s="1599"/>
      <c r="AD314" s="1599"/>
      <c r="AE314" s="1599"/>
      <c r="AF314" s="1599"/>
      <c r="AG314" s="1599"/>
      <c r="AH314" s="1599"/>
      <c r="AI314" s="1599"/>
      <c r="AJ314" s="1599"/>
      <c r="AK314" s="1599"/>
      <c r="AL314" s="1599"/>
      <c r="AM314" s="1599"/>
      <c r="AN314" s="1599"/>
      <c r="AO314" s="1599"/>
      <c r="AP314" s="1599"/>
      <c r="AQ314" s="1599"/>
      <c r="AR314" s="1599"/>
      <c r="AS314" s="1599"/>
      <c r="AT314" s="1599"/>
      <c r="AU314" s="1599"/>
      <c r="AV314" s="1599"/>
      <c r="AW314" s="1599"/>
      <c r="AX314" s="1599"/>
      <c r="AY314" s="1599"/>
      <c r="AZ314" s="1599"/>
      <c r="BA314" s="1599"/>
      <c r="BB314" s="1599"/>
      <c r="BC314" s="1599"/>
      <c r="BD314" s="1599"/>
      <c r="BE314" s="1599"/>
      <c r="BF314" s="1599"/>
      <c r="BG314" s="1599"/>
      <c r="BH314" s="1599"/>
      <c r="BI314" s="1599"/>
      <c r="BJ314" s="1599"/>
      <c r="BK314" s="1599"/>
      <c r="BL314" s="1599"/>
      <c r="BM314" s="1599"/>
      <c r="BN314" s="1599"/>
      <c r="BO314" s="1599"/>
      <c r="BP314" s="1599"/>
      <c r="BQ314" s="1599"/>
      <c r="BR314" s="1599"/>
      <c r="BS314" s="1599"/>
      <c r="BT314" s="1600"/>
      <c r="BU314" s="458"/>
      <c r="BV314" s="458"/>
      <c r="BW314" s="458"/>
      <c r="BX314" s="458"/>
      <c r="BY314" s="458"/>
      <c r="BZ314" s="458"/>
      <c r="CA314" s="458"/>
      <c r="CB314" s="458"/>
      <c r="CC314" s="458"/>
      <c r="CD314" s="458"/>
      <c r="CE314" s="458"/>
      <c r="CF314" s="460"/>
      <c r="CH314" s="431"/>
      <c r="CS314" s="449"/>
      <c r="CT314" s="433"/>
      <c r="CU314" s="433"/>
      <c r="CV314" s="433"/>
      <c r="CW314" s="433"/>
      <c r="CX314" s="433"/>
      <c r="CY314" s="433"/>
      <c r="CZ314" s="433"/>
      <c r="DA314" s="433"/>
      <c r="DB314" s="433"/>
      <c r="DC314" s="433"/>
      <c r="DD314" s="433"/>
      <c r="DE314" s="1598"/>
      <c r="DF314" s="1599"/>
      <c r="DG314" s="1599"/>
      <c r="DH314" s="1599"/>
      <c r="DI314" s="1599"/>
      <c r="DJ314" s="1599"/>
      <c r="DK314" s="1599"/>
      <c r="DL314" s="1599"/>
      <c r="DM314" s="1599"/>
      <c r="DN314" s="1599"/>
      <c r="DO314" s="1599"/>
      <c r="DP314" s="1599"/>
      <c r="DQ314" s="1599"/>
      <c r="DR314" s="1599"/>
      <c r="DS314" s="1599"/>
      <c r="DT314" s="1599"/>
      <c r="DU314" s="1599"/>
      <c r="DV314" s="1599"/>
      <c r="DW314" s="1599"/>
      <c r="DX314" s="1599"/>
      <c r="DY314" s="1599"/>
      <c r="DZ314" s="1599"/>
      <c r="EA314" s="1599"/>
      <c r="EB314" s="1599"/>
      <c r="EC314" s="1599"/>
      <c r="ED314" s="1599"/>
      <c r="EE314" s="1599"/>
      <c r="EF314" s="1599"/>
      <c r="EG314" s="1599"/>
      <c r="EH314" s="1599"/>
      <c r="EI314" s="1599"/>
      <c r="EJ314" s="1599"/>
      <c r="EK314" s="1599"/>
      <c r="EL314" s="1599"/>
      <c r="EM314" s="1599"/>
      <c r="EN314" s="1599"/>
      <c r="EO314" s="1599"/>
      <c r="EP314" s="1599"/>
      <c r="EQ314" s="1599"/>
      <c r="ER314" s="1599"/>
      <c r="ES314" s="1599"/>
      <c r="ET314" s="1599"/>
      <c r="EU314" s="1599"/>
      <c r="EV314" s="1599"/>
      <c r="EW314" s="1599"/>
      <c r="EX314" s="1599"/>
      <c r="EY314" s="1599"/>
      <c r="EZ314" s="1599"/>
      <c r="FA314" s="1599"/>
      <c r="FB314" s="1599"/>
      <c r="FC314" s="1599"/>
      <c r="FD314" s="1599"/>
      <c r="FE314" s="1599"/>
      <c r="FF314" s="1599"/>
      <c r="FG314" s="1599"/>
      <c r="FH314" s="1599"/>
      <c r="FI314" s="1599"/>
      <c r="FJ314" s="1600"/>
      <c r="FK314" s="458"/>
      <c r="FL314" s="458"/>
      <c r="FM314" s="458"/>
      <c r="FN314" s="458"/>
      <c r="FO314" s="458"/>
      <c r="FP314" s="458"/>
      <c r="FQ314" s="458"/>
      <c r="FR314" s="458"/>
      <c r="FS314" s="458"/>
      <c r="FT314" s="458"/>
      <c r="FU314" s="458"/>
      <c r="FV314" s="460"/>
    </row>
    <row r="315" spans="3:178" ht="3.75" customHeight="1" x14ac:dyDescent="0.15">
      <c r="C315" s="449"/>
      <c r="D315" s="433"/>
      <c r="E315" s="433"/>
      <c r="F315" s="433"/>
      <c r="G315" s="433"/>
      <c r="H315" s="433"/>
      <c r="I315" s="433"/>
      <c r="J315" s="433"/>
      <c r="K315" s="433"/>
      <c r="L315" s="433"/>
      <c r="M315" s="433"/>
      <c r="N315" s="433"/>
      <c r="O315" s="1598"/>
      <c r="P315" s="1599"/>
      <c r="Q315" s="1599"/>
      <c r="R315" s="1599"/>
      <c r="S315" s="1599"/>
      <c r="T315" s="1599"/>
      <c r="U315" s="1599"/>
      <c r="V315" s="1599"/>
      <c r="W315" s="1599"/>
      <c r="X315" s="1599"/>
      <c r="Y315" s="1599"/>
      <c r="Z315" s="1599"/>
      <c r="AA315" s="1599"/>
      <c r="AB315" s="1599"/>
      <c r="AC315" s="1599"/>
      <c r="AD315" s="1599"/>
      <c r="AE315" s="1599"/>
      <c r="AF315" s="1599"/>
      <c r="AG315" s="1599"/>
      <c r="AH315" s="1599"/>
      <c r="AI315" s="1599"/>
      <c r="AJ315" s="1599"/>
      <c r="AK315" s="1599"/>
      <c r="AL315" s="1599"/>
      <c r="AM315" s="1599"/>
      <c r="AN315" s="1599"/>
      <c r="AO315" s="1599"/>
      <c r="AP315" s="1599"/>
      <c r="AQ315" s="1599"/>
      <c r="AR315" s="1599"/>
      <c r="AS315" s="1599"/>
      <c r="AT315" s="1599"/>
      <c r="AU315" s="1599"/>
      <c r="AV315" s="1599"/>
      <c r="AW315" s="1599"/>
      <c r="AX315" s="1599"/>
      <c r="AY315" s="1599"/>
      <c r="AZ315" s="1599"/>
      <c r="BA315" s="1599"/>
      <c r="BB315" s="1599"/>
      <c r="BC315" s="1599"/>
      <c r="BD315" s="1599"/>
      <c r="BE315" s="1599"/>
      <c r="BF315" s="1599"/>
      <c r="BG315" s="1599"/>
      <c r="BH315" s="1599"/>
      <c r="BI315" s="1599"/>
      <c r="BJ315" s="1599"/>
      <c r="BK315" s="1599"/>
      <c r="BL315" s="1599"/>
      <c r="BM315" s="1599"/>
      <c r="BN315" s="1599"/>
      <c r="BO315" s="1599"/>
      <c r="BP315" s="1599"/>
      <c r="BQ315" s="1599"/>
      <c r="BR315" s="1599"/>
      <c r="BS315" s="1599"/>
      <c r="BT315" s="1600"/>
      <c r="BU315" s="458"/>
      <c r="BV315" s="458"/>
      <c r="BW315" s="458"/>
      <c r="BX315" s="458"/>
      <c r="BY315" s="458"/>
      <c r="BZ315" s="458"/>
      <c r="CA315" s="458"/>
      <c r="CB315" s="458"/>
      <c r="CC315" s="458"/>
      <c r="CD315" s="458"/>
      <c r="CE315" s="458"/>
      <c r="CF315" s="460"/>
      <c r="CH315" s="431"/>
      <c r="CS315" s="449"/>
      <c r="CT315" s="433"/>
      <c r="CU315" s="433"/>
      <c r="CV315" s="433"/>
      <c r="CW315" s="433"/>
      <c r="CX315" s="433"/>
      <c r="CY315" s="433"/>
      <c r="CZ315" s="433"/>
      <c r="DA315" s="433"/>
      <c r="DB315" s="433"/>
      <c r="DC315" s="433"/>
      <c r="DD315" s="433"/>
      <c r="DE315" s="1598"/>
      <c r="DF315" s="1599"/>
      <c r="DG315" s="1599"/>
      <c r="DH315" s="1599"/>
      <c r="DI315" s="1599"/>
      <c r="DJ315" s="1599"/>
      <c r="DK315" s="1599"/>
      <c r="DL315" s="1599"/>
      <c r="DM315" s="1599"/>
      <c r="DN315" s="1599"/>
      <c r="DO315" s="1599"/>
      <c r="DP315" s="1599"/>
      <c r="DQ315" s="1599"/>
      <c r="DR315" s="1599"/>
      <c r="DS315" s="1599"/>
      <c r="DT315" s="1599"/>
      <c r="DU315" s="1599"/>
      <c r="DV315" s="1599"/>
      <c r="DW315" s="1599"/>
      <c r="DX315" s="1599"/>
      <c r="DY315" s="1599"/>
      <c r="DZ315" s="1599"/>
      <c r="EA315" s="1599"/>
      <c r="EB315" s="1599"/>
      <c r="EC315" s="1599"/>
      <c r="ED315" s="1599"/>
      <c r="EE315" s="1599"/>
      <c r="EF315" s="1599"/>
      <c r="EG315" s="1599"/>
      <c r="EH315" s="1599"/>
      <c r="EI315" s="1599"/>
      <c r="EJ315" s="1599"/>
      <c r="EK315" s="1599"/>
      <c r="EL315" s="1599"/>
      <c r="EM315" s="1599"/>
      <c r="EN315" s="1599"/>
      <c r="EO315" s="1599"/>
      <c r="EP315" s="1599"/>
      <c r="EQ315" s="1599"/>
      <c r="ER315" s="1599"/>
      <c r="ES315" s="1599"/>
      <c r="ET315" s="1599"/>
      <c r="EU315" s="1599"/>
      <c r="EV315" s="1599"/>
      <c r="EW315" s="1599"/>
      <c r="EX315" s="1599"/>
      <c r="EY315" s="1599"/>
      <c r="EZ315" s="1599"/>
      <c r="FA315" s="1599"/>
      <c r="FB315" s="1599"/>
      <c r="FC315" s="1599"/>
      <c r="FD315" s="1599"/>
      <c r="FE315" s="1599"/>
      <c r="FF315" s="1599"/>
      <c r="FG315" s="1599"/>
      <c r="FH315" s="1599"/>
      <c r="FI315" s="1599"/>
      <c r="FJ315" s="1600"/>
      <c r="FK315" s="458"/>
      <c r="FL315" s="458"/>
      <c r="FM315" s="458"/>
      <c r="FN315" s="458"/>
      <c r="FO315" s="458"/>
      <c r="FP315" s="458"/>
      <c r="FQ315" s="458"/>
      <c r="FR315" s="458"/>
      <c r="FS315" s="458"/>
      <c r="FT315" s="458"/>
      <c r="FU315" s="458"/>
      <c r="FV315" s="460"/>
    </row>
    <row r="316" spans="3:178" ht="3.75" customHeight="1" x14ac:dyDescent="0.15">
      <c r="C316" s="449"/>
      <c r="D316" s="433"/>
      <c r="E316" s="433"/>
      <c r="F316" s="433"/>
      <c r="G316" s="433"/>
      <c r="H316" s="433"/>
      <c r="I316" s="433"/>
      <c r="J316" s="433"/>
      <c r="K316" s="433"/>
      <c r="L316" s="433"/>
      <c r="M316" s="433"/>
      <c r="N316" s="433"/>
      <c r="O316" s="1598"/>
      <c r="P316" s="1599"/>
      <c r="Q316" s="1599"/>
      <c r="R316" s="1599"/>
      <c r="S316" s="1599"/>
      <c r="T316" s="1599"/>
      <c r="U316" s="1599"/>
      <c r="V316" s="1599"/>
      <c r="W316" s="1599"/>
      <c r="X316" s="1599"/>
      <c r="Y316" s="1599"/>
      <c r="Z316" s="1599"/>
      <c r="AA316" s="1599"/>
      <c r="AB316" s="1599"/>
      <c r="AC316" s="1599"/>
      <c r="AD316" s="1599"/>
      <c r="AE316" s="1599"/>
      <c r="AF316" s="1599"/>
      <c r="AG316" s="1599"/>
      <c r="AH316" s="1599"/>
      <c r="AI316" s="1599"/>
      <c r="AJ316" s="1599"/>
      <c r="AK316" s="1599"/>
      <c r="AL316" s="1599"/>
      <c r="AM316" s="1599"/>
      <c r="AN316" s="1599"/>
      <c r="AO316" s="1599"/>
      <c r="AP316" s="1599"/>
      <c r="AQ316" s="1599"/>
      <c r="AR316" s="1599"/>
      <c r="AS316" s="1599"/>
      <c r="AT316" s="1599"/>
      <c r="AU316" s="1599"/>
      <c r="AV316" s="1599"/>
      <c r="AW316" s="1599"/>
      <c r="AX316" s="1599"/>
      <c r="AY316" s="1599"/>
      <c r="AZ316" s="1599"/>
      <c r="BA316" s="1599"/>
      <c r="BB316" s="1599"/>
      <c r="BC316" s="1599"/>
      <c r="BD316" s="1599"/>
      <c r="BE316" s="1599"/>
      <c r="BF316" s="1599"/>
      <c r="BG316" s="1599"/>
      <c r="BH316" s="1599"/>
      <c r="BI316" s="1599"/>
      <c r="BJ316" s="1599"/>
      <c r="BK316" s="1599"/>
      <c r="BL316" s="1599"/>
      <c r="BM316" s="1599"/>
      <c r="BN316" s="1599"/>
      <c r="BO316" s="1599"/>
      <c r="BP316" s="1599"/>
      <c r="BQ316" s="1599"/>
      <c r="BR316" s="1599"/>
      <c r="BS316" s="1599"/>
      <c r="BT316" s="1600"/>
      <c r="BU316" s="458"/>
      <c r="BV316" s="458"/>
      <c r="BW316" s="458"/>
      <c r="BX316" s="458"/>
      <c r="BY316" s="458"/>
      <c r="BZ316" s="458"/>
      <c r="CA316" s="458"/>
      <c r="CB316" s="458"/>
      <c r="CC316" s="458"/>
      <c r="CD316" s="458"/>
      <c r="CE316" s="458"/>
      <c r="CF316" s="460"/>
      <c r="CH316" s="431"/>
      <c r="CS316" s="449"/>
      <c r="CT316" s="433"/>
      <c r="CU316" s="433"/>
      <c r="CV316" s="433"/>
      <c r="CW316" s="433"/>
      <c r="CX316" s="433"/>
      <c r="CY316" s="433"/>
      <c r="CZ316" s="433"/>
      <c r="DA316" s="433"/>
      <c r="DB316" s="433"/>
      <c r="DC316" s="433"/>
      <c r="DD316" s="433"/>
      <c r="DE316" s="1598"/>
      <c r="DF316" s="1599"/>
      <c r="DG316" s="1599"/>
      <c r="DH316" s="1599"/>
      <c r="DI316" s="1599"/>
      <c r="DJ316" s="1599"/>
      <c r="DK316" s="1599"/>
      <c r="DL316" s="1599"/>
      <c r="DM316" s="1599"/>
      <c r="DN316" s="1599"/>
      <c r="DO316" s="1599"/>
      <c r="DP316" s="1599"/>
      <c r="DQ316" s="1599"/>
      <c r="DR316" s="1599"/>
      <c r="DS316" s="1599"/>
      <c r="DT316" s="1599"/>
      <c r="DU316" s="1599"/>
      <c r="DV316" s="1599"/>
      <c r="DW316" s="1599"/>
      <c r="DX316" s="1599"/>
      <c r="DY316" s="1599"/>
      <c r="DZ316" s="1599"/>
      <c r="EA316" s="1599"/>
      <c r="EB316" s="1599"/>
      <c r="EC316" s="1599"/>
      <c r="ED316" s="1599"/>
      <c r="EE316" s="1599"/>
      <c r="EF316" s="1599"/>
      <c r="EG316" s="1599"/>
      <c r="EH316" s="1599"/>
      <c r="EI316" s="1599"/>
      <c r="EJ316" s="1599"/>
      <c r="EK316" s="1599"/>
      <c r="EL316" s="1599"/>
      <c r="EM316" s="1599"/>
      <c r="EN316" s="1599"/>
      <c r="EO316" s="1599"/>
      <c r="EP316" s="1599"/>
      <c r="EQ316" s="1599"/>
      <c r="ER316" s="1599"/>
      <c r="ES316" s="1599"/>
      <c r="ET316" s="1599"/>
      <c r="EU316" s="1599"/>
      <c r="EV316" s="1599"/>
      <c r="EW316" s="1599"/>
      <c r="EX316" s="1599"/>
      <c r="EY316" s="1599"/>
      <c r="EZ316" s="1599"/>
      <c r="FA316" s="1599"/>
      <c r="FB316" s="1599"/>
      <c r="FC316" s="1599"/>
      <c r="FD316" s="1599"/>
      <c r="FE316" s="1599"/>
      <c r="FF316" s="1599"/>
      <c r="FG316" s="1599"/>
      <c r="FH316" s="1599"/>
      <c r="FI316" s="1599"/>
      <c r="FJ316" s="1600"/>
      <c r="FK316" s="458"/>
      <c r="FL316" s="458"/>
      <c r="FM316" s="458"/>
      <c r="FN316" s="458"/>
      <c r="FO316" s="458"/>
      <c r="FP316" s="458"/>
      <c r="FQ316" s="458"/>
      <c r="FR316" s="458"/>
      <c r="FS316" s="458"/>
      <c r="FT316" s="458"/>
      <c r="FU316" s="458"/>
      <c r="FV316" s="460"/>
    </row>
    <row r="317" spans="3:178" ht="3.75" customHeight="1" x14ac:dyDescent="0.15">
      <c r="C317" s="449"/>
      <c r="D317" s="433"/>
      <c r="E317" s="433"/>
      <c r="F317" s="433"/>
      <c r="G317" s="433"/>
      <c r="H317" s="433"/>
      <c r="I317" s="433"/>
      <c r="J317" s="433"/>
      <c r="K317" s="433"/>
      <c r="L317" s="433"/>
      <c r="M317" s="433"/>
      <c r="N317" s="433"/>
      <c r="O317" s="1598"/>
      <c r="P317" s="1599"/>
      <c r="Q317" s="1599"/>
      <c r="R317" s="1599"/>
      <c r="S317" s="1599"/>
      <c r="T317" s="1599"/>
      <c r="U317" s="1599"/>
      <c r="V317" s="1599"/>
      <c r="W317" s="1599"/>
      <c r="X317" s="1599"/>
      <c r="Y317" s="1599"/>
      <c r="Z317" s="1599"/>
      <c r="AA317" s="1599"/>
      <c r="AB317" s="1599"/>
      <c r="AC317" s="1599"/>
      <c r="AD317" s="1599"/>
      <c r="AE317" s="1599"/>
      <c r="AF317" s="1599"/>
      <c r="AG317" s="1599"/>
      <c r="AH317" s="1599"/>
      <c r="AI317" s="1599"/>
      <c r="AJ317" s="1599"/>
      <c r="AK317" s="1599"/>
      <c r="AL317" s="1599"/>
      <c r="AM317" s="1599"/>
      <c r="AN317" s="1599"/>
      <c r="AO317" s="1599"/>
      <c r="AP317" s="1599"/>
      <c r="AQ317" s="1599"/>
      <c r="AR317" s="1599"/>
      <c r="AS317" s="1599"/>
      <c r="AT317" s="1599"/>
      <c r="AU317" s="1599"/>
      <c r="AV317" s="1599"/>
      <c r="AW317" s="1599"/>
      <c r="AX317" s="1599"/>
      <c r="AY317" s="1599"/>
      <c r="AZ317" s="1599"/>
      <c r="BA317" s="1599"/>
      <c r="BB317" s="1599"/>
      <c r="BC317" s="1599"/>
      <c r="BD317" s="1599"/>
      <c r="BE317" s="1599"/>
      <c r="BF317" s="1599"/>
      <c r="BG317" s="1599"/>
      <c r="BH317" s="1599"/>
      <c r="BI317" s="1599"/>
      <c r="BJ317" s="1599"/>
      <c r="BK317" s="1599"/>
      <c r="BL317" s="1599"/>
      <c r="BM317" s="1599"/>
      <c r="BN317" s="1599"/>
      <c r="BO317" s="1599"/>
      <c r="BP317" s="1599"/>
      <c r="BQ317" s="1599"/>
      <c r="BR317" s="1599"/>
      <c r="BS317" s="1599"/>
      <c r="BT317" s="1600"/>
      <c r="BU317" s="458"/>
      <c r="BV317" s="458"/>
      <c r="BW317" s="458"/>
      <c r="BX317" s="458"/>
      <c r="BY317" s="458"/>
      <c r="BZ317" s="458"/>
      <c r="CA317" s="458"/>
      <c r="CB317" s="458"/>
      <c r="CC317" s="458"/>
      <c r="CD317" s="458"/>
      <c r="CE317" s="458"/>
      <c r="CF317" s="460"/>
      <c r="CH317" s="431"/>
      <c r="CS317" s="449"/>
      <c r="CT317" s="433"/>
      <c r="CU317" s="433"/>
      <c r="CV317" s="433"/>
      <c r="CW317" s="433"/>
      <c r="CX317" s="433"/>
      <c r="CY317" s="433"/>
      <c r="CZ317" s="433"/>
      <c r="DA317" s="433"/>
      <c r="DB317" s="433"/>
      <c r="DC317" s="433"/>
      <c r="DD317" s="433"/>
      <c r="DE317" s="1598"/>
      <c r="DF317" s="1599"/>
      <c r="DG317" s="1599"/>
      <c r="DH317" s="1599"/>
      <c r="DI317" s="1599"/>
      <c r="DJ317" s="1599"/>
      <c r="DK317" s="1599"/>
      <c r="DL317" s="1599"/>
      <c r="DM317" s="1599"/>
      <c r="DN317" s="1599"/>
      <c r="DO317" s="1599"/>
      <c r="DP317" s="1599"/>
      <c r="DQ317" s="1599"/>
      <c r="DR317" s="1599"/>
      <c r="DS317" s="1599"/>
      <c r="DT317" s="1599"/>
      <c r="DU317" s="1599"/>
      <c r="DV317" s="1599"/>
      <c r="DW317" s="1599"/>
      <c r="DX317" s="1599"/>
      <c r="DY317" s="1599"/>
      <c r="DZ317" s="1599"/>
      <c r="EA317" s="1599"/>
      <c r="EB317" s="1599"/>
      <c r="EC317" s="1599"/>
      <c r="ED317" s="1599"/>
      <c r="EE317" s="1599"/>
      <c r="EF317" s="1599"/>
      <c r="EG317" s="1599"/>
      <c r="EH317" s="1599"/>
      <c r="EI317" s="1599"/>
      <c r="EJ317" s="1599"/>
      <c r="EK317" s="1599"/>
      <c r="EL317" s="1599"/>
      <c r="EM317" s="1599"/>
      <c r="EN317" s="1599"/>
      <c r="EO317" s="1599"/>
      <c r="EP317" s="1599"/>
      <c r="EQ317" s="1599"/>
      <c r="ER317" s="1599"/>
      <c r="ES317" s="1599"/>
      <c r="ET317" s="1599"/>
      <c r="EU317" s="1599"/>
      <c r="EV317" s="1599"/>
      <c r="EW317" s="1599"/>
      <c r="EX317" s="1599"/>
      <c r="EY317" s="1599"/>
      <c r="EZ317" s="1599"/>
      <c r="FA317" s="1599"/>
      <c r="FB317" s="1599"/>
      <c r="FC317" s="1599"/>
      <c r="FD317" s="1599"/>
      <c r="FE317" s="1599"/>
      <c r="FF317" s="1599"/>
      <c r="FG317" s="1599"/>
      <c r="FH317" s="1599"/>
      <c r="FI317" s="1599"/>
      <c r="FJ317" s="1600"/>
      <c r="FK317" s="458"/>
      <c r="FL317" s="458"/>
      <c r="FM317" s="458"/>
      <c r="FN317" s="458"/>
      <c r="FO317" s="458"/>
      <c r="FP317" s="458"/>
      <c r="FQ317" s="458"/>
      <c r="FR317" s="458"/>
      <c r="FS317" s="458"/>
      <c r="FT317" s="458"/>
      <c r="FU317" s="458"/>
      <c r="FV317" s="460"/>
    </row>
    <row r="318" spans="3:178" ht="3.75" customHeight="1" x14ac:dyDescent="0.15">
      <c r="C318" s="449"/>
      <c r="D318" s="433"/>
      <c r="E318" s="433"/>
      <c r="F318" s="433"/>
      <c r="G318" s="433"/>
      <c r="H318" s="433"/>
      <c r="I318" s="433"/>
      <c r="J318" s="433"/>
      <c r="K318" s="433"/>
      <c r="L318" s="433"/>
      <c r="M318" s="433"/>
      <c r="N318" s="433"/>
      <c r="O318" s="1598"/>
      <c r="P318" s="1599"/>
      <c r="Q318" s="1599"/>
      <c r="R318" s="1599"/>
      <c r="S318" s="1599"/>
      <c r="T318" s="1599"/>
      <c r="U318" s="1599"/>
      <c r="V318" s="1599"/>
      <c r="W318" s="1599"/>
      <c r="X318" s="1599"/>
      <c r="Y318" s="1599"/>
      <c r="Z318" s="1599"/>
      <c r="AA318" s="1599"/>
      <c r="AB318" s="1599"/>
      <c r="AC318" s="1599"/>
      <c r="AD318" s="1599"/>
      <c r="AE318" s="1599"/>
      <c r="AF318" s="1599"/>
      <c r="AG318" s="1599"/>
      <c r="AH318" s="1599"/>
      <c r="AI318" s="1599"/>
      <c r="AJ318" s="1599"/>
      <c r="AK318" s="1599"/>
      <c r="AL318" s="1599"/>
      <c r="AM318" s="1599"/>
      <c r="AN318" s="1599"/>
      <c r="AO318" s="1599"/>
      <c r="AP318" s="1599"/>
      <c r="AQ318" s="1599"/>
      <c r="AR318" s="1599"/>
      <c r="AS318" s="1599"/>
      <c r="AT318" s="1599"/>
      <c r="AU318" s="1599"/>
      <c r="AV318" s="1599"/>
      <c r="AW318" s="1599"/>
      <c r="AX318" s="1599"/>
      <c r="AY318" s="1599"/>
      <c r="AZ318" s="1599"/>
      <c r="BA318" s="1599"/>
      <c r="BB318" s="1599"/>
      <c r="BC318" s="1599"/>
      <c r="BD318" s="1599"/>
      <c r="BE318" s="1599"/>
      <c r="BF318" s="1599"/>
      <c r="BG318" s="1599"/>
      <c r="BH318" s="1599"/>
      <c r="BI318" s="1599"/>
      <c r="BJ318" s="1599"/>
      <c r="BK318" s="1599"/>
      <c r="BL318" s="1599"/>
      <c r="BM318" s="1599"/>
      <c r="BN318" s="1599"/>
      <c r="BO318" s="1599"/>
      <c r="BP318" s="1599"/>
      <c r="BQ318" s="1599"/>
      <c r="BR318" s="1599"/>
      <c r="BS318" s="1599"/>
      <c r="BT318" s="1600"/>
      <c r="BU318" s="458"/>
      <c r="BV318" s="458"/>
      <c r="BW318" s="458"/>
      <c r="BX318" s="458"/>
      <c r="BY318" s="458"/>
      <c r="BZ318" s="458"/>
      <c r="CA318" s="458"/>
      <c r="CB318" s="458"/>
      <c r="CC318" s="458"/>
      <c r="CD318" s="458"/>
      <c r="CE318" s="458"/>
      <c r="CF318" s="460"/>
      <c r="CH318" s="431"/>
      <c r="CS318" s="449"/>
      <c r="CT318" s="433"/>
      <c r="CU318" s="433"/>
      <c r="CV318" s="433"/>
      <c r="CW318" s="433"/>
      <c r="CX318" s="433"/>
      <c r="CY318" s="433"/>
      <c r="CZ318" s="433"/>
      <c r="DA318" s="433"/>
      <c r="DB318" s="433"/>
      <c r="DC318" s="433"/>
      <c r="DD318" s="433"/>
      <c r="DE318" s="1598"/>
      <c r="DF318" s="1599"/>
      <c r="DG318" s="1599"/>
      <c r="DH318" s="1599"/>
      <c r="DI318" s="1599"/>
      <c r="DJ318" s="1599"/>
      <c r="DK318" s="1599"/>
      <c r="DL318" s="1599"/>
      <c r="DM318" s="1599"/>
      <c r="DN318" s="1599"/>
      <c r="DO318" s="1599"/>
      <c r="DP318" s="1599"/>
      <c r="DQ318" s="1599"/>
      <c r="DR318" s="1599"/>
      <c r="DS318" s="1599"/>
      <c r="DT318" s="1599"/>
      <c r="DU318" s="1599"/>
      <c r="DV318" s="1599"/>
      <c r="DW318" s="1599"/>
      <c r="DX318" s="1599"/>
      <c r="DY318" s="1599"/>
      <c r="DZ318" s="1599"/>
      <c r="EA318" s="1599"/>
      <c r="EB318" s="1599"/>
      <c r="EC318" s="1599"/>
      <c r="ED318" s="1599"/>
      <c r="EE318" s="1599"/>
      <c r="EF318" s="1599"/>
      <c r="EG318" s="1599"/>
      <c r="EH318" s="1599"/>
      <c r="EI318" s="1599"/>
      <c r="EJ318" s="1599"/>
      <c r="EK318" s="1599"/>
      <c r="EL318" s="1599"/>
      <c r="EM318" s="1599"/>
      <c r="EN318" s="1599"/>
      <c r="EO318" s="1599"/>
      <c r="EP318" s="1599"/>
      <c r="EQ318" s="1599"/>
      <c r="ER318" s="1599"/>
      <c r="ES318" s="1599"/>
      <c r="ET318" s="1599"/>
      <c r="EU318" s="1599"/>
      <c r="EV318" s="1599"/>
      <c r="EW318" s="1599"/>
      <c r="EX318" s="1599"/>
      <c r="EY318" s="1599"/>
      <c r="EZ318" s="1599"/>
      <c r="FA318" s="1599"/>
      <c r="FB318" s="1599"/>
      <c r="FC318" s="1599"/>
      <c r="FD318" s="1599"/>
      <c r="FE318" s="1599"/>
      <c r="FF318" s="1599"/>
      <c r="FG318" s="1599"/>
      <c r="FH318" s="1599"/>
      <c r="FI318" s="1599"/>
      <c r="FJ318" s="1600"/>
      <c r="FK318" s="458"/>
      <c r="FL318" s="458"/>
      <c r="FM318" s="458"/>
      <c r="FN318" s="458"/>
      <c r="FO318" s="458"/>
      <c r="FP318" s="458"/>
      <c r="FQ318" s="458"/>
      <c r="FR318" s="458"/>
      <c r="FS318" s="458"/>
      <c r="FT318" s="458"/>
      <c r="FU318" s="458"/>
      <c r="FV318" s="460"/>
    </row>
    <row r="319" spans="3:178" ht="3.75" customHeight="1" x14ac:dyDescent="0.15">
      <c r="C319" s="449"/>
      <c r="D319" s="433"/>
      <c r="E319" s="433"/>
      <c r="F319" s="433"/>
      <c r="G319" s="433"/>
      <c r="H319" s="433"/>
      <c r="I319" s="433"/>
      <c r="J319" s="433"/>
      <c r="K319" s="433"/>
      <c r="L319" s="433"/>
      <c r="M319" s="433"/>
      <c r="N319" s="433"/>
      <c r="O319" s="1598"/>
      <c r="P319" s="1599"/>
      <c r="Q319" s="1599"/>
      <c r="R319" s="1599"/>
      <c r="S319" s="1599"/>
      <c r="T319" s="1599"/>
      <c r="U319" s="1599"/>
      <c r="V319" s="1599"/>
      <c r="W319" s="1599"/>
      <c r="X319" s="1599"/>
      <c r="Y319" s="1599"/>
      <c r="Z319" s="1599"/>
      <c r="AA319" s="1599"/>
      <c r="AB319" s="1599"/>
      <c r="AC319" s="1599"/>
      <c r="AD319" s="1599"/>
      <c r="AE319" s="1599"/>
      <c r="AF319" s="1599"/>
      <c r="AG319" s="1599"/>
      <c r="AH319" s="1599"/>
      <c r="AI319" s="1599"/>
      <c r="AJ319" s="1599"/>
      <c r="AK319" s="1599"/>
      <c r="AL319" s="1599"/>
      <c r="AM319" s="1599"/>
      <c r="AN319" s="1599"/>
      <c r="AO319" s="1599"/>
      <c r="AP319" s="1599"/>
      <c r="AQ319" s="1599"/>
      <c r="AR319" s="1599"/>
      <c r="AS319" s="1599"/>
      <c r="AT319" s="1599"/>
      <c r="AU319" s="1599"/>
      <c r="AV319" s="1599"/>
      <c r="AW319" s="1599"/>
      <c r="AX319" s="1599"/>
      <c r="AY319" s="1599"/>
      <c r="AZ319" s="1599"/>
      <c r="BA319" s="1599"/>
      <c r="BB319" s="1599"/>
      <c r="BC319" s="1599"/>
      <c r="BD319" s="1599"/>
      <c r="BE319" s="1599"/>
      <c r="BF319" s="1599"/>
      <c r="BG319" s="1599"/>
      <c r="BH319" s="1599"/>
      <c r="BI319" s="1599"/>
      <c r="BJ319" s="1599"/>
      <c r="BK319" s="1599"/>
      <c r="BL319" s="1599"/>
      <c r="BM319" s="1599"/>
      <c r="BN319" s="1599"/>
      <c r="BO319" s="1599"/>
      <c r="BP319" s="1599"/>
      <c r="BQ319" s="1599"/>
      <c r="BR319" s="1599"/>
      <c r="BS319" s="1599"/>
      <c r="BT319" s="1600"/>
      <c r="BU319" s="458"/>
      <c r="BV319" s="458"/>
      <c r="BW319" s="458"/>
      <c r="BX319" s="458"/>
      <c r="BY319" s="458"/>
      <c r="BZ319" s="458"/>
      <c r="CA319" s="458"/>
      <c r="CB319" s="458"/>
      <c r="CC319" s="458"/>
      <c r="CD319" s="458"/>
      <c r="CE319" s="458"/>
      <c r="CF319" s="460"/>
      <c r="CH319" s="431"/>
      <c r="CS319" s="449"/>
      <c r="CT319" s="433"/>
      <c r="CU319" s="433"/>
      <c r="CV319" s="433"/>
      <c r="CW319" s="433"/>
      <c r="CX319" s="433"/>
      <c r="CY319" s="433"/>
      <c r="CZ319" s="433"/>
      <c r="DA319" s="433"/>
      <c r="DB319" s="433"/>
      <c r="DC319" s="433"/>
      <c r="DD319" s="433"/>
      <c r="DE319" s="1598"/>
      <c r="DF319" s="1599"/>
      <c r="DG319" s="1599"/>
      <c r="DH319" s="1599"/>
      <c r="DI319" s="1599"/>
      <c r="DJ319" s="1599"/>
      <c r="DK319" s="1599"/>
      <c r="DL319" s="1599"/>
      <c r="DM319" s="1599"/>
      <c r="DN319" s="1599"/>
      <c r="DO319" s="1599"/>
      <c r="DP319" s="1599"/>
      <c r="DQ319" s="1599"/>
      <c r="DR319" s="1599"/>
      <c r="DS319" s="1599"/>
      <c r="DT319" s="1599"/>
      <c r="DU319" s="1599"/>
      <c r="DV319" s="1599"/>
      <c r="DW319" s="1599"/>
      <c r="DX319" s="1599"/>
      <c r="DY319" s="1599"/>
      <c r="DZ319" s="1599"/>
      <c r="EA319" s="1599"/>
      <c r="EB319" s="1599"/>
      <c r="EC319" s="1599"/>
      <c r="ED319" s="1599"/>
      <c r="EE319" s="1599"/>
      <c r="EF319" s="1599"/>
      <c r="EG319" s="1599"/>
      <c r="EH319" s="1599"/>
      <c r="EI319" s="1599"/>
      <c r="EJ319" s="1599"/>
      <c r="EK319" s="1599"/>
      <c r="EL319" s="1599"/>
      <c r="EM319" s="1599"/>
      <c r="EN319" s="1599"/>
      <c r="EO319" s="1599"/>
      <c r="EP319" s="1599"/>
      <c r="EQ319" s="1599"/>
      <c r="ER319" s="1599"/>
      <c r="ES319" s="1599"/>
      <c r="ET319" s="1599"/>
      <c r="EU319" s="1599"/>
      <c r="EV319" s="1599"/>
      <c r="EW319" s="1599"/>
      <c r="EX319" s="1599"/>
      <c r="EY319" s="1599"/>
      <c r="EZ319" s="1599"/>
      <c r="FA319" s="1599"/>
      <c r="FB319" s="1599"/>
      <c r="FC319" s="1599"/>
      <c r="FD319" s="1599"/>
      <c r="FE319" s="1599"/>
      <c r="FF319" s="1599"/>
      <c r="FG319" s="1599"/>
      <c r="FH319" s="1599"/>
      <c r="FI319" s="1599"/>
      <c r="FJ319" s="1600"/>
      <c r="FK319" s="458"/>
      <c r="FL319" s="458"/>
      <c r="FM319" s="458"/>
      <c r="FN319" s="458"/>
      <c r="FO319" s="458"/>
      <c r="FP319" s="458"/>
      <c r="FQ319" s="458"/>
      <c r="FR319" s="458"/>
      <c r="FS319" s="458"/>
      <c r="FT319" s="458"/>
      <c r="FU319" s="458"/>
      <c r="FV319" s="460"/>
    </row>
    <row r="320" spans="3:178" ht="3.75" customHeight="1" x14ac:dyDescent="0.15">
      <c r="C320" s="449"/>
      <c r="D320" s="433"/>
      <c r="E320" s="433"/>
      <c r="F320" s="433"/>
      <c r="G320" s="433"/>
      <c r="H320" s="433"/>
      <c r="I320" s="433"/>
      <c r="J320" s="433"/>
      <c r="K320" s="433"/>
      <c r="L320" s="433"/>
      <c r="M320" s="433"/>
      <c r="N320" s="433"/>
      <c r="O320" s="1598"/>
      <c r="P320" s="1599"/>
      <c r="Q320" s="1599"/>
      <c r="R320" s="1599"/>
      <c r="S320" s="1599"/>
      <c r="T320" s="1599"/>
      <c r="U320" s="1599"/>
      <c r="V320" s="1599"/>
      <c r="W320" s="1599"/>
      <c r="X320" s="1599"/>
      <c r="Y320" s="1599"/>
      <c r="Z320" s="1599"/>
      <c r="AA320" s="1599"/>
      <c r="AB320" s="1599"/>
      <c r="AC320" s="1599"/>
      <c r="AD320" s="1599"/>
      <c r="AE320" s="1599"/>
      <c r="AF320" s="1599"/>
      <c r="AG320" s="1599"/>
      <c r="AH320" s="1599"/>
      <c r="AI320" s="1599"/>
      <c r="AJ320" s="1599"/>
      <c r="AK320" s="1599"/>
      <c r="AL320" s="1599"/>
      <c r="AM320" s="1599"/>
      <c r="AN320" s="1599"/>
      <c r="AO320" s="1599"/>
      <c r="AP320" s="1599"/>
      <c r="AQ320" s="1599"/>
      <c r="AR320" s="1599"/>
      <c r="AS320" s="1599"/>
      <c r="AT320" s="1599"/>
      <c r="AU320" s="1599"/>
      <c r="AV320" s="1599"/>
      <c r="AW320" s="1599"/>
      <c r="AX320" s="1599"/>
      <c r="AY320" s="1599"/>
      <c r="AZ320" s="1599"/>
      <c r="BA320" s="1599"/>
      <c r="BB320" s="1599"/>
      <c r="BC320" s="1599"/>
      <c r="BD320" s="1599"/>
      <c r="BE320" s="1599"/>
      <c r="BF320" s="1599"/>
      <c r="BG320" s="1599"/>
      <c r="BH320" s="1599"/>
      <c r="BI320" s="1599"/>
      <c r="BJ320" s="1599"/>
      <c r="BK320" s="1599"/>
      <c r="BL320" s="1599"/>
      <c r="BM320" s="1599"/>
      <c r="BN320" s="1599"/>
      <c r="BO320" s="1599"/>
      <c r="BP320" s="1599"/>
      <c r="BQ320" s="1599"/>
      <c r="BR320" s="1599"/>
      <c r="BS320" s="1599"/>
      <c r="BT320" s="1600"/>
      <c r="BU320" s="458"/>
      <c r="BV320" s="458"/>
      <c r="BW320" s="458"/>
      <c r="BX320" s="458"/>
      <c r="BY320" s="458"/>
      <c r="BZ320" s="458"/>
      <c r="CA320" s="458"/>
      <c r="CB320" s="458"/>
      <c r="CC320" s="458"/>
      <c r="CD320" s="458"/>
      <c r="CE320" s="458"/>
      <c r="CF320" s="460"/>
      <c r="CH320" s="431"/>
      <c r="CS320" s="449"/>
      <c r="CT320" s="433"/>
      <c r="CU320" s="433"/>
      <c r="CV320" s="433"/>
      <c r="CW320" s="433"/>
      <c r="CX320" s="433"/>
      <c r="CY320" s="433"/>
      <c r="CZ320" s="433"/>
      <c r="DA320" s="433"/>
      <c r="DB320" s="433"/>
      <c r="DC320" s="433"/>
      <c r="DD320" s="433"/>
      <c r="DE320" s="1598"/>
      <c r="DF320" s="1599"/>
      <c r="DG320" s="1599"/>
      <c r="DH320" s="1599"/>
      <c r="DI320" s="1599"/>
      <c r="DJ320" s="1599"/>
      <c r="DK320" s="1599"/>
      <c r="DL320" s="1599"/>
      <c r="DM320" s="1599"/>
      <c r="DN320" s="1599"/>
      <c r="DO320" s="1599"/>
      <c r="DP320" s="1599"/>
      <c r="DQ320" s="1599"/>
      <c r="DR320" s="1599"/>
      <c r="DS320" s="1599"/>
      <c r="DT320" s="1599"/>
      <c r="DU320" s="1599"/>
      <c r="DV320" s="1599"/>
      <c r="DW320" s="1599"/>
      <c r="DX320" s="1599"/>
      <c r="DY320" s="1599"/>
      <c r="DZ320" s="1599"/>
      <c r="EA320" s="1599"/>
      <c r="EB320" s="1599"/>
      <c r="EC320" s="1599"/>
      <c r="ED320" s="1599"/>
      <c r="EE320" s="1599"/>
      <c r="EF320" s="1599"/>
      <c r="EG320" s="1599"/>
      <c r="EH320" s="1599"/>
      <c r="EI320" s="1599"/>
      <c r="EJ320" s="1599"/>
      <c r="EK320" s="1599"/>
      <c r="EL320" s="1599"/>
      <c r="EM320" s="1599"/>
      <c r="EN320" s="1599"/>
      <c r="EO320" s="1599"/>
      <c r="EP320" s="1599"/>
      <c r="EQ320" s="1599"/>
      <c r="ER320" s="1599"/>
      <c r="ES320" s="1599"/>
      <c r="ET320" s="1599"/>
      <c r="EU320" s="1599"/>
      <c r="EV320" s="1599"/>
      <c r="EW320" s="1599"/>
      <c r="EX320" s="1599"/>
      <c r="EY320" s="1599"/>
      <c r="EZ320" s="1599"/>
      <c r="FA320" s="1599"/>
      <c r="FB320" s="1599"/>
      <c r="FC320" s="1599"/>
      <c r="FD320" s="1599"/>
      <c r="FE320" s="1599"/>
      <c r="FF320" s="1599"/>
      <c r="FG320" s="1599"/>
      <c r="FH320" s="1599"/>
      <c r="FI320" s="1599"/>
      <c r="FJ320" s="1600"/>
      <c r="FK320" s="458"/>
      <c r="FL320" s="458"/>
      <c r="FM320" s="458"/>
      <c r="FN320" s="458"/>
      <c r="FO320" s="458"/>
      <c r="FP320" s="458"/>
      <c r="FQ320" s="458"/>
      <c r="FR320" s="458"/>
      <c r="FS320" s="458"/>
      <c r="FT320" s="458"/>
      <c r="FU320" s="458"/>
      <c r="FV320" s="460"/>
    </row>
    <row r="321" spans="3:178" ht="3.75" customHeight="1" x14ac:dyDescent="0.15">
      <c r="C321" s="449"/>
      <c r="D321" s="433"/>
      <c r="E321" s="433"/>
      <c r="F321" s="433"/>
      <c r="G321" s="433"/>
      <c r="H321" s="433"/>
      <c r="I321" s="433"/>
      <c r="J321" s="433"/>
      <c r="K321" s="433"/>
      <c r="L321" s="433"/>
      <c r="M321" s="433"/>
      <c r="N321" s="433"/>
      <c r="O321" s="1598"/>
      <c r="P321" s="1599"/>
      <c r="Q321" s="1599"/>
      <c r="R321" s="1599"/>
      <c r="S321" s="1599"/>
      <c r="T321" s="1599"/>
      <c r="U321" s="1599"/>
      <c r="V321" s="1599"/>
      <c r="W321" s="1599"/>
      <c r="X321" s="1599"/>
      <c r="Y321" s="1599"/>
      <c r="Z321" s="1599"/>
      <c r="AA321" s="1599"/>
      <c r="AB321" s="1599"/>
      <c r="AC321" s="1599"/>
      <c r="AD321" s="1599"/>
      <c r="AE321" s="1599"/>
      <c r="AF321" s="1599"/>
      <c r="AG321" s="1599"/>
      <c r="AH321" s="1599"/>
      <c r="AI321" s="1599"/>
      <c r="AJ321" s="1599"/>
      <c r="AK321" s="1599"/>
      <c r="AL321" s="1599"/>
      <c r="AM321" s="1599"/>
      <c r="AN321" s="1599"/>
      <c r="AO321" s="1599"/>
      <c r="AP321" s="1599"/>
      <c r="AQ321" s="1599"/>
      <c r="AR321" s="1599"/>
      <c r="AS321" s="1599"/>
      <c r="AT321" s="1599"/>
      <c r="AU321" s="1599"/>
      <c r="AV321" s="1599"/>
      <c r="AW321" s="1599"/>
      <c r="AX321" s="1599"/>
      <c r="AY321" s="1599"/>
      <c r="AZ321" s="1599"/>
      <c r="BA321" s="1599"/>
      <c r="BB321" s="1599"/>
      <c r="BC321" s="1599"/>
      <c r="BD321" s="1599"/>
      <c r="BE321" s="1599"/>
      <c r="BF321" s="1599"/>
      <c r="BG321" s="1599"/>
      <c r="BH321" s="1599"/>
      <c r="BI321" s="1599"/>
      <c r="BJ321" s="1599"/>
      <c r="BK321" s="1599"/>
      <c r="BL321" s="1599"/>
      <c r="BM321" s="1599"/>
      <c r="BN321" s="1599"/>
      <c r="BO321" s="1599"/>
      <c r="BP321" s="1599"/>
      <c r="BQ321" s="1599"/>
      <c r="BR321" s="1599"/>
      <c r="BS321" s="1599"/>
      <c r="BT321" s="1600"/>
      <c r="BU321" s="458"/>
      <c r="BV321" s="458"/>
      <c r="BW321" s="458"/>
      <c r="BX321" s="458"/>
      <c r="BY321" s="458"/>
      <c r="BZ321" s="458"/>
      <c r="CA321" s="458"/>
      <c r="CB321" s="458"/>
      <c r="CC321" s="458"/>
      <c r="CD321" s="458"/>
      <c r="CE321" s="458"/>
      <c r="CF321" s="460"/>
      <c r="CH321" s="431"/>
      <c r="CS321" s="449"/>
      <c r="CT321" s="433"/>
      <c r="CU321" s="433"/>
      <c r="CV321" s="433"/>
      <c r="CW321" s="433"/>
      <c r="CX321" s="433"/>
      <c r="CY321" s="433"/>
      <c r="CZ321" s="433"/>
      <c r="DA321" s="433"/>
      <c r="DB321" s="433"/>
      <c r="DC321" s="433"/>
      <c r="DD321" s="433"/>
      <c r="DE321" s="1598"/>
      <c r="DF321" s="1599"/>
      <c r="DG321" s="1599"/>
      <c r="DH321" s="1599"/>
      <c r="DI321" s="1599"/>
      <c r="DJ321" s="1599"/>
      <c r="DK321" s="1599"/>
      <c r="DL321" s="1599"/>
      <c r="DM321" s="1599"/>
      <c r="DN321" s="1599"/>
      <c r="DO321" s="1599"/>
      <c r="DP321" s="1599"/>
      <c r="DQ321" s="1599"/>
      <c r="DR321" s="1599"/>
      <c r="DS321" s="1599"/>
      <c r="DT321" s="1599"/>
      <c r="DU321" s="1599"/>
      <c r="DV321" s="1599"/>
      <c r="DW321" s="1599"/>
      <c r="DX321" s="1599"/>
      <c r="DY321" s="1599"/>
      <c r="DZ321" s="1599"/>
      <c r="EA321" s="1599"/>
      <c r="EB321" s="1599"/>
      <c r="EC321" s="1599"/>
      <c r="ED321" s="1599"/>
      <c r="EE321" s="1599"/>
      <c r="EF321" s="1599"/>
      <c r="EG321" s="1599"/>
      <c r="EH321" s="1599"/>
      <c r="EI321" s="1599"/>
      <c r="EJ321" s="1599"/>
      <c r="EK321" s="1599"/>
      <c r="EL321" s="1599"/>
      <c r="EM321" s="1599"/>
      <c r="EN321" s="1599"/>
      <c r="EO321" s="1599"/>
      <c r="EP321" s="1599"/>
      <c r="EQ321" s="1599"/>
      <c r="ER321" s="1599"/>
      <c r="ES321" s="1599"/>
      <c r="ET321" s="1599"/>
      <c r="EU321" s="1599"/>
      <c r="EV321" s="1599"/>
      <c r="EW321" s="1599"/>
      <c r="EX321" s="1599"/>
      <c r="EY321" s="1599"/>
      <c r="EZ321" s="1599"/>
      <c r="FA321" s="1599"/>
      <c r="FB321" s="1599"/>
      <c r="FC321" s="1599"/>
      <c r="FD321" s="1599"/>
      <c r="FE321" s="1599"/>
      <c r="FF321" s="1599"/>
      <c r="FG321" s="1599"/>
      <c r="FH321" s="1599"/>
      <c r="FI321" s="1599"/>
      <c r="FJ321" s="1600"/>
      <c r="FK321" s="458"/>
      <c r="FL321" s="458"/>
      <c r="FM321" s="458"/>
      <c r="FN321" s="458"/>
      <c r="FO321" s="458"/>
      <c r="FP321" s="458"/>
      <c r="FQ321" s="458"/>
      <c r="FR321" s="458"/>
      <c r="FS321" s="458"/>
      <c r="FT321" s="458"/>
      <c r="FU321" s="458"/>
      <c r="FV321" s="460"/>
    </row>
    <row r="322" spans="3:178" ht="3.75" customHeight="1" x14ac:dyDescent="0.15">
      <c r="C322" s="449"/>
      <c r="D322" s="433"/>
      <c r="E322" s="433"/>
      <c r="F322" s="433"/>
      <c r="G322" s="433"/>
      <c r="H322" s="433"/>
      <c r="I322" s="433"/>
      <c r="J322" s="433"/>
      <c r="K322" s="433"/>
      <c r="L322" s="433"/>
      <c r="M322" s="433"/>
      <c r="N322" s="433"/>
      <c r="O322" s="1598"/>
      <c r="P322" s="1599"/>
      <c r="Q322" s="1599"/>
      <c r="R322" s="1599"/>
      <c r="S322" s="1599"/>
      <c r="T322" s="1599"/>
      <c r="U322" s="1599"/>
      <c r="V322" s="1599"/>
      <c r="W322" s="1599"/>
      <c r="X322" s="1599"/>
      <c r="Y322" s="1599"/>
      <c r="Z322" s="1599"/>
      <c r="AA322" s="1599"/>
      <c r="AB322" s="1599"/>
      <c r="AC322" s="1599"/>
      <c r="AD322" s="1599"/>
      <c r="AE322" s="1599"/>
      <c r="AF322" s="1599"/>
      <c r="AG322" s="1599"/>
      <c r="AH322" s="1599"/>
      <c r="AI322" s="1599"/>
      <c r="AJ322" s="1599"/>
      <c r="AK322" s="1599"/>
      <c r="AL322" s="1599"/>
      <c r="AM322" s="1599"/>
      <c r="AN322" s="1599"/>
      <c r="AO322" s="1599"/>
      <c r="AP322" s="1599"/>
      <c r="AQ322" s="1599"/>
      <c r="AR322" s="1599"/>
      <c r="AS322" s="1599"/>
      <c r="AT322" s="1599"/>
      <c r="AU322" s="1599"/>
      <c r="AV322" s="1599"/>
      <c r="AW322" s="1599"/>
      <c r="AX322" s="1599"/>
      <c r="AY322" s="1599"/>
      <c r="AZ322" s="1599"/>
      <c r="BA322" s="1599"/>
      <c r="BB322" s="1599"/>
      <c r="BC322" s="1599"/>
      <c r="BD322" s="1599"/>
      <c r="BE322" s="1599"/>
      <c r="BF322" s="1599"/>
      <c r="BG322" s="1599"/>
      <c r="BH322" s="1599"/>
      <c r="BI322" s="1599"/>
      <c r="BJ322" s="1599"/>
      <c r="BK322" s="1599"/>
      <c r="BL322" s="1599"/>
      <c r="BM322" s="1599"/>
      <c r="BN322" s="1599"/>
      <c r="BO322" s="1599"/>
      <c r="BP322" s="1599"/>
      <c r="BQ322" s="1599"/>
      <c r="BR322" s="1599"/>
      <c r="BS322" s="1599"/>
      <c r="BT322" s="1600"/>
      <c r="BU322" s="458"/>
      <c r="BV322" s="458"/>
      <c r="BW322" s="458"/>
      <c r="BX322" s="458"/>
      <c r="BY322" s="458"/>
      <c r="BZ322" s="458"/>
      <c r="CA322" s="458"/>
      <c r="CB322" s="458"/>
      <c r="CC322" s="458"/>
      <c r="CD322" s="458"/>
      <c r="CE322" s="458"/>
      <c r="CF322" s="460"/>
      <c r="CH322" s="431"/>
      <c r="CS322" s="449"/>
      <c r="CT322" s="433"/>
      <c r="CU322" s="433"/>
      <c r="CV322" s="433"/>
      <c r="CW322" s="433"/>
      <c r="CX322" s="433"/>
      <c r="CY322" s="433"/>
      <c r="CZ322" s="433"/>
      <c r="DA322" s="433"/>
      <c r="DB322" s="433"/>
      <c r="DC322" s="433"/>
      <c r="DD322" s="433"/>
      <c r="DE322" s="1598"/>
      <c r="DF322" s="1599"/>
      <c r="DG322" s="1599"/>
      <c r="DH322" s="1599"/>
      <c r="DI322" s="1599"/>
      <c r="DJ322" s="1599"/>
      <c r="DK322" s="1599"/>
      <c r="DL322" s="1599"/>
      <c r="DM322" s="1599"/>
      <c r="DN322" s="1599"/>
      <c r="DO322" s="1599"/>
      <c r="DP322" s="1599"/>
      <c r="DQ322" s="1599"/>
      <c r="DR322" s="1599"/>
      <c r="DS322" s="1599"/>
      <c r="DT322" s="1599"/>
      <c r="DU322" s="1599"/>
      <c r="DV322" s="1599"/>
      <c r="DW322" s="1599"/>
      <c r="DX322" s="1599"/>
      <c r="DY322" s="1599"/>
      <c r="DZ322" s="1599"/>
      <c r="EA322" s="1599"/>
      <c r="EB322" s="1599"/>
      <c r="EC322" s="1599"/>
      <c r="ED322" s="1599"/>
      <c r="EE322" s="1599"/>
      <c r="EF322" s="1599"/>
      <c r="EG322" s="1599"/>
      <c r="EH322" s="1599"/>
      <c r="EI322" s="1599"/>
      <c r="EJ322" s="1599"/>
      <c r="EK322" s="1599"/>
      <c r="EL322" s="1599"/>
      <c r="EM322" s="1599"/>
      <c r="EN322" s="1599"/>
      <c r="EO322" s="1599"/>
      <c r="EP322" s="1599"/>
      <c r="EQ322" s="1599"/>
      <c r="ER322" s="1599"/>
      <c r="ES322" s="1599"/>
      <c r="ET322" s="1599"/>
      <c r="EU322" s="1599"/>
      <c r="EV322" s="1599"/>
      <c r="EW322" s="1599"/>
      <c r="EX322" s="1599"/>
      <c r="EY322" s="1599"/>
      <c r="EZ322" s="1599"/>
      <c r="FA322" s="1599"/>
      <c r="FB322" s="1599"/>
      <c r="FC322" s="1599"/>
      <c r="FD322" s="1599"/>
      <c r="FE322" s="1599"/>
      <c r="FF322" s="1599"/>
      <c r="FG322" s="1599"/>
      <c r="FH322" s="1599"/>
      <c r="FI322" s="1599"/>
      <c r="FJ322" s="1600"/>
      <c r="FK322" s="458"/>
      <c r="FL322" s="458"/>
      <c r="FM322" s="458"/>
      <c r="FN322" s="458"/>
      <c r="FO322" s="458"/>
      <c r="FP322" s="458"/>
      <c r="FQ322" s="458"/>
      <c r="FR322" s="458"/>
      <c r="FS322" s="458"/>
      <c r="FT322" s="458"/>
      <c r="FU322" s="458"/>
      <c r="FV322" s="460"/>
    </row>
    <row r="323" spans="3:178" ht="3.75" customHeight="1" x14ac:dyDescent="0.15">
      <c r="C323" s="449"/>
      <c r="D323" s="433"/>
      <c r="E323" s="433"/>
      <c r="F323" s="433"/>
      <c r="G323" s="433"/>
      <c r="H323" s="433"/>
      <c r="I323" s="433"/>
      <c r="J323" s="433"/>
      <c r="K323" s="433"/>
      <c r="L323" s="433"/>
      <c r="M323" s="433"/>
      <c r="N323" s="433"/>
      <c r="O323" s="1598"/>
      <c r="P323" s="1599"/>
      <c r="Q323" s="1599"/>
      <c r="R323" s="1599"/>
      <c r="S323" s="1599"/>
      <c r="T323" s="1599"/>
      <c r="U323" s="1599"/>
      <c r="V323" s="1599"/>
      <c r="W323" s="1599"/>
      <c r="X323" s="1599"/>
      <c r="Y323" s="1599"/>
      <c r="Z323" s="1599"/>
      <c r="AA323" s="1599"/>
      <c r="AB323" s="1599"/>
      <c r="AC323" s="1599"/>
      <c r="AD323" s="1599"/>
      <c r="AE323" s="1599"/>
      <c r="AF323" s="1599"/>
      <c r="AG323" s="1599"/>
      <c r="AH323" s="1599"/>
      <c r="AI323" s="1599"/>
      <c r="AJ323" s="1599"/>
      <c r="AK323" s="1599"/>
      <c r="AL323" s="1599"/>
      <c r="AM323" s="1599"/>
      <c r="AN323" s="1599"/>
      <c r="AO323" s="1599"/>
      <c r="AP323" s="1599"/>
      <c r="AQ323" s="1599"/>
      <c r="AR323" s="1599"/>
      <c r="AS323" s="1599"/>
      <c r="AT323" s="1599"/>
      <c r="AU323" s="1599"/>
      <c r="AV323" s="1599"/>
      <c r="AW323" s="1599"/>
      <c r="AX323" s="1599"/>
      <c r="AY323" s="1599"/>
      <c r="AZ323" s="1599"/>
      <c r="BA323" s="1599"/>
      <c r="BB323" s="1599"/>
      <c r="BC323" s="1599"/>
      <c r="BD323" s="1599"/>
      <c r="BE323" s="1599"/>
      <c r="BF323" s="1599"/>
      <c r="BG323" s="1599"/>
      <c r="BH323" s="1599"/>
      <c r="BI323" s="1599"/>
      <c r="BJ323" s="1599"/>
      <c r="BK323" s="1599"/>
      <c r="BL323" s="1599"/>
      <c r="BM323" s="1599"/>
      <c r="BN323" s="1599"/>
      <c r="BO323" s="1599"/>
      <c r="BP323" s="1599"/>
      <c r="BQ323" s="1599"/>
      <c r="BR323" s="1599"/>
      <c r="BS323" s="1599"/>
      <c r="BT323" s="1600"/>
      <c r="BU323" s="458"/>
      <c r="BV323" s="458"/>
      <c r="BW323" s="458"/>
      <c r="BX323" s="458"/>
      <c r="BY323" s="458"/>
      <c r="BZ323" s="458"/>
      <c r="CA323" s="458"/>
      <c r="CB323" s="458"/>
      <c r="CC323" s="458"/>
      <c r="CD323" s="458"/>
      <c r="CE323" s="458"/>
      <c r="CF323" s="460"/>
      <c r="CH323" s="431"/>
      <c r="CS323" s="449"/>
      <c r="CT323" s="433"/>
      <c r="CU323" s="433"/>
      <c r="CV323" s="433"/>
      <c r="CW323" s="433"/>
      <c r="CX323" s="433"/>
      <c r="CY323" s="433"/>
      <c r="CZ323" s="433"/>
      <c r="DA323" s="433"/>
      <c r="DB323" s="433"/>
      <c r="DC323" s="433"/>
      <c r="DD323" s="433"/>
      <c r="DE323" s="1598"/>
      <c r="DF323" s="1599"/>
      <c r="DG323" s="1599"/>
      <c r="DH323" s="1599"/>
      <c r="DI323" s="1599"/>
      <c r="DJ323" s="1599"/>
      <c r="DK323" s="1599"/>
      <c r="DL323" s="1599"/>
      <c r="DM323" s="1599"/>
      <c r="DN323" s="1599"/>
      <c r="DO323" s="1599"/>
      <c r="DP323" s="1599"/>
      <c r="DQ323" s="1599"/>
      <c r="DR323" s="1599"/>
      <c r="DS323" s="1599"/>
      <c r="DT323" s="1599"/>
      <c r="DU323" s="1599"/>
      <c r="DV323" s="1599"/>
      <c r="DW323" s="1599"/>
      <c r="DX323" s="1599"/>
      <c r="DY323" s="1599"/>
      <c r="DZ323" s="1599"/>
      <c r="EA323" s="1599"/>
      <c r="EB323" s="1599"/>
      <c r="EC323" s="1599"/>
      <c r="ED323" s="1599"/>
      <c r="EE323" s="1599"/>
      <c r="EF323" s="1599"/>
      <c r="EG323" s="1599"/>
      <c r="EH323" s="1599"/>
      <c r="EI323" s="1599"/>
      <c r="EJ323" s="1599"/>
      <c r="EK323" s="1599"/>
      <c r="EL323" s="1599"/>
      <c r="EM323" s="1599"/>
      <c r="EN323" s="1599"/>
      <c r="EO323" s="1599"/>
      <c r="EP323" s="1599"/>
      <c r="EQ323" s="1599"/>
      <c r="ER323" s="1599"/>
      <c r="ES323" s="1599"/>
      <c r="ET323" s="1599"/>
      <c r="EU323" s="1599"/>
      <c r="EV323" s="1599"/>
      <c r="EW323" s="1599"/>
      <c r="EX323" s="1599"/>
      <c r="EY323" s="1599"/>
      <c r="EZ323" s="1599"/>
      <c r="FA323" s="1599"/>
      <c r="FB323" s="1599"/>
      <c r="FC323" s="1599"/>
      <c r="FD323" s="1599"/>
      <c r="FE323" s="1599"/>
      <c r="FF323" s="1599"/>
      <c r="FG323" s="1599"/>
      <c r="FH323" s="1599"/>
      <c r="FI323" s="1599"/>
      <c r="FJ323" s="1600"/>
      <c r="FK323" s="458"/>
      <c r="FL323" s="458"/>
      <c r="FM323" s="458"/>
      <c r="FN323" s="458"/>
      <c r="FO323" s="458"/>
      <c r="FP323" s="458"/>
      <c r="FQ323" s="458"/>
      <c r="FR323" s="458"/>
      <c r="FS323" s="458"/>
      <c r="FT323" s="458"/>
      <c r="FU323" s="458"/>
      <c r="FV323" s="460"/>
    </row>
    <row r="324" spans="3:178" ht="3.75" customHeight="1" x14ac:dyDescent="0.15">
      <c r="C324" s="449"/>
      <c r="D324" s="433"/>
      <c r="E324" s="433"/>
      <c r="F324" s="433"/>
      <c r="G324" s="433"/>
      <c r="H324" s="433"/>
      <c r="I324" s="433"/>
      <c r="J324" s="433"/>
      <c r="K324" s="433"/>
      <c r="L324" s="433"/>
      <c r="M324" s="433"/>
      <c r="N324" s="433"/>
      <c r="O324" s="1598"/>
      <c r="P324" s="1599"/>
      <c r="Q324" s="1599"/>
      <c r="R324" s="1599"/>
      <c r="S324" s="1599"/>
      <c r="T324" s="1599"/>
      <c r="U324" s="1599"/>
      <c r="V324" s="1599"/>
      <c r="W324" s="1599"/>
      <c r="X324" s="1599"/>
      <c r="Y324" s="1599"/>
      <c r="Z324" s="1599"/>
      <c r="AA324" s="1599"/>
      <c r="AB324" s="1599"/>
      <c r="AC324" s="1599"/>
      <c r="AD324" s="1599"/>
      <c r="AE324" s="1599"/>
      <c r="AF324" s="1599"/>
      <c r="AG324" s="1599"/>
      <c r="AH324" s="1599"/>
      <c r="AI324" s="1599"/>
      <c r="AJ324" s="1599"/>
      <c r="AK324" s="1599"/>
      <c r="AL324" s="1599"/>
      <c r="AM324" s="1599"/>
      <c r="AN324" s="1599"/>
      <c r="AO324" s="1599"/>
      <c r="AP324" s="1599"/>
      <c r="AQ324" s="1599"/>
      <c r="AR324" s="1599"/>
      <c r="AS324" s="1599"/>
      <c r="AT324" s="1599"/>
      <c r="AU324" s="1599"/>
      <c r="AV324" s="1599"/>
      <c r="AW324" s="1599"/>
      <c r="AX324" s="1599"/>
      <c r="AY324" s="1599"/>
      <c r="AZ324" s="1599"/>
      <c r="BA324" s="1599"/>
      <c r="BB324" s="1599"/>
      <c r="BC324" s="1599"/>
      <c r="BD324" s="1599"/>
      <c r="BE324" s="1599"/>
      <c r="BF324" s="1599"/>
      <c r="BG324" s="1599"/>
      <c r="BH324" s="1599"/>
      <c r="BI324" s="1599"/>
      <c r="BJ324" s="1599"/>
      <c r="BK324" s="1599"/>
      <c r="BL324" s="1599"/>
      <c r="BM324" s="1599"/>
      <c r="BN324" s="1599"/>
      <c r="BO324" s="1599"/>
      <c r="BP324" s="1599"/>
      <c r="BQ324" s="1599"/>
      <c r="BR324" s="1599"/>
      <c r="BS324" s="1599"/>
      <c r="BT324" s="1600"/>
      <c r="BU324" s="458"/>
      <c r="BV324" s="458"/>
      <c r="BW324" s="458"/>
      <c r="BX324" s="458"/>
      <c r="BY324" s="458"/>
      <c r="BZ324" s="458"/>
      <c r="CA324" s="458"/>
      <c r="CB324" s="458"/>
      <c r="CC324" s="458"/>
      <c r="CD324" s="458"/>
      <c r="CE324" s="458"/>
      <c r="CF324" s="460"/>
      <c r="CH324" s="431"/>
      <c r="CS324" s="449"/>
      <c r="CT324" s="433"/>
      <c r="CU324" s="433"/>
      <c r="CV324" s="433"/>
      <c r="CW324" s="433"/>
      <c r="CX324" s="433"/>
      <c r="CY324" s="433"/>
      <c r="CZ324" s="433"/>
      <c r="DA324" s="433"/>
      <c r="DB324" s="433"/>
      <c r="DC324" s="433"/>
      <c r="DD324" s="433"/>
      <c r="DE324" s="1598"/>
      <c r="DF324" s="1599"/>
      <c r="DG324" s="1599"/>
      <c r="DH324" s="1599"/>
      <c r="DI324" s="1599"/>
      <c r="DJ324" s="1599"/>
      <c r="DK324" s="1599"/>
      <c r="DL324" s="1599"/>
      <c r="DM324" s="1599"/>
      <c r="DN324" s="1599"/>
      <c r="DO324" s="1599"/>
      <c r="DP324" s="1599"/>
      <c r="DQ324" s="1599"/>
      <c r="DR324" s="1599"/>
      <c r="DS324" s="1599"/>
      <c r="DT324" s="1599"/>
      <c r="DU324" s="1599"/>
      <c r="DV324" s="1599"/>
      <c r="DW324" s="1599"/>
      <c r="DX324" s="1599"/>
      <c r="DY324" s="1599"/>
      <c r="DZ324" s="1599"/>
      <c r="EA324" s="1599"/>
      <c r="EB324" s="1599"/>
      <c r="EC324" s="1599"/>
      <c r="ED324" s="1599"/>
      <c r="EE324" s="1599"/>
      <c r="EF324" s="1599"/>
      <c r="EG324" s="1599"/>
      <c r="EH324" s="1599"/>
      <c r="EI324" s="1599"/>
      <c r="EJ324" s="1599"/>
      <c r="EK324" s="1599"/>
      <c r="EL324" s="1599"/>
      <c r="EM324" s="1599"/>
      <c r="EN324" s="1599"/>
      <c r="EO324" s="1599"/>
      <c r="EP324" s="1599"/>
      <c r="EQ324" s="1599"/>
      <c r="ER324" s="1599"/>
      <c r="ES324" s="1599"/>
      <c r="ET324" s="1599"/>
      <c r="EU324" s="1599"/>
      <c r="EV324" s="1599"/>
      <c r="EW324" s="1599"/>
      <c r="EX324" s="1599"/>
      <c r="EY324" s="1599"/>
      <c r="EZ324" s="1599"/>
      <c r="FA324" s="1599"/>
      <c r="FB324" s="1599"/>
      <c r="FC324" s="1599"/>
      <c r="FD324" s="1599"/>
      <c r="FE324" s="1599"/>
      <c r="FF324" s="1599"/>
      <c r="FG324" s="1599"/>
      <c r="FH324" s="1599"/>
      <c r="FI324" s="1599"/>
      <c r="FJ324" s="1600"/>
      <c r="FK324" s="458"/>
      <c r="FL324" s="458"/>
      <c r="FM324" s="458"/>
      <c r="FN324" s="458"/>
      <c r="FO324" s="458"/>
      <c r="FP324" s="458"/>
      <c r="FQ324" s="458"/>
      <c r="FR324" s="458"/>
      <c r="FS324" s="458"/>
      <c r="FT324" s="458"/>
      <c r="FU324" s="458"/>
      <c r="FV324" s="460"/>
    </row>
    <row r="325" spans="3:178" ht="3.75" customHeight="1" x14ac:dyDescent="0.15">
      <c r="C325" s="449"/>
      <c r="D325" s="433"/>
      <c r="E325" s="433"/>
      <c r="F325" s="433"/>
      <c r="G325" s="433"/>
      <c r="H325" s="433"/>
      <c r="I325" s="433"/>
      <c r="J325" s="433"/>
      <c r="K325" s="433"/>
      <c r="L325" s="433"/>
      <c r="M325" s="433"/>
      <c r="N325" s="433"/>
      <c r="O325" s="1598"/>
      <c r="P325" s="1599"/>
      <c r="Q325" s="1599"/>
      <c r="R325" s="1599"/>
      <c r="S325" s="1599"/>
      <c r="T325" s="1599"/>
      <c r="U325" s="1599"/>
      <c r="V325" s="1599"/>
      <c r="W325" s="1599"/>
      <c r="X325" s="1599"/>
      <c r="Y325" s="1599"/>
      <c r="Z325" s="1599"/>
      <c r="AA325" s="1599"/>
      <c r="AB325" s="1599"/>
      <c r="AC325" s="1599"/>
      <c r="AD325" s="1599"/>
      <c r="AE325" s="1599"/>
      <c r="AF325" s="1599"/>
      <c r="AG325" s="1599"/>
      <c r="AH325" s="1599"/>
      <c r="AI325" s="1599"/>
      <c r="AJ325" s="1599"/>
      <c r="AK325" s="1599"/>
      <c r="AL325" s="1599"/>
      <c r="AM325" s="1599"/>
      <c r="AN325" s="1599"/>
      <c r="AO325" s="1599"/>
      <c r="AP325" s="1599"/>
      <c r="AQ325" s="1599"/>
      <c r="AR325" s="1599"/>
      <c r="AS325" s="1599"/>
      <c r="AT325" s="1599"/>
      <c r="AU325" s="1599"/>
      <c r="AV325" s="1599"/>
      <c r="AW325" s="1599"/>
      <c r="AX325" s="1599"/>
      <c r="AY325" s="1599"/>
      <c r="AZ325" s="1599"/>
      <c r="BA325" s="1599"/>
      <c r="BB325" s="1599"/>
      <c r="BC325" s="1599"/>
      <c r="BD325" s="1599"/>
      <c r="BE325" s="1599"/>
      <c r="BF325" s="1599"/>
      <c r="BG325" s="1599"/>
      <c r="BH325" s="1599"/>
      <c r="BI325" s="1599"/>
      <c r="BJ325" s="1599"/>
      <c r="BK325" s="1599"/>
      <c r="BL325" s="1599"/>
      <c r="BM325" s="1599"/>
      <c r="BN325" s="1599"/>
      <c r="BO325" s="1599"/>
      <c r="BP325" s="1599"/>
      <c r="BQ325" s="1599"/>
      <c r="BR325" s="1599"/>
      <c r="BS325" s="1599"/>
      <c r="BT325" s="1600"/>
      <c r="BU325" s="458"/>
      <c r="BV325" s="458"/>
      <c r="BW325" s="458"/>
      <c r="BX325" s="458"/>
      <c r="BY325" s="458"/>
      <c r="BZ325" s="458"/>
      <c r="CA325" s="458"/>
      <c r="CB325" s="458"/>
      <c r="CC325" s="458"/>
      <c r="CD325" s="458"/>
      <c r="CE325" s="458"/>
      <c r="CF325" s="460"/>
      <c r="CH325" s="431"/>
      <c r="CS325" s="449"/>
      <c r="CT325" s="433"/>
      <c r="CU325" s="433"/>
      <c r="CV325" s="433"/>
      <c r="CW325" s="433"/>
      <c r="CX325" s="433"/>
      <c r="CY325" s="433"/>
      <c r="CZ325" s="433"/>
      <c r="DA325" s="433"/>
      <c r="DB325" s="433"/>
      <c r="DC325" s="433"/>
      <c r="DD325" s="433"/>
      <c r="DE325" s="1598"/>
      <c r="DF325" s="1599"/>
      <c r="DG325" s="1599"/>
      <c r="DH325" s="1599"/>
      <c r="DI325" s="1599"/>
      <c r="DJ325" s="1599"/>
      <c r="DK325" s="1599"/>
      <c r="DL325" s="1599"/>
      <c r="DM325" s="1599"/>
      <c r="DN325" s="1599"/>
      <c r="DO325" s="1599"/>
      <c r="DP325" s="1599"/>
      <c r="DQ325" s="1599"/>
      <c r="DR325" s="1599"/>
      <c r="DS325" s="1599"/>
      <c r="DT325" s="1599"/>
      <c r="DU325" s="1599"/>
      <c r="DV325" s="1599"/>
      <c r="DW325" s="1599"/>
      <c r="DX325" s="1599"/>
      <c r="DY325" s="1599"/>
      <c r="DZ325" s="1599"/>
      <c r="EA325" s="1599"/>
      <c r="EB325" s="1599"/>
      <c r="EC325" s="1599"/>
      <c r="ED325" s="1599"/>
      <c r="EE325" s="1599"/>
      <c r="EF325" s="1599"/>
      <c r="EG325" s="1599"/>
      <c r="EH325" s="1599"/>
      <c r="EI325" s="1599"/>
      <c r="EJ325" s="1599"/>
      <c r="EK325" s="1599"/>
      <c r="EL325" s="1599"/>
      <c r="EM325" s="1599"/>
      <c r="EN325" s="1599"/>
      <c r="EO325" s="1599"/>
      <c r="EP325" s="1599"/>
      <c r="EQ325" s="1599"/>
      <c r="ER325" s="1599"/>
      <c r="ES325" s="1599"/>
      <c r="ET325" s="1599"/>
      <c r="EU325" s="1599"/>
      <c r="EV325" s="1599"/>
      <c r="EW325" s="1599"/>
      <c r="EX325" s="1599"/>
      <c r="EY325" s="1599"/>
      <c r="EZ325" s="1599"/>
      <c r="FA325" s="1599"/>
      <c r="FB325" s="1599"/>
      <c r="FC325" s="1599"/>
      <c r="FD325" s="1599"/>
      <c r="FE325" s="1599"/>
      <c r="FF325" s="1599"/>
      <c r="FG325" s="1599"/>
      <c r="FH325" s="1599"/>
      <c r="FI325" s="1599"/>
      <c r="FJ325" s="1600"/>
      <c r="FK325" s="458"/>
      <c r="FL325" s="458"/>
      <c r="FM325" s="458"/>
      <c r="FN325" s="458"/>
      <c r="FO325" s="458"/>
      <c r="FP325" s="458"/>
      <c r="FQ325" s="458"/>
      <c r="FR325" s="458"/>
      <c r="FS325" s="458"/>
      <c r="FT325" s="458"/>
      <c r="FU325" s="458"/>
      <c r="FV325" s="460"/>
    </row>
    <row r="326" spans="3:178" ht="3.75" customHeight="1" x14ac:dyDescent="0.15">
      <c r="C326" s="449"/>
      <c r="D326" s="433"/>
      <c r="E326" s="433"/>
      <c r="F326" s="433"/>
      <c r="G326" s="433"/>
      <c r="H326" s="433"/>
      <c r="I326" s="433"/>
      <c r="J326" s="433"/>
      <c r="K326" s="433"/>
      <c r="L326" s="433"/>
      <c r="M326" s="433"/>
      <c r="N326" s="433"/>
      <c r="O326" s="1598"/>
      <c r="P326" s="1599"/>
      <c r="Q326" s="1599"/>
      <c r="R326" s="1599"/>
      <c r="S326" s="1599"/>
      <c r="T326" s="1599"/>
      <c r="U326" s="1599"/>
      <c r="V326" s="1599"/>
      <c r="W326" s="1599"/>
      <c r="X326" s="1599"/>
      <c r="Y326" s="1599"/>
      <c r="Z326" s="1599"/>
      <c r="AA326" s="1599"/>
      <c r="AB326" s="1599"/>
      <c r="AC326" s="1599"/>
      <c r="AD326" s="1599"/>
      <c r="AE326" s="1599"/>
      <c r="AF326" s="1599"/>
      <c r="AG326" s="1599"/>
      <c r="AH326" s="1599"/>
      <c r="AI326" s="1599"/>
      <c r="AJ326" s="1599"/>
      <c r="AK326" s="1599"/>
      <c r="AL326" s="1599"/>
      <c r="AM326" s="1599"/>
      <c r="AN326" s="1599"/>
      <c r="AO326" s="1599"/>
      <c r="AP326" s="1599"/>
      <c r="AQ326" s="1599"/>
      <c r="AR326" s="1599"/>
      <c r="AS326" s="1599"/>
      <c r="AT326" s="1599"/>
      <c r="AU326" s="1599"/>
      <c r="AV326" s="1599"/>
      <c r="AW326" s="1599"/>
      <c r="AX326" s="1599"/>
      <c r="AY326" s="1599"/>
      <c r="AZ326" s="1599"/>
      <c r="BA326" s="1599"/>
      <c r="BB326" s="1599"/>
      <c r="BC326" s="1599"/>
      <c r="BD326" s="1599"/>
      <c r="BE326" s="1599"/>
      <c r="BF326" s="1599"/>
      <c r="BG326" s="1599"/>
      <c r="BH326" s="1599"/>
      <c r="BI326" s="1599"/>
      <c r="BJ326" s="1599"/>
      <c r="BK326" s="1599"/>
      <c r="BL326" s="1599"/>
      <c r="BM326" s="1599"/>
      <c r="BN326" s="1599"/>
      <c r="BO326" s="1599"/>
      <c r="BP326" s="1599"/>
      <c r="BQ326" s="1599"/>
      <c r="BR326" s="1599"/>
      <c r="BS326" s="1599"/>
      <c r="BT326" s="1600"/>
      <c r="BU326" s="458"/>
      <c r="BV326" s="458"/>
      <c r="BW326" s="458"/>
      <c r="BX326" s="458"/>
      <c r="BY326" s="458"/>
      <c r="BZ326" s="458"/>
      <c r="CA326" s="458"/>
      <c r="CB326" s="458"/>
      <c r="CC326" s="458"/>
      <c r="CD326" s="458"/>
      <c r="CE326" s="458"/>
      <c r="CF326" s="460"/>
      <c r="CH326" s="431"/>
      <c r="CS326" s="449"/>
      <c r="CT326" s="433"/>
      <c r="CU326" s="433"/>
      <c r="CV326" s="433"/>
      <c r="CW326" s="433"/>
      <c r="CX326" s="433"/>
      <c r="CY326" s="433"/>
      <c r="CZ326" s="433"/>
      <c r="DA326" s="433"/>
      <c r="DB326" s="433"/>
      <c r="DC326" s="433"/>
      <c r="DD326" s="433"/>
      <c r="DE326" s="1598"/>
      <c r="DF326" s="1599"/>
      <c r="DG326" s="1599"/>
      <c r="DH326" s="1599"/>
      <c r="DI326" s="1599"/>
      <c r="DJ326" s="1599"/>
      <c r="DK326" s="1599"/>
      <c r="DL326" s="1599"/>
      <c r="DM326" s="1599"/>
      <c r="DN326" s="1599"/>
      <c r="DO326" s="1599"/>
      <c r="DP326" s="1599"/>
      <c r="DQ326" s="1599"/>
      <c r="DR326" s="1599"/>
      <c r="DS326" s="1599"/>
      <c r="DT326" s="1599"/>
      <c r="DU326" s="1599"/>
      <c r="DV326" s="1599"/>
      <c r="DW326" s="1599"/>
      <c r="DX326" s="1599"/>
      <c r="DY326" s="1599"/>
      <c r="DZ326" s="1599"/>
      <c r="EA326" s="1599"/>
      <c r="EB326" s="1599"/>
      <c r="EC326" s="1599"/>
      <c r="ED326" s="1599"/>
      <c r="EE326" s="1599"/>
      <c r="EF326" s="1599"/>
      <c r="EG326" s="1599"/>
      <c r="EH326" s="1599"/>
      <c r="EI326" s="1599"/>
      <c r="EJ326" s="1599"/>
      <c r="EK326" s="1599"/>
      <c r="EL326" s="1599"/>
      <c r="EM326" s="1599"/>
      <c r="EN326" s="1599"/>
      <c r="EO326" s="1599"/>
      <c r="EP326" s="1599"/>
      <c r="EQ326" s="1599"/>
      <c r="ER326" s="1599"/>
      <c r="ES326" s="1599"/>
      <c r="ET326" s="1599"/>
      <c r="EU326" s="1599"/>
      <c r="EV326" s="1599"/>
      <c r="EW326" s="1599"/>
      <c r="EX326" s="1599"/>
      <c r="EY326" s="1599"/>
      <c r="EZ326" s="1599"/>
      <c r="FA326" s="1599"/>
      <c r="FB326" s="1599"/>
      <c r="FC326" s="1599"/>
      <c r="FD326" s="1599"/>
      <c r="FE326" s="1599"/>
      <c r="FF326" s="1599"/>
      <c r="FG326" s="1599"/>
      <c r="FH326" s="1599"/>
      <c r="FI326" s="1599"/>
      <c r="FJ326" s="1600"/>
      <c r="FK326" s="458"/>
      <c r="FL326" s="458"/>
      <c r="FM326" s="458"/>
      <c r="FN326" s="458"/>
      <c r="FO326" s="458"/>
      <c r="FP326" s="458"/>
      <c r="FQ326" s="458"/>
      <c r="FR326" s="458"/>
      <c r="FS326" s="458"/>
      <c r="FT326" s="458"/>
      <c r="FU326" s="458"/>
      <c r="FV326" s="460"/>
    </row>
    <row r="327" spans="3:178" ht="3.75" customHeight="1" x14ac:dyDescent="0.15">
      <c r="C327" s="449"/>
      <c r="D327" s="433"/>
      <c r="E327" s="433"/>
      <c r="F327" s="433"/>
      <c r="G327" s="433"/>
      <c r="H327" s="433"/>
      <c r="I327" s="433"/>
      <c r="J327" s="433"/>
      <c r="K327" s="433"/>
      <c r="L327" s="433"/>
      <c r="M327" s="433"/>
      <c r="N327" s="433"/>
      <c r="O327" s="1598"/>
      <c r="P327" s="1599"/>
      <c r="Q327" s="1599"/>
      <c r="R327" s="1599"/>
      <c r="S327" s="1599"/>
      <c r="T327" s="1599"/>
      <c r="U327" s="1599"/>
      <c r="V327" s="1599"/>
      <c r="W327" s="1599"/>
      <c r="X327" s="1599"/>
      <c r="Y327" s="1599"/>
      <c r="Z327" s="1599"/>
      <c r="AA327" s="1599"/>
      <c r="AB327" s="1599"/>
      <c r="AC327" s="1599"/>
      <c r="AD327" s="1599"/>
      <c r="AE327" s="1599"/>
      <c r="AF327" s="1599"/>
      <c r="AG327" s="1599"/>
      <c r="AH327" s="1599"/>
      <c r="AI327" s="1599"/>
      <c r="AJ327" s="1599"/>
      <c r="AK327" s="1599"/>
      <c r="AL327" s="1599"/>
      <c r="AM327" s="1599"/>
      <c r="AN327" s="1599"/>
      <c r="AO327" s="1599"/>
      <c r="AP327" s="1599"/>
      <c r="AQ327" s="1599"/>
      <c r="AR327" s="1599"/>
      <c r="AS327" s="1599"/>
      <c r="AT327" s="1599"/>
      <c r="AU327" s="1599"/>
      <c r="AV327" s="1599"/>
      <c r="AW327" s="1599"/>
      <c r="AX327" s="1599"/>
      <c r="AY327" s="1599"/>
      <c r="AZ327" s="1599"/>
      <c r="BA327" s="1599"/>
      <c r="BB327" s="1599"/>
      <c r="BC327" s="1599"/>
      <c r="BD327" s="1599"/>
      <c r="BE327" s="1599"/>
      <c r="BF327" s="1599"/>
      <c r="BG327" s="1599"/>
      <c r="BH327" s="1599"/>
      <c r="BI327" s="1599"/>
      <c r="BJ327" s="1599"/>
      <c r="BK327" s="1599"/>
      <c r="BL327" s="1599"/>
      <c r="BM327" s="1599"/>
      <c r="BN327" s="1599"/>
      <c r="BO327" s="1599"/>
      <c r="BP327" s="1599"/>
      <c r="BQ327" s="1599"/>
      <c r="BR327" s="1599"/>
      <c r="BS327" s="1599"/>
      <c r="BT327" s="1600"/>
      <c r="BU327" s="458"/>
      <c r="BV327" s="458"/>
      <c r="BW327" s="458"/>
      <c r="BX327" s="458"/>
      <c r="BY327" s="458"/>
      <c r="BZ327" s="458"/>
      <c r="CA327" s="458"/>
      <c r="CB327" s="458"/>
      <c r="CC327" s="458"/>
      <c r="CD327" s="458"/>
      <c r="CE327" s="458"/>
      <c r="CF327" s="460"/>
      <c r="CH327" s="431"/>
      <c r="CS327" s="449"/>
      <c r="CT327" s="433"/>
      <c r="CU327" s="433"/>
      <c r="CV327" s="433"/>
      <c r="CW327" s="433"/>
      <c r="CX327" s="433"/>
      <c r="CY327" s="433"/>
      <c r="CZ327" s="433"/>
      <c r="DA327" s="433"/>
      <c r="DB327" s="433"/>
      <c r="DC327" s="433"/>
      <c r="DD327" s="433"/>
      <c r="DE327" s="1598"/>
      <c r="DF327" s="1599"/>
      <c r="DG327" s="1599"/>
      <c r="DH327" s="1599"/>
      <c r="DI327" s="1599"/>
      <c r="DJ327" s="1599"/>
      <c r="DK327" s="1599"/>
      <c r="DL327" s="1599"/>
      <c r="DM327" s="1599"/>
      <c r="DN327" s="1599"/>
      <c r="DO327" s="1599"/>
      <c r="DP327" s="1599"/>
      <c r="DQ327" s="1599"/>
      <c r="DR327" s="1599"/>
      <c r="DS327" s="1599"/>
      <c r="DT327" s="1599"/>
      <c r="DU327" s="1599"/>
      <c r="DV327" s="1599"/>
      <c r="DW327" s="1599"/>
      <c r="DX327" s="1599"/>
      <c r="DY327" s="1599"/>
      <c r="DZ327" s="1599"/>
      <c r="EA327" s="1599"/>
      <c r="EB327" s="1599"/>
      <c r="EC327" s="1599"/>
      <c r="ED327" s="1599"/>
      <c r="EE327" s="1599"/>
      <c r="EF327" s="1599"/>
      <c r="EG327" s="1599"/>
      <c r="EH327" s="1599"/>
      <c r="EI327" s="1599"/>
      <c r="EJ327" s="1599"/>
      <c r="EK327" s="1599"/>
      <c r="EL327" s="1599"/>
      <c r="EM327" s="1599"/>
      <c r="EN327" s="1599"/>
      <c r="EO327" s="1599"/>
      <c r="EP327" s="1599"/>
      <c r="EQ327" s="1599"/>
      <c r="ER327" s="1599"/>
      <c r="ES327" s="1599"/>
      <c r="ET327" s="1599"/>
      <c r="EU327" s="1599"/>
      <c r="EV327" s="1599"/>
      <c r="EW327" s="1599"/>
      <c r="EX327" s="1599"/>
      <c r="EY327" s="1599"/>
      <c r="EZ327" s="1599"/>
      <c r="FA327" s="1599"/>
      <c r="FB327" s="1599"/>
      <c r="FC327" s="1599"/>
      <c r="FD327" s="1599"/>
      <c r="FE327" s="1599"/>
      <c r="FF327" s="1599"/>
      <c r="FG327" s="1599"/>
      <c r="FH327" s="1599"/>
      <c r="FI327" s="1599"/>
      <c r="FJ327" s="1600"/>
      <c r="FK327" s="458"/>
      <c r="FL327" s="458"/>
      <c r="FM327" s="458"/>
      <c r="FN327" s="458"/>
      <c r="FO327" s="458"/>
      <c r="FP327" s="458"/>
      <c r="FQ327" s="458"/>
      <c r="FR327" s="458"/>
      <c r="FS327" s="458"/>
      <c r="FT327" s="458"/>
      <c r="FU327" s="458"/>
      <c r="FV327" s="460"/>
    </row>
    <row r="328" spans="3:178" ht="3.75" customHeight="1" x14ac:dyDescent="0.15">
      <c r="C328" s="449"/>
      <c r="D328" s="433"/>
      <c r="E328" s="433"/>
      <c r="F328" s="433"/>
      <c r="G328" s="433"/>
      <c r="H328" s="433"/>
      <c r="I328" s="433"/>
      <c r="J328" s="433"/>
      <c r="K328" s="433"/>
      <c r="L328" s="433"/>
      <c r="M328" s="433"/>
      <c r="N328" s="433"/>
      <c r="O328" s="1598"/>
      <c r="P328" s="1599"/>
      <c r="Q328" s="1599"/>
      <c r="R328" s="1599"/>
      <c r="S328" s="1599"/>
      <c r="T328" s="1599"/>
      <c r="U328" s="1599"/>
      <c r="V328" s="1599"/>
      <c r="W328" s="1599"/>
      <c r="X328" s="1599"/>
      <c r="Y328" s="1599"/>
      <c r="Z328" s="1599"/>
      <c r="AA328" s="1599"/>
      <c r="AB328" s="1599"/>
      <c r="AC328" s="1599"/>
      <c r="AD328" s="1599"/>
      <c r="AE328" s="1599"/>
      <c r="AF328" s="1599"/>
      <c r="AG328" s="1599"/>
      <c r="AH328" s="1599"/>
      <c r="AI328" s="1599"/>
      <c r="AJ328" s="1599"/>
      <c r="AK328" s="1599"/>
      <c r="AL328" s="1599"/>
      <c r="AM328" s="1599"/>
      <c r="AN328" s="1599"/>
      <c r="AO328" s="1599"/>
      <c r="AP328" s="1599"/>
      <c r="AQ328" s="1599"/>
      <c r="AR328" s="1599"/>
      <c r="AS328" s="1599"/>
      <c r="AT328" s="1599"/>
      <c r="AU328" s="1599"/>
      <c r="AV328" s="1599"/>
      <c r="AW328" s="1599"/>
      <c r="AX328" s="1599"/>
      <c r="AY328" s="1599"/>
      <c r="AZ328" s="1599"/>
      <c r="BA328" s="1599"/>
      <c r="BB328" s="1599"/>
      <c r="BC328" s="1599"/>
      <c r="BD328" s="1599"/>
      <c r="BE328" s="1599"/>
      <c r="BF328" s="1599"/>
      <c r="BG328" s="1599"/>
      <c r="BH328" s="1599"/>
      <c r="BI328" s="1599"/>
      <c r="BJ328" s="1599"/>
      <c r="BK328" s="1599"/>
      <c r="BL328" s="1599"/>
      <c r="BM328" s="1599"/>
      <c r="BN328" s="1599"/>
      <c r="BO328" s="1599"/>
      <c r="BP328" s="1599"/>
      <c r="BQ328" s="1599"/>
      <c r="BR328" s="1599"/>
      <c r="BS328" s="1599"/>
      <c r="BT328" s="1600"/>
      <c r="BU328" s="458"/>
      <c r="BV328" s="458"/>
      <c r="BW328" s="458"/>
      <c r="BX328" s="458"/>
      <c r="BY328" s="458"/>
      <c r="BZ328" s="458"/>
      <c r="CA328" s="458"/>
      <c r="CB328" s="458"/>
      <c r="CC328" s="458"/>
      <c r="CD328" s="458"/>
      <c r="CE328" s="458"/>
      <c r="CF328" s="460"/>
      <c r="CH328" s="431"/>
      <c r="CS328" s="449"/>
      <c r="CT328" s="433"/>
      <c r="CU328" s="433"/>
      <c r="CV328" s="433"/>
      <c r="CW328" s="433"/>
      <c r="CX328" s="433"/>
      <c r="CY328" s="433"/>
      <c r="CZ328" s="433"/>
      <c r="DA328" s="433"/>
      <c r="DB328" s="433"/>
      <c r="DC328" s="433"/>
      <c r="DD328" s="433"/>
      <c r="DE328" s="1598"/>
      <c r="DF328" s="1599"/>
      <c r="DG328" s="1599"/>
      <c r="DH328" s="1599"/>
      <c r="DI328" s="1599"/>
      <c r="DJ328" s="1599"/>
      <c r="DK328" s="1599"/>
      <c r="DL328" s="1599"/>
      <c r="DM328" s="1599"/>
      <c r="DN328" s="1599"/>
      <c r="DO328" s="1599"/>
      <c r="DP328" s="1599"/>
      <c r="DQ328" s="1599"/>
      <c r="DR328" s="1599"/>
      <c r="DS328" s="1599"/>
      <c r="DT328" s="1599"/>
      <c r="DU328" s="1599"/>
      <c r="DV328" s="1599"/>
      <c r="DW328" s="1599"/>
      <c r="DX328" s="1599"/>
      <c r="DY328" s="1599"/>
      <c r="DZ328" s="1599"/>
      <c r="EA328" s="1599"/>
      <c r="EB328" s="1599"/>
      <c r="EC328" s="1599"/>
      <c r="ED328" s="1599"/>
      <c r="EE328" s="1599"/>
      <c r="EF328" s="1599"/>
      <c r="EG328" s="1599"/>
      <c r="EH328" s="1599"/>
      <c r="EI328" s="1599"/>
      <c r="EJ328" s="1599"/>
      <c r="EK328" s="1599"/>
      <c r="EL328" s="1599"/>
      <c r="EM328" s="1599"/>
      <c r="EN328" s="1599"/>
      <c r="EO328" s="1599"/>
      <c r="EP328" s="1599"/>
      <c r="EQ328" s="1599"/>
      <c r="ER328" s="1599"/>
      <c r="ES328" s="1599"/>
      <c r="ET328" s="1599"/>
      <c r="EU328" s="1599"/>
      <c r="EV328" s="1599"/>
      <c r="EW328" s="1599"/>
      <c r="EX328" s="1599"/>
      <c r="EY328" s="1599"/>
      <c r="EZ328" s="1599"/>
      <c r="FA328" s="1599"/>
      <c r="FB328" s="1599"/>
      <c r="FC328" s="1599"/>
      <c r="FD328" s="1599"/>
      <c r="FE328" s="1599"/>
      <c r="FF328" s="1599"/>
      <c r="FG328" s="1599"/>
      <c r="FH328" s="1599"/>
      <c r="FI328" s="1599"/>
      <c r="FJ328" s="1600"/>
      <c r="FK328" s="458"/>
      <c r="FL328" s="458"/>
      <c r="FM328" s="458"/>
      <c r="FN328" s="458"/>
      <c r="FO328" s="458"/>
      <c r="FP328" s="458"/>
      <c r="FQ328" s="458"/>
      <c r="FR328" s="458"/>
      <c r="FS328" s="458"/>
      <c r="FT328" s="458"/>
      <c r="FU328" s="458"/>
      <c r="FV328" s="460"/>
    </row>
    <row r="329" spans="3:178" ht="3.75" customHeight="1" x14ac:dyDescent="0.15">
      <c r="C329" s="449"/>
      <c r="D329" s="433"/>
      <c r="E329" s="433"/>
      <c r="F329" s="433"/>
      <c r="G329" s="433"/>
      <c r="H329" s="433"/>
      <c r="I329" s="433"/>
      <c r="J329" s="433"/>
      <c r="K329" s="433"/>
      <c r="L329" s="433"/>
      <c r="M329" s="433"/>
      <c r="N329" s="433"/>
      <c r="O329" s="1598"/>
      <c r="P329" s="1599"/>
      <c r="Q329" s="1599"/>
      <c r="R329" s="1599"/>
      <c r="S329" s="1599"/>
      <c r="T329" s="1599"/>
      <c r="U329" s="1599"/>
      <c r="V329" s="1599"/>
      <c r="W329" s="1599"/>
      <c r="X329" s="1599"/>
      <c r="Y329" s="1599"/>
      <c r="Z329" s="1599"/>
      <c r="AA329" s="1599"/>
      <c r="AB329" s="1599"/>
      <c r="AC329" s="1599"/>
      <c r="AD329" s="1599"/>
      <c r="AE329" s="1599"/>
      <c r="AF329" s="1599"/>
      <c r="AG329" s="1599"/>
      <c r="AH329" s="1599"/>
      <c r="AI329" s="1599"/>
      <c r="AJ329" s="1599"/>
      <c r="AK329" s="1599"/>
      <c r="AL329" s="1599"/>
      <c r="AM329" s="1599"/>
      <c r="AN329" s="1599"/>
      <c r="AO329" s="1599"/>
      <c r="AP329" s="1599"/>
      <c r="AQ329" s="1599"/>
      <c r="AR329" s="1599"/>
      <c r="AS329" s="1599"/>
      <c r="AT329" s="1599"/>
      <c r="AU329" s="1599"/>
      <c r="AV329" s="1599"/>
      <c r="AW329" s="1599"/>
      <c r="AX329" s="1599"/>
      <c r="AY329" s="1599"/>
      <c r="AZ329" s="1599"/>
      <c r="BA329" s="1599"/>
      <c r="BB329" s="1599"/>
      <c r="BC329" s="1599"/>
      <c r="BD329" s="1599"/>
      <c r="BE329" s="1599"/>
      <c r="BF329" s="1599"/>
      <c r="BG329" s="1599"/>
      <c r="BH329" s="1599"/>
      <c r="BI329" s="1599"/>
      <c r="BJ329" s="1599"/>
      <c r="BK329" s="1599"/>
      <c r="BL329" s="1599"/>
      <c r="BM329" s="1599"/>
      <c r="BN329" s="1599"/>
      <c r="BO329" s="1599"/>
      <c r="BP329" s="1599"/>
      <c r="BQ329" s="1599"/>
      <c r="BR329" s="1599"/>
      <c r="BS329" s="1599"/>
      <c r="BT329" s="1600"/>
      <c r="BU329" s="458"/>
      <c r="BV329" s="458"/>
      <c r="BW329" s="458"/>
      <c r="BX329" s="458"/>
      <c r="BY329" s="458"/>
      <c r="BZ329" s="458"/>
      <c r="CA329" s="458"/>
      <c r="CB329" s="458"/>
      <c r="CC329" s="458"/>
      <c r="CD329" s="458"/>
      <c r="CE329" s="458"/>
      <c r="CF329" s="460"/>
      <c r="CH329" s="431"/>
      <c r="CS329" s="449"/>
      <c r="CT329" s="433"/>
      <c r="CU329" s="433"/>
      <c r="CV329" s="433"/>
      <c r="CW329" s="433"/>
      <c r="CX329" s="433"/>
      <c r="CY329" s="433"/>
      <c r="CZ329" s="433"/>
      <c r="DA329" s="433"/>
      <c r="DB329" s="433"/>
      <c r="DC329" s="433"/>
      <c r="DD329" s="433"/>
      <c r="DE329" s="1598"/>
      <c r="DF329" s="1599"/>
      <c r="DG329" s="1599"/>
      <c r="DH329" s="1599"/>
      <c r="DI329" s="1599"/>
      <c r="DJ329" s="1599"/>
      <c r="DK329" s="1599"/>
      <c r="DL329" s="1599"/>
      <c r="DM329" s="1599"/>
      <c r="DN329" s="1599"/>
      <c r="DO329" s="1599"/>
      <c r="DP329" s="1599"/>
      <c r="DQ329" s="1599"/>
      <c r="DR329" s="1599"/>
      <c r="DS329" s="1599"/>
      <c r="DT329" s="1599"/>
      <c r="DU329" s="1599"/>
      <c r="DV329" s="1599"/>
      <c r="DW329" s="1599"/>
      <c r="DX329" s="1599"/>
      <c r="DY329" s="1599"/>
      <c r="DZ329" s="1599"/>
      <c r="EA329" s="1599"/>
      <c r="EB329" s="1599"/>
      <c r="EC329" s="1599"/>
      <c r="ED329" s="1599"/>
      <c r="EE329" s="1599"/>
      <c r="EF329" s="1599"/>
      <c r="EG329" s="1599"/>
      <c r="EH329" s="1599"/>
      <c r="EI329" s="1599"/>
      <c r="EJ329" s="1599"/>
      <c r="EK329" s="1599"/>
      <c r="EL329" s="1599"/>
      <c r="EM329" s="1599"/>
      <c r="EN329" s="1599"/>
      <c r="EO329" s="1599"/>
      <c r="EP329" s="1599"/>
      <c r="EQ329" s="1599"/>
      <c r="ER329" s="1599"/>
      <c r="ES329" s="1599"/>
      <c r="ET329" s="1599"/>
      <c r="EU329" s="1599"/>
      <c r="EV329" s="1599"/>
      <c r="EW329" s="1599"/>
      <c r="EX329" s="1599"/>
      <c r="EY329" s="1599"/>
      <c r="EZ329" s="1599"/>
      <c r="FA329" s="1599"/>
      <c r="FB329" s="1599"/>
      <c r="FC329" s="1599"/>
      <c r="FD329" s="1599"/>
      <c r="FE329" s="1599"/>
      <c r="FF329" s="1599"/>
      <c r="FG329" s="1599"/>
      <c r="FH329" s="1599"/>
      <c r="FI329" s="1599"/>
      <c r="FJ329" s="1600"/>
      <c r="FK329" s="458"/>
      <c r="FL329" s="458"/>
      <c r="FM329" s="458"/>
      <c r="FN329" s="458"/>
      <c r="FO329" s="458"/>
      <c r="FP329" s="458"/>
      <c r="FQ329" s="458"/>
      <c r="FR329" s="458"/>
      <c r="FS329" s="458"/>
      <c r="FT329" s="458"/>
      <c r="FU329" s="458"/>
      <c r="FV329" s="460"/>
    </row>
    <row r="330" spans="3:178" ht="3.75" customHeight="1" x14ac:dyDescent="0.15">
      <c r="C330" s="449"/>
      <c r="D330" s="433"/>
      <c r="E330" s="433"/>
      <c r="F330" s="433"/>
      <c r="G330" s="433"/>
      <c r="H330" s="433"/>
      <c r="I330" s="433"/>
      <c r="J330" s="433"/>
      <c r="K330" s="433"/>
      <c r="L330" s="433"/>
      <c r="M330" s="433"/>
      <c r="N330" s="433"/>
      <c r="O330" s="1598"/>
      <c r="P330" s="1599"/>
      <c r="Q330" s="1599"/>
      <c r="R330" s="1599"/>
      <c r="S330" s="1599"/>
      <c r="T330" s="1599"/>
      <c r="U330" s="1599"/>
      <c r="V330" s="1599"/>
      <c r="W330" s="1599"/>
      <c r="X330" s="1599"/>
      <c r="Y330" s="1599"/>
      <c r="Z330" s="1599"/>
      <c r="AA330" s="1599"/>
      <c r="AB330" s="1599"/>
      <c r="AC330" s="1599"/>
      <c r="AD330" s="1599"/>
      <c r="AE330" s="1599"/>
      <c r="AF330" s="1599"/>
      <c r="AG330" s="1599"/>
      <c r="AH330" s="1599"/>
      <c r="AI330" s="1599"/>
      <c r="AJ330" s="1599"/>
      <c r="AK330" s="1599"/>
      <c r="AL330" s="1599"/>
      <c r="AM330" s="1599"/>
      <c r="AN330" s="1599"/>
      <c r="AO330" s="1599"/>
      <c r="AP330" s="1599"/>
      <c r="AQ330" s="1599"/>
      <c r="AR330" s="1599"/>
      <c r="AS330" s="1599"/>
      <c r="AT330" s="1599"/>
      <c r="AU330" s="1599"/>
      <c r="AV330" s="1599"/>
      <c r="AW330" s="1599"/>
      <c r="AX330" s="1599"/>
      <c r="AY330" s="1599"/>
      <c r="AZ330" s="1599"/>
      <c r="BA330" s="1599"/>
      <c r="BB330" s="1599"/>
      <c r="BC330" s="1599"/>
      <c r="BD330" s="1599"/>
      <c r="BE330" s="1599"/>
      <c r="BF330" s="1599"/>
      <c r="BG330" s="1599"/>
      <c r="BH330" s="1599"/>
      <c r="BI330" s="1599"/>
      <c r="BJ330" s="1599"/>
      <c r="BK330" s="1599"/>
      <c r="BL330" s="1599"/>
      <c r="BM330" s="1599"/>
      <c r="BN330" s="1599"/>
      <c r="BO330" s="1599"/>
      <c r="BP330" s="1599"/>
      <c r="BQ330" s="1599"/>
      <c r="BR330" s="1599"/>
      <c r="BS330" s="1599"/>
      <c r="BT330" s="1600"/>
      <c r="BU330" s="458"/>
      <c r="BV330" s="458"/>
      <c r="BW330" s="458"/>
      <c r="BX330" s="458"/>
      <c r="BY330" s="458"/>
      <c r="BZ330" s="458"/>
      <c r="CA330" s="458"/>
      <c r="CB330" s="458"/>
      <c r="CC330" s="458"/>
      <c r="CD330" s="458"/>
      <c r="CE330" s="458"/>
      <c r="CF330" s="460"/>
      <c r="CH330" s="431"/>
      <c r="CS330" s="449"/>
      <c r="CT330" s="433"/>
      <c r="CU330" s="433"/>
      <c r="CV330" s="433"/>
      <c r="CW330" s="433"/>
      <c r="CX330" s="433"/>
      <c r="CY330" s="433"/>
      <c r="CZ330" s="433"/>
      <c r="DA330" s="433"/>
      <c r="DB330" s="433"/>
      <c r="DC330" s="433"/>
      <c r="DD330" s="433"/>
      <c r="DE330" s="1598"/>
      <c r="DF330" s="1599"/>
      <c r="DG330" s="1599"/>
      <c r="DH330" s="1599"/>
      <c r="DI330" s="1599"/>
      <c r="DJ330" s="1599"/>
      <c r="DK330" s="1599"/>
      <c r="DL330" s="1599"/>
      <c r="DM330" s="1599"/>
      <c r="DN330" s="1599"/>
      <c r="DO330" s="1599"/>
      <c r="DP330" s="1599"/>
      <c r="DQ330" s="1599"/>
      <c r="DR330" s="1599"/>
      <c r="DS330" s="1599"/>
      <c r="DT330" s="1599"/>
      <c r="DU330" s="1599"/>
      <c r="DV330" s="1599"/>
      <c r="DW330" s="1599"/>
      <c r="DX330" s="1599"/>
      <c r="DY330" s="1599"/>
      <c r="DZ330" s="1599"/>
      <c r="EA330" s="1599"/>
      <c r="EB330" s="1599"/>
      <c r="EC330" s="1599"/>
      <c r="ED330" s="1599"/>
      <c r="EE330" s="1599"/>
      <c r="EF330" s="1599"/>
      <c r="EG330" s="1599"/>
      <c r="EH330" s="1599"/>
      <c r="EI330" s="1599"/>
      <c r="EJ330" s="1599"/>
      <c r="EK330" s="1599"/>
      <c r="EL330" s="1599"/>
      <c r="EM330" s="1599"/>
      <c r="EN330" s="1599"/>
      <c r="EO330" s="1599"/>
      <c r="EP330" s="1599"/>
      <c r="EQ330" s="1599"/>
      <c r="ER330" s="1599"/>
      <c r="ES330" s="1599"/>
      <c r="ET330" s="1599"/>
      <c r="EU330" s="1599"/>
      <c r="EV330" s="1599"/>
      <c r="EW330" s="1599"/>
      <c r="EX330" s="1599"/>
      <c r="EY330" s="1599"/>
      <c r="EZ330" s="1599"/>
      <c r="FA330" s="1599"/>
      <c r="FB330" s="1599"/>
      <c r="FC330" s="1599"/>
      <c r="FD330" s="1599"/>
      <c r="FE330" s="1599"/>
      <c r="FF330" s="1599"/>
      <c r="FG330" s="1599"/>
      <c r="FH330" s="1599"/>
      <c r="FI330" s="1599"/>
      <c r="FJ330" s="1600"/>
      <c r="FK330" s="458"/>
      <c r="FL330" s="458"/>
      <c r="FM330" s="458"/>
      <c r="FN330" s="458"/>
      <c r="FO330" s="458"/>
      <c r="FP330" s="458"/>
      <c r="FQ330" s="458"/>
      <c r="FR330" s="458"/>
      <c r="FS330" s="458"/>
      <c r="FT330" s="458"/>
      <c r="FU330" s="458"/>
      <c r="FV330" s="460"/>
    </row>
    <row r="331" spans="3:178" ht="3.75" customHeight="1" x14ac:dyDescent="0.15">
      <c r="C331" s="449"/>
      <c r="D331" s="433"/>
      <c r="E331" s="433"/>
      <c r="F331" s="433"/>
      <c r="G331" s="433"/>
      <c r="H331" s="433"/>
      <c r="I331" s="433"/>
      <c r="J331" s="433"/>
      <c r="K331" s="433"/>
      <c r="L331" s="433"/>
      <c r="M331" s="433"/>
      <c r="N331" s="433"/>
      <c r="O331" s="1598"/>
      <c r="P331" s="1599"/>
      <c r="Q331" s="1599"/>
      <c r="R331" s="1599"/>
      <c r="S331" s="1599"/>
      <c r="T331" s="1599"/>
      <c r="U331" s="1599"/>
      <c r="V331" s="1599"/>
      <c r="W331" s="1599"/>
      <c r="X331" s="1599"/>
      <c r="Y331" s="1599"/>
      <c r="Z331" s="1599"/>
      <c r="AA331" s="1599"/>
      <c r="AB331" s="1599"/>
      <c r="AC331" s="1599"/>
      <c r="AD331" s="1599"/>
      <c r="AE331" s="1599"/>
      <c r="AF331" s="1599"/>
      <c r="AG331" s="1599"/>
      <c r="AH331" s="1599"/>
      <c r="AI331" s="1599"/>
      <c r="AJ331" s="1599"/>
      <c r="AK331" s="1599"/>
      <c r="AL331" s="1599"/>
      <c r="AM331" s="1599"/>
      <c r="AN331" s="1599"/>
      <c r="AO331" s="1599"/>
      <c r="AP331" s="1599"/>
      <c r="AQ331" s="1599"/>
      <c r="AR331" s="1599"/>
      <c r="AS331" s="1599"/>
      <c r="AT331" s="1599"/>
      <c r="AU331" s="1599"/>
      <c r="AV331" s="1599"/>
      <c r="AW331" s="1599"/>
      <c r="AX331" s="1599"/>
      <c r="AY331" s="1599"/>
      <c r="AZ331" s="1599"/>
      <c r="BA331" s="1599"/>
      <c r="BB331" s="1599"/>
      <c r="BC331" s="1599"/>
      <c r="BD331" s="1599"/>
      <c r="BE331" s="1599"/>
      <c r="BF331" s="1599"/>
      <c r="BG331" s="1599"/>
      <c r="BH331" s="1599"/>
      <c r="BI331" s="1599"/>
      <c r="BJ331" s="1599"/>
      <c r="BK331" s="1599"/>
      <c r="BL331" s="1599"/>
      <c r="BM331" s="1599"/>
      <c r="BN331" s="1599"/>
      <c r="BO331" s="1599"/>
      <c r="BP331" s="1599"/>
      <c r="BQ331" s="1599"/>
      <c r="BR331" s="1599"/>
      <c r="BS331" s="1599"/>
      <c r="BT331" s="1600"/>
      <c r="BU331" s="458"/>
      <c r="BV331" s="458"/>
      <c r="BW331" s="458"/>
      <c r="BX331" s="458"/>
      <c r="BY331" s="458"/>
      <c r="BZ331" s="458"/>
      <c r="CA331" s="458"/>
      <c r="CB331" s="458"/>
      <c r="CC331" s="458"/>
      <c r="CD331" s="458"/>
      <c r="CE331" s="458"/>
      <c r="CF331" s="460"/>
      <c r="CH331" s="431"/>
      <c r="CS331" s="449"/>
      <c r="CT331" s="433"/>
      <c r="CU331" s="433"/>
      <c r="CV331" s="433"/>
      <c r="CW331" s="433"/>
      <c r="CX331" s="433"/>
      <c r="CY331" s="433"/>
      <c r="CZ331" s="433"/>
      <c r="DA331" s="433"/>
      <c r="DB331" s="433"/>
      <c r="DC331" s="433"/>
      <c r="DD331" s="433"/>
      <c r="DE331" s="1598"/>
      <c r="DF331" s="1599"/>
      <c r="DG331" s="1599"/>
      <c r="DH331" s="1599"/>
      <c r="DI331" s="1599"/>
      <c r="DJ331" s="1599"/>
      <c r="DK331" s="1599"/>
      <c r="DL331" s="1599"/>
      <c r="DM331" s="1599"/>
      <c r="DN331" s="1599"/>
      <c r="DO331" s="1599"/>
      <c r="DP331" s="1599"/>
      <c r="DQ331" s="1599"/>
      <c r="DR331" s="1599"/>
      <c r="DS331" s="1599"/>
      <c r="DT331" s="1599"/>
      <c r="DU331" s="1599"/>
      <c r="DV331" s="1599"/>
      <c r="DW331" s="1599"/>
      <c r="DX331" s="1599"/>
      <c r="DY331" s="1599"/>
      <c r="DZ331" s="1599"/>
      <c r="EA331" s="1599"/>
      <c r="EB331" s="1599"/>
      <c r="EC331" s="1599"/>
      <c r="ED331" s="1599"/>
      <c r="EE331" s="1599"/>
      <c r="EF331" s="1599"/>
      <c r="EG331" s="1599"/>
      <c r="EH331" s="1599"/>
      <c r="EI331" s="1599"/>
      <c r="EJ331" s="1599"/>
      <c r="EK331" s="1599"/>
      <c r="EL331" s="1599"/>
      <c r="EM331" s="1599"/>
      <c r="EN331" s="1599"/>
      <c r="EO331" s="1599"/>
      <c r="EP331" s="1599"/>
      <c r="EQ331" s="1599"/>
      <c r="ER331" s="1599"/>
      <c r="ES331" s="1599"/>
      <c r="ET331" s="1599"/>
      <c r="EU331" s="1599"/>
      <c r="EV331" s="1599"/>
      <c r="EW331" s="1599"/>
      <c r="EX331" s="1599"/>
      <c r="EY331" s="1599"/>
      <c r="EZ331" s="1599"/>
      <c r="FA331" s="1599"/>
      <c r="FB331" s="1599"/>
      <c r="FC331" s="1599"/>
      <c r="FD331" s="1599"/>
      <c r="FE331" s="1599"/>
      <c r="FF331" s="1599"/>
      <c r="FG331" s="1599"/>
      <c r="FH331" s="1599"/>
      <c r="FI331" s="1599"/>
      <c r="FJ331" s="1600"/>
      <c r="FK331" s="458"/>
      <c r="FL331" s="458"/>
      <c r="FM331" s="458"/>
      <c r="FN331" s="458"/>
      <c r="FO331" s="458"/>
      <c r="FP331" s="458"/>
      <c r="FQ331" s="458"/>
      <c r="FR331" s="458"/>
      <c r="FS331" s="458"/>
      <c r="FT331" s="458"/>
      <c r="FU331" s="458"/>
      <c r="FV331" s="460"/>
    </row>
    <row r="332" spans="3:178" ht="3.75" customHeight="1" x14ac:dyDescent="0.15">
      <c r="C332" s="449"/>
      <c r="D332" s="433"/>
      <c r="E332" s="433"/>
      <c r="F332" s="433"/>
      <c r="G332" s="433"/>
      <c r="H332" s="433"/>
      <c r="I332" s="433"/>
      <c r="J332" s="433"/>
      <c r="K332" s="433"/>
      <c r="L332" s="433"/>
      <c r="M332" s="433"/>
      <c r="N332" s="433"/>
      <c r="O332" s="1598"/>
      <c r="P332" s="1599"/>
      <c r="Q332" s="1599"/>
      <c r="R332" s="1599"/>
      <c r="S332" s="1599"/>
      <c r="T332" s="1599"/>
      <c r="U332" s="1599"/>
      <c r="V332" s="1599"/>
      <c r="W332" s="1599"/>
      <c r="X332" s="1599"/>
      <c r="Y332" s="1599"/>
      <c r="Z332" s="1599"/>
      <c r="AA332" s="1599"/>
      <c r="AB332" s="1599"/>
      <c r="AC332" s="1599"/>
      <c r="AD332" s="1599"/>
      <c r="AE332" s="1599"/>
      <c r="AF332" s="1599"/>
      <c r="AG332" s="1599"/>
      <c r="AH332" s="1599"/>
      <c r="AI332" s="1599"/>
      <c r="AJ332" s="1599"/>
      <c r="AK332" s="1599"/>
      <c r="AL332" s="1599"/>
      <c r="AM332" s="1599"/>
      <c r="AN332" s="1599"/>
      <c r="AO332" s="1599"/>
      <c r="AP332" s="1599"/>
      <c r="AQ332" s="1599"/>
      <c r="AR332" s="1599"/>
      <c r="AS332" s="1599"/>
      <c r="AT332" s="1599"/>
      <c r="AU332" s="1599"/>
      <c r="AV332" s="1599"/>
      <c r="AW332" s="1599"/>
      <c r="AX332" s="1599"/>
      <c r="AY332" s="1599"/>
      <c r="AZ332" s="1599"/>
      <c r="BA332" s="1599"/>
      <c r="BB332" s="1599"/>
      <c r="BC332" s="1599"/>
      <c r="BD332" s="1599"/>
      <c r="BE332" s="1599"/>
      <c r="BF332" s="1599"/>
      <c r="BG332" s="1599"/>
      <c r="BH332" s="1599"/>
      <c r="BI332" s="1599"/>
      <c r="BJ332" s="1599"/>
      <c r="BK332" s="1599"/>
      <c r="BL332" s="1599"/>
      <c r="BM332" s="1599"/>
      <c r="BN332" s="1599"/>
      <c r="BO332" s="1599"/>
      <c r="BP332" s="1599"/>
      <c r="BQ332" s="1599"/>
      <c r="BR332" s="1599"/>
      <c r="BS332" s="1599"/>
      <c r="BT332" s="1600"/>
      <c r="BU332" s="458"/>
      <c r="BV332" s="458"/>
      <c r="BW332" s="458"/>
      <c r="BX332" s="458"/>
      <c r="BY332" s="458"/>
      <c r="BZ332" s="458"/>
      <c r="CA332" s="458"/>
      <c r="CB332" s="458"/>
      <c r="CC332" s="458"/>
      <c r="CD332" s="458"/>
      <c r="CE332" s="458"/>
      <c r="CF332" s="460"/>
      <c r="CH332" s="431"/>
      <c r="CS332" s="449"/>
      <c r="CT332" s="433"/>
      <c r="CU332" s="433"/>
      <c r="CV332" s="433"/>
      <c r="CW332" s="433"/>
      <c r="CX332" s="433"/>
      <c r="CY332" s="433"/>
      <c r="CZ332" s="433"/>
      <c r="DA332" s="433"/>
      <c r="DB332" s="433"/>
      <c r="DC332" s="433"/>
      <c r="DD332" s="433"/>
      <c r="DE332" s="1598"/>
      <c r="DF332" s="1599"/>
      <c r="DG332" s="1599"/>
      <c r="DH332" s="1599"/>
      <c r="DI332" s="1599"/>
      <c r="DJ332" s="1599"/>
      <c r="DK332" s="1599"/>
      <c r="DL332" s="1599"/>
      <c r="DM332" s="1599"/>
      <c r="DN332" s="1599"/>
      <c r="DO332" s="1599"/>
      <c r="DP332" s="1599"/>
      <c r="DQ332" s="1599"/>
      <c r="DR332" s="1599"/>
      <c r="DS332" s="1599"/>
      <c r="DT332" s="1599"/>
      <c r="DU332" s="1599"/>
      <c r="DV332" s="1599"/>
      <c r="DW332" s="1599"/>
      <c r="DX332" s="1599"/>
      <c r="DY332" s="1599"/>
      <c r="DZ332" s="1599"/>
      <c r="EA332" s="1599"/>
      <c r="EB332" s="1599"/>
      <c r="EC332" s="1599"/>
      <c r="ED332" s="1599"/>
      <c r="EE332" s="1599"/>
      <c r="EF332" s="1599"/>
      <c r="EG332" s="1599"/>
      <c r="EH332" s="1599"/>
      <c r="EI332" s="1599"/>
      <c r="EJ332" s="1599"/>
      <c r="EK332" s="1599"/>
      <c r="EL332" s="1599"/>
      <c r="EM332" s="1599"/>
      <c r="EN332" s="1599"/>
      <c r="EO332" s="1599"/>
      <c r="EP332" s="1599"/>
      <c r="EQ332" s="1599"/>
      <c r="ER332" s="1599"/>
      <c r="ES332" s="1599"/>
      <c r="ET332" s="1599"/>
      <c r="EU332" s="1599"/>
      <c r="EV332" s="1599"/>
      <c r="EW332" s="1599"/>
      <c r="EX332" s="1599"/>
      <c r="EY332" s="1599"/>
      <c r="EZ332" s="1599"/>
      <c r="FA332" s="1599"/>
      <c r="FB332" s="1599"/>
      <c r="FC332" s="1599"/>
      <c r="FD332" s="1599"/>
      <c r="FE332" s="1599"/>
      <c r="FF332" s="1599"/>
      <c r="FG332" s="1599"/>
      <c r="FH332" s="1599"/>
      <c r="FI332" s="1599"/>
      <c r="FJ332" s="1600"/>
      <c r="FK332" s="458"/>
      <c r="FL332" s="458"/>
      <c r="FM332" s="458"/>
      <c r="FN332" s="458"/>
      <c r="FO332" s="458"/>
      <c r="FP332" s="458"/>
      <c r="FQ332" s="458"/>
      <c r="FR332" s="458"/>
      <c r="FS332" s="458"/>
      <c r="FT332" s="458"/>
      <c r="FU332" s="458"/>
      <c r="FV332" s="460"/>
    </row>
    <row r="333" spans="3:178" ht="3.75" customHeight="1" x14ac:dyDescent="0.15">
      <c r="C333" s="449"/>
      <c r="D333" s="433"/>
      <c r="E333" s="433"/>
      <c r="F333" s="433"/>
      <c r="G333" s="433"/>
      <c r="H333" s="433"/>
      <c r="I333" s="433"/>
      <c r="J333" s="433"/>
      <c r="K333" s="433"/>
      <c r="L333" s="433"/>
      <c r="M333" s="433"/>
      <c r="N333" s="433"/>
      <c r="O333" s="1598"/>
      <c r="P333" s="1599"/>
      <c r="Q333" s="1599"/>
      <c r="R333" s="1599"/>
      <c r="S333" s="1599"/>
      <c r="T333" s="1599"/>
      <c r="U333" s="1599"/>
      <c r="V333" s="1599"/>
      <c r="W333" s="1599"/>
      <c r="X333" s="1599"/>
      <c r="Y333" s="1599"/>
      <c r="Z333" s="1599"/>
      <c r="AA333" s="1599"/>
      <c r="AB333" s="1599"/>
      <c r="AC333" s="1599"/>
      <c r="AD333" s="1599"/>
      <c r="AE333" s="1599"/>
      <c r="AF333" s="1599"/>
      <c r="AG333" s="1599"/>
      <c r="AH333" s="1599"/>
      <c r="AI333" s="1599"/>
      <c r="AJ333" s="1599"/>
      <c r="AK333" s="1599"/>
      <c r="AL333" s="1599"/>
      <c r="AM333" s="1599"/>
      <c r="AN333" s="1599"/>
      <c r="AO333" s="1599"/>
      <c r="AP333" s="1599"/>
      <c r="AQ333" s="1599"/>
      <c r="AR333" s="1599"/>
      <c r="AS333" s="1599"/>
      <c r="AT333" s="1599"/>
      <c r="AU333" s="1599"/>
      <c r="AV333" s="1599"/>
      <c r="AW333" s="1599"/>
      <c r="AX333" s="1599"/>
      <c r="AY333" s="1599"/>
      <c r="AZ333" s="1599"/>
      <c r="BA333" s="1599"/>
      <c r="BB333" s="1599"/>
      <c r="BC333" s="1599"/>
      <c r="BD333" s="1599"/>
      <c r="BE333" s="1599"/>
      <c r="BF333" s="1599"/>
      <c r="BG333" s="1599"/>
      <c r="BH333" s="1599"/>
      <c r="BI333" s="1599"/>
      <c r="BJ333" s="1599"/>
      <c r="BK333" s="1599"/>
      <c r="BL333" s="1599"/>
      <c r="BM333" s="1599"/>
      <c r="BN333" s="1599"/>
      <c r="BO333" s="1599"/>
      <c r="BP333" s="1599"/>
      <c r="BQ333" s="1599"/>
      <c r="BR333" s="1599"/>
      <c r="BS333" s="1599"/>
      <c r="BT333" s="1600"/>
      <c r="BU333" s="458"/>
      <c r="BV333" s="458"/>
      <c r="BW333" s="458"/>
      <c r="BX333" s="458"/>
      <c r="BY333" s="458"/>
      <c r="BZ333" s="458"/>
      <c r="CA333" s="458"/>
      <c r="CB333" s="458"/>
      <c r="CC333" s="458"/>
      <c r="CD333" s="458"/>
      <c r="CE333" s="458"/>
      <c r="CF333" s="460"/>
      <c r="CH333" s="431"/>
      <c r="CS333" s="449"/>
      <c r="CT333" s="433"/>
      <c r="CU333" s="433"/>
      <c r="CV333" s="433"/>
      <c r="CW333" s="433"/>
      <c r="CX333" s="433"/>
      <c r="CY333" s="433"/>
      <c r="CZ333" s="433"/>
      <c r="DA333" s="433"/>
      <c r="DB333" s="433"/>
      <c r="DC333" s="433"/>
      <c r="DD333" s="433"/>
      <c r="DE333" s="1598"/>
      <c r="DF333" s="1599"/>
      <c r="DG333" s="1599"/>
      <c r="DH333" s="1599"/>
      <c r="DI333" s="1599"/>
      <c r="DJ333" s="1599"/>
      <c r="DK333" s="1599"/>
      <c r="DL333" s="1599"/>
      <c r="DM333" s="1599"/>
      <c r="DN333" s="1599"/>
      <c r="DO333" s="1599"/>
      <c r="DP333" s="1599"/>
      <c r="DQ333" s="1599"/>
      <c r="DR333" s="1599"/>
      <c r="DS333" s="1599"/>
      <c r="DT333" s="1599"/>
      <c r="DU333" s="1599"/>
      <c r="DV333" s="1599"/>
      <c r="DW333" s="1599"/>
      <c r="DX333" s="1599"/>
      <c r="DY333" s="1599"/>
      <c r="DZ333" s="1599"/>
      <c r="EA333" s="1599"/>
      <c r="EB333" s="1599"/>
      <c r="EC333" s="1599"/>
      <c r="ED333" s="1599"/>
      <c r="EE333" s="1599"/>
      <c r="EF333" s="1599"/>
      <c r="EG333" s="1599"/>
      <c r="EH333" s="1599"/>
      <c r="EI333" s="1599"/>
      <c r="EJ333" s="1599"/>
      <c r="EK333" s="1599"/>
      <c r="EL333" s="1599"/>
      <c r="EM333" s="1599"/>
      <c r="EN333" s="1599"/>
      <c r="EO333" s="1599"/>
      <c r="EP333" s="1599"/>
      <c r="EQ333" s="1599"/>
      <c r="ER333" s="1599"/>
      <c r="ES333" s="1599"/>
      <c r="ET333" s="1599"/>
      <c r="EU333" s="1599"/>
      <c r="EV333" s="1599"/>
      <c r="EW333" s="1599"/>
      <c r="EX333" s="1599"/>
      <c r="EY333" s="1599"/>
      <c r="EZ333" s="1599"/>
      <c r="FA333" s="1599"/>
      <c r="FB333" s="1599"/>
      <c r="FC333" s="1599"/>
      <c r="FD333" s="1599"/>
      <c r="FE333" s="1599"/>
      <c r="FF333" s="1599"/>
      <c r="FG333" s="1599"/>
      <c r="FH333" s="1599"/>
      <c r="FI333" s="1599"/>
      <c r="FJ333" s="1600"/>
      <c r="FK333" s="458"/>
      <c r="FL333" s="458"/>
      <c r="FM333" s="458"/>
      <c r="FN333" s="458"/>
      <c r="FO333" s="458"/>
      <c r="FP333" s="458"/>
      <c r="FQ333" s="458"/>
      <c r="FR333" s="458"/>
      <c r="FS333" s="458"/>
      <c r="FT333" s="458"/>
      <c r="FU333" s="458"/>
      <c r="FV333" s="460"/>
    </row>
    <row r="334" spans="3:178" ht="3.75" customHeight="1" x14ac:dyDescent="0.15">
      <c r="C334" s="449"/>
      <c r="D334" s="433"/>
      <c r="E334" s="433"/>
      <c r="F334" s="433"/>
      <c r="G334" s="433"/>
      <c r="H334" s="433"/>
      <c r="I334" s="433"/>
      <c r="J334" s="433"/>
      <c r="K334" s="433"/>
      <c r="L334" s="433"/>
      <c r="M334" s="433"/>
      <c r="N334" s="433"/>
      <c r="O334" s="1598"/>
      <c r="P334" s="1599"/>
      <c r="Q334" s="1599"/>
      <c r="R334" s="1599"/>
      <c r="S334" s="1599"/>
      <c r="T334" s="1599"/>
      <c r="U334" s="1599"/>
      <c r="V334" s="1599"/>
      <c r="W334" s="1599"/>
      <c r="X334" s="1599"/>
      <c r="Y334" s="1599"/>
      <c r="Z334" s="1599"/>
      <c r="AA334" s="1599"/>
      <c r="AB334" s="1599"/>
      <c r="AC334" s="1599"/>
      <c r="AD334" s="1599"/>
      <c r="AE334" s="1599"/>
      <c r="AF334" s="1599"/>
      <c r="AG334" s="1599"/>
      <c r="AH334" s="1599"/>
      <c r="AI334" s="1599"/>
      <c r="AJ334" s="1599"/>
      <c r="AK334" s="1599"/>
      <c r="AL334" s="1599"/>
      <c r="AM334" s="1599"/>
      <c r="AN334" s="1599"/>
      <c r="AO334" s="1599"/>
      <c r="AP334" s="1599"/>
      <c r="AQ334" s="1599"/>
      <c r="AR334" s="1599"/>
      <c r="AS334" s="1599"/>
      <c r="AT334" s="1599"/>
      <c r="AU334" s="1599"/>
      <c r="AV334" s="1599"/>
      <c r="AW334" s="1599"/>
      <c r="AX334" s="1599"/>
      <c r="AY334" s="1599"/>
      <c r="AZ334" s="1599"/>
      <c r="BA334" s="1599"/>
      <c r="BB334" s="1599"/>
      <c r="BC334" s="1599"/>
      <c r="BD334" s="1599"/>
      <c r="BE334" s="1599"/>
      <c r="BF334" s="1599"/>
      <c r="BG334" s="1599"/>
      <c r="BH334" s="1599"/>
      <c r="BI334" s="1599"/>
      <c r="BJ334" s="1599"/>
      <c r="BK334" s="1599"/>
      <c r="BL334" s="1599"/>
      <c r="BM334" s="1599"/>
      <c r="BN334" s="1599"/>
      <c r="BO334" s="1599"/>
      <c r="BP334" s="1599"/>
      <c r="BQ334" s="1599"/>
      <c r="BR334" s="1599"/>
      <c r="BS334" s="1599"/>
      <c r="BT334" s="1600"/>
      <c r="BU334" s="458"/>
      <c r="BV334" s="458"/>
      <c r="BW334" s="458"/>
      <c r="BX334" s="458"/>
      <c r="BY334" s="458"/>
      <c r="BZ334" s="458"/>
      <c r="CA334" s="458"/>
      <c r="CB334" s="458"/>
      <c r="CC334" s="458"/>
      <c r="CD334" s="458"/>
      <c r="CE334" s="458"/>
      <c r="CF334" s="460"/>
      <c r="CH334" s="431"/>
      <c r="CS334" s="449"/>
      <c r="CT334" s="433"/>
      <c r="CU334" s="433"/>
      <c r="CV334" s="433"/>
      <c r="CW334" s="433"/>
      <c r="CX334" s="433"/>
      <c r="CY334" s="433"/>
      <c r="CZ334" s="433"/>
      <c r="DA334" s="433"/>
      <c r="DB334" s="433"/>
      <c r="DC334" s="433"/>
      <c r="DD334" s="433"/>
      <c r="DE334" s="1598"/>
      <c r="DF334" s="1599"/>
      <c r="DG334" s="1599"/>
      <c r="DH334" s="1599"/>
      <c r="DI334" s="1599"/>
      <c r="DJ334" s="1599"/>
      <c r="DK334" s="1599"/>
      <c r="DL334" s="1599"/>
      <c r="DM334" s="1599"/>
      <c r="DN334" s="1599"/>
      <c r="DO334" s="1599"/>
      <c r="DP334" s="1599"/>
      <c r="DQ334" s="1599"/>
      <c r="DR334" s="1599"/>
      <c r="DS334" s="1599"/>
      <c r="DT334" s="1599"/>
      <c r="DU334" s="1599"/>
      <c r="DV334" s="1599"/>
      <c r="DW334" s="1599"/>
      <c r="DX334" s="1599"/>
      <c r="DY334" s="1599"/>
      <c r="DZ334" s="1599"/>
      <c r="EA334" s="1599"/>
      <c r="EB334" s="1599"/>
      <c r="EC334" s="1599"/>
      <c r="ED334" s="1599"/>
      <c r="EE334" s="1599"/>
      <c r="EF334" s="1599"/>
      <c r="EG334" s="1599"/>
      <c r="EH334" s="1599"/>
      <c r="EI334" s="1599"/>
      <c r="EJ334" s="1599"/>
      <c r="EK334" s="1599"/>
      <c r="EL334" s="1599"/>
      <c r="EM334" s="1599"/>
      <c r="EN334" s="1599"/>
      <c r="EO334" s="1599"/>
      <c r="EP334" s="1599"/>
      <c r="EQ334" s="1599"/>
      <c r="ER334" s="1599"/>
      <c r="ES334" s="1599"/>
      <c r="ET334" s="1599"/>
      <c r="EU334" s="1599"/>
      <c r="EV334" s="1599"/>
      <c r="EW334" s="1599"/>
      <c r="EX334" s="1599"/>
      <c r="EY334" s="1599"/>
      <c r="EZ334" s="1599"/>
      <c r="FA334" s="1599"/>
      <c r="FB334" s="1599"/>
      <c r="FC334" s="1599"/>
      <c r="FD334" s="1599"/>
      <c r="FE334" s="1599"/>
      <c r="FF334" s="1599"/>
      <c r="FG334" s="1599"/>
      <c r="FH334" s="1599"/>
      <c r="FI334" s="1599"/>
      <c r="FJ334" s="1600"/>
      <c r="FK334" s="458"/>
      <c r="FL334" s="458"/>
      <c r="FM334" s="458"/>
      <c r="FN334" s="458"/>
      <c r="FO334" s="458"/>
      <c r="FP334" s="458"/>
      <c r="FQ334" s="458"/>
      <c r="FR334" s="458"/>
      <c r="FS334" s="458"/>
      <c r="FT334" s="458"/>
      <c r="FU334" s="458"/>
      <c r="FV334" s="460"/>
    </row>
    <row r="335" spans="3:178" ht="3.75" customHeight="1" x14ac:dyDescent="0.15">
      <c r="C335" s="449"/>
      <c r="D335" s="433"/>
      <c r="E335" s="433"/>
      <c r="F335" s="433"/>
      <c r="G335" s="433"/>
      <c r="H335" s="433"/>
      <c r="I335" s="433"/>
      <c r="J335" s="433"/>
      <c r="K335" s="433"/>
      <c r="L335" s="433"/>
      <c r="M335" s="433"/>
      <c r="N335" s="433"/>
      <c r="O335" s="1598"/>
      <c r="P335" s="1599"/>
      <c r="Q335" s="1599"/>
      <c r="R335" s="1599"/>
      <c r="S335" s="1599"/>
      <c r="T335" s="1599"/>
      <c r="U335" s="1599"/>
      <c r="V335" s="1599"/>
      <c r="W335" s="1599"/>
      <c r="X335" s="1599"/>
      <c r="Y335" s="1599"/>
      <c r="Z335" s="1599"/>
      <c r="AA335" s="1599"/>
      <c r="AB335" s="1599"/>
      <c r="AC335" s="1599"/>
      <c r="AD335" s="1599"/>
      <c r="AE335" s="1599"/>
      <c r="AF335" s="1599"/>
      <c r="AG335" s="1599"/>
      <c r="AH335" s="1599"/>
      <c r="AI335" s="1599"/>
      <c r="AJ335" s="1599"/>
      <c r="AK335" s="1599"/>
      <c r="AL335" s="1599"/>
      <c r="AM335" s="1599"/>
      <c r="AN335" s="1599"/>
      <c r="AO335" s="1599"/>
      <c r="AP335" s="1599"/>
      <c r="AQ335" s="1599"/>
      <c r="AR335" s="1599"/>
      <c r="AS335" s="1599"/>
      <c r="AT335" s="1599"/>
      <c r="AU335" s="1599"/>
      <c r="AV335" s="1599"/>
      <c r="AW335" s="1599"/>
      <c r="AX335" s="1599"/>
      <c r="AY335" s="1599"/>
      <c r="AZ335" s="1599"/>
      <c r="BA335" s="1599"/>
      <c r="BB335" s="1599"/>
      <c r="BC335" s="1599"/>
      <c r="BD335" s="1599"/>
      <c r="BE335" s="1599"/>
      <c r="BF335" s="1599"/>
      <c r="BG335" s="1599"/>
      <c r="BH335" s="1599"/>
      <c r="BI335" s="1599"/>
      <c r="BJ335" s="1599"/>
      <c r="BK335" s="1599"/>
      <c r="BL335" s="1599"/>
      <c r="BM335" s="1599"/>
      <c r="BN335" s="1599"/>
      <c r="BO335" s="1599"/>
      <c r="BP335" s="1599"/>
      <c r="BQ335" s="1599"/>
      <c r="BR335" s="1599"/>
      <c r="BS335" s="1599"/>
      <c r="BT335" s="1600"/>
      <c r="BU335" s="458"/>
      <c r="BV335" s="458"/>
      <c r="BW335" s="458"/>
      <c r="BX335" s="458"/>
      <c r="BY335" s="458"/>
      <c r="BZ335" s="458"/>
      <c r="CA335" s="458"/>
      <c r="CB335" s="458"/>
      <c r="CC335" s="458"/>
      <c r="CD335" s="458"/>
      <c r="CE335" s="458"/>
      <c r="CF335" s="460"/>
      <c r="CH335" s="431"/>
      <c r="CS335" s="449"/>
      <c r="CT335" s="433"/>
      <c r="CU335" s="433"/>
      <c r="CV335" s="433"/>
      <c r="CW335" s="433"/>
      <c r="CX335" s="433"/>
      <c r="CY335" s="433"/>
      <c r="CZ335" s="433"/>
      <c r="DA335" s="433"/>
      <c r="DB335" s="433"/>
      <c r="DC335" s="433"/>
      <c r="DD335" s="433"/>
      <c r="DE335" s="1598"/>
      <c r="DF335" s="1599"/>
      <c r="DG335" s="1599"/>
      <c r="DH335" s="1599"/>
      <c r="DI335" s="1599"/>
      <c r="DJ335" s="1599"/>
      <c r="DK335" s="1599"/>
      <c r="DL335" s="1599"/>
      <c r="DM335" s="1599"/>
      <c r="DN335" s="1599"/>
      <c r="DO335" s="1599"/>
      <c r="DP335" s="1599"/>
      <c r="DQ335" s="1599"/>
      <c r="DR335" s="1599"/>
      <c r="DS335" s="1599"/>
      <c r="DT335" s="1599"/>
      <c r="DU335" s="1599"/>
      <c r="DV335" s="1599"/>
      <c r="DW335" s="1599"/>
      <c r="DX335" s="1599"/>
      <c r="DY335" s="1599"/>
      <c r="DZ335" s="1599"/>
      <c r="EA335" s="1599"/>
      <c r="EB335" s="1599"/>
      <c r="EC335" s="1599"/>
      <c r="ED335" s="1599"/>
      <c r="EE335" s="1599"/>
      <c r="EF335" s="1599"/>
      <c r="EG335" s="1599"/>
      <c r="EH335" s="1599"/>
      <c r="EI335" s="1599"/>
      <c r="EJ335" s="1599"/>
      <c r="EK335" s="1599"/>
      <c r="EL335" s="1599"/>
      <c r="EM335" s="1599"/>
      <c r="EN335" s="1599"/>
      <c r="EO335" s="1599"/>
      <c r="EP335" s="1599"/>
      <c r="EQ335" s="1599"/>
      <c r="ER335" s="1599"/>
      <c r="ES335" s="1599"/>
      <c r="ET335" s="1599"/>
      <c r="EU335" s="1599"/>
      <c r="EV335" s="1599"/>
      <c r="EW335" s="1599"/>
      <c r="EX335" s="1599"/>
      <c r="EY335" s="1599"/>
      <c r="EZ335" s="1599"/>
      <c r="FA335" s="1599"/>
      <c r="FB335" s="1599"/>
      <c r="FC335" s="1599"/>
      <c r="FD335" s="1599"/>
      <c r="FE335" s="1599"/>
      <c r="FF335" s="1599"/>
      <c r="FG335" s="1599"/>
      <c r="FH335" s="1599"/>
      <c r="FI335" s="1599"/>
      <c r="FJ335" s="1600"/>
      <c r="FK335" s="458"/>
      <c r="FL335" s="458"/>
      <c r="FM335" s="458"/>
      <c r="FN335" s="458"/>
      <c r="FO335" s="458"/>
      <c r="FP335" s="458"/>
      <c r="FQ335" s="458"/>
      <c r="FR335" s="458"/>
      <c r="FS335" s="458"/>
      <c r="FT335" s="458"/>
      <c r="FU335" s="458"/>
      <c r="FV335" s="460"/>
    </row>
    <row r="336" spans="3:178" ht="3.75" customHeight="1" x14ac:dyDescent="0.15">
      <c r="C336" s="449"/>
      <c r="D336" s="433"/>
      <c r="E336" s="433"/>
      <c r="F336" s="433"/>
      <c r="G336" s="433"/>
      <c r="H336" s="433"/>
      <c r="I336" s="433"/>
      <c r="J336" s="433"/>
      <c r="K336" s="433"/>
      <c r="L336" s="433"/>
      <c r="M336" s="433"/>
      <c r="N336" s="433"/>
      <c r="O336" s="1598"/>
      <c r="P336" s="1599"/>
      <c r="Q336" s="1599"/>
      <c r="R336" s="1599"/>
      <c r="S336" s="1599"/>
      <c r="T336" s="1599"/>
      <c r="U336" s="1599"/>
      <c r="V336" s="1599"/>
      <c r="W336" s="1599"/>
      <c r="X336" s="1599"/>
      <c r="Y336" s="1599"/>
      <c r="Z336" s="1599"/>
      <c r="AA336" s="1599"/>
      <c r="AB336" s="1599"/>
      <c r="AC336" s="1599"/>
      <c r="AD336" s="1599"/>
      <c r="AE336" s="1599"/>
      <c r="AF336" s="1599"/>
      <c r="AG336" s="1599"/>
      <c r="AH336" s="1599"/>
      <c r="AI336" s="1599"/>
      <c r="AJ336" s="1599"/>
      <c r="AK336" s="1599"/>
      <c r="AL336" s="1599"/>
      <c r="AM336" s="1599"/>
      <c r="AN336" s="1599"/>
      <c r="AO336" s="1599"/>
      <c r="AP336" s="1599"/>
      <c r="AQ336" s="1599"/>
      <c r="AR336" s="1599"/>
      <c r="AS336" s="1599"/>
      <c r="AT336" s="1599"/>
      <c r="AU336" s="1599"/>
      <c r="AV336" s="1599"/>
      <c r="AW336" s="1599"/>
      <c r="AX336" s="1599"/>
      <c r="AY336" s="1599"/>
      <c r="AZ336" s="1599"/>
      <c r="BA336" s="1599"/>
      <c r="BB336" s="1599"/>
      <c r="BC336" s="1599"/>
      <c r="BD336" s="1599"/>
      <c r="BE336" s="1599"/>
      <c r="BF336" s="1599"/>
      <c r="BG336" s="1599"/>
      <c r="BH336" s="1599"/>
      <c r="BI336" s="1599"/>
      <c r="BJ336" s="1599"/>
      <c r="BK336" s="1599"/>
      <c r="BL336" s="1599"/>
      <c r="BM336" s="1599"/>
      <c r="BN336" s="1599"/>
      <c r="BO336" s="1599"/>
      <c r="BP336" s="1599"/>
      <c r="BQ336" s="1599"/>
      <c r="BR336" s="1599"/>
      <c r="BS336" s="1599"/>
      <c r="BT336" s="1600"/>
      <c r="BU336" s="458"/>
      <c r="BV336" s="458"/>
      <c r="BW336" s="458"/>
      <c r="BX336" s="458"/>
      <c r="BY336" s="458"/>
      <c r="BZ336" s="458"/>
      <c r="CA336" s="458"/>
      <c r="CB336" s="458"/>
      <c r="CC336" s="458"/>
      <c r="CD336" s="458"/>
      <c r="CE336" s="458"/>
      <c r="CF336" s="460"/>
      <c r="CH336" s="431"/>
      <c r="CS336" s="449"/>
      <c r="CT336" s="433"/>
      <c r="CU336" s="433"/>
      <c r="CV336" s="433"/>
      <c r="CW336" s="433"/>
      <c r="CX336" s="433"/>
      <c r="CY336" s="433"/>
      <c r="CZ336" s="433"/>
      <c r="DA336" s="433"/>
      <c r="DB336" s="433"/>
      <c r="DC336" s="433"/>
      <c r="DD336" s="433"/>
      <c r="DE336" s="1598"/>
      <c r="DF336" s="1599"/>
      <c r="DG336" s="1599"/>
      <c r="DH336" s="1599"/>
      <c r="DI336" s="1599"/>
      <c r="DJ336" s="1599"/>
      <c r="DK336" s="1599"/>
      <c r="DL336" s="1599"/>
      <c r="DM336" s="1599"/>
      <c r="DN336" s="1599"/>
      <c r="DO336" s="1599"/>
      <c r="DP336" s="1599"/>
      <c r="DQ336" s="1599"/>
      <c r="DR336" s="1599"/>
      <c r="DS336" s="1599"/>
      <c r="DT336" s="1599"/>
      <c r="DU336" s="1599"/>
      <c r="DV336" s="1599"/>
      <c r="DW336" s="1599"/>
      <c r="DX336" s="1599"/>
      <c r="DY336" s="1599"/>
      <c r="DZ336" s="1599"/>
      <c r="EA336" s="1599"/>
      <c r="EB336" s="1599"/>
      <c r="EC336" s="1599"/>
      <c r="ED336" s="1599"/>
      <c r="EE336" s="1599"/>
      <c r="EF336" s="1599"/>
      <c r="EG336" s="1599"/>
      <c r="EH336" s="1599"/>
      <c r="EI336" s="1599"/>
      <c r="EJ336" s="1599"/>
      <c r="EK336" s="1599"/>
      <c r="EL336" s="1599"/>
      <c r="EM336" s="1599"/>
      <c r="EN336" s="1599"/>
      <c r="EO336" s="1599"/>
      <c r="EP336" s="1599"/>
      <c r="EQ336" s="1599"/>
      <c r="ER336" s="1599"/>
      <c r="ES336" s="1599"/>
      <c r="ET336" s="1599"/>
      <c r="EU336" s="1599"/>
      <c r="EV336" s="1599"/>
      <c r="EW336" s="1599"/>
      <c r="EX336" s="1599"/>
      <c r="EY336" s="1599"/>
      <c r="EZ336" s="1599"/>
      <c r="FA336" s="1599"/>
      <c r="FB336" s="1599"/>
      <c r="FC336" s="1599"/>
      <c r="FD336" s="1599"/>
      <c r="FE336" s="1599"/>
      <c r="FF336" s="1599"/>
      <c r="FG336" s="1599"/>
      <c r="FH336" s="1599"/>
      <c r="FI336" s="1599"/>
      <c r="FJ336" s="1600"/>
      <c r="FK336" s="458"/>
      <c r="FL336" s="458"/>
      <c r="FM336" s="458"/>
      <c r="FN336" s="458"/>
      <c r="FO336" s="458"/>
      <c r="FP336" s="458"/>
      <c r="FQ336" s="458"/>
      <c r="FR336" s="458"/>
      <c r="FS336" s="458"/>
      <c r="FT336" s="458"/>
      <c r="FU336" s="458"/>
      <c r="FV336" s="460"/>
    </row>
    <row r="337" spans="3:178" ht="3.75" customHeight="1" x14ac:dyDescent="0.15">
      <c r="C337" s="449"/>
      <c r="D337" s="433"/>
      <c r="E337" s="433"/>
      <c r="F337" s="433"/>
      <c r="G337" s="433"/>
      <c r="H337" s="433"/>
      <c r="I337" s="433"/>
      <c r="J337" s="433"/>
      <c r="K337" s="433"/>
      <c r="L337" s="433"/>
      <c r="M337" s="433"/>
      <c r="N337" s="433"/>
      <c r="O337" s="1598"/>
      <c r="P337" s="1599"/>
      <c r="Q337" s="1599"/>
      <c r="R337" s="1599"/>
      <c r="S337" s="1599"/>
      <c r="T337" s="1599"/>
      <c r="U337" s="1599"/>
      <c r="V337" s="1599"/>
      <c r="W337" s="1599"/>
      <c r="X337" s="1599"/>
      <c r="Y337" s="1599"/>
      <c r="Z337" s="1599"/>
      <c r="AA337" s="1599"/>
      <c r="AB337" s="1599"/>
      <c r="AC337" s="1599"/>
      <c r="AD337" s="1599"/>
      <c r="AE337" s="1599"/>
      <c r="AF337" s="1599"/>
      <c r="AG337" s="1599"/>
      <c r="AH337" s="1599"/>
      <c r="AI337" s="1599"/>
      <c r="AJ337" s="1599"/>
      <c r="AK337" s="1599"/>
      <c r="AL337" s="1599"/>
      <c r="AM337" s="1599"/>
      <c r="AN337" s="1599"/>
      <c r="AO337" s="1599"/>
      <c r="AP337" s="1599"/>
      <c r="AQ337" s="1599"/>
      <c r="AR337" s="1599"/>
      <c r="AS337" s="1599"/>
      <c r="AT337" s="1599"/>
      <c r="AU337" s="1599"/>
      <c r="AV337" s="1599"/>
      <c r="AW337" s="1599"/>
      <c r="AX337" s="1599"/>
      <c r="AY337" s="1599"/>
      <c r="AZ337" s="1599"/>
      <c r="BA337" s="1599"/>
      <c r="BB337" s="1599"/>
      <c r="BC337" s="1599"/>
      <c r="BD337" s="1599"/>
      <c r="BE337" s="1599"/>
      <c r="BF337" s="1599"/>
      <c r="BG337" s="1599"/>
      <c r="BH337" s="1599"/>
      <c r="BI337" s="1599"/>
      <c r="BJ337" s="1599"/>
      <c r="BK337" s="1599"/>
      <c r="BL337" s="1599"/>
      <c r="BM337" s="1599"/>
      <c r="BN337" s="1599"/>
      <c r="BO337" s="1599"/>
      <c r="BP337" s="1599"/>
      <c r="BQ337" s="1599"/>
      <c r="BR337" s="1599"/>
      <c r="BS337" s="1599"/>
      <c r="BT337" s="1600"/>
      <c r="BU337" s="458"/>
      <c r="BV337" s="458"/>
      <c r="BW337" s="458"/>
      <c r="BX337" s="458"/>
      <c r="BY337" s="458"/>
      <c r="BZ337" s="458"/>
      <c r="CA337" s="458"/>
      <c r="CB337" s="458"/>
      <c r="CC337" s="458"/>
      <c r="CD337" s="458"/>
      <c r="CE337" s="458"/>
      <c r="CF337" s="460"/>
      <c r="CH337" s="431"/>
      <c r="CS337" s="449"/>
      <c r="CT337" s="433"/>
      <c r="CU337" s="433"/>
      <c r="CV337" s="433"/>
      <c r="CW337" s="433"/>
      <c r="CX337" s="433"/>
      <c r="CY337" s="433"/>
      <c r="CZ337" s="433"/>
      <c r="DA337" s="433"/>
      <c r="DB337" s="433"/>
      <c r="DC337" s="433"/>
      <c r="DD337" s="433"/>
      <c r="DE337" s="1598"/>
      <c r="DF337" s="1599"/>
      <c r="DG337" s="1599"/>
      <c r="DH337" s="1599"/>
      <c r="DI337" s="1599"/>
      <c r="DJ337" s="1599"/>
      <c r="DK337" s="1599"/>
      <c r="DL337" s="1599"/>
      <c r="DM337" s="1599"/>
      <c r="DN337" s="1599"/>
      <c r="DO337" s="1599"/>
      <c r="DP337" s="1599"/>
      <c r="DQ337" s="1599"/>
      <c r="DR337" s="1599"/>
      <c r="DS337" s="1599"/>
      <c r="DT337" s="1599"/>
      <c r="DU337" s="1599"/>
      <c r="DV337" s="1599"/>
      <c r="DW337" s="1599"/>
      <c r="DX337" s="1599"/>
      <c r="DY337" s="1599"/>
      <c r="DZ337" s="1599"/>
      <c r="EA337" s="1599"/>
      <c r="EB337" s="1599"/>
      <c r="EC337" s="1599"/>
      <c r="ED337" s="1599"/>
      <c r="EE337" s="1599"/>
      <c r="EF337" s="1599"/>
      <c r="EG337" s="1599"/>
      <c r="EH337" s="1599"/>
      <c r="EI337" s="1599"/>
      <c r="EJ337" s="1599"/>
      <c r="EK337" s="1599"/>
      <c r="EL337" s="1599"/>
      <c r="EM337" s="1599"/>
      <c r="EN337" s="1599"/>
      <c r="EO337" s="1599"/>
      <c r="EP337" s="1599"/>
      <c r="EQ337" s="1599"/>
      <c r="ER337" s="1599"/>
      <c r="ES337" s="1599"/>
      <c r="ET337" s="1599"/>
      <c r="EU337" s="1599"/>
      <c r="EV337" s="1599"/>
      <c r="EW337" s="1599"/>
      <c r="EX337" s="1599"/>
      <c r="EY337" s="1599"/>
      <c r="EZ337" s="1599"/>
      <c r="FA337" s="1599"/>
      <c r="FB337" s="1599"/>
      <c r="FC337" s="1599"/>
      <c r="FD337" s="1599"/>
      <c r="FE337" s="1599"/>
      <c r="FF337" s="1599"/>
      <c r="FG337" s="1599"/>
      <c r="FH337" s="1599"/>
      <c r="FI337" s="1599"/>
      <c r="FJ337" s="1600"/>
      <c r="FK337" s="458"/>
      <c r="FL337" s="458"/>
      <c r="FM337" s="458"/>
      <c r="FN337" s="458"/>
      <c r="FO337" s="458"/>
      <c r="FP337" s="458"/>
      <c r="FQ337" s="458"/>
      <c r="FR337" s="458"/>
      <c r="FS337" s="458"/>
      <c r="FT337" s="458"/>
      <c r="FU337" s="458"/>
      <c r="FV337" s="460"/>
    </row>
    <row r="338" spans="3:178" ht="3.75" customHeight="1" x14ac:dyDescent="0.15">
      <c r="C338" s="449"/>
      <c r="D338" s="433"/>
      <c r="E338" s="433"/>
      <c r="F338" s="433"/>
      <c r="G338" s="433"/>
      <c r="H338" s="433"/>
      <c r="I338" s="433"/>
      <c r="J338" s="433"/>
      <c r="K338" s="433"/>
      <c r="L338" s="433"/>
      <c r="M338" s="433"/>
      <c r="N338" s="433"/>
      <c r="O338" s="1598"/>
      <c r="P338" s="1599"/>
      <c r="Q338" s="1599"/>
      <c r="R338" s="1599"/>
      <c r="S338" s="1599"/>
      <c r="T338" s="1599"/>
      <c r="U338" s="1599"/>
      <c r="V338" s="1599"/>
      <c r="W338" s="1599"/>
      <c r="X338" s="1599"/>
      <c r="Y338" s="1599"/>
      <c r="Z338" s="1599"/>
      <c r="AA338" s="1599"/>
      <c r="AB338" s="1599"/>
      <c r="AC338" s="1599"/>
      <c r="AD338" s="1599"/>
      <c r="AE338" s="1599"/>
      <c r="AF338" s="1599"/>
      <c r="AG338" s="1599"/>
      <c r="AH338" s="1599"/>
      <c r="AI338" s="1599"/>
      <c r="AJ338" s="1599"/>
      <c r="AK338" s="1599"/>
      <c r="AL338" s="1599"/>
      <c r="AM338" s="1599"/>
      <c r="AN338" s="1599"/>
      <c r="AO338" s="1599"/>
      <c r="AP338" s="1599"/>
      <c r="AQ338" s="1599"/>
      <c r="AR338" s="1599"/>
      <c r="AS338" s="1599"/>
      <c r="AT338" s="1599"/>
      <c r="AU338" s="1599"/>
      <c r="AV338" s="1599"/>
      <c r="AW338" s="1599"/>
      <c r="AX338" s="1599"/>
      <c r="AY338" s="1599"/>
      <c r="AZ338" s="1599"/>
      <c r="BA338" s="1599"/>
      <c r="BB338" s="1599"/>
      <c r="BC338" s="1599"/>
      <c r="BD338" s="1599"/>
      <c r="BE338" s="1599"/>
      <c r="BF338" s="1599"/>
      <c r="BG338" s="1599"/>
      <c r="BH338" s="1599"/>
      <c r="BI338" s="1599"/>
      <c r="BJ338" s="1599"/>
      <c r="BK338" s="1599"/>
      <c r="BL338" s="1599"/>
      <c r="BM338" s="1599"/>
      <c r="BN338" s="1599"/>
      <c r="BO338" s="1599"/>
      <c r="BP338" s="1599"/>
      <c r="BQ338" s="1599"/>
      <c r="BR338" s="1599"/>
      <c r="BS338" s="1599"/>
      <c r="BT338" s="1600"/>
      <c r="BU338" s="458"/>
      <c r="BV338" s="458"/>
      <c r="BW338" s="458"/>
      <c r="BX338" s="458"/>
      <c r="BY338" s="458"/>
      <c r="BZ338" s="458"/>
      <c r="CA338" s="458"/>
      <c r="CB338" s="458"/>
      <c r="CC338" s="458"/>
      <c r="CD338" s="458"/>
      <c r="CE338" s="458"/>
      <c r="CF338" s="460"/>
      <c r="CH338" s="431"/>
      <c r="CS338" s="449"/>
      <c r="CT338" s="433"/>
      <c r="CU338" s="433"/>
      <c r="CV338" s="433"/>
      <c r="CW338" s="433"/>
      <c r="CX338" s="433"/>
      <c r="CY338" s="433"/>
      <c r="CZ338" s="433"/>
      <c r="DA338" s="433"/>
      <c r="DB338" s="433"/>
      <c r="DC338" s="433"/>
      <c r="DD338" s="433"/>
      <c r="DE338" s="1598"/>
      <c r="DF338" s="1599"/>
      <c r="DG338" s="1599"/>
      <c r="DH338" s="1599"/>
      <c r="DI338" s="1599"/>
      <c r="DJ338" s="1599"/>
      <c r="DK338" s="1599"/>
      <c r="DL338" s="1599"/>
      <c r="DM338" s="1599"/>
      <c r="DN338" s="1599"/>
      <c r="DO338" s="1599"/>
      <c r="DP338" s="1599"/>
      <c r="DQ338" s="1599"/>
      <c r="DR338" s="1599"/>
      <c r="DS338" s="1599"/>
      <c r="DT338" s="1599"/>
      <c r="DU338" s="1599"/>
      <c r="DV338" s="1599"/>
      <c r="DW338" s="1599"/>
      <c r="DX338" s="1599"/>
      <c r="DY338" s="1599"/>
      <c r="DZ338" s="1599"/>
      <c r="EA338" s="1599"/>
      <c r="EB338" s="1599"/>
      <c r="EC338" s="1599"/>
      <c r="ED338" s="1599"/>
      <c r="EE338" s="1599"/>
      <c r="EF338" s="1599"/>
      <c r="EG338" s="1599"/>
      <c r="EH338" s="1599"/>
      <c r="EI338" s="1599"/>
      <c r="EJ338" s="1599"/>
      <c r="EK338" s="1599"/>
      <c r="EL338" s="1599"/>
      <c r="EM338" s="1599"/>
      <c r="EN338" s="1599"/>
      <c r="EO338" s="1599"/>
      <c r="EP338" s="1599"/>
      <c r="EQ338" s="1599"/>
      <c r="ER338" s="1599"/>
      <c r="ES338" s="1599"/>
      <c r="ET338" s="1599"/>
      <c r="EU338" s="1599"/>
      <c r="EV338" s="1599"/>
      <c r="EW338" s="1599"/>
      <c r="EX338" s="1599"/>
      <c r="EY338" s="1599"/>
      <c r="EZ338" s="1599"/>
      <c r="FA338" s="1599"/>
      <c r="FB338" s="1599"/>
      <c r="FC338" s="1599"/>
      <c r="FD338" s="1599"/>
      <c r="FE338" s="1599"/>
      <c r="FF338" s="1599"/>
      <c r="FG338" s="1599"/>
      <c r="FH338" s="1599"/>
      <c r="FI338" s="1599"/>
      <c r="FJ338" s="1600"/>
      <c r="FK338" s="458"/>
      <c r="FL338" s="458"/>
      <c r="FM338" s="458"/>
      <c r="FN338" s="458"/>
      <c r="FO338" s="458"/>
      <c r="FP338" s="458"/>
      <c r="FQ338" s="458"/>
      <c r="FR338" s="458"/>
      <c r="FS338" s="458"/>
      <c r="FT338" s="458"/>
      <c r="FU338" s="458"/>
      <c r="FV338" s="460"/>
    </row>
    <row r="339" spans="3:178" ht="3.75" customHeight="1" x14ac:dyDescent="0.15">
      <c r="C339" s="449"/>
      <c r="D339" s="433"/>
      <c r="E339" s="433"/>
      <c r="F339" s="433"/>
      <c r="G339" s="433"/>
      <c r="H339" s="433"/>
      <c r="I339" s="433"/>
      <c r="J339" s="433"/>
      <c r="K339" s="433"/>
      <c r="L339" s="433"/>
      <c r="M339" s="433"/>
      <c r="N339" s="433"/>
      <c r="O339" s="1598"/>
      <c r="P339" s="1599"/>
      <c r="Q339" s="1599"/>
      <c r="R339" s="1599"/>
      <c r="S339" s="1599"/>
      <c r="T339" s="1599"/>
      <c r="U339" s="1599"/>
      <c r="V339" s="1599"/>
      <c r="W339" s="1599"/>
      <c r="X339" s="1599"/>
      <c r="Y339" s="1599"/>
      <c r="Z339" s="1599"/>
      <c r="AA339" s="1599"/>
      <c r="AB339" s="1599"/>
      <c r="AC339" s="1599"/>
      <c r="AD339" s="1599"/>
      <c r="AE339" s="1599"/>
      <c r="AF339" s="1599"/>
      <c r="AG339" s="1599"/>
      <c r="AH339" s="1599"/>
      <c r="AI339" s="1599"/>
      <c r="AJ339" s="1599"/>
      <c r="AK339" s="1599"/>
      <c r="AL339" s="1599"/>
      <c r="AM339" s="1599"/>
      <c r="AN339" s="1599"/>
      <c r="AO339" s="1599"/>
      <c r="AP339" s="1599"/>
      <c r="AQ339" s="1599"/>
      <c r="AR339" s="1599"/>
      <c r="AS339" s="1599"/>
      <c r="AT339" s="1599"/>
      <c r="AU339" s="1599"/>
      <c r="AV339" s="1599"/>
      <c r="AW339" s="1599"/>
      <c r="AX339" s="1599"/>
      <c r="AY339" s="1599"/>
      <c r="AZ339" s="1599"/>
      <c r="BA339" s="1599"/>
      <c r="BB339" s="1599"/>
      <c r="BC339" s="1599"/>
      <c r="BD339" s="1599"/>
      <c r="BE339" s="1599"/>
      <c r="BF339" s="1599"/>
      <c r="BG339" s="1599"/>
      <c r="BH339" s="1599"/>
      <c r="BI339" s="1599"/>
      <c r="BJ339" s="1599"/>
      <c r="BK339" s="1599"/>
      <c r="BL339" s="1599"/>
      <c r="BM339" s="1599"/>
      <c r="BN339" s="1599"/>
      <c r="BO339" s="1599"/>
      <c r="BP339" s="1599"/>
      <c r="BQ339" s="1599"/>
      <c r="BR339" s="1599"/>
      <c r="BS339" s="1599"/>
      <c r="BT339" s="1600"/>
      <c r="BU339" s="458"/>
      <c r="BV339" s="458"/>
      <c r="BW339" s="458"/>
      <c r="BX339" s="458"/>
      <c r="BY339" s="458"/>
      <c r="BZ339" s="458"/>
      <c r="CA339" s="458"/>
      <c r="CB339" s="458"/>
      <c r="CC339" s="458"/>
      <c r="CD339" s="458"/>
      <c r="CE339" s="458"/>
      <c r="CF339" s="460"/>
      <c r="CH339" s="431"/>
      <c r="CS339" s="449"/>
      <c r="CT339" s="433"/>
      <c r="CU339" s="433"/>
      <c r="CV339" s="433"/>
      <c r="CW339" s="433"/>
      <c r="CX339" s="433"/>
      <c r="CY339" s="433"/>
      <c r="CZ339" s="433"/>
      <c r="DA339" s="433"/>
      <c r="DB339" s="433"/>
      <c r="DC339" s="433"/>
      <c r="DD339" s="433"/>
      <c r="DE339" s="1598"/>
      <c r="DF339" s="1599"/>
      <c r="DG339" s="1599"/>
      <c r="DH339" s="1599"/>
      <c r="DI339" s="1599"/>
      <c r="DJ339" s="1599"/>
      <c r="DK339" s="1599"/>
      <c r="DL339" s="1599"/>
      <c r="DM339" s="1599"/>
      <c r="DN339" s="1599"/>
      <c r="DO339" s="1599"/>
      <c r="DP339" s="1599"/>
      <c r="DQ339" s="1599"/>
      <c r="DR339" s="1599"/>
      <c r="DS339" s="1599"/>
      <c r="DT339" s="1599"/>
      <c r="DU339" s="1599"/>
      <c r="DV339" s="1599"/>
      <c r="DW339" s="1599"/>
      <c r="DX339" s="1599"/>
      <c r="DY339" s="1599"/>
      <c r="DZ339" s="1599"/>
      <c r="EA339" s="1599"/>
      <c r="EB339" s="1599"/>
      <c r="EC339" s="1599"/>
      <c r="ED339" s="1599"/>
      <c r="EE339" s="1599"/>
      <c r="EF339" s="1599"/>
      <c r="EG339" s="1599"/>
      <c r="EH339" s="1599"/>
      <c r="EI339" s="1599"/>
      <c r="EJ339" s="1599"/>
      <c r="EK339" s="1599"/>
      <c r="EL339" s="1599"/>
      <c r="EM339" s="1599"/>
      <c r="EN339" s="1599"/>
      <c r="EO339" s="1599"/>
      <c r="EP339" s="1599"/>
      <c r="EQ339" s="1599"/>
      <c r="ER339" s="1599"/>
      <c r="ES339" s="1599"/>
      <c r="ET339" s="1599"/>
      <c r="EU339" s="1599"/>
      <c r="EV339" s="1599"/>
      <c r="EW339" s="1599"/>
      <c r="EX339" s="1599"/>
      <c r="EY339" s="1599"/>
      <c r="EZ339" s="1599"/>
      <c r="FA339" s="1599"/>
      <c r="FB339" s="1599"/>
      <c r="FC339" s="1599"/>
      <c r="FD339" s="1599"/>
      <c r="FE339" s="1599"/>
      <c r="FF339" s="1599"/>
      <c r="FG339" s="1599"/>
      <c r="FH339" s="1599"/>
      <c r="FI339" s="1599"/>
      <c r="FJ339" s="1600"/>
      <c r="FK339" s="458"/>
      <c r="FL339" s="458"/>
      <c r="FM339" s="458"/>
      <c r="FN339" s="458"/>
      <c r="FO339" s="458"/>
      <c r="FP339" s="458"/>
      <c r="FQ339" s="458"/>
      <c r="FR339" s="458"/>
      <c r="FS339" s="458"/>
      <c r="FT339" s="458"/>
      <c r="FU339" s="458"/>
      <c r="FV339" s="460"/>
    </row>
    <row r="340" spans="3:178" ht="3.75" customHeight="1" thickBot="1" x14ac:dyDescent="0.2">
      <c r="C340" s="449"/>
      <c r="D340" s="433"/>
      <c r="E340" s="433"/>
      <c r="F340" s="433"/>
      <c r="G340" s="433"/>
      <c r="H340" s="433"/>
      <c r="I340" s="433"/>
      <c r="J340" s="433"/>
      <c r="K340" s="433"/>
      <c r="L340" s="433"/>
      <c r="M340" s="433"/>
      <c r="N340" s="433"/>
      <c r="O340" s="1601"/>
      <c r="P340" s="1602"/>
      <c r="Q340" s="1602"/>
      <c r="R340" s="1602"/>
      <c r="S340" s="1602"/>
      <c r="T340" s="1602"/>
      <c r="U340" s="1602"/>
      <c r="V340" s="1602"/>
      <c r="W340" s="1602"/>
      <c r="X340" s="1602"/>
      <c r="Y340" s="1602"/>
      <c r="Z340" s="1602"/>
      <c r="AA340" s="1602"/>
      <c r="AB340" s="1602"/>
      <c r="AC340" s="1602"/>
      <c r="AD340" s="1602"/>
      <c r="AE340" s="1602"/>
      <c r="AF340" s="1602"/>
      <c r="AG340" s="1602"/>
      <c r="AH340" s="1602"/>
      <c r="AI340" s="1602"/>
      <c r="AJ340" s="1602"/>
      <c r="AK340" s="1602"/>
      <c r="AL340" s="1602"/>
      <c r="AM340" s="1602"/>
      <c r="AN340" s="1602"/>
      <c r="AO340" s="1602"/>
      <c r="AP340" s="1602"/>
      <c r="AQ340" s="1602"/>
      <c r="AR340" s="1602"/>
      <c r="AS340" s="1602"/>
      <c r="AT340" s="1602"/>
      <c r="AU340" s="1602"/>
      <c r="AV340" s="1602"/>
      <c r="AW340" s="1602"/>
      <c r="AX340" s="1602"/>
      <c r="AY340" s="1602"/>
      <c r="AZ340" s="1602"/>
      <c r="BA340" s="1602"/>
      <c r="BB340" s="1602"/>
      <c r="BC340" s="1602"/>
      <c r="BD340" s="1602"/>
      <c r="BE340" s="1602"/>
      <c r="BF340" s="1602"/>
      <c r="BG340" s="1602"/>
      <c r="BH340" s="1602"/>
      <c r="BI340" s="1602"/>
      <c r="BJ340" s="1602"/>
      <c r="BK340" s="1602"/>
      <c r="BL340" s="1602"/>
      <c r="BM340" s="1602"/>
      <c r="BN340" s="1602"/>
      <c r="BO340" s="1602"/>
      <c r="BP340" s="1602"/>
      <c r="BQ340" s="1602"/>
      <c r="BR340" s="1602"/>
      <c r="BS340" s="1602"/>
      <c r="BT340" s="1603"/>
      <c r="BU340" s="458"/>
      <c r="BV340" s="458"/>
      <c r="BW340" s="458"/>
      <c r="BX340" s="458"/>
      <c r="BY340" s="458"/>
      <c r="BZ340" s="458"/>
      <c r="CA340" s="458"/>
      <c r="CB340" s="458"/>
      <c r="CC340" s="458"/>
      <c r="CD340" s="458"/>
      <c r="CE340" s="458"/>
      <c r="CF340" s="460"/>
      <c r="CH340" s="431"/>
      <c r="CS340" s="449"/>
      <c r="CT340" s="433"/>
      <c r="CU340" s="433"/>
      <c r="CV340" s="433"/>
      <c r="CW340" s="433"/>
      <c r="CX340" s="433"/>
      <c r="CY340" s="433"/>
      <c r="CZ340" s="433"/>
      <c r="DA340" s="433"/>
      <c r="DB340" s="433"/>
      <c r="DC340" s="433"/>
      <c r="DD340" s="433"/>
      <c r="DE340" s="1601"/>
      <c r="DF340" s="1602"/>
      <c r="DG340" s="1602"/>
      <c r="DH340" s="1602"/>
      <c r="DI340" s="1602"/>
      <c r="DJ340" s="1602"/>
      <c r="DK340" s="1602"/>
      <c r="DL340" s="1602"/>
      <c r="DM340" s="1602"/>
      <c r="DN340" s="1602"/>
      <c r="DO340" s="1602"/>
      <c r="DP340" s="1602"/>
      <c r="DQ340" s="1602"/>
      <c r="DR340" s="1602"/>
      <c r="DS340" s="1602"/>
      <c r="DT340" s="1602"/>
      <c r="DU340" s="1602"/>
      <c r="DV340" s="1602"/>
      <c r="DW340" s="1602"/>
      <c r="DX340" s="1602"/>
      <c r="DY340" s="1602"/>
      <c r="DZ340" s="1602"/>
      <c r="EA340" s="1602"/>
      <c r="EB340" s="1602"/>
      <c r="EC340" s="1602"/>
      <c r="ED340" s="1602"/>
      <c r="EE340" s="1602"/>
      <c r="EF340" s="1602"/>
      <c r="EG340" s="1602"/>
      <c r="EH340" s="1602"/>
      <c r="EI340" s="1602"/>
      <c r="EJ340" s="1602"/>
      <c r="EK340" s="1602"/>
      <c r="EL340" s="1602"/>
      <c r="EM340" s="1602"/>
      <c r="EN340" s="1602"/>
      <c r="EO340" s="1602"/>
      <c r="EP340" s="1602"/>
      <c r="EQ340" s="1602"/>
      <c r="ER340" s="1602"/>
      <c r="ES340" s="1602"/>
      <c r="ET340" s="1602"/>
      <c r="EU340" s="1602"/>
      <c r="EV340" s="1602"/>
      <c r="EW340" s="1602"/>
      <c r="EX340" s="1602"/>
      <c r="EY340" s="1602"/>
      <c r="EZ340" s="1602"/>
      <c r="FA340" s="1602"/>
      <c r="FB340" s="1602"/>
      <c r="FC340" s="1602"/>
      <c r="FD340" s="1602"/>
      <c r="FE340" s="1602"/>
      <c r="FF340" s="1602"/>
      <c r="FG340" s="1602"/>
      <c r="FH340" s="1602"/>
      <c r="FI340" s="1602"/>
      <c r="FJ340" s="1603"/>
      <c r="FK340" s="458"/>
      <c r="FL340" s="458"/>
      <c r="FM340" s="458"/>
      <c r="FN340" s="458"/>
      <c r="FO340" s="458"/>
      <c r="FP340" s="458"/>
      <c r="FQ340" s="458"/>
      <c r="FR340" s="458"/>
      <c r="FS340" s="458"/>
      <c r="FT340" s="458"/>
      <c r="FU340" s="458"/>
      <c r="FV340" s="460"/>
    </row>
    <row r="341" spans="3:178" ht="3.75" customHeight="1" thickTop="1" x14ac:dyDescent="0.15">
      <c r="C341" s="449"/>
      <c r="D341" s="433"/>
      <c r="E341" s="433"/>
      <c r="F341" s="433"/>
      <c r="G341" s="433"/>
      <c r="H341" s="433"/>
      <c r="I341" s="433"/>
      <c r="J341" s="433"/>
      <c r="K341" s="433"/>
      <c r="L341" s="433"/>
      <c r="M341" s="433"/>
      <c r="N341" s="433"/>
      <c r="O341" s="433"/>
      <c r="P341" s="433"/>
      <c r="Q341" s="453"/>
      <c r="R341" s="453"/>
      <c r="S341" s="453"/>
      <c r="T341" s="453"/>
      <c r="U341" s="453"/>
      <c r="V341" s="453"/>
      <c r="W341" s="453"/>
      <c r="X341" s="453"/>
      <c r="Y341" s="453"/>
      <c r="Z341" s="453"/>
      <c r="AA341" s="453"/>
      <c r="AB341" s="453"/>
      <c r="AC341" s="453"/>
      <c r="AD341" s="453"/>
      <c r="AE341" s="453"/>
      <c r="AF341" s="453"/>
      <c r="AG341" s="453"/>
      <c r="AH341" s="453"/>
      <c r="AI341" s="453"/>
      <c r="AJ341" s="453"/>
      <c r="AK341" s="453"/>
      <c r="AL341" s="453"/>
      <c r="AM341" s="453"/>
      <c r="AN341" s="453"/>
      <c r="AO341" s="453"/>
      <c r="AP341" s="453"/>
      <c r="AQ341" s="453"/>
      <c r="AR341" s="453"/>
      <c r="AS341" s="453"/>
      <c r="AT341" s="453"/>
      <c r="AU341" s="453"/>
      <c r="AV341" s="453"/>
      <c r="AW341" s="453"/>
      <c r="AX341" s="453"/>
      <c r="AY341" s="453"/>
      <c r="AZ341" s="453"/>
      <c r="BA341" s="453"/>
      <c r="BB341" s="453"/>
      <c r="BC341" s="453"/>
      <c r="BD341" s="453"/>
      <c r="BE341" s="453"/>
      <c r="BF341" s="453"/>
      <c r="BG341" s="453"/>
      <c r="BH341" s="453"/>
      <c r="BI341" s="453"/>
      <c r="BJ341" s="453"/>
      <c r="BK341" s="453"/>
      <c r="BL341" s="453"/>
      <c r="BM341" s="453"/>
      <c r="BN341" s="453"/>
      <c r="BO341" s="453"/>
      <c r="BP341" s="453"/>
      <c r="BQ341" s="453"/>
      <c r="BR341" s="453"/>
      <c r="BS341" s="437"/>
      <c r="BT341" s="458" t="s">
        <v>1094</v>
      </c>
      <c r="BU341" s="458"/>
      <c r="BV341" s="458"/>
      <c r="BW341" s="458"/>
      <c r="BX341" s="458"/>
      <c r="BY341" s="458"/>
      <c r="BZ341" s="458"/>
      <c r="CA341" s="458"/>
      <c r="CB341" s="458"/>
      <c r="CC341" s="458"/>
      <c r="CD341" s="458"/>
      <c r="CE341" s="458"/>
      <c r="CF341" s="460"/>
      <c r="CH341" s="431"/>
      <c r="CS341" s="449"/>
      <c r="CT341" s="433"/>
      <c r="CU341" s="433"/>
      <c r="CV341" s="433"/>
      <c r="CW341" s="433"/>
      <c r="CX341" s="433"/>
      <c r="CY341" s="433"/>
      <c r="CZ341" s="433"/>
      <c r="DA341" s="433"/>
      <c r="DB341" s="433"/>
      <c r="DC341" s="433"/>
      <c r="DD341" s="433"/>
      <c r="DE341" s="433"/>
      <c r="DF341" s="433"/>
      <c r="DG341" s="453"/>
      <c r="DH341" s="453"/>
      <c r="DI341" s="453"/>
      <c r="DJ341" s="453"/>
      <c r="DK341" s="453"/>
      <c r="DL341" s="453"/>
      <c r="DM341" s="453"/>
      <c r="DN341" s="453"/>
      <c r="DO341" s="453"/>
      <c r="DP341" s="453"/>
      <c r="DQ341" s="453"/>
      <c r="DR341" s="453"/>
      <c r="DS341" s="453"/>
      <c r="DT341" s="453"/>
      <c r="DU341" s="453"/>
      <c r="DV341" s="453"/>
      <c r="DW341" s="453"/>
      <c r="DX341" s="453"/>
      <c r="DY341" s="453"/>
      <c r="DZ341" s="453"/>
      <c r="EA341" s="453"/>
      <c r="EB341" s="453"/>
      <c r="EC341" s="453"/>
      <c r="ED341" s="453"/>
      <c r="EE341" s="453"/>
      <c r="EF341" s="453"/>
      <c r="EG341" s="453"/>
      <c r="EH341" s="453"/>
      <c r="EI341" s="453"/>
      <c r="EJ341" s="453"/>
      <c r="EK341" s="453"/>
      <c r="EL341" s="453"/>
      <c r="EM341" s="453"/>
      <c r="EN341" s="453"/>
      <c r="EO341" s="453"/>
      <c r="EP341" s="453"/>
      <c r="EQ341" s="453"/>
      <c r="ER341" s="453"/>
      <c r="ES341" s="453"/>
      <c r="ET341" s="453"/>
      <c r="EU341" s="453"/>
      <c r="EV341" s="453"/>
      <c r="EW341" s="453"/>
      <c r="EX341" s="453"/>
      <c r="EY341" s="453"/>
      <c r="EZ341" s="453"/>
      <c r="FA341" s="453"/>
      <c r="FB341" s="453"/>
      <c r="FC341" s="453"/>
      <c r="FD341" s="453"/>
      <c r="FE341" s="453"/>
      <c r="FF341" s="453"/>
      <c r="FG341" s="453"/>
      <c r="FH341" s="453"/>
      <c r="FI341" s="437"/>
      <c r="FJ341" s="458" t="s">
        <v>1094</v>
      </c>
      <c r="FK341" s="458"/>
      <c r="FL341" s="458"/>
      <c r="FM341" s="458"/>
      <c r="FN341" s="458"/>
      <c r="FO341" s="458"/>
      <c r="FP341" s="458"/>
      <c r="FQ341" s="458"/>
      <c r="FR341" s="458"/>
      <c r="FS341" s="458"/>
      <c r="FT341" s="458"/>
      <c r="FU341" s="458"/>
      <c r="FV341" s="460"/>
    </row>
    <row r="342" spans="3:178" ht="3.75" customHeight="1" x14ac:dyDescent="0.15">
      <c r="C342" s="449"/>
      <c r="D342" s="433"/>
      <c r="E342" s="433"/>
      <c r="F342" s="433"/>
      <c r="G342" s="433"/>
      <c r="H342" s="433"/>
      <c r="I342" s="433"/>
      <c r="J342" s="433"/>
      <c r="K342" s="433"/>
      <c r="L342" s="433"/>
      <c r="M342" s="433"/>
      <c r="N342" s="433"/>
      <c r="O342" s="433"/>
      <c r="P342" s="433"/>
      <c r="Q342" s="453"/>
      <c r="R342" s="453"/>
      <c r="S342" s="453"/>
      <c r="T342" s="453"/>
      <c r="U342" s="453"/>
      <c r="V342" s="453"/>
      <c r="W342" s="453"/>
      <c r="X342" s="453"/>
      <c r="Y342" s="453"/>
      <c r="Z342" s="453"/>
      <c r="AA342" s="453"/>
      <c r="AB342" s="453"/>
      <c r="AC342" s="453"/>
      <c r="AD342" s="453"/>
      <c r="AE342" s="453"/>
      <c r="AF342" s="453"/>
      <c r="AG342" s="453"/>
      <c r="AH342" s="453"/>
      <c r="AI342" s="453"/>
      <c r="AJ342" s="453"/>
      <c r="AK342" s="453"/>
      <c r="AL342" s="453"/>
      <c r="AM342" s="453"/>
      <c r="AN342" s="453"/>
      <c r="AO342" s="453"/>
      <c r="AP342" s="453"/>
      <c r="AQ342" s="453"/>
      <c r="AR342" s="453"/>
      <c r="AS342" s="453"/>
      <c r="AT342" s="453"/>
      <c r="AU342" s="453"/>
      <c r="AV342" s="453"/>
      <c r="AW342" s="453"/>
      <c r="AX342" s="453"/>
      <c r="AY342" s="453"/>
      <c r="AZ342" s="453"/>
      <c r="BA342" s="453"/>
      <c r="BB342" s="453"/>
      <c r="BC342" s="453"/>
      <c r="BD342" s="453"/>
      <c r="BE342" s="453"/>
      <c r="BF342" s="453"/>
      <c r="BG342" s="453"/>
      <c r="BH342" s="453"/>
      <c r="BI342" s="453"/>
      <c r="BJ342" s="453"/>
      <c r="BK342" s="453"/>
      <c r="BL342" s="453"/>
      <c r="BM342" s="453"/>
      <c r="BN342" s="453"/>
      <c r="BO342" s="453"/>
      <c r="BP342" s="453"/>
      <c r="BQ342" s="453"/>
      <c r="BR342" s="453"/>
      <c r="BS342" s="437"/>
      <c r="BT342" s="458"/>
      <c r="BU342" s="458"/>
      <c r="BV342" s="458"/>
      <c r="BW342" s="458"/>
      <c r="BX342" s="458"/>
      <c r="BY342" s="458"/>
      <c r="BZ342" s="458"/>
      <c r="CA342" s="458"/>
      <c r="CB342" s="458"/>
      <c r="CC342" s="458"/>
      <c r="CD342" s="458"/>
      <c r="CE342" s="458"/>
      <c r="CF342" s="460"/>
      <c r="CH342" s="431"/>
      <c r="CS342" s="449"/>
      <c r="CT342" s="433"/>
      <c r="CU342" s="433"/>
      <c r="CV342" s="433"/>
      <c r="CW342" s="433"/>
      <c r="CX342" s="433"/>
      <c r="CY342" s="433"/>
      <c r="CZ342" s="433"/>
      <c r="DA342" s="433"/>
      <c r="DB342" s="433"/>
      <c r="DC342" s="433"/>
      <c r="DD342" s="433"/>
      <c r="DE342" s="433"/>
      <c r="DF342" s="433"/>
      <c r="DG342" s="453"/>
      <c r="DH342" s="453"/>
      <c r="DI342" s="453"/>
      <c r="DJ342" s="453"/>
      <c r="DK342" s="453"/>
      <c r="DL342" s="453"/>
      <c r="DM342" s="453"/>
      <c r="DN342" s="453"/>
      <c r="DO342" s="453"/>
      <c r="DP342" s="453"/>
      <c r="DQ342" s="453"/>
      <c r="DR342" s="453"/>
      <c r="DS342" s="453"/>
      <c r="DT342" s="453"/>
      <c r="DU342" s="453"/>
      <c r="DV342" s="453"/>
      <c r="DW342" s="453"/>
      <c r="DX342" s="453"/>
      <c r="DY342" s="453"/>
      <c r="DZ342" s="453"/>
      <c r="EA342" s="453"/>
      <c r="EB342" s="453"/>
      <c r="EC342" s="453"/>
      <c r="ED342" s="453"/>
      <c r="EE342" s="453"/>
      <c r="EF342" s="453"/>
      <c r="EG342" s="453"/>
      <c r="EH342" s="453"/>
      <c r="EI342" s="453"/>
      <c r="EJ342" s="453"/>
      <c r="EK342" s="453"/>
      <c r="EL342" s="453"/>
      <c r="EM342" s="453"/>
      <c r="EN342" s="453"/>
      <c r="EO342" s="453"/>
      <c r="EP342" s="453"/>
      <c r="EQ342" s="453"/>
      <c r="ER342" s="453"/>
      <c r="ES342" s="453"/>
      <c r="ET342" s="453"/>
      <c r="EU342" s="453"/>
      <c r="EV342" s="453"/>
      <c r="EW342" s="453"/>
      <c r="EX342" s="453"/>
      <c r="EY342" s="453"/>
      <c r="EZ342" s="453"/>
      <c r="FA342" s="453"/>
      <c r="FB342" s="453"/>
      <c r="FC342" s="453"/>
      <c r="FD342" s="453"/>
      <c r="FE342" s="453"/>
      <c r="FF342" s="453"/>
      <c r="FG342" s="453"/>
      <c r="FH342" s="453"/>
      <c r="FI342" s="437"/>
      <c r="FJ342" s="458"/>
      <c r="FK342" s="458"/>
      <c r="FL342" s="458"/>
      <c r="FM342" s="458"/>
      <c r="FN342" s="458"/>
      <c r="FO342" s="458"/>
      <c r="FP342" s="458"/>
      <c r="FQ342" s="458"/>
      <c r="FR342" s="458"/>
      <c r="FS342" s="458"/>
      <c r="FT342" s="458"/>
      <c r="FU342" s="458"/>
      <c r="FV342" s="460"/>
    </row>
    <row r="343" spans="3:178" ht="3.75" customHeight="1" x14ac:dyDescent="0.15">
      <c r="C343" s="449"/>
      <c r="D343" s="433"/>
      <c r="E343" s="433"/>
      <c r="F343" s="433"/>
      <c r="G343" s="433"/>
      <c r="H343" s="433"/>
      <c r="I343" s="433"/>
      <c r="J343" s="433"/>
      <c r="K343" s="433"/>
      <c r="L343" s="433"/>
      <c r="M343" s="433"/>
      <c r="N343" s="433"/>
      <c r="O343" s="433"/>
      <c r="P343" s="433"/>
      <c r="BS343" s="437"/>
      <c r="BT343" s="458"/>
      <c r="BU343" s="458"/>
      <c r="BV343" s="458"/>
      <c r="BW343" s="458"/>
      <c r="BX343" s="458"/>
      <c r="BY343" s="458"/>
      <c r="BZ343" s="458"/>
      <c r="CA343" s="458"/>
      <c r="CB343" s="458"/>
      <c r="CC343" s="458"/>
      <c r="CD343" s="458"/>
      <c r="CE343" s="458"/>
      <c r="CF343" s="460"/>
      <c r="CH343" s="431"/>
      <c r="CS343" s="449"/>
      <c r="CT343" s="433"/>
      <c r="CU343" s="433"/>
      <c r="CV343" s="433"/>
      <c r="CW343" s="433"/>
      <c r="CX343" s="433"/>
      <c r="CY343" s="433"/>
      <c r="CZ343" s="433"/>
      <c r="DA343" s="433"/>
      <c r="DB343" s="433"/>
      <c r="DC343" s="433"/>
      <c r="DD343" s="433"/>
      <c r="DE343" s="433"/>
      <c r="DF343" s="433"/>
      <c r="FI343" s="437"/>
      <c r="FJ343" s="458"/>
      <c r="FK343" s="458"/>
      <c r="FL343" s="458"/>
      <c r="FM343" s="458"/>
      <c r="FN343" s="458"/>
      <c r="FO343" s="458"/>
      <c r="FP343" s="458"/>
      <c r="FQ343" s="458"/>
      <c r="FR343" s="458"/>
      <c r="FS343" s="458"/>
      <c r="FT343" s="458"/>
      <c r="FU343" s="458"/>
      <c r="FV343" s="460"/>
    </row>
    <row r="344" spans="3:178" ht="3.75" customHeight="1" x14ac:dyDescent="0.15">
      <c r="C344" s="449"/>
      <c r="D344" s="433"/>
      <c r="E344" s="433"/>
      <c r="F344" s="433"/>
      <c r="G344" s="433"/>
      <c r="H344" s="433"/>
      <c r="I344" s="433"/>
      <c r="J344" s="433"/>
      <c r="K344" s="433"/>
      <c r="L344" s="433"/>
      <c r="M344" s="433"/>
      <c r="N344" s="433"/>
      <c r="O344" s="433"/>
      <c r="P344" s="433"/>
      <c r="Q344" s="433"/>
      <c r="R344" s="433"/>
      <c r="S344" s="433"/>
      <c r="T344" s="433"/>
      <c r="U344" s="433"/>
      <c r="V344" s="433"/>
      <c r="W344" s="433"/>
      <c r="X344" s="433"/>
      <c r="Y344" s="433"/>
      <c r="Z344" s="433"/>
      <c r="AA344" s="433"/>
      <c r="AB344" s="433"/>
      <c r="AC344" s="433"/>
      <c r="AD344" s="433"/>
      <c r="AE344" s="433"/>
      <c r="AF344" s="433"/>
      <c r="AG344" s="433"/>
      <c r="AH344" s="433"/>
      <c r="AI344" s="433"/>
      <c r="AJ344" s="433"/>
      <c r="AK344" s="433"/>
      <c r="AL344" s="433"/>
      <c r="AM344" s="433"/>
      <c r="AN344" s="433"/>
      <c r="AO344" s="433"/>
      <c r="AP344" s="433"/>
      <c r="AQ344" s="433"/>
      <c r="AR344" s="433"/>
      <c r="AS344" s="433"/>
      <c r="AV344" s="458"/>
      <c r="AW344" s="458"/>
      <c r="AX344" s="458"/>
      <c r="AY344" s="458"/>
      <c r="AZ344" s="458"/>
      <c r="BA344" s="458"/>
      <c r="BB344" s="458"/>
      <c r="BC344" s="458"/>
      <c r="BD344" s="458"/>
      <c r="BE344" s="458"/>
      <c r="BF344" s="458"/>
      <c r="BG344" s="458"/>
      <c r="BH344" s="458"/>
      <c r="BI344" s="458"/>
      <c r="BJ344" s="458"/>
      <c r="BK344" s="458"/>
      <c r="BL344" s="458"/>
      <c r="BM344" s="458"/>
      <c r="BN344" s="458"/>
      <c r="BO344" s="458"/>
      <c r="BP344" s="458"/>
      <c r="BQ344" s="458"/>
      <c r="BR344" s="458"/>
      <c r="BS344" s="437"/>
      <c r="BT344" s="458"/>
      <c r="BU344" s="458"/>
      <c r="BV344" s="458"/>
      <c r="BW344" s="458"/>
      <c r="BX344" s="458"/>
      <c r="BY344" s="458"/>
      <c r="BZ344" s="458"/>
      <c r="CA344" s="458"/>
      <c r="CB344" s="458"/>
      <c r="CC344" s="458"/>
      <c r="CD344" s="458"/>
      <c r="CE344" s="458"/>
      <c r="CF344" s="460"/>
      <c r="CH344" s="431"/>
      <c r="CS344" s="449"/>
      <c r="CT344" s="433"/>
      <c r="CU344" s="433"/>
      <c r="CV344" s="433"/>
      <c r="CW344" s="433"/>
      <c r="CX344" s="433"/>
      <c r="CY344" s="433"/>
      <c r="CZ344" s="433"/>
      <c r="DA344" s="433"/>
      <c r="DB344" s="433"/>
      <c r="DC344" s="433"/>
      <c r="DD344" s="433"/>
      <c r="DE344" s="433"/>
      <c r="DF344" s="433"/>
      <c r="DG344" s="433"/>
      <c r="DH344" s="433"/>
      <c r="DI344" s="433"/>
      <c r="DJ344" s="433"/>
      <c r="DK344" s="433"/>
      <c r="DL344" s="433"/>
      <c r="DM344" s="433"/>
      <c r="DN344" s="433"/>
      <c r="DO344" s="433"/>
      <c r="DP344" s="433"/>
      <c r="DQ344" s="433"/>
      <c r="DR344" s="433"/>
      <c r="DS344" s="433"/>
      <c r="DT344" s="433"/>
      <c r="DU344" s="433"/>
      <c r="DV344" s="433"/>
      <c r="DW344" s="433"/>
      <c r="DX344" s="433"/>
      <c r="DY344" s="433"/>
      <c r="DZ344" s="433"/>
      <c r="EA344" s="433"/>
      <c r="EB344" s="433"/>
      <c r="EC344" s="433"/>
      <c r="ED344" s="433"/>
      <c r="EE344" s="433"/>
      <c r="EF344" s="433"/>
      <c r="EG344" s="433"/>
      <c r="EH344" s="433"/>
      <c r="EI344" s="433"/>
      <c r="EL344" s="458"/>
      <c r="EM344" s="458"/>
      <c r="EN344" s="458"/>
      <c r="EO344" s="458"/>
      <c r="EP344" s="458"/>
      <c r="EQ344" s="458"/>
      <c r="ER344" s="458"/>
      <c r="ES344" s="458"/>
      <c r="ET344" s="458"/>
      <c r="EU344" s="458"/>
      <c r="EV344" s="458"/>
      <c r="EW344" s="458"/>
      <c r="EX344" s="458"/>
      <c r="EY344" s="458"/>
      <c r="EZ344" s="458"/>
      <c r="FA344" s="458"/>
      <c r="FB344" s="458"/>
      <c r="FC344" s="458"/>
      <c r="FD344" s="458"/>
      <c r="FE344" s="458"/>
      <c r="FF344" s="458"/>
      <c r="FG344" s="458"/>
      <c r="FH344" s="458"/>
      <c r="FI344" s="437"/>
      <c r="FJ344" s="458"/>
      <c r="FK344" s="458"/>
      <c r="FL344" s="458"/>
      <c r="FM344" s="458"/>
      <c r="FN344" s="458"/>
      <c r="FO344" s="458"/>
      <c r="FP344" s="458"/>
      <c r="FQ344" s="458"/>
      <c r="FR344" s="458"/>
      <c r="FS344" s="458"/>
      <c r="FT344" s="458"/>
      <c r="FU344" s="458"/>
      <c r="FV344" s="460"/>
    </row>
    <row r="345" spans="3:178" ht="3.75" customHeight="1" x14ac:dyDescent="0.15">
      <c r="C345" s="449"/>
      <c r="D345" s="433"/>
      <c r="E345" s="433"/>
      <c r="F345" s="433"/>
      <c r="G345" s="433"/>
      <c r="H345" s="433"/>
      <c r="I345" s="433"/>
      <c r="J345" s="433"/>
      <c r="K345" s="433"/>
      <c r="L345" s="433"/>
      <c r="M345" s="433"/>
      <c r="N345" s="433"/>
      <c r="O345" s="433"/>
      <c r="P345" s="433"/>
      <c r="Q345" s="433"/>
      <c r="R345" s="433"/>
      <c r="S345" s="433"/>
      <c r="T345" s="433"/>
      <c r="U345" s="433"/>
      <c r="V345" s="433"/>
      <c r="W345" s="433"/>
      <c r="X345" s="433"/>
      <c r="Y345" s="433"/>
      <c r="Z345" s="433"/>
      <c r="AA345" s="433"/>
      <c r="AB345" s="433"/>
      <c r="AC345" s="433"/>
      <c r="AD345" s="433"/>
      <c r="AE345" s="433"/>
      <c r="AF345" s="433"/>
      <c r="AG345" s="433"/>
      <c r="AH345" s="433"/>
      <c r="AI345" s="433"/>
      <c r="AJ345" s="433"/>
      <c r="AK345" s="433"/>
      <c r="AL345" s="433"/>
      <c r="AM345" s="433"/>
      <c r="AN345" s="433"/>
      <c r="AO345" s="433"/>
      <c r="AP345" s="433"/>
      <c r="AQ345" s="433"/>
      <c r="AR345" s="433"/>
      <c r="AS345" s="433"/>
      <c r="AV345" s="458"/>
      <c r="AW345" s="458"/>
      <c r="AX345" s="458"/>
      <c r="AY345" s="458"/>
      <c r="AZ345" s="458"/>
      <c r="BA345" s="458"/>
      <c r="BB345" s="458"/>
      <c r="BC345" s="458"/>
      <c r="BD345" s="458"/>
      <c r="BE345" s="458"/>
      <c r="BF345" s="458"/>
      <c r="BG345" s="458"/>
      <c r="BH345" s="458"/>
      <c r="BI345" s="458"/>
      <c r="BJ345" s="458"/>
      <c r="BK345" s="458"/>
      <c r="BL345" s="458"/>
      <c r="BM345" s="458"/>
      <c r="BN345" s="458"/>
      <c r="BO345" s="458"/>
      <c r="BP345" s="458"/>
      <c r="BQ345" s="458"/>
      <c r="BR345" s="458"/>
      <c r="BS345" s="437"/>
      <c r="BT345" s="458"/>
      <c r="BU345" s="458"/>
      <c r="BV345" s="458"/>
      <c r="BW345" s="458"/>
      <c r="BX345" s="458"/>
      <c r="BY345" s="458"/>
      <c r="BZ345" s="458"/>
      <c r="CA345" s="458"/>
      <c r="CB345" s="458"/>
      <c r="CC345" s="458"/>
      <c r="CD345" s="458"/>
      <c r="CE345" s="458"/>
      <c r="CF345" s="460"/>
      <c r="CH345" s="431"/>
      <c r="CS345" s="449"/>
      <c r="CT345" s="433"/>
      <c r="CU345" s="433"/>
      <c r="CV345" s="433"/>
      <c r="CW345" s="433"/>
      <c r="CX345" s="433"/>
      <c r="CY345" s="433"/>
      <c r="CZ345" s="433"/>
      <c r="DA345" s="433"/>
      <c r="DB345" s="433"/>
      <c r="DC345" s="433"/>
      <c r="DD345" s="433"/>
      <c r="DE345" s="433"/>
      <c r="DF345" s="433"/>
      <c r="DG345" s="433"/>
      <c r="DH345" s="433"/>
      <c r="DI345" s="433"/>
      <c r="DJ345" s="433"/>
      <c r="DK345" s="433"/>
      <c r="DL345" s="433"/>
      <c r="DM345" s="433"/>
      <c r="DN345" s="433"/>
      <c r="DO345" s="433"/>
      <c r="DP345" s="433"/>
      <c r="DQ345" s="433"/>
      <c r="DR345" s="433"/>
      <c r="DS345" s="433"/>
      <c r="DT345" s="433"/>
      <c r="DU345" s="433"/>
      <c r="DV345" s="433"/>
      <c r="DW345" s="433"/>
      <c r="DX345" s="433"/>
      <c r="DY345" s="433"/>
      <c r="DZ345" s="433"/>
      <c r="EA345" s="433"/>
      <c r="EB345" s="433"/>
      <c r="EC345" s="433"/>
      <c r="ED345" s="433"/>
      <c r="EE345" s="433"/>
      <c r="EF345" s="433"/>
      <c r="EG345" s="433"/>
      <c r="EH345" s="433"/>
      <c r="EI345" s="433"/>
      <c r="EL345" s="458"/>
      <c r="EM345" s="458"/>
      <c r="EN345" s="458"/>
      <c r="EO345" s="458"/>
      <c r="EP345" s="458"/>
      <c r="EQ345" s="458"/>
      <c r="ER345" s="458"/>
      <c r="ES345" s="458"/>
      <c r="ET345" s="458"/>
      <c r="EU345" s="458"/>
      <c r="EV345" s="458"/>
      <c r="EW345" s="458"/>
      <c r="EX345" s="458"/>
      <c r="EY345" s="458"/>
      <c r="EZ345" s="458"/>
      <c r="FA345" s="458"/>
      <c r="FB345" s="458"/>
      <c r="FC345" s="458"/>
      <c r="FD345" s="458"/>
      <c r="FE345" s="458"/>
      <c r="FF345" s="458"/>
      <c r="FG345" s="458"/>
      <c r="FH345" s="458"/>
      <c r="FI345" s="437"/>
      <c r="FJ345" s="458"/>
      <c r="FK345" s="458"/>
      <c r="FL345" s="458"/>
      <c r="FM345" s="458"/>
      <c r="FN345" s="458"/>
      <c r="FO345" s="458"/>
      <c r="FP345" s="458"/>
      <c r="FQ345" s="458"/>
      <c r="FR345" s="458"/>
      <c r="FS345" s="458"/>
      <c r="FT345" s="458"/>
      <c r="FU345" s="458"/>
      <c r="FV345" s="460"/>
    </row>
    <row r="346" spans="3:178" ht="3.75" customHeight="1" x14ac:dyDescent="0.15">
      <c r="C346" s="449"/>
      <c r="D346" s="433"/>
      <c r="E346" s="433"/>
      <c r="F346" s="433"/>
      <c r="G346" s="433"/>
      <c r="H346" s="433"/>
      <c r="I346" s="433"/>
      <c r="J346" s="433"/>
      <c r="K346" s="433"/>
      <c r="L346" s="433"/>
      <c r="M346" s="433"/>
      <c r="N346" s="433"/>
      <c r="O346" s="433"/>
      <c r="P346" s="433"/>
      <c r="Q346" s="433"/>
      <c r="R346" s="433"/>
      <c r="S346" s="433"/>
      <c r="T346" s="433"/>
      <c r="U346" s="433"/>
      <c r="V346" s="433"/>
      <c r="W346" s="433"/>
      <c r="X346" s="433"/>
      <c r="Y346" s="433"/>
      <c r="Z346" s="433"/>
      <c r="AA346" s="433"/>
      <c r="AB346" s="433"/>
      <c r="AC346" s="433"/>
      <c r="AD346" s="433"/>
      <c r="AE346" s="433"/>
      <c r="AF346" s="433"/>
      <c r="AG346" s="433"/>
      <c r="AH346" s="433"/>
      <c r="AI346" s="433"/>
      <c r="AJ346" s="433"/>
      <c r="AK346" s="433"/>
      <c r="AL346" s="433"/>
      <c r="AM346" s="433"/>
      <c r="AN346" s="433"/>
      <c r="AO346" s="433"/>
      <c r="AP346" s="433"/>
      <c r="AQ346" s="433"/>
      <c r="AR346" s="433"/>
      <c r="AS346" s="433"/>
      <c r="AV346" s="458"/>
      <c r="AW346" s="458"/>
      <c r="AX346" s="458"/>
      <c r="AY346" s="458"/>
      <c r="AZ346" s="458"/>
      <c r="BA346" s="458"/>
      <c r="BB346" s="458"/>
      <c r="BC346" s="458"/>
      <c r="BD346" s="458"/>
      <c r="BE346" s="458"/>
      <c r="BF346" s="458"/>
      <c r="BG346" s="458"/>
      <c r="BH346" s="458"/>
      <c r="BI346" s="458"/>
      <c r="BJ346" s="458"/>
      <c r="BK346" s="458"/>
      <c r="BL346" s="458"/>
      <c r="BM346" s="458"/>
      <c r="BN346" s="458"/>
      <c r="BO346" s="458"/>
      <c r="BP346" s="458"/>
      <c r="BQ346" s="458"/>
      <c r="BR346" s="458"/>
      <c r="BS346" s="437"/>
      <c r="BT346" s="458"/>
      <c r="BU346" s="458"/>
      <c r="BV346" s="458"/>
      <c r="BW346" s="458"/>
      <c r="BX346" s="458"/>
      <c r="BY346" s="458"/>
      <c r="BZ346" s="458"/>
      <c r="CA346" s="458"/>
      <c r="CB346" s="458"/>
      <c r="CC346" s="458"/>
      <c r="CD346" s="458"/>
      <c r="CE346" s="458"/>
      <c r="CF346" s="460"/>
      <c r="CH346" s="431"/>
      <c r="CS346" s="449"/>
      <c r="CT346" s="433"/>
      <c r="CU346" s="433"/>
      <c r="CV346" s="433"/>
      <c r="CW346" s="433"/>
      <c r="CX346" s="433"/>
      <c r="CY346" s="433"/>
      <c r="CZ346" s="433"/>
      <c r="DA346" s="433"/>
      <c r="DB346" s="433"/>
      <c r="DC346" s="433"/>
      <c r="DD346" s="433"/>
      <c r="DE346" s="433"/>
      <c r="DF346" s="433"/>
      <c r="DG346" s="433"/>
      <c r="DH346" s="433"/>
      <c r="DI346" s="433"/>
      <c r="DJ346" s="433"/>
      <c r="DK346" s="433"/>
      <c r="DL346" s="433"/>
      <c r="DM346" s="433"/>
      <c r="DN346" s="433"/>
      <c r="DO346" s="433"/>
      <c r="DP346" s="433"/>
      <c r="DQ346" s="433"/>
      <c r="DR346" s="433"/>
      <c r="DS346" s="433"/>
      <c r="DT346" s="433"/>
      <c r="DU346" s="433"/>
      <c r="DV346" s="433"/>
      <c r="DW346" s="433"/>
      <c r="DX346" s="433"/>
      <c r="DY346" s="433"/>
      <c r="DZ346" s="433"/>
      <c r="EA346" s="433"/>
      <c r="EB346" s="433"/>
      <c r="EC346" s="433"/>
      <c r="ED346" s="433"/>
      <c r="EE346" s="433"/>
      <c r="EF346" s="433"/>
      <c r="EG346" s="433"/>
      <c r="EH346" s="433"/>
      <c r="EI346" s="433"/>
      <c r="EL346" s="458"/>
      <c r="EM346" s="458"/>
      <c r="EN346" s="458"/>
      <c r="EO346" s="458"/>
      <c r="EP346" s="458"/>
      <c r="EQ346" s="458"/>
      <c r="ER346" s="458"/>
      <c r="ES346" s="458"/>
      <c r="ET346" s="458"/>
      <c r="EU346" s="458"/>
      <c r="EV346" s="458"/>
      <c r="EW346" s="458"/>
      <c r="EX346" s="458"/>
      <c r="EY346" s="458"/>
      <c r="EZ346" s="458"/>
      <c r="FA346" s="458"/>
      <c r="FB346" s="458"/>
      <c r="FC346" s="458"/>
      <c r="FD346" s="458"/>
      <c r="FE346" s="458"/>
      <c r="FF346" s="458"/>
      <c r="FG346" s="458"/>
      <c r="FH346" s="458"/>
      <c r="FI346" s="437"/>
      <c r="FJ346" s="458"/>
      <c r="FK346" s="458"/>
      <c r="FL346" s="458"/>
      <c r="FM346" s="458"/>
      <c r="FN346" s="458"/>
      <c r="FO346" s="458"/>
      <c r="FP346" s="458"/>
      <c r="FQ346" s="458"/>
      <c r="FR346" s="458"/>
      <c r="FS346" s="458"/>
      <c r="FT346" s="458"/>
      <c r="FU346" s="458"/>
      <c r="FV346" s="460"/>
    </row>
    <row r="347" spans="3:178" ht="3.75" customHeight="1" x14ac:dyDescent="0.15">
      <c r="C347" s="449"/>
      <c r="D347" s="433"/>
      <c r="E347" s="433"/>
      <c r="F347" s="433"/>
      <c r="G347" s="433"/>
      <c r="H347" s="433"/>
      <c r="I347" s="433"/>
      <c r="J347" s="433"/>
      <c r="K347" s="433"/>
      <c r="L347" s="433"/>
      <c r="M347" s="433"/>
      <c r="N347" s="433"/>
      <c r="O347" s="433"/>
      <c r="P347" s="433"/>
      <c r="Q347" s="433"/>
      <c r="R347" s="433"/>
      <c r="S347" s="433"/>
      <c r="T347" s="433"/>
      <c r="U347" s="433"/>
      <c r="V347" s="433"/>
      <c r="W347" s="433"/>
      <c r="X347" s="433"/>
      <c r="Y347" s="433"/>
      <c r="Z347" s="433"/>
      <c r="AA347" s="433"/>
      <c r="AB347" s="433"/>
      <c r="AC347" s="433"/>
      <c r="AD347" s="433"/>
      <c r="AE347" s="433"/>
      <c r="AF347" s="433"/>
      <c r="AG347" s="433"/>
      <c r="AH347" s="433"/>
      <c r="AI347" s="433"/>
      <c r="AJ347" s="433"/>
      <c r="AK347" s="433"/>
      <c r="AL347" s="433"/>
      <c r="AM347" s="433"/>
      <c r="AN347" s="433"/>
      <c r="AO347" s="433"/>
      <c r="AP347" s="433"/>
      <c r="AQ347" s="433"/>
      <c r="AR347" s="433"/>
      <c r="AS347" s="433"/>
      <c r="AV347" s="458"/>
      <c r="AW347" s="458"/>
      <c r="AX347" s="458"/>
      <c r="AY347" s="458"/>
      <c r="AZ347" s="458"/>
      <c r="BA347" s="458"/>
      <c r="BB347" s="458"/>
      <c r="BC347" s="458"/>
      <c r="BD347" s="458"/>
      <c r="BE347" s="458"/>
      <c r="BF347" s="458"/>
      <c r="BG347" s="458"/>
      <c r="BH347" s="458"/>
      <c r="BI347" s="458"/>
      <c r="BJ347" s="458"/>
      <c r="BK347" s="458"/>
      <c r="BL347" s="458"/>
      <c r="BM347" s="458"/>
      <c r="BN347" s="458"/>
      <c r="BO347" s="458"/>
      <c r="BP347" s="458"/>
      <c r="BQ347" s="458"/>
      <c r="BR347" s="458"/>
      <c r="BS347" s="437"/>
      <c r="BT347" s="458"/>
      <c r="BU347" s="458"/>
      <c r="BV347" s="458"/>
      <c r="BW347" s="458"/>
      <c r="BX347" s="458"/>
      <c r="BY347" s="458"/>
      <c r="BZ347" s="458"/>
      <c r="CA347" s="458"/>
      <c r="CB347" s="458"/>
      <c r="CC347" s="458"/>
      <c r="CD347" s="458"/>
      <c r="CE347" s="458"/>
      <c r="CF347" s="460"/>
      <c r="CH347" s="431"/>
      <c r="CS347" s="449"/>
      <c r="CT347" s="433"/>
      <c r="CU347" s="433"/>
      <c r="CV347" s="433"/>
      <c r="CW347" s="433"/>
      <c r="CX347" s="433"/>
      <c r="CY347" s="433"/>
      <c r="CZ347" s="433"/>
      <c r="DA347" s="433"/>
      <c r="DB347" s="433"/>
      <c r="DC347" s="433"/>
      <c r="DD347" s="433"/>
      <c r="DE347" s="433"/>
      <c r="DF347" s="433"/>
      <c r="DG347" s="433"/>
      <c r="DH347" s="433"/>
      <c r="DI347" s="433"/>
      <c r="DJ347" s="433"/>
      <c r="DK347" s="433"/>
      <c r="DL347" s="433"/>
      <c r="DM347" s="433"/>
      <c r="DN347" s="433"/>
      <c r="DO347" s="433"/>
      <c r="DP347" s="433"/>
      <c r="DQ347" s="433"/>
      <c r="DR347" s="433"/>
      <c r="DS347" s="433"/>
      <c r="DT347" s="433"/>
      <c r="DU347" s="433"/>
      <c r="DV347" s="433"/>
      <c r="DW347" s="433"/>
      <c r="DX347" s="433"/>
      <c r="DY347" s="433"/>
      <c r="DZ347" s="433"/>
      <c r="EA347" s="433"/>
      <c r="EB347" s="433"/>
      <c r="EC347" s="433"/>
      <c r="ED347" s="433"/>
      <c r="EE347" s="433"/>
      <c r="EF347" s="433"/>
      <c r="EG347" s="433"/>
      <c r="EH347" s="433"/>
      <c r="EI347" s="433"/>
      <c r="EL347" s="458"/>
      <c r="EM347" s="458"/>
      <c r="EN347" s="458"/>
      <c r="EO347" s="458"/>
      <c r="EP347" s="458"/>
      <c r="EQ347" s="458"/>
      <c r="ER347" s="458"/>
      <c r="ES347" s="458"/>
      <c r="ET347" s="458"/>
      <c r="EU347" s="458"/>
      <c r="EV347" s="458"/>
      <c r="EW347" s="458"/>
      <c r="EX347" s="458"/>
      <c r="EY347" s="458"/>
      <c r="EZ347" s="458"/>
      <c r="FA347" s="458"/>
      <c r="FB347" s="458"/>
      <c r="FC347" s="458"/>
      <c r="FD347" s="458"/>
      <c r="FE347" s="458"/>
      <c r="FF347" s="458"/>
      <c r="FG347" s="458"/>
      <c r="FH347" s="458"/>
      <c r="FI347" s="437"/>
      <c r="FJ347" s="458"/>
      <c r="FK347" s="458"/>
      <c r="FL347" s="458"/>
      <c r="FM347" s="458"/>
      <c r="FN347" s="458"/>
      <c r="FO347" s="458"/>
      <c r="FP347" s="458"/>
      <c r="FQ347" s="458"/>
      <c r="FR347" s="458"/>
      <c r="FS347" s="458"/>
      <c r="FT347" s="458"/>
      <c r="FU347" s="458"/>
      <c r="FV347" s="460"/>
    </row>
    <row r="348" spans="3:178" ht="3.75" customHeight="1" x14ac:dyDescent="0.15">
      <c r="C348" s="449"/>
      <c r="D348" s="433"/>
      <c r="E348" s="433"/>
      <c r="F348" s="433"/>
      <c r="G348" s="433"/>
      <c r="H348" s="433"/>
      <c r="I348" s="433"/>
      <c r="J348" s="433"/>
      <c r="K348" s="433"/>
      <c r="L348" s="433"/>
      <c r="M348" s="433"/>
      <c r="N348" s="433"/>
      <c r="O348" s="433"/>
      <c r="P348" s="433"/>
      <c r="Q348" s="433"/>
      <c r="R348" s="433"/>
      <c r="S348" s="433"/>
      <c r="T348" s="433"/>
      <c r="U348" s="433"/>
      <c r="V348" s="433"/>
      <c r="W348" s="433"/>
      <c r="X348" s="433"/>
      <c r="Y348" s="433"/>
      <c r="Z348" s="433"/>
      <c r="AA348" s="433"/>
      <c r="AB348" s="433"/>
      <c r="AC348" s="433"/>
      <c r="AD348" s="433"/>
      <c r="AE348" s="433"/>
      <c r="AF348" s="433"/>
      <c r="AG348" s="433"/>
      <c r="AH348" s="433"/>
      <c r="AI348" s="433"/>
      <c r="AJ348" s="433"/>
      <c r="AK348" s="433"/>
      <c r="AL348" s="433"/>
      <c r="AM348" s="433"/>
      <c r="AN348" s="433"/>
      <c r="AO348" s="433"/>
      <c r="AP348" s="433"/>
      <c r="AQ348" s="433"/>
      <c r="AR348" s="433"/>
      <c r="AS348" s="433"/>
      <c r="AV348" s="458"/>
      <c r="AW348" s="458"/>
      <c r="AX348" s="458"/>
      <c r="AY348" s="458"/>
      <c r="AZ348" s="458"/>
      <c r="BA348" s="458"/>
      <c r="BB348" s="458"/>
      <c r="BC348" s="458"/>
      <c r="BD348" s="458"/>
      <c r="BE348" s="458"/>
      <c r="BF348" s="458"/>
      <c r="BG348" s="458"/>
      <c r="BH348" s="458"/>
      <c r="BI348" s="458"/>
      <c r="BJ348" s="458"/>
      <c r="BK348" s="458"/>
      <c r="BL348" s="458"/>
      <c r="BM348" s="458"/>
      <c r="BN348" s="458"/>
      <c r="BO348" s="458"/>
      <c r="BP348" s="458"/>
      <c r="BQ348" s="458"/>
      <c r="BR348" s="458"/>
      <c r="BS348" s="437"/>
      <c r="BT348" s="458"/>
      <c r="BU348" s="458"/>
      <c r="BV348" s="458"/>
      <c r="BW348" s="458"/>
      <c r="BX348" s="458"/>
      <c r="BY348" s="458"/>
      <c r="BZ348" s="458"/>
      <c r="CA348" s="458"/>
      <c r="CB348" s="458"/>
      <c r="CC348" s="458"/>
      <c r="CD348" s="458"/>
      <c r="CE348" s="458"/>
      <c r="CF348" s="460"/>
      <c r="CH348" s="431"/>
      <c r="CS348" s="449"/>
      <c r="CT348" s="433"/>
      <c r="CU348" s="433"/>
      <c r="CV348" s="433"/>
      <c r="CW348" s="433"/>
      <c r="CX348" s="433"/>
      <c r="CY348" s="433"/>
      <c r="CZ348" s="433"/>
      <c r="DA348" s="433"/>
      <c r="DB348" s="433"/>
      <c r="DC348" s="433"/>
      <c r="DD348" s="433"/>
      <c r="DE348" s="433"/>
      <c r="DF348" s="433"/>
      <c r="DG348" s="433"/>
      <c r="DH348" s="433"/>
      <c r="DI348" s="433"/>
      <c r="DJ348" s="433"/>
      <c r="DK348" s="433"/>
      <c r="DL348" s="433"/>
      <c r="DM348" s="433"/>
      <c r="DN348" s="433"/>
      <c r="DO348" s="433"/>
      <c r="DP348" s="433"/>
      <c r="DQ348" s="433"/>
      <c r="DR348" s="433"/>
      <c r="DS348" s="433"/>
      <c r="DT348" s="433"/>
      <c r="DU348" s="433"/>
      <c r="DV348" s="433"/>
      <c r="DW348" s="433"/>
      <c r="DX348" s="433"/>
      <c r="DY348" s="433"/>
      <c r="DZ348" s="433"/>
      <c r="EA348" s="433"/>
      <c r="EB348" s="433"/>
      <c r="EC348" s="433"/>
      <c r="ED348" s="433"/>
      <c r="EE348" s="433"/>
      <c r="EF348" s="433"/>
      <c r="EG348" s="433"/>
      <c r="EH348" s="433"/>
      <c r="EI348" s="433"/>
      <c r="EL348" s="458"/>
      <c r="EM348" s="458"/>
      <c r="EN348" s="458"/>
      <c r="EO348" s="458"/>
      <c r="EP348" s="458"/>
      <c r="EQ348" s="458"/>
      <c r="ER348" s="458"/>
      <c r="ES348" s="458"/>
      <c r="ET348" s="458"/>
      <c r="EU348" s="458"/>
      <c r="EV348" s="458"/>
      <c r="EW348" s="458"/>
      <c r="EX348" s="458"/>
      <c r="EY348" s="458"/>
      <c r="EZ348" s="458"/>
      <c r="FA348" s="458"/>
      <c r="FB348" s="458"/>
      <c r="FC348" s="458"/>
      <c r="FD348" s="458"/>
      <c r="FE348" s="458"/>
      <c r="FF348" s="458"/>
      <c r="FG348" s="458"/>
      <c r="FH348" s="458"/>
      <c r="FI348" s="437"/>
      <c r="FJ348" s="458"/>
      <c r="FK348" s="458"/>
      <c r="FL348" s="458"/>
      <c r="FM348" s="458"/>
      <c r="FN348" s="458"/>
      <c r="FO348" s="458"/>
      <c r="FP348" s="458"/>
      <c r="FQ348" s="458"/>
      <c r="FR348" s="458"/>
      <c r="FS348" s="458"/>
      <c r="FT348" s="458"/>
      <c r="FU348" s="458"/>
      <c r="FV348" s="460"/>
    </row>
    <row r="349" spans="3:178" ht="3.75" customHeight="1" x14ac:dyDescent="0.15">
      <c r="C349" s="483"/>
      <c r="D349" s="484"/>
      <c r="E349" s="484"/>
      <c r="F349" s="484"/>
      <c r="G349" s="484"/>
      <c r="H349" s="484"/>
      <c r="I349" s="484"/>
      <c r="J349" s="484"/>
      <c r="K349" s="484"/>
      <c r="L349" s="484"/>
      <c r="M349" s="484"/>
      <c r="N349" s="484"/>
      <c r="O349" s="484"/>
      <c r="P349" s="484"/>
      <c r="Q349" s="484"/>
      <c r="R349" s="484"/>
      <c r="S349" s="484"/>
      <c r="T349" s="484"/>
      <c r="U349" s="484"/>
      <c r="V349" s="484"/>
      <c r="W349" s="484"/>
      <c r="X349" s="484"/>
      <c r="Y349" s="484"/>
      <c r="Z349" s="484"/>
      <c r="AA349" s="484"/>
      <c r="AB349" s="484"/>
      <c r="AC349" s="484"/>
      <c r="AD349" s="484"/>
      <c r="AE349" s="484"/>
      <c r="AF349" s="484"/>
      <c r="AG349" s="484"/>
      <c r="AH349" s="484"/>
      <c r="AI349" s="484"/>
      <c r="AJ349" s="484"/>
      <c r="AK349" s="484"/>
      <c r="AL349" s="484"/>
      <c r="AM349" s="484"/>
      <c r="AN349" s="484"/>
      <c r="AO349" s="484"/>
      <c r="AP349" s="484"/>
      <c r="AQ349" s="484"/>
      <c r="AR349" s="484"/>
      <c r="AS349" s="484"/>
      <c r="AT349" s="475"/>
      <c r="AU349" s="475"/>
      <c r="AV349" s="485"/>
      <c r="AW349" s="485"/>
      <c r="AX349" s="485"/>
      <c r="AY349" s="485"/>
      <c r="AZ349" s="485"/>
      <c r="BA349" s="485"/>
      <c r="BB349" s="485"/>
      <c r="BC349" s="485"/>
      <c r="BD349" s="485"/>
      <c r="BE349" s="485"/>
      <c r="BF349" s="485"/>
      <c r="BG349" s="485"/>
      <c r="BH349" s="485"/>
      <c r="BI349" s="485"/>
      <c r="BJ349" s="485"/>
      <c r="BK349" s="485"/>
      <c r="BL349" s="485"/>
      <c r="BM349" s="485"/>
      <c r="BN349" s="485"/>
      <c r="BO349" s="485"/>
      <c r="BP349" s="485"/>
      <c r="BQ349" s="485"/>
      <c r="BR349" s="485"/>
      <c r="BS349" s="486"/>
      <c r="BT349" s="458"/>
      <c r="BU349" s="485"/>
      <c r="BV349" s="485"/>
      <c r="BW349" s="485"/>
      <c r="BX349" s="485"/>
      <c r="BY349" s="485"/>
      <c r="BZ349" s="485"/>
      <c r="CA349" s="485"/>
      <c r="CB349" s="485"/>
      <c r="CC349" s="485"/>
      <c r="CD349" s="485"/>
      <c r="CE349" s="485"/>
      <c r="CF349" s="487"/>
      <c r="CH349" s="431"/>
      <c r="CS349" s="483"/>
      <c r="CT349" s="484"/>
      <c r="CU349" s="484"/>
      <c r="CV349" s="484"/>
      <c r="CW349" s="484"/>
      <c r="CX349" s="484"/>
      <c r="CY349" s="484"/>
      <c r="CZ349" s="484"/>
      <c r="DA349" s="484"/>
      <c r="DB349" s="484"/>
      <c r="DC349" s="484"/>
      <c r="DD349" s="484"/>
      <c r="DE349" s="484"/>
      <c r="DF349" s="484"/>
      <c r="DG349" s="484"/>
      <c r="DH349" s="484"/>
      <c r="DI349" s="484"/>
      <c r="DJ349" s="484"/>
      <c r="DK349" s="484"/>
      <c r="DL349" s="484"/>
      <c r="DM349" s="484"/>
      <c r="DN349" s="484"/>
      <c r="DO349" s="484"/>
      <c r="DP349" s="484"/>
      <c r="DQ349" s="484"/>
      <c r="DR349" s="484"/>
      <c r="DS349" s="484"/>
      <c r="DT349" s="484"/>
      <c r="DU349" s="484"/>
      <c r="DV349" s="484"/>
      <c r="DW349" s="484"/>
      <c r="DX349" s="484"/>
      <c r="DY349" s="484"/>
      <c r="DZ349" s="484"/>
      <c r="EA349" s="484"/>
      <c r="EB349" s="484"/>
      <c r="EC349" s="484"/>
      <c r="ED349" s="484"/>
      <c r="EE349" s="484"/>
      <c r="EF349" s="484"/>
      <c r="EG349" s="484"/>
      <c r="EH349" s="484"/>
      <c r="EI349" s="484"/>
      <c r="EJ349" s="475"/>
      <c r="EK349" s="475"/>
      <c r="EL349" s="485"/>
      <c r="EM349" s="485"/>
      <c r="EN349" s="485"/>
      <c r="EO349" s="485"/>
      <c r="EP349" s="485"/>
      <c r="EQ349" s="485"/>
      <c r="ER349" s="485"/>
      <c r="ES349" s="485"/>
      <c r="ET349" s="485"/>
      <c r="EU349" s="485"/>
      <c r="EV349" s="485"/>
      <c r="EW349" s="485"/>
      <c r="EX349" s="485"/>
      <c r="EY349" s="485"/>
      <c r="EZ349" s="485"/>
      <c r="FA349" s="485"/>
      <c r="FB349" s="485"/>
      <c r="FC349" s="485"/>
      <c r="FD349" s="485"/>
      <c r="FE349" s="485"/>
      <c r="FF349" s="485"/>
      <c r="FG349" s="485"/>
      <c r="FH349" s="485"/>
      <c r="FI349" s="486"/>
      <c r="FJ349" s="458"/>
      <c r="FK349" s="485"/>
      <c r="FL349" s="485"/>
      <c r="FM349" s="485"/>
      <c r="FN349" s="485"/>
      <c r="FO349" s="485"/>
      <c r="FP349" s="485"/>
      <c r="FQ349" s="485"/>
      <c r="FR349" s="485"/>
      <c r="FS349" s="485"/>
      <c r="FT349" s="485"/>
      <c r="FU349" s="485"/>
      <c r="FV349" s="487"/>
    </row>
    <row r="350" spans="3:178" ht="3.75" customHeight="1" x14ac:dyDescent="0.15">
      <c r="C350" s="1558" t="s">
        <v>1095</v>
      </c>
      <c r="D350" s="1559"/>
      <c r="E350" s="1559"/>
      <c r="F350" s="1559"/>
      <c r="G350" s="1559"/>
      <c r="H350" s="1559"/>
      <c r="I350" s="1559"/>
      <c r="J350" s="1559"/>
      <c r="K350" s="1559"/>
      <c r="L350" s="1559"/>
      <c r="M350" s="1559"/>
      <c r="N350" s="1559"/>
      <c r="O350" s="1559"/>
      <c r="P350" s="1559"/>
      <c r="Q350" s="1559"/>
      <c r="R350" s="1559"/>
      <c r="S350" s="1559"/>
      <c r="T350" s="1559"/>
      <c r="U350" s="1559"/>
      <c r="V350" s="1559"/>
      <c r="W350" s="1559"/>
      <c r="X350" s="1559"/>
      <c r="Y350" s="1559"/>
      <c r="Z350" s="1559"/>
      <c r="AA350" s="1559"/>
      <c r="AB350" s="1559"/>
      <c r="AC350" s="1559"/>
      <c r="AD350" s="1559"/>
      <c r="AE350" s="1559"/>
      <c r="AF350" s="1559"/>
      <c r="AG350" s="1559"/>
      <c r="AH350" s="1559"/>
      <c r="AI350" s="1559"/>
      <c r="AJ350" s="1559"/>
      <c r="AK350" s="1559"/>
      <c r="AL350" s="1559"/>
      <c r="AM350" s="1559"/>
      <c r="AN350" s="1559"/>
      <c r="AO350" s="1559"/>
      <c r="AP350" s="1560"/>
      <c r="AQ350" s="1564" t="str">
        <f>AQ160</f>
        <v>Tanggal Inspeksi</v>
      </c>
      <c r="AR350" s="1565"/>
      <c r="AS350" s="1565"/>
      <c r="AT350" s="1565"/>
      <c r="AU350" s="1565"/>
      <c r="AV350" s="1565"/>
      <c r="AW350" s="1565"/>
      <c r="AX350" s="1565"/>
      <c r="AY350" s="1565"/>
      <c r="AZ350" s="1565"/>
      <c r="BA350" s="1565"/>
      <c r="BB350" s="1565"/>
      <c r="BC350" s="1565"/>
      <c r="BD350" s="1565"/>
      <c r="BE350" s="1565"/>
      <c r="BF350" s="1566"/>
      <c r="BG350" s="1604" t="s">
        <v>1096</v>
      </c>
      <c r="BH350" s="1605"/>
      <c r="BI350" s="1605"/>
      <c r="BJ350" s="1605"/>
      <c r="BK350" s="1605"/>
      <c r="BL350" s="1605"/>
      <c r="BM350" s="1605"/>
      <c r="BN350" s="1605"/>
      <c r="BO350" s="1605"/>
      <c r="BP350" s="1605"/>
      <c r="BQ350" s="1605"/>
      <c r="BR350" s="1605"/>
      <c r="BS350" s="1605"/>
      <c r="BT350" s="1605"/>
      <c r="BU350" s="1605"/>
      <c r="BV350" s="1605"/>
      <c r="BW350" s="1605"/>
      <c r="BX350" s="1605"/>
      <c r="BY350" s="1605"/>
      <c r="BZ350" s="1605"/>
      <c r="CA350" s="1605"/>
      <c r="CB350" s="1605"/>
      <c r="CC350" s="1605"/>
      <c r="CD350" s="1605"/>
      <c r="CE350" s="1605"/>
      <c r="CF350" s="1606"/>
      <c r="CS350" s="1558" t="s">
        <v>1095</v>
      </c>
      <c r="CT350" s="1559"/>
      <c r="CU350" s="1559"/>
      <c r="CV350" s="1559"/>
      <c r="CW350" s="1559"/>
      <c r="CX350" s="1559"/>
      <c r="CY350" s="1559"/>
      <c r="CZ350" s="1559"/>
      <c r="DA350" s="1559"/>
      <c r="DB350" s="1559"/>
      <c r="DC350" s="1559"/>
      <c r="DD350" s="1559"/>
      <c r="DE350" s="1559"/>
      <c r="DF350" s="1559"/>
      <c r="DG350" s="1559"/>
      <c r="DH350" s="1559"/>
      <c r="DI350" s="1559"/>
      <c r="DJ350" s="1559"/>
      <c r="DK350" s="1559"/>
      <c r="DL350" s="1559"/>
      <c r="DM350" s="1559"/>
      <c r="DN350" s="1559"/>
      <c r="DO350" s="1559"/>
      <c r="DP350" s="1559"/>
      <c r="DQ350" s="1559"/>
      <c r="DR350" s="1559"/>
      <c r="DS350" s="1559"/>
      <c r="DT350" s="1559"/>
      <c r="DU350" s="1559"/>
      <c r="DV350" s="1559"/>
      <c r="DW350" s="1559"/>
      <c r="DX350" s="1559"/>
      <c r="DY350" s="1559"/>
      <c r="DZ350" s="1559"/>
      <c r="EA350" s="1559"/>
      <c r="EB350" s="1559"/>
      <c r="EC350" s="1559"/>
      <c r="ED350" s="1559"/>
      <c r="EE350" s="1559"/>
      <c r="EF350" s="1560"/>
      <c r="EG350" s="1564" t="str">
        <f>AQ160</f>
        <v>Tanggal Inspeksi</v>
      </c>
      <c r="EH350" s="1565"/>
      <c r="EI350" s="1565"/>
      <c r="EJ350" s="1565"/>
      <c r="EK350" s="1565"/>
      <c r="EL350" s="1565"/>
      <c r="EM350" s="1565"/>
      <c r="EN350" s="1565"/>
      <c r="EO350" s="1565"/>
      <c r="EP350" s="1565"/>
      <c r="EQ350" s="1565"/>
      <c r="ER350" s="1565"/>
      <c r="ES350" s="1565"/>
      <c r="ET350" s="1565"/>
      <c r="EU350" s="1565"/>
      <c r="EV350" s="1566"/>
      <c r="EW350" s="1604" t="s">
        <v>1096</v>
      </c>
      <c r="EX350" s="1605"/>
      <c r="EY350" s="1605"/>
      <c r="EZ350" s="1605"/>
      <c r="FA350" s="1605"/>
      <c r="FB350" s="1605"/>
      <c r="FC350" s="1605"/>
      <c r="FD350" s="1605"/>
      <c r="FE350" s="1605"/>
      <c r="FF350" s="1605"/>
      <c r="FG350" s="1605"/>
      <c r="FH350" s="1605"/>
      <c r="FI350" s="1605"/>
      <c r="FJ350" s="1605"/>
      <c r="FK350" s="1605"/>
      <c r="FL350" s="1605"/>
      <c r="FM350" s="1605"/>
      <c r="FN350" s="1605"/>
      <c r="FO350" s="1605"/>
      <c r="FP350" s="1605"/>
      <c r="FQ350" s="1605"/>
      <c r="FR350" s="1605"/>
      <c r="FS350" s="1605"/>
      <c r="FT350" s="1605"/>
      <c r="FU350" s="1605"/>
      <c r="FV350" s="1606"/>
    </row>
    <row r="351" spans="3:178" ht="3.75" customHeight="1" x14ac:dyDescent="0.15">
      <c r="C351" s="1558"/>
      <c r="D351" s="1559"/>
      <c r="E351" s="1559"/>
      <c r="F351" s="1559"/>
      <c r="G351" s="1559"/>
      <c r="H351" s="1559"/>
      <c r="I351" s="1559"/>
      <c r="J351" s="1559"/>
      <c r="K351" s="1559"/>
      <c r="L351" s="1559"/>
      <c r="M351" s="1559"/>
      <c r="N351" s="1559"/>
      <c r="O351" s="1559"/>
      <c r="P351" s="1559"/>
      <c r="Q351" s="1559"/>
      <c r="R351" s="1559"/>
      <c r="S351" s="1559"/>
      <c r="T351" s="1559"/>
      <c r="U351" s="1559"/>
      <c r="V351" s="1559"/>
      <c r="W351" s="1559"/>
      <c r="X351" s="1559"/>
      <c r="Y351" s="1559"/>
      <c r="Z351" s="1559"/>
      <c r="AA351" s="1559"/>
      <c r="AB351" s="1559"/>
      <c r="AC351" s="1559"/>
      <c r="AD351" s="1559"/>
      <c r="AE351" s="1559"/>
      <c r="AF351" s="1559"/>
      <c r="AG351" s="1559"/>
      <c r="AH351" s="1559"/>
      <c r="AI351" s="1559"/>
      <c r="AJ351" s="1559"/>
      <c r="AK351" s="1559"/>
      <c r="AL351" s="1559"/>
      <c r="AM351" s="1559"/>
      <c r="AN351" s="1559"/>
      <c r="AO351" s="1559"/>
      <c r="AP351" s="1560"/>
      <c r="AQ351" s="1567"/>
      <c r="AR351" s="1568"/>
      <c r="AS351" s="1568"/>
      <c r="AT351" s="1568"/>
      <c r="AU351" s="1568"/>
      <c r="AV351" s="1568"/>
      <c r="AW351" s="1568"/>
      <c r="AX351" s="1568"/>
      <c r="AY351" s="1568"/>
      <c r="AZ351" s="1568"/>
      <c r="BA351" s="1568"/>
      <c r="BB351" s="1568"/>
      <c r="BC351" s="1568"/>
      <c r="BD351" s="1568"/>
      <c r="BE351" s="1568"/>
      <c r="BF351" s="1569"/>
      <c r="BG351" s="1607"/>
      <c r="BH351" s="1608"/>
      <c r="BI351" s="1608"/>
      <c r="BJ351" s="1608"/>
      <c r="BK351" s="1608"/>
      <c r="BL351" s="1608"/>
      <c r="BM351" s="1608"/>
      <c r="BN351" s="1608"/>
      <c r="BO351" s="1608"/>
      <c r="BP351" s="1608"/>
      <c r="BQ351" s="1608"/>
      <c r="BR351" s="1608"/>
      <c r="BS351" s="1608"/>
      <c r="BT351" s="1608"/>
      <c r="BU351" s="1608"/>
      <c r="BV351" s="1608"/>
      <c r="BW351" s="1608"/>
      <c r="BX351" s="1608"/>
      <c r="BY351" s="1608"/>
      <c r="BZ351" s="1608"/>
      <c r="CA351" s="1608"/>
      <c r="CB351" s="1608"/>
      <c r="CC351" s="1608"/>
      <c r="CD351" s="1608"/>
      <c r="CE351" s="1608"/>
      <c r="CF351" s="1609"/>
      <c r="CS351" s="1558"/>
      <c r="CT351" s="1559"/>
      <c r="CU351" s="1559"/>
      <c r="CV351" s="1559"/>
      <c r="CW351" s="1559"/>
      <c r="CX351" s="1559"/>
      <c r="CY351" s="1559"/>
      <c r="CZ351" s="1559"/>
      <c r="DA351" s="1559"/>
      <c r="DB351" s="1559"/>
      <c r="DC351" s="1559"/>
      <c r="DD351" s="1559"/>
      <c r="DE351" s="1559"/>
      <c r="DF351" s="1559"/>
      <c r="DG351" s="1559"/>
      <c r="DH351" s="1559"/>
      <c r="DI351" s="1559"/>
      <c r="DJ351" s="1559"/>
      <c r="DK351" s="1559"/>
      <c r="DL351" s="1559"/>
      <c r="DM351" s="1559"/>
      <c r="DN351" s="1559"/>
      <c r="DO351" s="1559"/>
      <c r="DP351" s="1559"/>
      <c r="DQ351" s="1559"/>
      <c r="DR351" s="1559"/>
      <c r="DS351" s="1559"/>
      <c r="DT351" s="1559"/>
      <c r="DU351" s="1559"/>
      <c r="DV351" s="1559"/>
      <c r="DW351" s="1559"/>
      <c r="DX351" s="1559"/>
      <c r="DY351" s="1559"/>
      <c r="DZ351" s="1559"/>
      <c r="EA351" s="1559"/>
      <c r="EB351" s="1559"/>
      <c r="EC351" s="1559"/>
      <c r="ED351" s="1559"/>
      <c r="EE351" s="1559"/>
      <c r="EF351" s="1560"/>
      <c r="EG351" s="1567"/>
      <c r="EH351" s="1568"/>
      <c r="EI351" s="1568"/>
      <c r="EJ351" s="1568"/>
      <c r="EK351" s="1568"/>
      <c r="EL351" s="1568"/>
      <c r="EM351" s="1568"/>
      <c r="EN351" s="1568"/>
      <c r="EO351" s="1568"/>
      <c r="EP351" s="1568"/>
      <c r="EQ351" s="1568"/>
      <c r="ER351" s="1568"/>
      <c r="ES351" s="1568"/>
      <c r="ET351" s="1568"/>
      <c r="EU351" s="1568"/>
      <c r="EV351" s="1569"/>
      <c r="EW351" s="1607"/>
      <c r="EX351" s="1608"/>
      <c r="EY351" s="1608"/>
      <c r="EZ351" s="1608"/>
      <c r="FA351" s="1608"/>
      <c r="FB351" s="1608"/>
      <c r="FC351" s="1608"/>
      <c r="FD351" s="1608"/>
      <c r="FE351" s="1608"/>
      <c r="FF351" s="1608"/>
      <c r="FG351" s="1608"/>
      <c r="FH351" s="1608"/>
      <c r="FI351" s="1608"/>
      <c r="FJ351" s="1608"/>
      <c r="FK351" s="1608"/>
      <c r="FL351" s="1608"/>
      <c r="FM351" s="1608"/>
      <c r="FN351" s="1608"/>
      <c r="FO351" s="1608"/>
      <c r="FP351" s="1608"/>
      <c r="FQ351" s="1608"/>
      <c r="FR351" s="1608"/>
      <c r="FS351" s="1608"/>
      <c r="FT351" s="1608"/>
      <c r="FU351" s="1608"/>
      <c r="FV351" s="1609"/>
    </row>
    <row r="352" spans="3:178" ht="3.75" customHeight="1" x14ac:dyDescent="0.15">
      <c r="C352" s="1558"/>
      <c r="D352" s="1559"/>
      <c r="E352" s="1559"/>
      <c r="F352" s="1559"/>
      <c r="G352" s="1559"/>
      <c r="H352" s="1559"/>
      <c r="I352" s="1559"/>
      <c r="J352" s="1559"/>
      <c r="K352" s="1559"/>
      <c r="L352" s="1559"/>
      <c r="M352" s="1559"/>
      <c r="N352" s="1559"/>
      <c r="O352" s="1559"/>
      <c r="P352" s="1559"/>
      <c r="Q352" s="1559"/>
      <c r="R352" s="1559"/>
      <c r="S352" s="1559"/>
      <c r="T352" s="1559"/>
      <c r="U352" s="1559"/>
      <c r="V352" s="1559"/>
      <c r="W352" s="1559"/>
      <c r="X352" s="1559"/>
      <c r="Y352" s="1559"/>
      <c r="Z352" s="1559"/>
      <c r="AA352" s="1559"/>
      <c r="AB352" s="1559"/>
      <c r="AC352" s="1559"/>
      <c r="AD352" s="1559"/>
      <c r="AE352" s="1559"/>
      <c r="AF352" s="1559"/>
      <c r="AG352" s="1559"/>
      <c r="AH352" s="1559"/>
      <c r="AI352" s="1559"/>
      <c r="AJ352" s="1559"/>
      <c r="AK352" s="1559"/>
      <c r="AL352" s="1559"/>
      <c r="AM352" s="1559"/>
      <c r="AN352" s="1559"/>
      <c r="AO352" s="1559"/>
      <c r="AP352" s="1560"/>
      <c r="AQ352" s="1567"/>
      <c r="AR352" s="1568"/>
      <c r="AS352" s="1568"/>
      <c r="AT352" s="1568"/>
      <c r="AU352" s="1568"/>
      <c r="AV352" s="1568"/>
      <c r="AW352" s="1568"/>
      <c r="AX352" s="1568"/>
      <c r="AY352" s="1568"/>
      <c r="AZ352" s="1568"/>
      <c r="BA352" s="1568"/>
      <c r="BB352" s="1568"/>
      <c r="BC352" s="1568"/>
      <c r="BD352" s="1568"/>
      <c r="BE352" s="1568"/>
      <c r="BF352" s="1569"/>
      <c r="BG352" s="1607"/>
      <c r="BH352" s="1608"/>
      <c r="BI352" s="1608"/>
      <c r="BJ352" s="1608"/>
      <c r="BK352" s="1608"/>
      <c r="BL352" s="1608"/>
      <c r="BM352" s="1608"/>
      <c r="BN352" s="1608"/>
      <c r="BO352" s="1608"/>
      <c r="BP352" s="1608"/>
      <c r="BQ352" s="1608"/>
      <c r="BR352" s="1608"/>
      <c r="BS352" s="1608"/>
      <c r="BT352" s="1608"/>
      <c r="BU352" s="1608"/>
      <c r="BV352" s="1608"/>
      <c r="BW352" s="1608"/>
      <c r="BX352" s="1608"/>
      <c r="BY352" s="1608"/>
      <c r="BZ352" s="1608"/>
      <c r="CA352" s="1608"/>
      <c r="CB352" s="1608"/>
      <c r="CC352" s="1608"/>
      <c r="CD352" s="1608"/>
      <c r="CE352" s="1608"/>
      <c r="CF352" s="1609"/>
      <c r="CS352" s="1558"/>
      <c r="CT352" s="1559"/>
      <c r="CU352" s="1559"/>
      <c r="CV352" s="1559"/>
      <c r="CW352" s="1559"/>
      <c r="CX352" s="1559"/>
      <c r="CY352" s="1559"/>
      <c r="CZ352" s="1559"/>
      <c r="DA352" s="1559"/>
      <c r="DB352" s="1559"/>
      <c r="DC352" s="1559"/>
      <c r="DD352" s="1559"/>
      <c r="DE352" s="1559"/>
      <c r="DF352" s="1559"/>
      <c r="DG352" s="1559"/>
      <c r="DH352" s="1559"/>
      <c r="DI352" s="1559"/>
      <c r="DJ352" s="1559"/>
      <c r="DK352" s="1559"/>
      <c r="DL352" s="1559"/>
      <c r="DM352" s="1559"/>
      <c r="DN352" s="1559"/>
      <c r="DO352" s="1559"/>
      <c r="DP352" s="1559"/>
      <c r="DQ352" s="1559"/>
      <c r="DR352" s="1559"/>
      <c r="DS352" s="1559"/>
      <c r="DT352" s="1559"/>
      <c r="DU352" s="1559"/>
      <c r="DV352" s="1559"/>
      <c r="DW352" s="1559"/>
      <c r="DX352" s="1559"/>
      <c r="DY352" s="1559"/>
      <c r="DZ352" s="1559"/>
      <c r="EA352" s="1559"/>
      <c r="EB352" s="1559"/>
      <c r="EC352" s="1559"/>
      <c r="ED352" s="1559"/>
      <c r="EE352" s="1559"/>
      <c r="EF352" s="1560"/>
      <c r="EG352" s="1567"/>
      <c r="EH352" s="1568"/>
      <c r="EI352" s="1568"/>
      <c r="EJ352" s="1568"/>
      <c r="EK352" s="1568"/>
      <c r="EL352" s="1568"/>
      <c r="EM352" s="1568"/>
      <c r="EN352" s="1568"/>
      <c r="EO352" s="1568"/>
      <c r="EP352" s="1568"/>
      <c r="EQ352" s="1568"/>
      <c r="ER352" s="1568"/>
      <c r="ES352" s="1568"/>
      <c r="ET352" s="1568"/>
      <c r="EU352" s="1568"/>
      <c r="EV352" s="1569"/>
      <c r="EW352" s="1607"/>
      <c r="EX352" s="1608"/>
      <c r="EY352" s="1608"/>
      <c r="EZ352" s="1608"/>
      <c r="FA352" s="1608"/>
      <c r="FB352" s="1608"/>
      <c r="FC352" s="1608"/>
      <c r="FD352" s="1608"/>
      <c r="FE352" s="1608"/>
      <c r="FF352" s="1608"/>
      <c r="FG352" s="1608"/>
      <c r="FH352" s="1608"/>
      <c r="FI352" s="1608"/>
      <c r="FJ352" s="1608"/>
      <c r="FK352" s="1608"/>
      <c r="FL352" s="1608"/>
      <c r="FM352" s="1608"/>
      <c r="FN352" s="1608"/>
      <c r="FO352" s="1608"/>
      <c r="FP352" s="1608"/>
      <c r="FQ352" s="1608"/>
      <c r="FR352" s="1608"/>
      <c r="FS352" s="1608"/>
      <c r="FT352" s="1608"/>
      <c r="FU352" s="1608"/>
      <c r="FV352" s="1609"/>
    </row>
    <row r="353" spans="3:178" ht="3.75" customHeight="1" x14ac:dyDescent="0.15">
      <c r="C353" s="1558"/>
      <c r="D353" s="1559"/>
      <c r="E353" s="1559"/>
      <c r="F353" s="1559"/>
      <c r="G353" s="1559"/>
      <c r="H353" s="1559"/>
      <c r="I353" s="1559"/>
      <c r="J353" s="1559"/>
      <c r="K353" s="1559"/>
      <c r="L353" s="1559"/>
      <c r="M353" s="1559"/>
      <c r="N353" s="1559"/>
      <c r="O353" s="1559"/>
      <c r="P353" s="1559"/>
      <c r="Q353" s="1559"/>
      <c r="R353" s="1559"/>
      <c r="S353" s="1559"/>
      <c r="T353" s="1559"/>
      <c r="U353" s="1559"/>
      <c r="V353" s="1559"/>
      <c r="W353" s="1559"/>
      <c r="X353" s="1559"/>
      <c r="Y353" s="1559"/>
      <c r="Z353" s="1559"/>
      <c r="AA353" s="1559"/>
      <c r="AB353" s="1559"/>
      <c r="AC353" s="1559"/>
      <c r="AD353" s="1559"/>
      <c r="AE353" s="1559"/>
      <c r="AF353" s="1559"/>
      <c r="AG353" s="1559"/>
      <c r="AH353" s="1559"/>
      <c r="AI353" s="1559"/>
      <c r="AJ353" s="1559"/>
      <c r="AK353" s="1559"/>
      <c r="AL353" s="1559"/>
      <c r="AM353" s="1559"/>
      <c r="AN353" s="1559"/>
      <c r="AO353" s="1559"/>
      <c r="AP353" s="1560"/>
      <c r="AQ353" s="1567"/>
      <c r="AR353" s="1568"/>
      <c r="AS353" s="1568"/>
      <c r="AT353" s="1568"/>
      <c r="AU353" s="1568"/>
      <c r="AV353" s="1568"/>
      <c r="AW353" s="1568"/>
      <c r="AX353" s="1568"/>
      <c r="AY353" s="1568"/>
      <c r="AZ353" s="1568"/>
      <c r="BA353" s="1568"/>
      <c r="BB353" s="1568"/>
      <c r="BC353" s="1568"/>
      <c r="BD353" s="1568"/>
      <c r="BE353" s="1568"/>
      <c r="BF353" s="1569"/>
      <c r="BG353" s="1607"/>
      <c r="BH353" s="1608"/>
      <c r="BI353" s="1608"/>
      <c r="BJ353" s="1608"/>
      <c r="BK353" s="1608"/>
      <c r="BL353" s="1608"/>
      <c r="BM353" s="1608"/>
      <c r="BN353" s="1608"/>
      <c r="BO353" s="1608"/>
      <c r="BP353" s="1608"/>
      <c r="BQ353" s="1608"/>
      <c r="BR353" s="1608"/>
      <c r="BS353" s="1608"/>
      <c r="BT353" s="1608"/>
      <c r="BU353" s="1608"/>
      <c r="BV353" s="1608"/>
      <c r="BW353" s="1608"/>
      <c r="BX353" s="1608"/>
      <c r="BY353" s="1608"/>
      <c r="BZ353" s="1608"/>
      <c r="CA353" s="1608"/>
      <c r="CB353" s="1608"/>
      <c r="CC353" s="1608"/>
      <c r="CD353" s="1608"/>
      <c r="CE353" s="1608"/>
      <c r="CF353" s="1609"/>
      <c r="CS353" s="1558"/>
      <c r="CT353" s="1559"/>
      <c r="CU353" s="1559"/>
      <c r="CV353" s="1559"/>
      <c r="CW353" s="1559"/>
      <c r="CX353" s="1559"/>
      <c r="CY353" s="1559"/>
      <c r="CZ353" s="1559"/>
      <c r="DA353" s="1559"/>
      <c r="DB353" s="1559"/>
      <c r="DC353" s="1559"/>
      <c r="DD353" s="1559"/>
      <c r="DE353" s="1559"/>
      <c r="DF353" s="1559"/>
      <c r="DG353" s="1559"/>
      <c r="DH353" s="1559"/>
      <c r="DI353" s="1559"/>
      <c r="DJ353" s="1559"/>
      <c r="DK353" s="1559"/>
      <c r="DL353" s="1559"/>
      <c r="DM353" s="1559"/>
      <c r="DN353" s="1559"/>
      <c r="DO353" s="1559"/>
      <c r="DP353" s="1559"/>
      <c r="DQ353" s="1559"/>
      <c r="DR353" s="1559"/>
      <c r="DS353" s="1559"/>
      <c r="DT353" s="1559"/>
      <c r="DU353" s="1559"/>
      <c r="DV353" s="1559"/>
      <c r="DW353" s="1559"/>
      <c r="DX353" s="1559"/>
      <c r="DY353" s="1559"/>
      <c r="DZ353" s="1559"/>
      <c r="EA353" s="1559"/>
      <c r="EB353" s="1559"/>
      <c r="EC353" s="1559"/>
      <c r="ED353" s="1559"/>
      <c r="EE353" s="1559"/>
      <c r="EF353" s="1560"/>
      <c r="EG353" s="1567"/>
      <c r="EH353" s="1568"/>
      <c r="EI353" s="1568"/>
      <c r="EJ353" s="1568"/>
      <c r="EK353" s="1568"/>
      <c r="EL353" s="1568"/>
      <c r="EM353" s="1568"/>
      <c r="EN353" s="1568"/>
      <c r="EO353" s="1568"/>
      <c r="EP353" s="1568"/>
      <c r="EQ353" s="1568"/>
      <c r="ER353" s="1568"/>
      <c r="ES353" s="1568"/>
      <c r="ET353" s="1568"/>
      <c r="EU353" s="1568"/>
      <c r="EV353" s="1569"/>
      <c r="EW353" s="1607"/>
      <c r="EX353" s="1608"/>
      <c r="EY353" s="1608"/>
      <c r="EZ353" s="1608"/>
      <c r="FA353" s="1608"/>
      <c r="FB353" s="1608"/>
      <c r="FC353" s="1608"/>
      <c r="FD353" s="1608"/>
      <c r="FE353" s="1608"/>
      <c r="FF353" s="1608"/>
      <c r="FG353" s="1608"/>
      <c r="FH353" s="1608"/>
      <c r="FI353" s="1608"/>
      <c r="FJ353" s="1608"/>
      <c r="FK353" s="1608"/>
      <c r="FL353" s="1608"/>
      <c r="FM353" s="1608"/>
      <c r="FN353" s="1608"/>
      <c r="FO353" s="1608"/>
      <c r="FP353" s="1608"/>
      <c r="FQ353" s="1608"/>
      <c r="FR353" s="1608"/>
      <c r="FS353" s="1608"/>
      <c r="FT353" s="1608"/>
      <c r="FU353" s="1608"/>
      <c r="FV353" s="1609"/>
    </row>
    <row r="354" spans="3:178" ht="3.75" customHeight="1" x14ac:dyDescent="0.15">
      <c r="C354" s="1558"/>
      <c r="D354" s="1559"/>
      <c r="E354" s="1559"/>
      <c r="F354" s="1559"/>
      <c r="G354" s="1559"/>
      <c r="H354" s="1559"/>
      <c r="I354" s="1559"/>
      <c r="J354" s="1559"/>
      <c r="K354" s="1559"/>
      <c r="L354" s="1559"/>
      <c r="M354" s="1559"/>
      <c r="N354" s="1559"/>
      <c r="O354" s="1559"/>
      <c r="P354" s="1559"/>
      <c r="Q354" s="1559"/>
      <c r="R354" s="1559"/>
      <c r="S354" s="1559"/>
      <c r="T354" s="1559"/>
      <c r="U354" s="1559"/>
      <c r="V354" s="1559"/>
      <c r="W354" s="1559"/>
      <c r="X354" s="1559"/>
      <c r="Y354" s="1559"/>
      <c r="Z354" s="1559"/>
      <c r="AA354" s="1559"/>
      <c r="AB354" s="1559"/>
      <c r="AC354" s="1559"/>
      <c r="AD354" s="1559"/>
      <c r="AE354" s="1559"/>
      <c r="AF354" s="1559"/>
      <c r="AG354" s="1559"/>
      <c r="AH354" s="1559"/>
      <c r="AI354" s="1559"/>
      <c r="AJ354" s="1559"/>
      <c r="AK354" s="1559"/>
      <c r="AL354" s="1559"/>
      <c r="AM354" s="1559"/>
      <c r="AN354" s="1559"/>
      <c r="AO354" s="1559"/>
      <c r="AP354" s="1560"/>
      <c r="AQ354" s="1567"/>
      <c r="AR354" s="1568"/>
      <c r="AS354" s="1568"/>
      <c r="AT354" s="1568"/>
      <c r="AU354" s="1568"/>
      <c r="AV354" s="1568"/>
      <c r="AW354" s="1568"/>
      <c r="AX354" s="1568"/>
      <c r="AY354" s="1568"/>
      <c r="AZ354" s="1568"/>
      <c r="BA354" s="1568"/>
      <c r="BB354" s="1568"/>
      <c r="BC354" s="1568"/>
      <c r="BD354" s="1568"/>
      <c r="BE354" s="1568"/>
      <c r="BF354" s="1569"/>
      <c r="BG354" s="1607"/>
      <c r="BH354" s="1608"/>
      <c r="BI354" s="1608"/>
      <c r="BJ354" s="1608"/>
      <c r="BK354" s="1608"/>
      <c r="BL354" s="1608"/>
      <c r="BM354" s="1608"/>
      <c r="BN354" s="1608"/>
      <c r="BO354" s="1608"/>
      <c r="BP354" s="1608"/>
      <c r="BQ354" s="1608"/>
      <c r="BR354" s="1608"/>
      <c r="BS354" s="1608"/>
      <c r="BT354" s="1608"/>
      <c r="BU354" s="1608"/>
      <c r="BV354" s="1608"/>
      <c r="BW354" s="1608"/>
      <c r="BX354" s="1608"/>
      <c r="BY354" s="1608"/>
      <c r="BZ354" s="1608"/>
      <c r="CA354" s="1608"/>
      <c r="CB354" s="1608"/>
      <c r="CC354" s="1608"/>
      <c r="CD354" s="1608"/>
      <c r="CE354" s="1608"/>
      <c r="CF354" s="1609"/>
      <c r="CS354" s="1558"/>
      <c r="CT354" s="1559"/>
      <c r="CU354" s="1559"/>
      <c r="CV354" s="1559"/>
      <c r="CW354" s="1559"/>
      <c r="CX354" s="1559"/>
      <c r="CY354" s="1559"/>
      <c r="CZ354" s="1559"/>
      <c r="DA354" s="1559"/>
      <c r="DB354" s="1559"/>
      <c r="DC354" s="1559"/>
      <c r="DD354" s="1559"/>
      <c r="DE354" s="1559"/>
      <c r="DF354" s="1559"/>
      <c r="DG354" s="1559"/>
      <c r="DH354" s="1559"/>
      <c r="DI354" s="1559"/>
      <c r="DJ354" s="1559"/>
      <c r="DK354" s="1559"/>
      <c r="DL354" s="1559"/>
      <c r="DM354" s="1559"/>
      <c r="DN354" s="1559"/>
      <c r="DO354" s="1559"/>
      <c r="DP354" s="1559"/>
      <c r="DQ354" s="1559"/>
      <c r="DR354" s="1559"/>
      <c r="DS354" s="1559"/>
      <c r="DT354" s="1559"/>
      <c r="DU354" s="1559"/>
      <c r="DV354" s="1559"/>
      <c r="DW354" s="1559"/>
      <c r="DX354" s="1559"/>
      <c r="DY354" s="1559"/>
      <c r="DZ354" s="1559"/>
      <c r="EA354" s="1559"/>
      <c r="EB354" s="1559"/>
      <c r="EC354" s="1559"/>
      <c r="ED354" s="1559"/>
      <c r="EE354" s="1559"/>
      <c r="EF354" s="1560"/>
      <c r="EG354" s="1567"/>
      <c r="EH354" s="1568"/>
      <c r="EI354" s="1568"/>
      <c r="EJ354" s="1568"/>
      <c r="EK354" s="1568"/>
      <c r="EL354" s="1568"/>
      <c r="EM354" s="1568"/>
      <c r="EN354" s="1568"/>
      <c r="EO354" s="1568"/>
      <c r="EP354" s="1568"/>
      <c r="EQ354" s="1568"/>
      <c r="ER354" s="1568"/>
      <c r="ES354" s="1568"/>
      <c r="ET354" s="1568"/>
      <c r="EU354" s="1568"/>
      <c r="EV354" s="1569"/>
      <c r="EW354" s="1607"/>
      <c r="EX354" s="1608"/>
      <c r="EY354" s="1608"/>
      <c r="EZ354" s="1608"/>
      <c r="FA354" s="1608"/>
      <c r="FB354" s="1608"/>
      <c r="FC354" s="1608"/>
      <c r="FD354" s="1608"/>
      <c r="FE354" s="1608"/>
      <c r="FF354" s="1608"/>
      <c r="FG354" s="1608"/>
      <c r="FH354" s="1608"/>
      <c r="FI354" s="1608"/>
      <c r="FJ354" s="1608"/>
      <c r="FK354" s="1608"/>
      <c r="FL354" s="1608"/>
      <c r="FM354" s="1608"/>
      <c r="FN354" s="1608"/>
      <c r="FO354" s="1608"/>
      <c r="FP354" s="1608"/>
      <c r="FQ354" s="1608"/>
      <c r="FR354" s="1608"/>
      <c r="FS354" s="1608"/>
      <c r="FT354" s="1608"/>
      <c r="FU354" s="1608"/>
      <c r="FV354" s="1609"/>
    </row>
    <row r="355" spans="3:178" ht="3.75" customHeight="1" x14ac:dyDescent="0.15">
      <c r="C355" s="1558"/>
      <c r="D355" s="1559"/>
      <c r="E355" s="1559"/>
      <c r="F355" s="1559"/>
      <c r="G355" s="1559"/>
      <c r="H355" s="1559"/>
      <c r="I355" s="1559"/>
      <c r="J355" s="1559"/>
      <c r="K355" s="1559"/>
      <c r="L355" s="1559"/>
      <c r="M355" s="1559"/>
      <c r="N355" s="1559"/>
      <c r="O355" s="1559"/>
      <c r="P355" s="1559"/>
      <c r="Q355" s="1559"/>
      <c r="R355" s="1559"/>
      <c r="S355" s="1559"/>
      <c r="T355" s="1559"/>
      <c r="U355" s="1559"/>
      <c r="V355" s="1559"/>
      <c r="W355" s="1559"/>
      <c r="X355" s="1559"/>
      <c r="Y355" s="1559"/>
      <c r="Z355" s="1559"/>
      <c r="AA355" s="1559"/>
      <c r="AB355" s="1559"/>
      <c r="AC355" s="1559"/>
      <c r="AD355" s="1559"/>
      <c r="AE355" s="1559"/>
      <c r="AF355" s="1559"/>
      <c r="AG355" s="1559"/>
      <c r="AH355" s="1559"/>
      <c r="AI355" s="1559"/>
      <c r="AJ355" s="1559"/>
      <c r="AK355" s="1559"/>
      <c r="AL355" s="1559"/>
      <c r="AM355" s="1559"/>
      <c r="AN355" s="1559"/>
      <c r="AO355" s="1559"/>
      <c r="AP355" s="1560"/>
      <c r="AQ355" s="1567"/>
      <c r="AR355" s="1568"/>
      <c r="AS355" s="1568"/>
      <c r="AT355" s="1568"/>
      <c r="AU355" s="1568"/>
      <c r="AV355" s="1568"/>
      <c r="AW355" s="1568"/>
      <c r="AX355" s="1568"/>
      <c r="AY355" s="1568"/>
      <c r="AZ355" s="1568"/>
      <c r="BA355" s="1568"/>
      <c r="BB355" s="1568"/>
      <c r="BC355" s="1568"/>
      <c r="BD355" s="1568"/>
      <c r="BE355" s="1568"/>
      <c r="BF355" s="1569"/>
      <c r="BG355" s="1607"/>
      <c r="BH355" s="1608"/>
      <c r="BI355" s="1608"/>
      <c r="BJ355" s="1608"/>
      <c r="BK355" s="1608"/>
      <c r="BL355" s="1608"/>
      <c r="BM355" s="1608"/>
      <c r="BN355" s="1608"/>
      <c r="BO355" s="1608"/>
      <c r="BP355" s="1608"/>
      <c r="BQ355" s="1608"/>
      <c r="BR355" s="1608"/>
      <c r="BS355" s="1608"/>
      <c r="BT355" s="1608"/>
      <c r="BU355" s="1608"/>
      <c r="BV355" s="1608"/>
      <c r="BW355" s="1608"/>
      <c r="BX355" s="1608"/>
      <c r="BY355" s="1608"/>
      <c r="BZ355" s="1608"/>
      <c r="CA355" s="1608"/>
      <c r="CB355" s="1608"/>
      <c r="CC355" s="1608"/>
      <c r="CD355" s="1608"/>
      <c r="CE355" s="1608"/>
      <c r="CF355" s="1609"/>
      <c r="CS355" s="1558"/>
      <c r="CT355" s="1559"/>
      <c r="CU355" s="1559"/>
      <c r="CV355" s="1559"/>
      <c r="CW355" s="1559"/>
      <c r="CX355" s="1559"/>
      <c r="CY355" s="1559"/>
      <c r="CZ355" s="1559"/>
      <c r="DA355" s="1559"/>
      <c r="DB355" s="1559"/>
      <c r="DC355" s="1559"/>
      <c r="DD355" s="1559"/>
      <c r="DE355" s="1559"/>
      <c r="DF355" s="1559"/>
      <c r="DG355" s="1559"/>
      <c r="DH355" s="1559"/>
      <c r="DI355" s="1559"/>
      <c r="DJ355" s="1559"/>
      <c r="DK355" s="1559"/>
      <c r="DL355" s="1559"/>
      <c r="DM355" s="1559"/>
      <c r="DN355" s="1559"/>
      <c r="DO355" s="1559"/>
      <c r="DP355" s="1559"/>
      <c r="DQ355" s="1559"/>
      <c r="DR355" s="1559"/>
      <c r="DS355" s="1559"/>
      <c r="DT355" s="1559"/>
      <c r="DU355" s="1559"/>
      <c r="DV355" s="1559"/>
      <c r="DW355" s="1559"/>
      <c r="DX355" s="1559"/>
      <c r="DY355" s="1559"/>
      <c r="DZ355" s="1559"/>
      <c r="EA355" s="1559"/>
      <c r="EB355" s="1559"/>
      <c r="EC355" s="1559"/>
      <c r="ED355" s="1559"/>
      <c r="EE355" s="1559"/>
      <c r="EF355" s="1560"/>
      <c r="EG355" s="1567"/>
      <c r="EH355" s="1568"/>
      <c r="EI355" s="1568"/>
      <c r="EJ355" s="1568"/>
      <c r="EK355" s="1568"/>
      <c r="EL355" s="1568"/>
      <c r="EM355" s="1568"/>
      <c r="EN355" s="1568"/>
      <c r="EO355" s="1568"/>
      <c r="EP355" s="1568"/>
      <c r="EQ355" s="1568"/>
      <c r="ER355" s="1568"/>
      <c r="ES355" s="1568"/>
      <c r="ET355" s="1568"/>
      <c r="EU355" s="1568"/>
      <c r="EV355" s="1569"/>
      <c r="EW355" s="1607"/>
      <c r="EX355" s="1608"/>
      <c r="EY355" s="1608"/>
      <c r="EZ355" s="1608"/>
      <c r="FA355" s="1608"/>
      <c r="FB355" s="1608"/>
      <c r="FC355" s="1608"/>
      <c r="FD355" s="1608"/>
      <c r="FE355" s="1608"/>
      <c r="FF355" s="1608"/>
      <c r="FG355" s="1608"/>
      <c r="FH355" s="1608"/>
      <c r="FI355" s="1608"/>
      <c r="FJ355" s="1608"/>
      <c r="FK355" s="1608"/>
      <c r="FL355" s="1608"/>
      <c r="FM355" s="1608"/>
      <c r="FN355" s="1608"/>
      <c r="FO355" s="1608"/>
      <c r="FP355" s="1608"/>
      <c r="FQ355" s="1608"/>
      <c r="FR355" s="1608"/>
      <c r="FS355" s="1608"/>
      <c r="FT355" s="1608"/>
      <c r="FU355" s="1608"/>
      <c r="FV355" s="1609"/>
    </row>
    <row r="356" spans="3:178" ht="3.75" customHeight="1" x14ac:dyDescent="0.15">
      <c r="C356" s="1561"/>
      <c r="D356" s="1562"/>
      <c r="E356" s="1562"/>
      <c r="F356" s="1562"/>
      <c r="G356" s="1562"/>
      <c r="H356" s="1562"/>
      <c r="I356" s="1562"/>
      <c r="J356" s="1562"/>
      <c r="K356" s="1562"/>
      <c r="L356" s="1562"/>
      <c r="M356" s="1562"/>
      <c r="N356" s="1562"/>
      <c r="O356" s="1562"/>
      <c r="P356" s="1562"/>
      <c r="Q356" s="1562"/>
      <c r="R356" s="1562"/>
      <c r="S356" s="1562"/>
      <c r="T356" s="1562"/>
      <c r="U356" s="1562"/>
      <c r="V356" s="1562"/>
      <c r="W356" s="1562"/>
      <c r="X356" s="1562"/>
      <c r="Y356" s="1562"/>
      <c r="Z356" s="1562"/>
      <c r="AA356" s="1562"/>
      <c r="AB356" s="1562"/>
      <c r="AC356" s="1562"/>
      <c r="AD356" s="1562"/>
      <c r="AE356" s="1562"/>
      <c r="AF356" s="1562"/>
      <c r="AG356" s="1562"/>
      <c r="AH356" s="1562"/>
      <c r="AI356" s="1562"/>
      <c r="AJ356" s="1562"/>
      <c r="AK356" s="1562"/>
      <c r="AL356" s="1562"/>
      <c r="AM356" s="1562"/>
      <c r="AN356" s="1562"/>
      <c r="AO356" s="1562"/>
      <c r="AP356" s="1563"/>
      <c r="AQ356" s="1570" t="str">
        <f>$AQ$166</f>
        <v>18 Mei 2022</v>
      </c>
      <c r="AR356" s="1571"/>
      <c r="AS356" s="1571"/>
      <c r="AT356" s="1571"/>
      <c r="AU356" s="1571"/>
      <c r="AV356" s="1571"/>
      <c r="AW356" s="1571"/>
      <c r="AX356" s="1571"/>
      <c r="AY356" s="1571"/>
      <c r="AZ356" s="1571"/>
      <c r="BA356" s="1571"/>
      <c r="BB356" s="1571"/>
      <c r="BC356" s="1571"/>
      <c r="BD356" s="1571"/>
      <c r="BE356" s="1571"/>
      <c r="BF356" s="1572"/>
      <c r="BG356" s="1567" t="s">
        <v>870</v>
      </c>
      <c r="BH356" s="1568"/>
      <c r="BI356" s="1568"/>
      <c r="BJ356" s="1608" t="s">
        <v>1380</v>
      </c>
      <c r="BK356" s="1608"/>
      <c r="BL356" s="1608"/>
      <c r="BM356" s="1608"/>
      <c r="BN356" s="1608"/>
      <c r="BO356" s="1608"/>
      <c r="BP356" s="1608"/>
      <c r="BQ356" s="1608"/>
      <c r="BR356" s="1608"/>
      <c r="BS356" s="1608"/>
      <c r="BT356" s="1608"/>
      <c r="BU356" s="1608"/>
      <c r="BV356" s="1608"/>
      <c r="BW356" s="1608"/>
      <c r="BX356" s="1608"/>
      <c r="BY356" s="1608"/>
      <c r="BZ356" s="1608"/>
      <c r="CA356" s="1608"/>
      <c r="CB356" s="1608"/>
      <c r="CC356" s="1608"/>
      <c r="CD356" s="1608"/>
      <c r="CE356" s="1608"/>
      <c r="CF356" s="1609"/>
      <c r="CS356" s="1561"/>
      <c r="CT356" s="1562"/>
      <c r="CU356" s="1562"/>
      <c r="CV356" s="1562"/>
      <c r="CW356" s="1562"/>
      <c r="CX356" s="1562"/>
      <c r="CY356" s="1562"/>
      <c r="CZ356" s="1562"/>
      <c r="DA356" s="1562"/>
      <c r="DB356" s="1562"/>
      <c r="DC356" s="1562"/>
      <c r="DD356" s="1562"/>
      <c r="DE356" s="1562"/>
      <c r="DF356" s="1562"/>
      <c r="DG356" s="1562"/>
      <c r="DH356" s="1562"/>
      <c r="DI356" s="1562"/>
      <c r="DJ356" s="1562"/>
      <c r="DK356" s="1562"/>
      <c r="DL356" s="1562"/>
      <c r="DM356" s="1562"/>
      <c r="DN356" s="1562"/>
      <c r="DO356" s="1562"/>
      <c r="DP356" s="1562"/>
      <c r="DQ356" s="1562"/>
      <c r="DR356" s="1562"/>
      <c r="DS356" s="1562"/>
      <c r="DT356" s="1562"/>
      <c r="DU356" s="1562"/>
      <c r="DV356" s="1562"/>
      <c r="DW356" s="1562"/>
      <c r="DX356" s="1562"/>
      <c r="DY356" s="1562"/>
      <c r="DZ356" s="1562"/>
      <c r="EA356" s="1562"/>
      <c r="EB356" s="1562"/>
      <c r="EC356" s="1562"/>
      <c r="ED356" s="1562"/>
      <c r="EE356" s="1562"/>
      <c r="EF356" s="1563"/>
      <c r="EG356" s="1570" t="str">
        <f>$AQ$166</f>
        <v>18 Mei 2022</v>
      </c>
      <c r="EH356" s="1571"/>
      <c r="EI356" s="1571"/>
      <c r="EJ356" s="1571"/>
      <c r="EK356" s="1571"/>
      <c r="EL356" s="1571"/>
      <c r="EM356" s="1571"/>
      <c r="EN356" s="1571"/>
      <c r="EO356" s="1571"/>
      <c r="EP356" s="1571"/>
      <c r="EQ356" s="1571"/>
      <c r="ER356" s="1571"/>
      <c r="ES356" s="1571"/>
      <c r="ET356" s="1571"/>
      <c r="EU356" s="1571"/>
      <c r="EV356" s="1572"/>
      <c r="EW356" s="1567" t="s">
        <v>870</v>
      </c>
      <c r="EX356" s="1568"/>
      <c r="EY356" s="1568"/>
      <c r="EZ356" s="1608" t="s">
        <v>1381</v>
      </c>
      <c r="FA356" s="1608"/>
      <c r="FB356" s="1608"/>
      <c r="FC356" s="1608"/>
      <c r="FD356" s="1608"/>
      <c r="FE356" s="1608"/>
      <c r="FF356" s="1608"/>
      <c r="FG356" s="1608"/>
      <c r="FH356" s="1608"/>
      <c r="FI356" s="1608"/>
      <c r="FJ356" s="1608"/>
      <c r="FK356" s="1608"/>
      <c r="FL356" s="1608"/>
      <c r="FM356" s="1608"/>
      <c r="FN356" s="1608"/>
      <c r="FO356" s="1608"/>
      <c r="FP356" s="1608"/>
      <c r="FQ356" s="1608"/>
      <c r="FR356" s="1608"/>
      <c r="FS356" s="1608"/>
      <c r="FT356" s="1608"/>
      <c r="FU356" s="1608"/>
      <c r="FV356" s="1609"/>
    </row>
    <row r="357" spans="3:178" ht="3.75" customHeight="1" x14ac:dyDescent="0.15">
      <c r="C357" s="1583" t="str">
        <f>$C$167</f>
        <v>Kabupaten Bandung, Kota Jakarta Timur dan Kota Jakarta Selatan</v>
      </c>
      <c r="D357" s="1584"/>
      <c r="E357" s="1584"/>
      <c r="F357" s="1584"/>
      <c r="G357" s="1584"/>
      <c r="H357" s="1584"/>
      <c r="I357" s="1584"/>
      <c r="J357" s="1584"/>
      <c r="K357" s="1584"/>
      <c r="L357" s="1584"/>
      <c r="M357" s="1584"/>
      <c r="N357" s="1584"/>
      <c r="O357" s="1584"/>
      <c r="P357" s="1584"/>
      <c r="Q357" s="1584"/>
      <c r="R357" s="1584"/>
      <c r="S357" s="1584"/>
      <c r="T357" s="1584"/>
      <c r="U357" s="1584"/>
      <c r="V357" s="1584"/>
      <c r="W357" s="1584"/>
      <c r="X357" s="1584"/>
      <c r="Y357" s="1584"/>
      <c r="Z357" s="1584"/>
      <c r="AA357" s="1584"/>
      <c r="AB357" s="1584"/>
      <c r="AC357" s="1584"/>
      <c r="AD357" s="1584"/>
      <c r="AE357" s="1584"/>
      <c r="AF357" s="1584"/>
      <c r="AG357" s="1584"/>
      <c r="AH357" s="1584"/>
      <c r="AI357" s="1584"/>
      <c r="AJ357" s="1584"/>
      <c r="AK357" s="1584"/>
      <c r="AL357" s="1584"/>
      <c r="AM357" s="1584"/>
      <c r="AN357" s="1584"/>
      <c r="AO357" s="1584"/>
      <c r="AP357" s="1585"/>
      <c r="AQ357" s="1573"/>
      <c r="AR357" s="1571"/>
      <c r="AS357" s="1571"/>
      <c r="AT357" s="1571"/>
      <c r="AU357" s="1571"/>
      <c r="AV357" s="1571"/>
      <c r="AW357" s="1571"/>
      <c r="AX357" s="1571"/>
      <c r="AY357" s="1571"/>
      <c r="AZ357" s="1571"/>
      <c r="BA357" s="1571"/>
      <c r="BB357" s="1571"/>
      <c r="BC357" s="1571"/>
      <c r="BD357" s="1571"/>
      <c r="BE357" s="1571"/>
      <c r="BF357" s="1572"/>
      <c r="BG357" s="1567"/>
      <c r="BH357" s="1568"/>
      <c r="BI357" s="1568"/>
      <c r="BJ357" s="1608"/>
      <c r="BK357" s="1608"/>
      <c r="BL357" s="1608"/>
      <c r="BM357" s="1608"/>
      <c r="BN357" s="1608"/>
      <c r="BO357" s="1608"/>
      <c r="BP357" s="1608"/>
      <c r="BQ357" s="1608"/>
      <c r="BR357" s="1608"/>
      <c r="BS357" s="1608"/>
      <c r="BT357" s="1608"/>
      <c r="BU357" s="1608"/>
      <c r="BV357" s="1608"/>
      <c r="BW357" s="1608"/>
      <c r="BX357" s="1608"/>
      <c r="BY357" s="1608"/>
      <c r="BZ357" s="1608"/>
      <c r="CA357" s="1608"/>
      <c r="CB357" s="1608"/>
      <c r="CC357" s="1608"/>
      <c r="CD357" s="1608"/>
      <c r="CE357" s="1608"/>
      <c r="CF357" s="1609"/>
      <c r="CS357" s="1583" t="str">
        <f>$C$167</f>
        <v>Kabupaten Bandung, Kota Jakarta Timur dan Kota Jakarta Selatan</v>
      </c>
      <c r="CT357" s="1584"/>
      <c r="CU357" s="1584"/>
      <c r="CV357" s="1584"/>
      <c r="CW357" s="1584"/>
      <c r="CX357" s="1584"/>
      <c r="CY357" s="1584"/>
      <c r="CZ357" s="1584"/>
      <c r="DA357" s="1584"/>
      <c r="DB357" s="1584"/>
      <c r="DC357" s="1584"/>
      <c r="DD357" s="1584"/>
      <c r="DE357" s="1584"/>
      <c r="DF357" s="1584"/>
      <c r="DG357" s="1584"/>
      <c r="DH357" s="1584"/>
      <c r="DI357" s="1584"/>
      <c r="DJ357" s="1584"/>
      <c r="DK357" s="1584"/>
      <c r="DL357" s="1584"/>
      <c r="DM357" s="1584"/>
      <c r="DN357" s="1584"/>
      <c r="DO357" s="1584"/>
      <c r="DP357" s="1584"/>
      <c r="DQ357" s="1584"/>
      <c r="DR357" s="1584"/>
      <c r="DS357" s="1584"/>
      <c r="DT357" s="1584"/>
      <c r="DU357" s="1584"/>
      <c r="DV357" s="1584"/>
      <c r="DW357" s="1584"/>
      <c r="DX357" s="1584"/>
      <c r="DY357" s="1584"/>
      <c r="DZ357" s="1584"/>
      <c r="EA357" s="1584"/>
      <c r="EB357" s="1584"/>
      <c r="EC357" s="1584"/>
      <c r="ED357" s="1584"/>
      <c r="EE357" s="1584"/>
      <c r="EF357" s="1585"/>
      <c r="EG357" s="1573"/>
      <c r="EH357" s="1571"/>
      <c r="EI357" s="1571"/>
      <c r="EJ357" s="1571"/>
      <c r="EK357" s="1571"/>
      <c r="EL357" s="1571"/>
      <c r="EM357" s="1571"/>
      <c r="EN357" s="1571"/>
      <c r="EO357" s="1571"/>
      <c r="EP357" s="1571"/>
      <c r="EQ357" s="1571"/>
      <c r="ER357" s="1571"/>
      <c r="ES357" s="1571"/>
      <c r="ET357" s="1571"/>
      <c r="EU357" s="1571"/>
      <c r="EV357" s="1572"/>
      <c r="EW357" s="1567"/>
      <c r="EX357" s="1568"/>
      <c r="EY357" s="1568"/>
      <c r="EZ357" s="1608"/>
      <c r="FA357" s="1608"/>
      <c r="FB357" s="1608"/>
      <c r="FC357" s="1608"/>
      <c r="FD357" s="1608"/>
      <c r="FE357" s="1608"/>
      <c r="FF357" s="1608"/>
      <c r="FG357" s="1608"/>
      <c r="FH357" s="1608"/>
      <c r="FI357" s="1608"/>
      <c r="FJ357" s="1608"/>
      <c r="FK357" s="1608"/>
      <c r="FL357" s="1608"/>
      <c r="FM357" s="1608"/>
      <c r="FN357" s="1608"/>
      <c r="FO357" s="1608"/>
      <c r="FP357" s="1608"/>
      <c r="FQ357" s="1608"/>
      <c r="FR357" s="1608"/>
      <c r="FS357" s="1608"/>
      <c r="FT357" s="1608"/>
      <c r="FU357" s="1608"/>
      <c r="FV357" s="1609"/>
    </row>
    <row r="358" spans="3:178" ht="3.75" customHeight="1" x14ac:dyDescent="0.15">
      <c r="C358" s="1583"/>
      <c r="D358" s="1584"/>
      <c r="E358" s="1584"/>
      <c r="F358" s="1584"/>
      <c r="G358" s="1584"/>
      <c r="H358" s="1584"/>
      <c r="I358" s="1584"/>
      <c r="J358" s="1584"/>
      <c r="K358" s="1584"/>
      <c r="L358" s="1584"/>
      <c r="M358" s="1584"/>
      <c r="N358" s="1584"/>
      <c r="O358" s="1584"/>
      <c r="P358" s="1584"/>
      <c r="Q358" s="1584"/>
      <c r="R358" s="1584"/>
      <c r="S358" s="1584"/>
      <c r="T358" s="1584"/>
      <c r="U358" s="1584"/>
      <c r="V358" s="1584"/>
      <c r="W358" s="1584"/>
      <c r="X358" s="1584"/>
      <c r="Y358" s="1584"/>
      <c r="Z358" s="1584"/>
      <c r="AA358" s="1584"/>
      <c r="AB358" s="1584"/>
      <c r="AC358" s="1584"/>
      <c r="AD358" s="1584"/>
      <c r="AE358" s="1584"/>
      <c r="AF358" s="1584"/>
      <c r="AG358" s="1584"/>
      <c r="AH358" s="1584"/>
      <c r="AI358" s="1584"/>
      <c r="AJ358" s="1584"/>
      <c r="AK358" s="1584"/>
      <c r="AL358" s="1584"/>
      <c r="AM358" s="1584"/>
      <c r="AN358" s="1584"/>
      <c r="AO358" s="1584"/>
      <c r="AP358" s="1585"/>
      <c r="AQ358" s="1573"/>
      <c r="AR358" s="1571"/>
      <c r="AS358" s="1571"/>
      <c r="AT358" s="1571"/>
      <c r="AU358" s="1571"/>
      <c r="AV358" s="1571"/>
      <c r="AW358" s="1571"/>
      <c r="AX358" s="1571"/>
      <c r="AY358" s="1571"/>
      <c r="AZ358" s="1571"/>
      <c r="BA358" s="1571"/>
      <c r="BB358" s="1571"/>
      <c r="BC358" s="1571"/>
      <c r="BD358" s="1571"/>
      <c r="BE358" s="1571"/>
      <c r="BF358" s="1572"/>
      <c r="BG358" s="1567"/>
      <c r="BH358" s="1568"/>
      <c r="BI358" s="1568"/>
      <c r="BJ358" s="1608"/>
      <c r="BK358" s="1608"/>
      <c r="BL358" s="1608"/>
      <c r="BM358" s="1608"/>
      <c r="BN358" s="1608"/>
      <c r="BO358" s="1608"/>
      <c r="BP358" s="1608"/>
      <c r="BQ358" s="1608"/>
      <c r="BR358" s="1608"/>
      <c r="BS358" s="1608"/>
      <c r="BT358" s="1608"/>
      <c r="BU358" s="1608"/>
      <c r="BV358" s="1608"/>
      <c r="BW358" s="1608"/>
      <c r="BX358" s="1608"/>
      <c r="BY358" s="1608"/>
      <c r="BZ358" s="1608"/>
      <c r="CA358" s="1608"/>
      <c r="CB358" s="1608"/>
      <c r="CC358" s="1608"/>
      <c r="CD358" s="1608"/>
      <c r="CE358" s="1608"/>
      <c r="CF358" s="1609"/>
      <c r="CS358" s="1583"/>
      <c r="CT358" s="1584"/>
      <c r="CU358" s="1584"/>
      <c r="CV358" s="1584"/>
      <c r="CW358" s="1584"/>
      <c r="CX358" s="1584"/>
      <c r="CY358" s="1584"/>
      <c r="CZ358" s="1584"/>
      <c r="DA358" s="1584"/>
      <c r="DB358" s="1584"/>
      <c r="DC358" s="1584"/>
      <c r="DD358" s="1584"/>
      <c r="DE358" s="1584"/>
      <c r="DF358" s="1584"/>
      <c r="DG358" s="1584"/>
      <c r="DH358" s="1584"/>
      <c r="DI358" s="1584"/>
      <c r="DJ358" s="1584"/>
      <c r="DK358" s="1584"/>
      <c r="DL358" s="1584"/>
      <c r="DM358" s="1584"/>
      <c r="DN358" s="1584"/>
      <c r="DO358" s="1584"/>
      <c r="DP358" s="1584"/>
      <c r="DQ358" s="1584"/>
      <c r="DR358" s="1584"/>
      <c r="DS358" s="1584"/>
      <c r="DT358" s="1584"/>
      <c r="DU358" s="1584"/>
      <c r="DV358" s="1584"/>
      <c r="DW358" s="1584"/>
      <c r="DX358" s="1584"/>
      <c r="DY358" s="1584"/>
      <c r="DZ358" s="1584"/>
      <c r="EA358" s="1584"/>
      <c r="EB358" s="1584"/>
      <c r="EC358" s="1584"/>
      <c r="ED358" s="1584"/>
      <c r="EE358" s="1584"/>
      <c r="EF358" s="1585"/>
      <c r="EG358" s="1573"/>
      <c r="EH358" s="1571"/>
      <c r="EI358" s="1571"/>
      <c r="EJ358" s="1571"/>
      <c r="EK358" s="1571"/>
      <c r="EL358" s="1571"/>
      <c r="EM358" s="1571"/>
      <c r="EN358" s="1571"/>
      <c r="EO358" s="1571"/>
      <c r="EP358" s="1571"/>
      <c r="EQ358" s="1571"/>
      <c r="ER358" s="1571"/>
      <c r="ES358" s="1571"/>
      <c r="ET358" s="1571"/>
      <c r="EU358" s="1571"/>
      <c r="EV358" s="1572"/>
      <c r="EW358" s="1567"/>
      <c r="EX358" s="1568"/>
      <c r="EY358" s="1568"/>
      <c r="EZ358" s="1608"/>
      <c r="FA358" s="1608"/>
      <c r="FB358" s="1608"/>
      <c r="FC358" s="1608"/>
      <c r="FD358" s="1608"/>
      <c r="FE358" s="1608"/>
      <c r="FF358" s="1608"/>
      <c r="FG358" s="1608"/>
      <c r="FH358" s="1608"/>
      <c r="FI358" s="1608"/>
      <c r="FJ358" s="1608"/>
      <c r="FK358" s="1608"/>
      <c r="FL358" s="1608"/>
      <c r="FM358" s="1608"/>
      <c r="FN358" s="1608"/>
      <c r="FO358" s="1608"/>
      <c r="FP358" s="1608"/>
      <c r="FQ358" s="1608"/>
      <c r="FR358" s="1608"/>
      <c r="FS358" s="1608"/>
      <c r="FT358" s="1608"/>
      <c r="FU358" s="1608"/>
      <c r="FV358" s="1609"/>
    </row>
    <row r="359" spans="3:178" ht="3.75" customHeight="1" x14ac:dyDescent="0.15">
      <c r="C359" s="1583"/>
      <c r="D359" s="1584"/>
      <c r="E359" s="1584"/>
      <c r="F359" s="1584"/>
      <c r="G359" s="1584"/>
      <c r="H359" s="1584"/>
      <c r="I359" s="1584"/>
      <c r="J359" s="1584"/>
      <c r="K359" s="1584"/>
      <c r="L359" s="1584"/>
      <c r="M359" s="1584"/>
      <c r="N359" s="1584"/>
      <c r="O359" s="1584"/>
      <c r="P359" s="1584"/>
      <c r="Q359" s="1584"/>
      <c r="R359" s="1584"/>
      <c r="S359" s="1584"/>
      <c r="T359" s="1584"/>
      <c r="U359" s="1584"/>
      <c r="V359" s="1584"/>
      <c r="W359" s="1584"/>
      <c r="X359" s="1584"/>
      <c r="Y359" s="1584"/>
      <c r="Z359" s="1584"/>
      <c r="AA359" s="1584"/>
      <c r="AB359" s="1584"/>
      <c r="AC359" s="1584"/>
      <c r="AD359" s="1584"/>
      <c r="AE359" s="1584"/>
      <c r="AF359" s="1584"/>
      <c r="AG359" s="1584"/>
      <c r="AH359" s="1584"/>
      <c r="AI359" s="1584"/>
      <c r="AJ359" s="1584"/>
      <c r="AK359" s="1584"/>
      <c r="AL359" s="1584"/>
      <c r="AM359" s="1584"/>
      <c r="AN359" s="1584"/>
      <c r="AO359" s="1584"/>
      <c r="AP359" s="1585"/>
      <c r="AQ359" s="1573"/>
      <c r="AR359" s="1571"/>
      <c r="AS359" s="1571"/>
      <c r="AT359" s="1571"/>
      <c r="AU359" s="1571"/>
      <c r="AV359" s="1571"/>
      <c r="AW359" s="1571"/>
      <c r="AX359" s="1571"/>
      <c r="AY359" s="1571"/>
      <c r="AZ359" s="1571"/>
      <c r="BA359" s="1571"/>
      <c r="BB359" s="1571"/>
      <c r="BC359" s="1571"/>
      <c r="BD359" s="1571"/>
      <c r="BE359" s="1571"/>
      <c r="BF359" s="1572"/>
      <c r="BG359" s="1567"/>
      <c r="BH359" s="1568"/>
      <c r="BI359" s="1568"/>
      <c r="BJ359" s="1608"/>
      <c r="BK359" s="1608"/>
      <c r="BL359" s="1608"/>
      <c r="BM359" s="1608"/>
      <c r="BN359" s="1608"/>
      <c r="BO359" s="1608"/>
      <c r="BP359" s="1608"/>
      <c r="BQ359" s="1608"/>
      <c r="BR359" s="1608"/>
      <c r="BS359" s="1608"/>
      <c r="BT359" s="1608"/>
      <c r="BU359" s="1608"/>
      <c r="BV359" s="1608"/>
      <c r="BW359" s="1608"/>
      <c r="BX359" s="1608"/>
      <c r="BY359" s="1608"/>
      <c r="BZ359" s="1608"/>
      <c r="CA359" s="1608"/>
      <c r="CB359" s="1608"/>
      <c r="CC359" s="1608"/>
      <c r="CD359" s="1608"/>
      <c r="CE359" s="1608"/>
      <c r="CF359" s="1609"/>
      <c r="CS359" s="1583"/>
      <c r="CT359" s="1584"/>
      <c r="CU359" s="1584"/>
      <c r="CV359" s="1584"/>
      <c r="CW359" s="1584"/>
      <c r="CX359" s="1584"/>
      <c r="CY359" s="1584"/>
      <c r="CZ359" s="1584"/>
      <c r="DA359" s="1584"/>
      <c r="DB359" s="1584"/>
      <c r="DC359" s="1584"/>
      <c r="DD359" s="1584"/>
      <c r="DE359" s="1584"/>
      <c r="DF359" s="1584"/>
      <c r="DG359" s="1584"/>
      <c r="DH359" s="1584"/>
      <c r="DI359" s="1584"/>
      <c r="DJ359" s="1584"/>
      <c r="DK359" s="1584"/>
      <c r="DL359" s="1584"/>
      <c r="DM359" s="1584"/>
      <c r="DN359" s="1584"/>
      <c r="DO359" s="1584"/>
      <c r="DP359" s="1584"/>
      <c r="DQ359" s="1584"/>
      <c r="DR359" s="1584"/>
      <c r="DS359" s="1584"/>
      <c r="DT359" s="1584"/>
      <c r="DU359" s="1584"/>
      <c r="DV359" s="1584"/>
      <c r="DW359" s="1584"/>
      <c r="DX359" s="1584"/>
      <c r="DY359" s="1584"/>
      <c r="DZ359" s="1584"/>
      <c r="EA359" s="1584"/>
      <c r="EB359" s="1584"/>
      <c r="EC359" s="1584"/>
      <c r="ED359" s="1584"/>
      <c r="EE359" s="1584"/>
      <c r="EF359" s="1585"/>
      <c r="EG359" s="1573"/>
      <c r="EH359" s="1571"/>
      <c r="EI359" s="1571"/>
      <c r="EJ359" s="1571"/>
      <c r="EK359" s="1571"/>
      <c r="EL359" s="1571"/>
      <c r="EM359" s="1571"/>
      <c r="EN359" s="1571"/>
      <c r="EO359" s="1571"/>
      <c r="EP359" s="1571"/>
      <c r="EQ359" s="1571"/>
      <c r="ER359" s="1571"/>
      <c r="ES359" s="1571"/>
      <c r="ET359" s="1571"/>
      <c r="EU359" s="1571"/>
      <c r="EV359" s="1572"/>
      <c r="EW359" s="1567"/>
      <c r="EX359" s="1568"/>
      <c r="EY359" s="1568"/>
      <c r="EZ359" s="1608"/>
      <c r="FA359" s="1608"/>
      <c r="FB359" s="1608"/>
      <c r="FC359" s="1608"/>
      <c r="FD359" s="1608"/>
      <c r="FE359" s="1608"/>
      <c r="FF359" s="1608"/>
      <c r="FG359" s="1608"/>
      <c r="FH359" s="1608"/>
      <c r="FI359" s="1608"/>
      <c r="FJ359" s="1608"/>
      <c r="FK359" s="1608"/>
      <c r="FL359" s="1608"/>
      <c r="FM359" s="1608"/>
      <c r="FN359" s="1608"/>
      <c r="FO359" s="1608"/>
      <c r="FP359" s="1608"/>
      <c r="FQ359" s="1608"/>
      <c r="FR359" s="1608"/>
      <c r="FS359" s="1608"/>
      <c r="FT359" s="1608"/>
      <c r="FU359" s="1608"/>
      <c r="FV359" s="1609"/>
    </row>
    <row r="360" spans="3:178" ht="3.75" customHeight="1" x14ac:dyDescent="0.15">
      <c r="C360" s="1583"/>
      <c r="D360" s="1584"/>
      <c r="E360" s="1584"/>
      <c r="F360" s="1584"/>
      <c r="G360" s="1584"/>
      <c r="H360" s="1584"/>
      <c r="I360" s="1584"/>
      <c r="J360" s="1584"/>
      <c r="K360" s="1584"/>
      <c r="L360" s="1584"/>
      <c r="M360" s="1584"/>
      <c r="N360" s="1584"/>
      <c r="O360" s="1584"/>
      <c r="P360" s="1584"/>
      <c r="Q360" s="1584"/>
      <c r="R360" s="1584"/>
      <c r="S360" s="1584"/>
      <c r="T360" s="1584"/>
      <c r="U360" s="1584"/>
      <c r="V360" s="1584"/>
      <c r="W360" s="1584"/>
      <c r="X360" s="1584"/>
      <c r="Y360" s="1584"/>
      <c r="Z360" s="1584"/>
      <c r="AA360" s="1584"/>
      <c r="AB360" s="1584"/>
      <c r="AC360" s="1584"/>
      <c r="AD360" s="1584"/>
      <c r="AE360" s="1584"/>
      <c r="AF360" s="1584"/>
      <c r="AG360" s="1584"/>
      <c r="AH360" s="1584"/>
      <c r="AI360" s="1584"/>
      <c r="AJ360" s="1584"/>
      <c r="AK360" s="1584"/>
      <c r="AL360" s="1584"/>
      <c r="AM360" s="1584"/>
      <c r="AN360" s="1584"/>
      <c r="AO360" s="1584"/>
      <c r="AP360" s="1585"/>
      <c r="AQ360" s="1573"/>
      <c r="AR360" s="1571"/>
      <c r="AS360" s="1571"/>
      <c r="AT360" s="1571"/>
      <c r="AU360" s="1571"/>
      <c r="AV360" s="1571"/>
      <c r="AW360" s="1571"/>
      <c r="AX360" s="1571"/>
      <c r="AY360" s="1571"/>
      <c r="AZ360" s="1571"/>
      <c r="BA360" s="1571"/>
      <c r="BB360" s="1571"/>
      <c r="BC360" s="1571"/>
      <c r="BD360" s="1571"/>
      <c r="BE360" s="1571"/>
      <c r="BF360" s="1572"/>
      <c r="BG360" s="1567" t="s">
        <v>1098</v>
      </c>
      <c r="BH360" s="1568"/>
      <c r="BI360" s="1568"/>
      <c r="BJ360" s="1608" t="s">
        <v>1379</v>
      </c>
      <c r="BK360" s="1608"/>
      <c r="BL360" s="1608"/>
      <c r="BM360" s="1608"/>
      <c r="BN360" s="1608"/>
      <c r="BO360" s="1608"/>
      <c r="BP360" s="1608"/>
      <c r="BQ360" s="1608"/>
      <c r="BR360" s="1608"/>
      <c r="BS360" s="1608"/>
      <c r="BT360" s="1608"/>
      <c r="BU360" s="1608"/>
      <c r="BV360" s="1608"/>
      <c r="BW360" s="1608"/>
      <c r="BX360" s="1608"/>
      <c r="BY360" s="1608"/>
      <c r="BZ360" s="1608"/>
      <c r="CA360" s="1608"/>
      <c r="CB360" s="1608"/>
      <c r="CC360" s="1608"/>
      <c r="CD360" s="1608"/>
      <c r="CE360" s="1608"/>
      <c r="CF360" s="1609"/>
      <c r="CS360" s="1583"/>
      <c r="CT360" s="1584"/>
      <c r="CU360" s="1584"/>
      <c r="CV360" s="1584"/>
      <c r="CW360" s="1584"/>
      <c r="CX360" s="1584"/>
      <c r="CY360" s="1584"/>
      <c r="CZ360" s="1584"/>
      <c r="DA360" s="1584"/>
      <c r="DB360" s="1584"/>
      <c r="DC360" s="1584"/>
      <c r="DD360" s="1584"/>
      <c r="DE360" s="1584"/>
      <c r="DF360" s="1584"/>
      <c r="DG360" s="1584"/>
      <c r="DH360" s="1584"/>
      <c r="DI360" s="1584"/>
      <c r="DJ360" s="1584"/>
      <c r="DK360" s="1584"/>
      <c r="DL360" s="1584"/>
      <c r="DM360" s="1584"/>
      <c r="DN360" s="1584"/>
      <c r="DO360" s="1584"/>
      <c r="DP360" s="1584"/>
      <c r="DQ360" s="1584"/>
      <c r="DR360" s="1584"/>
      <c r="DS360" s="1584"/>
      <c r="DT360" s="1584"/>
      <c r="DU360" s="1584"/>
      <c r="DV360" s="1584"/>
      <c r="DW360" s="1584"/>
      <c r="DX360" s="1584"/>
      <c r="DY360" s="1584"/>
      <c r="DZ360" s="1584"/>
      <c r="EA360" s="1584"/>
      <c r="EB360" s="1584"/>
      <c r="EC360" s="1584"/>
      <c r="ED360" s="1584"/>
      <c r="EE360" s="1584"/>
      <c r="EF360" s="1585"/>
      <c r="EG360" s="1573"/>
      <c r="EH360" s="1571"/>
      <c r="EI360" s="1571"/>
      <c r="EJ360" s="1571"/>
      <c r="EK360" s="1571"/>
      <c r="EL360" s="1571"/>
      <c r="EM360" s="1571"/>
      <c r="EN360" s="1571"/>
      <c r="EO360" s="1571"/>
      <c r="EP360" s="1571"/>
      <c r="EQ360" s="1571"/>
      <c r="ER360" s="1571"/>
      <c r="ES360" s="1571"/>
      <c r="ET360" s="1571"/>
      <c r="EU360" s="1571"/>
      <c r="EV360" s="1572"/>
      <c r="EW360" s="1567" t="s">
        <v>1098</v>
      </c>
      <c r="EX360" s="1568"/>
      <c r="EY360" s="1568"/>
      <c r="EZ360" s="1608" t="s">
        <v>1382</v>
      </c>
      <c r="FA360" s="1608"/>
      <c r="FB360" s="1608"/>
      <c r="FC360" s="1608"/>
      <c r="FD360" s="1608"/>
      <c r="FE360" s="1608"/>
      <c r="FF360" s="1608"/>
      <c r="FG360" s="1608"/>
      <c r="FH360" s="1608"/>
      <c r="FI360" s="1608"/>
      <c r="FJ360" s="1608"/>
      <c r="FK360" s="1608"/>
      <c r="FL360" s="1608"/>
      <c r="FM360" s="1608"/>
      <c r="FN360" s="1608"/>
      <c r="FO360" s="1608"/>
      <c r="FP360" s="1608"/>
      <c r="FQ360" s="1608"/>
      <c r="FR360" s="1608"/>
      <c r="FS360" s="1608"/>
      <c r="FT360" s="1608"/>
      <c r="FU360" s="1608"/>
      <c r="FV360" s="1609"/>
    </row>
    <row r="361" spans="3:178" ht="3.75" customHeight="1" x14ac:dyDescent="0.15">
      <c r="C361" s="1583"/>
      <c r="D361" s="1584"/>
      <c r="E361" s="1584"/>
      <c r="F361" s="1584"/>
      <c r="G361" s="1584"/>
      <c r="H361" s="1584"/>
      <c r="I361" s="1584"/>
      <c r="J361" s="1584"/>
      <c r="K361" s="1584"/>
      <c r="L361" s="1584"/>
      <c r="M361" s="1584"/>
      <c r="N361" s="1584"/>
      <c r="O361" s="1584"/>
      <c r="P361" s="1584"/>
      <c r="Q361" s="1584"/>
      <c r="R361" s="1584"/>
      <c r="S361" s="1584"/>
      <c r="T361" s="1584"/>
      <c r="U361" s="1584"/>
      <c r="V361" s="1584"/>
      <c r="W361" s="1584"/>
      <c r="X361" s="1584"/>
      <c r="Y361" s="1584"/>
      <c r="Z361" s="1584"/>
      <c r="AA361" s="1584"/>
      <c r="AB361" s="1584"/>
      <c r="AC361" s="1584"/>
      <c r="AD361" s="1584"/>
      <c r="AE361" s="1584"/>
      <c r="AF361" s="1584"/>
      <c r="AG361" s="1584"/>
      <c r="AH361" s="1584"/>
      <c r="AI361" s="1584"/>
      <c r="AJ361" s="1584"/>
      <c r="AK361" s="1584"/>
      <c r="AL361" s="1584"/>
      <c r="AM361" s="1584"/>
      <c r="AN361" s="1584"/>
      <c r="AO361" s="1584"/>
      <c r="AP361" s="1585"/>
      <c r="AQ361" s="1573"/>
      <c r="AR361" s="1571"/>
      <c r="AS361" s="1571"/>
      <c r="AT361" s="1571"/>
      <c r="AU361" s="1571"/>
      <c r="AV361" s="1571"/>
      <c r="AW361" s="1571"/>
      <c r="AX361" s="1571"/>
      <c r="AY361" s="1571"/>
      <c r="AZ361" s="1571"/>
      <c r="BA361" s="1571"/>
      <c r="BB361" s="1571"/>
      <c r="BC361" s="1571"/>
      <c r="BD361" s="1571"/>
      <c r="BE361" s="1571"/>
      <c r="BF361" s="1572"/>
      <c r="BG361" s="1567"/>
      <c r="BH361" s="1568"/>
      <c r="BI361" s="1568"/>
      <c r="BJ361" s="1608"/>
      <c r="BK361" s="1608"/>
      <c r="BL361" s="1608"/>
      <c r="BM361" s="1608"/>
      <c r="BN361" s="1608"/>
      <c r="BO361" s="1608"/>
      <c r="BP361" s="1608"/>
      <c r="BQ361" s="1608"/>
      <c r="BR361" s="1608"/>
      <c r="BS361" s="1608"/>
      <c r="BT361" s="1608"/>
      <c r="BU361" s="1608"/>
      <c r="BV361" s="1608"/>
      <c r="BW361" s="1608"/>
      <c r="BX361" s="1608"/>
      <c r="BY361" s="1608"/>
      <c r="BZ361" s="1608"/>
      <c r="CA361" s="1608"/>
      <c r="CB361" s="1608"/>
      <c r="CC361" s="1608"/>
      <c r="CD361" s="1608"/>
      <c r="CE361" s="1608"/>
      <c r="CF361" s="1609"/>
      <c r="CS361" s="1583"/>
      <c r="CT361" s="1584"/>
      <c r="CU361" s="1584"/>
      <c r="CV361" s="1584"/>
      <c r="CW361" s="1584"/>
      <c r="CX361" s="1584"/>
      <c r="CY361" s="1584"/>
      <c r="CZ361" s="1584"/>
      <c r="DA361" s="1584"/>
      <c r="DB361" s="1584"/>
      <c r="DC361" s="1584"/>
      <c r="DD361" s="1584"/>
      <c r="DE361" s="1584"/>
      <c r="DF361" s="1584"/>
      <c r="DG361" s="1584"/>
      <c r="DH361" s="1584"/>
      <c r="DI361" s="1584"/>
      <c r="DJ361" s="1584"/>
      <c r="DK361" s="1584"/>
      <c r="DL361" s="1584"/>
      <c r="DM361" s="1584"/>
      <c r="DN361" s="1584"/>
      <c r="DO361" s="1584"/>
      <c r="DP361" s="1584"/>
      <c r="DQ361" s="1584"/>
      <c r="DR361" s="1584"/>
      <c r="DS361" s="1584"/>
      <c r="DT361" s="1584"/>
      <c r="DU361" s="1584"/>
      <c r="DV361" s="1584"/>
      <c r="DW361" s="1584"/>
      <c r="DX361" s="1584"/>
      <c r="DY361" s="1584"/>
      <c r="DZ361" s="1584"/>
      <c r="EA361" s="1584"/>
      <c r="EB361" s="1584"/>
      <c r="EC361" s="1584"/>
      <c r="ED361" s="1584"/>
      <c r="EE361" s="1584"/>
      <c r="EF361" s="1585"/>
      <c r="EG361" s="1573"/>
      <c r="EH361" s="1571"/>
      <c r="EI361" s="1571"/>
      <c r="EJ361" s="1571"/>
      <c r="EK361" s="1571"/>
      <c r="EL361" s="1571"/>
      <c r="EM361" s="1571"/>
      <c r="EN361" s="1571"/>
      <c r="EO361" s="1571"/>
      <c r="EP361" s="1571"/>
      <c r="EQ361" s="1571"/>
      <c r="ER361" s="1571"/>
      <c r="ES361" s="1571"/>
      <c r="ET361" s="1571"/>
      <c r="EU361" s="1571"/>
      <c r="EV361" s="1572"/>
      <c r="EW361" s="1567"/>
      <c r="EX361" s="1568"/>
      <c r="EY361" s="1568"/>
      <c r="EZ361" s="1608"/>
      <c r="FA361" s="1608"/>
      <c r="FB361" s="1608"/>
      <c r="FC361" s="1608"/>
      <c r="FD361" s="1608"/>
      <c r="FE361" s="1608"/>
      <c r="FF361" s="1608"/>
      <c r="FG361" s="1608"/>
      <c r="FH361" s="1608"/>
      <c r="FI361" s="1608"/>
      <c r="FJ361" s="1608"/>
      <c r="FK361" s="1608"/>
      <c r="FL361" s="1608"/>
      <c r="FM361" s="1608"/>
      <c r="FN361" s="1608"/>
      <c r="FO361" s="1608"/>
      <c r="FP361" s="1608"/>
      <c r="FQ361" s="1608"/>
      <c r="FR361" s="1608"/>
      <c r="FS361" s="1608"/>
      <c r="FT361" s="1608"/>
      <c r="FU361" s="1608"/>
      <c r="FV361" s="1609"/>
    </row>
    <row r="362" spans="3:178" ht="3.75" customHeight="1" x14ac:dyDescent="0.15">
      <c r="C362" s="1583"/>
      <c r="D362" s="1584"/>
      <c r="E362" s="1584"/>
      <c r="F362" s="1584"/>
      <c r="G362" s="1584"/>
      <c r="H362" s="1584"/>
      <c r="I362" s="1584"/>
      <c r="J362" s="1584"/>
      <c r="K362" s="1584"/>
      <c r="L362" s="1584"/>
      <c r="M362" s="1584"/>
      <c r="N362" s="1584"/>
      <c r="O362" s="1584"/>
      <c r="P362" s="1584"/>
      <c r="Q362" s="1584"/>
      <c r="R362" s="1584"/>
      <c r="S362" s="1584"/>
      <c r="T362" s="1584"/>
      <c r="U362" s="1584"/>
      <c r="V362" s="1584"/>
      <c r="W362" s="1584"/>
      <c r="X362" s="1584"/>
      <c r="Y362" s="1584"/>
      <c r="Z362" s="1584"/>
      <c r="AA362" s="1584"/>
      <c r="AB362" s="1584"/>
      <c r="AC362" s="1584"/>
      <c r="AD362" s="1584"/>
      <c r="AE362" s="1584"/>
      <c r="AF362" s="1584"/>
      <c r="AG362" s="1584"/>
      <c r="AH362" s="1584"/>
      <c r="AI362" s="1584"/>
      <c r="AJ362" s="1584"/>
      <c r="AK362" s="1584"/>
      <c r="AL362" s="1584"/>
      <c r="AM362" s="1584"/>
      <c r="AN362" s="1584"/>
      <c r="AO362" s="1584"/>
      <c r="AP362" s="1585"/>
      <c r="AQ362" s="1573"/>
      <c r="AR362" s="1571"/>
      <c r="AS362" s="1571"/>
      <c r="AT362" s="1571"/>
      <c r="AU362" s="1571"/>
      <c r="AV362" s="1571"/>
      <c r="AW362" s="1571"/>
      <c r="AX362" s="1571"/>
      <c r="AY362" s="1571"/>
      <c r="AZ362" s="1571"/>
      <c r="BA362" s="1571"/>
      <c r="BB362" s="1571"/>
      <c r="BC362" s="1571"/>
      <c r="BD362" s="1571"/>
      <c r="BE362" s="1571"/>
      <c r="BF362" s="1572"/>
      <c r="BG362" s="1567"/>
      <c r="BH362" s="1568"/>
      <c r="BI362" s="1568"/>
      <c r="BJ362" s="1608"/>
      <c r="BK362" s="1608"/>
      <c r="BL362" s="1608"/>
      <c r="BM362" s="1608"/>
      <c r="BN362" s="1608"/>
      <c r="BO362" s="1608"/>
      <c r="BP362" s="1608"/>
      <c r="BQ362" s="1608"/>
      <c r="BR362" s="1608"/>
      <c r="BS362" s="1608"/>
      <c r="BT362" s="1608"/>
      <c r="BU362" s="1608"/>
      <c r="BV362" s="1608"/>
      <c r="BW362" s="1608"/>
      <c r="BX362" s="1608"/>
      <c r="BY362" s="1608"/>
      <c r="BZ362" s="1608"/>
      <c r="CA362" s="1608"/>
      <c r="CB362" s="1608"/>
      <c r="CC362" s="1608"/>
      <c r="CD362" s="1608"/>
      <c r="CE362" s="1608"/>
      <c r="CF362" s="1609"/>
      <c r="CS362" s="1583"/>
      <c r="CT362" s="1584"/>
      <c r="CU362" s="1584"/>
      <c r="CV362" s="1584"/>
      <c r="CW362" s="1584"/>
      <c r="CX362" s="1584"/>
      <c r="CY362" s="1584"/>
      <c r="CZ362" s="1584"/>
      <c r="DA362" s="1584"/>
      <c r="DB362" s="1584"/>
      <c r="DC362" s="1584"/>
      <c r="DD362" s="1584"/>
      <c r="DE362" s="1584"/>
      <c r="DF362" s="1584"/>
      <c r="DG362" s="1584"/>
      <c r="DH362" s="1584"/>
      <c r="DI362" s="1584"/>
      <c r="DJ362" s="1584"/>
      <c r="DK362" s="1584"/>
      <c r="DL362" s="1584"/>
      <c r="DM362" s="1584"/>
      <c r="DN362" s="1584"/>
      <c r="DO362" s="1584"/>
      <c r="DP362" s="1584"/>
      <c r="DQ362" s="1584"/>
      <c r="DR362" s="1584"/>
      <c r="DS362" s="1584"/>
      <c r="DT362" s="1584"/>
      <c r="DU362" s="1584"/>
      <c r="DV362" s="1584"/>
      <c r="DW362" s="1584"/>
      <c r="DX362" s="1584"/>
      <c r="DY362" s="1584"/>
      <c r="DZ362" s="1584"/>
      <c r="EA362" s="1584"/>
      <c r="EB362" s="1584"/>
      <c r="EC362" s="1584"/>
      <c r="ED362" s="1584"/>
      <c r="EE362" s="1584"/>
      <c r="EF362" s="1585"/>
      <c r="EG362" s="1573"/>
      <c r="EH362" s="1571"/>
      <c r="EI362" s="1571"/>
      <c r="EJ362" s="1571"/>
      <c r="EK362" s="1571"/>
      <c r="EL362" s="1571"/>
      <c r="EM362" s="1571"/>
      <c r="EN362" s="1571"/>
      <c r="EO362" s="1571"/>
      <c r="EP362" s="1571"/>
      <c r="EQ362" s="1571"/>
      <c r="ER362" s="1571"/>
      <c r="ES362" s="1571"/>
      <c r="ET362" s="1571"/>
      <c r="EU362" s="1571"/>
      <c r="EV362" s="1572"/>
      <c r="EW362" s="1567"/>
      <c r="EX362" s="1568"/>
      <c r="EY362" s="1568"/>
      <c r="EZ362" s="1608"/>
      <c r="FA362" s="1608"/>
      <c r="FB362" s="1608"/>
      <c r="FC362" s="1608"/>
      <c r="FD362" s="1608"/>
      <c r="FE362" s="1608"/>
      <c r="FF362" s="1608"/>
      <c r="FG362" s="1608"/>
      <c r="FH362" s="1608"/>
      <c r="FI362" s="1608"/>
      <c r="FJ362" s="1608"/>
      <c r="FK362" s="1608"/>
      <c r="FL362" s="1608"/>
      <c r="FM362" s="1608"/>
      <c r="FN362" s="1608"/>
      <c r="FO362" s="1608"/>
      <c r="FP362" s="1608"/>
      <c r="FQ362" s="1608"/>
      <c r="FR362" s="1608"/>
      <c r="FS362" s="1608"/>
      <c r="FT362" s="1608"/>
      <c r="FU362" s="1608"/>
      <c r="FV362" s="1609"/>
    </row>
    <row r="363" spans="3:178" ht="3.75" customHeight="1" x14ac:dyDescent="0.15">
      <c r="C363" s="1583"/>
      <c r="D363" s="1584"/>
      <c r="E363" s="1584"/>
      <c r="F363" s="1584"/>
      <c r="G363" s="1584"/>
      <c r="H363" s="1584"/>
      <c r="I363" s="1584"/>
      <c r="J363" s="1584"/>
      <c r="K363" s="1584"/>
      <c r="L363" s="1584"/>
      <c r="M363" s="1584"/>
      <c r="N363" s="1584"/>
      <c r="O363" s="1584"/>
      <c r="P363" s="1584"/>
      <c r="Q363" s="1584"/>
      <c r="R363" s="1584"/>
      <c r="S363" s="1584"/>
      <c r="T363" s="1584"/>
      <c r="U363" s="1584"/>
      <c r="V363" s="1584"/>
      <c r="W363" s="1584"/>
      <c r="X363" s="1584"/>
      <c r="Y363" s="1584"/>
      <c r="Z363" s="1584"/>
      <c r="AA363" s="1584"/>
      <c r="AB363" s="1584"/>
      <c r="AC363" s="1584"/>
      <c r="AD363" s="1584"/>
      <c r="AE363" s="1584"/>
      <c r="AF363" s="1584"/>
      <c r="AG363" s="1584"/>
      <c r="AH363" s="1584"/>
      <c r="AI363" s="1584"/>
      <c r="AJ363" s="1584"/>
      <c r="AK363" s="1584"/>
      <c r="AL363" s="1584"/>
      <c r="AM363" s="1584"/>
      <c r="AN363" s="1584"/>
      <c r="AO363" s="1584"/>
      <c r="AP363" s="1585"/>
      <c r="AQ363" s="1574"/>
      <c r="AR363" s="1575"/>
      <c r="AS363" s="1575"/>
      <c r="AT363" s="1575"/>
      <c r="AU363" s="1575"/>
      <c r="AV363" s="1575"/>
      <c r="AW363" s="1575"/>
      <c r="AX363" s="1575"/>
      <c r="AY363" s="1575"/>
      <c r="AZ363" s="1575"/>
      <c r="BA363" s="1575"/>
      <c r="BB363" s="1575"/>
      <c r="BC363" s="1575"/>
      <c r="BD363" s="1575"/>
      <c r="BE363" s="1575"/>
      <c r="BF363" s="1576"/>
      <c r="BG363" s="1593"/>
      <c r="BH363" s="1594"/>
      <c r="BI363" s="1594"/>
      <c r="BJ363" s="1610"/>
      <c r="BK363" s="1610"/>
      <c r="BL363" s="1610"/>
      <c r="BM363" s="1610"/>
      <c r="BN363" s="1610"/>
      <c r="BO363" s="1610"/>
      <c r="BP363" s="1610"/>
      <c r="BQ363" s="1610"/>
      <c r="BR363" s="1610"/>
      <c r="BS363" s="1610"/>
      <c r="BT363" s="1610"/>
      <c r="BU363" s="1610"/>
      <c r="BV363" s="1610"/>
      <c r="BW363" s="1610"/>
      <c r="BX363" s="1610"/>
      <c r="BY363" s="1610"/>
      <c r="BZ363" s="1610"/>
      <c r="CA363" s="1610"/>
      <c r="CB363" s="1610"/>
      <c r="CC363" s="1610"/>
      <c r="CD363" s="1610"/>
      <c r="CE363" s="1610"/>
      <c r="CF363" s="1611"/>
      <c r="CS363" s="1583"/>
      <c r="CT363" s="1584"/>
      <c r="CU363" s="1584"/>
      <c r="CV363" s="1584"/>
      <c r="CW363" s="1584"/>
      <c r="CX363" s="1584"/>
      <c r="CY363" s="1584"/>
      <c r="CZ363" s="1584"/>
      <c r="DA363" s="1584"/>
      <c r="DB363" s="1584"/>
      <c r="DC363" s="1584"/>
      <c r="DD363" s="1584"/>
      <c r="DE363" s="1584"/>
      <c r="DF363" s="1584"/>
      <c r="DG363" s="1584"/>
      <c r="DH363" s="1584"/>
      <c r="DI363" s="1584"/>
      <c r="DJ363" s="1584"/>
      <c r="DK363" s="1584"/>
      <c r="DL363" s="1584"/>
      <c r="DM363" s="1584"/>
      <c r="DN363" s="1584"/>
      <c r="DO363" s="1584"/>
      <c r="DP363" s="1584"/>
      <c r="DQ363" s="1584"/>
      <c r="DR363" s="1584"/>
      <c r="DS363" s="1584"/>
      <c r="DT363" s="1584"/>
      <c r="DU363" s="1584"/>
      <c r="DV363" s="1584"/>
      <c r="DW363" s="1584"/>
      <c r="DX363" s="1584"/>
      <c r="DY363" s="1584"/>
      <c r="DZ363" s="1584"/>
      <c r="EA363" s="1584"/>
      <c r="EB363" s="1584"/>
      <c r="EC363" s="1584"/>
      <c r="ED363" s="1584"/>
      <c r="EE363" s="1584"/>
      <c r="EF363" s="1585"/>
      <c r="EG363" s="1574"/>
      <c r="EH363" s="1575"/>
      <c r="EI363" s="1575"/>
      <c r="EJ363" s="1575"/>
      <c r="EK363" s="1575"/>
      <c r="EL363" s="1575"/>
      <c r="EM363" s="1575"/>
      <c r="EN363" s="1575"/>
      <c r="EO363" s="1575"/>
      <c r="EP363" s="1575"/>
      <c r="EQ363" s="1575"/>
      <c r="ER363" s="1575"/>
      <c r="ES363" s="1575"/>
      <c r="ET363" s="1575"/>
      <c r="EU363" s="1575"/>
      <c r="EV363" s="1576"/>
      <c r="EW363" s="1593"/>
      <c r="EX363" s="1594"/>
      <c r="EY363" s="1594"/>
      <c r="EZ363" s="1610"/>
      <c r="FA363" s="1610"/>
      <c r="FB363" s="1610"/>
      <c r="FC363" s="1610"/>
      <c r="FD363" s="1610"/>
      <c r="FE363" s="1610"/>
      <c r="FF363" s="1610"/>
      <c r="FG363" s="1610"/>
      <c r="FH363" s="1610"/>
      <c r="FI363" s="1610"/>
      <c r="FJ363" s="1610"/>
      <c r="FK363" s="1610"/>
      <c r="FL363" s="1610"/>
      <c r="FM363" s="1610"/>
      <c r="FN363" s="1610"/>
      <c r="FO363" s="1610"/>
      <c r="FP363" s="1610"/>
      <c r="FQ363" s="1610"/>
      <c r="FR363" s="1610"/>
      <c r="FS363" s="1610"/>
      <c r="FT363" s="1610"/>
      <c r="FU363" s="1610"/>
      <c r="FV363" s="1611"/>
    </row>
    <row r="364" spans="3:178" ht="3.75" customHeight="1" x14ac:dyDescent="0.15">
      <c r="C364" s="1583"/>
      <c r="D364" s="1584"/>
      <c r="E364" s="1584"/>
      <c r="F364" s="1584"/>
      <c r="G364" s="1584"/>
      <c r="H364" s="1584"/>
      <c r="I364" s="1584"/>
      <c r="J364" s="1584"/>
      <c r="K364" s="1584"/>
      <c r="L364" s="1584"/>
      <c r="M364" s="1584"/>
      <c r="N364" s="1584"/>
      <c r="O364" s="1584"/>
      <c r="P364" s="1584"/>
      <c r="Q364" s="1584"/>
      <c r="R364" s="1584"/>
      <c r="S364" s="1584"/>
      <c r="T364" s="1584"/>
      <c r="U364" s="1584"/>
      <c r="V364" s="1584"/>
      <c r="W364" s="1584"/>
      <c r="X364" s="1584"/>
      <c r="Y364" s="1584"/>
      <c r="Z364" s="1584"/>
      <c r="AA364" s="1584"/>
      <c r="AB364" s="1584"/>
      <c r="AC364" s="1584"/>
      <c r="AD364" s="1584"/>
      <c r="AE364" s="1584"/>
      <c r="AF364" s="1584"/>
      <c r="AG364" s="1584"/>
      <c r="AH364" s="1584"/>
      <c r="AI364" s="1584"/>
      <c r="AJ364" s="1584"/>
      <c r="AK364" s="1584"/>
      <c r="AL364" s="1584"/>
      <c r="AM364" s="1584"/>
      <c r="AN364" s="1584"/>
      <c r="AO364" s="1584"/>
      <c r="AP364" s="1585"/>
      <c r="AQ364" s="488"/>
      <c r="AR364" s="489"/>
      <c r="AS364" s="489"/>
      <c r="AT364" s="489"/>
      <c r="AU364" s="489"/>
      <c r="AV364" s="489"/>
      <c r="AW364" s="489"/>
      <c r="AX364" s="489"/>
      <c r="AY364" s="489"/>
      <c r="AZ364" s="489"/>
      <c r="BA364" s="489"/>
      <c r="BB364" s="489"/>
      <c r="BC364" s="489"/>
      <c r="BD364" s="489"/>
      <c r="BE364" s="489"/>
      <c r="BF364" s="489"/>
      <c r="BG364" s="489"/>
      <c r="BH364" s="489"/>
      <c r="BI364" s="489"/>
      <c r="BJ364" s="489"/>
      <c r="BK364" s="489"/>
      <c r="BL364" s="489"/>
      <c r="BM364" s="489"/>
      <c r="BN364" s="489"/>
      <c r="BO364" s="489"/>
      <c r="BP364" s="489"/>
      <c r="BQ364" s="489"/>
      <c r="BR364" s="489"/>
      <c r="BS364" s="489"/>
      <c r="BT364" s="489"/>
      <c r="BU364" s="489"/>
      <c r="BV364" s="489"/>
      <c r="BW364" s="489"/>
      <c r="BX364" s="489"/>
      <c r="BY364" s="489"/>
      <c r="BZ364" s="489"/>
      <c r="CA364" s="489"/>
      <c r="CB364" s="489"/>
      <c r="CC364" s="489"/>
      <c r="CD364" s="489"/>
      <c r="CE364" s="489"/>
      <c r="CF364" s="490"/>
      <c r="CS364" s="1583"/>
      <c r="CT364" s="1584"/>
      <c r="CU364" s="1584"/>
      <c r="CV364" s="1584"/>
      <c r="CW364" s="1584"/>
      <c r="CX364" s="1584"/>
      <c r="CY364" s="1584"/>
      <c r="CZ364" s="1584"/>
      <c r="DA364" s="1584"/>
      <c r="DB364" s="1584"/>
      <c r="DC364" s="1584"/>
      <c r="DD364" s="1584"/>
      <c r="DE364" s="1584"/>
      <c r="DF364" s="1584"/>
      <c r="DG364" s="1584"/>
      <c r="DH364" s="1584"/>
      <c r="DI364" s="1584"/>
      <c r="DJ364" s="1584"/>
      <c r="DK364" s="1584"/>
      <c r="DL364" s="1584"/>
      <c r="DM364" s="1584"/>
      <c r="DN364" s="1584"/>
      <c r="DO364" s="1584"/>
      <c r="DP364" s="1584"/>
      <c r="DQ364" s="1584"/>
      <c r="DR364" s="1584"/>
      <c r="DS364" s="1584"/>
      <c r="DT364" s="1584"/>
      <c r="DU364" s="1584"/>
      <c r="DV364" s="1584"/>
      <c r="DW364" s="1584"/>
      <c r="DX364" s="1584"/>
      <c r="DY364" s="1584"/>
      <c r="DZ364" s="1584"/>
      <c r="EA364" s="1584"/>
      <c r="EB364" s="1584"/>
      <c r="EC364" s="1584"/>
      <c r="ED364" s="1584"/>
      <c r="EE364" s="1584"/>
      <c r="EF364" s="1585"/>
      <c r="EG364" s="488"/>
      <c r="EH364" s="489"/>
      <c r="EI364" s="489"/>
      <c r="EJ364" s="489"/>
      <c r="EK364" s="489"/>
      <c r="EL364" s="489"/>
      <c r="EM364" s="489"/>
      <c r="EN364" s="489"/>
      <c r="EO364" s="489"/>
      <c r="EP364" s="489"/>
      <c r="EQ364" s="489"/>
      <c r="ER364" s="489"/>
      <c r="ES364" s="489"/>
      <c r="ET364" s="489"/>
      <c r="EU364" s="489"/>
      <c r="EV364" s="489"/>
      <c r="EW364" s="489"/>
      <c r="EX364" s="489"/>
      <c r="EY364" s="489"/>
      <c r="EZ364" s="489"/>
      <c r="FA364" s="489"/>
      <c r="FB364" s="489"/>
      <c r="FC364" s="489"/>
      <c r="FD364" s="489"/>
      <c r="FE364" s="489"/>
      <c r="FF364" s="489"/>
      <c r="FG364" s="489"/>
      <c r="FH364" s="489"/>
      <c r="FI364" s="489"/>
      <c r="FJ364" s="489"/>
      <c r="FK364" s="489"/>
      <c r="FL364" s="489"/>
      <c r="FM364" s="489"/>
      <c r="FN364" s="489"/>
      <c r="FO364" s="489"/>
      <c r="FP364" s="489"/>
      <c r="FQ364" s="489"/>
      <c r="FR364" s="489"/>
      <c r="FS364" s="489"/>
      <c r="FT364" s="489"/>
      <c r="FU364" s="489"/>
      <c r="FV364" s="490"/>
    </row>
    <row r="365" spans="3:178" ht="3.75" customHeight="1" x14ac:dyDescent="0.15">
      <c r="C365" s="1583"/>
      <c r="D365" s="1584"/>
      <c r="E365" s="1584"/>
      <c r="F365" s="1584"/>
      <c r="G365" s="1584"/>
      <c r="H365" s="1584"/>
      <c r="I365" s="1584"/>
      <c r="J365" s="1584"/>
      <c r="K365" s="1584"/>
      <c r="L365" s="1584"/>
      <c r="M365" s="1584"/>
      <c r="N365" s="1584"/>
      <c r="O365" s="1584"/>
      <c r="P365" s="1584"/>
      <c r="Q365" s="1584"/>
      <c r="R365" s="1584"/>
      <c r="S365" s="1584"/>
      <c r="T365" s="1584"/>
      <c r="U365" s="1584"/>
      <c r="V365" s="1584"/>
      <c r="W365" s="1584"/>
      <c r="X365" s="1584"/>
      <c r="Y365" s="1584"/>
      <c r="Z365" s="1584"/>
      <c r="AA365" s="1584"/>
      <c r="AB365" s="1584"/>
      <c r="AC365" s="1584"/>
      <c r="AD365" s="1584"/>
      <c r="AE365" s="1584"/>
      <c r="AF365" s="1584"/>
      <c r="AG365" s="1584"/>
      <c r="AH365" s="1584"/>
      <c r="AI365" s="1584"/>
      <c r="AJ365" s="1584"/>
      <c r="AK365" s="1584"/>
      <c r="AL365" s="1584"/>
      <c r="AM365" s="1584"/>
      <c r="AN365" s="1584"/>
      <c r="AO365" s="1584"/>
      <c r="AP365" s="1585"/>
      <c r="AQ365" s="491"/>
      <c r="AR365" s="450"/>
      <c r="AS365" s="450"/>
      <c r="AT365" s="450"/>
      <c r="AU365" s="450"/>
      <c r="AV365" s="450"/>
      <c r="AW365" s="450"/>
      <c r="AX365" s="450"/>
      <c r="AY365" s="450"/>
      <c r="AZ365" s="450"/>
      <c r="BA365" s="450"/>
      <c r="BB365" s="450"/>
      <c r="BC365" s="450"/>
      <c r="BD365" s="450"/>
      <c r="BE365" s="450"/>
      <c r="BF365" s="450"/>
      <c r="BG365" s="450"/>
      <c r="BH365" s="450"/>
      <c r="BI365" s="450"/>
      <c r="BJ365" s="450"/>
      <c r="BK365" s="450"/>
      <c r="BL365" s="450"/>
      <c r="BM365" s="450"/>
      <c r="BN365" s="450"/>
      <c r="BO365" s="450"/>
      <c r="BP365" s="450"/>
      <c r="BQ365" s="450"/>
      <c r="BR365" s="450"/>
      <c r="BS365" s="450"/>
      <c r="BT365" s="450"/>
      <c r="BU365" s="450"/>
      <c r="BV365" s="450"/>
      <c r="BW365" s="450"/>
      <c r="BX365" s="450"/>
      <c r="BY365" s="450"/>
      <c r="BZ365" s="450"/>
      <c r="CA365" s="450"/>
      <c r="CB365" s="450"/>
      <c r="CC365" s="450"/>
      <c r="CD365" s="450"/>
      <c r="CE365" s="450"/>
      <c r="CF365" s="451"/>
      <c r="CS365" s="1583"/>
      <c r="CT365" s="1584"/>
      <c r="CU365" s="1584"/>
      <c r="CV365" s="1584"/>
      <c r="CW365" s="1584"/>
      <c r="CX365" s="1584"/>
      <c r="CY365" s="1584"/>
      <c r="CZ365" s="1584"/>
      <c r="DA365" s="1584"/>
      <c r="DB365" s="1584"/>
      <c r="DC365" s="1584"/>
      <c r="DD365" s="1584"/>
      <c r="DE365" s="1584"/>
      <c r="DF365" s="1584"/>
      <c r="DG365" s="1584"/>
      <c r="DH365" s="1584"/>
      <c r="DI365" s="1584"/>
      <c r="DJ365" s="1584"/>
      <c r="DK365" s="1584"/>
      <c r="DL365" s="1584"/>
      <c r="DM365" s="1584"/>
      <c r="DN365" s="1584"/>
      <c r="DO365" s="1584"/>
      <c r="DP365" s="1584"/>
      <c r="DQ365" s="1584"/>
      <c r="DR365" s="1584"/>
      <c r="DS365" s="1584"/>
      <c r="DT365" s="1584"/>
      <c r="DU365" s="1584"/>
      <c r="DV365" s="1584"/>
      <c r="DW365" s="1584"/>
      <c r="DX365" s="1584"/>
      <c r="DY365" s="1584"/>
      <c r="DZ365" s="1584"/>
      <c r="EA365" s="1584"/>
      <c r="EB365" s="1584"/>
      <c r="EC365" s="1584"/>
      <c r="ED365" s="1584"/>
      <c r="EE365" s="1584"/>
      <c r="EF365" s="1585"/>
      <c r="EG365" s="491"/>
      <c r="EH365" s="450"/>
      <c r="EI365" s="450"/>
      <c r="EJ365" s="450"/>
      <c r="EK365" s="450"/>
      <c r="EL365" s="450"/>
      <c r="EM365" s="450"/>
      <c r="EN365" s="450"/>
      <c r="EO365" s="450"/>
      <c r="EP365" s="450"/>
      <c r="EQ365" s="450"/>
      <c r="ER365" s="450"/>
      <c r="ES365" s="450"/>
      <c r="ET365" s="450"/>
      <c r="EU365" s="450"/>
      <c r="EV365" s="450"/>
      <c r="EW365" s="450"/>
      <c r="EX365" s="450"/>
      <c r="EY365" s="450"/>
      <c r="EZ365" s="450"/>
      <c r="FA365" s="450"/>
      <c r="FB365" s="450"/>
      <c r="FC365" s="450"/>
      <c r="FD365" s="450"/>
      <c r="FE365" s="450"/>
      <c r="FF365" s="450"/>
      <c r="FG365" s="450"/>
      <c r="FH365" s="450"/>
      <c r="FI365" s="450"/>
      <c r="FJ365" s="450"/>
      <c r="FK365" s="450"/>
      <c r="FL365" s="450"/>
      <c r="FM365" s="450"/>
      <c r="FN365" s="450"/>
      <c r="FO365" s="450"/>
      <c r="FP365" s="450"/>
      <c r="FQ365" s="450"/>
      <c r="FR365" s="450"/>
      <c r="FS365" s="450"/>
      <c r="FT365" s="450"/>
      <c r="FU365" s="450"/>
      <c r="FV365" s="451"/>
    </row>
    <row r="366" spans="3:178" ht="3.75" customHeight="1" x14ac:dyDescent="0.15">
      <c r="C366" s="1583"/>
      <c r="D366" s="1584"/>
      <c r="E366" s="1584"/>
      <c r="F366" s="1584"/>
      <c r="G366" s="1584"/>
      <c r="H366" s="1584"/>
      <c r="I366" s="1584"/>
      <c r="J366" s="1584"/>
      <c r="K366" s="1584"/>
      <c r="L366" s="1584"/>
      <c r="M366" s="1584"/>
      <c r="N366" s="1584"/>
      <c r="O366" s="1584"/>
      <c r="P366" s="1584"/>
      <c r="Q366" s="1584"/>
      <c r="R366" s="1584"/>
      <c r="S366" s="1584"/>
      <c r="T366" s="1584"/>
      <c r="U366" s="1584"/>
      <c r="V366" s="1584"/>
      <c r="W366" s="1584"/>
      <c r="X366" s="1584"/>
      <c r="Y366" s="1584"/>
      <c r="Z366" s="1584"/>
      <c r="AA366" s="1584"/>
      <c r="AB366" s="1584"/>
      <c r="AC366" s="1584"/>
      <c r="AD366" s="1584"/>
      <c r="AE366" s="1584"/>
      <c r="AF366" s="1584"/>
      <c r="AG366" s="1584"/>
      <c r="AH366" s="1584"/>
      <c r="AI366" s="1584"/>
      <c r="AJ366" s="1584"/>
      <c r="AK366" s="1584"/>
      <c r="AL366" s="1584"/>
      <c r="AM366" s="1584"/>
      <c r="AN366" s="1584"/>
      <c r="AO366" s="1584"/>
      <c r="AP366" s="1585"/>
      <c r="AQ366" s="491"/>
      <c r="AR366" s="450"/>
      <c r="AS366" s="450"/>
      <c r="AT366" s="450"/>
      <c r="AU366" s="450"/>
      <c r="AV366" s="450"/>
      <c r="AW366" s="450"/>
      <c r="AX366" s="450"/>
      <c r="AY366" s="450"/>
      <c r="AZ366" s="450"/>
      <c r="BA366" s="450"/>
      <c r="BB366" s="450"/>
      <c r="BC366" s="450"/>
      <c r="BD366" s="450"/>
      <c r="BE366" s="450"/>
      <c r="BF366" s="450"/>
      <c r="BG366" s="450"/>
      <c r="BH366" s="450"/>
      <c r="BI366" s="450"/>
      <c r="BJ366" s="450"/>
      <c r="BK366" s="450"/>
      <c r="BL366" s="450"/>
      <c r="BM366" s="450"/>
      <c r="BN366" s="450"/>
      <c r="BO366" s="450"/>
      <c r="BP366" s="450"/>
      <c r="BQ366" s="450"/>
      <c r="BR366" s="450"/>
      <c r="BS366" s="450"/>
      <c r="BT366" s="450"/>
      <c r="BU366" s="450"/>
      <c r="BV366" s="450"/>
      <c r="BW366" s="450"/>
      <c r="BX366" s="450"/>
      <c r="BY366" s="450"/>
      <c r="BZ366" s="450"/>
      <c r="CA366" s="450"/>
      <c r="CB366" s="450"/>
      <c r="CC366" s="450"/>
      <c r="CD366" s="450"/>
      <c r="CE366" s="450"/>
      <c r="CF366" s="451"/>
      <c r="CS366" s="1583"/>
      <c r="CT366" s="1584"/>
      <c r="CU366" s="1584"/>
      <c r="CV366" s="1584"/>
      <c r="CW366" s="1584"/>
      <c r="CX366" s="1584"/>
      <c r="CY366" s="1584"/>
      <c r="CZ366" s="1584"/>
      <c r="DA366" s="1584"/>
      <c r="DB366" s="1584"/>
      <c r="DC366" s="1584"/>
      <c r="DD366" s="1584"/>
      <c r="DE366" s="1584"/>
      <c r="DF366" s="1584"/>
      <c r="DG366" s="1584"/>
      <c r="DH366" s="1584"/>
      <c r="DI366" s="1584"/>
      <c r="DJ366" s="1584"/>
      <c r="DK366" s="1584"/>
      <c r="DL366" s="1584"/>
      <c r="DM366" s="1584"/>
      <c r="DN366" s="1584"/>
      <c r="DO366" s="1584"/>
      <c r="DP366" s="1584"/>
      <c r="DQ366" s="1584"/>
      <c r="DR366" s="1584"/>
      <c r="DS366" s="1584"/>
      <c r="DT366" s="1584"/>
      <c r="DU366" s="1584"/>
      <c r="DV366" s="1584"/>
      <c r="DW366" s="1584"/>
      <c r="DX366" s="1584"/>
      <c r="DY366" s="1584"/>
      <c r="DZ366" s="1584"/>
      <c r="EA366" s="1584"/>
      <c r="EB366" s="1584"/>
      <c r="EC366" s="1584"/>
      <c r="ED366" s="1584"/>
      <c r="EE366" s="1584"/>
      <c r="EF366" s="1585"/>
      <c r="EG366" s="491"/>
      <c r="EH366" s="450"/>
      <c r="EI366" s="450"/>
      <c r="EJ366" s="450"/>
      <c r="EK366" s="450"/>
      <c r="EL366" s="450"/>
      <c r="EM366" s="450"/>
      <c r="EN366" s="450"/>
      <c r="EO366" s="450"/>
      <c r="EP366" s="450"/>
      <c r="EQ366" s="450"/>
      <c r="ER366" s="450"/>
      <c r="ES366" s="450"/>
      <c r="ET366" s="450"/>
      <c r="EU366" s="450"/>
      <c r="EV366" s="450"/>
      <c r="EW366" s="450"/>
      <c r="EX366" s="450"/>
      <c r="EY366" s="450"/>
      <c r="EZ366" s="450"/>
      <c r="FA366" s="450"/>
      <c r="FB366" s="450"/>
      <c r="FC366" s="450"/>
      <c r="FD366" s="450"/>
      <c r="FE366" s="450"/>
      <c r="FF366" s="450"/>
      <c r="FG366" s="450"/>
      <c r="FH366" s="450"/>
      <c r="FI366" s="450"/>
      <c r="FJ366" s="450"/>
      <c r="FK366" s="450"/>
      <c r="FL366" s="450"/>
      <c r="FM366" s="450"/>
      <c r="FN366" s="450"/>
      <c r="FO366" s="450"/>
      <c r="FP366" s="450"/>
      <c r="FQ366" s="450"/>
      <c r="FR366" s="450"/>
      <c r="FS366" s="450"/>
      <c r="FT366" s="450"/>
      <c r="FU366" s="450"/>
      <c r="FV366" s="451"/>
    </row>
    <row r="367" spans="3:178" ht="3.75" customHeight="1" x14ac:dyDescent="0.15">
      <c r="C367" s="1583"/>
      <c r="D367" s="1584"/>
      <c r="E367" s="1584"/>
      <c r="F367" s="1584"/>
      <c r="G367" s="1584"/>
      <c r="H367" s="1584"/>
      <c r="I367" s="1584"/>
      <c r="J367" s="1584"/>
      <c r="K367" s="1584"/>
      <c r="L367" s="1584"/>
      <c r="M367" s="1584"/>
      <c r="N367" s="1584"/>
      <c r="O367" s="1584"/>
      <c r="P367" s="1584"/>
      <c r="Q367" s="1584"/>
      <c r="R367" s="1584"/>
      <c r="S367" s="1584"/>
      <c r="T367" s="1584"/>
      <c r="U367" s="1584"/>
      <c r="V367" s="1584"/>
      <c r="W367" s="1584"/>
      <c r="X367" s="1584"/>
      <c r="Y367" s="1584"/>
      <c r="Z367" s="1584"/>
      <c r="AA367" s="1584"/>
      <c r="AB367" s="1584"/>
      <c r="AC367" s="1584"/>
      <c r="AD367" s="1584"/>
      <c r="AE367" s="1584"/>
      <c r="AF367" s="1584"/>
      <c r="AG367" s="1584"/>
      <c r="AH367" s="1584"/>
      <c r="AI367" s="1584"/>
      <c r="AJ367" s="1584"/>
      <c r="AK367" s="1584"/>
      <c r="AL367" s="1584"/>
      <c r="AM367" s="1584"/>
      <c r="AN367" s="1584"/>
      <c r="AO367" s="1584"/>
      <c r="AP367" s="1585"/>
      <c r="AQ367" s="491"/>
      <c r="AR367" s="450"/>
      <c r="AS367" s="450"/>
      <c r="AT367" s="450"/>
      <c r="AU367" s="450"/>
      <c r="AV367" s="450"/>
      <c r="AW367" s="450"/>
      <c r="AX367" s="450"/>
      <c r="AY367" s="450"/>
      <c r="AZ367" s="450"/>
      <c r="BA367" s="450"/>
      <c r="BB367" s="450"/>
      <c r="BC367" s="450"/>
      <c r="BD367" s="450"/>
      <c r="BE367" s="450"/>
      <c r="BF367" s="450"/>
      <c r="BG367" s="450"/>
      <c r="BH367" s="450"/>
      <c r="BI367" s="450"/>
      <c r="BJ367" s="450"/>
      <c r="BK367" s="450"/>
      <c r="BL367" s="450"/>
      <c r="BM367" s="450"/>
      <c r="BN367" s="450"/>
      <c r="BO367" s="450"/>
      <c r="BP367" s="450"/>
      <c r="BQ367" s="450"/>
      <c r="BR367" s="450"/>
      <c r="BS367" s="450"/>
      <c r="BT367" s="450"/>
      <c r="BU367" s="450"/>
      <c r="BV367" s="450"/>
      <c r="BW367" s="450"/>
      <c r="BX367" s="450"/>
      <c r="BY367" s="450"/>
      <c r="BZ367" s="450"/>
      <c r="CA367" s="450"/>
      <c r="CB367" s="450"/>
      <c r="CC367" s="450"/>
      <c r="CD367" s="450"/>
      <c r="CE367" s="450"/>
      <c r="CF367" s="451"/>
      <c r="CS367" s="1583"/>
      <c r="CT367" s="1584"/>
      <c r="CU367" s="1584"/>
      <c r="CV367" s="1584"/>
      <c r="CW367" s="1584"/>
      <c r="CX367" s="1584"/>
      <c r="CY367" s="1584"/>
      <c r="CZ367" s="1584"/>
      <c r="DA367" s="1584"/>
      <c r="DB367" s="1584"/>
      <c r="DC367" s="1584"/>
      <c r="DD367" s="1584"/>
      <c r="DE367" s="1584"/>
      <c r="DF367" s="1584"/>
      <c r="DG367" s="1584"/>
      <c r="DH367" s="1584"/>
      <c r="DI367" s="1584"/>
      <c r="DJ367" s="1584"/>
      <c r="DK367" s="1584"/>
      <c r="DL367" s="1584"/>
      <c r="DM367" s="1584"/>
      <c r="DN367" s="1584"/>
      <c r="DO367" s="1584"/>
      <c r="DP367" s="1584"/>
      <c r="DQ367" s="1584"/>
      <c r="DR367" s="1584"/>
      <c r="DS367" s="1584"/>
      <c r="DT367" s="1584"/>
      <c r="DU367" s="1584"/>
      <c r="DV367" s="1584"/>
      <c r="DW367" s="1584"/>
      <c r="DX367" s="1584"/>
      <c r="DY367" s="1584"/>
      <c r="DZ367" s="1584"/>
      <c r="EA367" s="1584"/>
      <c r="EB367" s="1584"/>
      <c r="EC367" s="1584"/>
      <c r="ED367" s="1584"/>
      <c r="EE367" s="1584"/>
      <c r="EF367" s="1585"/>
      <c r="EG367" s="491"/>
      <c r="EH367" s="450"/>
      <c r="EI367" s="450"/>
      <c r="EJ367" s="450"/>
      <c r="EK367" s="450"/>
      <c r="EL367" s="450"/>
      <c r="EM367" s="450"/>
      <c r="EN367" s="450"/>
      <c r="EO367" s="450"/>
      <c r="EP367" s="450"/>
      <c r="EQ367" s="450"/>
      <c r="ER367" s="450"/>
      <c r="ES367" s="450"/>
      <c r="ET367" s="450"/>
      <c r="EU367" s="450"/>
      <c r="EV367" s="450"/>
      <c r="EW367" s="450"/>
      <c r="EX367" s="450"/>
      <c r="EY367" s="450"/>
      <c r="EZ367" s="450"/>
      <c r="FA367" s="450"/>
      <c r="FB367" s="450"/>
      <c r="FC367" s="450"/>
      <c r="FD367" s="450"/>
      <c r="FE367" s="450"/>
      <c r="FF367" s="450"/>
      <c r="FG367" s="450"/>
      <c r="FH367" s="450"/>
      <c r="FI367" s="450"/>
      <c r="FJ367" s="450"/>
      <c r="FK367" s="450"/>
      <c r="FL367" s="450"/>
      <c r="FM367" s="450"/>
      <c r="FN367" s="450"/>
      <c r="FO367" s="450"/>
      <c r="FP367" s="450"/>
      <c r="FQ367" s="450"/>
      <c r="FR367" s="450"/>
      <c r="FS367" s="450"/>
      <c r="FT367" s="450"/>
      <c r="FU367" s="450"/>
      <c r="FV367" s="451"/>
    </row>
    <row r="368" spans="3:178" ht="3.75" customHeight="1" x14ac:dyDescent="0.15">
      <c r="C368" s="1583"/>
      <c r="D368" s="1584"/>
      <c r="E368" s="1584"/>
      <c r="F368" s="1584"/>
      <c r="G368" s="1584"/>
      <c r="H368" s="1584"/>
      <c r="I368" s="1584"/>
      <c r="J368" s="1584"/>
      <c r="K368" s="1584"/>
      <c r="L368" s="1584"/>
      <c r="M368" s="1584"/>
      <c r="N368" s="1584"/>
      <c r="O368" s="1584"/>
      <c r="P368" s="1584"/>
      <c r="Q368" s="1584"/>
      <c r="R368" s="1584"/>
      <c r="S368" s="1584"/>
      <c r="T368" s="1584"/>
      <c r="U368" s="1584"/>
      <c r="V368" s="1584"/>
      <c r="W368" s="1584"/>
      <c r="X368" s="1584"/>
      <c r="Y368" s="1584"/>
      <c r="Z368" s="1584"/>
      <c r="AA368" s="1584"/>
      <c r="AB368" s="1584"/>
      <c r="AC368" s="1584"/>
      <c r="AD368" s="1584"/>
      <c r="AE368" s="1584"/>
      <c r="AF368" s="1584"/>
      <c r="AG368" s="1584"/>
      <c r="AH368" s="1584"/>
      <c r="AI368" s="1584"/>
      <c r="AJ368" s="1584"/>
      <c r="AK368" s="1584"/>
      <c r="AL368" s="1584"/>
      <c r="AM368" s="1584"/>
      <c r="AN368" s="1584"/>
      <c r="AO368" s="1584"/>
      <c r="AP368" s="1585"/>
      <c r="AQ368" s="1590"/>
      <c r="AR368" s="1591"/>
      <c r="AS368" s="1591"/>
      <c r="AT368" s="1591"/>
      <c r="AU368" s="1591"/>
      <c r="AV368" s="1591"/>
      <c r="AW368" s="1591"/>
      <c r="AX368" s="1591"/>
      <c r="AY368" s="1591"/>
      <c r="AZ368" s="1591"/>
      <c r="BA368" s="1591"/>
      <c r="BB368" s="1591"/>
      <c r="BC368" s="1591"/>
      <c r="BD368" s="1591"/>
      <c r="BE368" s="1591"/>
      <c r="BF368" s="1591"/>
      <c r="BG368" s="1591"/>
      <c r="BH368" s="1591"/>
      <c r="BI368" s="1591"/>
      <c r="BJ368" s="1591"/>
      <c r="BK368" s="1591"/>
      <c r="BL368" s="1591"/>
      <c r="BM368" s="1591"/>
      <c r="BN368" s="1591"/>
      <c r="BO368" s="1591"/>
      <c r="BP368" s="1591"/>
      <c r="BQ368" s="1591"/>
      <c r="BR368" s="1591"/>
      <c r="BS368" s="1591"/>
      <c r="BT368" s="1591"/>
      <c r="BU368" s="1591"/>
      <c r="BV368" s="1591"/>
      <c r="BW368" s="1591"/>
      <c r="BX368" s="1591"/>
      <c r="BY368" s="1591"/>
      <c r="BZ368" s="1591"/>
      <c r="CA368" s="1591"/>
      <c r="CB368" s="1591"/>
      <c r="CC368" s="1591"/>
      <c r="CD368" s="1591"/>
      <c r="CE368" s="1591"/>
      <c r="CF368" s="1592"/>
      <c r="CS368" s="1583"/>
      <c r="CT368" s="1584"/>
      <c r="CU368" s="1584"/>
      <c r="CV368" s="1584"/>
      <c r="CW368" s="1584"/>
      <c r="CX368" s="1584"/>
      <c r="CY368" s="1584"/>
      <c r="CZ368" s="1584"/>
      <c r="DA368" s="1584"/>
      <c r="DB368" s="1584"/>
      <c r="DC368" s="1584"/>
      <c r="DD368" s="1584"/>
      <c r="DE368" s="1584"/>
      <c r="DF368" s="1584"/>
      <c r="DG368" s="1584"/>
      <c r="DH368" s="1584"/>
      <c r="DI368" s="1584"/>
      <c r="DJ368" s="1584"/>
      <c r="DK368" s="1584"/>
      <c r="DL368" s="1584"/>
      <c r="DM368" s="1584"/>
      <c r="DN368" s="1584"/>
      <c r="DO368" s="1584"/>
      <c r="DP368" s="1584"/>
      <c r="DQ368" s="1584"/>
      <c r="DR368" s="1584"/>
      <c r="DS368" s="1584"/>
      <c r="DT368" s="1584"/>
      <c r="DU368" s="1584"/>
      <c r="DV368" s="1584"/>
      <c r="DW368" s="1584"/>
      <c r="DX368" s="1584"/>
      <c r="DY368" s="1584"/>
      <c r="DZ368" s="1584"/>
      <c r="EA368" s="1584"/>
      <c r="EB368" s="1584"/>
      <c r="EC368" s="1584"/>
      <c r="ED368" s="1584"/>
      <c r="EE368" s="1584"/>
      <c r="EF368" s="1585"/>
      <c r="EG368" s="1590"/>
      <c r="EH368" s="1591"/>
      <c r="EI368" s="1591"/>
      <c r="EJ368" s="1591"/>
      <c r="EK368" s="1591"/>
      <c r="EL368" s="1591"/>
      <c r="EM368" s="1591"/>
      <c r="EN368" s="1591"/>
      <c r="EO368" s="1591"/>
      <c r="EP368" s="1591"/>
      <c r="EQ368" s="1591"/>
      <c r="ER368" s="1591"/>
      <c r="ES368" s="1591"/>
      <c r="ET368" s="1591"/>
      <c r="EU368" s="1591"/>
      <c r="EV368" s="1591"/>
      <c r="EW368" s="1591"/>
      <c r="EX368" s="1591"/>
      <c r="EY368" s="1591"/>
      <c r="EZ368" s="1591"/>
      <c r="FA368" s="1591"/>
      <c r="FB368" s="1591"/>
      <c r="FC368" s="1591"/>
      <c r="FD368" s="1591"/>
      <c r="FE368" s="1591"/>
      <c r="FF368" s="1591"/>
      <c r="FG368" s="1591"/>
      <c r="FH368" s="1591"/>
      <c r="FI368" s="1591"/>
      <c r="FJ368" s="1591"/>
      <c r="FK368" s="1591"/>
      <c r="FL368" s="1591"/>
      <c r="FM368" s="1591"/>
      <c r="FN368" s="1591"/>
      <c r="FO368" s="1591"/>
      <c r="FP368" s="1591"/>
      <c r="FQ368" s="1591"/>
      <c r="FR368" s="1591"/>
      <c r="FS368" s="1591"/>
      <c r="FT368" s="1591"/>
      <c r="FU368" s="1591"/>
      <c r="FV368" s="1592"/>
    </row>
    <row r="369" spans="3:178" ht="3.75" customHeight="1" x14ac:dyDescent="0.15">
      <c r="C369" s="1583"/>
      <c r="D369" s="1584"/>
      <c r="E369" s="1584"/>
      <c r="F369" s="1584"/>
      <c r="G369" s="1584"/>
      <c r="H369" s="1584"/>
      <c r="I369" s="1584"/>
      <c r="J369" s="1584"/>
      <c r="K369" s="1584"/>
      <c r="L369" s="1584"/>
      <c r="M369" s="1584"/>
      <c r="N369" s="1584"/>
      <c r="O369" s="1584"/>
      <c r="P369" s="1584"/>
      <c r="Q369" s="1584"/>
      <c r="R369" s="1584"/>
      <c r="S369" s="1584"/>
      <c r="T369" s="1584"/>
      <c r="U369" s="1584"/>
      <c r="V369" s="1584"/>
      <c r="W369" s="1584"/>
      <c r="X369" s="1584"/>
      <c r="Y369" s="1584"/>
      <c r="Z369" s="1584"/>
      <c r="AA369" s="1584"/>
      <c r="AB369" s="1584"/>
      <c r="AC369" s="1584"/>
      <c r="AD369" s="1584"/>
      <c r="AE369" s="1584"/>
      <c r="AF369" s="1584"/>
      <c r="AG369" s="1584"/>
      <c r="AH369" s="1584"/>
      <c r="AI369" s="1584"/>
      <c r="AJ369" s="1584"/>
      <c r="AK369" s="1584"/>
      <c r="AL369" s="1584"/>
      <c r="AM369" s="1584"/>
      <c r="AN369" s="1584"/>
      <c r="AO369" s="1584"/>
      <c r="AP369" s="1585"/>
      <c r="AQ369" s="1590"/>
      <c r="AR369" s="1591"/>
      <c r="AS369" s="1591"/>
      <c r="AT369" s="1591"/>
      <c r="AU369" s="1591"/>
      <c r="AV369" s="1591"/>
      <c r="AW369" s="1591"/>
      <c r="AX369" s="1591"/>
      <c r="AY369" s="1591"/>
      <c r="AZ369" s="1591"/>
      <c r="BA369" s="1591"/>
      <c r="BB369" s="1591"/>
      <c r="BC369" s="1591"/>
      <c r="BD369" s="1591"/>
      <c r="BE369" s="1591"/>
      <c r="BF369" s="1591"/>
      <c r="BG369" s="1591"/>
      <c r="BH369" s="1591"/>
      <c r="BI369" s="1591"/>
      <c r="BJ369" s="1591"/>
      <c r="BK369" s="1591"/>
      <c r="BL369" s="1591"/>
      <c r="BM369" s="1591"/>
      <c r="BN369" s="1591"/>
      <c r="BO369" s="1591"/>
      <c r="BP369" s="1591"/>
      <c r="BQ369" s="1591"/>
      <c r="BR369" s="1591"/>
      <c r="BS369" s="1591"/>
      <c r="BT369" s="1591"/>
      <c r="BU369" s="1591"/>
      <c r="BV369" s="1591"/>
      <c r="BW369" s="1591"/>
      <c r="BX369" s="1591"/>
      <c r="BY369" s="1591"/>
      <c r="BZ369" s="1591"/>
      <c r="CA369" s="1591"/>
      <c r="CB369" s="1591"/>
      <c r="CC369" s="1591"/>
      <c r="CD369" s="1591"/>
      <c r="CE369" s="1591"/>
      <c r="CF369" s="1592"/>
      <c r="CS369" s="1583"/>
      <c r="CT369" s="1584"/>
      <c r="CU369" s="1584"/>
      <c r="CV369" s="1584"/>
      <c r="CW369" s="1584"/>
      <c r="CX369" s="1584"/>
      <c r="CY369" s="1584"/>
      <c r="CZ369" s="1584"/>
      <c r="DA369" s="1584"/>
      <c r="DB369" s="1584"/>
      <c r="DC369" s="1584"/>
      <c r="DD369" s="1584"/>
      <c r="DE369" s="1584"/>
      <c r="DF369" s="1584"/>
      <c r="DG369" s="1584"/>
      <c r="DH369" s="1584"/>
      <c r="DI369" s="1584"/>
      <c r="DJ369" s="1584"/>
      <c r="DK369" s="1584"/>
      <c r="DL369" s="1584"/>
      <c r="DM369" s="1584"/>
      <c r="DN369" s="1584"/>
      <c r="DO369" s="1584"/>
      <c r="DP369" s="1584"/>
      <c r="DQ369" s="1584"/>
      <c r="DR369" s="1584"/>
      <c r="DS369" s="1584"/>
      <c r="DT369" s="1584"/>
      <c r="DU369" s="1584"/>
      <c r="DV369" s="1584"/>
      <c r="DW369" s="1584"/>
      <c r="DX369" s="1584"/>
      <c r="DY369" s="1584"/>
      <c r="DZ369" s="1584"/>
      <c r="EA369" s="1584"/>
      <c r="EB369" s="1584"/>
      <c r="EC369" s="1584"/>
      <c r="ED369" s="1584"/>
      <c r="EE369" s="1584"/>
      <c r="EF369" s="1585"/>
      <c r="EG369" s="1590"/>
      <c r="EH369" s="1591"/>
      <c r="EI369" s="1591"/>
      <c r="EJ369" s="1591"/>
      <c r="EK369" s="1591"/>
      <c r="EL369" s="1591"/>
      <c r="EM369" s="1591"/>
      <c r="EN369" s="1591"/>
      <c r="EO369" s="1591"/>
      <c r="EP369" s="1591"/>
      <c r="EQ369" s="1591"/>
      <c r="ER369" s="1591"/>
      <c r="ES369" s="1591"/>
      <c r="ET369" s="1591"/>
      <c r="EU369" s="1591"/>
      <c r="EV369" s="1591"/>
      <c r="EW369" s="1591"/>
      <c r="EX369" s="1591"/>
      <c r="EY369" s="1591"/>
      <c r="EZ369" s="1591"/>
      <c r="FA369" s="1591"/>
      <c r="FB369" s="1591"/>
      <c r="FC369" s="1591"/>
      <c r="FD369" s="1591"/>
      <c r="FE369" s="1591"/>
      <c r="FF369" s="1591"/>
      <c r="FG369" s="1591"/>
      <c r="FH369" s="1591"/>
      <c r="FI369" s="1591"/>
      <c r="FJ369" s="1591"/>
      <c r="FK369" s="1591"/>
      <c r="FL369" s="1591"/>
      <c r="FM369" s="1591"/>
      <c r="FN369" s="1591"/>
      <c r="FO369" s="1591"/>
      <c r="FP369" s="1591"/>
      <c r="FQ369" s="1591"/>
      <c r="FR369" s="1591"/>
      <c r="FS369" s="1591"/>
      <c r="FT369" s="1591"/>
      <c r="FU369" s="1591"/>
      <c r="FV369" s="1592"/>
    </row>
    <row r="370" spans="3:178" ht="3.75" customHeight="1" x14ac:dyDescent="0.15">
      <c r="C370" s="1549" t="str">
        <f>$C$180</f>
        <v>PT DWIJALLA KARSA</v>
      </c>
      <c r="D370" s="1550"/>
      <c r="E370" s="1550"/>
      <c r="F370" s="1550"/>
      <c r="G370" s="1550"/>
      <c r="H370" s="1550"/>
      <c r="I370" s="1550"/>
      <c r="J370" s="1550"/>
      <c r="K370" s="1550"/>
      <c r="L370" s="1550"/>
      <c r="M370" s="1550"/>
      <c r="N370" s="1550"/>
      <c r="O370" s="1550"/>
      <c r="P370" s="1550"/>
      <c r="Q370" s="1550"/>
      <c r="R370" s="1550"/>
      <c r="S370" s="1550"/>
      <c r="T370" s="1550"/>
      <c r="U370" s="1550"/>
      <c r="V370" s="1550"/>
      <c r="W370" s="1550"/>
      <c r="X370" s="1550"/>
      <c r="Y370" s="1550"/>
      <c r="Z370" s="1550"/>
      <c r="AA370" s="1550"/>
      <c r="AB370" s="1550"/>
      <c r="AC370" s="1550"/>
      <c r="AD370" s="1550"/>
      <c r="AE370" s="1550"/>
      <c r="AF370" s="1550"/>
      <c r="AG370" s="1550"/>
      <c r="AH370" s="1550"/>
      <c r="AI370" s="1550"/>
      <c r="AJ370" s="1550"/>
      <c r="AK370" s="1550"/>
      <c r="AL370" s="1550"/>
      <c r="AM370" s="1550"/>
      <c r="AN370" s="1550"/>
      <c r="AO370" s="1550"/>
      <c r="AP370" s="1551"/>
      <c r="AQ370" s="1590"/>
      <c r="AR370" s="1591"/>
      <c r="AS370" s="1591"/>
      <c r="AT370" s="1591"/>
      <c r="AU370" s="1591"/>
      <c r="AV370" s="1591"/>
      <c r="AW370" s="1591"/>
      <c r="AX370" s="1591"/>
      <c r="AY370" s="1591"/>
      <c r="AZ370" s="1591"/>
      <c r="BA370" s="1591"/>
      <c r="BB370" s="1591"/>
      <c r="BC370" s="1591"/>
      <c r="BD370" s="1591"/>
      <c r="BE370" s="1591"/>
      <c r="BF370" s="1591"/>
      <c r="BG370" s="1591"/>
      <c r="BH370" s="1591"/>
      <c r="BI370" s="1591"/>
      <c r="BJ370" s="1591"/>
      <c r="BK370" s="1591"/>
      <c r="BL370" s="1591"/>
      <c r="BM370" s="1591"/>
      <c r="BN370" s="1591"/>
      <c r="BO370" s="1591"/>
      <c r="BP370" s="1591"/>
      <c r="BQ370" s="1591"/>
      <c r="BR370" s="1591"/>
      <c r="BS370" s="1591"/>
      <c r="BT370" s="1591"/>
      <c r="BU370" s="1591"/>
      <c r="BV370" s="1591"/>
      <c r="BW370" s="1591"/>
      <c r="BX370" s="1591"/>
      <c r="BY370" s="1591"/>
      <c r="BZ370" s="1591"/>
      <c r="CA370" s="1591"/>
      <c r="CB370" s="1591"/>
      <c r="CC370" s="1591"/>
      <c r="CD370" s="1591"/>
      <c r="CE370" s="1591"/>
      <c r="CF370" s="1592"/>
      <c r="CS370" s="1549" t="str">
        <f>$C$180</f>
        <v>PT DWIJALLA KARSA</v>
      </c>
      <c r="CT370" s="1550"/>
      <c r="CU370" s="1550"/>
      <c r="CV370" s="1550"/>
      <c r="CW370" s="1550"/>
      <c r="CX370" s="1550"/>
      <c r="CY370" s="1550"/>
      <c r="CZ370" s="1550"/>
      <c r="DA370" s="1550"/>
      <c r="DB370" s="1550"/>
      <c r="DC370" s="1550"/>
      <c r="DD370" s="1550"/>
      <c r="DE370" s="1550"/>
      <c r="DF370" s="1550"/>
      <c r="DG370" s="1550"/>
      <c r="DH370" s="1550"/>
      <c r="DI370" s="1550"/>
      <c r="DJ370" s="1550"/>
      <c r="DK370" s="1550"/>
      <c r="DL370" s="1550"/>
      <c r="DM370" s="1550"/>
      <c r="DN370" s="1550"/>
      <c r="DO370" s="1550"/>
      <c r="DP370" s="1550"/>
      <c r="DQ370" s="1550"/>
      <c r="DR370" s="1550"/>
      <c r="DS370" s="1550"/>
      <c r="DT370" s="1550"/>
      <c r="DU370" s="1550"/>
      <c r="DV370" s="1550"/>
      <c r="DW370" s="1550"/>
      <c r="DX370" s="1550"/>
      <c r="DY370" s="1550"/>
      <c r="DZ370" s="1550"/>
      <c r="EA370" s="1550"/>
      <c r="EB370" s="1550"/>
      <c r="EC370" s="1550"/>
      <c r="ED370" s="1550"/>
      <c r="EE370" s="1550"/>
      <c r="EF370" s="1551"/>
      <c r="EG370" s="1590"/>
      <c r="EH370" s="1591"/>
      <c r="EI370" s="1591"/>
      <c r="EJ370" s="1591"/>
      <c r="EK370" s="1591"/>
      <c r="EL370" s="1591"/>
      <c r="EM370" s="1591"/>
      <c r="EN370" s="1591"/>
      <c r="EO370" s="1591"/>
      <c r="EP370" s="1591"/>
      <c r="EQ370" s="1591"/>
      <c r="ER370" s="1591"/>
      <c r="ES370" s="1591"/>
      <c r="ET370" s="1591"/>
      <c r="EU370" s="1591"/>
      <c r="EV370" s="1591"/>
      <c r="EW370" s="1591"/>
      <c r="EX370" s="1591"/>
      <c r="EY370" s="1591"/>
      <c r="EZ370" s="1591"/>
      <c r="FA370" s="1591"/>
      <c r="FB370" s="1591"/>
      <c r="FC370" s="1591"/>
      <c r="FD370" s="1591"/>
      <c r="FE370" s="1591"/>
      <c r="FF370" s="1591"/>
      <c r="FG370" s="1591"/>
      <c r="FH370" s="1591"/>
      <c r="FI370" s="1591"/>
      <c r="FJ370" s="1591"/>
      <c r="FK370" s="1591"/>
      <c r="FL370" s="1591"/>
      <c r="FM370" s="1591"/>
      <c r="FN370" s="1591"/>
      <c r="FO370" s="1591"/>
      <c r="FP370" s="1591"/>
      <c r="FQ370" s="1591"/>
      <c r="FR370" s="1591"/>
      <c r="FS370" s="1591"/>
      <c r="FT370" s="1591"/>
      <c r="FU370" s="1591"/>
      <c r="FV370" s="1592"/>
    </row>
    <row r="371" spans="3:178" ht="3.75" customHeight="1" x14ac:dyDescent="0.15">
      <c r="C371" s="1549"/>
      <c r="D371" s="1550"/>
      <c r="E371" s="1550"/>
      <c r="F371" s="1550"/>
      <c r="G371" s="1550"/>
      <c r="H371" s="1550"/>
      <c r="I371" s="1550"/>
      <c r="J371" s="1550"/>
      <c r="K371" s="1550"/>
      <c r="L371" s="1550"/>
      <c r="M371" s="1550"/>
      <c r="N371" s="1550"/>
      <c r="O371" s="1550"/>
      <c r="P371" s="1550"/>
      <c r="Q371" s="1550"/>
      <c r="R371" s="1550"/>
      <c r="S371" s="1550"/>
      <c r="T371" s="1550"/>
      <c r="U371" s="1550"/>
      <c r="V371" s="1550"/>
      <c r="W371" s="1550"/>
      <c r="X371" s="1550"/>
      <c r="Y371" s="1550"/>
      <c r="Z371" s="1550"/>
      <c r="AA371" s="1550"/>
      <c r="AB371" s="1550"/>
      <c r="AC371" s="1550"/>
      <c r="AD371" s="1550"/>
      <c r="AE371" s="1550"/>
      <c r="AF371" s="1550"/>
      <c r="AG371" s="1550"/>
      <c r="AH371" s="1550"/>
      <c r="AI371" s="1550"/>
      <c r="AJ371" s="1550"/>
      <c r="AK371" s="1550"/>
      <c r="AL371" s="1550"/>
      <c r="AM371" s="1550"/>
      <c r="AN371" s="1550"/>
      <c r="AO371" s="1550"/>
      <c r="AP371" s="1551"/>
      <c r="AQ371" s="1590"/>
      <c r="AR371" s="1591"/>
      <c r="AS371" s="1591"/>
      <c r="AT371" s="1591"/>
      <c r="AU371" s="1591"/>
      <c r="AV371" s="1591"/>
      <c r="AW371" s="1591"/>
      <c r="AX371" s="1591"/>
      <c r="AY371" s="1591"/>
      <c r="AZ371" s="1591"/>
      <c r="BA371" s="1591"/>
      <c r="BB371" s="1591"/>
      <c r="BC371" s="1591"/>
      <c r="BD371" s="1591"/>
      <c r="BE371" s="1591"/>
      <c r="BF371" s="1591"/>
      <c r="BG371" s="1591"/>
      <c r="BH371" s="1591"/>
      <c r="BI371" s="1591"/>
      <c r="BJ371" s="1591"/>
      <c r="BK371" s="1591"/>
      <c r="BL371" s="1591"/>
      <c r="BM371" s="1591"/>
      <c r="BN371" s="1591"/>
      <c r="BO371" s="1591"/>
      <c r="BP371" s="1591"/>
      <c r="BQ371" s="1591"/>
      <c r="BR371" s="1591"/>
      <c r="BS371" s="1591"/>
      <c r="BT371" s="1591"/>
      <c r="BU371" s="1591"/>
      <c r="BV371" s="1591"/>
      <c r="BW371" s="1591"/>
      <c r="BX371" s="1591"/>
      <c r="BY371" s="1591"/>
      <c r="BZ371" s="1591"/>
      <c r="CA371" s="1591"/>
      <c r="CB371" s="1591"/>
      <c r="CC371" s="1591"/>
      <c r="CD371" s="1591"/>
      <c r="CE371" s="1591"/>
      <c r="CF371" s="1592"/>
      <c r="CS371" s="1549"/>
      <c r="CT371" s="1550"/>
      <c r="CU371" s="1550"/>
      <c r="CV371" s="1550"/>
      <c r="CW371" s="1550"/>
      <c r="CX371" s="1550"/>
      <c r="CY371" s="1550"/>
      <c r="CZ371" s="1550"/>
      <c r="DA371" s="1550"/>
      <c r="DB371" s="1550"/>
      <c r="DC371" s="1550"/>
      <c r="DD371" s="1550"/>
      <c r="DE371" s="1550"/>
      <c r="DF371" s="1550"/>
      <c r="DG371" s="1550"/>
      <c r="DH371" s="1550"/>
      <c r="DI371" s="1550"/>
      <c r="DJ371" s="1550"/>
      <c r="DK371" s="1550"/>
      <c r="DL371" s="1550"/>
      <c r="DM371" s="1550"/>
      <c r="DN371" s="1550"/>
      <c r="DO371" s="1550"/>
      <c r="DP371" s="1550"/>
      <c r="DQ371" s="1550"/>
      <c r="DR371" s="1550"/>
      <c r="DS371" s="1550"/>
      <c r="DT371" s="1550"/>
      <c r="DU371" s="1550"/>
      <c r="DV371" s="1550"/>
      <c r="DW371" s="1550"/>
      <c r="DX371" s="1550"/>
      <c r="DY371" s="1550"/>
      <c r="DZ371" s="1550"/>
      <c r="EA371" s="1550"/>
      <c r="EB371" s="1550"/>
      <c r="EC371" s="1550"/>
      <c r="ED371" s="1550"/>
      <c r="EE371" s="1550"/>
      <c r="EF371" s="1551"/>
      <c r="EG371" s="1590"/>
      <c r="EH371" s="1591"/>
      <c r="EI371" s="1591"/>
      <c r="EJ371" s="1591"/>
      <c r="EK371" s="1591"/>
      <c r="EL371" s="1591"/>
      <c r="EM371" s="1591"/>
      <c r="EN371" s="1591"/>
      <c r="EO371" s="1591"/>
      <c r="EP371" s="1591"/>
      <c r="EQ371" s="1591"/>
      <c r="ER371" s="1591"/>
      <c r="ES371" s="1591"/>
      <c r="ET371" s="1591"/>
      <c r="EU371" s="1591"/>
      <c r="EV371" s="1591"/>
      <c r="EW371" s="1591"/>
      <c r="EX371" s="1591"/>
      <c r="EY371" s="1591"/>
      <c r="EZ371" s="1591"/>
      <c r="FA371" s="1591"/>
      <c r="FB371" s="1591"/>
      <c r="FC371" s="1591"/>
      <c r="FD371" s="1591"/>
      <c r="FE371" s="1591"/>
      <c r="FF371" s="1591"/>
      <c r="FG371" s="1591"/>
      <c r="FH371" s="1591"/>
      <c r="FI371" s="1591"/>
      <c r="FJ371" s="1591"/>
      <c r="FK371" s="1591"/>
      <c r="FL371" s="1591"/>
      <c r="FM371" s="1591"/>
      <c r="FN371" s="1591"/>
      <c r="FO371" s="1591"/>
      <c r="FP371" s="1591"/>
      <c r="FQ371" s="1591"/>
      <c r="FR371" s="1591"/>
      <c r="FS371" s="1591"/>
      <c r="FT371" s="1591"/>
      <c r="FU371" s="1591"/>
      <c r="FV371" s="1592"/>
    </row>
    <row r="372" spans="3:178" ht="3.75" customHeight="1" x14ac:dyDescent="0.15">
      <c r="C372" s="1549"/>
      <c r="D372" s="1550"/>
      <c r="E372" s="1550"/>
      <c r="F372" s="1550"/>
      <c r="G372" s="1550"/>
      <c r="H372" s="1550"/>
      <c r="I372" s="1550"/>
      <c r="J372" s="1550"/>
      <c r="K372" s="1550"/>
      <c r="L372" s="1550"/>
      <c r="M372" s="1550"/>
      <c r="N372" s="1550"/>
      <c r="O372" s="1550"/>
      <c r="P372" s="1550"/>
      <c r="Q372" s="1550"/>
      <c r="R372" s="1550"/>
      <c r="S372" s="1550"/>
      <c r="T372" s="1550"/>
      <c r="U372" s="1550"/>
      <c r="V372" s="1550"/>
      <c r="W372" s="1550"/>
      <c r="X372" s="1550"/>
      <c r="Y372" s="1550"/>
      <c r="Z372" s="1550"/>
      <c r="AA372" s="1550"/>
      <c r="AB372" s="1550"/>
      <c r="AC372" s="1550"/>
      <c r="AD372" s="1550"/>
      <c r="AE372" s="1550"/>
      <c r="AF372" s="1550"/>
      <c r="AG372" s="1550"/>
      <c r="AH372" s="1550"/>
      <c r="AI372" s="1550"/>
      <c r="AJ372" s="1550"/>
      <c r="AK372" s="1550"/>
      <c r="AL372" s="1550"/>
      <c r="AM372" s="1550"/>
      <c r="AN372" s="1550"/>
      <c r="AO372" s="1550"/>
      <c r="AP372" s="1551"/>
      <c r="AQ372" s="1590"/>
      <c r="AR372" s="1591"/>
      <c r="AS372" s="1591"/>
      <c r="AT372" s="1591"/>
      <c r="AU372" s="1591"/>
      <c r="AV372" s="1591"/>
      <c r="AW372" s="1591"/>
      <c r="AX372" s="1591"/>
      <c r="AY372" s="1591"/>
      <c r="AZ372" s="1591"/>
      <c r="BA372" s="1591"/>
      <c r="BB372" s="1591"/>
      <c r="BC372" s="1591"/>
      <c r="BD372" s="1591"/>
      <c r="BE372" s="1591"/>
      <c r="BF372" s="1591"/>
      <c r="BG372" s="1591"/>
      <c r="BH372" s="1591"/>
      <c r="BI372" s="1591"/>
      <c r="BJ372" s="1591"/>
      <c r="BK372" s="1591"/>
      <c r="BL372" s="1591"/>
      <c r="BM372" s="1591"/>
      <c r="BN372" s="1591"/>
      <c r="BO372" s="1591"/>
      <c r="BP372" s="1591"/>
      <c r="BQ372" s="1591"/>
      <c r="BR372" s="1591"/>
      <c r="BS372" s="1591"/>
      <c r="BT372" s="1591"/>
      <c r="BU372" s="1591"/>
      <c r="BV372" s="1591"/>
      <c r="BW372" s="1591"/>
      <c r="BX372" s="1591"/>
      <c r="BY372" s="1591"/>
      <c r="BZ372" s="1591"/>
      <c r="CA372" s="1591"/>
      <c r="CB372" s="1591"/>
      <c r="CC372" s="1591"/>
      <c r="CD372" s="1591"/>
      <c r="CE372" s="1591"/>
      <c r="CF372" s="1592"/>
      <c r="CS372" s="1549"/>
      <c r="CT372" s="1550"/>
      <c r="CU372" s="1550"/>
      <c r="CV372" s="1550"/>
      <c r="CW372" s="1550"/>
      <c r="CX372" s="1550"/>
      <c r="CY372" s="1550"/>
      <c r="CZ372" s="1550"/>
      <c r="DA372" s="1550"/>
      <c r="DB372" s="1550"/>
      <c r="DC372" s="1550"/>
      <c r="DD372" s="1550"/>
      <c r="DE372" s="1550"/>
      <c r="DF372" s="1550"/>
      <c r="DG372" s="1550"/>
      <c r="DH372" s="1550"/>
      <c r="DI372" s="1550"/>
      <c r="DJ372" s="1550"/>
      <c r="DK372" s="1550"/>
      <c r="DL372" s="1550"/>
      <c r="DM372" s="1550"/>
      <c r="DN372" s="1550"/>
      <c r="DO372" s="1550"/>
      <c r="DP372" s="1550"/>
      <c r="DQ372" s="1550"/>
      <c r="DR372" s="1550"/>
      <c r="DS372" s="1550"/>
      <c r="DT372" s="1550"/>
      <c r="DU372" s="1550"/>
      <c r="DV372" s="1550"/>
      <c r="DW372" s="1550"/>
      <c r="DX372" s="1550"/>
      <c r="DY372" s="1550"/>
      <c r="DZ372" s="1550"/>
      <c r="EA372" s="1550"/>
      <c r="EB372" s="1550"/>
      <c r="EC372" s="1550"/>
      <c r="ED372" s="1550"/>
      <c r="EE372" s="1550"/>
      <c r="EF372" s="1551"/>
      <c r="EG372" s="1590"/>
      <c r="EH372" s="1591"/>
      <c r="EI372" s="1591"/>
      <c r="EJ372" s="1591"/>
      <c r="EK372" s="1591"/>
      <c r="EL372" s="1591"/>
      <c r="EM372" s="1591"/>
      <c r="EN372" s="1591"/>
      <c r="EO372" s="1591"/>
      <c r="EP372" s="1591"/>
      <c r="EQ372" s="1591"/>
      <c r="ER372" s="1591"/>
      <c r="ES372" s="1591"/>
      <c r="ET372" s="1591"/>
      <c r="EU372" s="1591"/>
      <c r="EV372" s="1591"/>
      <c r="EW372" s="1591"/>
      <c r="EX372" s="1591"/>
      <c r="EY372" s="1591"/>
      <c r="EZ372" s="1591"/>
      <c r="FA372" s="1591"/>
      <c r="FB372" s="1591"/>
      <c r="FC372" s="1591"/>
      <c r="FD372" s="1591"/>
      <c r="FE372" s="1591"/>
      <c r="FF372" s="1591"/>
      <c r="FG372" s="1591"/>
      <c r="FH372" s="1591"/>
      <c r="FI372" s="1591"/>
      <c r="FJ372" s="1591"/>
      <c r="FK372" s="1591"/>
      <c r="FL372" s="1591"/>
      <c r="FM372" s="1591"/>
      <c r="FN372" s="1591"/>
      <c r="FO372" s="1591"/>
      <c r="FP372" s="1591"/>
      <c r="FQ372" s="1591"/>
      <c r="FR372" s="1591"/>
      <c r="FS372" s="1591"/>
      <c r="FT372" s="1591"/>
      <c r="FU372" s="1591"/>
      <c r="FV372" s="1592"/>
    </row>
    <row r="373" spans="3:178" ht="3.75" customHeight="1" x14ac:dyDescent="0.15">
      <c r="C373" s="1549"/>
      <c r="D373" s="1550"/>
      <c r="E373" s="1550"/>
      <c r="F373" s="1550"/>
      <c r="G373" s="1550"/>
      <c r="H373" s="1550"/>
      <c r="I373" s="1550"/>
      <c r="J373" s="1550"/>
      <c r="K373" s="1550"/>
      <c r="L373" s="1550"/>
      <c r="M373" s="1550"/>
      <c r="N373" s="1550"/>
      <c r="O373" s="1550"/>
      <c r="P373" s="1550"/>
      <c r="Q373" s="1550"/>
      <c r="R373" s="1550"/>
      <c r="S373" s="1550"/>
      <c r="T373" s="1550"/>
      <c r="U373" s="1550"/>
      <c r="V373" s="1550"/>
      <c r="W373" s="1550"/>
      <c r="X373" s="1550"/>
      <c r="Y373" s="1550"/>
      <c r="Z373" s="1550"/>
      <c r="AA373" s="1550"/>
      <c r="AB373" s="1550"/>
      <c r="AC373" s="1550"/>
      <c r="AD373" s="1550"/>
      <c r="AE373" s="1550"/>
      <c r="AF373" s="1550"/>
      <c r="AG373" s="1550"/>
      <c r="AH373" s="1550"/>
      <c r="AI373" s="1550"/>
      <c r="AJ373" s="1550"/>
      <c r="AK373" s="1550"/>
      <c r="AL373" s="1550"/>
      <c r="AM373" s="1550"/>
      <c r="AN373" s="1550"/>
      <c r="AO373" s="1550"/>
      <c r="AP373" s="1551"/>
      <c r="AQ373" s="1590"/>
      <c r="AR373" s="1591"/>
      <c r="AS373" s="1591"/>
      <c r="AT373" s="1591"/>
      <c r="AU373" s="1591"/>
      <c r="AV373" s="1591"/>
      <c r="AW373" s="1591"/>
      <c r="AX373" s="1591"/>
      <c r="AY373" s="1591"/>
      <c r="AZ373" s="1591"/>
      <c r="BA373" s="1591"/>
      <c r="BB373" s="1591"/>
      <c r="BC373" s="1591"/>
      <c r="BD373" s="1591"/>
      <c r="BE373" s="1591"/>
      <c r="BF373" s="1591"/>
      <c r="BG373" s="1591"/>
      <c r="BH373" s="1591"/>
      <c r="BI373" s="1591"/>
      <c r="BJ373" s="1591"/>
      <c r="BK373" s="1591"/>
      <c r="BL373" s="1591"/>
      <c r="BM373" s="1591"/>
      <c r="BN373" s="1591"/>
      <c r="BO373" s="1591"/>
      <c r="BP373" s="1591"/>
      <c r="BQ373" s="1591"/>
      <c r="BR373" s="1591"/>
      <c r="BS373" s="1591"/>
      <c r="BT373" s="1591"/>
      <c r="BU373" s="1591"/>
      <c r="BV373" s="1591"/>
      <c r="BW373" s="1591"/>
      <c r="BX373" s="1591"/>
      <c r="BY373" s="1591"/>
      <c r="BZ373" s="1591"/>
      <c r="CA373" s="1591"/>
      <c r="CB373" s="1591"/>
      <c r="CC373" s="1591"/>
      <c r="CD373" s="1591"/>
      <c r="CE373" s="1591"/>
      <c r="CF373" s="1592"/>
      <c r="CS373" s="1549"/>
      <c r="CT373" s="1550"/>
      <c r="CU373" s="1550"/>
      <c r="CV373" s="1550"/>
      <c r="CW373" s="1550"/>
      <c r="CX373" s="1550"/>
      <c r="CY373" s="1550"/>
      <c r="CZ373" s="1550"/>
      <c r="DA373" s="1550"/>
      <c r="DB373" s="1550"/>
      <c r="DC373" s="1550"/>
      <c r="DD373" s="1550"/>
      <c r="DE373" s="1550"/>
      <c r="DF373" s="1550"/>
      <c r="DG373" s="1550"/>
      <c r="DH373" s="1550"/>
      <c r="DI373" s="1550"/>
      <c r="DJ373" s="1550"/>
      <c r="DK373" s="1550"/>
      <c r="DL373" s="1550"/>
      <c r="DM373" s="1550"/>
      <c r="DN373" s="1550"/>
      <c r="DO373" s="1550"/>
      <c r="DP373" s="1550"/>
      <c r="DQ373" s="1550"/>
      <c r="DR373" s="1550"/>
      <c r="DS373" s="1550"/>
      <c r="DT373" s="1550"/>
      <c r="DU373" s="1550"/>
      <c r="DV373" s="1550"/>
      <c r="DW373" s="1550"/>
      <c r="DX373" s="1550"/>
      <c r="DY373" s="1550"/>
      <c r="DZ373" s="1550"/>
      <c r="EA373" s="1550"/>
      <c r="EB373" s="1550"/>
      <c r="EC373" s="1550"/>
      <c r="ED373" s="1550"/>
      <c r="EE373" s="1550"/>
      <c r="EF373" s="1551"/>
      <c r="EG373" s="1590"/>
      <c r="EH373" s="1591"/>
      <c r="EI373" s="1591"/>
      <c r="EJ373" s="1591"/>
      <c r="EK373" s="1591"/>
      <c r="EL373" s="1591"/>
      <c r="EM373" s="1591"/>
      <c r="EN373" s="1591"/>
      <c r="EO373" s="1591"/>
      <c r="EP373" s="1591"/>
      <c r="EQ373" s="1591"/>
      <c r="ER373" s="1591"/>
      <c r="ES373" s="1591"/>
      <c r="ET373" s="1591"/>
      <c r="EU373" s="1591"/>
      <c r="EV373" s="1591"/>
      <c r="EW373" s="1591"/>
      <c r="EX373" s="1591"/>
      <c r="EY373" s="1591"/>
      <c r="EZ373" s="1591"/>
      <c r="FA373" s="1591"/>
      <c r="FB373" s="1591"/>
      <c r="FC373" s="1591"/>
      <c r="FD373" s="1591"/>
      <c r="FE373" s="1591"/>
      <c r="FF373" s="1591"/>
      <c r="FG373" s="1591"/>
      <c r="FH373" s="1591"/>
      <c r="FI373" s="1591"/>
      <c r="FJ373" s="1591"/>
      <c r="FK373" s="1591"/>
      <c r="FL373" s="1591"/>
      <c r="FM373" s="1591"/>
      <c r="FN373" s="1591"/>
      <c r="FO373" s="1591"/>
      <c r="FP373" s="1591"/>
      <c r="FQ373" s="1591"/>
      <c r="FR373" s="1591"/>
      <c r="FS373" s="1591"/>
      <c r="FT373" s="1591"/>
      <c r="FU373" s="1591"/>
      <c r="FV373" s="1592"/>
    </row>
    <row r="374" spans="3:178" ht="3.75" customHeight="1" x14ac:dyDescent="0.15">
      <c r="C374" s="1549"/>
      <c r="D374" s="1550"/>
      <c r="E374" s="1550"/>
      <c r="F374" s="1550"/>
      <c r="G374" s="1550"/>
      <c r="H374" s="1550"/>
      <c r="I374" s="1550"/>
      <c r="J374" s="1550"/>
      <c r="K374" s="1550"/>
      <c r="L374" s="1550"/>
      <c r="M374" s="1550"/>
      <c r="N374" s="1550"/>
      <c r="O374" s="1550"/>
      <c r="P374" s="1550"/>
      <c r="Q374" s="1550"/>
      <c r="R374" s="1550"/>
      <c r="S374" s="1550"/>
      <c r="T374" s="1550"/>
      <c r="U374" s="1550"/>
      <c r="V374" s="1550"/>
      <c r="W374" s="1550"/>
      <c r="X374" s="1550"/>
      <c r="Y374" s="1550"/>
      <c r="Z374" s="1550"/>
      <c r="AA374" s="1550"/>
      <c r="AB374" s="1550"/>
      <c r="AC374" s="1550"/>
      <c r="AD374" s="1550"/>
      <c r="AE374" s="1550"/>
      <c r="AF374" s="1550"/>
      <c r="AG374" s="1550"/>
      <c r="AH374" s="1550"/>
      <c r="AI374" s="1550"/>
      <c r="AJ374" s="1550"/>
      <c r="AK374" s="1550"/>
      <c r="AL374" s="1550"/>
      <c r="AM374" s="1550"/>
      <c r="AN374" s="1550"/>
      <c r="AO374" s="1550"/>
      <c r="AP374" s="1551"/>
      <c r="AQ374" s="1590"/>
      <c r="AR374" s="1591"/>
      <c r="AS374" s="1591"/>
      <c r="AT374" s="1591"/>
      <c r="AU374" s="1591"/>
      <c r="AV374" s="1591"/>
      <c r="AW374" s="1591"/>
      <c r="AX374" s="1591"/>
      <c r="AY374" s="1591"/>
      <c r="AZ374" s="1591"/>
      <c r="BA374" s="1591"/>
      <c r="BB374" s="1591"/>
      <c r="BC374" s="1591"/>
      <c r="BD374" s="1591"/>
      <c r="BE374" s="1591"/>
      <c r="BF374" s="1591"/>
      <c r="BG374" s="1591"/>
      <c r="BH374" s="1591"/>
      <c r="BI374" s="1591"/>
      <c r="BJ374" s="1591"/>
      <c r="BK374" s="1591"/>
      <c r="BL374" s="1591"/>
      <c r="BM374" s="1591"/>
      <c r="BN374" s="1591"/>
      <c r="BO374" s="1591"/>
      <c r="BP374" s="1591"/>
      <c r="BQ374" s="1591"/>
      <c r="BR374" s="1591"/>
      <c r="BS374" s="1591"/>
      <c r="BT374" s="1591"/>
      <c r="BU374" s="1591"/>
      <c r="BV374" s="1591"/>
      <c r="BW374" s="1591"/>
      <c r="BX374" s="1591"/>
      <c r="BY374" s="1591"/>
      <c r="BZ374" s="1591"/>
      <c r="CA374" s="1591"/>
      <c r="CB374" s="1591"/>
      <c r="CC374" s="1591"/>
      <c r="CD374" s="1591"/>
      <c r="CE374" s="1591"/>
      <c r="CF374" s="1592"/>
      <c r="CS374" s="1549"/>
      <c r="CT374" s="1550"/>
      <c r="CU374" s="1550"/>
      <c r="CV374" s="1550"/>
      <c r="CW374" s="1550"/>
      <c r="CX374" s="1550"/>
      <c r="CY374" s="1550"/>
      <c r="CZ374" s="1550"/>
      <c r="DA374" s="1550"/>
      <c r="DB374" s="1550"/>
      <c r="DC374" s="1550"/>
      <c r="DD374" s="1550"/>
      <c r="DE374" s="1550"/>
      <c r="DF374" s="1550"/>
      <c r="DG374" s="1550"/>
      <c r="DH374" s="1550"/>
      <c r="DI374" s="1550"/>
      <c r="DJ374" s="1550"/>
      <c r="DK374" s="1550"/>
      <c r="DL374" s="1550"/>
      <c r="DM374" s="1550"/>
      <c r="DN374" s="1550"/>
      <c r="DO374" s="1550"/>
      <c r="DP374" s="1550"/>
      <c r="DQ374" s="1550"/>
      <c r="DR374" s="1550"/>
      <c r="DS374" s="1550"/>
      <c r="DT374" s="1550"/>
      <c r="DU374" s="1550"/>
      <c r="DV374" s="1550"/>
      <c r="DW374" s="1550"/>
      <c r="DX374" s="1550"/>
      <c r="DY374" s="1550"/>
      <c r="DZ374" s="1550"/>
      <c r="EA374" s="1550"/>
      <c r="EB374" s="1550"/>
      <c r="EC374" s="1550"/>
      <c r="ED374" s="1550"/>
      <c r="EE374" s="1550"/>
      <c r="EF374" s="1551"/>
      <c r="EG374" s="1590"/>
      <c r="EH374" s="1591"/>
      <c r="EI374" s="1591"/>
      <c r="EJ374" s="1591"/>
      <c r="EK374" s="1591"/>
      <c r="EL374" s="1591"/>
      <c r="EM374" s="1591"/>
      <c r="EN374" s="1591"/>
      <c r="EO374" s="1591"/>
      <c r="EP374" s="1591"/>
      <c r="EQ374" s="1591"/>
      <c r="ER374" s="1591"/>
      <c r="ES374" s="1591"/>
      <c r="ET374" s="1591"/>
      <c r="EU374" s="1591"/>
      <c r="EV374" s="1591"/>
      <c r="EW374" s="1591"/>
      <c r="EX374" s="1591"/>
      <c r="EY374" s="1591"/>
      <c r="EZ374" s="1591"/>
      <c r="FA374" s="1591"/>
      <c r="FB374" s="1591"/>
      <c r="FC374" s="1591"/>
      <c r="FD374" s="1591"/>
      <c r="FE374" s="1591"/>
      <c r="FF374" s="1591"/>
      <c r="FG374" s="1591"/>
      <c r="FH374" s="1591"/>
      <c r="FI374" s="1591"/>
      <c r="FJ374" s="1591"/>
      <c r="FK374" s="1591"/>
      <c r="FL374" s="1591"/>
      <c r="FM374" s="1591"/>
      <c r="FN374" s="1591"/>
      <c r="FO374" s="1591"/>
      <c r="FP374" s="1591"/>
      <c r="FQ374" s="1591"/>
      <c r="FR374" s="1591"/>
      <c r="FS374" s="1591"/>
      <c r="FT374" s="1591"/>
      <c r="FU374" s="1591"/>
      <c r="FV374" s="1592"/>
    </row>
    <row r="375" spans="3:178" ht="3.75" customHeight="1" x14ac:dyDescent="0.15">
      <c r="C375" s="1549"/>
      <c r="D375" s="1550"/>
      <c r="E375" s="1550"/>
      <c r="F375" s="1550"/>
      <c r="G375" s="1550"/>
      <c r="H375" s="1550"/>
      <c r="I375" s="1550"/>
      <c r="J375" s="1550"/>
      <c r="K375" s="1550"/>
      <c r="L375" s="1550"/>
      <c r="M375" s="1550"/>
      <c r="N375" s="1550"/>
      <c r="O375" s="1550"/>
      <c r="P375" s="1550"/>
      <c r="Q375" s="1550"/>
      <c r="R375" s="1550"/>
      <c r="S375" s="1550"/>
      <c r="T375" s="1550"/>
      <c r="U375" s="1550"/>
      <c r="V375" s="1550"/>
      <c r="W375" s="1550"/>
      <c r="X375" s="1550"/>
      <c r="Y375" s="1550"/>
      <c r="Z375" s="1550"/>
      <c r="AA375" s="1550"/>
      <c r="AB375" s="1550"/>
      <c r="AC375" s="1550"/>
      <c r="AD375" s="1550"/>
      <c r="AE375" s="1550"/>
      <c r="AF375" s="1550"/>
      <c r="AG375" s="1550"/>
      <c r="AH375" s="1550"/>
      <c r="AI375" s="1550"/>
      <c r="AJ375" s="1550"/>
      <c r="AK375" s="1550"/>
      <c r="AL375" s="1550"/>
      <c r="AM375" s="1550"/>
      <c r="AN375" s="1550"/>
      <c r="AO375" s="1550"/>
      <c r="AP375" s="1551"/>
      <c r="AQ375" s="491"/>
      <c r="AR375" s="450"/>
      <c r="AS375" s="450"/>
      <c r="AT375" s="450"/>
      <c r="AU375" s="450"/>
      <c r="AV375" s="450"/>
      <c r="AW375" s="450"/>
      <c r="AX375" s="450"/>
      <c r="AY375" s="450"/>
      <c r="AZ375" s="450"/>
      <c r="BA375" s="450"/>
      <c r="BB375" s="450"/>
      <c r="BC375" s="450"/>
      <c r="BD375" s="450"/>
      <c r="BE375" s="450"/>
      <c r="BF375" s="450"/>
      <c r="BG375" s="450"/>
      <c r="BH375" s="450"/>
      <c r="BI375" s="450"/>
      <c r="BJ375" s="450"/>
      <c r="BK375" s="450"/>
      <c r="BL375" s="450"/>
      <c r="BM375" s="450"/>
      <c r="BN375" s="450"/>
      <c r="BO375" s="450"/>
      <c r="BP375" s="450"/>
      <c r="BQ375" s="450"/>
      <c r="BR375" s="450"/>
      <c r="BS375" s="450"/>
      <c r="BT375" s="450"/>
      <c r="BU375" s="450"/>
      <c r="BV375" s="450"/>
      <c r="BW375" s="450"/>
      <c r="BX375" s="450"/>
      <c r="BY375" s="450"/>
      <c r="BZ375" s="450"/>
      <c r="CA375" s="450"/>
      <c r="CB375" s="450"/>
      <c r="CC375" s="450"/>
      <c r="CD375" s="450"/>
      <c r="CE375" s="450"/>
      <c r="CF375" s="451"/>
      <c r="CS375" s="1549"/>
      <c r="CT375" s="1550"/>
      <c r="CU375" s="1550"/>
      <c r="CV375" s="1550"/>
      <c r="CW375" s="1550"/>
      <c r="CX375" s="1550"/>
      <c r="CY375" s="1550"/>
      <c r="CZ375" s="1550"/>
      <c r="DA375" s="1550"/>
      <c r="DB375" s="1550"/>
      <c r="DC375" s="1550"/>
      <c r="DD375" s="1550"/>
      <c r="DE375" s="1550"/>
      <c r="DF375" s="1550"/>
      <c r="DG375" s="1550"/>
      <c r="DH375" s="1550"/>
      <c r="DI375" s="1550"/>
      <c r="DJ375" s="1550"/>
      <c r="DK375" s="1550"/>
      <c r="DL375" s="1550"/>
      <c r="DM375" s="1550"/>
      <c r="DN375" s="1550"/>
      <c r="DO375" s="1550"/>
      <c r="DP375" s="1550"/>
      <c r="DQ375" s="1550"/>
      <c r="DR375" s="1550"/>
      <c r="DS375" s="1550"/>
      <c r="DT375" s="1550"/>
      <c r="DU375" s="1550"/>
      <c r="DV375" s="1550"/>
      <c r="DW375" s="1550"/>
      <c r="DX375" s="1550"/>
      <c r="DY375" s="1550"/>
      <c r="DZ375" s="1550"/>
      <c r="EA375" s="1550"/>
      <c r="EB375" s="1550"/>
      <c r="EC375" s="1550"/>
      <c r="ED375" s="1550"/>
      <c r="EE375" s="1550"/>
      <c r="EF375" s="1551"/>
      <c r="EG375" s="491"/>
      <c r="EH375" s="450"/>
      <c r="EI375" s="450"/>
      <c r="EJ375" s="450"/>
      <c r="EK375" s="450"/>
      <c r="EL375" s="450"/>
      <c r="EM375" s="450"/>
      <c r="EN375" s="450"/>
      <c r="EO375" s="450"/>
      <c r="EP375" s="450"/>
      <c r="EQ375" s="450"/>
      <c r="ER375" s="450"/>
      <c r="ES375" s="450"/>
      <c r="ET375" s="450"/>
      <c r="EU375" s="450"/>
      <c r="EV375" s="450"/>
      <c r="EW375" s="450"/>
      <c r="EX375" s="450"/>
      <c r="EY375" s="450"/>
      <c r="EZ375" s="450"/>
      <c r="FA375" s="450"/>
      <c r="FB375" s="450"/>
      <c r="FC375" s="450"/>
      <c r="FD375" s="450"/>
      <c r="FE375" s="450"/>
      <c r="FF375" s="450"/>
      <c r="FG375" s="450"/>
      <c r="FH375" s="450"/>
      <c r="FI375" s="450"/>
      <c r="FJ375" s="450"/>
      <c r="FK375" s="450"/>
      <c r="FL375" s="450"/>
      <c r="FM375" s="450"/>
      <c r="FN375" s="450"/>
      <c r="FO375" s="450"/>
      <c r="FP375" s="450"/>
      <c r="FQ375" s="450"/>
      <c r="FR375" s="450"/>
      <c r="FS375" s="450"/>
      <c r="FT375" s="450"/>
      <c r="FU375" s="450"/>
      <c r="FV375" s="451"/>
    </row>
    <row r="376" spans="3:178" ht="3.75" customHeight="1" x14ac:dyDescent="0.15">
      <c r="C376" s="1549"/>
      <c r="D376" s="1550"/>
      <c r="E376" s="1550"/>
      <c r="F376" s="1550"/>
      <c r="G376" s="1550"/>
      <c r="H376" s="1550"/>
      <c r="I376" s="1550"/>
      <c r="J376" s="1550"/>
      <c r="K376" s="1550"/>
      <c r="L376" s="1550"/>
      <c r="M376" s="1550"/>
      <c r="N376" s="1550"/>
      <c r="O376" s="1550"/>
      <c r="P376" s="1550"/>
      <c r="Q376" s="1550"/>
      <c r="R376" s="1550"/>
      <c r="S376" s="1550"/>
      <c r="T376" s="1550"/>
      <c r="U376" s="1550"/>
      <c r="V376" s="1550"/>
      <c r="W376" s="1550"/>
      <c r="X376" s="1550"/>
      <c r="Y376" s="1550"/>
      <c r="Z376" s="1550"/>
      <c r="AA376" s="1550"/>
      <c r="AB376" s="1550"/>
      <c r="AC376" s="1550"/>
      <c r="AD376" s="1550"/>
      <c r="AE376" s="1550"/>
      <c r="AF376" s="1550"/>
      <c r="AG376" s="1550"/>
      <c r="AH376" s="1550"/>
      <c r="AI376" s="1550"/>
      <c r="AJ376" s="1550"/>
      <c r="AK376" s="1550"/>
      <c r="AL376" s="1550"/>
      <c r="AM376" s="1550"/>
      <c r="AN376" s="1550"/>
      <c r="AO376" s="1550"/>
      <c r="AP376" s="1551"/>
      <c r="AQ376" s="491"/>
      <c r="AR376" s="450"/>
      <c r="AS376" s="450"/>
      <c r="AT376" s="450"/>
      <c r="AU376" s="450"/>
      <c r="AV376" s="450"/>
      <c r="AW376" s="450"/>
      <c r="AX376" s="450"/>
      <c r="AY376" s="450"/>
      <c r="AZ376" s="450"/>
      <c r="BA376" s="450"/>
      <c r="BB376" s="450"/>
      <c r="BC376" s="450"/>
      <c r="BD376" s="450"/>
      <c r="BE376" s="450"/>
      <c r="BF376" s="450"/>
      <c r="BG376" s="450"/>
      <c r="BH376" s="450"/>
      <c r="BI376" s="450"/>
      <c r="BJ376" s="450"/>
      <c r="BK376" s="450"/>
      <c r="BL376" s="450"/>
      <c r="BM376" s="450"/>
      <c r="BN376" s="450"/>
      <c r="BO376" s="450"/>
      <c r="BP376" s="450"/>
      <c r="BQ376" s="450"/>
      <c r="BR376" s="450"/>
      <c r="BS376" s="450"/>
      <c r="BT376" s="450"/>
      <c r="BU376" s="450"/>
      <c r="BV376" s="450"/>
      <c r="BW376" s="450"/>
      <c r="BX376" s="450"/>
      <c r="BY376" s="450"/>
      <c r="BZ376" s="450"/>
      <c r="CA376" s="450"/>
      <c r="CB376" s="450"/>
      <c r="CC376" s="450"/>
      <c r="CD376" s="450"/>
      <c r="CE376" s="450"/>
      <c r="CF376" s="451"/>
      <c r="CS376" s="1549"/>
      <c r="CT376" s="1550"/>
      <c r="CU376" s="1550"/>
      <c r="CV376" s="1550"/>
      <c r="CW376" s="1550"/>
      <c r="CX376" s="1550"/>
      <c r="CY376" s="1550"/>
      <c r="CZ376" s="1550"/>
      <c r="DA376" s="1550"/>
      <c r="DB376" s="1550"/>
      <c r="DC376" s="1550"/>
      <c r="DD376" s="1550"/>
      <c r="DE376" s="1550"/>
      <c r="DF376" s="1550"/>
      <c r="DG376" s="1550"/>
      <c r="DH376" s="1550"/>
      <c r="DI376" s="1550"/>
      <c r="DJ376" s="1550"/>
      <c r="DK376" s="1550"/>
      <c r="DL376" s="1550"/>
      <c r="DM376" s="1550"/>
      <c r="DN376" s="1550"/>
      <c r="DO376" s="1550"/>
      <c r="DP376" s="1550"/>
      <c r="DQ376" s="1550"/>
      <c r="DR376" s="1550"/>
      <c r="DS376" s="1550"/>
      <c r="DT376" s="1550"/>
      <c r="DU376" s="1550"/>
      <c r="DV376" s="1550"/>
      <c r="DW376" s="1550"/>
      <c r="DX376" s="1550"/>
      <c r="DY376" s="1550"/>
      <c r="DZ376" s="1550"/>
      <c r="EA376" s="1550"/>
      <c r="EB376" s="1550"/>
      <c r="EC376" s="1550"/>
      <c r="ED376" s="1550"/>
      <c r="EE376" s="1550"/>
      <c r="EF376" s="1551"/>
      <c r="EG376" s="491"/>
      <c r="EH376" s="450"/>
      <c r="EI376" s="450"/>
      <c r="EJ376" s="450"/>
      <c r="EK376" s="450"/>
      <c r="EL376" s="450"/>
      <c r="EM376" s="450"/>
      <c r="EN376" s="450"/>
      <c r="EO376" s="450"/>
      <c r="EP376" s="450"/>
      <c r="EQ376" s="450"/>
      <c r="ER376" s="450"/>
      <c r="ES376" s="450"/>
      <c r="ET376" s="450"/>
      <c r="EU376" s="450"/>
      <c r="EV376" s="450"/>
      <c r="EW376" s="450"/>
      <c r="EX376" s="450"/>
      <c r="EY376" s="450"/>
      <c r="EZ376" s="450"/>
      <c r="FA376" s="450"/>
      <c r="FB376" s="450"/>
      <c r="FC376" s="450"/>
      <c r="FD376" s="450"/>
      <c r="FE376" s="450"/>
      <c r="FF376" s="450"/>
      <c r="FG376" s="450"/>
      <c r="FH376" s="450"/>
      <c r="FI376" s="450"/>
      <c r="FJ376" s="450"/>
      <c r="FK376" s="450"/>
      <c r="FL376" s="450"/>
      <c r="FM376" s="450"/>
      <c r="FN376" s="450"/>
      <c r="FO376" s="450"/>
      <c r="FP376" s="450"/>
      <c r="FQ376" s="450"/>
      <c r="FR376" s="450"/>
      <c r="FS376" s="450"/>
      <c r="FT376" s="450"/>
      <c r="FU376" s="450"/>
      <c r="FV376" s="451"/>
    </row>
    <row r="377" spans="3:178" ht="3.75" customHeight="1" x14ac:dyDescent="0.15">
      <c r="C377" s="1552"/>
      <c r="D377" s="1553"/>
      <c r="E377" s="1553"/>
      <c r="F377" s="1553"/>
      <c r="G377" s="1553"/>
      <c r="H377" s="1553"/>
      <c r="I377" s="1553"/>
      <c r="J377" s="1553"/>
      <c r="K377" s="1553"/>
      <c r="L377" s="1553"/>
      <c r="M377" s="1553"/>
      <c r="N377" s="1553"/>
      <c r="O377" s="1553"/>
      <c r="P377" s="1553"/>
      <c r="Q377" s="1553"/>
      <c r="R377" s="1553"/>
      <c r="S377" s="1553"/>
      <c r="T377" s="1553"/>
      <c r="U377" s="1553"/>
      <c r="V377" s="1553"/>
      <c r="W377" s="1553"/>
      <c r="X377" s="1553"/>
      <c r="Y377" s="1553"/>
      <c r="Z377" s="1553"/>
      <c r="AA377" s="1553"/>
      <c r="AB377" s="1553"/>
      <c r="AC377" s="1553"/>
      <c r="AD377" s="1553"/>
      <c r="AE377" s="1553"/>
      <c r="AF377" s="1553"/>
      <c r="AG377" s="1553"/>
      <c r="AH377" s="1553"/>
      <c r="AI377" s="1553"/>
      <c r="AJ377" s="1553"/>
      <c r="AK377" s="1553"/>
      <c r="AL377" s="1553"/>
      <c r="AM377" s="1553"/>
      <c r="AN377" s="1553"/>
      <c r="AO377" s="1553"/>
      <c r="AP377" s="1554"/>
      <c r="AQ377" s="492"/>
      <c r="AR377" s="493"/>
      <c r="AS377" s="493"/>
      <c r="AT377" s="493"/>
      <c r="AU377" s="493"/>
      <c r="AV377" s="493"/>
      <c r="AW377" s="493"/>
      <c r="AX377" s="493"/>
      <c r="AY377" s="493"/>
      <c r="AZ377" s="493"/>
      <c r="BA377" s="493"/>
      <c r="BB377" s="493"/>
      <c r="BC377" s="493"/>
      <c r="BD377" s="493"/>
      <c r="BE377" s="493"/>
      <c r="BF377" s="493"/>
      <c r="BG377" s="493"/>
      <c r="BH377" s="493"/>
      <c r="BI377" s="493"/>
      <c r="BJ377" s="493"/>
      <c r="BK377" s="493"/>
      <c r="BL377" s="493"/>
      <c r="BM377" s="493"/>
      <c r="BN377" s="493"/>
      <c r="BO377" s="493"/>
      <c r="BP377" s="493"/>
      <c r="BQ377" s="493"/>
      <c r="BR377" s="493"/>
      <c r="BS377" s="493"/>
      <c r="BT377" s="493"/>
      <c r="BU377" s="493"/>
      <c r="BV377" s="493"/>
      <c r="BW377" s="493"/>
      <c r="BX377" s="493"/>
      <c r="BY377" s="493"/>
      <c r="BZ377" s="493"/>
      <c r="CA377" s="493"/>
      <c r="CB377" s="493"/>
      <c r="CC377" s="493"/>
      <c r="CD377" s="493"/>
      <c r="CE377" s="493"/>
      <c r="CF377" s="494"/>
      <c r="CS377" s="1552"/>
      <c r="CT377" s="1553"/>
      <c r="CU377" s="1553"/>
      <c r="CV377" s="1553"/>
      <c r="CW377" s="1553"/>
      <c r="CX377" s="1553"/>
      <c r="CY377" s="1553"/>
      <c r="CZ377" s="1553"/>
      <c r="DA377" s="1553"/>
      <c r="DB377" s="1553"/>
      <c r="DC377" s="1553"/>
      <c r="DD377" s="1553"/>
      <c r="DE377" s="1553"/>
      <c r="DF377" s="1553"/>
      <c r="DG377" s="1553"/>
      <c r="DH377" s="1553"/>
      <c r="DI377" s="1553"/>
      <c r="DJ377" s="1553"/>
      <c r="DK377" s="1553"/>
      <c r="DL377" s="1553"/>
      <c r="DM377" s="1553"/>
      <c r="DN377" s="1553"/>
      <c r="DO377" s="1553"/>
      <c r="DP377" s="1553"/>
      <c r="DQ377" s="1553"/>
      <c r="DR377" s="1553"/>
      <c r="DS377" s="1553"/>
      <c r="DT377" s="1553"/>
      <c r="DU377" s="1553"/>
      <c r="DV377" s="1553"/>
      <c r="DW377" s="1553"/>
      <c r="DX377" s="1553"/>
      <c r="DY377" s="1553"/>
      <c r="DZ377" s="1553"/>
      <c r="EA377" s="1553"/>
      <c r="EB377" s="1553"/>
      <c r="EC377" s="1553"/>
      <c r="ED377" s="1553"/>
      <c r="EE377" s="1553"/>
      <c r="EF377" s="1554"/>
      <c r="EG377" s="492"/>
      <c r="EH377" s="493"/>
      <c r="EI377" s="493"/>
      <c r="EJ377" s="493"/>
      <c r="EK377" s="493"/>
      <c r="EL377" s="493"/>
      <c r="EM377" s="493"/>
      <c r="EN377" s="493"/>
      <c r="EO377" s="493"/>
      <c r="EP377" s="493"/>
      <c r="EQ377" s="493"/>
      <c r="ER377" s="493"/>
      <c r="ES377" s="493"/>
      <c r="ET377" s="493"/>
      <c r="EU377" s="493"/>
      <c r="EV377" s="493"/>
      <c r="EW377" s="493"/>
      <c r="EX377" s="493"/>
      <c r="EY377" s="493"/>
      <c r="EZ377" s="493"/>
      <c r="FA377" s="493"/>
      <c r="FB377" s="493"/>
      <c r="FC377" s="493"/>
      <c r="FD377" s="493"/>
      <c r="FE377" s="493"/>
      <c r="FF377" s="493"/>
      <c r="FG377" s="493"/>
      <c r="FH377" s="493"/>
      <c r="FI377" s="493"/>
      <c r="FJ377" s="493"/>
      <c r="FK377" s="493"/>
      <c r="FL377" s="493"/>
      <c r="FM377" s="493"/>
      <c r="FN377" s="493"/>
      <c r="FO377" s="493"/>
      <c r="FP377" s="493"/>
      <c r="FQ377" s="493"/>
      <c r="FR377" s="493"/>
      <c r="FS377" s="493"/>
      <c r="FT377" s="493"/>
      <c r="FU377" s="493"/>
      <c r="FV377" s="494"/>
    </row>
    <row r="382" spans="3:178" s="431" customFormat="1" ht="3.75" customHeight="1" x14ac:dyDescent="0.15">
      <c r="C382" s="427"/>
      <c r="D382" s="428"/>
      <c r="E382" s="428"/>
      <c r="F382" s="428"/>
      <c r="G382" s="428"/>
      <c r="H382" s="428"/>
      <c r="I382" s="428"/>
      <c r="J382" s="428"/>
      <c r="K382" s="428"/>
      <c r="L382" s="428"/>
      <c r="M382" s="428"/>
      <c r="N382" s="428"/>
      <c r="O382" s="428"/>
      <c r="P382" s="428"/>
      <c r="Q382" s="428"/>
      <c r="R382" s="428"/>
      <c r="S382" s="428"/>
      <c r="T382" s="428"/>
      <c r="U382" s="428"/>
      <c r="V382" s="428"/>
      <c r="W382" s="428"/>
      <c r="X382" s="428"/>
      <c r="Y382" s="428"/>
      <c r="Z382" s="428"/>
      <c r="AA382" s="428"/>
      <c r="AB382" s="428"/>
      <c r="AC382" s="428"/>
      <c r="AD382" s="428"/>
      <c r="AE382" s="428"/>
      <c r="AF382" s="428"/>
      <c r="AG382" s="428"/>
      <c r="AH382" s="428"/>
      <c r="AI382" s="428"/>
      <c r="AJ382" s="428"/>
      <c r="AK382" s="428"/>
      <c r="AL382" s="428"/>
      <c r="AM382" s="428"/>
      <c r="AN382" s="428"/>
      <c r="AO382" s="428"/>
      <c r="AP382" s="428"/>
      <c r="AQ382" s="428"/>
      <c r="AR382" s="428"/>
      <c r="AS382" s="428"/>
      <c r="AT382" s="428"/>
      <c r="AU382" s="428"/>
      <c r="AV382" s="428"/>
      <c r="AW382" s="428"/>
      <c r="AX382" s="428"/>
      <c r="AY382" s="428"/>
      <c r="AZ382" s="428"/>
      <c r="BA382" s="428"/>
      <c r="BB382" s="428"/>
      <c r="BC382" s="428"/>
      <c r="BD382" s="428"/>
      <c r="BE382" s="428"/>
      <c r="BF382" s="428"/>
      <c r="BG382" s="428"/>
      <c r="BH382" s="428"/>
      <c r="BI382" s="428"/>
      <c r="BJ382" s="428"/>
      <c r="BK382" s="428"/>
      <c r="BL382" s="428"/>
      <c r="BM382" s="428"/>
      <c r="BN382" s="428"/>
      <c r="BO382" s="428"/>
      <c r="BP382" s="428"/>
      <c r="BQ382" s="428"/>
      <c r="BR382" s="428"/>
      <c r="BS382" s="477"/>
      <c r="BT382" s="428"/>
      <c r="BU382" s="428"/>
      <c r="BV382" s="428"/>
      <c r="BW382" s="428"/>
      <c r="BX382" s="428"/>
      <c r="BY382" s="428"/>
      <c r="BZ382" s="428"/>
      <c r="CA382" s="428"/>
      <c r="CB382" s="428"/>
      <c r="CC382" s="428"/>
      <c r="CD382" s="428"/>
      <c r="CE382" s="428"/>
      <c r="CF382" s="478"/>
      <c r="CS382" s="427"/>
      <c r="CT382" s="428"/>
      <c r="CU382" s="428"/>
      <c r="CV382" s="428"/>
      <c r="CW382" s="428"/>
      <c r="CX382" s="428"/>
      <c r="CY382" s="428"/>
      <c r="CZ382" s="428"/>
      <c r="DA382" s="428"/>
      <c r="DB382" s="428"/>
      <c r="DC382" s="428"/>
      <c r="DD382" s="428"/>
      <c r="DE382" s="428"/>
      <c r="DF382" s="428"/>
      <c r="DG382" s="428"/>
      <c r="DH382" s="428"/>
      <c r="DI382" s="428"/>
      <c r="DJ382" s="428"/>
      <c r="DK382" s="428"/>
      <c r="DL382" s="428"/>
      <c r="DM382" s="428"/>
      <c r="DN382" s="428"/>
      <c r="DO382" s="428"/>
      <c r="DP382" s="428"/>
      <c r="DQ382" s="428"/>
      <c r="DR382" s="428"/>
      <c r="DS382" s="428"/>
      <c r="DT382" s="428"/>
      <c r="DU382" s="428"/>
      <c r="DV382" s="428"/>
      <c r="DW382" s="428"/>
      <c r="DX382" s="428"/>
      <c r="DY382" s="428"/>
      <c r="DZ382" s="428"/>
      <c r="EA382" s="428"/>
      <c r="EB382" s="428"/>
      <c r="EC382" s="428"/>
      <c r="ED382" s="428"/>
      <c r="EE382" s="428"/>
      <c r="EF382" s="428"/>
      <c r="EG382" s="428"/>
      <c r="EH382" s="428"/>
      <c r="EI382" s="428"/>
      <c r="EJ382" s="428"/>
      <c r="EK382" s="428"/>
      <c r="EL382" s="428"/>
      <c r="EM382" s="428"/>
      <c r="EN382" s="428"/>
      <c r="EO382" s="428"/>
      <c r="EP382" s="428"/>
      <c r="EQ382" s="428"/>
      <c r="ER382" s="428"/>
      <c r="ES382" s="428"/>
      <c r="ET382" s="428"/>
      <c r="EU382" s="428"/>
      <c r="EV382" s="428"/>
      <c r="EW382" s="428"/>
      <c r="EX382" s="428"/>
      <c r="EY382" s="428"/>
      <c r="EZ382" s="428"/>
      <c r="FA382" s="428"/>
      <c r="FB382" s="428"/>
      <c r="FC382" s="428"/>
      <c r="FD382" s="428"/>
      <c r="FE382" s="428"/>
      <c r="FF382" s="428"/>
      <c r="FG382" s="428"/>
      <c r="FH382" s="428"/>
      <c r="FI382" s="477"/>
      <c r="FJ382" s="428"/>
      <c r="FK382" s="428"/>
      <c r="FL382" s="428"/>
      <c r="FM382" s="428"/>
      <c r="FN382" s="428"/>
      <c r="FO382" s="428"/>
      <c r="FP382" s="428"/>
      <c r="FQ382" s="428"/>
      <c r="FR382" s="428"/>
      <c r="FS382" s="428"/>
      <c r="FT382" s="428"/>
      <c r="FU382" s="428"/>
      <c r="FV382" s="478"/>
    </row>
    <row r="383" spans="3:178" s="431" customFormat="1" ht="3.75" customHeight="1" x14ac:dyDescent="0.15">
      <c r="C383" s="479"/>
      <c r="D383" s="480"/>
      <c r="E383" s="480"/>
      <c r="F383" s="480"/>
      <c r="G383" s="480"/>
      <c r="H383" s="480"/>
      <c r="I383" s="480"/>
      <c r="J383" s="480"/>
      <c r="K383" s="480"/>
      <c r="L383" s="480"/>
      <c r="M383" s="480"/>
      <c r="N383" s="480"/>
      <c r="O383" s="480"/>
      <c r="P383" s="480"/>
      <c r="Q383" s="480"/>
      <c r="R383" s="480"/>
      <c r="S383" s="480"/>
      <c r="T383" s="480"/>
      <c r="U383" s="480"/>
      <c r="V383" s="480"/>
      <c r="W383" s="480"/>
      <c r="X383" s="480"/>
      <c r="Y383" s="480"/>
      <c r="Z383" s="480"/>
      <c r="AA383" s="480"/>
      <c r="AB383" s="480"/>
      <c r="AC383" s="480"/>
      <c r="AD383" s="480"/>
      <c r="AE383" s="480"/>
      <c r="AF383" s="480"/>
      <c r="AG383" s="480"/>
      <c r="AH383" s="480"/>
      <c r="AI383" s="480"/>
      <c r="AJ383" s="480"/>
      <c r="AK383" s="480"/>
      <c r="AL383" s="480"/>
      <c r="AM383" s="480"/>
      <c r="AN383" s="480"/>
      <c r="AO383" s="480"/>
      <c r="AP383" s="480"/>
      <c r="AQ383" s="480"/>
      <c r="AR383" s="480"/>
      <c r="AS383" s="480"/>
      <c r="AT383" s="480"/>
      <c r="AU383" s="480"/>
      <c r="AV383" s="480"/>
      <c r="AW383" s="480"/>
      <c r="AX383" s="480"/>
      <c r="AY383" s="480"/>
      <c r="AZ383" s="480"/>
      <c r="BA383" s="480"/>
      <c r="BB383" s="480"/>
      <c r="BC383" s="480"/>
      <c r="BD383" s="480"/>
      <c r="BE383" s="480"/>
      <c r="BF383" s="480"/>
      <c r="BG383" s="480"/>
      <c r="BH383" s="480"/>
      <c r="BI383" s="480"/>
      <c r="BJ383" s="480"/>
      <c r="BK383" s="480"/>
      <c r="BL383" s="480"/>
      <c r="BM383" s="480"/>
      <c r="BN383" s="480"/>
      <c r="BO383" s="480"/>
      <c r="BP383" s="480"/>
      <c r="BQ383" s="480"/>
      <c r="BR383" s="480"/>
      <c r="BS383" s="480"/>
      <c r="BT383" s="480"/>
      <c r="BU383" s="480"/>
      <c r="BV383" s="480"/>
      <c r="BW383" s="480"/>
      <c r="BX383" s="480"/>
      <c r="BY383" s="480"/>
      <c r="BZ383" s="480"/>
      <c r="CA383" s="480"/>
      <c r="CB383" s="480"/>
      <c r="CC383" s="480"/>
      <c r="CD383" s="480"/>
      <c r="CE383" s="480"/>
      <c r="CF383" s="481" t="s">
        <v>1094</v>
      </c>
      <c r="CS383" s="479"/>
      <c r="CT383" s="480"/>
      <c r="CU383" s="480"/>
      <c r="CV383" s="480"/>
      <c r="CW383" s="480"/>
      <c r="CX383" s="480"/>
      <c r="CY383" s="480"/>
      <c r="CZ383" s="480"/>
      <c r="DA383" s="480"/>
      <c r="DB383" s="480"/>
      <c r="DC383" s="480"/>
      <c r="DD383" s="480"/>
      <c r="DE383" s="480"/>
      <c r="DF383" s="480"/>
      <c r="DG383" s="480"/>
      <c r="DH383" s="480"/>
      <c r="DI383" s="480"/>
      <c r="DJ383" s="480"/>
      <c r="DK383" s="480"/>
      <c r="DL383" s="480"/>
      <c r="DM383" s="480"/>
      <c r="DN383" s="480"/>
      <c r="DO383" s="480"/>
      <c r="DP383" s="480"/>
      <c r="DQ383" s="480"/>
      <c r="DR383" s="480"/>
      <c r="DS383" s="480"/>
      <c r="DT383" s="480"/>
      <c r="DU383" s="480"/>
      <c r="DV383" s="480"/>
      <c r="DW383" s="480"/>
      <c r="DX383" s="480"/>
      <c r="DY383" s="480"/>
      <c r="DZ383" s="480"/>
      <c r="EA383" s="480"/>
      <c r="EB383" s="480"/>
      <c r="EC383" s="480"/>
      <c r="ED383" s="480"/>
      <c r="EE383" s="480"/>
      <c r="EF383" s="480"/>
      <c r="EG383" s="480"/>
      <c r="EH383" s="480"/>
      <c r="EI383" s="480"/>
      <c r="EJ383" s="480"/>
      <c r="EK383" s="480"/>
      <c r="EL383" s="480"/>
      <c r="EM383" s="480"/>
      <c r="EN383" s="480"/>
      <c r="EO383" s="480"/>
      <c r="EP383" s="480"/>
      <c r="EQ383" s="480"/>
      <c r="ER383" s="480"/>
      <c r="ES383" s="480"/>
      <c r="ET383" s="480"/>
      <c r="EU383" s="480"/>
      <c r="EV383" s="480"/>
      <c r="EW383" s="480"/>
      <c r="EX383" s="480"/>
      <c r="EY383" s="480"/>
      <c r="EZ383" s="480"/>
      <c r="FA383" s="480"/>
      <c r="FB383" s="480"/>
      <c r="FC383" s="480"/>
      <c r="FD383" s="480"/>
      <c r="FE383" s="480"/>
      <c r="FF383" s="480"/>
      <c r="FG383" s="480"/>
      <c r="FH383" s="480"/>
      <c r="FI383" s="480"/>
      <c r="FJ383" s="480"/>
      <c r="FK383" s="480"/>
      <c r="FL383" s="480"/>
      <c r="FM383" s="480"/>
      <c r="FN383" s="480"/>
      <c r="FO383" s="480"/>
      <c r="FP383" s="480"/>
      <c r="FQ383" s="480"/>
      <c r="FR383" s="480"/>
      <c r="FS383" s="480"/>
      <c r="FT383" s="480"/>
      <c r="FU383" s="480"/>
      <c r="FV383" s="481" t="s">
        <v>1094</v>
      </c>
    </row>
    <row r="384" spans="3:178" s="431" customFormat="1" ht="3.75" customHeight="1" x14ac:dyDescent="0.15">
      <c r="C384" s="436"/>
      <c r="D384" s="437"/>
      <c r="E384" s="437"/>
      <c r="F384" s="437"/>
      <c r="G384" s="437"/>
      <c r="H384" s="437"/>
      <c r="I384" s="437"/>
      <c r="J384" s="437"/>
      <c r="K384" s="437"/>
      <c r="L384" s="437"/>
      <c r="M384" s="437"/>
      <c r="N384" s="437"/>
      <c r="O384" s="437"/>
      <c r="P384" s="437"/>
      <c r="Q384" s="437"/>
      <c r="R384" s="437"/>
      <c r="S384" s="437"/>
      <c r="T384" s="437"/>
      <c r="U384" s="437"/>
      <c r="V384" s="437"/>
      <c r="W384" s="437"/>
      <c r="X384" s="437"/>
      <c r="Y384" s="437"/>
      <c r="Z384" s="437"/>
      <c r="AA384" s="437"/>
      <c r="AB384" s="437"/>
      <c r="AC384" s="437"/>
      <c r="AD384" s="437"/>
      <c r="AE384" s="437"/>
      <c r="AF384" s="437"/>
      <c r="AG384" s="437"/>
      <c r="AH384" s="437"/>
      <c r="AI384" s="437"/>
      <c r="AJ384" s="437"/>
      <c r="AK384" s="437"/>
      <c r="AL384" s="437"/>
      <c r="AM384" s="437"/>
      <c r="AN384" s="437"/>
      <c r="AO384" s="437"/>
      <c r="AP384" s="437"/>
      <c r="AQ384" s="437"/>
      <c r="AR384" s="437"/>
      <c r="AS384" s="437"/>
      <c r="AT384" s="437"/>
      <c r="AU384" s="437"/>
      <c r="AV384" s="437"/>
      <c r="AW384" s="437"/>
      <c r="AX384" s="437"/>
      <c r="AY384" s="437"/>
      <c r="AZ384" s="437"/>
      <c r="BA384" s="437"/>
      <c r="BB384" s="437"/>
      <c r="BC384" s="437"/>
      <c r="BD384" s="437"/>
      <c r="BE384" s="437"/>
      <c r="BF384" s="437"/>
      <c r="BG384" s="437"/>
      <c r="BH384" s="437"/>
      <c r="BI384" s="437"/>
      <c r="BJ384" s="437"/>
      <c r="BK384" s="437"/>
      <c r="BL384" s="437"/>
      <c r="BM384" s="437"/>
      <c r="BN384" s="437"/>
      <c r="BO384" s="437"/>
      <c r="BP384" s="437"/>
      <c r="BQ384" s="437"/>
      <c r="BR384" s="437"/>
      <c r="BS384" s="437"/>
      <c r="BT384" s="437"/>
      <c r="BU384" s="437"/>
      <c r="BV384" s="437"/>
      <c r="BW384" s="437"/>
      <c r="BX384" s="437"/>
      <c r="BY384" s="437"/>
      <c r="BZ384" s="437"/>
      <c r="CA384" s="437"/>
      <c r="CB384" s="437"/>
      <c r="CC384" s="437"/>
      <c r="CD384" s="437"/>
      <c r="CE384" s="437"/>
      <c r="CF384" s="438"/>
      <c r="CS384" s="436"/>
      <c r="CT384" s="437"/>
      <c r="CU384" s="437"/>
      <c r="CV384" s="437"/>
      <c r="CW384" s="437"/>
      <c r="CX384" s="437"/>
      <c r="CY384" s="437"/>
      <c r="CZ384" s="437"/>
      <c r="DA384" s="437"/>
      <c r="DB384" s="437"/>
      <c r="DC384" s="437"/>
      <c r="DD384" s="437"/>
      <c r="DE384" s="437"/>
      <c r="DF384" s="437"/>
      <c r="DG384" s="437"/>
      <c r="DH384" s="437"/>
      <c r="DI384" s="437"/>
      <c r="DJ384" s="437"/>
      <c r="DK384" s="437"/>
      <c r="DL384" s="437"/>
      <c r="DM384" s="437"/>
      <c r="DN384" s="437"/>
      <c r="DO384" s="437"/>
      <c r="DP384" s="437"/>
      <c r="DQ384" s="437"/>
      <c r="DR384" s="437"/>
      <c r="DS384" s="437"/>
      <c r="DT384" s="437"/>
      <c r="DU384" s="437"/>
      <c r="DV384" s="437"/>
      <c r="DW384" s="437"/>
      <c r="DX384" s="437"/>
      <c r="DY384" s="437"/>
      <c r="DZ384" s="437"/>
      <c r="EA384" s="437"/>
      <c r="EB384" s="437"/>
      <c r="EC384" s="437"/>
      <c r="ED384" s="437"/>
      <c r="EE384" s="437"/>
      <c r="EF384" s="437"/>
      <c r="EG384" s="437"/>
      <c r="EH384" s="437"/>
      <c r="EI384" s="437"/>
      <c r="EJ384" s="437"/>
      <c r="EK384" s="437"/>
      <c r="EL384" s="437"/>
      <c r="EM384" s="437"/>
      <c r="EN384" s="437"/>
      <c r="EO384" s="437"/>
      <c r="EP384" s="437"/>
      <c r="EQ384" s="437"/>
      <c r="ER384" s="437"/>
      <c r="ES384" s="437"/>
      <c r="ET384" s="437"/>
      <c r="EU384" s="437"/>
      <c r="EV384" s="437"/>
      <c r="EW384" s="437"/>
      <c r="EX384" s="437"/>
      <c r="EY384" s="437"/>
      <c r="EZ384" s="437"/>
      <c r="FA384" s="437"/>
      <c r="FB384" s="437"/>
      <c r="FC384" s="437"/>
      <c r="FD384" s="437"/>
      <c r="FE384" s="437"/>
      <c r="FF384" s="437"/>
      <c r="FG384" s="437"/>
      <c r="FH384" s="437"/>
      <c r="FI384" s="437"/>
      <c r="FJ384" s="437"/>
      <c r="FK384" s="437"/>
      <c r="FL384" s="437"/>
      <c r="FM384" s="437"/>
      <c r="FN384" s="437"/>
      <c r="FO384" s="437"/>
      <c r="FP384" s="437"/>
      <c r="FQ384" s="437"/>
      <c r="FR384" s="437"/>
      <c r="FS384" s="437"/>
      <c r="FT384" s="437"/>
      <c r="FU384" s="437"/>
      <c r="FV384" s="438"/>
    </row>
    <row r="385" spans="3:178" s="431" customFormat="1" ht="3.75" customHeight="1" x14ac:dyDescent="0.15">
      <c r="C385" s="436"/>
      <c r="D385" s="437"/>
      <c r="E385" s="437"/>
      <c r="F385" s="437"/>
      <c r="G385" s="437"/>
      <c r="H385" s="437"/>
      <c r="I385" s="437"/>
      <c r="J385" s="437"/>
      <c r="K385" s="437"/>
      <c r="L385" s="437"/>
      <c r="M385" s="437"/>
      <c r="N385" s="437"/>
      <c r="O385" s="437"/>
      <c r="P385" s="437"/>
      <c r="Q385" s="437"/>
      <c r="R385" s="437"/>
      <c r="S385" s="437"/>
      <c r="T385" s="437"/>
      <c r="U385" s="437"/>
      <c r="V385" s="437"/>
      <c r="W385" s="437"/>
      <c r="X385" s="437"/>
      <c r="Y385" s="437"/>
      <c r="Z385" s="437"/>
      <c r="AA385" s="437"/>
      <c r="AB385" s="437"/>
      <c r="AC385" s="437"/>
      <c r="AD385" s="437"/>
      <c r="AE385" s="437"/>
      <c r="AF385" s="437"/>
      <c r="AG385" s="437"/>
      <c r="AH385" s="437"/>
      <c r="AI385" s="437"/>
      <c r="AJ385" s="437"/>
      <c r="AK385" s="437"/>
      <c r="AL385" s="437"/>
      <c r="AM385" s="437"/>
      <c r="AN385" s="437"/>
      <c r="AO385" s="437"/>
      <c r="AP385" s="437"/>
      <c r="AQ385" s="437"/>
      <c r="AR385" s="437"/>
      <c r="AS385" s="437"/>
      <c r="AT385" s="437"/>
      <c r="AU385" s="437"/>
      <c r="AV385" s="437"/>
      <c r="AW385" s="437"/>
      <c r="AX385" s="437"/>
      <c r="AY385" s="437"/>
      <c r="AZ385" s="437"/>
      <c r="BA385" s="437"/>
      <c r="BB385" s="437"/>
      <c r="BC385" s="437"/>
      <c r="BD385" s="437"/>
      <c r="BE385" s="437"/>
      <c r="BF385" s="437"/>
      <c r="BG385" s="437"/>
      <c r="BH385" s="437"/>
      <c r="BI385" s="437"/>
      <c r="BJ385" s="437"/>
      <c r="BK385" s="437"/>
      <c r="BL385" s="437"/>
      <c r="BM385" s="437"/>
      <c r="BN385" s="437"/>
      <c r="BO385" s="437"/>
      <c r="BP385" s="437"/>
      <c r="BQ385" s="437"/>
      <c r="BR385" s="437"/>
      <c r="BS385" s="437"/>
      <c r="BT385" s="437"/>
      <c r="BU385" s="437"/>
      <c r="BV385" s="437"/>
      <c r="BW385" s="437"/>
      <c r="BX385" s="437"/>
      <c r="BY385" s="437"/>
      <c r="BZ385" s="437"/>
      <c r="CA385" s="437"/>
      <c r="CB385" s="437"/>
      <c r="CC385" s="437"/>
      <c r="CD385" s="437"/>
      <c r="CE385" s="437"/>
      <c r="CF385" s="438"/>
      <c r="CS385" s="436"/>
      <c r="CT385" s="437"/>
      <c r="CU385" s="437"/>
      <c r="CV385" s="437"/>
      <c r="CW385" s="437"/>
      <c r="CX385" s="437"/>
      <c r="CY385" s="437"/>
      <c r="CZ385" s="437"/>
      <c r="DA385" s="437"/>
      <c r="DB385" s="437"/>
      <c r="DC385" s="437"/>
      <c r="DD385" s="437"/>
      <c r="DE385" s="437"/>
      <c r="DF385" s="437"/>
      <c r="DG385" s="437"/>
      <c r="DH385" s="437"/>
      <c r="DI385" s="437"/>
      <c r="DJ385" s="437"/>
      <c r="DK385" s="437"/>
      <c r="DL385" s="437"/>
      <c r="DM385" s="437"/>
      <c r="DN385" s="437"/>
      <c r="DO385" s="437"/>
      <c r="DP385" s="437"/>
      <c r="DQ385" s="437"/>
      <c r="DR385" s="437"/>
      <c r="DS385" s="437"/>
      <c r="DT385" s="437"/>
      <c r="DU385" s="437"/>
      <c r="DV385" s="437"/>
      <c r="DW385" s="437"/>
      <c r="DX385" s="437"/>
      <c r="DY385" s="437"/>
      <c r="DZ385" s="437"/>
      <c r="EA385" s="437"/>
      <c r="EB385" s="437"/>
      <c r="EC385" s="437"/>
      <c r="ED385" s="437"/>
      <c r="EE385" s="437"/>
      <c r="EF385" s="437"/>
      <c r="EG385" s="437"/>
      <c r="EH385" s="437"/>
      <c r="EI385" s="437"/>
      <c r="EJ385" s="437"/>
      <c r="EK385" s="437"/>
      <c r="EL385" s="437"/>
      <c r="EM385" s="437"/>
      <c r="EN385" s="437"/>
      <c r="EO385" s="437"/>
      <c r="EP385" s="437"/>
      <c r="EQ385" s="437"/>
      <c r="ER385" s="437"/>
      <c r="ES385" s="437"/>
      <c r="ET385" s="437"/>
      <c r="EU385" s="437"/>
      <c r="EV385" s="437"/>
      <c r="EW385" s="437"/>
      <c r="EX385" s="437"/>
      <c r="EY385" s="437"/>
      <c r="EZ385" s="437"/>
      <c r="FA385" s="437"/>
      <c r="FB385" s="437"/>
      <c r="FC385" s="437"/>
      <c r="FD385" s="437"/>
      <c r="FE385" s="437"/>
      <c r="FF385" s="437"/>
      <c r="FG385" s="437"/>
      <c r="FH385" s="437"/>
      <c r="FI385" s="437"/>
      <c r="FJ385" s="437"/>
      <c r="FK385" s="437"/>
      <c r="FL385" s="437"/>
      <c r="FM385" s="437"/>
      <c r="FN385" s="437"/>
      <c r="FO385" s="437"/>
      <c r="FP385" s="437"/>
      <c r="FQ385" s="437"/>
      <c r="FR385" s="437"/>
      <c r="FS385" s="437"/>
      <c r="FT385" s="437"/>
      <c r="FU385" s="437"/>
      <c r="FV385" s="438"/>
    </row>
    <row r="386" spans="3:178" s="431" customFormat="1" ht="3.75" customHeight="1" x14ac:dyDescent="0.15">
      <c r="C386" s="436"/>
      <c r="D386" s="437"/>
      <c r="E386" s="437"/>
      <c r="F386" s="437"/>
      <c r="G386" s="437"/>
      <c r="H386" s="437"/>
      <c r="I386" s="437"/>
      <c r="J386" s="437"/>
      <c r="K386" s="437"/>
      <c r="L386" s="437"/>
      <c r="M386" s="437"/>
      <c r="N386" s="437"/>
      <c r="O386" s="437"/>
      <c r="P386" s="437"/>
      <c r="Q386" s="437"/>
      <c r="R386" s="437"/>
      <c r="S386" s="437"/>
      <c r="T386" s="437"/>
      <c r="U386" s="437"/>
      <c r="V386" s="437"/>
      <c r="W386" s="437"/>
      <c r="X386" s="437"/>
      <c r="Y386" s="437"/>
      <c r="Z386" s="437"/>
      <c r="AA386" s="437"/>
      <c r="AB386" s="437"/>
      <c r="AC386" s="437"/>
      <c r="AD386" s="437"/>
      <c r="AE386" s="437"/>
      <c r="AF386" s="437"/>
      <c r="AG386" s="437"/>
      <c r="AH386" s="437"/>
      <c r="AI386" s="437"/>
      <c r="AJ386" s="437"/>
      <c r="AK386" s="437"/>
      <c r="AL386" s="437"/>
      <c r="AM386" s="437"/>
      <c r="AN386" s="437"/>
      <c r="AO386" s="437"/>
      <c r="AP386" s="437"/>
      <c r="AQ386" s="437"/>
      <c r="AR386" s="437"/>
      <c r="AS386" s="437"/>
      <c r="AT386" s="437"/>
      <c r="AU386" s="437"/>
      <c r="AV386" s="437"/>
      <c r="AW386" s="437"/>
      <c r="AX386" s="437"/>
      <c r="AY386" s="437"/>
      <c r="AZ386" s="437"/>
      <c r="BA386" s="437"/>
      <c r="BB386" s="437"/>
      <c r="BC386" s="437"/>
      <c r="BD386" s="437"/>
      <c r="BE386" s="437"/>
      <c r="BF386" s="437"/>
      <c r="BG386" s="437"/>
      <c r="BH386" s="437"/>
      <c r="BI386" s="437"/>
      <c r="BJ386" s="437"/>
      <c r="BK386" s="437"/>
      <c r="BL386" s="437"/>
      <c r="BM386" s="437"/>
      <c r="BN386" s="437"/>
      <c r="BO386" s="437"/>
      <c r="BP386" s="437"/>
      <c r="BQ386" s="437"/>
      <c r="BR386" s="437"/>
      <c r="BS386" s="437"/>
      <c r="BT386" s="437"/>
      <c r="BU386" s="437"/>
      <c r="BV386" s="437"/>
      <c r="BW386" s="437"/>
      <c r="BX386" s="437"/>
      <c r="BY386" s="437"/>
      <c r="BZ386" s="437"/>
      <c r="CA386" s="437"/>
      <c r="CB386" s="437"/>
      <c r="CC386" s="437"/>
      <c r="CD386" s="437"/>
      <c r="CE386" s="437"/>
      <c r="CF386" s="438"/>
      <c r="CS386" s="436"/>
      <c r="CT386" s="437"/>
      <c r="CU386" s="437"/>
      <c r="CV386" s="437"/>
      <c r="CW386" s="437"/>
      <c r="CX386" s="437"/>
      <c r="CY386" s="437"/>
      <c r="CZ386" s="437"/>
      <c r="DA386" s="437"/>
      <c r="DB386" s="437"/>
      <c r="DC386" s="437"/>
      <c r="DD386" s="437"/>
      <c r="DE386" s="437"/>
      <c r="DF386" s="437"/>
      <c r="DG386" s="437"/>
      <c r="DH386" s="437"/>
      <c r="DI386" s="437"/>
      <c r="DJ386" s="437"/>
      <c r="DK386" s="437"/>
      <c r="DL386" s="437"/>
      <c r="DM386" s="437"/>
      <c r="DN386" s="437"/>
      <c r="DO386" s="437"/>
      <c r="DP386" s="437"/>
      <c r="DQ386" s="437"/>
      <c r="DR386" s="437"/>
      <c r="DS386" s="437"/>
      <c r="DT386" s="437"/>
      <c r="DU386" s="437"/>
      <c r="DV386" s="437"/>
      <c r="DW386" s="437"/>
      <c r="DX386" s="437"/>
      <c r="DY386" s="437"/>
      <c r="DZ386" s="437"/>
      <c r="EA386" s="437"/>
      <c r="EB386" s="437"/>
      <c r="EC386" s="437"/>
      <c r="ED386" s="437"/>
      <c r="EE386" s="437"/>
      <c r="EF386" s="437"/>
      <c r="EG386" s="437"/>
      <c r="EH386" s="437"/>
      <c r="EI386" s="437"/>
      <c r="EJ386" s="437"/>
      <c r="EK386" s="437"/>
      <c r="EL386" s="437"/>
      <c r="EM386" s="437"/>
      <c r="EN386" s="437"/>
      <c r="EO386" s="437"/>
      <c r="EP386" s="437"/>
      <c r="EQ386" s="437"/>
      <c r="ER386" s="437"/>
      <c r="ES386" s="437"/>
      <c r="ET386" s="437"/>
      <c r="EU386" s="437"/>
      <c r="EV386" s="437"/>
      <c r="EW386" s="437"/>
      <c r="EX386" s="437"/>
      <c r="EY386" s="437"/>
      <c r="EZ386" s="437"/>
      <c r="FA386" s="437"/>
      <c r="FB386" s="437"/>
      <c r="FC386" s="437"/>
      <c r="FD386" s="437"/>
      <c r="FE386" s="437"/>
      <c r="FF386" s="437"/>
      <c r="FG386" s="437"/>
      <c r="FH386" s="437"/>
      <c r="FI386" s="437"/>
      <c r="FJ386" s="437"/>
      <c r="FK386" s="437"/>
      <c r="FL386" s="437"/>
      <c r="FM386" s="437"/>
      <c r="FN386" s="437"/>
      <c r="FO386" s="437"/>
      <c r="FP386" s="437"/>
      <c r="FQ386" s="437"/>
      <c r="FR386" s="437"/>
      <c r="FS386" s="437"/>
      <c r="FT386" s="437"/>
      <c r="FU386" s="437"/>
      <c r="FV386" s="438"/>
    </row>
    <row r="387" spans="3:178" s="431" customFormat="1" ht="3.75" customHeight="1" x14ac:dyDescent="0.15">
      <c r="C387" s="436"/>
      <c r="D387" s="437"/>
      <c r="E387" s="437"/>
      <c r="F387" s="437"/>
      <c r="G387" s="437"/>
      <c r="H387" s="437"/>
      <c r="I387" s="437"/>
      <c r="J387" s="437"/>
      <c r="K387" s="437"/>
      <c r="L387" s="437"/>
      <c r="M387" s="437"/>
      <c r="N387" s="437"/>
      <c r="O387" s="437"/>
      <c r="P387" s="437"/>
      <c r="Q387" s="437"/>
      <c r="R387" s="437"/>
      <c r="S387" s="437"/>
      <c r="T387" s="437"/>
      <c r="U387" s="437"/>
      <c r="V387" s="437"/>
      <c r="W387" s="437"/>
      <c r="X387" s="437"/>
      <c r="Y387" s="437"/>
      <c r="Z387" s="437"/>
      <c r="AA387" s="437"/>
      <c r="AB387" s="437"/>
      <c r="AC387" s="437"/>
      <c r="AD387" s="437"/>
      <c r="AE387" s="437"/>
      <c r="AF387" s="437"/>
      <c r="AG387" s="437"/>
      <c r="AH387" s="437"/>
      <c r="AI387" s="437"/>
      <c r="AJ387" s="437"/>
      <c r="AK387" s="437"/>
      <c r="AL387" s="437"/>
      <c r="AM387" s="437"/>
      <c r="AN387" s="437"/>
      <c r="AO387" s="437"/>
      <c r="AP387" s="437"/>
      <c r="AQ387" s="437"/>
      <c r="AR387" s="437"/>
      <c r="AS387" s="437"/>
      <c r="AT387" s="437"/>
      <c r="AU387" s="437"/>
      <c r="AV387" s="437"/>
      <c r="AW387" s="437"/>
      <c r="AX387" s="437"/>
      <c r="AY387" s="437"/>
      <c r="AZ387" s="437"/>
      <c r="BA387" s="437"/>
      <c r="BB387" s="437"/>
      <c r="BC387" s="437"/>
      <c r="BD387" s="437"/>
      <c r="BE387" s="437"/>
      <c r="BF387" s="437"/>
      <c r="BG387" s="437"/>
      <c r="BH387" s="437"/>
      <c r="BI387" s="437"/>
      <c r="BJ387" s="437"/>
      <c r="BK387" s="437"/>
      <c r="BL387" s="437"/>
      <c r="BM387" s="437"/>
      <c r="BN387" s="437"/>
      <c r="BO387" s="437"/>
      <c r="BP387" s="437"/>
      <c r="BQ387" s="437"/>
      <c r="BR387" s="437"/>
      <c r="BS387" s="437"/>
      <c r="BT387" s="437"/>
      <c r="BU387" s="437"/>
      <c r="BV387" s="437"/>
      <c r="BW387" s="437"/>
      <c r="BX387" s="437"/>
      <c r="BY387" s="437"/>
      <c r="BZ387" s="437"/>
      <c r="CA387" s="437"/>
      <c r="CB387" s="437"/>
      <c r="CC387" s="437"/>
      <c r="CD387" s="437"/>
      <c r="CE387" s="437"/>
      <c r="CF387" s="438"/>
      <c r="CS387" s="436"/>
      <c r="CT387" s="437"/>
      <c r="CU387" s="437"/>
      <c r="CV387" s="437"/>
      <c r="CW387" s="437"/>
      <c r="CX387" s="437"/>
      <c r="CY387" s="437"/>
      <c r="CZ387" s="437"/>
      <c r="DA387" s="437"/>
      <c r="DB387" s="437"/>
      <c r="DC387" s="437"/>
      <c r="DD387" s="437"/>
      <c r="DE387" s="437"/>
      <c r="DF387" s="437"/>
      <c r="DG387" s="437"/>
      <c r="DH387" s="437"/>
      <c r="DI387" s="437"/>
      <c r="DJ387" s="437"/>
      <c r="DK387" s="437"/>
      <c r="DL387" s="437"/>
      <c r="DM387" s="437"/>
      <c r="DN387" s="437"/>
      <c r="DO387" s="437"/>
      <c r="DP387" s="437"/>
      <c r="DQ387" s="437"/>
      <c r="DR387" s="437"/>
      <c r="DS387" s="437"/>
      <c r="DT387" s="437"/>
      <c r="DU387" s="437"/>
      <c r="DV387" s="437"/>
      <c r="DW387" s="437"/>
      <c r="DX387" s="437"/>
      <c r="DY387" s="437"/>
      <c r="DZ387" s="437"/>
      <c r="EA387" s="437"/>
      <c r="EB387" s="437"/>
      <c r="EC387" s="437"/>
      <c r="ED387" s="437"/>
      <c r="EE387" s="437"/>
      <c r="EF387" s="437"/>
      <c r="EG387" s="437"/>
      <c r="EH387" s="437"/>
      <c r="EI387" s="437"/>
      <c r="EJ387" s="437"/>
      <c r="EK387" s="437"/>
      <c r="EL387" s="437"/>
      <c r="EM387" s="437"/>
      <c r="EN387" s="437"/>
      <c r="EO387" s="437"/>
      <c r="EP387" s="437"/>
      <c r="EQ387" s="437"/>
      <c r="ER387" s="437"/>
      <c r="ES387" s="437"/>
      <c r="ET387" s="437"/>
      <c r="EU387" s="437"/>
      <c r="EV387" s="437"/>
      <c r="EW387" s="437"/>
      <c r="EX387" s="437"/>
      <c r="EY387" s="437"/>
      <c r="EZ387" s="437"/>
      <c r="FA387" s="437"/>
      <c r="FB387" s="437"/>
      <c r="FC387" s="437"/>
      <c r="FD387" s="437"/>
      <c r="FE387" s="437"/>
      <c r="FF387" s="437"/>
      <c r="FG387" s="437"/>
      <c r="FH387" s="437"/>
      <c r="FI387" s="437"/>
      <c r="FJ387" s="437"/>
      <c r="FK387" s="437"/>
      <c r="FL387" s="437"/>
      <c r="FM387" s="437"/>
      <c r="FN387" s="437"/>
      <c r="FO387" s="437"/>
      <c r="FP387" s="437"/>
      <c r="FQ387" s="437"/>
      <c r="FR387" s="437"/>
      <c r="FS387" s="437"/>
      <c r="FT387" s="437"/>
      <c r="FU387" s="437"/>
      <c r="FV387" s="438"/>
    </row>
    <row r="388" spans="3:178" s="431" customFormat="1" ht="3.75" customHeight="1" x14ac:dyDescent="0.15">
      <c r="C388" s="436"/>
      <c r="D388" s="437"/>
      <c r="E388" s="437"/>
      <c r="F388" s="437"/>
      <c r="G388" s="437"/>
      <c r="H388" s="437"/>
      <c r="I388" s="437"/>
      <c r="J388" s="437"/>
      <c r="K388" s="437"/>
      <c r="L388" s="437"/>
      <c r="M388" s="437"/>
      <c r="N388" s="437"/>
      <c r="O388" s="437"/>
      <c r="P388" s="437"/>
      <c r="Q388" s="437"/>
      <c r="R388" s="437"/>
      <c r="S388" s="437"/>
      <c r="T388" s="437"/>
      <c r="U388" s="437"/>
      <c r="V388" s="437"/>
      <c r="W388" s="437"/>
      <c r="X388" s="437"/>
      <c r="Y388" s="437"/>
      <c r="Z388" s="437"/>
      <c r="AA388" s="437"/>
      <c r="AB388" s="437"/>
      <c r="AC388" s="437"/>
      <c r="AD388" s="437"/>
      <c r="AE388" s="437"/>
      <c r="AF388" s="437"/>
      <c r="AG388" s="437"/>
      <c r="AH388" s="437"/>
      <c r="AI388" s="437"/>
      <c r="AJ388" s="437"/>
      <c r="AK388" s="437"/>
      <c r="AL388" s="437"/>
      <c r="AM388" s="437"/>
      <c r="AN388" s="437"/>
      <c r="AO388" s="437"/>
      <c r="AP388" s="437"/>
      <c r="AQ388" s="437"/>
      <c r="AR388" s="437"/>
      <c r="AS388" s="437"/>
      <c r="AT388" s="437"/>
      <c r="AU388" s="437"/>
      <c r="AV388" s="437"/>
      <c r="AW388" s="437"/>
      <c r="AX388" s="437"/>
      <c r="AY388" s="437"/>
      <c r="AZ388" s="437"/>
      <c r="BA388" s="437"/>
      <c r="BB388" s="437"/>
      <c r="BC388" s="437"/>
      <c r="BD388" s="437"/>
      <c r="BE388" s="437"/>
      <c r="BF388" s="437"/>
      <c r="BG388" s="437"/>
      <c r="BH388" s="437"/>
      <c r="BI388" s="437"/>
      <c r="BJ388" s="437"/>
      <c r="BK388" s="437"/>
      <c r="BL388" s="437"/>
      <c r="BM388" s="437"/>
      <c r="BN388" s="437"/>
      <c r="BO388" s="437"/>
      <c r="BP388" s="437"/>
      <c r="BQ388" s="437"/>
      <c r="BR388" s="437"/>
      <c r="BS388" s="437"/>
      <c r="BT388" s="437"/>
      <c r="BU388" s="437"/>
      <c r="BV388" s="437"/>
      <c r="BW388" s="437"/>
      <c r="BX388" s="437"/>
      <c r="BY388" s="437"/>
      <c r="BZ388" s="437"/>
      <c r="CA388" s="437"/>
      <c r="CB388" s="437"/>
      <c r="CC388" s="437"/>
      <c r="CD388" s="437"/>
      <c r="CE388" s="437"/>
      <c r="CF388" s="438"/>
      <c r="CS388" s="436"/>
      <c r="CT388" s="437"/>
      <c r="CU388" s="437"/>
      <c r="CV388" s="437"/>
      <c r="CW388" s="437"/>
      <c r="CX388" s="437"/>
      <c r="CY388" s="437"/>
      <c r="CZ388" s="437"/>
      <c r="DA388" s="437"/>
      <c r="DB388" s="437"/>
      <c r="DC388" s="437"/>
      <c r="DD388" s="437"/>
      <c r="DE388" s="437"/>
      <c r="DF388" s="437"/>
      <c r="DG388" s="437"/>
      <c r="DH388" s="437"/>
      <c r="DI388" s="437"/>
      <c r="DJ388" s="437"/>
      <c r="DK388" s="437"/>
      <c r="DL388" s="437"/>
      <c r="DM388" s="437"/>
      <c r="DN388" s="437"/>
      <c r="DO388" s="437"/>
      <c r="DP388" s="437"/>
      <c r="DQ388" s="437"/>
      <c r="DR388" s="437"/>
      <c r="DS388" s="437"/>
      <c r="DT388" s="437"/>
      <c r="DU388" s="437"/>
      <c r="DV388" s="437"/>
      <c r="DW388" s="437"/>
      <c r="DX388" s="437"/>
      <c r="DY388" s="437"/>
      <c r="DZ388" s="437"/>
      <c r="EA388" s="437"/>
      <c r="EB388" s="437"/>
      <c r="EC388" s="437"/>
      <c r="ED388" s="437"/>
      <c r="EE388" s="437"/>
      <c r="EF388" s="437"/>
      <c r="EG388" s="437"/>
      <c r="EH388" s="437"/>
      <c r="EI388" s="437"/>
      <c r="EJ388" s="437"/>
      <c r="EK388" s="437"/>
      <c r="EL388" s="437"/>
      <c r="EM388" s="437"/>
      <c r="EN388" s="437"/>
      <c r="EO388" s="437"/>
      <c r="EP388" s="437"/>
      <c r="EQ388" s="437"/>
      <c r="ER388" s="437"/>
      <c r="ES388" s="437"/>
      <c r="ET388" s="437"/>
      <c r="EU388" s="437"/>
      <c r="EV388" s="437"/>
      <c r="EW388" s="437"/>
      <c r="EX388" s="437"/>
      <c r="EY388" s="437"/>
      <c r="EZ388" s="437"/>
      <c r="FA388" s="437"/>
      <c r="FB388" s="437"/>
      <c r="FC388" s="437"/>
      <c r="FD388" s="437"/>
      <c r="FE388" s="437"/>
      <c r="FF388" s="437"/>
      <c r="FG388" s="437"/>
      <c r="FH388" s="437"/>
      <c r="FI388" s="437"/>
      <c r="FJ388" s="437"/>
      <c r="FK388" s="437"/>
      <c r="FL388" s="437"/>
      <c r="FM388" s="437"/>
      <c r="FN388" s="437"/>
      <c r="FO388" s="437"/>
      <c r="FP388" s="437"/>
      <c r="FQ388" s="437"/>
      <c r="FR388" s="437"/>
      <c r="FS388" s="437"/>
      <c r="FT388" s="437"/>
      <c r="FU388" s="437"/>
      <c r="FV388" s="438"/>
    </row>
    <row r="389" spans="3:178" s="431" customFormat="1" ht="3.75" customHeight="1" x14ac:dyDescent="0.15">
      <c r="C389" s="436"/>
      <c r="D389" s="437"/>
      <c r="E389" s="437"/>
      <c r="F389" s="437"/>
      <c r="G389" s="437"/>
      <c r="H389" s="437"/>
      <c r="I389" s="437"/>
      <c r="J389" s="437"/>
      <c r="K389" s="437"/>
      <c r="L389" s="437"/>
      <c r="M389" s="437"/>
      <c r="N389" s="437"/>
      <c r="O389" s="437"/>
      <c r="P389" s="437"/>
      <c r="Q389" s="437"/>
      <c r="R389" s="437"/>
      <c r="S389" s="437"/>
      <c r="T389" s="437"/>
      <c r="U389" s="437"/>
      <c r="V389" s="437"/>
      <c r="W389" s="437"/>
      <c r="X389" s="437"/>
      <c r="Y389" s="437"/>
      <c r="Z389" s="437"/>
      <c r="AA389" s="437"/>
      <c r="AB389" s="437"/>
      <c r="AC389" s="437"/>
      <c r="AD389" s="437"/>
      <c r="AE389" s="437"/>
      <c r="AF389" s="437"/>
      <c r="AG389" s="437"/>
      <c r="AH389" s="437"/>
      <c r="AI389" s="437"/>
      <c r="AJ389" s="437"/>
      <c r="AK389" s="437"/>
      <c r="AL389" s="437"/>
      <c r="AM389" s="437"/>
      <c r="AN389" s="437"/>
      <c r="AO389" s="437"/>
      <c r="AP389" s="437"/>
      <c r="AQ389" s="437"/>
      <c r="AR389" s="437"/>
      <c r="AS389" s="437"/>
      <c r="AT389" s="437"/>
      <c r="AU389" s="437"/>
      <c r="AV389" s="437"/>
      <c r="AW389" s="437"/>
      <c r="AX389" s="437"/>
      <c r="AY389" s="437"/>
      <c r="AZ389" s="437"/>
      <c r="BA389" s="437"/>
      <c r="BB389" s="437"/>
      <c r="BC389" s="437"/>
      <c r="BD389" s="437"/>
      <c r="BE389" s="437"/>
      <c r="BF389" s="437"/>
      <c r="BG389" s="437"/>
      <c r="BH389" s="437"/>
      <c r="BI389" s="437"/>
      <c r="BJ389" s="437"/>
      <c r="BK389" s="437"/>
      <c r="BL389" s="437"/>
      <c r="BM389" s="437"/>
      <c r="BN389" s="437"/>
      <c r="BO389" s="437"/>
      <c r="BP389" s="437"/>
      <c r="BQ389" s="437"/>
      <c r="BR389" s="437"/>
      <c r="BS389" s="437"/>
      <c r="BT389" s="437"/>
      <c r="BU389" s="437"/>
      <c r="BV389" s="437"/>
      <c r="BW389" s="437"/>
      <c r="BX389" s="437"/>
      <c r="BY389" s="437"/>
      <c r="BZ389" s="437"/>
      <c r="CA389" s="437"/>
      <c r="CB389" s="437"/>
      <c r="CC389" s="437"/>
      <c r="CD389" s="437"/>
      <c r="CE389" s="437"/>
      <c r="CF389" s="438"/>
      <c r="CS389" s="436"/>
      <c r="CT389" s="437"/>
      <c r="CU389" s="437"/>
      <c r="CV389" s="437"/>
      <c r="CW389" s="437"/>
      <c r="CX389" s="437"/>
      <c r="CY389" s="437"/>
      <c r="CZ389" s="437"/>
      <c r="DA389" s="437"/>
      <c r="DB389" s="437"/>
      <c r="DC389" s="437"/>
      <c r="DD389" s="437"/>
      <c r="DE389" s="437"/>
      <c r="DF389" s="437"/>
      <c r="DG389" s="437"/>
      <c r="DH389" s="437"/>
      <c r="DI389" s="437"/>
      <c r="DJ389" s="437"/>
      <c r="DK389" s="437"/>
      <c r="DL389" s="437"/>
      <c r="DM389" s="437"/>
      <c r="DN389" s="437"/>
      <c r="DO389" s="437"/>
      <c r="DP389" s="437"/>
      <c r="DQ389" s="437"/>
      <c r="DR389" s="437"/>
      <c r="DS389" s="437"/>
      <c r="DT389" s="437"/>
      <c r="DU389" s="437"/>
      <c r="DV389" s="437"/>
      <c r="DW389" s="437"/>
      <c r="DX389" s="437"/>
      <c r="DY389" s="437"/>
      <c r="DZ389" s="437"/>
      <c r="EA389" s="437"/>
      <c r="EB389" s="437"/>
      <c r="EC389" s="437"/>
      <c r="ED389" s="437"/>
      <c r="EE389" s="437"/>
      <c r="EF389" s="437"/>
      <c r="EG389" s="437"/>
      <c r="EH389" s="437"/>
      <c r="EI389" s="437"/>
      <c r="EJ389" s="437"/>
      <c r="EK389" s="437"/>
      <c r="EL389" s="437"/>
      <c r="EM389" s="437"/>
      <c r="EN389" s="437"/>
      <c r="EO389" s="437"/>
      <c r="EP389" s="437"/>
      <c r="EQ389" s="437"/>
      <c r="ER389" s="437"/>
      <c r="ES389" s="437"/>
      <c r="ET389" s="437"/>
      <c r="EU389" s="437"/>
      <c r="EV389" s="437"/>
      <c r="EW389" s="437"/>
      <c r="EX389" s="437"/>
      <c r="EY389" s="437"/>
      <c r="EZ389" s="437"/>
      <c r="FA389" s="437"/>
      <c r="FB389" s="437"/>
      <c r="FC389" s="437"/>
      <c r="FD389" s="437"/>
      <c r="FE389" s="437"/>
      <c r="FF389" s="437"/>
      <c r="FG389" s="437"/>
      <c r="FH389" s="437"/>
      <c r="FI389" s="437"/>
      <c r="FJ389" s="437"/>
      <c r="FK389" s="437"/>
      <c r="FL389" s="437"/>
      <c r="FM389" s="437"/>
      <c r="FN389" s="437"/>
      <c r="FO389" s="437"/>
      <c r="FP389" s="437"/>
      <c r="FQ389" s="437"/>
      <c r="FR389" s="437"/>
      <c r="FS389" s="437"/>
      <c r="FT389" s="437"/>
      <c r="FU389" s="437"/>
      <c r="FV389" s="438"/>
    </row>
    <row r="390" spans="3:178" s="431" customFormat="1" ht="3.75" customHeight="1" thickBot="1" x14ac:dyDescent="0.2">
      <c r="C390" s="436"/>
      <c r="D390" s="437"/>
      <c r="E390" s="437"/>
      <c r="F390" s="437"/>
      <c r="G390" s="437"/>
      <c r="H390" s="437"/>
      <c r="I390" s="437"/>
      <c r="J390" s="437"/>
      <c r="K390" s="437"/>
      <c r="L390" s="437"/>
      <c r="M390" s="437"/>
      <c r="N390" s="437"/>
      <c r="O390" s="437"/>
      <c r="P390" s="437"/>
      <c r="Q390" s="441"/>
      <c r="R390" s="441"/>
      <c r="S390" s="441"/>
      <c r="T390" s="441"/>
      <c r="U390" s="441"/>
      <c r="V390" s="441"/>
      <c r="W390" s="441"/>
      <c r="X390" s="441"/>
      <c r="Y390" s="441"/>
      <c r="Z390" s="441"/>
      <c r="AA390" s="441"/>
      <c r="AB390" s="441"/>
      <c r="AC390" s="441"/>
      <c r="AD390" s="441"/>
      <c r="AE390" s="441"/>
      <c r="AF390" s="441"/>
      <c r="AG390" s="441"/>
      <c r="AH390" s="441"/>
      <c r="AI390" s="441"/>
      <c r="AJ390" s="441"/>
      <c r="AK390" s="441"/>
      <c r="AL390" s="441"/>
      <c r="AM390" s="441"/>
      <c r="AN390" s="441"/>
      <c r="AO390" s="441"/>
      <c r="AP390" s="441"/>
      <c r="AQ390" s="441"/>
      <c r="AR390" s="441"/>
      <c r="AS390" s="441"/>
      <c r="AT390" s="441"/>
      <c r="AU390" s="441"/>
      <c r="AV390" s="441"/>
      <c r="AW390" s="441"/>
      <c r="AX390" s="441"/>
      <c r="AY390" s="441"/>
      <c r="AZ390" s="441"/>
      <c r="BA390" s="441"/>
      <c r="BB390" s="441"/>
      <c r="BC390" s="441"/>
      <c r="BD390" s="441"/>
      <c r="BE390" s="441"/>
      <c r="BF390" s="441"/>
      <c r="BG390" s="441"/>
      <c r="BH390" s="441"/>
      <c r="BI390" s="441"/>
      <c r="BJ390" s="441"/>
      <c r="BK390" s="441"/>
      <c r="BL390" s="441"/>
      <c r="BM390" s="441"/>
      <c r="BN390" s="441"/>
      <c r="BO390" s="441"/>
      <c r="BP390" s="441"/>
      <c r="BQ390" s="441"/>
      <c r="BR390" s="441"/>
      <c r="BS390" s="437"/>
      <c r="BT390" s="437"/>
      <c r="BU390" s="437"/>
      <c r="BV390" s="437"/>
      <c r="BW390" s="437"/>
      <c r="BX390" s="437"/>
      <c r="BY390" s="437"/>
      <c r="BZ390" s="437"/>
      <c r="CA390" s="437"/>
      <c r="CB390" s="437"/>
      <c r="CC390" s="437"/>
      <c r="CD390" s="437"/>
      <c r="CE390" s="437"/>
      <c r="CF390" s="438"/>
      <c r="CS390" s="436"/>
      <c r="CT390" s="437"/>
      <c r="CU390" s="437"/>
      <c r="CV390" s="437"/>
      <c r="CW390" s="437"/>
      <c r="CX390" s="437"/>
      <c r="CY390" s="437"/>
      <c r="CZ390" s="437"/>
      <c r="DA390" s="437"/>
      <c r="DB390" s="437"/>
      <c r="DC390" s="437"/>
      <c r="DD390" s="437"/>
      <c r="DE390" s="437"/>
      <c r="DF390" s="437"/>
      <c r="DG390" s="441"/>
      <c r="DH390" s="441"/>
      <c r="DI390" s="441"/>
      <c r="DJ390" s="441"/>
      <c r="DK390" s="441"/>
      <c r="DL390" s="441"/>
      <c r="DM390" s="441"/>
      <c r="DN390" s="441"/>
      <c r="DO390" s="441"/>
      <c r="DP390" s="441"/>
      <c r="DQ390" s="441"/>
      <c r="DR390" s="441"/>
      <c r="DS390" s="441"/>
      <c r="DT390" s="441"/>
      <c r="DU390" s="441"/>
      <c r="DV390" s="441"/>
      <c r="DW390" s="441"/>
      <c r="DX390" s="441"/>
      <c r="DY390" s="441"/>
      <c r="DZ390" s="441"/>
      <c r="EA390" s="441"/>
      <c r="EB390" s="441"/>
      <c r="EC390" s="441"/>
      <c r="ED390" s="441"/>
      <c r="EE390" s="441"/>
      <c r="EF390" s="441"/>
      <c r="EG390" s="441"/>
      <c r="EH390" s="441"/>
      <c r="EI390" s="441"/>
      <c r="EJ390" s="441"/>
      <c r="EK390" s="441"/>
      <c r="EL390" s="441"/>
      <c r="EM390" s="441"/>
      <c r="EN390" s="441"/>
      <c r="EO390" s="441"/>
      <c r="EP390" s="441"/>
      <c r="EQ390" s="441"/>
      <c r="ER390" s="441"/>
      <c r="ES390" s="441"/>
      <c r="ET390" s="441"/>
      <c r="EU390" s="441"/>
      <c r="EV390" s="441"/>
      <c r="EW390" s="441"/>
      <c r="EX390" s="441"/>
      <c r="EY390" s="441"/>
      <c r="EZ390" s="441"/>
      <c r="FA390" s="441"/>
      <c r="FB390" s="441"/>
      <c r="FC390" s="441"/>
      <c r="FD390" s="441"/>
      <c r="FE390" s="441"/>
      <c r="FF390" s="441"/>
      <c r="FG390" s="441"/>
      <c r="FH390" s="441"/>
      <c r="FI390" s="437"/>
      <c r="FJ390" s="437"/>
      <c r="FK390" s="437"/>
      <c r="FL390" s="437"/>
      <c r="FM390" s="437"/>
      <c r="FN390" s="437"/>
      <c r="FO390" s="437"/>
      <c r="FP390" s="437"/>
      <c r="FQ390" s="437"/>
      <c r="FR390" s="437"/>
      <c r="FS390" s="437"/>
      <c r="FT390" s="437"/>
      <c r="FU390" s="437"/>
      <c r="FV390" s="438"/>
    </row>
    <row r="391" spans="3:178" s="431" customFormat="1" ht="3.75" customHeight="1" thickTop="1" x14ac:dyDescent="0.15">
      <c r="C391" s="436"/>
      <c r="D391" s="437"/>
      <c r="E391" s="437"/>
      <c r="F391" s="437"/>
      <c r="G391" s="437"/>
      <c r="H391" s="437"/>
      <c r="I391" s="437"/>
      <c r="J391" s="437"/>
      <c r="K391" s="437"/>
      <c r="L391" s="437"/>
      <c r="M391" s="437"/>
      <c r="N391" s="437"/>
      <c r="O391" s="1595"/>
      <c r="P391" s="1596"/>
      <c r="Q391" s="1596"/>
      <c r="R391" s="1596"/>
      <c r="S391" s="1596"/>
      <c r="T391" s="1596"/>
      <c r="U391" s="1596"/>
      <c r="V391" s="1596"/>
      <c r="W391" s="1596"/>
      <c r="X391" s="1596"/>
      <c r="Y391" s="1596"/>
      <c r="Z391" s="1596"/>
      <c r="AA391" s="1596"/>
      <c r="AB391" s="1596"/>
      <c r="AC391" s="1596"/>
      <c r="AD391" s="1596"/>
      <c r="AE391" s="1596"/>
      <c r="AF391" s="1596"/>
      <c r="AG391" s="1596"/>
      <c r="AH391" s="1596"/>
      <c r="AI391" s="1596"/>
      <c r="AJ391" s="1596"/>
      <c r="AK391" s="1596"/>
      <c r="AL391" s="1596"/>
      <c r="AM391" s="1596"/>
      <c r="AN391" s="1596"/>
      <c r="AO391" s="1596"/>
      <c r="AP391" s="1596"/>
      <c r="AQ391" s="1596"/>
      <c r="AR391" s="1596"/>
      <c r="AS391" s="1596"/>
      <c r="AT391" s="1596"/>
      <c r="AU391" s="1596"/>
      <c r="AV391" s="1596"/>
      <c r="AW391" s="1596"/>
      <c r="AX391" s="1596"/>
      <c r="AY391" s="1596"/>
      <c r="AZ391" s="1596"/>
      <c r="BA391" s="1596"/>
      <c r="BB391" s="1596"/>
      <c r="BC391" s="1596"/>
      <c r="BD391" s="1596"/>
      <c r="BE391" s="1596"/>
      <c r="BF391" s="1596"/>
      <c r="BG391" s="1596"/>
      <c r="BH391" s="1596"/>
      <c r="BI391" s="1596"/>
      <c r="BJ391" s="1596"/>
      <c r="BK391" s="1596"/>
      <c r="BL391" s="1596"/>
      <c r="BM391" s="1596"/>
      <c r="BN391" s="1596"/>
      <c r="BO391" s="1596"/>
      <c r="BP391" s="1596"/>
      <c r="BQ391" s="1596"/>
      <c r="BR391" s="1596"/>
      <c r="BS391" s="1596"/>
      <c r="BT391" s="1597"/>
      <c r="BU391" s="437"/>
      <c r="BV391" s="437"/>
      <c r="BW391" s="437"/>
      <c r="BX391" s="437"/>
      <c r="BY391" s="437"/>
      <c r="BZ391" s="437"/>
      <c r="CA391" s="437"/>
      <c r="CB391" s="437"/>
      <c r="CC391" s="437"/>
      <c r="CD391" s="437"/>
      <c r="CE391" s="437"/>
      <c r="CF391" s="438"/>
      <c r="CS391" s="436"/>
      <c r="CT391" s="437"/>
      <c r="CU391" s="437"/>
      <c r="CV391" s="437"/>
      <c r="CW391" s="437"/>
      <c r="CX391" s="437"/>
      <c r="CY391" s="437"/>
      <c r="CZ391" s="437"/>
      <c r="DA391" s="437"/>
      <c r="DB391" s="437"/>
      <c r="DC391" s="437"/>
      <c r="DD391" s="437"/>
      <c r="DE391" s="1595"/>
      <c r="DF391" s="1596"/>
      <c r="DG391" s="1596"/>
      <c r="DH391" s="1596"/>
      <c r="DI391" s="1596"/>
      <c r="DJ391" s="1596"/>
      <c r="DK391" s="1596"/>
      <c r="DL391" s="1596"/>
      <c r="DM391" s="1596"/>
      <c r="DN391" s="1596"/>
      <c r="DO391" s="1596"/>
      <c r="DP391" s="1596"/>
      <c r="DQ391" s="1596"/>
      <c r="DR391" s="1596"/>
      <c r="DS391" s="1596"/>
      <c r="DT391" s="1596"/>
      <c r="DU391" s="1596"/>
      <c r="DV391" s="1596"/>
      <c r="DW391" s="1596"/>
      <c r="DX391" s="1596"/>
      <c r="DY391" s="1596"/>
      <c r="DZ391" s="1596"/>
      <c r="EA391" s="1596"/>
      <c r="EB391" s="1596"/>
      <c r="EC391" s="1596"/>
      <c r="ED391" s="1596"/>
      <c r="EE391" s="1596"/>
      <c r="EF391" s="1596"/>
      <c r="EG391" s="1596"/>
      <c r="EH391" s="1596"/>
      <c r="EI391" s="1596"/>
      <c r="EJ391" s="1596"/>
      <c r="EK391" s="1596"/>
      <c r="EL391" s="1596"/>
      <c r="EM391" s="1596"/>
      <c r="EN391" s="1596"/>
      <c r="EO391" s="1596"/>
      <c r="EP391" s="1596"/>
      <c r="EQ391" s="1596"/>
      <c r="ER391" s="1596"/>
      <c r="ES391" s="1596"/>
      <c r="ET391" s="1596"/>
      <c r="EU391" s="1596"/>
      <c r="EV391" s="1596"/>
      <c r="EW391" s="1596"/>
      <c r="EX391" s="1596"/>
      <c r="EY391" s="1596"/>
      <c r="EZ391" s="1596"/>
      <c r="FA391" s="1596"/>
      <c r="FB391" s="1596"/>
      <c r="FC391" s="1596"/>
      <c r="FD391" s="1596"/>
      <c r="FE391" s="1596"/>
      <c r="FF391" s="1596"/>
      <c r="FG391" s="1596"/>
      <c r="FH391" s="1596"/>
      <c r="FI391" s="1596"/>
      <c r="FJ391" s="1597"/>
      <c r="FK391" s="437"/>
      <c r="FL391" s="437"/>
      <c r="FM391" s="437"/>
      <c r="FN391" s="437"/>
      <c r="FO391" s="437"/>
      <c r="FP391" s="437"/>
      <c r="FQ391" s="437"/>
      <c r="FR391" s="437"/>
      <c r="FS391" s="437"/>
      <c r="FT391" s="437"/>
      <c r="FU391" s="437"/>
      <c r="FV391" s="438"/>
    </row>
    <row r="392" spans="3:178" s="439" customFormat="1" ht="3.75" customHeight="1" x14ac:dyDescent="0.2">
      <c r="C392" s="436"/>
      <c r="D392" s="437"/>
      <c r="E392" s="437"/>
      <c r="F392" s="437"/>
      <c r="G392" s="437"/>
      <c r="H392" s="437"/>
      <c r="I392" s="437"/>
      <c r="J392" s="437"/>
      <c r="K392" s="437"/>
      <c r="L392" s="437"/>
      <c r="M392" s="437"/>
      <c r="N392" s="437"/>
      <c r="O392" s="1598"/>
      <c r="P392" s="1599"/>
      <c r="Q392" s="1599"/>
      <c r="R392" s="1599"/>
      <c r="S392" s="1599"/>
      <c r="T392" s="1599"/>
      <c r="U392" s="1599"/>
      <c r="V392" s="1599"/>
      <c r="W392" s="1599"/>
      <c r="X392" s="1599"/>
      <c r="Y392" s="1599"/>
      <c r="Z392" s="1599"/>
      <c r="AA392" s="1599"/>
      <c r="AB392" s="1599"/>
      <c r="AC392" s="1599"/>
      <c r="AD392" s="1599"/>
      <c r="AE392" s="1599"/>
      <c r="AF392" s="1599"/>
      <c r="AG392" s="1599"/>
      <c r="AH392" s="1599"/>
      <c r="AI392" s="1599"/>
      <c r="AJ392" s="1599"/>
      <c r="AK392" s="1599"/>
      <c r="AL392" s="1599"/>
      <c r="AM392" s="1599"/>
      <c r="AN392" s="1599"/>
      <c r="AO392" s="1599"/>
      <c r="AP392" s="1599"/>
      <c r="AQ392" s="1599"/>
      <c r="AR392" s="1599"/>
      <c r="AS392" s="1599"/>
      <c r="AT392" s="1599"/>
      <c r="AU392" s="1599"/>
      <c r="AV392" s="1599"/>
      <c r="AW392" s="1599"/>
      <c r="AX392" s="1599"/>
      <c r="AY392" s="1599"/>
      <c r="AZ392" s="1599"/>
      <c r="BA392" s="1599"/>
      <c r="BB392" s="1599"/>
      <c r="BC392" s="1599"/>
      <c r="BD392" s="1599"/>
      <c r="BE392" s="1599"/>
      <c r="BF392" s="1599"/>
      <c r="BG392" s="1599"/>
      <c r="BH392" s="1599"/>
      <c r="BI392" s="1599"/>
      <c r="BJ392" s="1599"/>
      <c r="BK392" s="1599"/>
      <c r="BL392" s="1599"/>
      <c r="BM392" s="1599"/>
      <c r="BN392" s="1599"/>
      <c r="BO392" s="1599"/>
      <c r="BP392" s="1599"/>
      <c r="BQ392" s="1599"/>
      <c r="BR392" s="1599"/>
      <c r="BS392" s="1599"/>
      <c r="BT392" s="1600"/>
      <c r="BU392" s="437"/>
      <c r="BV392" s="437"/>
      <c r="BW392" s="437"/>
      <c r="BX392" s="437"/>
      <c r="BY392" s="437"/>
      <c r="BZ392" s="437"/>
      <c r="CA392" s="437"/>
      <c r="CB392" s="437"/>
      <c r="CC392" s="437"/>
      <c r="CD392" s="437"/>
      <c r="CE392" s="437"/>
      <c r="CF392" s="438"/>
      <c r="CH392" s="431"/>
      <c r="CS392" s="436"/>
      <c r="CT392" s="437"/>
      <c r="CU392" s="437"/>
      <c r="CV392" s="437"/>
      <c r="CW392" s="437"/>
      <c r="CX392" s="437"/>
      <c r="CY392" s="437"/>
      <c r="CZ392" s="437"/>
      <c r="DA392" s="437"/>
      <c r="DB392" s="437"/>
      <c r="DC392" s="437"/>
      <c r="DD392" s="437"/>
      <c r="DE392" s="1598"/>
      <c r="DF392" s="1599"/>
      <c r="DG392" s="1599"/>
      <c r="DH392" s="1599"/>
      <c r="DI392" s="1599"/>
      <c r="DJ392" s="1599"/>
      <c r="DK392" s="1599"/>
      <c r="DL392" s="1599"/>
      <c r="DM392" s="1599"/>
      <c r="DN392" s="1599"/>
      <c r="DO392" s="1599"/>
      <c r="DP392" s="1599"/>
      <c r="DQ392" s="1599"/>
      <c r="DR392" s="1599"/>
      <c r="DS392" s="1599"/>
      <c r="DT392" s="1599"/>
      <c r="DU392" s="1599"/>
      <c r="DV392" s="1599"/>
      <c r="DW392" s="1599"/>
      <c r="DX392" s="1599"/>
      <c r="DY392" s="1599"/>
      <c r="DZ392" s="1599"/>
      <c r="EA392" s="1599"/>
      <c r="EB392" s="1599"/>
      <c r="EC392" s="1599"/>
      <c r="ED392" s="1599"/>
      <c r="EE392" s="1599"/>
      <c r="EF392" s="1599"/>
      <c r="EG392" s="1599"/>
      <c r="EH392" s="1599"/>
      <c r="EI392" s="1599"/>
      <c r="EJ392" s="1599"/>
      <c r="EK392" s="1599"/>
      <c r="EL392" s="1599"/>
      <c r="EM392" s="1599"/>
      <c r="EN392" s="1599"/>
      <c r="EO392" s="1599"/>
      <c r="EP392" s="1599"/>
      <c r="EQ392" s="1599"/>
      <c r="ER392" s="1599"/>
      <c r="ES392" s="1599"/>
      <c r="ET392" s="1599"/>
      <c r="EU392" s="1599"/>
      <c r="EV392" s="1599"/>
      <c r="EW392" s="1599"/>
      <c r="EX392" s="1599"/>
      <c r="EY392" s="1599"/>
      <c r="EZ392" s="1599"/>
      <c r="FA392" s="1599"/>
      <c r="FB392" s="1599"/>
      <c r="FC392" s="1599"/>
      <c r="FD392" s="1599"/>
      <c r="FE392" s="1599"/>
      <c r="FF392" s="1599"/>
      <c r="FG392" s="1599"/>
      <c r="FH392" s="1599"/>
      <c r="FI392" s="1599"/>
      <c r="FJ392" s="1600"/>
      <c r="FK392" s="437"/>
      <c r="FL392" s="437"/>
      <c r="FM392" s="437"/>
      <c r="FN392" s="437"/>
      <c r="FO392" s="437"/>
      <c r="FP392" s="437"/>
      <c r="FQ392" s="437"/>
      <c r="FR392" s="437"/>
      <c r="FS392" s="437"/>
      <c r="FT392" s="437"/>
      <c r="FU392" s="437"/>
      <c r="FV392" s="438"/>
    </row>
    <row r="393" spans="3:178" s="431" customFormat="1" ht="3.75" customHeight="1" x14ac:dyDescent="0.15">
      <c r="C393" s="436"/>
      <c r="D393" s="437"/>
      <c r="E393" s="437"/>
      <c r="F393" s="437"/>
      <c r="G393" s="437"/>
      <c r="H393" s="437"/>
      <c r="I393" s="437"/>
      <c r="J393" s="437"/>
      <c r="K393" s="437"/>
      <c r="L393" s="437"/>
      <c r="M393" s="437"/>
      <c r="N393" s="437"/>
      <c r="O393" s="1598"/>
      <c r="P393" s="1599"/>
      <c r="Q393" s="1599"/>
      <c r="R393" s="1599"/>
      <c r="S393" s="1599"/>
      <c r="T393" s="1599"/>
      <c r="U393" s="1599"/>
      <c r="V393" s="1599"/>
      <c r="W393" s="1599"/>
      <c r="X393" s="1599"/>
      <c r="Y393" s="1599"/>
      <c r="Z393" s="1599"/>
      <c r="AA393" s="1599"/>
      <c r="AB393" s="1599"/>
      <c r="AC393" s="1599"/>
      <c r="AD393" s="1599"/>
      <c r="AE393" s="1599"/>
      <c r="AF393" s="1599"/>
      <c r="AG393" s="1599"/>
      <c r="AH393" s="1599"/>
      <c r="AI393" s="1599"/>
      <c r="AJ393" s="1599"/>
      <c r="AK393" s="1599"/>
      <c r="AL393" s="1599"/>
      <c r="AM393" s="1599"/>
      <c r="AN393" s="1599"/>
      <c r="AO393" s="1599"/>
      <c r="AP393" s="1599"/>
      <c r="AQ393" s="1599"/>
      <c r="AR393" s="1599"/>
      <c r="AS393" s="1599"/>
      <c r="AT393" s="1599"/>
      <c r="AU393" s="1599"/>
      <c r="AV393" s="1599"/>
      <c r="AW393" s="1599"/>
      <c r="AX393" s="1599"/>
      <c r="AY393" s="1599"/>
      <c r="AZ393" s="1599"/>
      <c r="BA393" s="1599"/>
      <c r="BB393" s="1599"/>
      <c r="BC393" s="1599"/>
      <c r="BD393" s="1599"/>
      <c r="BE393" s="1599"/>
      <c r="BF393" s="1599"/>
      <c r="BG393" s="1599"/>
      <c r="BH393" s="1599"/>
      <c r="BI393" s="1599"/>
      <c r="BJ393" s="1599"/>
      <c r="BK393" s="1599"/>
      <c r="BL393" s="1599"/>
      <c r="BM393" s="1599"/>
      <c r="BN393" s="1599"/>
      <c r="BO393" s="1599"/>
      <c r="BP393" s="1599"/>
      <c r="BQ393" s="1599"/>
      <c r="BR393" s="1599"/>
      <c r="BS393" s="1599"/>
      <c r="BT393" s="1600"/>
      <c r="BU393" s="437"/>
      <c r="BV393" s="437"/>
      <c r="BW393" s="437"/>
      <c r="BX393" s="437"/>
      <c r="BY393" s="437"/>
      <c r="BZ393" s="437"/>
      <c r="CA393" s="437"/>
      <c r="CB393" s="437"/>
      <c r="CC393" s="437"/>
      <c r="CD393" s="437"/>
      <c r="CE393" s="437"/>
      <c r="CF393" s="438"/>
      <c r="CS393" s="436"/>
      <c r="CT393" s="437"/>
      <c r="CU393" s="437"/>
      <c r="CV393" s="437"/>
      <c r="CW393" s="437"/>
      <c r="CX393" s="437"/>
      <c r="CY393" s="437"/>
      <c r="CZ393" s="437"/>
      <c r="DA393" s="437"/>
      <c r="DB393" s="437"/>
      <c r="DC393" s="437"/>
      <c r="DD393" s="437"/>
      <c r="DE393" s="1598"/>
      <c r="DF393" s="1599"/>
      <c r="DG393" s="1599"/>
      <c r="DH393" s="1599"/>
      <c r="DI393" s="1599"/>
      <c r="DJ393" s="1599"/>
      <c r="DK393" s="1599"/>
      <c r="DL393" s="1599"/>
      <c r="DM393" s="1599"/>
      <c r="DN393" s="1599"/>
      <c r="DO393" s="1599"/>
      <c r="DP393" s="1599"/>
      <c r="DQ393" s="1599"/>
      <c r="DR393" s="1599"/>
      <c r="DS393" s="1599"/>
      <c r="DT393" s="1599"/>
      <c r="DU393" s="1599"/>
      <c r="DV393" s="1599"/>
      <c r="DW393" s="1599"/>
      <c r="DX393" s="1599"/>
      <c r="DY393" s="1599"/>
      <c r="DZ393" s="1599"/>
      <c r="EA393" s="1599"/>
      <c r="EB393" s="1599"/>
      <c r="EC393" s="1599"/>
      <c r="ED393" s="1599"/>
      <c r="EE393" s="1599"/>
      <c r="EF393" s="1599"/>
      <c r="EG393" s="1599"/>
      <c r="EH393" s="1599"/>
      <c r="EI393" s="1599"/>
      <c r="EJ393" s="1599"/>
      <c r="EK393" s="1599"/>
      <c r="EL393" s="1599"/>
      <c r="EM393" s="1599"/>
      <c r="EN393" s="1599"/>
      <c r="EO393" s="1599"/>
      <c r="EP393" s="1599"/>
      <c r="EQ393" s="1599"/>
      <c r="ER393" s="1599"/>
      <c r="ES393" s="1599"/>
      <c r="ET393" s="1599"/>
      <c r="EU393" s="1599"/>
      <c r="EV393" s="1599"/>
      <c r="EW393" s="1599"/>
      <c r="EX393" s="1599"/>
      <c r="EY393" s="1599"/>
      <c r="EZ393" s="1599"/>
      <c r="FA393" s="1599"/>
      <c r="FB393" s="1599"/>
      <c r="FC393" s="1599"/>
      <c r="FD393" s="1599"/>
      <c r="FE393" s="1599"/>
      <c r="FF393" s="1599"/>
      <c r="FG393" s="1599"/>
      <c r="FH393" s="1599"/>
      <c r="FI393" s="1599"/>
      <c r="FJ393" s="1600"/>
      <c r="FK393" s="437"/>
      <c r="FL393" s="437"/>
      <c r="FM393" s="437"/>
      <c r="FN393" s="437"/>
      <c r="FO393" s="437"/>
      <c r="FP393" s="437"/>
      <c r="FQ393" s="437"/>
      <c r="FR393" s="437"/>
      <c r="FS393" s="437"/>
      <c r="FT393" s="437"/>
      <c r="FU393" s="437"/>
      <c r="FV393" s="438"/>
    </row>
    <row r="394" spans="3:178" s="431" customFormat="1" ht="3.75" customHeight="1" x14ac:dyDescent="0.15">
      <c r="C394" s="436"/>
      <c r="D394" s="437"/>
      <c r="E394" s="437"/>
      <c r="F394" s="437"/>
      <c r="G394" s="437"/>
      <c r="H394" s="437"/>
      <c r="I394" s="437"/>
      <c r="J394" s="437"/>
      <c r="K394" s="437"/>
      <c r="L394" s="437"/>
      <c r="M394" s="437"/>
      <c r="N394" s="437"/>
      <c r="O394" s="1598"/>
      <c r="P394" s="1599"/>
      <c r="Q394" s="1599"/>
      <c r="R394" s="1599"/>
      <c r="S394" s="1599"/>
      <c r="T394" s="1599"/>
      <c r="U394" s="1599"/>
      <c r="V394" s="1599"/>
      <c r="W394" s="1599"/>
      <c r="X394" s="1599"/>
      <c r="Y394" s="1599"/>
      <c r="Z394" s="1599"/>
      <c r="AA394" s="1599"/>
      <c r="AB394" s="1599"/>
      <c r="AC394" s="1599"/>
      <c r="AD394" s="1599"/>
      <c r="AE394" s="1599"/>
      <c r="AF394" s="1599"/>
      <c r="AG394" s="1599"/>
      <c r="AH394" s="1599"/>
      <c r="AI394" s="1599"/>
      <c r="AJ394" s="1599"/>
      <c r="AK394" s="1599"/>
      <c r="AL394" s="1599"/>
      <c r="AM394" s="1599"/>
      <c r="AN394" s="1599"/>
      <c r="AO394" s="1599"/>
      <c r="AP394" s="1599"/>
      <c r="AQ394" s="1599"/>
      <c r="AR394" s="1599"/>
      <c r="AS394" s="1599"/>
      <c r="AT394" s="1599"/>
      <c r="AU394" s="1599"/>
      <c r="AV394" s="1599"/>
      <c r="AW394" s="1599"/>
      <c r="AX394" s="1599"/>
      <c r="AY394" s="1599"/>
      <c r="AZ394" s="1599"/>
      <c r="BA394" s="1599"/>
      <c r="BB394" s="1599"/>
      <c r="BC394" s="1599"/>
      <c r="BD394" s="1599"/>
      <c r="BE394" s="1599"/>
      <c r="BF394" s="1599"/>
      <c r="BG394" s="1599"/>
      <c r="BH394" s="1599"/>
      <c r="BI394" s="1599"/>
      <c r="BJ394" s="1599"/>
      <c r="BK394" s="1599"/>
      <c r="BL394" s="1599"/>
      <c r="BM394" s="1599"/>
      <c r="BN394" s="1599"/>
      <c r="BO394" s="1599"/>
      <c r="BP394" s="1599"/>
      <c r="BQ394" s="1599"/>
      <c r="BR394" s="1599"/>
      <c r="BS394" s="1599"/>
      <c r="BT394" s="1600"/>
      <c r="BU394" s="437"/>
      <c r="BV394" s="437"/>
      <c r="BW394" s="437"/>
      <c r="BX394" s="437"/>
      <c r="BY394" s="437"/>
      <c r="BZ394" s="437"/>
      <c r="CA394" s="437"/>
      <c r="CB394" s="437"/>
      <c r="CC394" s="437"/>
      <c r="CD394" s="437"/>
      <c r="CE394" s="437"/>
      <c r="CF394" s="438"/>
      <c r="CS394" s="436"/>
      <c r="CT394" s="437"/>
      <c r="CU394" s="437"/>
      <c r="CV394" s="437"/>
      <c r="CW394" s="437"/>
      <c r="CX394" s="437"/>
      <c r="CY394" s="437"/>
      <c r="CZ394" s="437"/>
      <c r="DA394" s="437"/>
      <c r="DB394" s="437"/>
      <c r="DC394" s="437"/>
      <c r="DD394" s="437"/>
      <c r="DE394" s="1598"/>
      <c r="DF394" s="1599"/>
      <c r="DG394" s="1599"/>
      <c r="DH394" s="1599"/>
      <c r="DI394" s="1599"/>
      <c r="DJ394" s="1599"/>
      <c r="DK394" s="1599"/>
      <c r="DL394" s="1599"/>
      <c r="DM394" s="1599"/>
      <c r="DN394" s="1599"/>
      <c r="DO394" s="1599"/>
      <c r="DP394" s="1599"/>
      <c r="DQ394" s="1599"/>
      <c r="DR394" s="1599"/>
      <c r="DS394" s="1599"/>
      <c r="DT394" s="1599"/>
      <c r="DU394" s="1599"/>
      <c r="DV394" s="1599"/>
      <c r="DW394" s="1599"/>
      <c r="DX394" s="1599"/>
      <c r="DY394" s="1599"/>
      <c r="DZ394" s="1599"/>
      <c r="EA394" s="1599"/>
      <c r="EB394" s="1599"/>
      <c r="EC394" s="1599"/>
      <c r="ED394" s="1599"/>
      <c r="EE394" s="1599"/>
      <c r="EF394" s="1599"/>
      <c r="EG394" s="1599"/>
      <c r="EH394" s="1599"/>
      <c r="EI394" s="1599"/>
      <c r="EJ394" s="1599"/>
      <c r="EK394" s="1599"/>
      <c r="EL394" s="1599"/>
      <c r="EM394" s="1599"/>
      <c r="EN394" s="1599"/>
      <c r="EO394" s="1599"/>
      <c r="EP394" s="1599"/>
      <c r="EQ394" s="1599"/>
      <c r="ER394" s="1599"/>
      <c r="ES394" s="1599"/>
      <c r="ET394" s="1599"/>
      <c r="EU394" s="1599"/>
      <c r="EV394" s="1599"/>
      <c r="EW394" s="1599"/>
      <c r="EX394" s="1599"/>
      <c r="EY394" s="1599"/>
      <c r="EZ394" s="1599"/>
      <c r="FA394" s="1599"/>
      <c r="FB394" s="1599"/>
      <c r="FC394" s="1599"/>
      <c r="FD394" s="1599"/>
      <c r="FE394" s="1599"/>
      <c r="FF394" s="1599"/>
      <c r="FG394" s="1599"/>
      <c r="FH394" s="1599"/>
      <c r="FI394" s="1599"/>
      <c r="FJ394" s="1600"/>
      <c r="FK394" s="437"/>
      <c r="FL394" s="437"/>
      <c r="FM394" s="437"/>
      <c r="FN394" s="437"/>
      <c r="FO394" s="437"/>
      <c r="FP394" s="437"/>
      <c r="FQ394" s="437"/>
      <c r="FR394" s="437"/>
      <c r="FS394" s="437"/>
      <c r="FT394" s="437"/>
      <c r="FU394" s="437"/>
      <c r="FV394" s="438"/>
    </row>
    <row r="395" spans="3:178" s="431" customFormat="1" ht="3.75" customHeight="1" x14ac:dyDescent="0.15">
      <c r="C395" s="436"/>
      <c r="D395" s="437"/>
      <c r="E395" s="437"/>
      <c r="F395" s="437"/>
      <c r="G395" s="437"/>
      <c r="H395" s="437"/>
      <c r="I395" s="437"/>
      <c r="J395" s="437"/>
      <c r="K395" s="437"/>
      <c r="L395" s="437"/>
      <c r="M395" s="437"/>
      <c r="N395" s="437"/>
      <c r="O395" s="1598"/>
      <c r="P395" s="1599"/>
      <c r="Q395" s="1599"/>
      <c r="R395" s="1599"/>
      <c r="S395" s="1599"/>
      <c r="T395" s="1599"/>
      <c r="U395" s="1599"/>
      <c r="V395" s="1599"/>
      <c r="W395" s="1599"/>
      <c r="X395" s="1599"/>
      <c r="Y395" s="1599"/>
      <c r="Z395" s="1599"/>
      <c r="AA395" s="1599"/>
      <c r="AB395" s="1599"/>
      <c r="AC395" s="1599"/>
      <c r="AD395" s="1599"/>
      <c r="AE395" s="1599"/>
      <c r="AF395" s="1599"/>
      <c r="AG395" s="1599"/>
      <c r="AH395" s="1599"/>
      <c r="AI395" s="1599"/>
      <c r="AJ395" s="1599"/>
      <c r="AK395" s="1599"/>
      <c r="AL395" s="1599"/>
      <c r="AM395" s="1599"/>
      <c r="AN395" s="1599"/>
      <c r="AO395" s="1599"/>
      <c r="AP395" s="1599"/>
      <c r="AQ395" s="1599"/>
      <c r="AR395" s="1599"/>
      <c r="AS395" s="1599"/>
      <c r="AT395" s="1599"/>
      <c r="AU395" s="1599"/>
      <c r="AV395" s="1599"/>
      <c r="AW395" s="1599"/>
      <c r="AX395" s="1599"/>
      <c r="AY395" s="1599"/>
      <c r="AZ395" s="1599"/>
      <c r="BA395" s="1599"/>
      <c r="BB395" s="1599"/>
      <c r="BC395" s="1599"/>
      <c r="BD395" s="1599"/>
      <c r="BE395" s="1599"/>
      <c r="BF395" s="1599"/>
      <c r="BG395" s="1599"/>
      <c r="BH395" s="1599"/>
      <c r="BI395" s="1599"/>
      <c r="BJ395" s="1599"/>
      <c r="BK395" s="1599"/>
      <c r="BL395" s="1599"/>
      <c r="BM395" s="1599"/>
      <c r="BN395" s="1599"/>
      <c r="BO395" s="1599"/>
      <c r="BP395" s="1599"/>
      <c r="BQ395" s="1599"/>
      <c r="BR395" s="1599"/>
      <c r="BS395" s="1599"/>
      <c r="BT395" s="1600"/>
      <c r="BU395" s="437"/>
      <c r="BV395" s="437"/>
      <c r="BW395" s="437"/>
      <c r="BX395" s="437"/>
      <c r="BY395" s="437"/>
      <c r="BZ395" s="437"/>
      <c r="CA395" s="437"/>
      <c r="CB395" s="437"/>
      <c r="CC395" s="437"/>
      <c r="CD395" s="437"/>
      <c r="CE395" s="437"/>
      <c r="CF395" s="438"/>
      <c r="CS395" s="436"/>
      <c r="CT395" s="437"/>
      <c r="CU395" s="437"/>
      <c r="CV395" s="437"/>
      <c r="CW395" s="437"/>
      <c r="CX395" s="437"/>
      <c r="CY395" s="437"/>
      <c r="CZ395" s="437"/>
      <c r="DA395" s="437"/>
      <c r="DB395" s="437"/>
      <c r="DC395" s="437"/>
      <c r="DD395" s="437"/>
      <c r="DE395" s="1598"/>
      <c r="DF395" s="1599"/>
      <c r="DG395" s="1599"/>
      <c r="DH395" s="1599"/>
      <c r="DI395" s="1599"/>
      <c r="DJ395" s="1599"/>
      <c r="DK395" s="1599"/>
      <c r="DL395" s="1599"/>
      <c r="DM395" s="1599"/>
      <c r="DN395" s="1599"/>
      <c r="DO395" s="1599"/>
      <c r="DP395" s="1599"/>
      <c r="DQ395" s="1599"/>
      <c r="DR395" s="1599"/>
      <c r="DS395" s="1599"/>
      <c r="DT395" s="1599"/>
      <c r="DU395" s="1599"/>
      <c r="DV395" s="1599"/>
      <c r="DW395" s="1599"/>
      <c r="DX395" s="1599"/>
      <c r="DY395" s="1599"/>
      <c r="DZ395" s="1599"/>
      <c r="EA395" s="1599"/>
      <c r="EB395" s="1599"/>
      <c r="EC395" s="1599"/>
      <c r="ED395" s="1599"/>
      <c r="EE395" s="1599"/>
      <c r="EF395" s="1599"/>
      <c r="EG395" s="1599"/>
      <c r="EH395" s="1599"/>
      <c r="EI395" s="1599"/>
      <c r="EJ395" s="1599"/>
      <c r="EK395" s="1599"/>
      <c r="EL395" s="1599"/>
      <c r="EM395" s="1599"/>
      <c r="EN395" s="1599"/>
      <c r="EO395" s="1599"/>
      <c r="EP395" s="1599"/>
      <c r="EQ395" s="1599"/>
      <c r="ER395" s="1599"/>
      <c r="ES395" s="1599"/>
      <c r="ET395" s="1599"/>
      <c r="EU395" s="1599"/>
      <c r="EV395" s="1599"/>
      <c r="EW395" s="1599"/>
      <c r="EX395" s="1599"/>
      <c r="EY395" s="1599"/>
      <c r="EZ395" s="1599"/>
      <c r="FA395" s="1599"/>
      <c r="FB395" s="1599"/>
      <c r="FC395" s="1599"/>
      <c r="FD395" s="1599"/>
      <c r="FE395" s="1599"/>
      <c r="FF395" s="1599"/>
      <c r="FG395" s="1599"/>
      <c r="FH395" s="1599"/>
      <c r="FI395" s="1599"/>
      <c r="FJ395" s="1600"/>
      <c r="FK395" s="437"/>
      <c r="FL395" s="437"/>
      <c r="FM395" s="437"/>
      <c r="FN395" s="437"/>
      <c r="FO395" s="437"/>
      <c r="FP395" s="437"/>
      <c r="FQ395" s="437"/>
      <c r="FR395" s="437"/>
      <c r="FS395" s="437"/>
      <c r="FT395" s="437"/>
      <c r="FU395" s="437"/>
      <c r="FV395" s="438"/>
    </row>
    <row r="396" spans="3:178" s="431" customFormat="1" ht="3.75" customHeight="1" x14ac:dyDescent="0.15">
      <c r="C396" s="432"/>
      <c r="D396" s="433"/>
      <c r="F396" s="440"/>
      <c r="G396" s="440"/>
      <c r="O396" s="1598"/>
      <c r="P396" s="1599"/>
      <c r="Q396" s="1599"/>
      <c r="R396" s="1599"/>
      <c r="S396" s="1599"/>
      <c r="T396" s="1599"/>
      <c r="U396" s="1599"/>
      <c r="V396" s="1599"/>
      <c r="W396" s="1599"/>
      <c r="X396" s="1599"/>
      <c r="Y396" s="1599"/>
      <c r="Z396" s="1599"/>
      <c r="AA396" s="1599"/>
      <c r="AB396" s="1599"/>
      <c r="AC396" s="1599"/>
      <c r="AD396" s="1599"/>
      <c r="AE396" s="1599"/>
      <c r="AF396" s="1599"/>
      <c r="AG396" s="1599"/>
      <c r="AH396" s="1599"/>
      <c r="AI396" s="1599"/>
      <c r="AJ396" s="1599"/>
      <c r="AK396" s="1599"/>
      <c r="AL396" s="1599"/>
      <c r="AM396" s="1599"/>
      <c r="AN396" s="1599"/>
      <c r="AO396" s="1599"/>
      <c r="AP396" s="1599"/>
      <c r="AQ396" s="1599"/>
      <c r="AR396" s="1599"/>
      <c r="AS396" s="1599"/>
      <c r="AT396" s="1599"/>
      <c r="AU396" s="1599"/>
      <c r="AV396" s="1599"/>
      <c r="AW396" s="1599"/>
      <c r="AX396" s="1599"/>
      <c r="AY396" s="1599"/>
      <c r="AZ396" s="1599"/>
      <c r="BA396" s="1599"/>
      <c r="BB396" s="1599"/>
      <c r="BC396" s="1599"/>
      <c r="BD396" s="1599"/>
      <c r="BE396" s="1599"/>
      <c r="BF396" s="1599"/>
      <c r="BG396" s="1599"/>
      <c r="BH396" s="1599"/>
      <c r="BI396" s="1599"/>
      <c r="BJ396" s="1599"/>
      <c r="BK396" s="1599"/>
      <c r="BL396" s="1599"/>
      <c r="BM396" s="1599"/>
      <c r="BN396" s="1599"/>
      <c r="BO396" s="1599"/>
      <c r="BP396" s="1599"/>
      <c r="BQ396" s="1599"/>
      <c r="BR396" s="1599"/>
      <c r="BS396" s="1599"/>
      <c r="BT396" s="1600"/>
      <c r="BU396" s="441"/>
      <c r="BV396" s="441"/>
      <c r="BW396" s="441"/>
      <c r="BX396" s="441"/>
      <c r="BY396" s="441"/>
      <c r="BZ396" s="441"/>
      <c r="CA396" s="441"/>
      <c r="CB396" s="441"/>
      <c r="CC396" s="441"/>
      <c r="CD396" s="441"/>
      <c r="CE396" s="441"/>
      <c r="CF396" s="442"/>
      <c r="CS396" s="432"/>
      <c r="CT396" s="433"/>
      <c r="CV396" s="440"/>
      <c r="CW396" s="440"/>
      <c r="DE396" s="1598"/>
      <c r="DF396" s="1599"/>
      <c r="DG396" s="1599"/>
      <c r="DH396" s="1599"/>
      <c r="DI396" s="1599"/>
      <c r="DJ396" s="1599"/>
      <c r="DK396" s="1599"/>
      <c r="DL396" s="1599"/>
      <c r="DM396" s="1599"/>
      <c r="DN396" s="1599"/>
      <c r="DO396" s="1599"/>
      <c r="DP396" s="1599"/>
      <c r="DQ396" s="1599"/>
      <c r="DR396" s="1599"/>
      <c r="DS396" s="1599"/>
      <c r="DT396" s="1599"/>
      <c r="DU396" s="1599"/>
      <c r="DV396" s="1599"/>
      <c r="DW396" s="1599"/>
      <c r="DX396" s="1599"/>
      <c r="DY396" s="1599"/>
      <c r="DZ396" s="1599"/>
      <c r="EA396" s="1599"/>
      <c r="EB396" s="1599"/>
      <c r="EC396" s="1599"/>
      <c r="ED396" s="1599"/>
      <c r="EE396" s="1599"/>
      <c r="EF396" s="1599"/>
      <c r="EG396" s="1599"/>
      <c r="EH396" s="1599"/>
      <c r="EI396" s="1599"/>
      <c r="EJ396" s="1599"/>
      <c r="EK396" s="1599"/>
      <c r="EL396" s="1599"/>
      <c r="EM396" s="1599"/>
      <c r="EN396" s="1599"/>
      <c r="EO396" s="1599"/>
      <c r="EP396" s="1599"/>
      <c r="EQ396" s="1599"/>
      <c r="ER396" s="1599"/>
      <c r="ES396" s="1599"/>
      <c r="ET396" s="1599"/>
      <c r="EU396" s="1599"/>
      <c r="EV396" s="1599"/>
      <c r="EW396" s="1599"/>
      <c r="EX396" s="1599"/>
      <c r="EY396" s="1599"/>
      <c r="EZ396" s="1599"/>
      <c r="FA396" s="1599"/>
      <c r="FB396" s="1599"/>
      <c r="FC396" s="1599"/>
      <c r="FD396" s="1599"/>
      <c r="FE396" s="1599"/>
      <c r="FF396" s="1599"/>
      <c r="FG396" s="1599"/>
      <c r="FH396" s="1599"/>
      <c r="FI396" s="1599"/>
      <c r="FJ396" s="1600"/>
      <c r="FK396" s="441"/>
      <c r="FL396" s="441"/>
      <c r="FM396" s="441"/>
      <c r="FN396" s="441"/>
      <c r="FO396" s="441"/>
      <c r="FP396" s="441"/>
      <c r="FQ396" s="441"/>
      <c r="FR396" s="441"/>
      <c r="FS396" s="441"/>
      <c r="FT396" s="441"/>
      <c r="FU396" s="441"/>
      <c r="FV396" s="442"/>
    </row>
    <row r="397" spans="3:178" s="431" customFormat="1" ht="3.75" customHeight="1" x14ac:dyDescent="0.15">
      <c r="C397" s="432"/>
      <c r="D397" s="433"/>
      <c r="E397" s="434"/>
      <c r="F397" s="440"/>
      <c r="G397" s="440"/>
      <c r="I397" s="434"/>
      <c r="J397" s="434"/>
      <c r="K397" s="434"/>
      <c r="L397" s="434"/>
      <c r="M397" s="434"/>
      <c r="N397" s="434"/>
      <c r="O397" s="1598"/>
      <c r="P397" s="1599"/>
      <c r="Q397" s="1599"/>
      <c r="R397" s="1599"/>
      <c r="S397" s="1599"/>
      <c r="T397" s="1599"/>
      <c r="U397" s="1599"/>
      <c r="V397" s="1599"/>
      <c r="W397" s="1599"/>
      <c r="X397" s="1599"/>
      <c r="Y397" s="1599"/>
      <c r="Z397" s="1599"/>
      <c r="AA397" s="1599"/>
      <c r="AB397" s="1599"/>
      <c r="AC397" s="1599"/>
      <c r="AD397" s="1599"/>
      <c r="AE397" s="1599"/>
      <c r="AF397" s="1599"/>
      <c r="AG397" s="1599"/>
      <c r="AH397" s="1599"/>
      <c r="AI397" s="1599"/>
      <c r="AJ397" s="1599"/>
      <c r="AK397" s="1599"/>
      <c r="AL397" s="1599"/>
      <c r="AM397" s="1599"/>
      <c r="AN397" s="1599"/>
      <c r="AO397" s="1599"/>
      <c r="AP397" s="1599"/>
      <c r="AQ397" s="1599"/>
      <c r="AR397" s="1599"/>
      <c r="AS397" s="1599"/>
      <c r="AT397" s="1599"/>
      <c r="AU397" s="1599"/>
      <c r="AV397" s="1599"/>
      <c r="AW397" s="1599"/>
      <c r="AX397" s="1599"/>
      <c r="AY397" s="1599"/>
      <c r="AZ397" s="1599"/>
      <c r="BA397" s="1599"/>
      <c r="BB397" s="1599"/>
      <c r="BC397" s="1599"/>
      <c r="BD397" s="1599"/>
      <c r="BE397" s="1599"/>
      <c r="BF397" s="1599"/>
      <c r="BG397" s="1599"/>
      <c r="BH397" s="1599"/>
      <c r="BI397" s="1599"/>
      <c r="BJ397" s="1599"/>
      <c r="BK397" s="1599"/>
      <c r="BL397" s="1599"/>
      <c r="BM397" s="1599"/>
      <c r="BN397" s="1599"/>
      <c r="BO397" s="1599"/>
      <c r="BP397" s="1599"/>
      <c r="BQ397" s="1599"/>
      <c r="BR397" s="1599"/>
      <c r="BS397" s="1599"/>
      <c r="BT397" s="1600"/>
      <c r="BU397" s="441"/>
      <c r="BV397" s="441"/>
      <c r="BW397" s="441"/>
      <c r="BX397" s="441"/>
      <c r="BY397" s="441"/>
      <c r="BZ397" s="441"/>
      <c r="CA397" s="441"/>
      <c r="CB397" s="441"/>
      <c r="CC397" s="441"/>
      <c r="CD397" s="441"/>
      <c r="CE397" s="441"/>
      <c r="CF397" s="442"/>
      <c r="CS397" s="432"/>
      <c r="CT397" s="433"/>
      <c r="CU397" s="434"/>
      <c r="CV397" s="440"/>
      <c r="CW397" s="440"/>
      <c r="CY397" s="434"/>
      <c r="CZ397" s="434"/>
      <c r="DA397" s="434"/>
      <c r="DB397" s="434"/>
      <c r="DC397" s="434"/>
      <c r="DD397" s="434"/>
      <c r="DE397" s="1598"/>
      <c r="DF397" s="1599"/>
      <c r="DG397" s="1599"/>
      <c r="DH397" s="1599"/>
      <c r="DI397" s="1599"/>
      <c r="DJ397" s="1599"/>
      <c r="DK397" s="1599"/>
      <c r="DL397" s="1599"/>
      <c r="DM397" s="1599"/>
      <c r="DN397" s="1599"/>
      <c r="DO397" s="1599"/>
      <c r="DP397" s="1599"/>
      <c r="DQ397" s="1599"/>
      <c r="DR397" s="1599"/>
      <c r="DS397" s="1599"/>
      <c r="DT397" s="1599"/>
      <c r="DU397" s="1599"/>
      <c r="DV397" s="1599"/>
      <c r="DW397" s="1599"/>
      <c r="DX397" s="1599"/>
      <c r="DY397" s="1599"/>
      <c r="DZ397" s="1599"/>
      <c r="EA397" s="1599"/>
      <c r="EB397" s="1599"/>
      <c r="EC397" s="1599"/>
      <c r="ED397" s="1599"/>
      <c r="EE397" s="1599"/>
      <c r="EF397" s="1599"/>
      <c r="EG397" s="1599"/>
      <c r="EH397" s="1599"/>
      <c r="EI397" s="1599"/>
      <c r="EJ397" s="1599"/>
      <c r="EK397" s="1599"/>
      <c r="EL397" s="1599"/>
      <c r="EM397" s="1599"/>
      <c r="EN397" s="1599"/>
      <c r="EO397" s="1599"/>
      <c r="EP397" s="1599"/>
      <c r="EQ397" s="1599"/>
      <c r="ER397" s="1599"/>
      <c r="ES397" s="1599"/>
      <c r="ET397" s="1599"/>
      <c r="EU397" s="1599"/>
      <c r="EV397" s="1599"/>
      <c r="EW397" s="1599"/>
      <c r="EX397" s="1599"/>
      <c r="EY397" s="1599"/>
      <c r="EZ397" s="1599"/>
      <c r="FA397" s="1599"/>
      <c r="FB397" s="1599"/>
      <c r="FC397" s="1599"/>
      <c r="FD397" s="1599"/>
      <c r="FE397" s="1599"/>
      <c r="FF397" s="1599"/>
      <c r="FG397" s="1599"/>
      <c r="FH397" s="1599"/>
      <c r="FI397" s="1599"/>
      <c r="FJ397" s="1600"/>
      <c r="FK397" s="441"/>
      <c r="FL397" s="441"/>
      <c r="FM397" s="441"/>
      <c r="FN397" s="441"/>
      <c r="FO397" s="441"/>
      <c r="FP397" s="441"/>
      <c r="FQ397" s="441"/>
      <c r="FR397" s="441"/>
      <c r="FS397" s="441"/>
      <c r="FT397" s="441"/>
      <c r="FU397" s="441"/>
      <c r="FV397" s="442"/>
    </row>
    <row r="398" spans="3:178" s="431" customFormat="1" ht="3.75" customHeight="1" x14ac:dyDescent="0.15">
      <c r="C398" s="432"/>
      <c r="D398" s="433"/>
      <c r="F398" s="440"/>
      <c r="G398" s="440"/>
      <c r="O398" s="1598"/>
      <c r="P398" s="1599"/>
      <c r="Q398" s="1599"/>
      <c r="R398" s="1599"/>
      <c r="S398" s="1599"/>
      <c r="T398" s="1599"/>
      <c r="U398" s="1599"/>
      <c r="V398" s="1599"/>
      <c r="W398" s="1599"/>
      <c r="X398" s="1599"/>
      <c r="Y398" s="1599"/>
      <c r="Z398" s="1599"/>
      <c r="AA398" s="1599"/>
      <c r="AB398" s="1599"/>
      <c r="AC398" s="1599"/>
      <c r="AD398" s="1599"/>
      <c r="AE398" s="1599"/>
      <c r="AF398" s="1599"/>
      <c r="AG398" s="1599"/>
      <c r="AH398" s="1599"/>
      <c r="AI398" s="1599"/>
      <c r="AJ398" s="1599"/>
      <c r="AK398" s="1599"/>
      <c r="AL398" s="1599"/>
      <c r="AM398" s="1599"/>
      <c r="AN398" s="1599"/>
      <c r="AO398" s="1599"/>
      <c r="AP398" s="1599"/>
      <c r="AQ398" s="1599"/>
      <c r="AR398" s="1599"/>
      <c r="AS398" s="1599"/>
      <c r="AT398" s="1599"/>
      <c r="AU398" s="1599"/>
      <c r="AV398" s="1599"/>
      <c r="AW398" s="1599"/>
      <c r="AX398" s="1599"/>
      <c r="AY398" s="1599"/>
      <c r="AZ398" s="1599"/>
      <c r="BA398" s="1599"/>
      <c r="BB398" s="1599"/>
      <c r="BC398" s="1599"/>
      <c r="BD398" s="1599"/>
      <c r="BE398" s="1599"/>
      <c r="BF398" s="1599"/>
      <c r="BG398" s="1599"/>
      <c r="BH398" s="1599"/>
      <c r="BI398" s="1599"/>
      <c r="BJ398" s="1599"/>
      <c r="BK398" s="1599"/>
      <c r="BL398" s="1599"/>
      <c r="BM398" s="1599"/>
      <c r="BN398" s="1599"/>
      <c r="BO398" s="1599"/>
      <c r="BP398" s="1599"/>
      <c r="BQ398" s="1599"/>
      <c r="BR398" s="1599"/>
      <c r="BS398" s="1599"/>
      <c r="BT398" s="1600"/>
      <c r="BU398" s="441"/>
      <c r="BV398" s="441"/>
      <c r="BW398" s="441"/>
      <c r="BX398" s="441"/>
      <c r="BY398" s="441"/>
      <c r="BZ398" s="441"/>
      <c r="CA398" s="441"/>
      <c r="CB398" s="441"/>
      <c r="CC398" s="441"/>
      <c r="CD398" s="441"/>
      <c r="CE398" s="441"/>
      <c r="CF398" s="442"/>
      <c r="CS398" s="432"/>
      <c r="CT398" s="433"/>
      <c r="CV398" s="440"/>
      <c r="CW398" s="440"/>
      <c r="DE398" s="1598"/>
      <c r="DF398" s="1599"/>
      <c r="DG398" s="1599"/>
      <c r="DH398" s="1599"/>
      <c r="DI398" s="1599"/>
      <c r="DJ398" s="1599"/>
      <c r="DK398" s="1599"/>
      <c r="DL398" s="1599"/>
      <c r="DM398" s="1599"/>
      <c r="DN398" s="1599"/>
      <c r="DO398" s="1599"/>
      <c r="DP398" s="1599"/>
      <c r="DQ398" s="1599"/>
      <c r="DR398" s="1599"/>
      <c r="DS398" s="1599"/>
      <c r="DT398" s="1599"/>
      <c r="DU398" s="1599"/>
      <c r="DV398" s="1599"/>
      <c r="DW398" s="1599"/>
      <c r="DX398" s="1599"/>
      <c r="DY398" s="1599"/>
      <c r="DZ398" s="1599"/>
      <c r="EA398" s="1599"/>
      <c r="EB398" s="1599"/>
      <c r="EC398" s="1599"/>
      <c r="ED398" s="1599"/>
      <c r="EE398" s="1599"/>
      <c r="EF398" s="1599"/>
      <c r="EG398" s="1599"/>
      <c r="EH398" s="1599"/>
      <c r="EI398" s="1599"/>
      <c r="EJ398" s="1599"/>
      <c r="EK398" s="1599"/>
      <c r="EL398" s="1599"/>
      <c r="EM398" s="1599"/>
      <c r="EN398" s="1599"/>
      <c r="EO398" s="1599"/>
      <c r="EP398" s="1599"/>
      <c r="EQ398" s="1599"/>
      <c r="ER398" s="1599"/>
      <c r="ES398" s="1599"/>
      <c r="ET398" s="1599"/>
      <c r="EU398" s="1599"/>
      <c r="EV398" s="1599"/>
      <c r="EW398" s="1599"/>
      <c r="EX398" s="1599"/>
      <c r="EY398" s="1599"/>
      <c r="EZ398" s="1599"/>
      <c r="FA398" s="1599"/>
      <c r="FB398" s="1599"/>
      <c r="FC398" s="1599"/>
      <c r="FD398" s="1599"/>
      <c r="FE398" s="1599"/>
      <c r="FF398" s="1599"/>
      <c r="FG398" s="1599"/>
      <c r="FH398" s="1599"/>
      <c r="FI398" s="1599"/>
      <c r="FJ398" s="1600"/>
      <c r="FK398" s="441"/>
      <c r="FL398" s="441"/>
      <c r="FM398" s="441"/>
      <c r="FN398" s="441"/>
      <c r="FO398" s="441"/>
      <c r="FP398" s="441"/>
      <c r="FQ398" s="441"/>
      <c r="FR398" s="441"/>
      <c r="FS398" s="441"/>
      <c r="FT398" s="441"/>
      <c r="FU398" s="441"/>
      <c r="FV398" s="442"/>
    </row>
    <row r="399" spans="3:178" s="431" customFormat="1" ht="3.75" customHeight="1" x14ac:dyDescent="0.15">
      <c r="C399" s="432"/>
      <c r="D399" s="433"/>
      <c r="E399" s="434"/>
      <c r="F399" s="440"/>
      <c r="G399" s="440"/>
      <c r="I399" s="434"/>
      <c r="J399" s="434"/>
      <c r="K399" s="434"/>
      <c r="L399" s="434"/>
      <c r="M399" s="434"/>
      <c r="N399" s="434"/>
      <c r="O399" s="1598"/>
      <c r="P399" s="1599"/>
      <c r="Q399" s="1599"/>
      <c r="R399" s="1599"/>
      <c r="S399" s="1599"/>
      <c r="T399" s="1599"/>
      <c r="U399" s="1599"/>
      <c r="V399" s="1599"/>
      <c r="W399" s="1599"/>
      <c r="X399" s="1599"/>
      <c r="Y399" s="1599"/>
      <c r="Z399" s="1599"/>
      <c r="AA399" s="1599"/>
      <c r="AB399" s="1599"/>
      <c r="AC399" s="1599"/>
      <c r="AD399" s="1599"/>
      <c r="AE399" s="1599"/>
      <c r="AF399" s="1599"/>
      <c r="AG399" s="1599"/>
      <c r="AH399" s="1599"/>
      <c r="AI399" s="1599"/>
      <c r="AJ399" s="1599"/>
      <c r="AK399" s="1599"/>
      <c r="AL399" s="1599"/>
      <c r="AM399" s="1599"/>
      <c r="AN399" s="1599"/>
      <c r="AO399" s="1599"/>
      <c r="AP399" s="1599"/>
      <c r="AQ399" s="1599"/>
      <c r="AR399" s="1599"/>
      <c r="AS399" s="1599"/>
      <c r="AT399" s="1599"/>
      <c r="AU399" s="1599"/>
      <c r="AV399" s="1599"/>
      <c r="AW399" s="1599"/>
      <c r="AX399" s="1599"/>
      <c r="AY399" s="1599"/>
      <c r="AZ399" s="1599"/>
      <c r="BA399" s="1599"/>
      <c r="BB399" s="1599"/>
      <c r="BC399" s="1599"/>
      <c r="BD399" s="1599"/>
      <c r="BE399" s="1599"/>
      <c r="BF399" s="1599"/>
      <c r="BG399" s="1599"/>
      <c r="BH399" s="1599"/>
      <c r="BI399" s="1599"/>
      <c r="BJ399" s="1599"/>
      <c r="BK399" s="1599"/>
      <c r="BL399" s="1599"/>
      <c r="BM399" s="1599"/>
      <c r="BN399" s="1599"/>
      <c r="BO399" s="1599"/>
      <c r="BP399" s="1599"/>
      <c r="BQ399" s="1599"/>
      <c r="BR399" s="1599"/>
      <c r="BS399" s="1599"/>
      <c r="BT399" s="1600"/>
      <c r="BU399" s="441"/>
      <c r="BV399" s="441"/>
      <c r="BW399" s="441"/>
      <c r="BX399" s="441"/>
      <c r="BY399" s="441"/>
      <c r="BZ399" s="441"/>
      <c r="CA399" s="441"/>
      <c r="CB399" s="441"/>
      <c r="CC399" s="441"/>
      <c r="CD399" s="441"/>
      <c r="CE399" s="441"/>
      <c r="CF399" s="442"/>
      <c r="CS399" s="432"/>
      <c r="CT399" s="433"/>
      <c r="CU399" s="434"/>
      <c r="CV399" s="440"/>
      <c r="CW399" s="440"/>
      <c r="CY399" s="434"/>
      <c r="CZ399" s="434"/>
      <c r="DA399" s="434"/>
      <c r="DB399" s="434"/>
      <c r="DC399" s="434"/>
      <c r="DD399" s="434"/>
      <c r="DE399" s="1598"/>
      <c r="DF399" s="1599"/>
      <c r="DG399" s="1599"/>
      <c r="DH399" s="1599"/>
      <c r="DI399" s="1599"/>
      <c r="DJ399" s="1599"/>
      <c r="DK399" s="1599"/>
      <c r="DL399" s="1599"/>
      <c r="DM399" s="1599"/>
      <c r="DN399" s="1599"/>
      <c r="DO399" s="1599"/>
      <c r="DP399" s="1599"/>
      <c r="DQ399" s="1599"/>
      <c r="DR399" s="1599"/>
      <c r="DS399" s="1599"/>
      <c r="DT399" s="1599"/>
      <c r="DU399" s="1599"/>
      <c r="DV399" s="1599"/>
      <c r="DW399" s="1599"/>
      <c r="DX399" s="1599"/>
      <c r="DY399" s="1599"/>
      <c r="DZ399" s="1599"/>
      <c r="EA399" s="1599"/>
      <c r="EB399" s="1599"/>
      <c r="EC399" s="1599"/>
      <c r="ED399" s="1599"/>
      <c r="EE399" s="1599"/>
      <c r="EF399" s="1599"/>
      <c r="EG399" s="1599"/>
      <c r="EH399" s="1599"/>
      <c r="EI399" s="1599"/>
      <c r="EJ399" s="1599"/>
      <c r="EK399" s="1599"/>
      <c r="EL399" s="1599"/>
      <c r="EM399" s="1599"/>
      <c r="EN399" s="1599"/>
      <c r="EO399" s="1599"/>
      <c r="EP399" s="1599"/>
      <c r="EQ399" s="1599"/>
      <c r="ER399" s="1599"/>
      <c r="ES399" s="1599"/>
      <c r="ET399" s="1599"/>
      <c r="EU399" s="1599"/>
      <c r="EV399" s="1599"/>
      <c r="EW399" s="1599"/>
      <c r="EX399" s="1599"/>
      <c r="EY399" s="1599"/>
      <c r="EZ399" s="1599"/>
      <c r="FA399" s="1599"/>
      <c r="FB399" s="1599"/>
      <c r="FC399" s="1599"/>
      <c r="FD399" s="1599"/>
      <c r="FE399" s="1599"/>
      <c r="FF399" s="1599"/>
      <c r="FG399" s="1599"/>
      <c r="FH399" s="1599"/>
      <c r="FI399" s="1599"/>
      <c r="FJ399" s="1600"/>
      <c r="FK399" s="441"/>
      <c r="FL399" s="441"/>
      <c r="FM399" s="441"/>
      <c r="FN399" s="441"/>
      <c r="FO399" s="441"/>
      <c r="FP399" s="441"/>
      <c r="FQ399" s="441"/>
      <c r="FR399" s="441"/>
      <c r="FS399" s="441"/>
      <c r="FT399" s="441"/>
      <c r="FU399" s="441"/>
      <c r="FV399" s="442"/>
    </row>
    <row r="400" spans="3:178" s="431" customFormat="1" ht="3.75" customHeight="1" x14ac:dyDescent="0.15">
      <c r="C400" s="432"/>
      <c r="D400" s="433"/>
      <c r="F400" s="440"/>
      <c r="G400" s="440"/>
      <c r="O400" s="1598"/>
      <c r="P400" s="1599"/>
      <c r="Q400" s="1599"/>
      <c r="R400" s="1599"/>
      <c r="S400" s="1599"/>
      <c r="T400" s="1599"/>
      <c r="U400" s="1599"/>
      <c r="V400" s="1599"/>
      <c r="W400" s="1599"/>
      <c r="X400" s="1599"/>
      <c r="Y400" s="1599"/>
      <c r="Z400" s="1599"/>
      <c r="AA400" s="1599"/>
      <c r="AB400" s="1599"/>
      <c r="AC400" s="1599"/>
      <c r="AD400" s="1599"/>
      <c r="AE400" s="1599"/>
      <c r="AF400" s="1599"/>
      <c r="AG400" s="1599"/>
      <c r="AH400" s="1599"/>
      <c r="AI400" s="1599"/>
      <c r="AJ400" s="1599"/>
      <c r="AK400" s="1599"/>
      <c r="AL400" s="1599"/>
      <c r="AM400" s="1599"/>
      <c r="AN400" s="1599"/>
      <c r="AO400" s="1599"/>
      <c r="AP400" s="1599"/>
      <c r="AQ400" s="1599"/>
      <c r="AR400" s="1599"/>
      <c r="AS400" s="1599"/>
      <c r="AT400" s="1599"/>
      <c r="AU400" s="1599"/>
      <c r="AV400" s="1599"/>
      <c r="AW400" s="1599"/>
      <c r="AX400" s="1599"/>
      <c r="AY400" s="1599"/>
      <c r="AZ400" s="1599"/>
      <c r="BA400" s="1599"/>
      <c r="BB400" s="1599"/>
      <c r="BC400" s="1599"/>
      <c r="BD400" s="1599"/>
      <c r="BE400" s="1599"/>
      <c r="BF400" s="1599"/>
      <c r="BG400" s="1599"/>
      <c r="BH400" s="1599"/>
      <c r="BI400" s="1599"/>
      <c r="BJ400" s="1599"/>
      <c r="BK400" s="1599"/>
      <c r="BL400" s="1599"/>
      <c r="BM400" s="1599"/>
      <c r="BN400" s="1599"/>
      <c r="BO400" s="1599"/>
      <c r="BP400" s="1599"/>
      <c r="BQ400" s="1599"/>
      <c r="BR400" s="1599"/>
      <c r="BS400" s="1599"/>
      <c r="BT400" s="1600"/>
      <c r="BU400" s="441"/>
      <c r="BV400" s="441"/>
      <c r="BW400" s="441"/>
      <c r="BX400" s="441"/>
      <c r="BY400" s="441"/>
      <c r="BZ400" s="441"/>
      <c r="CA400" s="441"/>
      <c r="CB400" s="441"/>
      <c r="CC400" s="441"/>
      <c r="CD400" s="441"/>
      <c r="CE400" s="441"/>
      <c r="CF400" s="442"/>
      <c r="CS400" s="432"/>
      <c r="CT400" s="433"/>
      <c r="CV400" s="440"/>
      <c r="CW400" s="440"/>
      <c r="DE400" s="1598"/>
      <c r="DF400" s="1599"/>
      <c r="DG400" s="1599"/>
      <c r="DH400" s="1599"/>
      <c r="DI400" s="1599"/>
      <c r="DJ400" s="1599"/>
      <c r="DK400" s="1599"/>
      <c r="DL400" s="1599"/>
      <c r="DM400" s="1599"/>
      <c r="DN400" s="1599"/>
      <c r="DO400" s="1599"/>
      <c r="DP400" s="1599"/>
      <c r="DQ400" s="1599"/>
      <c r="DR400" s="1599"/>
      <c r="DS400" s="1599"/>
      <c r="DT400" s="1599"/>
      <c r="DU400" s="1599"/>
      <c r="DV400" s="1599"/>
      <c r="DW400" s="1599"/>
      <c r="DX400" s="1599"/>
      <c r="DY400" s="1599"/>
      <c r="DZ400" s="1599"/>
      <c r="EA400" s="1599"/>
      <c r="EB400" s="1599"/>
      <c r="EC400" s="1599"/>
      <c r="ED400" s="1599"/>
      <c r="EE400" s="1599"/>
      <c r="EF400" s="1599"/>
      <c r="EG400" s="1599"/>
      <c r="EH400" s="1599"/>
      <c r="EI400" s="1599"/>
      <c r="EJ400" s="1599"/>
      <c r="EK400" s="1599"/>
      <c r="EL400" s="1599"/>
      <c r="EM400" s="1599"/>
      <c r="EN400" s="1599"/>
      <c r="EO400" s="1599"/>
      <c r="EP400" s="1599"/>
      <c r="EQ400" s="1599"/>
      <c r="ER400" s="1599"/>
      <c r="ES400" s="1599"/>
      <c r="ET400" s="1599"/>
      <c r="EU400" s="1599"/>
      <c r="EV400" s="1599"/>
      <c r="EW400" s="1599"/>
      <c r="EX400" s="1599"/>
      <c r="EY400" s="1599"/>
      <c r="EZ400" s="1599"/>
      <c r="FA400" s="1599"/>
      <c r="FB400" s="1599"/>
      <c r="FC400" s="1599"/>
      <c r="FD400" s="1599"/>
      <c r="FE400" s="1599"/>
      <c r="FF400" s="1599"/>
      <c r="FG400" s="1599"/>
      <c r="FH400" s="1599"/>
      <c r="FI400" s="1599"/>
      <c r="FJ400" s="1600"/>
      <c r="FK400" s="441"/>
      <c r="FL400" s="441"/>
      <c r="FM400" s="441"/>
      <c r="FN400" s="441"/>
      <c r="FO400" s="441"/>
      <c r="FP400" s="441"/>
      <c r="FQ400" s="441"/>
      <c r="FR400" s="441"/>
      <c r="FS400" s="441"/>
      <c r="FT400" s="441"/>
      <c r="FU400" s="441"/>
      <c r="FV400" s="442"/>
    </row>
    <row r="401" spans="3:178" s="431" customFormat="1" ht="3.75" customHeight="1" x14ac:dyDescent="0.15">
      <c r="C401" s="432"/>
      <c r="D401" s="433"/>
      <c r="E401" s="433"/>
      <c r="F401" s="433"/>
      <c r="G401" s="433"/>
      <c r="H401" s="433"/>
      <c r="I401" s="433"/>
      <c r="J401" s="433"/>
      <c r="K401" s="433"/>
      <c r="L401" s="433"/>
      <c r="M401" s="433"/>
      <c r="N401" s="433"/>
      <c r="O401" s="1598"/>
      <c r="P401" s="1599"/>
      <c r="Q401" s="1599"/>
      <c r="R401" s="1599"/>
      <c r="S401" s="1599"/>
      <c r="T401" s="1599"/>
      <c r="U401" s="1599"/>
      <c r="V401" s="1599"/>
      <c r="W401" s="1599"/>
      <c r="X401" s="1599"/>
      <c r="Y401" s="1599"/>
      <c r="Z401" s="1599"/>
      <c r="AA401" s="1599"/>
      <c r="AB401" s="1599"/>
      <c r="AC401" s="1599"/>
      <c r="AD401" s="1599"/>
      <c r="AE401" s="1599"/>
      <c r="AF401" s="1599"/>
      <c r="AG401" s="1599"/>
      <c r="AH401" s="1599"/>
      <c r="AI401" s="1599"/>
      <c r="AJ401" s="1599"/>
      <c r="AK401" s="1599"/>
      <c r="AL401" s="1599"/>
      <c r="AM401" s="1599"/>
      <c r="AN401" s="1599"/>
      <c r="AO401" s="1599"/>
      <c r="AP401" s="1599"/>
      <c r="AQ401" s="1599"/>
      <c r="AR401" s="1599"/>
      <c r="AS401" s="1599"/>
      <c r="AT401" s="1599"/>
      <c r="AU401" s="1599"/>
      <c r="AV401" s="1599"/>
      <c r="AW401" s="1599"/>
      <c r="AX401" s="1599"/>
      <c r="AY401" s="1599"/>
      <c r="AZ401" s="1599"/>
      <c r="BA401" s="1599"/>
      <c r="BB401" s="1599"/>
      <c r="BC401" s="1599"/>
      <c r="BD401" s="1599"/>
      <c r="BE401" s="1599"/>
      <c r="BF401" s="1599"/>
      <c r="BG401" s="1599"/>
      <c r="BH401" s="1599"/>
      <c r="BI401" s="1599"/>
      <c r="BJ401" s="1599"/>
      <c r="BK401" s="1599"/>
      <c r="BL401" s="1599"/>
      <c r="BM401" s="1599"/>
      <c r="BN401" s="1599"/>
      <c r="BO401" s="1599"/>
      <c r="BP401" s="1599"/>
      <c r="BQ401" s="1599"/>
      <c r="BR401" s="1599"/>
      <c r="BS401" s="1599"/>
      <c r="BT401" s="1600"/>
      <c r="BU401" s="433"/>
      <c r="BV401" s="433"/>
      <c r="BW401" s="433"/>
      <c r="BX401" s="433"/>
      <c r="BY401" s="433"/>
      <c r="BZ401" s="433"/>
      <c r="CA401" s="433"/>
      <c r="CB401" s="433"/>
      <c r="CC401" s="433"/>
      <c r="CD401" s="433"/>
      <c r="CE401" s="433"/>
      <c r="CF401" s="443"/>
      <c r="CS401" s="432"/>
      <c r="CT401" s="433"/>
      <c r="CU401" s="433"/>
      <c r="CV401" s="433"/>
      <c r="CW401" s="433"/>
      <c r="CX401" s="433"/>
      <c r="CY401" s="433"/>
      <c r="CZ401" s="433"/>
      <c r="DA401" s="433"/>
      <c r="DB401" s="433"/>
      <c r="DC401" s="433"/>
      <c r="DD401" s="433"/>
      <c r="DE401" s="1598"/>
      <c r="DF401" s="1599"/>
      <c r="DG401" s="1599"/>
      <c r="DH401" s="1599"/>
      <c r="DI401" s="1599"/>
      <c r="DJ401" s="1599"/>
      <c r="DK401" s="1599"/>
      <c r="DL401" s="1599"/>
      <c r="DM401" s="1599"/>
      <c r="DN401" s="1599"/>
      <c r="DO401" s="1599"/>
      <c r="DP401" s="1599"/>
      <c r="DQ401" s="1599"/>
      <c r="DR401" s="1599"/>
      <c r="DS401" s="1599"/>
      <c r="DT401" s="1599"/>
      <c r="DU401" s="1599"/>
      <c r="DV401" s="1599"/>
      <c r="DW401" s="1599"/>
      <c r="DX401" s="1599"/>
      <c r="DY401" s="1599"/>
      <c r="DZ401" s="1599"/>
      <c r="EA401" s="1599"/>
      <c r="EB401" s="1599"/>
      <c r="EC401" s="1599"/>
      <c r="ED401" s="1599"/>
      <c r="EE401" s="1599"/>
      <c r="EF401" s="1599"/>
      <c r="EG401" s="1599"/>
      <c r="EH401" s="1599"/>
      <c r="EI401" s="1599"/>
      <c r="EJ401" s="1599"/>
      <c r="EK401" s="1599"/>
      <c r="EL401" s="1599"/>
      <c r="EM401" s="1599"/>
      <c r="EN401" s="1599"/>
      <c r="EO401" s="1599"/>
      <c r="EP401" s="1599"/>
      <c r="EQ401" s="1599"/>
      <c r="ER401" s="1599"/>
      <c r="ES401" s="1599"/>
      <c r="ET401" s="1599"/>
      <c r="EU401" s="1599"/>
      <c r="EV401" s="1599"/>
      <c r="EW401" s="1599"/>
      <c r="EX401" s="1599"/>
      <c r="EY401" s="1599"/>
      <c r="EZ401" s="1599"/>
      <c r="FA401" s="1599"/>
      <c r="FB401" s="1599"/>
      <c r="FC401" s="1599"/>
      <c r="FD401" s="1599"/>
      <c r="FE401" s="1599"/>
      <c r="FF401" s="1599"/>
      <c r="FG401" s="1599"/>
      <c r="FH401" s="1599"/>
      <c r="FI401" s="1599"/>
      <c r="FJ401" s="1600"/>
      <c r="FK401" s="433"/>
      <c r="FL401" s="433"/>
      <c r="FM401" s="433"/>
      <c r="FN401" s="433"/>
      <c r="FO401" s="433"/>
      <c r="FP401" s="433"/>
      <c r="FQ401" s="433"/>
      <c r="FR401" s="433"/>
      <c r="FS401" s="433"/>
      <c r="FT401" s="433"/>
      <c r="FU401" s="433"/>
      <c r="FV401" s="443"/>
    </row>
    <row r="402" spans="3:178" s="431" customFormat="1" ht="3.75" customHeight="1" x14ac:dyDescent="0.15">
      <c r="C402" s="432"/>
      <c r="D402" s="433"/>
      <c r="E402" s="433"/>
      <c r="F402" s="433"/>
      <c r="G402" s="433"/>
      <c r="H402" s="433"/>
      <c r="I402" s="433"/>
      <c r="J402" s="433"/>
      <c r="K402" s="433"/>
      <c r="L402" s="433"/>
      <c r="M402" s="433"/>
      <c r="N402" s="433"/>
      <c r="O402" s="1598"/>
      <c r="P402" s="1599"/>
      <c r="Q402" s="1599"/>
      <c r="R402" s="1599"/>
      <c r="S402" s="1599"/>
      <c r="T402" s="1599"/>
      <c r="U402" s="1599"/>
      <c r="V402" s="1599"/>
      <c r="W402" s="1599"/>
      <c r="X402" s="1599"/>
      <c r="Y402" s="1599"/>
      <c r="Z402" s="1599"/>
      <c r="AA402" s="1599"/>
      <c r="AB402" s="1599"/>
      <c r="AC402" s="1599"/>
      <c r="AD402" s="1599"/>
      <c r="AE402" s="1599"/>
      <c r="AF402" s="1599"/>
      <c r="AG402" s="1599"/>
      <c r="AH402" s="1599"/>
      <c r="AI402" s="1599"/>
      <c r="AJ402" s="1599"/>
      <c r="AK402" s="1599"/>
      <c r="AL402" s="1599"/>
      <c r="AM402" s="1599"/>
      <c r="AN402" s="1599"/>
      <c r="AO402" s="1599"/>
      <c r="AP402" s="1599"/>
      <c r="AQ402" s="1599"/>
      <c r="AR402" s="1599"/>
      <c r="AS402" s="1599"/>
      <c r="AT402" s="1599"/>
      <c r="AU402" s="1599"/>
      <c r="AV402" s="1599"/>
      <c r="AW402" s="1599"/>
      <c r="AX402" s="1599"/>
      <c r="AY402" s="1599"/>
      <c r="AZ402" s="1599"/>
      <c r="BA402" s="1599"/>
      <c r="BB402" s="1599"/>
      <c r="BC402" s="1599"/>
      <c r="BD402" s="1599"/>
      <c r="BE402" s="1599"/>
      <c r="BF402" s="1599"/>
      <c r="BG402" s="1599"/>
      <c r="BH402" s="1599"/>
      <c r="BI402" s="1599"/>
      <c r="BJ402" s="1599"/>
      <c r="BK402" s="1599"/>
      <c r="BL402" s="1599"/>
      <c r="BM402" s="1599"/>
      <c r="BN402" s="1599"/>
      <c r="BO402" s="1599"/>
      <c r="BP402" s="1599"/>
      <c r="BQ402" s="1599"/>
      <c r="BR402" s="1599"/>
      <c r="BS402" s="1599"/>
      <c r="BT402" s="1600"/>
      <c r="BU402" s="433"/>
      <c r="BV402" s="433"/>
      <c r="BW402" s="433"/>
      <c r="BX402" s="433"/>
      <c r="BY402" s="433"/>
      <c r="BZ402" s="433"/>
      <c r="CA402" s="433"/>
      <c r="CB402" s="433"/>
      <c r="CC402" s="433"/>
      <c r="CD402" s="433"/>
      <c r="CE402" s="433"/>
      <c r="CF402" s="443"/>
      <c r="CS402" s="432"/>
      <c r="CT402" s="433"/>
      <c r="CU402" s="433"/>
      <c r="CV402" s="433"/>
      <c r="CW402" s="433"/>
      <c r="CX402" s="433"/>
      <c r="CY402" s="433"/>
      <c r="CZ402" s="433"/>
      <c r="DA402" s="433"/>
      <c r="DB402" s="433"/>
      <c r="DC402" s="433"/>
      <c r="DD402" s="433"/>
      <c r="DE402" s="1598"/>
      <c r="DF402" s="1599"/>
      <c r="DG402" s="1599"/>
      <c r="DH402" s="1599"/>
      <c r="DI402" s="1599"/>
      <c r="DJ402" s="1599"/>
      <c r="DK402" s="1599"/>
      <c r="DL402" s="1599"/>
      <c r="DM402" s="1599"/>
      <c r="DN402" s="1599"/>
      <c r="DO402" s="1599"/>
      <c r="DP402" s="1599"/>
      <c r="DQ402" s="1599"/>
      <c r="DR402" s="1599"/>
      <c r="DS402" s="1599"/>
      <c r="DT402" s="1599"/>
      <c r="DU402" s="1599"/>
      <c r="DV402" s="1599"/>
      <c r="DW402" s="1599"/>
      <c r="DX402" s="1599"/>
      <c r="DY402" s="1599"/>
      <c r="DZ402" s="1599"/>
      <c r="EA402" s="1599"/>
      <c r="EB402" s="1599"/>
      <c r="EC402" s="1599"/>
      <c r="ED402" s="1599"/>
      <c r="EE402" s="1599"/>
      <c r="EF402" s="1599"/>
      <c r="EG402" s="1599"/>
      <c r="EH402" s="1599"/>
      <c r="EI402" s="1599"/>
      <c r="EJ402" s="1599"/>
      <c r="EK402" s="1599"/>
      <c r="EL402" s="1599"/>
      <c r="EM402" s="1599"/>
      <c r="EN402" s="1599"/>
      <c r="EO402" s="1599"/>
      <c r="EP402" s="1599"/>
      <c r="EQ402" s="1599"/>
      <c r="ER402" s="1599"/>
      <c r="ES402" s="1599"/>
      <c r="ET402" s="1599"/>
      <c r="EU402" s="1599"/>
      <c r="EV402" s="1599"/>
      <c r="EW402" s="1599"/>
      <c r="EX402" s="1599"/>
      <c r="EY402" s="1599"/>
      <c r="EZ402" s="1599"/>
      <c r="FA402" s="1599"/>
      <c r="FB402" s="1599"/>
      <c r="FC402" s="1599"/>
      <c r="FD402" s="1599"/>
      <c r="FE402" s="1599"/>
      <c r="FF402" s="1599"/>
      <c r="FG402" s="1599"/>
      <c r="FH402" s="1599"/>
      <c r="FI402" s="1599"/>
      <c r="FJ402" s="1600"/>
      <c r="FK402" s="433"/>
      <c r="FL402" s="433"/>
      <c r="FM402" s="433"/>
      <c r="FN402" s="433"/>
      <c r="FO402" s="433"/>
      <c r="FP402" s="433"/>
      <c r="FQ402" s="433"/>
      <c r="FR402" s="433"/>
      <c r="FS402" s="433"/>
      <c r="FT402" s="433"/>
      <c r="FU402" s="433"/>
      <c r="FV402" s="443"/>
    </row>
    <row r="403" spans="3:178" s="431" customFormat="1" ht="3.75" customHeight="1" x14ac:dyDescent="0.15">
      <c r="C403" s="432"/>
      <c r="D403" s="433"/>
      <c r="E403" s="433"/>
      <c r="F403" s="433"/>
      <c r="G403" s="433"/>
      <c r="H403" s="433"/>
      <c r="I403" s="433"/>
      <c r="J403" s="433"/>
      <c r="K403" s="433"/>
      <c r="L403" s="433"/>
      <c r="M403" s="433"/>
      <c r="N403" s="433"/>
      <c r="O403" s="1598"/>
      <c r="P403" s="1599"/>
      <c r="Q403" s="1599"/>
      <c r="R403" s="1599"/>
      <c r="S403" s="1599"/>
      <c r="T403" s="1599"/>
      <c r="U403" s="1599"/>
      <c r="V403" s="1599"/>
      <c r="W403" s="1599"/>
      <c r="X403" s="1599"/>
      <c r="Y403" s="1599"/>
      <c r="Z403" s="1599"/>
      <c r="AA403" s="1599"/>
      <c r="AB403" s="1599"/>
      <c r="AC403" s="1599"/>
      <c r="AD403" s="1599"/>
      <c r="AE403" s="1599"/>
      <c r="AF403" s="1599"/>
      <c r="AG403" s="1599"/>
      <c r="AH403" s="1599"/>
      <c r="AI403" s="1599"/>
      <c r="AJ403" s="1599"/>
      <c r="AK403" s="1599"/>
      <c r="AL403" s="1599"/>
      <c r="AM403" s="1599"/>
      <c r="AN403" s="1599"/>
      <c r="AO403" s="1599"/>
      <c r="AP403" s="1599"/>
      <c r="AQ403" s="1599"/>
      <c r="AR403" s="1599"/>
      <c r="AS403" s="1599"/>
      <c r="AT403" s="1599"/>
      <c r="AU403" s="1599"/>
      <c r="AV403" s="1599"/>
      <c r="AW403" s="1599"/>
      <c r="AX403" s="1599"/>
      <c r="AY403" s="1599"/>
      <c r="AZ403" s="1599"/>
      <c r="BA403" s="1599"/>
      <c r="BB403" s="1599"/>
      <c r="BC403" s="1599"/>
      <c r="BD403" s="1599"/>
      <c r="BE403" s="1599"/>
      <c r="BF403" s="1599"/>
      <c r="BG403" s="1599"/>
      <c r="BH403" s="1599"/>
      <c r="BI403" s="1599"/>
      <c r="BJ403" s="1599"/>
      <c r="BK403" s="1599"/>
      <c r="BL403" s="1599"/>
      <c r="BM403" s="1599"/>
      <c r="BN403" s="1599"/>
      <c r="BO403" s="1599"/>
      <c r="BP403" s="1599"/>
      <c r="BQ403" s="1599"/>
      <c r="BR403" s="1599"/>
      <c r="BS403" s="1599"/>
      <c r="BT403" s="1600"/>
      <c r="BU403" s="433"/>
      <c r="BV403" s="433"/>
      <c r="BW403" s="433"/>
      <c r="BX403" s="433"/>
      <c r="BY403" s="433"/>
      <c r="BZ403" s="433"/>
      <c r="CA403" s="433"/>
      <c r="CB403" s="433"/>
      <c r="CC403" s="433"/>
      <c r="CD403" s="433"/>
      <c r="CE403" s="433"/>
      <c r="CF403" s="443"/>
      <c r="CS403" s="432"/>
      <c r="CT403" s="433"/>
      <c r="CU403" s="433"/>
      <c r="CV403" s="433"/>
      <c r="CW403" s="433"/>
      <c r="CX403" s="433"/>
      <c r="CY403" s="433"/>
      <c r="CZ403" s="433"/>
      <c r="DA403" s="433"/>
      <c r="DB403" s="433"/>
      <c r="DC403" s="433"/>
      <c r="DD403" s="433"/>
      <c r="DE403" s="1598"/>
      <c r="DF403" s="1599"/>
      <c r="DG403" s="1599"/>
      <c r="DH403" s="1599"/>
      <c r="DI403" s="1599"/>
      <c r="DJ403" s="1599"/>
      <c r="DK403" s="1599"/>
      <c r="DL403" s="1599"/>
      <c r="DM403" s="1599"/>
      <c r="DN403" s="1599"/>
      <c r="DO403" s="1599"/>
      <c r="DP403" s="1599"/>
      <c r="DQ403" s="1599"/>
      <c r="DR403" s="1599"/>
      <c r="DS403" s="1599"/>
      <c r="DT403" s="1599"/>
      <c r="DU403" s="1599"/>
      <c r="DV403" s="1599"/>
      <c r="DW403" s="1599"/>
      <c r="DX403" s="1599"/>
      <c r="DY403" s="1599"/>
      <c r="DZ403" s="1599"/>
      <c r="EA403" s="1599"/>
      <c r="EB403" s="1599"/>
      <c r="EC403" s="1599"/>
      <c r="ED403" s="1599"/>
      <c r="EE403" s="1599"/>
      <c r="EF403" s="1599"/>
      <c r="EG403" s="1599"/>
      <c r="EH403" s="1599"/>
      <c r="EI403" s="1599"/>
      <c r="EJ403" s="1599"/>
      <c r="EK403" s="1599"/>
      <c r="EL403" s="1599"/>
      <c r="EM403" s="1599"/>
      <c r="EN403" s="1599"/>
      <c r="EO403" s="1599"/>
      <c r="EP403" s="1599"/>
      <c r="EQ403" s="1599"/>
      <c r="ER403" s="1599"/>
      <c r="ES403" s="1599"/>
      <c r="ET403" s="1599"/>
      <c r="EU403" s="1599"/>
      <c r="EV403" s="1599"/>
      <c r="EW403" s="1599"/>
      <c r="EX403" s="1599"/>
      <c r="EY403" s="1599"/>
      <c r="EZ403" s="1599"/>
      <c r="FA403" s="1599"/>
      <c r="FB403" s="1599"/>
      <c r="FC403" s="1599"/>
      <c r="FD403" s="1599"/>
      <c r="FE403" s="1599"/>
      <c r="FF403" s="1599"/>
      <c r="FG403" s="1599"/>
      <c r="FH403" s="1599"/>
      <c r="FI403" s="1599"/>
      <c r="FJ403" s="1600"/>
      <c r="FK403" s="433"/>
      <c r="FL403" s="433"/>
      <c r="FM403" s="433"/>
      <c r="FN403" s="433"/>
      <c r="FO403" s="433"/>
      <c r="FP403" s="433"/>
      <c r="FQ403" s="433"/>
      <c r="FR403" s="433"/>
      <c r="FS403" s="433"/>
      <c r="FT403" s="433"/>
      <c r="FU403" s="433"/>
      <c r="FV403" s="443"/>
    </row>
    <row r="404" spans="3:178" s="431" customFormat="1" ht="3.75" customHeight="1" x14ac:dyDescent="0.15">
      <c r="C404" s="432"/>
      <c r="D404" s="433"/>
      <c r="E404" s="433"/>
      <c r="F404" s="433"/>
      <c r="G404" s="433"/>
      <c r="H404" s="433"/>
      <c r="I404" s="433"/>
      <c r="J404" s="433"/>
      <c r="K404" s="433"/>
      <c r="L404" s="433"/>
      <c r="M404" s="433"/>
      <c r="N404" s="433"/>
      <c r="O404" s="1598"/>
      <c r="P404" s="1599"/>
      <c r="Q404" s="1599"/>
      <c r="R404" s="1599"/>
      <c r="S404" s="1599"/>
      <c r="T404" s="1599"/>
      <c r="U404" s="1599"/>
      <c r="V404" s="1599"/>
      <c r="W404" s="1599"/>
      <c r="X404" s="1599"/>
      <c r="Y404" s="1599"/>
      <c r="Z404" s="1599"/>
      <c r="AA404" s="1599"/>
      <c r="AB404" s="1599"/>
      <c r="AC404" s="1599"/>
      <c r="AD404" s="1599"/>
      <c r="AE404" s="1599"/>
      <c r="AF404" s="1599"/>
      <c r="AG404" s="1599"/>
      <c r="AH404" s="1599"/>
      <c r="AI404" s="1599"/>
      <c r="AJ404" s="1599"/>
      <c r="AK404" s="1599"/>
      <c r="AL404" s="1599"/>
      <c r="AM404" s="1599"/>
      <c r="AN404" s="1599"/>
      <c r="AO404" s="1599"/>
      <c r="AP404" s="1599"/>
      <c r="AQ404" s="1599"/>
      <c r="AR404" s="1599"/>
      <c r="AS404" s="1599"/>
      <c r="AT404" s="1599"/>
      <c r="AU404" s="1599"/>
      <c r="AV404" s="1599"/>
      <c r="AW404" s="1599"/>
      <c r="AX404" s="1599"/>
      <c r="AY404" s="1599"/>
      <c r="AZ404" s="1599"/>
      <c r="BA404" s="1599"/>
      <c r="BB404" s="1599"/>
      <c r="BC404" s="1599"/>
      <c r="BD404" s="1599"/>
      <c r="BE404" s="1599"/>
      <c r="BF404" s="1599"/>
      <c r="BG404" s="1599"/>
      <c r="BH404" s="1599"/>
      <c r="BI404" s="1599"/>
      <c r="BJ404" s="1599"/>
      <c r="BK404" s="1599"/>
      <c r="BL404" s="1599"/>
      <c r="BM404" s="1599"/>
      <c r="BN404" s="1599"/>
      <c r="BO404" s="1599"/>
      <c r="BP404" s="1599"/>
      <c r="BQ404" s="1599"/>
      <c r="BR404" s="1599"/>
      <c r="BS404" s="1599"/>
      <c r="BT404" s="1600"/>
      <c r="BU404" s="433"/>
      <c r="BV404" s="433"/>
      <c r="BW404" s="433"/>
      <c r="BX404" s="433"/>
      <c r="BY404" s="433"/>
      <c r="BZ404" s="433"/>
      <c r="CA404" s="433"/>
      <c r="CB404" s="433"/>
      <c r="CC404" s="433"/>
      <c r="CD404" s="433"/>
      <c r="CE404" s="433"/>
      <c r="CF404" s="443"/>
      <c r="CS404" s="432"/>
      <c r="CT404" s="433"/>
      <c r="CU404" s="433"/>
      <c r="CV404" s="433"/>
      <c r="CW404" s="433"/>
      <c r="CX404" s="433"/>
      <c r="CY404" s="433"/>
      <c r="CZ404" s="433"/>
      <c r="DA404" s="433"/>
      <c r="DB404" s="433"/>
      <c r="DC404" s="433"/>
      <c r="DD404" s="433"/>
      <c r="DE404" s="1598"/>
      <c r="DF404" s="1599"/>
      <c r="DG404" s="1599"/>
      <c r="DH404" s="1599"/>
      <c r="DI404" s="1599"/>
      <c r="DJ404" s="1599"/>
      <c r="DK404" s="1599"/>
      <c r="DL404" s="1599"/>
      <c r="DM404" s="1599"/>
      <c r="DN404" s="1599"/>
      <c r="DO404" s="1599"/>
      <c r="DP404" s="1599"/>
      <c r="DQ404" s="1599"/>
      <c r="DR404" s="1599"/>
      <c r="DS404" s="1599"/>
      <c r="DT404" s="1599"/>
      <c r="DU404" s="1599"/>
      <c r="DV404" s="1599"/>
      <c r="DW404" s="1599"/>
      <c r="DX404" s="1599"/>
      <c r="DY404" s="1599"/>
      <c r="DZ404" s="1599"/>
      <c r="EA404" s="1599"/>
      <c r="EB404" s="1599"/>
      <c r="EC404" s="1599"/>
      <c r="ED404" s="1599"/>
      <c r="EE404" s="1599"/>
      <c r="EF404" s="1599"/>
      <c r="EG404" s="1599"/>
      <c r="EH404" s="1599"/>
      <c r="EI404" s="1599"/>
      <c r="EJ404" s="1599"/>
      <c r="EK404" s="1599"/>
      <c r="EL404" s="1599"/>
      <c r="EM404" s="1599"/>
      <c r="EN404" s="1599"/>
      <c r="EO404" s="1599"/>
      <c r="EP404" s="1599"/>
      <c r="EQ404" s="1599"/>
      <c r="ER404" s="1599"/>
      <c r="ES404" s="1599"/>
      <c r="ET404" s="1599"/>
      <c r="EU404" s="1599"/>
      <c r="EV404" s="1599"/>
      <c r="EW404" s="1599"/>
      <c r="EX404" s="1599"/>
      <c r="EY404" s="1599"/>
      <c r="EZ404" s="1599"/>
      <c r="FA404" s="1599"/>
      <c r="FB404" s="1599"/>
      <c r="FC404" s="1599"/>
      <c r="FD404" s="1599"/>
      <c r="FE404" s="1599"/>
      <c r="FF404" s="1599"/>
      <c r="FG404" s="1599"/>
      <c r="FH404" s="1599"/>
      <c r="FI404" s="1599"/>
      <c r="FJ404" s="1600"/>
      <c r="FK404" s="433"/>
      <c r="FL404" s="433"/>
      <c r="FM404" s="433"/>
      <c r="FN404" s="433"/>
      <c r="FO404" s="433"/>
      <c r="FP404" s="433"/>
      <c r="FQ404" s="433"/>
      <c r="FR404" s="433"/>
      <c r="FS404" s="433"/>
      <c r="FT404" s="433"/>
      <c r="FU404" s="433"/>
      <c r="FV404" s="443"/>
    </row>
    <row r="405" spans="3:178" s="431" customFormat="1" ht="3.75" customHeight="1" x14ac:dyDescent="0.15">
      <c r="C405" s="432"/>
      <c r="D405" s="433"/>
      <c r="E405" s="433"/>
      <c r="F405" s="433"/>
      <c r="G405" s="433"/>
      <c r="H405" s="433"/>
      <c r="I405" s="433"/>
      <c r="J405" s="433"/>
      <c r="K405" s="433"/>
      <c r="L405" s="433"/>
      <c r="M405" s="433"/>
      <c r="N405" s="433"/>
      <c r="O405" s="1598"/>
      <c r="P405" s="1599"/>
      <c r="Q405" s="1599"/>
      <c r="R405" s="1599"/>
      <c r="S405" s="1599"/>
      <c r="T405" s="1599"/>
      <c r="U405" s="1599"/>
      <c r="V405" s="1599"/>
      <c r="W405" s="1599"/>
      <c r="X405" s="1599"/>
      <c r="Y405" s="1599"/>
      <c r="Z405" s="1599"/>
      <c r="AA405" s="1599"/>
      <c r="AB405" s="1599"/>
      <c r="AC405" s="1599"/>
      <c r="AD405" s="1599"/>
      <c r="AE405" s="1599"/>
      <c r="AF405" s="1599"/>
      <c r="AG405" s="1599"/>
      <c r="AH405" s="1599"/>
      <c r="AI405" s="1599"/>
      <c r="AJ405" s="1599"/>
      <c r="AK405" s="1599"/>
      <c r="AL405" s="1599"/>
      <c r="AM405" s="1599"/>
      <c r="AN405" s="1599"/>
      <c r="AO405" s="1599"/>
      <c r="AP405" s="1599"/>
      <c r="AQ405" s="1599"/>
      <c r="AR405" s="1599"/>
      <c r="AS405" s="1599"/>
      <c r="AT405" s="1599"/>
      <c r="AU405" s="1599"/>
      <c r="AV405" s="1599"/>
      <c r="AW405" s="1599"/>
      <c r="AX405" s="1599"/>
      <c r="AY405" s="1599"/>
      <c r="AZ405" s="1599"/>
      <c r="BA405" s="1599"/>
      <c r="BB405" s="1599"/>
      <c r="BC405" s="1599"/>
      <c r="BD405" s="1599"/>
      <c r="BE405" s="1599"/>
      <c r="BF405" s="1599"/>
      <c r="BG405" s="1599"/>
      <c r="BH405" s="1599"/>
      <c r="BI405" s="1599"/>
      <c r="BJ405" s="1599"/>
      <c r="BK405" s="1599"/>
      <c r="BL405" s="1599"/>
      <c r="BM405" s="1599"/>
      <c r="BN405" s="1599"/>
      <c r="BO405" s="1599"/>
      <c r="BP405" s="1599"/>
      <c r="BQ405" s="1599"/>
      <c r="BR405" s="1599"/>
      <c r="BS405" s="1599"/>
      <c r="BT405" s="1600"/>
      <c r="BU405" s="433"/>
      <c r="BV405" s="433"/>
      <c r="BW405" s="433"/>
      <c r="BX405" s="433"/>
      <c r="BY405" s="433"/>
      <c r="BZ405" s="433"/>
      <c r="CA405" s="433"/>
      <c r="CB405" s="433"/>
      <c r="CC405" s="433"/>
      <c r="CD405" s="433"/>
      <c r="CE405" s="433"/>
      <c r="CF405" s="443"/>
      <c r="CS405" s="432"/>
      <c r="CT405" s="433"/>
      <c r="CU405" s="433"/>
      <c r="CV405" s="433"/>
      <c r="CW405" s="433"/>
      <c r="CX405" s="433"/>
      <c r="CY405" s="433"/>
      <c r="CZ405" s="433"/>
      <c r="DA405" s="433"/>
      <c r="DB405" s="433"/>
      <c r="DC405" s="433"/>
      <c r="DD405" s="433"/>
      <c r="DE405" s="1598"/>
      <c r="DF405" s="1599"/>
      <c r="DG405" s="1599"/>
      <c r="DH405" s="1599"/>
      <c r="DI405" s="1599"/>
      <c r="DJ405" s="1599"/>
      <c r="DK405" s="1599"/>
      <c r="DL405" s="1599"/>
      <c r="DM405" s="1599"/>
      <c r="DN405" s="1599"/>
      <c r="DO405" s="1599"/>
      <c r="DP405" s="1599"/>
      <c r="DQ405" s="1599"/>
      <c r="DR405" s="1599"/>
      <c r="DS405" s="1599"/>
      <c r="DT405" s="1599"/>
      <c r="DU405" s="1599"/>
      <c r="DV405" s="1599"/>
      <c r="DW405" s="1599"/>
      <c r="DX405" s="1599"/>
      <c r="DY405" s="1599"/>
      <c r="DZ405" s="1599"/>
      <c r="EA405" s="1599"/>
      <c r="EB405" s="1599"/>
      <c r="EC405" s="1599"/>
      <c r="ED405" s="1599"/>
      <c r="EE405" s="1599"/>
      <c r="EF405" s="1599"/>
      <c r="EG405" s="1599"/>
      <c r="EH405" s="1599"/>
      <c r="EI405" s="1599"/>
      <c r="EJ405" s="1599"/>
      <c r="EK405" s="1599"/>
      <c r="EL405" s="1599"/>
      <c r="EM405" s="1599"/>
      <c r="EN405" s="1599"/>
      <c r="EO405" s="1599"/>
      <c r="EP405" s="1599"/>
      <c r="EQ405" s="1599"/>
      <c r="ER405" s="1599"/>
      <c r="ES405" s="1599"/>
      <c r="ET405" s="1599"/>
      <c r="EU405" s="1599"/>
      <c r="EV405" s="1599"/>
      <c r="EW405" s="1599"/>
      <c r="EX405" s="1599"/>
      <c r="EY405" s="1599"/>
      <c r="EZ405" s="1599"/>
      <c r="FA405" s="1599"/>
      <c r="FB405" s="1599"/>
      <c r="FC405" s="1599"/>
      <c r="FD405" s="1599"/>
      <c r="FE405" s="1599"/>
      <c r="FF405" s="1599"/>
      <c r="FG405" s="1599"/>
      <c r="FH405" s="1599"/>
      <c r="FI405" s="1599"/>
      <c r="FJ405" s="1600"/>
      <c r="FK405" s="433"/>
      <c r="FL405" s="433"/>
      <c r="FM405" s="433"/>
      <c r="FN405" s="433"/>
      <c r="FO405" s="433"/>
      <c r="FP405" s="433"/>
      <c r="FQ405" s="433"/>
      <c r="FR405" s="433"/>
      <c r="FS405" s="433"/>
      <c r="FT405" s="433"/>
      <c r="FU405" s="433"/>
      <c r="FV405" s="443"/>
    </row>
    <row r="406" spans="3:178" s="431" customFormat="1" ht="3.75" customHeight="1" x14ac:dyDescent="0.15">
      <c r="C406" s="432"/>
      <c r="D406" s="433"/>
      <c r="E406" s="433"/>
      <c r="F406" s="433"/>
      <c r="G406" s="433"/>
      <c r="H406" s="433"/>
      <c r="I406" s="433"/>
      <c r="J406" s="433"/>
      <c r="K406" s="433"/>
      <c r="L406" s="433"/>
      <c r="M406" s="433"/>
      <c r="N406" s="433"/>
      <c r="O406" s="1598"/>
      <c r="P406" s="1599"/>
      <c r="Q406" s="1599"/>
      <c r="R406" s="1599"/>
      <c r="S406" s="1599"/>
      <c r="T406" s="1599"/>
      <c r="U406" s="1599"/>
      <c r="V406" s="1599"/>
      <c r="W406" s="1599"/>
      <c r="X406" s="1599"/>
      <c r="Y406" s="1599"/>
      <c r="Z406" s="1599"/>
      <c r="AA406" s="1599"/>
      <c r="AB406" s="1599"/>
      <c r="AC406" s="1599"/>
      <c r="AD406" s="1599"/>
      <c r="AE406" s="1599"/>
      <c r="AF406" s="1599"/>
      <c r="AG406" s="1599"/>
      <c r="AH406" s="1599"/>
      <c r="AI406" s="1599"/>
      <c r="AJ406" s="1599"/>
      <c r="AK406" s="1599"/>
      <c r="AL406" s="1599"/>
      <c r="AM406" s="1599"/>
      <c r="AN406" s="1599"/>
      <c r="AO406" s="1599"/>
      <c r="AP406" s="1599"/>
      <c r="AQ406" s="1599"/>
      <c r="AR406" s="1599"/>
      <c r="AS406" s="1599"/>
      <c r="AT406" s="1599"/>
      <c r="AU406" s="1599"/>
      <c r="AV406" s="1599"/>
      <c r="AW406" s="1599"/>
      <c r="AX406" s="1599"/>
      <c r="AY406" s="1599"/>
      <c r="AZ406" s="1599"/>
      <c r="BA406" s="1599"/>
      <c r="BB406" s="1599"/>
      <c r="BC406" s="1599"/>
      <c r="BD406" s="1599"/>
      <c r="BE406" s="1599"/>
      <c r="BF406" s="1599"/>
      <c r="BG406" s="1599"/>
      <c r="BH406" s="1599"/>
      <c r="BI406" s="1599"/>
      <c r="BJ406" s="1599"/>
      <c r="BK406" s="1599"/>
      <c r="BL406" s="1599"/>
      <c r="BM406" s="1599"/>
      <c r="BN406" s="1599"/>
      <c r="BO406" s="1599"/>
      <c r="BP406" s="1599"/>
      <c r="BQ406" s="1599"/>
      <c r="BR406" s="1599"/>
      <c r="BS406" s="1599"/>
      <c r="BT406" s="1600"/>
      <c r="BU406" s="433"/>
      <c r="BV406" s="433"/>
      <c r="BW406" s="433"/>
      <c r="BX406" s="433"/>
      <c r="BY406" s="433"/>
      <c r="BZ406" s="433"/>
      <c r="CA406" s="433"/>
      <c r="CB406" s="433"/>
      <c r="CC406" s="433"/>
      <c r="CD406" s="433"/>
      <c r="CE406" s="433"/>
      <c r="CF406" s="443"/>
      <c r="CS406" s="432"/>
      <c r="CT406" s="433"/>
      <c r="CU406" s="433"/>
      <c r="CV406" s="433"/>
      <c r="CW406" s="433"/>
      <c r="CX406" s="433"/>
      <c r="CY406" s="433"/>
      <c r="CZ406" s="433"/>
      <c r="DA406" s="433"/>
      <c r="DB406" s="433"/>
      <c r="DC406" s="433"/>
      <c r="DD406" s="433"/>
      <c r="DE406" s="1598"/>
      <c r="DF406" s="1599"/>
      <c r="DG406" s="1599"/>
      <c r="DH406" s="1599"/>
      <c r="DI406" s="1599"/>
      <c r="DJ406" s="1599"/>
      <c r="DK406" s="1599"/>
      <c r="DL406" s="1599"/>
      <c r="DM406" s="1599"/>
      <c r="DN406" s="1599"/>
      <c r="DO406" s="1599"/>
      <c r="DP406" s="1599"/>
      <c r="DQ406" s="1599"/>
      <c r="DR406" s="1599"/>
      <c r="DS406" s="1599"/>
      <c r="DT406" s="1599"/>
      <c r="DU406" s="1599"/>
      <c r="DV406" s="1599"/>
      <c r="DW406" s="1599"/>
      <c r="DX406" s="1599"/>
      <c r="DY406" s="1599"/>
      <c r="DZ406" s="1599"/>
      <c r="EA406" s="1599"/>
      <c r="EB406" s="1599"/>
      <c r="EC406" s="1599"/>
      <c r="ED406" s="1599"/>
      <c r="EE406" s="1599"/>
      <c r="EF406" s="1599"/>
      <c r="EG406" s="1599"/>
      <c r="EH406" s="1599"/>
      <c r="EI406" s="1599"/>
      <c r="EJ406" s="1599"/>
      <c r="EK406" s="1599"/>
      <c r="EL406" s="1599"/>
      <c r="EM406" s="1599"/>
      <c r="EN406" s="1599"/>
      <c r="EO406" s="1599"/>
      <c r="EP406" s="1599"/>
      <c r="EQ406" s="1599"/>
      <c r="ER406" s="1599"/>
      <c r="ES406" s="1599"/>
      <c r="ET406" s="1599"/>
      <c r="EU406" s="1599"/>
      <c r="EV406" s="1599"/>
      <c r="EW406" s="1599"/>
      <c r="EX406" s="1599"/>
      <c r="EY406" s="1599"/>
      <c r="EZ406" s="1599"/>
      <c r="FA406" s="1599"/>
      <c r="FB406" s="1599"/>
      <c r="FC406" s="1599"/>
      <c r="FD406" s="1599"/>
      <c r="FE406" s="1599"/>
      <c r="FF406" s="1599"/>
      <c r="FG406" s="1599"/>
      <c r="FH406" s="1599"/>
      <c r="FI406" s="1599"/>
      <c r="FJ406" s="1600"/>
      <c r="FK406" s="433"/>
      <c r="FL406" s="433"/>
      <c r="FM406" s="433"/>
      <c r="FN406" s="433"/>
      <c r="FO406" s="433"/>
      <c r="FP406" s="433"/>
      <c r="FQ406" s="433"/>
      <c r="FR406" s="433"/>
      <c r="FS406" s="433"/>
      <c r="FT406" s="433"/>
      <c r="FU406" s="433"/>
      <c r="FV406" s="443"/>
    </row>
    <row r="407" spans="3:178" s="431" customFormat="1" ht="3.75" customHeight="1" x14ac:dyDescent="0.15">
      <c r="C407" s="446"/>
      <c r="D407" s="433"/>
      <c r="E407" s="433"/>
      <c r="F407" s="433"/>
      <c r="G407" s="433"/>
      <c r="H407" s="433"/>
      <c r="I407" s="433"/>
      <c r="J407" s="433"/>
      <c r="K407" s="433"/>
      <c r="L407" s="433"/>
      <c r="M407" s="433"/>
      <c r="N407" s="433"/>
      <c r="O407" s="1598"/>
      <c r="P407" s="1599"/>
      <c r="Q407" s="1599"/>
      <c r="R407" s="1599"/>
      <c r="S407" s="1599"/>
      <c r="T407" s="1599"/>
      <c r="U407" s="1599"/>
      <c r="V407" s="1599"/>
      <c r="W407" s="1599"/>
      <c r="X407" s="1599"/>
      <c r="Y407" s="1599"/>
      <c r="Z407" s="1599"/>
      <c r="AA407" s="1599"/>
      <c r="AB407" s="1599"/>
      <c r="AC407" s="1599"/>
      <c r="AD407" s="1599"/>
      <c r="AE407" s="1599"/>
      <c r="AF407" s="1599"/>
      <c r="AG407" s="1599"/>
      <c r="AH407" s="1599"/>
      <c r="AI407" s="1599"/>
      <c r="AJ407" s="1599"/>
      <c r="AK407" s="1599"/>
      <c r="AL407" s="1599"/>
      <c r="AM407" s="1599"/>
      <c r="AN407" s="1599"/>
      <c r="AO407" s="1599"/>
      <c r="AP407" s="1599"/>
      <c r="AQ407" s="1599"/>
      <c r="AR407" s="1599"/>
      <c r="AS407" s="1599"/>
      <c r="AT407" s="1599"/>
      <c r="AU407" s="1599"/>
      <c r="AV407" s="1599"/>
      <c r="AW407" s="1599"/>
      <c r="AX407" s="1599"/>
      <c r="AY407" s="1599"/>
      <c r="AZ407" s="1599"/>
      <c r="BA407" s="1599"/>
      <c r="BB407" s="1599"/>
      <c r="BC407" s="1599"/>
      <c r="BD407" s="1599"/>
      <c r="BE407" s="1599"/>
      <c r="BF407" s="1599"/>
      <c r="BG407" s="1599"/>
      <c r="BH407" s="1599"/>
      <c r="BI407" s="1599"/>
      <c r="BJ407" s="1599"/>
      <c r="BK407" s="1599"/>
      <c r="BL407" s="1599"/>
      <c r="BM407" s="1599"/>
      <c r="BN407" s="1599"/>
      <c r="BO407" s="1599"/>
      <c r="BP407" s="1599"/>
      <c r="BQ407" s="1599"/>
      <c r="BR407" s="1599"/>
      <c r="BS407" s="1599"/>
      <c r="BT407" s="1600"/>
      <c r="BU407" s="433"/>
      <c r="BV407" s="433"/>
      <c r="BW407" s="433"/>
      <c r="BX407" s="433"/>
      <c r="BY407" s="433"/>
      <c r="BZ407" s="433"/>
      <c r="CA407" s="433"/>
      <c r="CB407" s="433"/>
      <c r="CC407" s="433"/>
      <c r="CD407" s="433"/>
      <c r="CE407" s="433"/>
      <c r="CF407" s="443"/>
      <c r="CS407" s="446"/>
      <c r="CT407" s="433"/>
      <c r="CU407" s="433"/>
      <c r="CV407" s="433"/>
      <c r="CW407" s="433"/>
      <c r="CX407" s="433"/>
      <c r="CY407" s="433"/>
      <c r="CZ407" s="433"/>
      <c r="DA407" s="433"/>
      <c r="DB407" s="433"/>
      <c r="DC407" s="433"/>
      <c r="DD407" s="433"/>
      <c r="DE407" s="1598"/>
      <c r="DF407" s="1599"/>
      <c r="DG407" s="1599"/>
      <c r="DH407" s="1599"/>
      <c r="DI407" s="1599"/>
      <c r="DJ407" s="1599"/>
      <c r="DK407" s="1599"/>
      <c r="DL407" s="1599"/>
      <c r="DM407" s="1599"/>
      <c r="DN407" s="1599"/>
      <c r="DO407" s="1599"/>
      <c r="DP407" s="1599"/>
      <c r="DQ407" s="1599"/>
      <c r="DR407" s="1599"/>
      <c r="DS407" s="1599"/>
      <c r="DT407" s="1599"/>
      <c r="DU407" s="1599"/>
      <c r="DV407" s="1599"/>
      <c r="DW407" s="1599"/>
      <c r="DX407" s="1599"/>
      <c r="DY407" s="1599"/>
      <c r="DZ407" s="1599"/>
      <c r="EA407" s="1599"/>
      <c r="EB407" s="1599"/>
      <c r="EC407" s="1599"/>
      <c r="ED407" s="1599"/>
      <c r="EE407" s="1599"/>
      <c r="EF407" s="1599"/>
      <c r="EG407" s="1599"/>
      <c r="EH407" s="1599"/>
      <c r="EI407" s="1599"/>
      <c r="EJ407" s="1599"/>
      <c r="EK407" s="1599"/>
      <c r="EL407" s="1599"/>
      <c r="EM407" s="1599"/>
      <c r="EN407" s="1599"/>
      <c r="EO407" s="1599"/>
      <c r="EP407" s="1599"/>
      <c r="EQ407" s="1599"/>
      <c r="ER407" s="1599"/>
      <c r="ES407" s="1599"/>
      <c r="ET407" s="1599"/>
      <c r="EU407" s="1599"/>
      <c r="EV407" s="1599"/>
      <c r="EW407" s="1599"/>
      <c r="EX407" s="1599"/>
      <c r="EY407" s="1599"/>
      <c r="EZ407" s="1599"/>
      <c r="FA407" s="1599"/>
      <c r="FB407" s="1599"/>
      <c r="FC407" s="1599"/>
      <c r="FD407" s="1599"/>
      <c r="FE407" s="1599"/>
      <c r="FF407" s="1599"/>
      <c r="FG407" s="1599"/>
      <c r="FH407" s="1599"/>
      <c r="FI407" s="1599"/>
      <c r="FJ407" s="1600"/>
      <c r="FK407" s="433"/>
      <c r="FL407" s="433"/>
      <c r="FM407" s="433"/>
      <c r="FN407" s="433"/>
      <c r="FO407" s="433"/>
      <c r="FP407" s="433"/>
      <c r="FQ407" s="433"/>
      <c r="FR407" s="433"/>
      <c r="FS407" s="433"/>
      <c r="FT407" s="433"/>
      <c r="FU407" s="433"/>
      <c r="FV407" s="443"/>
    </row>
    <row r="408" spans="3:178" s="439" customFormat="1" ht="3.75" customHeight="1" x14ac:dyDescent="0.2">
      <c r="C408" s="447"/>
      <c r="D408" s="433"/>
      <c r="E408" s="433"/>
      <c r="F408" s="433"/>
      <c r="G408" s="433"/>
      <c r="H408" s="433"/>
      <c r="I408" s="433"/>
      <c r="J408" s="433"/>
      <c r="K408" s="433"/>
      <c r="L408" s="433"/>
      <c r="M408" s="433"/>
      <c r="N408" s="433"/>
      <c r="O408" s="1598"/>
      <c r="P408" s="1599"/>
      <c r="Q408" s="1599"/>
      <c r="R408" s="1599"/>
      <c r="S408" s="1599"/>
      <c r="T408" s="1599"/>
      <c r="U408" s="1599"/>
      <c r="V408" s="1599"/>
      <c r="W408" s="1599"/>
      <c r="X408" s="1599"/>
      <c r="Y408" s="1599"/>
      <c r="Z408" s="1599"/>
      <c r="AA408" s="1599"/>
      <c r="AB408" s="1599"/>
      <c r="AC408" s="1599"/>
      <c r="AD408" s="1599"/>
      <c r="AE408" s="1599"/>
      <c r="AF408" s="1599"/>
      <c r="AG408" s="1599"/>
      <c r="AH408" s="1599"/>
      <c r="AI408" s="1599"/>
      <c r="AJ408" s="1599"/>
      <c r="AK408" s="1599"/>
      <c r="AL408" s="1599"/>
      <c r="AM408" s="1599"/>
      <c r="AN408" s="1599"/>
      <c r="AO408" s="1599"/>
      <c r="AP408" s="1599"/>
      <c r="AQ408" s="1599"/>
      <c r="AR408" s="1599"/>
      <c r="AS408" s="1599"/>
      <c r="AT408" s="1599"/>
      <c r="AU408" s="1599"/>
      <c r="AV408" s="1599"/>
      <c r="AW408" s="1599"/>
      <c r="AX408" s="1599"/>
      <c r="AY408" s="1599"/>
      <c r="AZ408" s="1599"/>
      <c r="BA408" s="1599"/>
      <c r="BB408" s="1599"/>
      <c r="BC408" s="1599"/>
      <c r="BD408" s="1599"/>
      <c r="BE408" s="1599"/>
      <c r="BF408" s="1599"/>
      <c r="BG408" s="1599"/>
      <c r="BH408" s="1599"/>
      <c r="BI408" s="1599"/>
      <c r="BJ408" s="1599"/>
      <c r="BK408" s="1599"/>
      <c r="BL408" s="1599"/>
      <c r="BM408" s="1599"/>
      <c r="BN408" s="1599"/>
      <c r="BO408" s="1599"/>
      <c r="BP408" s="1599"/>
      <c r="BQ408" s="1599"/>
      <c r="BR408" s="1599"/>
      <c r="BS408" s="1599"/>
      <c r="BT408" s="1600"/>
      <c r="BU408" s="433"/>
      <c r="BV408" s="433"/>
      <c r="BW408" s="433"/>
      <c r="BX408" s="433"/>
      <c r="BY408" s="433"/>
      <c r="BZ408" s="433"/>
      <c r="CA408" s="433"/>
      <c r="CB408" s="433"/>
      <c r="CC408" s="433"/>
      <c r="CD408" s="433"/>
      <c r="CE408" s="433"/>
      <c r="CF408" s="443"/>
      <c r="CH408" s="431"/>
      <c r="CS408" s="447"/>
      <c r="CT408" s="433"/>
      <c r="CU408" s="433"/>
      <c r="CV408" s="433"/>
      <c r="CW408" s="433"/>
      <c r="CX408" s="433"/>
      <c r="CY408" s="433"/>
      <c r="CZ408" s="433"/>
      <c r="DA408" s="433"/>
      <c r="DB408" s="433"/>
      <c r="DC408" s="433"/>
      <c r="DD408" s="433"/>
      <c r="DE408" s="1598"/>
      <c r="DF408" s="1599"/>
      <c r="DG408" s="1599"/>
      <c r="DH408" s="1599"/>
      <c r="DI408" s="1599"/>
      <c r="DJ408" s="1599"/>
      <c r="DK408" s="1599"/>
      <c r="DL408" s="1599"/>
      <c r="DM408" s="1599"/>
      <c r="DN408" s="1599"/>
      <c r="DO408" s="1599"/>
      <c r="DP408" s="1599"/>
      <c r="DQ408" s="1599"/>
      <c r="DR408" s="1599"/>
      <c r="DS408" s="1599"/>
      <c r="DT408" s="1599"/>
      <c r="DU408" s="1599"/>
      <c r="DV408" s="1599"/>
      <c r="DW408" s="1599"/>
      <c r="DX408" s="1599"/>
      <c r="DY408" s="1599"/>
      <c r="DZ408" s="1599"/>
      <c r="EA408" s="1599"/>
      <c r="EB408" s="1599"/>
      <c r="EC408" s="1599"/>
      <c r="ED408" s="1599"/>
      <c r="EE408" s="1599"/>
      <c r="EF408" s="1599"/>
      <c r="EG408" s="1599"/>
      <c r="EH408" s="1599"/>
      <c r="EI408" s="1599"/>
      <c r="EJ408" s="1599"/>
      <c r="EK408" s="1599"/>
      <c r="EL408" s="1599"/>
      <c r="EM408" s="1599"/>
      <c r="EN408" s="1599"/>
      <c r="EO408" s="1599"/>
      <c r="EP408" s="1599"/>
      <c r="EQ408" s="1599"/>
      <c r="ER408" s="1599"/>
      <c r="ES408" s="1599"/>
      <c r="ET408" s="1599"/>
      <c r="EU408" s="1599"/>
      <c r="EV408" s="1599"/>
      <c r="EW408" s="1599"/>
      <c r="EX408" s="1599"/>
      <c r="EY408" s="1599"/>
      <c r="EZ408" s="1599"/>
      <c r="FA408" s="1599"/>
      <c r="FB408" s="1599"/>
      <c r="FC408" s="1599"/>
      <c r="FD408" s="1599"/>
      <c r="FE408" s="1599"/>
      <c r="FF408" s="1599"/>
      <c r="FG408" s="1599"/>
      <c r="FH408" s="1599"/>
      <c r="FI408" s="1599"/>
      <c r="FJ408" s="1600"/>
      <c r="FK408" s="433"/>
      <c r="FL408" s="433"/>
      <c r="FM408" s="433"/>
      <c r="FN408" s="433"/>
      <c r="FO408" s="433"/>
      <c r="FP408" s="433"/>
      <c r="FQ408" s="433"/>
      <c r="FR408" s="433"/>
      <c r="FS408" s="433"/>
      <c r="FT408" s="433"/>
      <c r="FU408" s="433"/>
      <c r="FV408" s="443"/>
    </row>
    <row r="409" spans="3:178" s="431" customFormat="1" ht="3.75" customHeight="1" x14ac:dyDescent="0.15">
      <c r="C409" s="446"/>
      <c r="D409" s="433"/>
      <c r="E409" s="433"/>
      <c r="F409" s="433"/>
      <c r="G409" s="433"/>
      <c r="H409" s="433"/>
      <c r="I409" s="433"/>
      <c r="J409" s="433"/>
      <c r="K409" s="433"/>
      <c r="L409" s="433"/>
      <c r="M409" s="433"/>
      <c r="N409" s="433"/>
      <c r="O409" s="1598"/>
      <c r="P409" s="1599"/>
      <c r="Q409" s="1599"/>
      <c r="R409" s="1599"/>
      <c r="S409" s="1599"/>
      <c r="T409" s="1599"/>
      <c r="U409" s="1599"/>
      <c r="V409" s="1599"/>
      <c r="W409" s="1599"/>
      <c r="X409" s="1599"/>
      <c r="Y409" s="1599"/>
      <c r="Z409" s="1599"/>
      <c r="AA409" s="1599"/>
      <c r="AB409" s="1599"/>
      <c r="AC409" s="1599"/>
      <c r="AD409" s="1599"/>
      <c r="AE409" s="1599"/>
      <c r="AF409" s="1599"/>
      <c r="AG409" s="1599"/>
      <c r="AH409" s="1599"/>
      <c r="AI409" s="1599"/>
      <c r="AJ409" s="1599"/>
      <c r="AK409" s="1599"/>
      <c r="AL409" s="1599"/>
      <c r="AM409" s="1599"/>
      <c r="AN409" s="1599"/>
      <c r="AO409" s="1599"/>
      <c r="AP409" s="1599"/>
      <c r="AQ409" s="1599"/>
      <c r="AR409" s="1599"/>
      <c r="AS409" s="1599"/>
      <c r="AT409" s="1599"/>
      <c r="AU409" s="1599"/>
      <c r="AV409" s="1599"/>
      <c r="AW409" s="1599"/>
      <c r="AX409" s="1599"/>
      <c r="AY409" s="1599"/>
      <c r="AZ409" s="1599"/>
      <c r="BA409" s="1599"/>
      <c r="BB409" s="1599"/>
      <c r="BC409" s="1599"/>
      <c r="BD409" s="1599"/>
      <c r="BE409" s="1599"/>
      <c r="BF409" s="1599"/>
      <c r="BG409" s="1599"/>
      <c r="BH409" s="1599"/>
      <c r="BI409" s="1599"/>
      <c r="BJ409" s="1599"/>
      <c r="BK409" s="1599"/>
      <c r="BL409" s="1599"/>
      <c r="BM409" s="1599"/>
      <c r="BN409" s="1599"/>
      <c r="BO409" s="1599"/>
      <c r="BP409" s="1599"/>
      <c r="BQ409" s="1599"/>
      <c r="BR409" s="1599"/>
      <c r="BS409" s="1599"/>
      <c r="BT409" s="1600"/>
      <c r="BU409" s="433"/>
      <c r="BV409" s="433"/>
      <c r="BW409" s="433"/>
      <c r="BX409" s="433"/>
      <c r="BY409" s="433"/>
      <c r="BZ409" s="433"/>
      <c r="CA409" s="433"/>
      <c r="CB409" s="433"/>
      <c r="CC409" s="433"/>
      <c r="CD409" s="433"/>
      <c r="CE409" s="433"/>
      <c r="CF409" s="443"/>
      <c r="CS409" s="446"/>
      <c r="CT409" s="433"/>
      <c r="CU409" s="433"/>
      <c r="CV409" s="433"/>
      <c r="CW409" s="433"/>
      <c r="CX409" s="433"/>
      <c r="CY409" s="433"/>
      <c r="CZ409" s="433"/>
      <c r="DA409" s="433"/>
      <c r="DB409" s="433"/>
      <c r="DC409" s="433"/>
      <c r="DD409" s="433"/>
      <c r="DE409" s="1598"/>
      <c r="DF409" s="1599"/>
      <c r="DG409" s="1599"/>
      <c r="DH409" s="1599"/>
      <c r="DI409" s="1599"/>
      <c r="DJ409" s="1599"/>
      <c r="DK409" s="1599"/>
      <c r="DL409" s="1599"/>
      <c r="DM409" s="1599"/>
      <c r="DN409" s="1599"/>
      <c r="DO409" s="1599"/>
      <c r="DP409" s="1599"/>
      <c r="DQ409" s="1599"/>
      <c r="DR409" s="1599"/>
      <c r="DS409" s="1599"/>
      <c r="DT409" s="1599"/>
      <c r="DU409" s="1599"/>
      <c r="DV409" s="1599"/>
      <c r="DW409" s="1599"/>
      <c r="DX409" s="1599"/>
      <c r="DY409" s="1599"/>
      <c r="DZ409" s="1599"/>
      <c r="EA409" s="1599"/>
      <c r="EB409" s="1599"/>
      <c r="EC409" s="1599"/>
      <c r="ED409" s="1599"/>
      <c r="EE409" s="1599"/>
      <c r="EF409" s="1599"/>
      <c r="EG409" s="1599"/>
      <c r="EH409" s="1599"/>
      <c r="EI409" s="1599"/>
      <c r="EJ409" s="1599"/>
      <c r="EK409" s="1599"/>
      <c r="EL409" s="1599"/>
      <c r="EM409" s="1599"/>
      <c r="EN409" s="1599"/>
      <c r="EO409" s="1599"/>
      <c r="EP409" s="1599"/>
      <c r="EQ409" s="1599"/>
      <c r="ER409" s="1599"/>
      <c r="ES409" s="1599"/>
      <c r="ET409" s="1599"/>
      <c r="EU409" s="1599"/>
      <c r="EV409" s="1599"/>
      <c r="EW409" s="1599"/>
      <c r="EX409" s="1599"/>
      <c r="EY409" s="1599"/>
      <c r="EZ409" s="1599"/>
      <c r="FA409" s="1599"/>
      <c r="FB409" s="1599"/>
      <c r="FC409" s="1599"/>
      <c r="FD409" s="1599"/>
      <c r="FE409" s="1599"/>
      <c r="FF409" s="1599"/>
      <c r="FG409" s="1599"/>
      <c r="FH409" s="1599"/>
      <c r="FI409" s="1599"/>
      <c r="FJ409" s="1600"/>
      <c r="FK409" s="433"/>
      <c r="FL409" s="433"/>
      <c r="FM409" s="433"/>
      <c r="FN409" s="433"/>
      <c r="FO409" s="433"/>
      <c r="FP409" s="433"/>
      <c r="FQ409" s="433"/>
      <c r="FR409" s="433"/>
      <c r="FS409" s="433"/>
      <c r="FT409" s="433"/>
      <c r="FU409" s="433"/>
      <c r="FV409" s="443"/>
    </row>
    <row r="410" spans="3:178" s="431" customFormat="1" ht="3.75" customHeight="1" x14ac:dyDescent="0.15">
      <c r="C410" s="432"/>
      <c r="D410" s="433"/>
      <c r="E410" s="433"/>
      <c r="F410" s="433"/>
      <c r="G410" s="433"/>
      <c r="H410" s="433"/>
      <c r="I410" s="433"/>
      <c r="J410" s="433"/>
      <c r="K410" s="433"/>
      <c r="L410" s="433"/>
      <c r="M410" s="433"/>
      <c r="N410" s="433"/>
      <c r="O410" s="1598"/>
      <c r="P410" s="1599"/>
      <c r="Q410" s="1599"/>
      <c r="R410" s="1599"/>
      <c r="S410" s="1599"/>
      <c r="T410" s="1599"/>
      <c r="U410" s="1599"/>
      <c r="V410" s="1599"/>
      <c r="W410" s="1599"/>
      <c r="X410" s="1599"/>
      <c r="Y410" s="1599"/>
      <c r="Z410" s="1599"/>
      <c r="AA410" s="1599"/>
      <c r="AB410" s="1599"/>
      <c r="AC410" s="1599"/>
      <c r="AD410" s="1599"/>
      <c r="AE410" s="1599"/>
      <c r="AF410" s="1599"/>
      <c r="AG410" s="1599"/>
      <c r="AH410" s="1599"/>
      <c r="AI410" s="1599"/>
      <c r="AJ410" s="1599"/>
      <c r="AK410" s="1599"/>
      <c r="AL410" s="1599"/>
      <c r="AM410" s="1599"/>
      <c r="AN410" s="1599"/>
      <c r="AO410" s="1599"/>
      <c r="AP410" s="1599"/>
      <c r="AQ410" s="1599"/>
      <c r="AR410" s="1599"/>
      <c r="AS410" s="1599"/>
      <c r="AT410" s="1599"/>
      <c r="AU410" s="1599"/>
      <c r="AV410" s="1599"/>
      <c r="AW410" s="1599"/>
      <c r="AX410" s="1599"/>
      <c r="AY410" s="1599"/>
      <c r="AZ410" s="1599"/>
      <c r="BA410" s="1599"/>
      <c r="BB410" s="1599"/>
      <c r="BC410" s="1599"/>
      <c r="BD410" s="1599"/>
      <c r="BE410" s="1599"/>
      <c r="BF410" s="1599"/>
      <c r="BG410" s="1599"/>
      <c r="BH410" s="1599"/>
      <c r="BI410" s="1599"/>
      <c r="BJ410" s="1599"/>
      <c r="BK410" s="1599"/>
      <c r="BL410" s="1599"/>
      <c r="BM410" s="1599"/>
      <c r="BN410" s="1599"/>
      <c r="BO410" s="1599"/>
      <c r="BP410" s="1599"/>
      <c r="BQ410" s="1599"/>
      <c r="BR410" s="1599"/>
      <c r="BS410" s="1599"/>
      <c r="BT410" s="1600"/>
      <c r="BU410" s="433"/>
      <c r="BV410" s="433"/>
      <c r="BW410" s="433"/>
      <c r="BX410" s="433"/>
      <c r="BY410" s="433"/>
      <c r="BZ410" s="433"/>
      <c r="CA410" s="433"/>
      <c r="CB410" s="433"/>
      <c r="CC410" s="433"/>
      <c r="CD410" s="433"/>
      <c r="CE410" s="433"/>
      <c r="CF410" s="443"/>
      <c r="CS410" s="432"/>
      <c r="CT410" s="433"/>
      <c r="CU410" s="433"/>
      <c r="CV410" s="433"/>
      <c r="CW410" s="433"/>
      <c r="CX410" s="433"/>
      <c r="CY410" s="433"/>
      <c r="CZ410" s="433"/>
      <c r="DA410" s="433"/>
      <c r="DB410" s="433"/>
      <c r="DC410" s="433"/>
      <c r="DD410" s="433"/>
      <c r="DE410" s="1598"/>
      <c r="DF410" s="1599"/>
      <c r="DG410" s="1599"/>
      <c r="DH410" s="1599"/>
      <c r="DI410" s="1599"/>
      <c r="DJ410" s="1599"/>
      <c r="DK410" s="1599"/>
      <c r="DL410" s="1599"/>
      <c r="DM410" s="1599"/>
      <c r="DN410" s="1599"/>
      <c r="DO410" s="1599"/>
      <c r="DP410" s="1599"/>
      <c r="DQ410" s="1599"/>
      <c r="DR410" s="1599"/>
      <c r="DS410" s="1599"/>
      <c r="DT410" s="1599"/>
      <c r="DU410" s="1599"/>
      <c r="DV410" s="1599"/>
      <c r="DW410" s="1599"/>
      <c r="DX410" s="1599"/>
      <c r="DY410" s="1599"/>
      <c r="DZ410" s="1599"/>
      <c r="EA410" s="1599"/>
      <c r="EB410" s="1599"/>
      <c r="EC410" s="1599"/>
      <c r="ED410" s="1599"/>
      <c r="EE410" s="1599"/>
      <c r="EF410" s="1599"/>
      <c r="EG410" s="1599"/>
      <c r="EH410" s="1599"/>
      <c r="EI410" s="1599"/>
      <c r="EJ410" s="1599"/>
      <c r="EK410" s="1599"/>
      <c r="EL410" s="1599"/>
      <c r="EM410" s="1599"/>
      <c r="EN410" s="1599"/>
      <c r="EO410" s="1599"/>
      <c r="EP410" s="1599"/>
      <c r="EQ410" s="1599"/>
      <c r="ER410" s="1599"/>
      <c r="ES410" s="1599"/>
      <c r="ET410" s="1599"/>
      <c r="EU410" s="1599"/>
      <c r="EV410" s="1599"/>
      <c r="EW410" s="1599"/>
      <c r="EX410" s="1599"/>
      <c r="EY410" s="1599"/>
      <c r="EZ410" s="1599"/>
      <c r="FA410" s="1599"/>
      <c r="FB410" s="1599"/>
      <c r="FC410" s="1599"/>
      <c r="FD410" s="1599"/>
      <c r="FE410" s="1599"/>
      <c r="FF410" s="1599"/>
      <c r="FG410" s="1599"/>
      <c r="FH410" s="1599"/>
      <c r="FI410" s="1599"/>
      <c r="FJ410" s="1600"/>
      <c r="FK410" s="433"/>
      <c r="FL410" s="433"/>
      <c r="FM410" s="433"/>
      <c r="FN410" s="433"/>
      <c r="FO410" s="433"/>
      <c r="FP410" s="433"/>
      <c r="FQ410" s="433"/>
      <c r="FR410" s="433"/>
      <c r="FS410" s="433"/>
      <c r="FT410" s="433"/>
      <c r="FU410" s="433"/>
      <c r="FV410" s="443"/>
    </row>
    <row r="411" spans="3:178" s="431" customFormat="1" ht="3.75" customHeight="1" x14ac:dyDescent="0.15">
      <c r="C411" s="432"/>
      <c r="D411" s="433"/>
      <c r="E411" s="433"/>
      <c r="F411" s="433"/>
      <c r="G411" s="433"/>
      <c r="H411" s="433"/>
      <c r="I411" s="433"/>
      <c r="J411" s="433"/>
      <c r="K411" s="433"/>
      <c r="L411" s="433"/>
      <c r="M411" s="433"/>
      <c r="N411" s="433"/>
      <c r="O411" s="1598"/>
      <c r="P411" s="1599"/>
      <c r="Q411" s="1599"/>
      <c r="R411" s="1599"/>
      <c r="S411" s="1599"/>
      <c r="T411" s="1599"/>
      <c r="U411" s="1599"/>
      <c r="V411" s="1599"/>
      <c r="W411" s="1599"/>
      <c r="X411" s="1599"/>
      <c r="Y411" s="1599"/>
      <c r="Z411" s="1599"/>
      <c r="AA411" s="1599"/>
      <c r="AB411" s="1599"/>
      <c r="AC411" s="1599"/>
      <c r="AD411" s="1599"/>
      <c r="AE411" s="1599"/>
      <c r="AF411" s="1599"/>
      <c r="AG411" s="1599"/>
      <c r="AH411" s="1599"/>
      <c r="AI411" s="1599"/>
      <c r="AJ411" s="1599"/>
      <c r="AK411" s="1599"/>
      <c r="AL411" s="1599"/>
      <c r="AM411" s="1599"/>
      <c r="AN411" s="1599"/>
      <c r="AO411" s="1599"/>
      <c r="AP411" s="1599"/>
      <c r="AQ411" s="1599"/>
      <c r="AR411" s="1599"/>
      <c r="AS411" s="1599"/>
      <c r="AT411" s="1599"/>
      <c r="AU411" s="1599"/>
      <c r="AV411" s="1599"/>
      <c r="AW411" s="1599"/>
      <c r="AX411" s="1599"/>
      <c r="AY411" s="1599"/>
      <c r="AZ411" s="1599"/>
      <c r="BA411" s="1599"/>
      <c r="BB411" s="1599"/>
      <c r="BC411" s="1599"/>
      <c r="BD411" s="1599"/>
      <c r="BE411" s="1599"/>
      <c r="BF411" s="1599"/>
      <c r="BG411" s="1599"/>
      <c r="BH411" s="1599"/>
      <c r="BI411" s="1599"/>
      <c r="BJ411" s="1599"/>
      <c r="BK411" s="1599"/>
      <c r="BL411" s="1599"/>
      <c r="BM411" s="1599"/>
      <c r="BN411" s="1599"/>
      <c r="BO411" s="1599"/>
      <c r="BP411" s="1599"/>
      <c r="BQ411" s="1599"/>
      <c r="BR411" s="1599"/>
      <c r="BS411" s="1599"/>
      <c r="BT411" s="1600"/>
      <c r="BU411" s="433"/>
      <c r="BV411" s="433"/>
      <c r="BW411" s="433"/>
      <c r="BX411" s="433"/>
      <c r="BY411" s="433"/>
      <c r="BZ411" s="433"/>
      <c r="CA411" s="433"/>
      <c r="CB411" s="433"/>
      <c r="CC411" s="433"/>
      <c r="CD411" s="433"/>
      <c r="CE411" s="433"/>
      <c r="CF411" s="443"/>
      <c r="CS411" s="432"/>
      <c r="CT411" s="433"/>
      <c r="CU411" s="433"/>
      <c r="CV411" s="433"/>
      <c r="CW411" s="433"/>
      <c r="CX411" s="433"/>
      <c r="CY411" s="433"/>
      <c r="CZ411" s="433"/>
      <c r="DA411" s="433"/>
      <c r="DB411" s="433"/>
      <c r="DC411" s="433"/>
      <c r="DD411" s="433"/>
      <c r="DE411" s="1598"/>
      <c r="DF411" s="1599"/>
      <c r="DG411" s="1599"/>
      <c r="DH411" s="1599"/>
      <c r="DI411" s="1599"/>
      <c r="DJ411" s="1599"/>
      <c r="DK411" s="1599"/>
      <c r="DL411" s="1599"/>
      <c r="DM411" s="1599"/>
      <c r="DN411" s="1599"/>
      <c r="DO411" s="1599"/>
      <c r="DP411" s="1599"/>
      <c r="DQ411" s="1599"/>
      <c r="DR411" s="1599"/>
      <c r="DS411" s="1599"/>
      <c r="DT411" s="1599"/>
      <c r="DU411" s="1599"/>
      <c r="DV411" s="1599"/>
      <c r="DW411" s="1599"/>
      <c r="DX411" s="1599"/>
      <c r="DY411" s="1599"/>
      <c r="DZ411" s="1599"/>
      <c r="EA411" s="1599"/>
      <c r="EB411" s="1599"/>
      <c r="EC411" s="1599"/>
      <c r="ED411" s="1599"/>
      <c r="EE411" s="1599"/>
      <c r="EF411" s="1599"/>
      <c r="EG411" s="1599"/>
      <c r="EH411" s="1599"/>
      <c r="EI411" s="1599"/>
      <c r="EJ411" s="1599"/>
      <c r="EK411" s="1599"/>
      <c r="EL411" s="1599"/>
      <c r="EM411" s="1599"/>
      <c r="EN411" s="1599"/>
      <c r="EO411" s="1599"/>
      <c r="EP411" s="1599"/>
      <c r="EQ411" s="1599"/>
      <c r="ER411" s="1599"/>
      <c r="ES411" s="1599"/>
      <c r="ET411" s="1599"/>
      <c r="EU411" s="1599"/>
      <c r="EV411" s="1599"/>
      <c r="EW411" s="1599"/>
      <c r="EX411" s="1599"/>
      <c r="EY411" s="1599"/>
      <c r="EZ411" s="1599"/>
      <c r="FA411" s="1599"/>
      <c r="FB411" s="1599"/>
      <c r="FC411" s="1599"/>
      <c r="FD411" s="1599"/>
      <c r="FE411" s="1599"/>
      <c r="FF411" s="1599"/>
      <c r="FG411" s="1599"/>
      <c r="FH411" s="1599"/>
      <c r="FI411" s="1599"/>
      <c r="FJ411" s="1600"/>
      <c r="FK411" s="433"/>
      <c r="FL411" s="433"/>
      <c r="FM411" s="433"/>
      <c r="FN411" s="433"/>
      <c r="FO411" s="433"/>
      <c r="FP411" s="433"/>
      <c r="FQ411" s="433"/>
      <c r="FR411" s="433"/>
      <c r="FS411" s="433"/>
      <c r="FT411" s="433"/>
      <c r="FU411" s="433"/>
      <c r="FV411" s="443"/>
    </row>
    <row r="412" spans="3:178" s="431" customFormat="1" ht="3.75" customHeight="1" x14ac:dyDescent="0.15">
      <c r="C412" s="432"/>
      <c r="D412" s="433"/>
      <c r="E412" s="433"/>
      <c r="F412" s="433"/>
      <c r="G412" s="433"/>
      <c r="H412" s="433"/>
      <c r="I412" s="433"/>
      <c r="J412" s="433"/>
      <c r="K412" s="433"/>
      <c r="L412" s="433"/>
      <c r="M412" s="433"/>
      <c r="N412" s="433"/>
      <c r="O412" s="1598"/>
      <c r="P412" s="1599"/>
      <c r="Q412" s="1599"/>
      <c r="R412" s="1599"/>
      <c r="S412" s="1599"/>
      <c r="T412" s="1599"/>
      <c r="U412" s="1599"/>
      <c r="V412" s="1599"/>
      <c r="W412" s="1599"/>
      <c r="X412" s="1599"/>
      <c r="Y412" s="1599"/>
      <c r="Z412" s="1599"/>
      <c r="AA412" s="1599"/>
      <c r="AB412" s="1599"/>
      <c r="AC412" s="1599"/>
      <c r="AD412" s="1599"/>
      <c r="AE412" s="1599"/>
      <c r="AF412" s="1599"/>
      <c r="AG412" s="1599"/>
      <c r="AH412" s="1599"/>
      <c r="AI412" s="1599"/>
      <c r="AJ412" s="1599"/>
      <c r="AK412" s="1599"/>
      <c r="AL412" s="1599"/>
      <c r="AM412" s="1599"/>
      <c r="AN412" s="1599"/>
      <c r="AO412" s="1599"/>
      <c r="AP412" s="1599"/>
      <c r="AQ412" s="1599"/>
      <c r="AR412" s="1599"/>
      <c r="AS412" s="1599"/>
      <c r="AT412" s="1599"/>
      <c r="AU412" s="1599"/>
      <c r="AV412" s="1599"/>
      <c r="AW412" s="1599"/>
      <c r="AX412" s="1599"/>
      <c r="AY412" s="1599"/>
      <c r="AZ412" s="1599"/>
      <c r="BA412" s="1599"/>
      <c r="BB412" s="1599"/>
      <c r="BC412" s="1599"/>
      <c r="BD412" s="1599"/>
      <c r="BE412" s="1599"/>
      <c r="BF412" s="1599"/>
      <c r="BG412" s="1599"/>
      <c r="BH412" s="1599"/>
      <c r="BI412" s="1599"/>
      <c r="BJ412" s="1599"/>
      <c r="BK412" s="1599"/>
      <c r="BL412" s="1599"/>
      <c r="BM412" s="1599"/>
      <c r="BN412" s="1599"/>
      <c r="BO412" s="1599"/>
      <c r="BP412" s="1599"/>
      <c r="BQ412" s="1599"/>
      <c r="BR412" s="1599"/>
      <c r="BS412" s="1599"/>
      <c r="BT412" s="1600"/>
      <c r="BU412" s="433"/>
      <c r="BV412" s="433"/>
      <c r="BW412" s="433"/>
      <c r="BX412" s="433"/>
      <c r="BY412" s="433"/>
      <c r="BZ412" s="433"/>
      <c r="CA412" s="433"/>
      <c r="CB412" s="433"/>
      <c r="CC412" s="433"/>
      <c r="CD412" s="433"/>
      <c r="CE412" s="433"/>
      <c r="CF412" s="443"/>
      <c r="CS412" s="432"/>
      <c r="CT412" s="433"/>
      <c r="CU412" s="433"/>
      <c r="CV412" s="433"/>
      <c r="CW412" s="433"/>
      <c r="CX412" s="433"/>
      <c r="CY412" s="433"/>
      <c r="CZ412" s="433"/>
      <c r="DA412" s="433"/>
      <c r="DB412" s="433"/>
      <c r="DC412" s="433"/>
      <c r="DD412" s="433"/>
      <c r="DE412" s="1598"/>
      <c r="DF412" s="1599"/>
      <c r="DG412" s="1599"/>
      <c r="DH412" s="1599"/>
      <c r="DI412" s="1599"/>
      <c r="DJ412" s="1599"/>
      <c r="DK412" s="1599"/>
      <c r="DL412" s="1599"/>
      <c r="DM412" s="1599"/>
      <c r="DN412" s="1599"/>
      <c r="DO412" s="1599"/>
      <c r="DP412" s="1599"/>
      <c r="DQ412" s="1599"/>
      <c r="DR412" s="1599"/>
      <c r="DS412" s="1599"/>
      <c r="DT412" s="1599"/>
      <c r="DU412" s="1599"/>
      <c r="DV412" s="1599"/>
      <c r="DW412" s="1599"/>
      <c r="DX412" s="1599"/>
      <c r="DY412" s="1599"/>
      <c r="DZ412" s="1599"/>
      <c r="EA412" s="1599"/>
      <c r="EB412" s="1599"/>
      <c r="EC412" s="1599"/>
      <c r="ED412" s="1599"/>
      <c r="EE412" s="1599"/>
      <c r="EF412" s="1599"/>
      <c r="EG412" s="1599"/>
      <c r="EH412" s="1599"/>
      <c r="EI412" s="1599"/>
      <c r="EJ412" s="1599"/>
      <c r="EK412" s="1599"/>
      <c r="EL412" s="1599"/>
      <c r="EM412" s="1599"/>
      <c r="EN412" s="1599"/>
      <c r="EO412" s="1599"/>
      <c r="EP412" s="1599"/>
      <c r="EQ412" s="1599"/>
      <c r="ER412" s="1599"/>
      <c r="ES412" s="1599"/>
      <c r="ET412" s="1599"/>
      <c r="EU412" s="1599"/>
      <c r="EV412" s="1599"/>
      <c r="EW412" s="1599"/>
      <c r="EX412" s="1599"/>
      <c r="EY412" s="1599"/>
      <c r="EZ412" s="1599"/>
      <c r="FA412" s="1599"/>
      <c r="FB412" s="1599"/>
      <c r="FC412" s="1599"/>
      <c r="FD412" s="1599"/>
      <c r="FE412" s="1599"/>
      <c r="FF412" s="1599"/>
      <c r="FG412" s="1599"/>
      <c r="FH412" s="1599"/>
      <c r="FI412" s="1599"/>
      <c r="FJ412" s="1600"/>
      <c r="FK412" s="433"/>
      <c r="FL412" s="433"/>
      <c r="FM412" s="433"/>
      <c r="FN412" s="433"/>
      <c r="FO412" s="433"/>
      <c r="FP412" s="433"/>
      <c r="FQ412" s="433"/>
      <c r="FR412" s="433"/>
      <c r="FS412" s="433"/>
      <c r="FT412" s="433"/>
      <c r="FU412" s="433"/>
      <c r="FV412" s="443"/>
    </row>
    <row r="413" spans="3:178" s="431" customFormat="1" ht="3.75" customHeight="1" x14ac:dyDescent="0.15">
      <c r="C413" s="432"/>
      <c r="D413" s="433"/>
      <c r="E413" s="433"/>
      <c r="F413" s="433"/>
      <c r="G413" s="433"/>
      <c r="H413" s="433"/>
      <c r="I413" s="433"/>
      <c r="J413" s="433"/>
      <c r="K413" s="433"/>
      <c r="L413" s="433"/>
      <c r="M413" s="433"/>
      <c r="N413" s="433"/>
      <c r="O413" s="1598"/>
      <c r="P413" s="1599"/>
      <c r="Q413" s="1599"/>
      <c r="R413" s="1599"/>
      <c r="S413" s="1599"/>
      <c r="T413" s="1599"/>
      <c r="U413" s="1599"/>
      <c r="V413" s="1599"/>
      <c r="W413" s="1599"/>
      <c r="X413" s="1599"/>
      <c r="Y413" s="1599"/>
      <c r="Z413" s="1599"/>
      <c r="AA413" s="1599"/>
      <c r="AB413" s="1599"/>
      <c r="AC413" s="1599"/>
      <c r="AD413" s="1599"/>
      <c r="AE413" s="1599"/>
      <c r="AF413" s="1599"/>
      <c r="AG413" s="1599"/>
      <c r="AH413" s="1599"/>
      <c r="AI413" s="1599"/>
      <c r="AJ413" s="1599"/>
      <c r="AK413" s="1599"/>
      <c r="AL413" s="1599"/>
      <c r="AM413" s="1599"/>
      <c r="AN413" s="1599"/>
      <c r="AO413" s="1599"/>
      <c r="AP413" s="1599"/>
      <c r="AQ413" s="1599"/>
      <c r="AR413" s="1599"/>
      <c r="AS413" s="1599"/>
      <c r="AT413" s="1599"/>
      <c r="AU413" s="1599"/>
      <c r="AV413" s="1599"/>
      <c r="AW413" s="1599"/>
      <c r="AX413" s="1599"/>
      <c r="AY413" s="1599"/>
      <c r="AZ413" s="1599"/>
      <c r="BA413" s="1599"/>
      <c r="BB413" s="1599"/>
      <c r="BC413" s="1599"/>
      <c r="BD413" s="1599"/>
      <c r="BE413" s="1599"/>
      <c r="BF413" s="1599"/>
      <c r="BG413" s="1599"/>
      <c r="BH413" s="1599"/>
      <c r="BI413" s="1599"/>
      <c r="BJ413" s="1599"/>
      <c r="BK413" s="1599"/>
      <c r="BL413" s="1599"/>
      <c r="BM413" s="1599"/>
      <c r="BN413" s="1599"/>
      <c r="BO413" s="1599"/>
      <c r="BP413" s="1599"/>
      <c r="BQ413" s="1599"/>
      <c r="BR413" s="1599"/>
      <c r="BS413" s="1599"/>
      <c r="BT413" s="1600"/>
      <c r="BU413" s="433"/>
      <c r="BV413" s="433"/>
      <c r="BW413" s="433"/>
      <c r="BX413" s="433"/>
      <c r="BY413" s="433"/>
      <c r="BZ413" s="433"/>
      <c r="CA413" s="433"/>
      <c r="CB413" s="433"/>
      <c r="CC413" s="433"/>
      <c r="CD413" s="433"/>
      <c r="CE413" s="433"/>
      <c r="CF413" s="443"/>
      <c r="CS413" s="432"/>
      <c r="CT413" s="433"/>
      <c r="CU413" s="433"/>
      <c r="CV413" s="433"/>
      <c r="CW413" s="433"/>
      <c r="CX413" s="433"/>
      <c r="CY413" s="433"/>
      <c r="CZ413" s="433"/>
      <c r="DA413" s="433"/>
      <c r="DB413" s="433"/>
      <c r="DC413" s="433"/>
      <c r="DD413" s="433"/>
      <c r="DE413" s="1598"/>
      <c r="DF413" s="1599"/>
      <c r="DG413" s="1599"/>
      <c r="DH413" s="1599"/>
      <c r="DI413" s="1599"/>
      <c r="DJ413" s="1599"/>
      <c r="DK413" s="1599"/>
      <c r="DL413" s="1599"/>
      <c r="DM413" s="1599"/>
      <c r="DN413" s="1599"/>
      <c r="DO413" s="1599"/>
      <c r="DP413" s="1599"/>
      <c r="DQ413" s="1599"/>
      <c r="DR413" s="1599"/>
      <c r="DS413" s="1599"/>
      <c r="DT413" s="1599"/>
      <c r="DU413" s="1599"/>
      <c r="DV413" s="1599"/>
      <c r="DW413" s="1599"/>
      <c r="DX413" s="1599"/>
      <c r="DY413" s="1599"/>
      <c r="DZ413" s="1599"/>
      <c r="EA413" s="1599"/>
      <c r="EB413" s="1599"/>
      <c r="EC413" s="1599"/>
      <c r="ED413" s="1599"/>
      <c r="EE413" s="1599"/>
      <c r="EF413" s="1599"/>
      <c r="EG413" s="1599"/>
      <c r="EH413" s="1599"/>
      <c r="EI413" s="1599"/>
      <c r="EJ413" s="1599"/>
      <c r="EK413" s="1599"/>
      <c r="EL413" s="1599"/>
      <c r="EM413" s="1599"/>
      <c r="EN413" s="1599"/>
      <c r="EO413" s="1599"/>
      <c r="EP413" s="1599"/>
      <c r="EQ413" s="1599"/>
      <c r="ER413" s="1599"/>
      <c r="ES413" s="1599"/>
      <c r="ET413" s="1599"/>
      <c r="EU413" s="1599"/>
      <c r="EV413" s="1599"/>
      <c r="EW413" s="1599"/>
      <c r="EX413" s="1599"/>
      <c r="EY413" s="1599"/>
      <c r="EZ413" s="1599"/>
      <c r="FA413" s="1599"/>
      <c r="FB413" s="1599"/>
      <c r="FC413" s="1599"/>
      <c r="FD413" s="1599"/>
      <c r="FE413" s="1599"/>
      <c r="FF413" s="1599"/>
      <c r="FG413" s="1599"/>
      <c r="FH413" s="1599"/>
      <c r="FI413" s="1599"/>
      <c r="FJ413" s="1600"/>
      <c r="FK413" s="433"/>
      <c r="FL413" s="433"/>
      <c r="FM413" s="433"/>
      <c r="FN413" s="433"/>
      <c r="FO413" s="433"/>
      <c r="FP413" s="433"/>
      <c r="FQ413" s="433"/>
      <c r="FR413" s="433"/>
      <c r="FS413" s="433"/>
      <c r="FT413" s="433"/>
      <c r="FU413" s="433"/>
      <c r="FV413" s="443"/>
    </row>
    <row r="414" spans="3:178" s="431" customFormat="1" ht="3.75" customHeight="1" x14ac:dyDescent="0.15">
      <c r="C414" s="432"/>
      <c r="D414" s="433"/>
      <c r="E414" s="433"/>
      <c r="F414" s="433"/>
      <c r="G414" s="433"/>
      <c r="H414" s="433"/>
      <c r="I414" s="433"/>
      <c r="J414" s="433"/>
      <c r="K414" s="433"/>
      <c r="L414" s="433"/>
      <c r="M414" s="433"/>
      <c r="N414" s="433"/>
      <c r="O414" s="1598"/>
      <c r="P414" s="1599"/>
      <c r="Q414" s="1599"/>
      <c r="R414" s="1599"/>
      <c r="S414" s="1599"/>
      <c r="T414" s="1599"/>
      <c r="U414" s="1599"/>
      <c r="V414" s="1599"/>
      <c r="W414" s="1599"/>
      <c r="X414" s="1599"/>
      <c r="Y414" s="1599"/>
      <c r="Z414" s="1599"/>
      <c r="AA414" s="1599"/>
      <c r="AB414" s="1599"/>
      <c r="AC414" s="1599"/>
      <c r="AD414" s="1599"/>
      <c r="AE414" s="1599"/>
      <c r="AF414" s="1599"/>
      <c r="AG414" s="1599"/>
      <c r="AH414" s="1599"/>
      <c r="AI414" s="1599"/>
      <c r="AJ414" s="1599"/>
      <c r="AK414" s="1599"/>
      <c r="AL414" s="1599"/>
      <c r="AM414" s="1599"/>
      <c r="AN414" s="1599"/>
      <c r="AO414" s="1599"/>
      <c r="AP414" s="1599"/>
      <c r="AQ414" s="1599"/>
      <c r="AR414" s="1599"/>
      <c r="AS414" s="1599"/>
      <c r="AT414" s="1599"/>
      <c r="AU414" s="1599"/>
      <c r="AV414" s="1599"/>
      <c r="AW414" s="1599"/>
      <c r="AX414" s="1599"/>
      <c r="AY414" s="1599"/>
      <c r="AZ414" s="1599"/>
      <c r="BA414" s="1599"/>
      <c r="BB414" s="1599"/>
      <c r="BC414" s="1599"/>
      <c r="BD414" s="1599"/>
      <c r="BE414" s="1599"/>
      <c r="BF414" s="1599"/>
      <c r="BG414" s="1599"/>
      <c r="BH414" s="1599"/>
      <c r="BI414" s="1599"/>
      <c r="BJ414" s="1599"/>
      <c r="BK414" s="1599"/>
      <c r="BL414" s="1599"/>
      <c r="BM414" s="1599"/>
      <c r="BN414" s="1599"/>
      <c r="BO414" s="1599"/>
      <c r="BP414" s="1599"/>
      <c r="BQ414" s="1599"/>
      <c r="BR414" s="1599"/>
      <c r="BS414" s="1599"/>
      <c r="BT414" s="1600"/>
      <c r="BU414" s="433"/>
      <c r="BV414" s="433"/>
      <c r="BW414" s="433"/>
      <c r="BX414" s="433"/>
      <c r="BY414" s="433"/>
      <c r="BZ414" s="433"/>
      <c r="CA414" s="433"/>
      <c r="CB414" s="433"/>
      <c r="CC414" s="433"/>
      <c r="CD414" s="433"/>
      <c r="CE414" s="433"/>
      <c r="CF414" s="443"/>
      <c r="CS414" s="432"/>
      <c r="CT414" s="433"/>
      <c r="CU414" s="433"/>
      <c r="CV414" s="433"/>
      <c r="CW414" s="433"/>
      <c r="CX414" s="433"/>
      <c r="CY414" s="433"/>
      <c r="CZ414" s="433"/>
      <c r="DA414" s="433"/>
      <c r="DB414" s="433"/>
      <c r="DC414" s="433"/>
      <c r="DD414" s="433"/>
      <c r="DE414" s="1598"/>
      <c r="DF414" s="1599"/>
      <c r="DG414" s="1599"/>
      <c r="DH414" s="1599"/>
      <c r="DI414" s="1599"/>
      <c r="DJ414" s="1599"/>
      <c r="DK414" s="1599"/>
      <c r="DL414" s="1599"/>
      <c r="DM414" s="1599"/>
      <c r="DN414" s="1599"/>
      <c r="DO414" s="1599"/>
      <c r="DP414" s="1599"/>
      <c r="DQ414" s="1599"/>
      <c r="DR414" s="1599"/>
      <c r="DS414" s="1599"/>
      <c r="DT414" s="1599"/>
      <c r="DU414" s="1599"/>
      <c r="DV414" s="1599"/>
      <c r="DW414" s="1599"/>
      <c r="DX414" s="1599"/>
      <c r="DY414" s="1599"/>
      <c r="DZ414" s="1599"/>
      <c r="EA414" s="1599"/>
      <c r="EB414" s="1599"/>
      <c r="EC414" s="1599"/>
      <c r="ED414" s="1599"/>
      <c r="EE414" s="1599"/>
      <c r="EF414" s="1599"/>
      <c r="EG414" s="1599"/>
      <c r="EH414" s="1599"/>
      <c r="EI414" s="1599"/>
      <c r="EJ414" s="1599"/>
      <c r="EK414" s="1599"/>
      <c r="EL414" s="1599"/>
      <c r="EM414" s="1599"/>
      <c r="EN414" s="1599"/>
      <c r="EO414" s="1599"/>
      <c r="EP414" s="1599"/>
      <c r="EQ414" s="1599"/>
      <c r="ER414" s="1599"/>
      <c r="ES414" s="1599"/>
      <c r="ET414" s="1599"/>
      <c r="EU414" s="1599"/>
      <c r="EV414" s="1599"/>
      <c r="EW414" s="1599"/>
      <c r="EX414" s="1599"/>
      <c r="EY414" s="1599"/>
      <c r="EZ414" s="1599"/>
      <c r="FA414" s="1599"/>
      <c r="FB414" s="1599"/>
      <c r="FC414" s="1599"/>
      <c r="FD414" s="1599"/>
      <c r="FE414" s="1599"/>
      <c r="FF414" s="1599"/>
      <c r="FG414" s="1599"/>
      <c r="FH414" s="1599"/>
      <c r="FI414" s="1599"/>
      <c r="FJ414" s="1600"/>
      <c r="FK414" s="433"/>
      <c r="FL414" s="433"/>
      <c r="FM414" s="433"/>
      <c r="FN414" s="433"/>
      <c r="FO414" s="433"/>
      <c r="FP414" s="433"/>
      <c r="FQ414" s="433"/>
      <c r="FR414" s="433"/>
      <c r="FS414" s="433"/>
      <c r="FT414" s="433"/>
      <c r="FU414" s="433"/>
      <c r="FV414" s="443"/>
    </row>
    <row r="415" spans="3:178" s="431" customFormat="1" ht="3.75" customHeight="1" x14ac:dyDescent="0.15">
      <c r="C415" s="432"/>
      <c r="D415" s="433"/>
      <c r="E415" s="433"/>
      <c r="F415" s="433"/>
      <c r="G415" s="433"/>
      <c r="H415" s="433"/>
      <c r="I415" s="433"/>
      <c r="J415" s="433"/>
      <c r="K415" s="433"/>
      <c r="L415" s="433"/>
      <c r="M415" s="433"/>
      <c r="N415" s="433"/>
      <c r="O415" s="1598"/>
      <c r="P415" s="1599"/>
      <c r="Q415" s="1599"/>
      <c r="R415" s="1599"/>
      <c r="S415" s="1599"/>
      <c r="T415" s="1599"/>
      <c r="U415" s="1599"/>
      <c r="V415" s="1599"/>
      <c r="W415" s="1599"/>
      <c r="X415" s="1599"/>
      <c r="Y415" s="1599"/>
      <c r="Z415" s="1599"/>
      <c r="AA415" s="1599"/>
      <c r="AB415" s="1599"/>
      <c r="AC415" s="1599"/>
      <c r="AD415" s="1599"/>
      <c r="AE415" s="1599"/>
      <c r="AF415" s="1599"/>
      <c r="AG415" s="1599"/>
      <c r="AH415" s="1599"/>
      <c r="AI415" s="1599"/>
      <c r="AJ415" s="1599"/>
      <c r="AK415" s="1599"/>
      <c r="AL415" s="1599"/>
      <c r="AM415" s="1599"/>
      <c r="AN415" s="1599"/>
      <c r="AO415" s="1599"/>
      <c r="AP415" s="1599"/>
      <c r="AQ415" s="1599"/>
      <c r="AR415" s="1599"/>
      <c r="AS415" s="1599"/>
      <c r="AT415" s="1599"/>
      <c r="AU415" s="1599"/>
      <c r="AV415" s="1599"/>
      <c r="AW415" s="1599"/>
      <c r="AX415" s="1599"/>
      <c r="AY415" s="1599"/>
      <c r="AZ415" s="1599"/>
      <c r="BA415" s="1599"/>
      <c r="BB415" s="1599"/>
      <c r="BC415" s="1599"/>
      <c r="BD415" s="1599"/>
      <c r="BE415" s="1599"/>
      <c r="BF415" s="1599"/>
      <c r="BG415" s="1599"/>
      <c r="BH415" s="1599"/>
      <c r="BI415" s="1599"/>
      <c r="BJ415" s="1599"/>
      <c r="BK415" s="1599"/>
      <c r="BL415" s="1599"/>
      <c r="BM415" s="1599"/>
      <c r="BN415" s="1599"/>
      <c r="BO415" s="1599"/>
      <c r="BP415" s="1599"/>
      <c r="BQ415" s="1599"/>
      <c r="BR415" s="1599"/>
      <c r="BS415" s="1599"/>
      <c r="BT415" s="1600"/>
      <c r="BU415" s="433"/>
      <c r="BV415" s="433"/>
      <c r="BW415" s="433"/>
      <c r="BX415" s="433"/>
      <c r="BY415" s="433"/>
      <c r="BZ415" s="433"/>
      <c r="CA415" s="433"/>
      <c r="CB415" s="433"/>
      <c r="CC415" s="433"/>
      <c r="CD415" s="433"/>
      <c r="CE415" s="433"/>
      <c r="CF415" s="443"/>
      <c r="CS415" s="432"/>
      <c r="CT415" s="433"/>
      <c r="CU415" s="433"/>
      <c r="CV415" s="433"/>
      <c r="CW415" s="433"/>
      <c r="CX415" s="433"/>
      <c r="CY415" s="433"/>
      <c r="CZ415" s="433"/>
      <c r="DA415" s="433"/>
      <c r="DB415" s="433"/>
      <c r="DC415" s="433"/>
      <c r="DD415" s="433"/>
      <c r="DE415" s="1598"/>
      <c r="DF415" s="1599"/>
      <c r="DG415" s="1599"/>
      <c r="DH415" s="1599"/>
      <c r="DI415" s="1599"/>
      <c r="DJ415" s="1599"/>
      <c r="DK415" s="1599"/>
      <c r="DL415" s="1599"/>
      <c r="DM415" s="1599"/>
      <c r="DN415" s="1599"/>
      <c r="DO415" s="1599"/>
      <c r="DP415" s="1599"/>
      <c r="DQ415" s="1599"/>
      <c r="DR415" s="1599"/>
      <c r="DS415" s="1599"/>
      <c r="DT415" s="1599"/>
      <c r="DU415" s="1599"/>
      <c r="DV415" s="1599"/>
      <c r="DW415" s="1599"/>
      <c r="DX415" s="1599"/>
      <c r="DY415" s="1599"/>
      <c r="DZ415" s="1599"/>
      <c r="EA415" s="1599"/>
      <c r="EB415" s="1599"/>
      <c r="EC415" s="1599"/>
      <c r="ED415" s="1599"/>
      <c r="EE415" s="1599"/>
      <c r="EF415" s="1599"/>
      <c r="EG415" s="1599"/>
      <c r="EH415" s="1599"/>
      <c r="EI415" s="1599"/>
      <c r="EJ415" s="1599"/>
      <c r="EK415" s="1599"/>
      <c r="EL415" s="1599"/>
      <c r="EM415" s="1599"/>
      <c r="EN415" s="1599"/>
      <c r="EO415" s="1599"/>
      <c r="EP415" s="1599"/>
      <c r="EQ415" s="1599"/>
      <c r="ER415" s="1599"/>
      <c r="ES415" s="1599"/>
      <c r="ET415" s="1599"/>
      <c r="EU415" s="1599"/>
      <c r="EV415" s="1599"/>
      <c r="EW415" s="1599"/>
      <c r="EX415" s="1599"/>
      <c r="EY415" s="1599"/>
      <c r="EZ415" s="1599"/>
      <c r="FA415" s="1599"/>
      <c r="FB415" s="1599"/>
      <c r="FC415" s="1599"/>
      <c r="FD415" s="1599"/>
      <c r="FE415" s="1599"/>
      <c r="FF415" s="1599"/>
      <c r="FG415" s="1599"/>
      <c r="FH415" s="1599"/>
      <c r="FI415" s="1599"/>
      <c r="FJ415" s="1600"/>
      <c r="FK415" s="433"/>
      <c r="FL415" s="433"/>
      <c r="FM415" s="433"/>
      <c r="FN415" s="433"/>
      <c r="FO415" s="433"/>
      <c r="FP415" s="433"/>
      <c r="FQ415" s="433"/>
      <c r="FR415" s="433"/>
      <c r="FS415" s="433"/>
      <c r="FT415" s="433"/>
      <c r="FU415" s="433"/>
      <c r="FV415" s="443"/>
    </row>
    <row r="416" spans="3:178" s="431" customFormat="1" ht="3.75" customHeight="1" x14ac:dyDescent="0.15">
      <c r="C416" s="432"/>
      <c r="D416" s="433"/>
      <c r="E416" s="433"/>
      <c r="F416" s="433"/>
      <c r="G416" s="433"/>
      <c r="H416" s="433"/>
      <c r="I416" s="433"/>
      <c r="J416" s="433"/>
      <c r="K416" s="433"/>
      <c r="L416" s="433"/>
      <c r="M416" s="433"/>
      <c r="N416" s="433"/>
      <c r="O416" s="1598"/>
      <c r="P416" s="1599"/>
      <c r="Q416" s="1599"/>
      <c r="R416" s="1599"/>
      <c r="S416" s="1599"/>
      <c r="T416" s="1599"/>
      <c r="U416" s="1599"/>
      <c r="V416" s="1599"/>
      <c r="W416" s="1599"/>
      <c r="X416" s="1599"/>
      <c r="Y416" s="1599"/>
      <c r="Z416" s="1599"/>
      <c r="AA416" s="1599"/>
      <c r="AB416" s="1599"/>
      <c r="AC416" s="1599"/>
      <c r="AD416" s="1599"/>
      <c r="AE416" s="1599"/>
      <c r="AF416" s="1599"/>
      <c r="AG416" s="1599"/>
      <c r="AH416" s="1599"/>
      <c r="AI416" s="1599"/>
      <c r="AJ416" s="1599"/>
      <c r="AK416" s="1599"/>
      <c r="AL416" s="1599"/>
      <c r="AM416" s="1599"/>
      <c r="AN416" s="1599"/>
      <c r="AO416" s="1599"/>
      <c r="AP416" s="1599"/>
      <c r="AQ416" s="1599"/>
      <c r="AR416" s="1599"/>
      <c r="AS416" s="1599"/>
      <c r="AT416" s="1599"/>
      <c r="AU416" s="1599"/>
      <c r="AV416" s="1599"/>
      <c r="AW416" s="1599"/>
      <c r="AX416" s="1599"/>
      <c r="AY416" s="1599"/>
      <c r="AZ416" s="1599"/>
      <c r="BA416" s="1599"/>
      <c r="BB416" s="1599"/>
      <c r="BC416" s="1599"/>
      <c r="BD416" s="1599"/>
      <c r="BE416" s="1599"/>
      <c r="BF416" s="1599"/>
      <c r="BG416" s="1599"/>
      <c r="BH416" s="1599"/>
      <c r="BI416" s="1599"/>
      <c r="BJ416" s="1599"/>
      <c r="BK416" s="1599"/>
      <c r="BL416" s="1599"/>
      <c r="BM416" s="1599"/>
      <c r="BN416" s="1599"/>
      <c r="BO416" s="1599"/>
      <c r="BP416" s="1599"/>
      <c r="BQ416" s="1599"/>
      <c r="BR416" s="1599"/>
      <c r="BS416" s="1599"/>
      <c r="BT416" s="1600"/>
      <c r="BU416" s="433"/>
      <c r="BV416" s="433"/>
      <c r="BW416" s="433"/>
      <c r="BX416" s="433"/>
      <c r="BY416" s="433"/>
      <c r="BZ416" s="433"/>
      <c r="CA416" s="433"/>
      <c r="CB416" s="433"/>
      <c r="CC416" s="433"/>
      <c r="CD416" s="433"/>
      <c r="CE416" s="433"/>
      <c r="CF416" s="443"/>
      <c r="CS416" s="432"/>
      <c r="CT416" s="433"/>
      <c r="CU416" s="433"/>
      <c r="CV416" s="433"/>
      <c r="CW416" s="433"/>
      <c r="CX416" s="433"/>
      <c r="CY416" s="433"/>
      <c r="CZ416" s="433"/>
      <c r="DA416" s="433"/>
      <c r="DB416" s="433"/>
      <c r="DC416" s="433"/>
      <c r="DD416" s="433"/>
      <c r="DE416" s="1598"/>
      <c r="DF416" s="1599"/>
      <c r="DG416" s="1599"/>
      <c r="DH416" s="1599"/>
      <c r="DI416" s="1599"/>
      <c r="DJ416" s="1599"/>
      <c r="DK416" s="1599"/>
      <c r="DL416" s="1599"/>
      <c r="DM416" s="1599"/>
      <c r="DN416" s="1599"/>
      <c r="DO416" s="1599"/>
      <c r="DP416" s="1599"/>
      <c r="DQ416" s="1599"/>
      <c r="DR416" s="1599"/>
      <c r="DS416" s="1599"/>
      <c r="DT416" s="1599"/>
      <c r="DU416" s="1599"/>
      <c r="DV416" s="1599"/>
      <c r="DW416" s="1599"/>
      <c r="DX416" s="1599"/>
      <c r="DY416" s="1599"/>
      <c r="DZ416" s="1599"/>
      <c r="EA416" s="1599"/>
      <c r="EB416" s="1599"/>
      <c r="EC416" s="1599"/>
      <c r="ED416" s="1599"/>
      <c r="EE416" s="1599"/>
      <c r="EF416" s="1599"/>
      <c r="EG416" s="1599"/>
      <c r="EH416" s="1599"/>
      <c r="EI416" s="1599"/>
      <c r="EJ416" s="1599"/>
      <c r="EK416" s="1599"/>
      <c r="EL416" s="1599"/>
      <c r="EM416" s="1599"/>
      <c r="EN416" s="1599"/>
      <c r="EO416" s="1599"/>
      <c r="EP416" s="1599"/>
      <c r="EQ416" s="1599"/>
      <c r="ER416" s="1599"/>
      <c r="ES416" s="1599"/>
      <c r="ET416" s="1599"/>
      <c r="EU416" s="1599"/>
      <c r="EV416" s="1599"/>
      <c r="EW416" s="1599"/>
      <c r="EX416" s="1599"/>
      <c r="EY416" s="1599"/>
      <c r="EZ416" s="1599"/>
      <c r="FA416" s="1599"/>
      <c r="FB416" s="1599"/>
      <c r="FC416" s="1599"/>
      <c r="FD416" s="1599"/>
      <c r="FE416" s="1599"/>
      <c r="FF416" s="1599"/>
      <c r="FG416" s="1599"/>
      <c r="FH416" s="1599"/>
      <c r="FI416" s="1599"/>
      <c r="FJ416" s="1600"/>
      <c r="FK416" s="433"/>
      <c r="FL416" s="433"/>
      <c r="FM416" s="433"/>
      <c r="FN416" s="433"/>
      <c r="FO416" s="433"/>
      <c r="FP416" s="433"/>
      <c r="FQ416" s="433"/>
      <c r="FR416" s="433"/>
      <c r="FS416" s="433"/>
      <c r="FT416" s="433"/>
      <c r="FU416" s="433"/>
      <c r="FV416" s="443"/>
    </row>
    <row r="417" spans="3:199" s="431" customFormat="1" ht="3.75" customHeight="1" x14ac:dyDescent="0.15">
      <c r="C417" s="432"/>
      <c r="D417" s="433"/>
      <c r="E417" s="433"/>
      <c r="F417" s="433"/>
      <c r="G417" s="433"/>
      <c r="H417" s="433"/>
      <c r="I417" s="433"/>
      <c r="J417" s="433"/>
      <c r="K417" s="433"/>
      <c r="L417" s="433"/>
      <c r="M417" s="433"/>
      <c r="N417" s="433"/>
      <c r="O417" s="1598"/>
      <c r="P417" s="1599"/>
      <c r="Q417" s="1599"/>
      <c r="R417" s="1599"/>
      <c r="S417" s="1599"/>
      <c r="T417" s="1599"/>
      <c r="U417" s="1599"/>
      <c r="V417" s="1599"/>
      <c r="W417" s="1599"/>
      <c r="X417" s="1599"/>
      <c r="Y417" s="1599"/>
      <c r="Z417" s="1599"/>
      <c r="AA417" s="1599"/>
      <c r="AB417" s="1599"/>
      <c r="AC417" s="1599"/>
      <c r="AD417" s="1599"/>
      <c r="AE417" s="1599"/>
      <c r="AF417" s="1599"/>
      <c r="AG417" s="1599"/>
      <c r="AH417" s="1599"/>
      <c r="AI417" s="1599"/>
      <c r="AJ417" s="1599"/>
      <c r="AK417" s="1599"/>
      <c r="AL417" s="1599"/>
      <c r="AM417" s="1599"/>
      <c r="AN417" s="1599"/>
      <c r="AO417" s="1599"/>
      <c r="AP417" s="1599"/>
      <c r="AQ417" s="1599"/>
      <c r="AR417" s="1599"/>
      <c r="AS417" s="1599"/>
      <c r="AT417" s="1599"/>
      <c r="AU417" s="1599"/>
      <c r="AV417" s="1599"/>
      <c r="AW417" s="1599"/>
      <c r="AX417" s="1599"/>
      <c r="AY417" s="1599"/>
      <c r="AZ417" s="1599"/>
      <c r="BA417" s="1599"/>
      <c r="BB417" s="1599"/>
      <c r="BC417" s="1599"/>
      <c r="BD417" s="1599"/>
      <c r="BE417" s="1599"/>
      <c r="BF417" s="1599"/>
      <c r="BG417" s="1599"/>
      <c r="BH417" s="1599"/>
      <c r="BI417" s="1599"/>
      <c r="BJ417" s="1599"/>
      <c r="BK417" s="1599"/>
      <c r="BL417" s="1599"/>
      <c r="BM417" s="1599"/>
      <c r="BN417" s="1599"/>
      <c r="BO417" s="1599"/>
      <c r="BP417" s="1599"/>
      <c r="BQ417" s="1599"/>
      <c r="BR417" s="1599"/>
      <c r="BS417" s="1599"/>
      <c r="BT417" s="1600"/>
      <c r="BU417" s="433"/>
      <c r="BV417" s="433"/>
      <c r="BW417" s="433"/>
      <c r="BX417" s="433"/>
      <c r="BY417" s="433"/>
      <c r="BZ417" s="433"/>
      <c r="CA417" s="433"/>
      <c r="CB417" s="433"/>
      <c r="CC417" s="433"/>
      <c r="CD417" s="433"/>
      <c r="CE417" s="433"/>
      <c r="CF417" s="443"/>
      <c r="CS417" s="432"/>
      <c r="CT417" s="433"/>
      <c r="CU417" s="433"/>
      <c r="CV417" s="433"/>
      <c r="CW417" s="433"/>
      <c r="CX417" s="433"/>
      <c r="CY417" s="433"/>
      <c r="CZ417" s="433"/>
      <c r="DA417" s="433"/>
      <c r="DB417" s="433"/>
      <c r="DC417" s="433"/>
      <c r="DD417" s="433"/>
      <c r="DE417" s="1598"/>
      <c r="DF417" s="1599"/>
      <c r="DG417" s="1599"/>
      <c r="DH417" s="1599"/>
      <c r="DI417" s="1599"/>
      <c r="DJ417" s="1599"/>
      <c r="DK417" s="1599"/>
      <c r="DL417" s="1599"/>
      <c r="DM417" s="1599"/>
      <c r="DN417" s="1599"/>
      <c r="DO417" s="1599"/>
      <c r="DP417" s="1599"/>
      <c r="DQ417" s="1599"/>
      <c r="DR417" s="1599"/>
      <c r="DS417" s="1599"/>
      <c r="DT417" s="1599"/>
      <c r="DU417" s="1599"/>
      <c r="DV417" s="1599"/>
      <c r="DW417" s="1599"/>
      <c r="DX417" s="1599"/>
      <c r="DY417" s="1599"/>
      <c r="DZ417" s="1599"/>
      <c r="EA417" s="1599"/>
      <c r="EB417" s="1599"/>
      <c r="EC417" s="1599"/>
      <c r="ED417" s="1599"/>
      <c r="EE417" s="1599"/>
      <c r="EF417" s="1599"/>
      <c r="EG417" s="1599"/>
      <c r="EH417" s="1599"/>
      <c r="EI417" s="1599"/>
      <c r="EJ417" s="1599"/>
      <c r="EK417" s="1599"/>
      <c r="EL417" s="1599"/>
      <c r="EM417" s="1599"/>
      <c r="EN417" s="1599"/>
      <c r="EO417" s="1599"/>
      <c r="EP417" s="1599"/>
      <c r="EQ417" s="1599"/>
      <c r="ER417" s="1599"/>
      <c r="ES417" s="1599"/>
      <c r="ET417" s="1599"/>
      <c r="EU417" s="1599"/>
      <c r="EV417" s="1599"/>
      <c r="EW417" s="1599"/>
      <c r="EX417" s="1599"/>
      <c r="EY417" s="1599"/>
      <c r="EZ417" s="1599"/>
      <c r="FA417" s="1599"/>
      <c r="FB417" s="1599"/>
      <c r="FC417" s="1599"/>
      <c r="FD417" s="1599"/>
      <c r="FE417" s="1599"/>
      <c r="FF417" s="1599"/>
      <c r="FG417" s="1599"/>
      <c r="FH417" s="1599"/>
      <c r="FI417" s="1599"/>
      <c r="FJ417" s="1600"/>
      <c r="FK417" s="433"/>
      <c r="FL417" s="433"/>
      <c r="FM417" s="433"/>
      <c r="FN417" s="433"/>
      <c r="FO417" s="433"/>
      <c r="FP417" s="433"/>
      <c r="FQ417" s="433"/>
      <c r="FR417" s="433"/>
      <c r="FS417" s="433"/>
      <c r="FT417" s="433"/>
      <c r="FU417" s="433"/>
      <c r="FV417" s="443"/>
    </row>
    <row r="418" spans="3:199" s="431" customFormat="1" ht="3.75" customHeight="1" x14ac:dyDescent="0.15">
      <c r="C418" s="432"/>
      <c r="D418" s="433"/>
      <c r="E418" s="433"/>
      <c r="F418" s="433"/>
      <c r="G418" s="433"/>
      <c r="H418" s="433"/>
      <c r="I418" s="433"/>
      <c r="J418" s="433"/>
      <c r="K418" s="433"/>
      <c r="L418" s="433"/>
      <c r="M418" s="433"/>
      <c r="N418" s="433"/>
      <c r="O418" s="1598"/>
      <c r="P418" s="1599"/>
      <c r="Q418" s="1599"/>
      <c r="R418" s="1599"/>
      <c r="S418" s="1599"/>
      <c r="T418" s="1599"/>
      <c r="U418" s="1599"/>
      <c r="V418" s="1599"/>
      <c r="W418" s="1599"/>
      <c r="X418" s="1599"/>
      <c r="Y418" s="1599"/>
      <c r="Z418" s="1599"/>
      <c r="AA418" s="1599"/>
      <c r="AB418" s="1599"/>
      <c r="AC418" s="1599"/>
      <c r="AD418" s="1599"/>
      <c r="AE418" s="1599"/>
      <c r="AF418" s="1599"/>
      <c r="AG418" s="1599"/>
      <c r="AH418" s="1599"/>
      <c r="AI418" s="1599"/>
      <c r="AJ418" s="1599"/>
      <c r="AK418" s="1599"/>
      <c r="AL418" s="1599"/>
      <c r="AM418" s="1599"/>
      <c r="AN418" s="1599"/>
      <c r="AO418" s="1599"/>
      <c r="AP418" s="1599"/>
      <c r="AQ418" s="1599"/>
      <c r="AR418" s="1599"/>
      <c r="AS418" s="1599"/>
      <c r="AT418" s="1599"/>
      <c r="AU418" s="1599"/>
      <c r="AV418" s="1599"/>
      <c r="AW418" s="1599"/>
      <c r="AX418" s="1599"/>
      <c r="AY418" s="1599"/>
      <c r="AZ418" s="1599"/>
      <c r="BA418" s="1599"/>
      <c r="BB418" s="1599"/>
      <c r="BC418" s="1599"/>
      <c r="BD418" s="1599"/>
      <c r="BE418" s="1599"/>
      <c r="BF418" s="1599"/>
      <c r="BG418" s="1599"/>
      <c r="BH418" s="1599"/>
      <c r="BI418" s="1599"/>
      <c r="BJ418" s="1599"/>
      <c r="BK418" s="1599"/>
      <c r="BL418" s="1599"/>
      <c r="BM418" s="1599"/>
      <c r="BN418" s="1599"/>
      <c r="BO418" s="1599"/>
      <c r="BP418" s="1599"/>
      <c r="BQ418" s="1599"/>
      <c r="BR418" s="1599"/>
      <c r="BS418" s="1599"/>
      <c r="BT418" s="1600"/>
      <c r="BU418" s="433"/>
      <c r="BV418" s="433"/>
      <c r="BW418" s="433"/>
      <c r="BX418" s="433"/>
      <c r="BY418" s="433"/>
      <c r="BZ418" s="433"/>
      <c r="CA418" s="433"/>
      <c r="CB418" s="433"/>
      <c r="CC418" s="433"/>
      <c r="CD418" s="433"/>
      <c r="CE418" s="433"/>
      <c r="CF418" s="443"/>
      <c r="CS418" s="432"/>
      <c r="CT418" s="433"/>
      <c r="CU418" s="433"/>
      <c r="CV418" s="433"/>
      <c r="CW418" s="433"/>
      <c r="CX418" s="433"/>
      <c r="CY418" s="433"/>
      <c r="CZ418" s="433"/>
      <c r="DA418" s="433"/>
      <c r="DB418" s="433"/>
      <c r="DC418" s="433"/>
      <c r="DD418" s="433"/>
      <c r="DE418" s="1598"/>
      <c r="DF418" s="1599"/>
      <c r="DG418" s="1599"/>
      <c r="DH418" s="1599"/>
      <c r="DI418" s="1599"/>
      <c r="DJ418" s="1599"/>
      <c r="DK418" s="1599"/>
      <c r="DL418" s="1599"/>
      <c r="DM418" s="1599"/>
      <c r="DN418" s="1599"/>
      <c r="DO418" s="1599"/>
      <c r="DP418" s="1599"/>
      <c r="DQ418" s="1599"/>
      <c r="DR418" s="1599"/>
      <c r="DS418" s="1599"/>
      <c r="DT418" s="1599"/>
      <c r="DU418" s="1599"/>
      <c r="DV418" s="1599"/>
      <c r="DW418" s="1599"/>
      <c r="DX418" s="1599"/>
      <c r="DY418" s="1599"/>
      <c r="DZ418" s="1599"/>
      <c r="EA418" s="1599"/>
      <c r="EB418" s="1599"/>
      <c r="EC418" s="1599"/>
      <c r="ED418" s="1599"/>
      <c r="EE418" s="1599"/>
      <c r="EF418" s="1599"/>
      <c r="EG418" s="1599"/>
      <c r="EH418" s="1599"/>
      <c r="EI418" s="1599"/>
      <c r="EJ418" s="1599"/>
      <c r="EK418" s="1599"/>
      <c r="EL418" s="1599"/>
      <c r="EM418" s="1599"/>
      <c r="EN418" s="1599"/>
      <c r="EO418" s="1599"/>
      <c r="EP418" s="1599"/>
      <c r="EQ418" s="1599"/>
      <c r="ER418" s="1599"/>
      <c r="ES418" s="1599"/>
      <c r="ET418" s="1599"/>
      <c r="EU418" s="1599"/>
      <c r="EV418" s="1599"/>
      <c r="EW418" s="1599"/>
      <c r="EX418" s="1599"/>
      <c r="EY418" s="1599"/>
      <c r="EZ418" s="1599"/>
      <c r="FA418" s="1599"/>
      <c r="FB418" s="1599"/>
      <c r="FC418" s="1599"/>
      <c r="FD418" s="1599"/>
      <c r="FE418" s="1599"/>
      <c r="FF418" s="1599"/>
      <c r="FG418" s="1599"/>
      <c r="FH418" s="1599"/>
      <c r="FI418" s="1599"/>
      <c r="FJ418" s="1600"/>
      <c r="FK418" s="433"/>
      <c r="FL418" s="433"/>
      <c r="FM418" s="433"/>
      <c r="FN418" s="433"/>
      <c r="FO418" s="433"/>
      <c r="FP418" s="433"/>
      <c r="FQ418" s="433"/>
      <c r="FR418" s="433"/>
      <c r="FS418" s="433"/>
      <c r="FT418" s="433"/>
      <c r="FU418" s="433"/>
      <c r="FV418" s="443"/>
      <c r="GQ418" s="445"/>
    </row>
    <row r="419" spans="3:199" s="431" customFormat="1" ht="3.75" customHeight="1" x14ac:dyDescent="0.15">
      <c r="C419" s="432"/>
      <c r="D419" s="433"/>
      <c r="E419" s="433"/>
      <c r="F419" s="433"/>
      <c r="G419" s="433"/>
      <c r="H419" s="433"/>
      <c r="I419" s="433"/>
      <c r="J419" s="433"/>
      <c r="K419" s="433"/>
      <c r="L419" s="433"/>
      <c r="M419" s="433"/>
      <c r="N419" s="433"/>
      <c r="O419" s="1598"/>
      <c r="P419" s="1599"/>
      <c r="Q419" s="1599"/>
      <c r="R419" s="1599"/>
      <c r="S419" s="1599"/>
      <c r="T419" s="1599"/>
      <c r="U419" s="1599"/>
      <c r="V419" s="1599"/>
      <c r="W419" s="1599"/>
      <c r="X419" s="1599"/>
      <c r="Y419" s="1599"/>
      <c r="Z419" s="1599"/>
      <c r="AA419" s="1599"/>
      <c r="AB419" s="1599"/>
      <c r="AC419" s="1599"/>
      <c r="AD419" s="1599"/>
      <c r="AE419" s="1599"/>
      <c r="AF419" s="1599"/>
      <c r="AG419" s="1599"/>
      <c r="AH419" s="1599"/>
      <c r="AI419" s="1599"/>
      <c r="AJ419" s="1599"/>
      <c r="AK419" s="1599"/>
      <c r="AL419" s="1599"/>
      <c r="AM419" s="1599"/>
      <c r="AN419" s="1599"/>
      <c r="AO419" s="1599"/>
      <c r="AP419" s="1599"/>
      <c r="AQ419" s="1599"/>
      <c r="AR419" s="1599"/>
      <c r="AS419" s="1599"/>
      <c r="AT419" s="1599"/>
      <c r="AU419" s="1599"/>
      <c r="AV419" s="1599"/>
      <c r="AW419" s="1599"/>
      <c r="AX419" s="1599"/>
      <c r="AY419" s="1599"/>
      <c r="AZ419" s="1599"/>
      <c r="BA419" s="1599"/>
      <c r="BB419" s="1599"/>
      <c r="BC419" s="1599"/>
      <c r="BD419" s="1599"/>
      <c r="BE419" s="1599"/>
      <c r="BF419" s="1599"/>
      <c r="BG419" s="1599"/>
      <c r="BH419" s="1599"/>
      <c r="BI419" s="1599"/>
      <c r="BJ419" s="1599"/>
      <c r="BK419" s="1599"/>
      <c r="BL419" s="1599"/>
      <c r="BM419" s="1599"/>
      <c r="BN419" s="1599"/>
      <c r="BO419" s="1599"/>
      <c r="BP419" s="1599"/>
      <c r="BQ419" s="1599"/>
      <c r="BR419" s="1599"/>
      <c r="BS419" s="1599"/>
      <c r="BT419" s="1600"/>
      <c r="BU419" s="433"/>
      <c r="BV419" s="433"/>
      <c r="BW419" s="433"/>
      <c r="BX419" s="433"/>
      <c r="BY419" s="433"/>
      <c r="BZ419" s="433"/>
      <c r="CA419" s="433"/>
      <c r="CB419" s="433"/>
      <c r="CC419" s="433"/>
      <c r="CD419" s="433"/>
      <c r="CE419" s="433"/>
      <c r="CF419" s="443"/>
      <c r="CS419" s="432"/>
      <c r="CT419" s="433"/>
      <c r="CU419" s="433"/>
      <c r="CV419" s="433"/>
      <c r="CW419" s="433"/>
      <c r="CX419" s="433"/>
      <c r="CY419" s="433"/>
      <c r="CZ419" s="433"/>
      <c r="DA419" s="433"/>
      <c r="DB419" s="433"/>
      <c r="DC419" s="433"/>
      <c r="DD419" s="433"/>
      <c r="DE419" s="1598"/>
      <c r="DF419" s="1599"/>
      <c r="DG419" s="1599"/>
      <c r="DH419" s="1599"/>
      <c r="DI419" s="1599"/>
      <c r="DJ419" s="1599"/>
      <c r="DK419" s="1599"/>
      <c r="DL419" s="1599"/>
      <c r="DM419" s="1599"/>
      <c r="DN419" s="1599"/>
      <c r="DO419" s="1599"/>
      <c r="DP419" s="1599"/>
      <c r="DQ419" s="1599"/>
      <c r="DR419" s="1599"/>
      <c r="DS419" s="1599"/>
      <c r="DT419" s="1599"/>
      <c r="DU419" s="1599"/>
      <c r="DV419" s="1599"/>
      <c r="DW419" s="1599"/>
      <c r="DX419" s="1599"/>
      <c r="DY419" s="1599"/>
      <c r="DZ419" s="1599"/>
      <c r="EA419" s="1599"/>
      <c r="EB419" s="1599"/>
      <c r="EC419" s="1599"/>
      <c r="ED419" s="1599"/>
      <c r="EE419" s="1599"/>
      <c r="EF419" s="1599"/>
      <c r="EG419" s="1599"/>
      <c r="EH419" s="1599"/>
      <c r="EI419" s="1599"/>
      <c r="EJ419" s="1599"/>
      <c r="EK419" s="1599"/>
      <c r="EL419" s="1599"/>
      <c r="EM419" s="1599"/>
      <c r="EN419" s="1599"/>
      <c r="EO419" s="1599"/>
      <c r="EP419" s="1599"/>
      <c r="EQ419" s="1599"/>
      <c r="ER419" s="1599"/>
      <c r="ES419" s="1599"/>
      <c r="ET419" s="1599"/>
      <c r="EU419" s="1599"/>
      <c r="EV419" s="1599"/>
      <c r="EW419" s="1599"/>
      <c r="EX419" s="1599"/>
      <c r="EY419" s="1599"/>
      <c r="EZ419" s="1599"/>
      <c r="FA419" s="1599"/>
      <c r="FB419" s="1599"/>
      <c r="FC419" s="1599"/>
      <c r="FD419" s="1599"/>
      <c r="FE419" s="1599"/>
      <c r="FF419" s="1599"/>
      <c r="FG419" s="1599"/>
      <c r="FH419" s="1599"/>
      <c r="FI419" s="1599"/>
      <c r="FJ419" s="1600"/>
      <c r="FK419" s="433"/>
      <c r="FL419" s="433"/>
      <c r="FM419" s="433"/>
      <c r="FN419" s="433"/>
      <c r="FO419" s="433"/>
      <c r="FP419" s="433"/>
      <c r="FQ419" s="433"/>
      <c r="FR419" s="433"/>
      <c r="FS419" s="433"/>
      <c r="FT419" s="433"/>
      <c r="FU419" s="433"/>
      <c r="FV419" s="443"/>
    </row>
    <row r="420" spans="3:199" s="431" customFormat="1" ht="3.75" customHeight="1" x14ac:dyDescent="0.15">
      <c r="C420" s="432"/>
      <c r="D420" s="433"/>
      <c r="E420" s="433"/>
      <c r="F420" s="433"/>
      <c r="G420" s="433"/>
      <c r="H420" s="433"/>
      <c r="I420" s="433"/>
      <c r="J420" s="433"/>
      <c r="K420" s="433"/>
      <c r="L420" s="433"/>
      <c r="M420" s="433"/>
      <c r="N420" s="433"/>
      <c r="O420" s="1598"/>
      <c r="P420" s="1599"/>
      <c r="Q420" s="1599"/>
      <c r="R420" s="1599"/>
      <c r="S420" s="1599"/>
      <c r="T420" s="1599"/>
      <c r="U420" s="1599"/>
      <c r="V420" s="1599"/>
      <c r="W420" s="1599"/>
      <c r="X420" s="1599"/>
      <c r="Y420" s="1599"/>
      <c r="Z420" s="1599"/>
      <c r="AA420" s="1599"/>
      <c r="AB420" s="1599"/>
      <c r="AC420" s="1599"/>
      <c r="AD420" s="1599"/>
      <c r="AE420" s="1599"/>
      <c r="AF420" s="1599"/>
      <c r="AG420" s="1599"/>
      <c r="AH420" s="1599"/>
      <c r="AI420" s="1599"/>
      <c r="AJ420" s="1599"/>
      <c r="AK420" s="1599"/>
      <c r="AL420" s="1599"/>
      <c r="AM420" s="1599"/>
      <c r="AN420" s="1599"/>
      <c r="AO420" s="1599"/>
      <c r="AP420" s="1599"/>
      <c r="AQ420" s="1599"/>
      <c r="AR420" s="1599"/>
      <c r="AS420" s="1599"/>
      <c r="AT420" s="1599"/>
      <c r="AU420" s="1599"/>
      <c r="AV420" s="1599"/>
      <c r="AW420" s="1599"/>
      <c r="AX420" s="1599"/>
      <c r="AY420" s="1599"/>
      <c r="AZ420" s="1599"/>
      <c r="BA420" s="1599"/>
      <c r="BB420" s="1599"/>
      <c r="BC420" s="1599"/>
      <c r="BD420" s="1599"/>
      <c r="BE420" s="1599"/>
      <c r="BF420" s="1599"/>
      <c r="BG420" s="1599"/>
      <c r="BH420" s="1599"/>
      <c r="BI420" s="1599"/>
      <c r="BJ420" s="1599"/>
      <c r="BK420" s="1599"/>
      <c r="BL420" s="1599"/>
      <c r="BM420" s="1599"/>
      <c r="BN420" s="1599"/>
      <c r="BO420" s="1599"/>
      <c r="BP420" s="1599"/>
      <c r="BQ420" s="1599"/>
      <c r="BR420" s="1599"/>
      <c r="BS420" s="1599"/>
      <c r="BT420" s="1600"/>
      <c r="BU420" s="433"/>
      <c r="BV420" s="433"/>
      <c r="BW420" s="433"/>
      <c r="BX420" s="433"/>
      <c r="BY420" s="433"/>
      <c r="BZ420" s="433"/>
      <c r="CA420" s="433"/>
      <c r="CB420" s="433"/>
      <c r="CC420" s="433"/>
      <c r="CD420" s="433"/>
      <c r="CE420" s="433"/>
      <c r="CF420" s="443"/>
      <c r="CS420" s="432"/>
      <c r="CT420" s="433"/>
      <c r="CU420" s="433"/>
      <c r="CV420" s="433"/>
      <c r="CW420" s="433"/>
      <c r="CX420" s="433"/>
      <c r="CY420" s="433"/>
      <c r="CZ420" s="433"/>
      <c r="DA420" s="433"/>
      <c r="DB420" s="433"/>
      <c r="DC420" s="433"/>
      <c r="DD420" s="433"/>
      <c r="DE420" s="1598"/>
      <c r="DF420" s="1599"/>
      <c r="DG420" s="1599"/>
      <c r="DH420" s="1599"/>
      <c r="DI420" s="1599"/>
      <c r="DJ420" s="1599"/>
      <c r="DK420" s="1599"/>
      <c r="DL420" s="1599"/>
      <c r="DM420" s="1599"/>
      <c r="DN420" s="1599"/>
      <c r="DO420" s="1599"/>
      <c r="DP420" s="1599"/>
      <c r="DQ420" s="1599"/>
      <c r="DR420" s="1599"/>
      <c r="DS420" s="1599"/>
      <c r="DT420" s="1599"/>
      <c r="DU420" s="1599"/>
      <c r="DV420" s="1599"/>
      <c r="DW420" s="1599"/>
      <c r="DX420" s="1599"/>
      <c r="DY420" s="1599"/>
      <c r="DZ420" s="1599"/>
      <c r="EA420" s="1599"/>
      <c r="EB420" s="1599"/>
      <c r="EC420" s="1599"/>
      <c r="ED420" s="1599"/>
      <c r="EE420" s="1599"/>
      <c r="EF420" s="1599"/>
      <c r="EG420" s="1599"/>
      <c r="EH420" s="1599"/>
      <c r="EI420" s="1599"/>
      <c r="EJ420" s="1599"/>
      <c r="EK420" s="1599"/>
      <c r="EL420" s="1599"/>
      <c r="EM420" s="1599"/>
      <c r="EN420" s="1599"/>
      <c r="EO420" s="1599"/>
      <c r="EP420" s="1599"/>
      <c r="EQ420" s="1599"/>
      <c r="ER420" s="1599"/>
      <c r="ES420" s="1599"/>
      <c r="ET420" s="1599"/>
      <c r="EU420" s="1599"/>
      <c r="EV420" s="1599"/>
      <c r="EW420" s="1599"/>
      <c r="EX420" s="1599"/>
      <c r="EY420" s="1599"/>
      <c r="EZ420" s="1599"/>
      <c r="FA420" s="1599"/>
      <c r="FB420" s="1599"/>
      <c r="FC420" s="1599"/>
      <c r="FD420" s="1599"/>
      <c r="FE420" s="1599"/>
      <c r="FF420" s="1599"/>
      <c r="FG420" s="1599"/>
      <c r="FH420" s="1599"/>
      <c r="FI420" s="1599"/>
      <c r="FJ420" s="1600"/>
      <c r="FK420" s="433"/>
      <c r="FL420" s="433"/>
      <c r="FM420" s="433"/>
      <c r="FN420" s="433"/>
      <c r="FO420" s="433"/>
      <c r="FP420" s="433"/>
      <c r="FQ420" s="433"/>
      <c r="FR420" s="433"/>
      <c r="FS420" s="433"/>
      <c r="FT420" s="433"/>
      <c r="FU420" s="433"/>
      <c r="FV420" s="443"/>
    </row>
    <row r="421" spans="3:199" s="431" customFormat="1" ht="3.75" customHeight="1" x14ac:dyDescent="0.15">
      <c r="C421" s="432"/>
      <c r="D421" s="433"/>
      <c r="E421" s="433"/>
      <c r="F421" s="433"/>
      <c r="G421" s="433"/>
      <c r="H421" s="433"/>
      <c r="I421" s="433"/>
      <c r="J421" s="433"/>
      <c r="K421" s="433"/>
      <c r="L421" s="433"/>
      <c r="M421" s="433"/>
      <c r="N421" s="433"/>
      <c r="O421" s="1598"/>
      <c r="P421" s="1599"/>
      <c r="Q421" s="1599"/>
      <c r="R421" s="1599"/>
      <c r="S421" s="1599"/>
      <c r="T421" s="1599"/>
      <c r="U421" s="1599"/>
      <c r="V421" s="1599"/>
      <c r="W421" s="1599"/>
      <c r="X421" s="1599"/>
      <c r="Y421" s="1599"/>
      <c r="Z421" s="1599"/>
      <c r="AA421" s="1599"/>
      <c r="AB421" s="1599"/>
      <c r="AC421" s="1599"/>
      <c r="AD421" s="1599"/>
      <c r="AE421" s="1599"/>
      <c r="AF421" s="1599"/>
      <c r="AG421" s="1599"/>
      <c r="AH421" s="1599"/>
      <c r="AI421" s="1599"/>
      <c r="AJ421" s="1599"/>
      <c r="AK421" s="1599"/>
      <c r="AL421" s="1599"/>
      <c r="AM421" s="1599"/>
      <c r="AN421" s="1599"/>
      <c r="AO421" s="1599"/>
      <c r="AP421" s="1599"/>
      <c r="AQ421" s="1599"/>
      <c r="AR421" s="1599"/>
      <c r="AS421" s="1599"/>
      <c r="AT421" s="1599"/>
      <c r="AU421" s="1599"/>
      <c r="AV421" s="1599"/>
      <c r="AW421" s="1599"/>
      <c r="AX421" s="1599"/>
      <c r="AY421" s="1599"/>
      <c r="AZ421" s="1599"/>
      <c r="BA421" s="1599"/>
      <c r="BB421" s="1599"/>
      <c r="BC421" s="1599"/>
      <c r="BD421" s="1599"/>
      <c r="BE421" s="1599"/>
      <c r="BF421" s="1599"/>
      <c r="BG421" s="1599"/>
      <c r="BH421" s="1599"/>
      <c r="BI421" s="1599"/>
      <c r="BJ421" s="1599"/>
      <c r="BK421" s="1599"/>
      <c r="BL421" s="1599"/>
      <c r="BM421" s="1599"/>
      <c r="BN421" s="1599"/>
      <c r="BO421" s="1599"/>
      <c r="BP421" s="1599"/>
      <c r="BQ421" s="1599"/>
      <c r="BR421" s="1599"/>
      <c r="BS421" s="1599"/>
      <c r="BT421" s="1600"/>
      <c r="BU421" s="433"/>
      <c r="BV421" s="433"/>
      <c r="BW421" s="433"/>
      <c r="BX421" s="433"/>
      <c r="BY421" s="433"/>
      <c r="BZ421" s="433"/>
      <c r="CA421" s="433"/>
      <c r="CB421" s="433"/>
      <c r="CC421" s="433"/>
      <c r="CD421" s="433"/>
      <c r="CE421" s="433"/>
      <c r="CF421" s="443"/>
      <c r="CS421" s="432"/>
      <c r="CT421" s="433"/>
      <c r="CU421" s="433"/>
      <c r="CV421" s="433"/>
      <c r="CW421" s="433"/>
      <c r="CX421" s="433"/>
      <c r="CY421" s="433"/>
      <c r="CZ421" s="433"/>
      <c r="DA421" s="433"/>
      <c r="DB421" s="433"/>
      <c r="DC421" s="433"/>
      <c r="DD421" s="433"/>
      <c r="DE421" s="1598"/>
      <c r="DF421" s="1599"/>
      <c r="DG421" s="1599"/>
      <c r="DH421" s="1599"/>
      <c r="DI421" s="1599"/>
      <c r="DJ421" s="1599"/>
      <c r="DK421" s="1599"/>
      <c r="DL421" s="1599"/>
      <c r="DM421" s="1599"/>
      <c r="DN421" s="1599"/>
      <c r="DO421" s="1599"/>
      <c r="DP421" s="1599"/>
      <c r="DQ421" s="1599"/>
      <c r="DR421" s="1599"/>
      <c r="DS421" s="1599"/>
      <c r="DT421" s="1599"/>
      <c r="DU421" s="1599"/>
      <c r="DV421" s="1599"/>
      <c r="DW421" s="1599"/>
      <c r="DX421" s="1599"/>
      <c r="DY421" s="1599"/>
      <c r="DZ421" s="1599"/>
      <c r="EA421" s="1599"/>
      <c r="EB421" s="1599"/>
      <c r="EC421" s="1599"/>
      <c r="ED421" s="1599"/>
      <c r="EE421" s="1599"/>
      <c r="EF421" s="1599"/>
      <c r="EG421" s="1599"/>
      <c r="EH421" s="1599"/>
      <c r="EI421" s="1599"/>
      <c r="EJ421" s="1599"/>
      <c r="EK421" s="1599"/>
      <c r="EL421" s="1599"/>
      <c r="EM421" s="1599"/>
      <c r="EN421" s="1599"/>
      <c r="EO421" s="1599"/>
      <c r="EP421" s="1599"/>
      <c r="EQ421" s="1599"/>
      <c r="ER421" s="1599"/>
      <c r="ES421" s="1599"/>
      <c r="ET421" s="1599"/>
      <c r="EU421" s="1599"/>
      <c r="EV421" s="1599"/>
      <c r="EW421" s="1599"/>
      <c r="EX421" s="1599"/>
      <c r="EY421" s="1599"/>
      <c r="EZ421" s="1599"/>
      <c r="FA421" s="1599"/>
      <c r="FB421" s="1599"/>
      <c r="FC421" s="1599"/>
      <c r="FD421" s="1599"/>
      <c r="FE421" s="1599"/>
      <c r="FF421" s="1599"/>
      <c r="FG421" s="1599"/>
      <c r="FH421" s="1599"/>
      <c r="FI421" s="1599"/>
      <c r="FJ421" s="1600"/>
      <c r="FK421" s="433"/>
      <c r="FL421" s="433"/>
      <c r="FM421" s="433"/>
      <c r="FN421" s="433"/>
      <c r="FO421" s="433"/>
      <c r="FP421" s="433"/>
      <c r="FQ421" s="433"/>
      <c r="FR421" s="433"/>
      <c r="FS421" s="433"/>
      <c r="FT421" s="433"/>
      <c r="FU421" s="433"/>
      <c r="FV421" s="443"/>
    </row>
    <row r="422" spans="3:199" s="431" customFormat="1" ht="3.75" customHeight="1" x14ac:dyDescent="0.15">
      <c r="C422" s="432"/>
      <c r="D422" s="433"/>
      <c r="E422" s="433"/>
      <c r="F422" s="433"/>
      <c r="G422" s="433"/>
      <c r="H422" s="433"/>
      <c r="I422" s="433"/>
      <c r="J422" s="433"/>
      <c r="K422" s="433"/>
      <c r="L422" s="433"/>
      <c r="M422" s="433"/>
      <c r="N422" s="433"/>
      <c r="O422" s="1598"/>
      <c r="P422" s="1599"/>
      <c r="Q422" s="1599"/>
      <c r="R422" s="1599"/>
      <c r="S422" s="1599"/>
      <c r="T422" s="1599"/>
      <c r="U422" s="1599"/>
      <c r="V422" s="1599"/>
      <c r="W422" s="1599"/>
      <c r="X422" s="1599"/>
      <c r="Y422" s="1599"/>
      <c r="Z422" s="1599"/>
      <c r="AA422" s="1599"/>
      <c r="AB422" s="1599"/>
      <c r="AC422" s="1599"/>
      <c r="AD422" s="1599"/>
      <c r="AE422" s="1599"/>
      <c r="AF422" s="1599"/>
      <c r="AG422" s="1599"/>
      <c r="AH422" s="1599"/>
      <c r="AI422" s="1599"/>
      <c r="AJ422" s="1599"/>
      <c r="AK422" s="1599"/>
      <c r="AL422" s="1599"/>
      <c r="AM422" s="1599"/>
      <c r="AN422" s="1599"/>
      <c r="AO422" s="1599"/>
      <c r="AP422" s="1599"/>
      <c r="AQ422" s="1599"/>
      <c r="AR422" s="1599"/>
      <c r="AS422" s="1599"/>
      <c r="AT422" s="1599"/>
      <c r="AU422" s="1599"/>
      <c r="AV422" s="1599"/>
      <c r="AW422" s="1599"/>
      <c r="AX422" s="1599"/>
      <c r="AY422" s="1599"/>
      <c r="AZ422" s="1599"/>
      <c r="BA422" s="1599"/>
      <c r="BB422" s="1599"/>
      <c r="BC422" s="1599"/>
      <c r="BD422" s="1599"/>
      <c r="BE422" s="1599"/>
      <c r="BF422" s="1599"/>
      <c r="BG422" s="1599"/>
      <c r="BH422" s="1599"/>
      <c r="BI422" s="1599"/>
      <c r="BJ422" s="1599"/>
      <c r="BK422" s="1599"/>
      <c r="BL422" s="1599"/>
      <c r="BM422" s="1599"/>
      <c r="BN422" s="1599"/>
      <c r="BO422" s="1599"/>
      <c r="BP422" s="1599"/>
      <c r="BQ422" s="1599"/>
      <c r="BR422" s="1599"/>
      <c r="BS422" s="1599"/>
      <c r="BT422" s="1600"/>
      <c r="BU422" s="433"/>
      <c r="BV422" s="433"/>
      <c r="BW422" s="433"/>
      <c r="BX422" s="433"/>
      <c r="BY422" s="433"/>
      <c r="BZ422" s="433"/>
      <c r="CA422" s="433"/>
      <c r="CB422" s="433"/>
      <c r="CC422" s="433"/>
      <c r="CD422" s="433"/>
      <c r="CE422" s="433"/>
      <c r="CF422" s="443"/>
      <c r="CS422" s="432"/>
      <c r="CT422" s="433"/>
      <c r="CU422" s="433"/>
      <c r="CV422" s="433"/>
      <c r="CW422" s="433"/>
      <c r="CX422" s="433"/>
      <c r="CY422" s="433"/>
      <c r="CZ422" s="433"/>
      <c r="DA422" s="433"/>
      <c r="DB422" s="433"/>
      <c r="DC422" s="433"/>
      <c r="DD422" s="433"/>
      <c r="DE422" s="1598"/>
      <c r="DF422" s="1599"/>
      <c r="DG422" s="1599"/>
      <c r="DH422" s="1599"/>
      <c r="DI422" s="1599"/>
      <c r="DJ422" s="1599"/>
      <c r="DK422" s="1599"/>
      <c r="DL422" s="1599"/>
      <c r="DM422" s="1599"/>
      <c r="DN422" s="1599"/>
      <c r="DO422" s="1599"/>
      <c r="DP422" s="1599"/>
      <c r="DQ422" s="1599"/>
      <c r="DR422" s="1599"/>
      <c r="DS422" s="1599"/>
      <c r="DT422" s="1599"/>
      <c r="DU422" s="1599"/>
      <c r="DV422" s="1599"/>
      <c r="DW422" s="1599"/>
      <c r="DX422" s="1599"/>
      <c r="DY422" s="1599"/>
      <c r="DZ422" s="1599"/>
      <c r="EA422" s="1599"/>
      <c r="EB422" s="1599"/>
      <c r="EC422" s="1599"/>
      <c r="ED422" s="1599"/>
      <c r="EE422" s="1599"/>
      <c r="EF422" s="1599"/>
      <c r="EG422" s="1599"/>
      <c r="EH422" s="1599"/>
      <c r="EI422" s="1599"/>
      <c r="EJ422" s="1599"/>
      <c r="EK422" s="1599"/>
      <c r="EL422" s="1599"/>
      <c r="EM422" s="1599"/>
      <c r="EN422" s="1599"/>
      <c r="EO422" s="1599"/>
      <c r="EP422" s="1599"/>
      <c r="EQ422" s="1599"/>
      <c r="ER422" s="1599"/>
      <c r="ES422" s="1599"/>
      <c r="ET422" s="1599"/>
      <c r="EU422" s="1599"/>
      <c r="EV422" s="1599"/>
      <c r="EW422" s="1599"/>
      <c r="EX422" s="1599"/>
      <c r="EY422" s="1599"/>
      <c r="EZ422" s="1599"/>
      <c r="FA422" s="1599"/>
      <c r="FB422" s="1599"/>
      <c r="FC422" s="1599"/>
      <c r="FD422" s="1599"/>
      <c r="FE422" s="1599"/>
      <c r="FF422" s="1599"/>
      <c r="FG422" s="1599"/>
      <c r="FH422" s="1599"/>
      <c r="FI422" s="1599"/>
      <c r="FJ422" s="1600"/>
      <c r="FK422" s="433"/>
      <c r="FL422" s="433"/>
      <c r="FM422" s="433"/>
      <c r="FN422" s="433"/>
      <c r="FO422" s="433"/>
      <c r="FP422" s="433"/>
      <c r="FQ422" s="433"/>
      <c r="FR422" s="433"/>
      <c r="FS422" s="433"/>
      <c r="FT422" s="433"/>
      <c r="FU422" s="433"/>
      <c r="FV422" s="443"/>
    </row>
    <row r="423" spans="3:199" s="431" customFormat="1" ht="3.75" customHeight="1" x14ac:dyDescent="0.15">
      <c r="C423" s="432"/>
      <c r="D423" s="433"/>
      <c r="E423" s="433"/>
      <c r="F423" s="433"/>
      <c r="G423" s="433"/>
      <c r="H423" s="433"/>
      <c r="I423" s="433"/>
      <c r="J423" s="433"/>
      <c r="K423" s="433"/>
      <c r="L423" s="433"/>
      <c r="M423" s="433"/>
      <c r="N423" s="433"/>
      <c r="O423" s="1598"/>
      <c r="P423" s="1599"/>
      <c r="Q423" s="1599"/>
      <c r="R423" s="1599"/>
      <c r="S423" s="1599"/>
      <c r="T423" s="1599"/>
      <c r="U423" s="1599"/>
      <c r="V423" s="1599"/>
      <c r="W423" s="1599"/>
      <c r="X423" s="1599"/>
      <c r="Y423" s="1599"/>
      <c r="Z423" s="1599"/>
      <c r="AA423" s="1599"/>
      <c r="AB423" s="1599"/>
      <c r="AC423" s="1599"/>
      <c r="AD423" s="1599"/>
      <c r="AE423" s="1599"/>
      <c r="AF423" s="1599"/>
      <c r="AG423" s="1599"/>
      <c r="AH423" s="1599"/>
      <c r="AI423" s="1599"/>
      <c r="AJ423" s="1599"/>
      <c r="AK423" s="1599"/>
      <c r="AL423" s="1599"/>
      <c r="AM423" s="1599"/>
      <c r="AN423" s="1599"/>
      <c r="AO423" s="1599"/>
      <c r="AP423" s="1599"/>
      <c r="AQ423" s="1599"/>
      <c r="AR423" s="1599"/>
      <c r="AS423" s="1599"/>
      <c r="AT423" s="1599"/>
      <c r="AU423" s="1599"/>
      <c r="AV423" s="1599"/>
      <c r="AW423" s="1599"/>
      <c r="AX423" s="1599"/>
      <c r="AY423" s="1599"/>
      <c r="AZ423" s="1599"/>
      <c r="BA423" s="1599"/>
      <c r="BB423" s="1599"/>
      <c r="BC423" s="1599"/>
      <c r="BD423" s="1599"/>
      <c r="BE423" s="1599"/>
      <c r="BF423" s="1599"/>
      <c r="BG423" s="1599"/>
      <c r="BH423" s="1599"/>
      <c r="BI423" s="1599"/>
      <c r="BJ423" s="1599"/>
      <c r="BK423" s="1599"/>
      <c r="BL423" s="1599"/>
      <c r="BM423" s="1599"/>
      <c r="BN423" s="1599"/>
      <c r="BO423" s="1599"/>
      <c r="BP423" s="1599"/>
      <c r="BQ423" s="1599"/>
      <c r="BR423" s="1599"/>
      <c r="BS423" s="1599"/>
      <c r="BT423" s="1600"/>
      <c r="BU423" s="433"/>
      <c r="BV423" s="433"/>
      <c r="BW423" s="433"/>
      <c r="BX423" s="433"/>
      <c r="BY423" s="433"/>
      <c r="BZ423" s="433"/>
      <c r="CA423" s="433"/>
      <c r="CB423" s="433"/>
      <c r="CC423" s="433"/>
      <c r="CD423" s="433"/>
      <c r="CE423" s="433"/>
      <c r="CF423" s="443"/>
      <c r="CS423" s="432"/>
      <c r="CT423" s="433"/>
      <c r="CU423" s="433"/>
      <c r="CV423" s="433"/>
      <c r="CW423" s="433"/>
      <c r="CX423" s="433"/>
      <c r="CY423" s="433"/>
      <c r="CZ423" s="433"/>
      <c r="DA423" s="433"/>
      <c r="DB423" s="433"/>
      <c r="DC423" s="433"/>
      <c r="DD423" s="433"/>
      <c r="DE423" s="1598"/>
      <c r="DF423" s="1599"/>
      <c r="DG423" s="1599"/>
      <c r="DH423" s="1599"/>
      <c r="DI423" s="1599"/>
      <c r="DJ423" s="1599"/>
      <c r="DK423" s="1599"/>
      <c r="DL423" s="1599"/>
      <c r="DM423" s="1599"/>
      <c r="DN423" s="1599"/>
      <c r="DO423" s="1599"/>
      <c r="DP423" s="1599"/>
      <c r="DQ423" s="1599"/>
      <c r="DR423" s="1599"/>
      <c r="DS423" s="1599"/>
      <c r="DT423" s="1599"/>
      <c r="DU423" s="1599"/>
      <c r="DV423" s="1599"/>
      <c r="DW423" s="1599"/>
      <c r="DX423" s="1599"/>
      <c r="DY423" s="1599"/>
      <c r="DZ423" s="1599"/>
      <c r="EA423" s="1599"/>
      <c r="EB423" s="1599"/>
      <c r="EC423" s="1599"/>
      <c r="ED423" s="1599"/>
      <c r="EE423" s="1599"/>
      <c r="EF423" s="1599"/>
      <c r="EG423" s="1599"/>
      <c r="EH423" s="1599"/>
      <c r="EI423" s="1599"/>
      <c r="EJ423" s="1599"/>
      <c r="EK423" s="1599"/>
      <c r="EL423" s="1599"/>
      <c r="EM423" s="1599"/>
      <c r="EN423" s="1599"/>
      <c r="EO423" s="1599"/>
      <c r="EP423" s="1599"/>
      <c r="EQ423" s="1599"/>
      <c r="ER423" s="1599"/>
      <c r="ES423" s="1599"/>
      <c r="ET423" s="1599"/>
      <c r="EU423" s="1599"/>
      <c r="EV423" s="1599"/>
      <c r="EW423" s="1599"/>
      <c r="EX423" s="1599"/>
      <c r="EY423" s="1599"/>
      <c r="EZ423" s="1599"/>
      <c r="FA423" s="1599"/>
      <c r="FB423" s="1599"/>
      <c r="FC423" s="1599"/>
      <c r="FD423" s="1599"/>
      <c r="FE423" s="1599"/>
      <c r="FF423" s="1599"/>
      <c r="FG423" s="1599"/>
      <c r="FH423" s="1599"/>
      <c r="FI423" s="1599"/>
      <c r="FJ423" s="1600"/>
      <c r="FK423" s="433"/>
      <c r="FL423" s="433"/>
      <c r="FM423" s="433"/>
      <c r="FN423" s="433"/>
      <c r="FO423" s="433"/>
      <c r="FP423" s="433"/>
      <c r="FQ423" s="433"/>
      <c r="FR423" s="433"/>
      <c r="FS423" s="433"/>
      <c r="FT423" s="433"/>
      <c r="FU423" s="433"/>
      <c r="FV423" s="443"/>
    </row>
    <row r="424" spans="3:199" s="431" customFormat="1" ht="3.75" customHeight="1" x14ac:dyDescent="0.15">
      <c r="C424" s="432"/>
      <c r="D424" s="433"/>
      <c r="E424" s="433"/>
      <c r="F424" s="433"/>
      <c r="G424" s="433"/>
      <c r="H424" s="433"/>
      <c r="I424" s="433"/>
      <c r="J424" s="433"/>
      <c r="K424" s="433"/>
      <c r="L424" s="433"/>
      <c r="M424" s="433"/>
      <c r="N424" s="433"/>
      <c r="O424" s="1598"/>
      <c r="P424" s="1599"/>
      <c r="Q424" s="1599"/>
      <c r="R424" s="1599"/>
      <c r="S424" s="1599"/>
      <c r="T424" s="1599"/>
      <c r="U424" s="1599"/>
      <c r="V424" s="1599"/>
      <c r="W424" s="1599"/>
      <c r="X424" s="1599"/>
      <c r="Y424" s="1599"/>
      <c r="Z424" s="1599"/>
      <c r="AA424" s="1599"/>
      <c r="AB424" s="1599"/>
      <c r="AC424" s="1599"/>
      <c r="AD424" s="1599"/>
      <c r="AE424" s="1599"/>
      <c r="AF424" s="1599"/>
      <c r="AG424" s="1599"/>
      <c r="AH424" s="1599"/>
      <c r="AI424" s="1599"/>
      <c r="AJ424" s="1599"/>
      <c r="AK424" s="1599"/>
      <c r="AL424" s="1599"/>
      <c r="AM424" s="1599"/>
      <c r="AN424" s="1599"/>
      <c r="AO424" s="1599"/>
      <c r="AP424" s="1599"/>
      <c r="AQ424" s="1599"/>
      <c r="AR424" s="1599"/>
      <c r="AS424" s="1599"/>
      <c r="AT424" s="1599"/>
      <c r="AU424" s="1599"/>
      <c r="AV424" s="1599"/>
      <c r="AW424" s="1599"/>
      <c r="AX424" s="1599"/>
      <c r="AY424" s="1599"/>
      <c r="AZ424" s="1599"/>
      <c r="BA424" s="1599"/>
      <c r="BB424" s="1599"/>
      <c r="BC424" s="1599"/>
      <c r="BD424" s="1599"/>
      <c r="BE424" s="1599"/>
      <c r="BF424" s="1599"/>
      <c r="BG424" s="1599"/>
      <c r="BH424" s="1599"/>
      <c r="BI424" s="1599"/>
      <c r="BJ424" s="1599"/>
      <c r="BK424" s="1599"/>
      <c r="BL424" s="1599"/>
      <c r="BM424" s="1599"/>
      <c r="BN424" s="1599"/>
      <c r="BO424" s="1599"/>
      <c r="BP424" s="1599"/>
      <c r="BQ424" s="1599"/>
      <c r="BR424" s="1599"/>
      <c r="BS424" s="1599"/>
      <c r="BT424" s="1600"/>
      <c r="BU424" s="433"/>
      <c r="BV424" s="433"/>
      <c r="BW424" s="433"/>
      <c r="BX424" s="433"/>
      <c r="BY424" s="433"/>
      <c r="BZ424" s="433"/>
      <c r="CA424" s="433"/>
      <c r="CB424" s="433"/>
      <c r="CC424" s="433"/>
      <c r="CD424" s="433"/>
      <c r="CE424" s="433"/>
      <c r="CF424" s="443"/>
      <c r="CS424" s="432"/>
      <c r="CT424" s="433"/>
      <c r="CU424" s="433"/>
      <c r="CV424" s="433"/>
      <c r="CW424" s="433"/>
      <c r="CX424" s="433"/>
      <c r="CY424" s="433"/>
      <c r="CZ424" s="433"/>
      <c r="DA424" s="433"/>
      <c r="DB424" s="433"/>
      <c r="DC424" s="433"/>
      <c r="DD424" s="433"/>
      <c r="DE424" s="1598"/>
      <c r="DF424" s="1599"/>
      <c r="DG424" s="1599"/>
      <c r="DH424" s="1599"/>
      <c r="DI424" s="1599"/>
      <c r="DJ424" s="1599"/>
      <c r="DK424" s="1599"/>
      <c r="DL424" s="1599"/>
      <c r="DM424" s="1599"/>
      <c r="DN424" s="1599"/>
      <c r="DO424" s="1599"/>
      <c r="DP424" s="1599"/>
      <c r="DQ424" s="1599"/>
      <c r="DR424" s="1599"/>
      <c r="DS424" s="1599"/>
      <c r="DT424" s="1599"/>
      <c r="DU424" s="1599"/>
      <c r="DV424" s="1599"/>
      <c r="DW424" s="1599"/>
      <c r="DX424" s="1599"/>
      <c r="DY424" s="1599"/>
      <c r="DZ424" s="1599"/>
      <c r="EA424" s="1599"/>
      <c r="EB424" s="1599"/>
      <c r="EC424" s="1599"/>
      <c r="ED424" s="1599"/>
      <c r="EE424" s="1599"/>
      <c r="EF424" s="1599"/>
      <c r="EG424" s="1599"/>
      <c r="EH424" s="1599"/>
      <c r="EI424" s="1599"/>
      <c r="EJ424" s="1599"/>
      <c r="EK424" s="1599"/>
      <c r="EL424" s="1599"/>
      <c r="EM424" s="1599"/>
      <c r="EN424" s="1599"/>
      <c r="EO424" s="1599"/>
      <c r="EP424" s="1599"/>
      <c r="EQ424" s="1599"/>
      <c r="ER424" s="1599"/>
      <c r="ES424" s="1599"/>
      <c r="ET424" s="1599"/>
      <c r="EU424" s="1599"/>
      <c r="EV424" s="1599"/>
      <c r="EW424" s="1599"/>
      <c r="EX424" s="1599"/>
      <c r="EY424" s="1599"/>
      <c r="EZ424" s="1599"/>
      <c r="FA424" s="1599"/>
      <c r="FB424" s="1599"/>
      <c r="FC424" s="1599"/>
      <c r="FD424" s="1599"/>
      <c r="FE424" s="1599"/>
      <c r="FF424" s="1599"/>
      <c r="FG424" s="1599"/>
      <c r="FH424" s="1599"/>
      <c r="FI424" s="1599"/>
      <c r="FJ424" s="1600"/>
      <c r="FK424" s="433"/>
      <c r="FL424" s="433"/>
      <c r="FM424" s="433"/>
      <c r="FN424" s="433"/>
      <c r="FO424" s="433"/>
      <c r="FP424" s="433"/>
      <c r="FQ424" s="433"/>
      <c r="FR424" s="433"/>
      <c r="FS424" s="433"/>
      <c r="FT424" s="433"/>
      <c r="FU424" s="433"/>
      <c r="FV424" s="443"/>
    </row>
    <row r="425" spans="3:199" s="431" customFormat="1" ht="3.75" customHeight="1" x14ac:dyDescent="0.15">
      <c r="C425" s="432"/>
      <c r="D425" s="433"/>
      <c r="E425" s="433"/>
      <c r="F425" s="433"/>
      <c r="G425" s="433"/>
      <c r="H425" s="433"/>
      <c r="I425" s="433"/>
      <c r="J425" s="433"/>
      <c r="K425" s="433"/>
      <c r="L425" s="433"/>
      <c r="M425" s="433"/>
      <c r="N425" s="433"/>
      <c r="O425" s="1598"/>
      <c r="P425" s="1599"/>
      <c r="Q425" s="1599"/>
      <c r="R425" s="1599"/>
      <c r="S425" s="1599"/>
      <c r="T425" s="1599"/>
      <c r="U425" s="1599"/>
      <c r="V425" s="1599"/>
      <c r="W425" s="1599"/>
      <c r="X425" s="1599"/>
      <c r="Y425" s="1599"/>
      <c r="Z425" s="1599"/>
      <c r="AA425" s="1599"/>
      <c r="AB425" s="1599"/>
      <c r="AC425" s="1599"/>
      <c r="AD425" s="1599"/>
      <c r="AE425" s="1599"/>
      <c r="AF425" s="1599"/>
      <c r="AG425" s="1599"/>
      <c r="AH425" s="1599"/>
      <c r="AI425" s="1599"/>
      <c r="AJ425" s="1599"/>
      <c r="AK425" s="1599"/>
      <c r="AL425" s="1599"/>
      <c r="AM425" s="1599"/>
      <c r="AN425" s="1599"/>
      <c r="AO425" s="1599"/>
      <c r="AP425" s="1599"/>
      <c r="AQ425" s="1599"/>
      <c r="AR425" s="1599"/>
      <c r="AS425" s="1599"/>
      <c r="AT425" s="1599"/>
      <c r="AU425" s="1599"/>
      <c r="AV425" s="1599"/>
      <c r="AW425" s="1599"/>
      <c r="AX425" s="1599"/>
      <c r="AY425" s="1599"/>
      <c r="AZ425" s="1599"/>
      <c r="BA425" s="1599"/>
      <c r="BB425" s="1599"/>
      <c r="BC425" s="1599"/>
      <c r="BD425" s="1599"/>
      <c r="BE425" s="1599"/>
      <c r="BF425" s="1599"/>
      <c r="BG425" s="1599"/>
      <c r="BH425" s="1599"/>
      <c r="BI425" s="1599"/>
      <c r="BJ425" s="1599"/>
      <c r="BK425" s="1599"/>
      <c r="BL425" s="1599"/>
      <c r="BM425" s="1599"/>
      <c r="BN425" s="1599"/>
      <c r="BO425" s="1599"/>
      <c r="BP425" s="1599"/>
      <c r="BQ425" s="1599"/>
      <c r="BR425" s="1599"/>
      <c r="BS425" s="1599"/>
      <c r="BT425" s="1600"/>
      <c r="BU425" s="433"/>
      <c r="BV425" s="433"/>
      <c r="BW425" s="433"/>
      <c r="BX425" s="433"/>
      <c r="BY425" s="433"/>
      <c r="BZ425" s="433"/>
      <c r="CA425" s="433"/>
      <c r="CB425" s="433"/>
      <c r="CC425" s="433"/>
      <c r="CD425" s="433"/>
      <c r="CE425" s="433"/>
      <c r="CF425" s="443"/>
      <c r="CS425" s="432"/>
      <c r="CT425" s="433"/>
      <c r="CU425" s="433"/>
      <c r="CV425" s="433"/>
      <c r="CW425" s="433"/>
      <c r="CX425" s="433"/>
      <c r="CY425" s="433"/>
      <c r="CZ425" s="433"/>
      <c r="DA425" s="433"/>
      <c r="DB425" s="433"/>
      <c r="DC425" s="433"/>
      <c r="DD425" s="433"/>
      <c r="DE425" s="1598"/>
      <c r="DF425" s="1599"/>
      <c r="DG425" s="1599"/>
      <c r="DH425" s="1599"/>
      <c r="DI425" s="1599"/>
      <c r="DJ425" s="1599"/>
      <c r="DK425" s="1599"/>
      <c r="DL425" s="1599"/>
      <c r="DM425" s="1599"/>
      <c r="DN425" s="1599"/>
      <c r="DO425" s="1599"/>
      <c r="DP425" s="1599"/>
      <c r="DQ425" s="1599"/>
      <c r="DR425" s="1599"/>
      <c r="DS425" s="1599"/>
      <c r="DT425" s="1599"/>
      <c r="DU425" s="1599"/>
      <c r="DV425" s="1599"/>
      <c r="DW425" s="1599"/>
      <c r="DX425" s="1599"/>
      <c r="DY425" s="1599"/>
      <c r="DZ425" s="1599"/>
      <c r="EA425" s="1599"/>
      <c r="EB425" s="1599"/>
      <c r="EC425" s="1599"/>
      <c r="ED425" s="1599"/>
      <c r="EE425" s="1599"/>
      <c r="EF425" s="1599"/>
      <c r="EG425" s="1599"/>
      <c r="EH425" s="1599"/>
      <c r="EI425" s="1599"/>
      <c r="EJ425" s="1599"/>
      <c r="EK425" s="1599"/>
      <c r="EL425" s="1599"/>
      <c r="EM425" s="1599"/>
      <c r="EN425" s="1599"/>
      <c r="EO425" s="1599"/>
      <c r="EP425" s="1599"/>
      <c r="EQ425" s="1599"/>
      <c r="ER425" s="1599"/>
      <c r="ES425" s="1599"/>
      <c r="ET425" s="1599"/>
      <c r="EU425" s="1599"/>
      <c r="EV425" s="1599"/>
      <c r="EW425" s="1599"/>
      <c r="EX425" s="1599"/>
      <c r="EY425" s="1599"/>
      <c r="EZ425" s="1599"/>
      <c r="FA425" s="1599"/>
      <c r="FB425" s="1599"/>
      <c r="FC425" s="1599"/>
      <c r="FD425" s="1599"/>
      <c r="FE425" s="1599"/>
      <c r="FF425" s="1599"/>
      <c r="FG425" s="1599"/>
      <c r="FH425" s="1599"/>
      <c r="FI425" s="1599"/>
      <c r="FJ425" s="1600"/>
      <c r="FK425" s="433"/>
      <c r="FL425" s="433"/>
      <c r="FM425" s="433"/>
      <c r="FN425" s="433"/>
      <c r="FO425" s="433"/>
      <c r="FP425" s="433"/>
      <c r="FQ425" s="433"/>
      <c r="FR425" s="433"/>
      <c r="FS425" s="433"/>
      <c r="FT425" s="433"/>
      <c r="FU425" s="433"/>
      <c r="FV425" s="443"/>
    </row>
    <row r="426" spans="3:199" s="431" customFormat="1" ht="3.75" customHeight="1" x14ac:dyDescent="0.15">
      <c r="C426" s="432"/>
      <c r="D426" s="433"/>
      <c r="E426" s="433"/>
      <c r="F426" s="433"/>
      <c r="G426" s="433"/>
      <c r="H426" s="433"/>
      <c r="I426" s="433"/>
      <c r="J426" s="433"/>
      <c r="K426" s="433"/>
      <c r="L426" s="433"/>
      <c r="M426" s="433"/>
      <c r="N426" s="433"/>
      <c r="O426" s="1598"/>
      <c r="P426" s="1599"/>
      <c r="Q426" s="1599"/>
      <c r="R426" s="1599"/>
      <c r="S426" s="1599"/>
      <c r="T426" s="1599"/>
      <c r="U426" s="1599"/>
      <c r="V426" s="1599"/>
      <c r="W426" s="1599"/>
      <c r="X426" s="1599"/>
      <c r="Y426" s="1599"/>
      <c r="Z426" s="1599"/>
      <c r="AA426" s="1599"/>
      <c r="AB426" s="1599"/>
      <c r="AC426" s="1599"/>
      <c r="AD426" s="1599"/>
      <c r="AE426" s="1599"/>
      <c r="AF426" s="1599"/>
      <c r="AG426" s="1599"/>
      <c r="AH426" s="1599"/>
      <c r="AI426" s="1599"/>
      <c r="AJ426" s="1599"/>
      <c r="AK426" s="1599"/>
      <c r="AL426" s="1599"/>
      <c r="AM426" s="1599"/>
      <c r="AN426" s="1599"/>
      <c r="AO426" s="1599"/>
      <c r="AP426" s="1599"/>
      <c r="AQ426" s="1599"/>
      <c r="AR426" s="1599"/>
      <c r="AS426" s="1599"/>
      <c r="AT426" s="1599"/>
      <c r="AU426" s="1599"/>
      <c r="AV426" s="1599"/>
      <c r="AW426" s="1599"/>
      <c r="AX426" s="1599"/>
      <c r="AY426" s="1599"/>
      <c r="AZ426" s="1599"/>
      <c r="BA426" s="1599"/>
      <c r="BB426" s="1599"/>
      <c r="BC426" s="1599"/>
      <c r="BD426" s="1599"/>
      <c r="BE426" s="1599"/>
      <c r="BF426" s="1599"/>
      <c r="BG426" s="1599"/>
      <c r="BH426" s="1599"/>
      <c r="BI426" s="1599"/>
      <c r="BJ426" s="1599"/>
      <c r="BK426" s="1599"/>
      <c r="BL426" s="1599"/>
      <c r="BM426" s="1599"/>
      <c r="BN426" s="1599"/>
      <c r="BO426" s="1599"/>
      <c r="BP426" s="1599"/>
      <c r="BQ426" s="1599"/>
      <c r="BR426" s="1599"/>
      <c r="BS426" s="1599"/>
      <c r="BT426" s="1600"/>
      <c r="BU426" s="433"/>
      <c r="BV426" s="433"/>
      <c r="BW426" s="433"/>
      <c r="BX426" s="433"/>
      <c r="BY426" s="433"/>
      <c r="BZ426" s="433"/>
      <c r="CA426" s="433"/>
      <c r="CB426" s="433"/>
      <c r="CC426" s="433"/>
      <c r="CD426" s="433"/>
      <c r="CE426" s="433"/>
      <c r="CF426" s="443"/>
      <c r="CS426" s="432"/>
      <c r="CT426" s="433"/>
      <c r="CU426" s="433"/>
      <c r="CV426" s="433"/>
      <c r="CW426" s="433"/>
      <c r="CX426" s="433"/>
      <c r="CY426" s="433"/>
      <c r="CZ426" s="433"/>
      <c r="DA426" s="433"/>
      <c r="DB426" s="433"/>
      <c r="DC426" s="433"/>
      <c r="DD426" s="433"/>
      <c r="DE426" s="1598"/>
      <c r="DF426" s="1599"/>
      <c r="DG426" s="1599"/>
      <c r="DH426" s="1599"/>
      <c r="DI426" s="1599"/>
      <c r="DJ426" s="1599"/>
      <c r="DK426" s="1599"/>
      <c r="DL426" s="1599"/>
      <c r="DM426" s="1599"/>
      <c r="DN426" s="1599"/>
      <c r="DO426" s="1599"/>
      <c r="DP426" s="1599"/>
      <c r="DQ426" s="1599"/>
      <c r="DR426" s="1599"/>
      <c r="DS426" s="1599"/>
      <c r="DT426" s="1599"/>
      <c r="DU426" s="1599"/>
      <c r="DV426" s="1599"/>
      <c r="DW426" s="1599"/>
      <c r="DX426" s="1599"/>
      <c r="DY426" s="1599"/>
      <c r="DZ426" s="1599"/>
      <c r="EA426" s="1599"/>
      <c r="EB426" s="1599"/>
      <c r="EC426" s="1599"/>
      <c r="ED426" s="1599"/>
      <c r="EE426" s="1599"/>
      <c r="EF426" s="1599"/>
      <c r="EG426" s="1599"/>
      <c r="EH426" s="1599"/>
      <c r="EI426" s="1599"/>
      <c r="EJ426" s="1599"/>
      <c r="EK426" s="1599"/>
      <c r="EL426" s="1599"/>
      <c r="EM426" s="1599"/>
      <c r="EN426" s="1599"/>
      <c r="EO426" s="1599"/>
      <c r="EP426" s="1599"/>
      <c r="EQ426" s="1599"/>
      <c r="ER426" s="1599"/>
      <c r="ES426" s="1599"/>
      <c r="ET426" s="1599"/>
      <c r="EU426" s="1599"/>
      <c r="EV426" s="1599"/>
      <c r="EW426" s="1599"/>
      <c r="EX426" s="1599"/>
      <c r="EY426" s="1599"/>
      <c r="EZ426" s="1599"/>
      <c r="FA426" s="1599"/>
      <c r="FB426" s="1599"/>
      <c r="FC426" s="1599"/>
      <c r="FD426" s="1599"/>
      <c r="FE426" s="1599"/>
      <c r="FF426" s="1599"/>
      <c r="FG426" s="1599"/>
      <c r="FH426" s="1599"/>
      <c r="FI426" s="1599"/>
      <c r="FJ426" s="1600"/>
      <c r="FK426" s="433"/>
      <c r="FL426" s="433"/>
      <c r="FM426" s="433"/>
      <c r="FN426" s="433"/>
      <c r="FO426" s="433"/>
      <c r="FP426" s="433"/>
      <c r="FQ426" s="433"/>
      <c r="FR426" s="433"/>
      <c r="FS426" s="433"/>
      <c r="FT426" s="433"/>
      <c r="FU426" s="433"/>
      <c r="FV426" s="443"/>
    </row>
    <row r="427" spans="3:199" s="431" customFormat="1" ht="3.75" customHeight="1" x14ac:dyDescent="0.15">
      <c r="C427" s="446"/>
      <c r="D427" s="433"/>
      <c r="E427" s="433"/>
      <c r="F427" s="433"/>
      <c r="G427" s="433"/>
      <c r="H427" s="433"/>
      <c r="I427" s="433"/>
      <c r="J427" s="433"/>
      <c r="K427" s="433"/>
      <c r="L427" s="433"/>
      <c r="M427" s="433"/>
      <c r="N427" s="433"/>
      <c r="O427" s="1598"/>
      <c r="P427" s="1599"/>
      <c r="Q427" s="1599"/>
      <c r="R427" s="1599"/>
      <c r="S427" s="1599"/>
      <c r="T427" s="1599"/>
      <c r="U427" s="1599"/>
      <c r="V427" s="1599"/>
      <c r="W427" s="1599"/>
      <c r="X427" s="1599"/>
      <c r="Y427" s="1599"/>
      <c r="Z427" s="1599"/>
      <c r="AA427" s="1599"/>
      <c r="AB427" s="1599"/>
      <c r="AC427" s="1599"/>
      <c r="AD427" s="1599"/>
      <c r="AE427" s="1599"/>
      <c r="AF427" s="1599"/>
      <c r="AG427" s="1599"/>
      <c r="AH427" s="1599"/>
      <c r="AI427" s="1599"/>
      <c r="AJ427" s="1599"/>
      <c r="AK427" s="1599"/>
      <c r="AL427" s="1599"/>
      <c r="AM427" s="1599"/>
      <c r="AN427" s="1599"/>
      <c r="AO427" s="1599"/>
      <c r="AP427" s="1599"/>
      <c r="AQ427" s="1599"/>
      <c r="AR427" s="1599"/>
      <c r="AS427" s="1599"/>
      <c r="AT427" s="1599"/>
      <c r="AU427" s="1599"/>
      <c r="AV427" s="1599"/>
      <c r="AW427" s="1599"/>
      <c r="AX427" s="1599"/>
      <c r="AY427" s="1599"/>
      <c r="AZ427" s="1599"/>
      <c r="BA427" s="1599"/>
      <c r="BB427" s="1599"/>
      <c r="BC427" s="1599"/>
      <c r="BD427" s="1599"/>
      <c r="BE427" s="1599"/>
      <c r="BF427" s="1599"/>
      <c r="BG427" s="1599"/>
      <c r="BH427" s="1599"/>
      <c r="BI427" s="1599"/>
      <c r="BJ427" s="1599"/>
      <c r="BK427" s="1599"/>
      <c r="BL427" s="1599"/>
      <c r="BM427" s="1599"/>
      <c r="BN427" s="1599"/>
      <c r="BO427" s="1599"/>
      <c r="BP427" s="1599"/>
      <c r="BQ427" s="1599"/>
      <c r="BR427" s="1599"/>
      <c r="BS427" s="1599"/>
      <c r="BT427" s="1600"/>
      <c r="BU427" s="433"/>
      <c r="BV427" s="433"/>
      <c r="BW427" s="433"/>
      <c r="BX427" s="433"/>
      <c r="BY427" s="433"/>
      <c r="BZ427" s="433"/>
      <c r="CA427" s="433"/>
      <c r="CB427" s="433"/>
      <c r="CC427" s="433"/>
      <c r="CD427" s="433"/>
      <c r="CE427" s="433"/>
      <c r="CF427" s="443"/>
      <c r="CS427" s="446"/>
      <c r="CT427" s="433"/>
      <c r="CU427" s="433"/>
      <c r="CV427" s="433"/>
      <c r="CW427" s="433"/>
      <c r="CX427" s="433"/>
      <c r="CY427" s="433"/>
      <c r="CZ427" s="433"/>
      <c r="DA427" s="433"/>
      <c r="DB427" s="433"/>
      <c r="DC427" s="433"/>
      <c r="DD427" s="433"/>
      <c r="DE427" s="1598"/>
      <c r="DF427" s="1599"/>
      <c r="DG427" s="1599"/>
      <c r="DH427" s="1599"/>
      <c r="DI427" s="1599"/>
      <c r="DJ427" s="1599"/>
      <c r="DK427" s="1599"/>
      <c r="DL427" s="1599"/>
      <c r="DM427" s="1599"/>
      <c r="DN427" s="1599"/>
      <c r="DO427" s="1599"/>
      <c r="DP427" s="1599"/>
      <c r="DQ427" s="1599"/>
      <c r="DR427" s="1599"/>
      <c r="DS427" s="1599"/>
      <c r="DT427" s="1599"/>
      <c r="DU427" s="1599"/>
      <c r="DV427" s="1599"/>
      <c r="DW427" s="1599"/>
      <c r="DX427" s="1599"/>
      <c r="DY427" s="1599"/>
      <c r="DZ427" s="1599"/>
      <c r="EA427" s="1599"/>
      <c r="EB427" s="1599"/>
      <c r="EC427" s="1599"/>
      <c r="ED427" s="1599"/>
      <c r="EE427" s="1599"/>
      <c r="EF427" s="1599"/>
      <c r="EG427" s="1599"/>
      <c r="EH427" s="1599"/>
      <c r="EI427" s="1599"/>
      <c r="EJ427" s="1599"/>
      <c r="EK427" s="1599"/>
      <c r="EL427" s="1599"/>
      <c r="EM427" s="1599"/>
      <c r="EN427" s="1599"/>
      <c r="EO427" s="1599"/>
      <c r="EP427" s="1599"/>
      <c r="EQ427" s="1599"/>
      <c r="ER427" s="1599"/>
      <c r="ES427" s="1599"/>
      <c r="ET427" s="1599"/>
      <c r="EU427" s="1599"/>
      <c r="EV427" s="1599"/>
      <c r="EW427" s="1599"/>
      <c r="EX427" s="1599"/>
      <c r="EY427" s="1599"/>
      <c r="EZ427" s="1599"/>
      <c r="FA427" s="1599"/>
      <c r="FB427" s="1599"/>
      <c r="FC427" s="1599"/>
      <c r="FD427" s="1599"/>
      <c r="FE427" s="1599"/>
      <c r="FF427" s="1599"/>
      <c r="FG427" s="1599"/>
      <c r="FH427" s="1599"/>
      <c r="FI427" s="1599"/>
      <c r="FJ427" s="1600"/>
      <c r="FK427" s="433"/>
      <c r="FL427" s="433"/>
      <c r="FM427" s="433"/>
      <c r="FN427" s="433"/>
      <c r="FO427" s="433"/>
      <c r="FP427" s="433"/>
      <c r="FQ427" s="433"/>
      <c r="FR427" s="433"/>
      <c r="FS427" s="433"/>
      <c r="FT427" s="433"/>
      <c r="FU427" s="433"/>
      <c r="FV427" s="443"/>
    </row>
    <row r="428" spans="3:199" s="431" customFormat="1" ht="3.75" customHeight="1" x14ac:dyDescent="0.15">
      <c r="C428" s="446"/>
      <c r="D428" s="433"/>
      <c r="E428" s="433"/>
      <c r="F428" s="433"/>
      <c r="G428" s="433"/>
      <c r="H428" s="433"/>
      <c r="I428" s="433"/>
      <c r="J428" s="433"/>
      <c r="K428" s="433"/>
      <c r="L428" s="433"/>
      <c r="M428" s="433"/>
      <c r="N428" s="433"/>
      <c r="O428" s="1598"/>
      <c r="P428" s="1599"/>
      <c r="Q428" s="1599"/>
      <c r="R428" s="1599"/>
      <c r="S428" s="1599"/>
      <c r="T428" s="1599"/>
      <c r="U428" s="1599"/>
      <c r="V428" s="1599"/>
      <c r="W428" s="1599"/>
      <c r="X428" s="1599"/>
      <c r="Y428" s="1599"/>
      <c r="Z428" s="1599"/>
      <c r="AA428" s="1599"/>
      <c r="AB428" s="1599"/>
      <c r="AC428" s="1599"/>
      <c r="AD428" s="1599"/>
      <c r="AE428" s="1599"/>
      <c r="AF428" s="1599"/>
      <c r="AG428" s="1599"/>
      <c r="AH428" s="1599"/>
      <c r="AI428" s="1599"/>
      <c r="AJ428" s="1599"/>
      <c r="AK428" s="1599"/>
      <c r="AL428" s="1599"/>
      <c r="AM428" s="1599"/>
      <c r="AN428" s="1599"/>
      <c r="AO428" s="1599"/>
      <c r="AP428" s="1599"/>
      <c r="AQ428" s="1599"/>
      <c r="AR428" s="1599"/>
      <c r="AS428" s="1599"/>
      <c r="AT428" s="1599"/>
      <c r="AU428" s="1599"/>
      <c r="AV428" s="1599"/>
      <c r="AW428" s="1599"/>
      <c r="AX428" s="1599"/>
      <c r="AY428" s="1599"/>
      <c r="AZ428" s="1599"/>
      <c r="BA428" s="1599"/>
      <c r="BB428" s="1599"/>
      <c r="BC428" s="1599"/>
      <c r="BD428" s="1599"/>
      <c r="BE428" s="1599"/>
      <c r="BF428" s="1599"/>
      <c r="BG428" s="1599"/>
      <c r="BH428" s="1599"/>
      <c r="BI428" s="1599"/>
      <c r="BJ428" s="1599"/>
      <c r="BK428" s="1599"/>
      <c r="BL428" s="1599"/>
      <c r="BM428" s="1599"/>
      <c r="BN428" s="1599"/>
      <c r="BO428" s="1599"/>
      <c r="BP428" s="1599"/>
      <c r="BQ428" s="1599"/>
      <c r="BR428" s="1599"/>
      <c r="BS428" s="1599"/>
      <c r="BT428" s="1600"/>
      <c r="BU428" s="433"/>
      <c r="BV428" s="433"/>
      <c r="BW428" s="433"/>
      <c r="BX428" s="433"/>
      <c r="BY428" s="433"/>
      <c r="BZ428" s="433"/>
      <c r="CA428" s="433"/>
      <c r="CB428" s="433"/>
      <c r="CC428" s="433"/>
      <c r="CD428" s="433"/>
      <c r="CE428" s="433"/>
      <c r="CF428" s="443"/>
      <c r="CS428" s="446"/>
      <c r="CT428" s="433"/>
      <c r="CU428" s="433"/>
      <c r="CV428" s="433"/>
      <c r="CW428" s="433"/>
      <c r="CX428" s="433"/>
      <c r="CY428" s="433"/>
      <c r="CZ428" s="433"/>
      <c r="DA428" s="433"/>
      <c r="DB428" s="433"/>
      <c r="DC428" s="433"/>
      <c r="DD428" s="433"/>
      <c r="DE428" s="1598"/>
      <c r="DF428" s="1599"/>
      <c r="DG428" s="1599"/>
      <c r="DH428" s="1599"/>
      <c r="DI428" s="1599"/>
      <c r="DJ428" s="1599"/>
      <c r="DK428" s="1599"/>
      <c r="DL428" s="1599"/>
      <c r="DM428" s="1599"/>
      <c r="DN428" s="1599"/>
      <c r="DO428" s="1599"/>
      <c r="DP428" s="1599"/>
      <c r="DQ428" s="1599"/>
      <c r="DR428" s="1599"/>
      <c r="DS428" s="1599"/>
      <c r="DT428" s="1599"/>
      <c r="DU428" s="1599"/>
      <c r="DV428" s="1599"/>
      <c r="DW428" s="1599"/>
      <c r="DX428" s="1599"/>
      <c r="DY428" s="1599"/>
      <c r="DZ428" s="1599"/>
      <c r="EA428" s="1599"/>
      <c r="EB428" s="1599"/>
      <c r="EC428" s="1599"/>
      <c r="ED428" s="1599"/>
      <c r="EE428" s="1599"/>
      <c r="EF428" s="1599"/>
      <c r="EG428" s="1599"/>
      <c r="EH428" s="1599"/>
      <c r="EI428" s="1599"/>
      <c r="EJ428" s="1599"/>
      <c r="EK428" s="1599"/>
      <c r="EL428" s="1599"/>
      <c r="EM428" s="1599"/>
      <c r="EN428" s="1599"/>
      <c r="EO428" s="1599"/>
      <c r="EP428" s="1599"/>
      <c r="EQ428" s="1599"/>
      <c r="ER428" s="1599"/>
      <c r="ES428" s="1599"/>
      <c r="ET428" s="1599"/>
      <c r="EU428" s="1599"/>
      <c r="EV428" s="1599"/>
      <c r="EW428" s="1599"/>
      <c r="EX428" s="1599"/>
      <c r="EY428" s="1599"/>
      <c r="EZ428" s="1599"/>
      <c r="FA428" s="1599"/>
      <c r="FB428" s="1599"/>
      <c r="FC428" s="1599"/>
      <c r="FD428" s="1599"/>
      <c r="FE428" s="1599"/>
      <c r="FF428" s="1599"/>
      <c r="FG428" s="1599"/>
      <c r="FH428" s="1599"/>
      <c r="FI428" s="1599"/>
      <c r="FJ428" s="1600"/>
      <c r="FK428" s="433"/>
      <c r="FL428" s="433"/>
      <c r="FM428" s="433"/>
      <c r="FN428" s="433"/>
      <c r="FO428" s="433"/>
      <c r="FP428" s="433"/>
      <c r="FQ428" s="433"/>
      <c r="FR428" s="433"/>
      <c r="FS428" s="433"/>
      <c r="FT428" s="433"/>
      <c r="FU428" s="433"/>
      <c r="FV428" s="443"/>
    </row>
    <row r="429" spans="3:199" s="431" customFormat="1" ht="3.75" customHeight="1" x14ac:dyDescent="0.15">
      <c r="C429" s="446"/>
      <c r="D429" s="433"/>
      <c r="E429" s="433"/>
      <c r="F429" s="433"/>
      <c r="G429" s="433"/>
      <c r="H429" s="433"/>
      <c r="I429" s="433"/>
      <c r="J429" s="433"/>
      <c r="K429" s="433"/>
      <c r="L429" s="433"/>
      <c r="M429" s="433"/>
      <c r="N429" s="433"/>
      <c r="O429" s="1598"/>
      <c r="P429" s="1599"/>
      <c r="Q429" s="1599"/>
      <c r="R429" s="1599"/>
      <c r="S429" s="1599"/>
      <c r="T429" s="1599"/>
      <c r="U429" s="1599"/>
      <c r="V429" s="1599"/>
      <c r="W429" s="1599"/>
      <c r="X429" s="1599"/>
      <c r="Y429" s="1599"/>
      <c r="Z429" s="1599"/>
      <c r="AA429" s="1599"/>
      <c r="AB429" s="1599"/>
      <c r="AC429" s="1599"/>
      <c r="AD429" s="1599"/>
      <c r="AE429" s="1599"/>
      <c r="AF429" s="1599"/>
      <c r="AG429" s="1599"/>
      <c r="AH429" s="1599"/>
      <c r="AI429" s="1599"/>
      <c r="AJ429" s="1599"/>
      <c r="AK429" s="1599"/>
      <c r="AL429" s="1599"/>
      <c r="AM429" s="1599"/>
      <c r="AN429" s="1599"/>
      <c r="AO429" s="1599"/>
      <c r="AP429" s="1599"/>
      <c r="AQ429" s="1599"/>
      <c r="AR429" s="1599"/>
      <c r="AS429" s="1599"/>
      <c r="AT429" s="1599"/>
      <c r="AU429" s="1599"/>
      <c r="AV429" s="1599"/>
      <c r="AW429" s="1599"/>
      <c r="AX429" s="1599"/>
      <c r="AY429" s="1599"/>
      <c r="AZ429" s="1599"/>
      <c r="BA429" s="1599"/>
      <c r="BB429" s="1599"/>
      <c r="BC429" s="1599"/>
      <c r="BD429" s="1599"/>
      <c r="BE429" s="1599"/>
      <c r="BF429" s="1599"/>
      <c r="BG429" s="1599"/>
      <c r="BH429" s="1599"/>
      <c r="BI429" s="1599"/>
      <c r="BJ429" s="1599"/>
      <c r="BK429" s="1599"/>
      <c r="BL429" s="1599"/>
      <c r="BM429" s="1599"/>
      <c r="BN429" s="1599"/>
      <c r="BO429" s="1599"/>
      <c r="BP429" s="1599"/>
      <c r="BQ429" s="1599"/>
      <c r="BR429" s="1599"/>
      <c r="BS429" s="1599"/>
      <c r="BT429" s="1600"/>
      <c r="BU429" s="433"/>
      <c r="BV429" s="433"/>
      <c r="BW429" s="433"/>
      <c r="BX429" s="433"/>
      <c r="BY429" s="433"/>
      <c r="BZ429" s="433"/>
      <c r="CA429" s="433"/>
      <c r="CB429" s="433"/>
      <c r="CC429" s="433"/>
      <c r="CD429" s="433"/>
      <c r="CE429" s="433"/>
      <c r="CF429" s="443"/>
      <c r="CS429" s="446"/>
      <c r="CT429" s="433"/>
      <c r="CU429" s="433"/>
      <c r="CV429" s="433"/>
      <c r="CW429" s="433"/>
      <c r="CX429" s="433"/>
      <c r="CY429" s="433"/>
      <c r="CZ429" s="433"/>
      <c r="DA429" s="433"/>
      <c r="DB429" s="433"/>
      <c r="DC429" s="433"/>
      <c r="DD429" s="433"/>
      <c r="DE429" s="1598"/>
      <c r="DF429" s="1599"/>
      <c r="DG429" s="1599"/>
      <c r="DH429" s="1599"/>
      <c r="DI429" s="1599"/>
      <c r="DJ429" s="1599"/>
      <c r="DK429" s="1599"/>
      <c r="DL429" s="1599"/>
      <c r="DM429" s="1599"/>
      <c r="DN429" s="1599"/>
      <c r="DO429" s="1599"/>
      <c r="DP429" s="1599"/>
      <c r="DQ429" s="1599"/>
      <c r="DR429" s="1599"/>
      <c r="DS429" s="1599"/>
      <c r="DT429" s="1599"/>
      <c r="DU429" s="1599"/>
      <c r="DV429" s="1599"/>
      <c r="DW429" s="1599"/>
      <c r="DX429" s="1599"/>
      <c r="DY429" s="1599"/>
      <c r="DZ429" s="1599"/>
      <c r="EA429" s="1599"/>
      <c r="EB429" s="1599"/>
      <c r="EC429" s="1599"/>
      <c r="ED429" s="1599"/>
      <c r="EE429" s="1599"/>
      <c r="EF429" s="1599"/>
      <c r="EG429" s="1599"/>
      <c r="EH429" s="1599"/>
      <c r="EI429" s="1599"/>
      <c r="EJ429" s="1599"/>
      <c r="EK429" s="1599"/>
      <c r="EL429" s="1599"/>
      <c r="EM429" s="1599"/>
      <c r="EN429" s="1599"/>
      <c r="EO429" s="1599"/>
      <c r="EP429" s="1599"/>
      <c r="EQ429" s="1599"/>
      <c r="ER429" s="1599"/>
      <c r="ES429" s="1599"/>
      <c r="ET429" s="1599"/>
      <c r="EU429" s="1599"/>
      <c r="EV429" s="1599"/>
      <c r="EW429" s="1599"/>
      <c r="EX429" s="1599"/>
      <c r="EY429" s="1599"/>
      <c r="EZ429" s="1599"/>
      <c r="FA429" s="1599"/>
      <c r="FB429" s="1599"/>
      <c r="FC429" s="1599"/>
      <c r="FD429" s="1599"/>
      <c r="FE429" s="1599"/>
      <c r="FF429" s="1599"/>
      <c r="FG429" s="1599"/>
      <c r="FH429" s="1599"/>
      <c r="FI429" s="1599"/>
      <c r="FJ429" s="1600"/>
      <c r="FK429" s="433"/>
      <c r="FL429" s="433"/>
      <c r="FM429" s="433"/>
      <c r="FN429" s="433"/>
      <c r="FO429" s="433"/>
      <c r="FP429" s="433"/>
      <c r="FQ429" s="433"/>
      <c r="FR429" s="433"/>
      <c r="FS429" s="433"/>
      <c r="FT429" s="433"/>
      <c r="FU429" s="433"/>
      <c r="FV429" s="443"/>
    </row>
    <row r="430" spans="3:199" s="431" customFormat="1" ht="3.75" customHeight="1" x14ac:dyDescent="0.15">
      <c r="C430" s="446"/>
      <c r="D430" s="433"/>
      <c r="E430" s="433"/>
      <c r="F430" s="433"/>
      <c r="G430" s="433"/>
      <c r="H430" s="433"/>
      <c r="I430" s="433"/>
      <c r="J430" s="433"/>
      <c r="K430" s="433"/>
      <c r="L430" s="433"/>
      <c r="M430" s="433"/>
      <c r="N430" s="433"/>
      <c r="O430" s="1598"/>
      <c r="P430" s="1599"/>
      <c r="Q430" s="1599"/>
      <c r="R430" s="1599"/>
      <c r="S430" s="1599"/>
      <c r="T430" s="1599"/>
      <c r="U430" s="1599"/>
      <c r="V430" s="1599"/>
      <c r="W430" s="1599"/>
      <c r="X430" s="1599"/>
      <c r="Y430" s="1599"/>
      <c r="Z430" s="1599"/>
      <c r="AA430" s="1599"/>
      <c r="AB430" s="1599"/>
      <c r="AC430" s="1599"/>
      <c r="AD430" s="1599"/>
      <c r="AE430" s="1599"/>
      <c r="AF430" s="1599"/>
      <c r="AG430" s="1599"/>
      <c r="AH430" s="1599"/>
      <c r="AI430" s="1599"/>
      <c r="AJ430" s="1599"/>
      <c r="AK430" s="1599"/>
      <c r="AL430" s="1599"/>
      <c r="AM430" s="1599"/>
      <c r="AN430" s="1599"/>
      <c r="AO430" s="1599"/>
      <c r="AP430" s="1599"/>
      <c r="AQ430" s="1599"/>
      <c r="AR430" s="1599"/>
      <c r="AS430" s="1599"/>
      <c r="AT430" s="1599"/>
      <c r="AU430" s="1599"/>
      <c r="AV430" s="1599"/>
      <c r="AW430" s="1599"/>
      <c r="AX430" s="1599"/>
      <c r="AY430" s="1599"/>
      <c r="AZ430" s="1599"/>
      <c r="BA430" s="1599"/>
      <c r="BB430" s="1599"/>
      <c r="BC430" s="1599"/>
      <c r="BD430" s="1599"/>
      <c r="BE430" s="1599"/>
      <c r="BF430" s="1599"/>
      <c r="BG430" s="1599"/>
      <c r="BH430" s="1599"/>
      <c r="BI430" s="1599"/>
      <c r="BJ430" s="1599"/>
      <c r="BK430" s="1599"/>
      <c r="BL430" s="1599"/>
      <c r="BM430" s="1599"/>
      <c r="BN430" s="1599"/>
      <c r="BO430" s="1599"/>
      <c r="BP430" s="1599"/>
      <c r="BQ430" s="1599"/>
      <c r="BR430" s="1599"/>
      <c r="BS430" s="1599"/>
      <c r="BT430" s="1600"/>
      <c r="BU430" s="433"/>
      <c r="BV430" s="433"/>
      <c r="BW430" s="433"/>
      <c r="BX430" s="433"/>
      <c r="BY430" s="433"/>
      <c r="BZ430" s="433"/>
      <c r="CA430" s="433"/>
      <c r="CB430" s="433"/>
      <c r="CC430" s="433"/>
      <c r="CD430" s="433"/>
      <c r="CE430" s="433"/>
      <c r="CF430" s="443"/>
      <c r="CS430" s="446"/>
      <c r="CT430" s="433"/>
      <c r="CU430" s="433"/>
      <c r="CV430" s="433"/>
      <c r="CW430" s="433"/>
      <c r="CX430" s="433"/>
      <c r="CY430" s="433"/>
      <c r="CZ430" s="433"/>
      <c r="DA430" s="433"/>
      <c r="DB430" s="433"/>
      <c r="DC430" s="433"/>
      <c r="DD430" s="433"/>
      <c r="DE430" s="1598"/>
      <c r="DF430" s="1599"/>
      <c r="DG430" s="1599"/>
      <c r="DH430" s="1599"/>
      <c r="DI430" s="1599"/>
      <c r="DJ430" s="1599"/>
      <c r="DK430" s="1599"/>
      <c r="DL430" s="1599"/>
      <c r="DM430" s="1599"/>
      <c r="DN430" s="1599"/>
      <c r="DO430" s="1599"/>
      <c r="DP430" s="1599"/>
      <c r="DQ430" s="1599"/>
      <c r="DR430" s="1599"/>
      <c r="DS430" s="1599"/>
      <c r="DT430" s="1599"/>
      <c r="DU430" s="1599"/>
      <c r="DV430" s="1599"/>
      <c r="DW430" s="1599"/>
      <c r="DX430" s="1599"/>
      <c r="DY430" s="1599"/>
      <c r="DZ430" s="1599"/>
      <c r="EA430" s="1599"/>
      <c r="EB430" s="1599"/>
      <c r="EC430" s="1599"/>
      <c r="ED430" s="1599"/>
      <c r="EE430" s="1599"/>
      <c r="EF430" s="1599"/>
      <c r="EG430" s="1599"/>
      <c r="EH430" s="1599"/>
      <c r="EI430" s="1599"/>
      <c r="EJ430" s="1599"/>
      <c r="EK430" s="1599"/>
      <c r="EL430" s="1599"/>
      <c r="EM430" s="1599"/>
      <c r="EN430" s="1599"/>
      <c r="EO430" s="1599"/>
      <c r="EP430" s="1599"/>
      <c r="EQ430" s="1599"/>
      <c r="ER430" s="1599"/>
      <c r="ES430" s="1599"/>
      <c r="ET430" s="1599"/>
      <c r="EU430" s="1599"/>
      <c r="EV430" s="1599"/>
      <c r="EW430" s="1599"/>
      <c r="EX430" s="1599"/>
      <c r="EY430" s="1599"/>
      <c r="EZ430" s="1599"/>
      <c r="FA430" s="1599"/>
      <c r="FB430" s="1599"/>
      <c r="FC430" s="1599"/>
      <c r="FD430" s="1599"/>
      <c r="FE430" s="1599"/>
      <c r="FF430" s="1599"/>
      <c r="FG430" s="1599"/>
      <c r="FH430" s="1599"/>
      <c r="FI430" s="1599"/>
      <c r="FJ430" s="1600"/>
      <c r="FK430" s="433"/>
      <c r="FL430" s="433"/>
      <c r="FM430" s="433"/>
      <c r="FN430" s="433"/>
      <c r="FO430" s="433"/>
      <c r="FP430" s="433"/>
      <c r="FQ430" s="433"/>
      <c r="FR430" s="433"/>
      <c r="FS430" s="433"/>
      <c r="FT430" s="433"/>
      <c r="FU430" s="433"/>
      <c r="FV430" s="443"/>
    </row>
    <row r="431" spans="3:199" s="431" customFormat="1" ht="3.75" customHeight="1" x14ac:dyDescent="0.15">
      <c r="C431" s="446"/>
      <c r="D431" s="433"/>
      <c r="E431" s="433"/>
      <c r="F431" s="433"/>
      <c r="G431" s="433"/>
      <c r="H431" s="433"/>
      <c r="I431" s="433"/>
      <c r="J431" s="433"/>
      <c r="K431" s="433"/>
      <c r="L431" s="433"/>
      <c r="M431" s="433"/>
      <c r="N431" s="433"/>
      <c r="O431" s="1598"/>
      <c r="P431" s="1599"/>
      <c r="Q431" s="1599"/>
      <c r="R431" s="1599"/>
      <c r="S431" s="1599"/>
      <c r="T431" s="1599"/>
      <c r="U431" s="1599"/>
      <c r="V431" s="1599"/>
      <c r="W431" s="1599"/>
      <c r="X431" s="1599"/>
      <c r="Y431" s="1599"/>
      <c r="Z431" s="1599"/>
      <c r="AA431" s="1599"/>
      <c r="AB431" s="1599"/>
      <c r="AC431" s="1599"/>
      <c r="AD431" s="1599"/>
      <c r="AE431" s="1599"/>
      <c r="AF431" s="1599"/>
      <c r="AG431" s="1599"/>
      <c r="AH431" s="1599"/>
      <c r="AI431" s="1599"/>
      <c r="AJ431" s="1599"/>
      <c r="AK431" s="1599"/>
      <c r="AL431" s="1599"/>
      <c r="AM431" s="1599"/>
      <c r="AN431" s="1599"/>
      <c r="AO431" s="1599"/>
      <c r="AP431" s="1599"/>
      <c r="AQ431" s="1599"/>
      <c r="AR431" s="1599"/>
      <c r="AS431" s="1599"/>
      <c r="AT431" s="1599"/>
      <c r="AU431" s="1599"/>
      <c r="AV431" s="1599"/>
      <c r="AW431" s="1599"/>
      <c r="AX431" s="1599"/>
      <c r="AY431" s="1599"/>
      <c r="AZ431" s="1599"/>
      <c r="BA431" s="1599"/>
      <c r="BB431" s="1599"/>
      <c r="BC431" s="1599"/>
      <c r="BD431" s="1599"/>
      <c r="BE431" s="1599"/>
      <c r="BF431" s="1599"/>
      <c r="BG431" s="1599"/>
      <c r="BH431" s="1599"/>
      <c r="BI431" s="1599"/>
      <c r="BJ431" s="1599"/>
      <c r="BK431" s="1599"/>
      <c r="BL431" s="1599"/>
      <c r="BM431" s="1599"/>
      <c r="BN431" s="1599"/>
      <c r="BO431" s="1599"/>
      <c r="BP431" s="1599"/>
      <c r="BQ431" s="1599"/>
      <c r="BR431" s="1599"/>
      <c r="BS431" s="1599"/>
      <c r="BT431" s="1600"/>
      <c r="BU431" s="433"/>
      <c r="BV431" s="433"/>
      <c r="BW431" s="433"/>
      <c r="BX431" s="433"/>
      <c r="BY431" s="433"/>
      <c r="BZ431" s="433"/>
      <c r="CA431" s="433"/>
      <c r="CB431" s="433"/>
      <c r="CC431" s="433"/>
      <c r="CD431" s="433"/>
      <c r="CE431" s="433"/>
      <c r="CF431" s="443"/>
      <c r="CS431" s="446"/>
      <c r="CT431" s="433"/>
      <c r="CU431" s="433"/>
      <c r="CV431" s="433"/>
      <c r="CW431" s="433"/>
      <c r="CX431" s="433"/>
      <c r="CY431" s="433"/>
      <c r="CZ431" s="433"/>
      <c r="DA431" s="433"/>
      <c r="DB431" s="433"/>
      <c r="DC431" s="433"/>
      <c r="DD431" s="433"/>
      <c r="DE431" s="1598"/>
      <c r="DF431" s="1599"/>
      <c r="DG431" s="1599"/>
      <c r="DH431" s="1599"/>
      <c r="DI431" s="1599"/>
      <c r="DJ431" s="1599"/>
      <c r="DK431" s="1599"/>
      <c r="DL431" s="1599"/>
      <c r="DM431" s="1599"/>
      <c r="DN431" s="1599"/>
      <c r="DO431" s="1599"/>
      <c r="DP431" s="1599"/>
      <c r="DQ431" s="1599"/>
      <c r="DR431" s="1599"/>
      <c r="DS431" s="1599"/>
      <c r="DT431" s="1599"/>
      <c r="DU431" s="1599"/>
      <c r="DV431" s="1599"/>
      <c r="DW431" s="1599"/>
      <c r="DX431" s="1599"/>
      <c r="DY431" s="1599"/>
      <c r="DZ431" s="1599"/>
      <c r="EA431" s="1599"/>
      <c r="EB431" s="1599"/>
      <c r="EC431" s="1599"/>
      <c r="ED431" s="1599"/>
      <c r="EE431" s="1599"/>
      <c r="EF431" s="1599"/>
      <c r="EG431" s="1599"/>
      <c r="EH431" s="1599"/>
      <c r="EI431" s="1599"/>
      <c r="EJ431" s="1599"/>
      <c r="EK431" s="1599"/>
      <c r="EL431" s="1599"/>
      <c r="EM431" s="1599"/>
      <c r="EN431" s="1599"/>
      <c r="EO431" s="1599"/>
      <c r="EP431" s="1599"/>
      <c r="EQ431" s="1599"/>
      <c r="ER431" s="1599"/>
      <c r="ES431" s="1599"/>
      <c r="ET431" s="1599"/>
      <c r="EU431" s="1599"/>
      <c r="EV431" s="1599"/>
      <c r="EW431" s="1599"/>
      <c r="EX431" s="1599"/>
      <c r="EY431" s="1599"/>
      <c r="EZ431" s="1599"/>
      <c r="FA431" s="1599"/>
      <c r="FB431" s="1599"/>
      <c r="FC431" s="1599"/>
      <c r="FD431" s="1599"/>
      <c r="FE431" s="1599"/>
      <c r="FF431" s="1599"/>
      <c r="FG431" s="1599"/>
      <c r="FH431" s="1599"/>
      <c r="FI431" s="1599"/>
      <c r="FJ431" s="1600"/>
      <c r="FK431" s="433"/>
      <c r="FL431" s="433"/>
      <c r="FM431" s="433"/>
      <c r="FN431" s="433"/>
      <c r="FO431" s="433"/>
      <c r="FP431" s="433"/>
      <c r="FQ431" s="433"/>
      <c r="FR431" s="433"/>
      <c r="FS431" s="433"/>
      <c r="FT431" s="433"/>
      <c r="FU431" s="433"/>
      <c r="FV431" s="443"/>
    </row>
    <row r="432" spans="3:199" s="431" customFormat="1" ht="3.75" customHeight="1" x14ac:dyDescent="0.15">
      <c r="C432" s="446"/>
      <c r="D432" s="433"/>
      <c r="E432" s="433"/>
      <c r="F432" s="433"/>
      <c r="G432" s="433"/>
      <c r="H432" s="433"/>
      <c r="I432" s="433"/>
      <c r="J432" s="433"/>
      <c r="K432" s="433"/>
      <c r="L432" s="433"/>
      <c r="M432" s="433"/>
      <c r="N432" s="433"/>
      <c r="O432" s="1598"/>
      <c r="P432" s="1599"/>
      <c r="Q432" s="1599"/>
      <c r="R432" s="1599"/>
      <c r="S432" s="1599"/>
      <c r="T432" s="1599"/>
      <c r="U432" s="1599"/>
      <c r="V432" s="1599"/>
      <c r="W432" s="1599"/>
      <c r="X432" s="1599"/>
      <c r="Y432" s="1599"/>
      <c r="Z432" s="1599"/>
      <c r="AA432" s="1599"/>
      <c r="AB432" s="1599"/>
      <c r="AC432" s="1599"/>
      <c r="AD432" s="1599"/>
      <c r="AE432" s="1599"/>
      <c r="AF432" s="1599"/>
      <c r="AG432" s="1599"/>
      <c r="AH432" s="1599"/>
      <c r="AI432" s="1599"/>
      <c r="AJ432" s="1599"/>
      <c r="AK432" s="1599"/>
      <c r="AL432" s="1599"/>
      <c r="AM432" s="1599"/>
      <c r="AN432" s="1599"/>
      <c r="AO432" s="1599"/>
      <c r="AP432" s="1599"/>
      <c r="AQ432" s="1599"/>
      <c r="AR432" s="1599"/>
      <c r="AS432" s="1599"/>
      <c r="AT432" s="1599"/>
      <c r="AU432" s="1599"/>
      <c r="AV432" s="1599"/>
      <c r="AW432" s="1599"/>
      <c r="AX432" s="1599"/>
      <c r="AY432" s="1599"/>
      <c r="AZ432" s="1599"/>
      <c r="BA432" s="1599"/>
      <c r="BB432" s="1599"/>
      <c r="BC432" s="1599"/>
      <c r="BD432" s="1599"/>
      <c r="BE432" s="1599"/>
      <c r="BF432" s="1599"/>
      <c r="BG432" s="1599"/>
      <c r="BH432" s="1599"/>
      <c r="BI432" s="1599"/>
      <c r="BJ432" s="1599"/>
      <c r="BK432" s="1599"/>
      <c r="BL432" s="1599"/>
      <c r="BM432" s="1599"/>
      <c r="BN432" s="1599"/>
      <c r="BO432" s="1599"/>
      <c r="BP432" s="1599"/>
      <c r="BQ432" s="1599"/>
      <c r="BR432" s="1599"/>
      <c r="BS432" s="1599"/>
      <c r="BT432" s="1600"/>
      <c r="BU432" s="433"/>
      <c r="BV432" s="433"/>
      <c r="BW432" s="433"/>
      <c r="BX432" s="433"/>
      <c r="BY432" s="433"/>
      <c r="BZ432" s="433"/>
      <c r="CA432" s="433"/>
      <c r="CB432" s="433"/>
      <c r="CC432" s="433"/>
      <c r="CD432" s="433"/>
      <c r="CE432" s="433"/>
      <c r="CF432" s="443"/>
      <c r="CS432" s="446"/>
      <c r="CT432" s="433"/>
      <c r="CU432" s="433"/>
      <c r="CV432" s="433"/>
      <c r="CW432" s="433"/>
      <c r="CX432" s="433"/>
      <c r="CY432" s="433"/>
      <c r="CZ432" s="433"/>
      <c r="DA432" s="433"/>
      <c r="DB432" s="433"/>
      <c r="DC432" s="433"/>
      <c r="DD432" s="433"/>
      <c r="DE432" s="1598"/>
      <c r="DF432" s="1599"/>
      <c r="DG432" s="1599"/>
      <c r="DH432" s="1599"/>
      <c r="DI432" s="1599"/>
      <c r="DJ432" s="1599"/>
      <c r="DK432" s="1599"/>
      <c r="DL432" s="1599"/>
      <c r="DM432" s="1599"/>
      <c r="DN432" s="1599"/>
      <c r="DO432" s="1599"/>
      <c r="DP432" s="1599"/>
      <c r="DQ432" s="1599"/>
      <c r="DR432" s="1599"/>
      <c r="DS432" s="1599"/>
      <c r="DT432" s="1599"/>
      <c r="DU432" s="1599"/>
      <c r="DV432" s="1599"/>
      <c r="DW432" s="1599"/>
      <c r="DX432" s="1599"/>
      <c r="DY432" s="1599"/>
      <c r="DZ432" s="1599"/>
      <c r="EA432" s="1599"/>
      <c r="EB432" s="1599"/>
      <c r="EC432" s="1599"/>
      <c r="ED432" s="1599"/>
      <c r="EE432" s="1599"/>
      <c r="EF432" s="1599"/>
      <c r="EG432" s="1599"/>
      <c r="EH432" s="1599"/>
      <c r="EI432" s="1599"/>
      <c r="EJ432" s="1599"/>
      <c r="EK432" s="1599"/>
      <c r="EL432" s="1599"/>
      <c r="EM432" s="1599"/>
      <c r="EN432" s="1599"/>
      <c r="EO432" s="1599"/>
      <c r="EP432" s="1599"/>
      <c r="EQ432" s="1599"/>
      <c r="ER432" s="1599"/>
      <c r="ES432" s="1599"/>
      <c r="ET432" s="1599"/>
      <c r="EU432" s="1599"/>
      <c r="EV432" s="1599"/>
      <c r="EW432" s="1599"/>
      <c r="EX432" s="1599"/>
      <c r="EY432" s="1599"/>
      <c r="EZ432" s="1599"/>
      <c r="FA432" s="1599"/>
      <c r="FB432" s="1599"/>
      <c r="FC432" s="1599"/>
      <c r="FD432" s="1599"/>
      <c r="FE432" s="1599"/>
      <c r="FF432" s="1599"/>
      <c r="FG432" s="1599"/>
      <c r="FH432" s="1599"/>
      <c r="FI432" s="1599"/>
      <c r="FJ432" s="1600"/>
      <c r="FK432" s="433"/>
      <c r="FL432" s="433"/>
      <c r="FM432" s="433"/>
      <c r="FN432" s="433"/>
      <c r="FO432" s="433"/>
      <c r="FP432" s="433"/>
      <c r="FQ432" s="433"/>
      <c r="FR432" s="433"/>
      <c r="FS432" s="433"/>
      <c r="FT432" s="433"/>
      <c r="FU432" s="433"/>
      <c r="FV432" s="443"/>
    </row>
    <row r="433" spans="3:178" s="431" customFormat="1" ht="3.75" customHeight="1" x14ac:dyDescent="0.15">
      <c r="C433" s="446"/>
      <c r="D433" s="433"/>
      <c r="E433" s="433"/>
      <c r="F433" s="433"/>
      <c r="G433" s="433"/>
      <c r="H433" s="433"/>
      <c r="I433" s="433"/>
      <c r="J433" s="433"/>
      <c r="K433" s="433"/>
      <c r="L433" s="433"/>
      <c r="M433" s="433"/>
      <c r="N433" s="433"/>
      <c r="O433" s="1598"/>
      <c r="P433" s="1599"/>
      <c r="Q433" s="1599"/>
      <c r="R433" s="1599"/>
      <c r="S433" s="1599"/>
      <c r="T433" s="1599"/>
      <c r="U433" s="1599"/>
      <c r="V433" s="1599"/>
      <c r="W433" s="1599"/>
      <c r="X433" s="1599"/>
      <c r="Y433" s="1599"/>
      <c r="Z433" s="1599"/>
      <c r="AA433" s="1599"/>
      <c r="AB433" s="1599"/>
      <c r="AC433" s="1599"/>
      <c r="AD433" s="1599"/>
      <c r="AE433" s="1599"/>
      <c r="AF433" s="1599"/>
      <c r="AG433" s="1599"/>
      <c r="AH433" s="1599"/>
      <c r="AI433" s="1599"/>
      <c r="AJ433" s="1599"/>
      <c r="AK433" s="1599"/>
      <c r="AL433" s="1599"/>
      <c r="AM433" s="1599"/>
      <c r="AN433" s="1599"/>
      <c r="AO433" s="1599"/>
      <c r="AP433" s="1599"/>
      <c r="AQ433" s="1599"/>
      <c r="AR433" s="1599"/>
      <c r="AS433" s="1599"/>
      <c r="AT433" s="1599"/>
      <c r="AU433" s="1599"/>
      <c r="AV433" s="1599"/>
      <c r="AW433" s="1599"/>
      <c r="AX433" s="1599"/>
      <c r="AY433" s="1599"/>
      <c r="AZ433" s="1599"/>
      <c r="BA433" s="1599"/>
      <c r="BB433" s="1599"/>
      <c r="BC433" s="1599"/>
      <c r="BD433" s="1599"/>
      <c r="BE433" s="1599"/>
      <c r="BF433" s="1599"/>
      <c r="BG433" s="1599"/>
      <c r="BH433" s="1599"/>
      <c r="BI433" s="1599"/>
      <c r="BJ433" s="1599"/>
      <c r="BK433" s="1599"/>
      <c r="BL433" s="1599"/>
      <c r="BM433" s="1599"/>
      <c r="BN433" s="1599"/>
      <c r="BO433" s="1599"/>
      <c r="BP433" s="1599"/>
      <c r="BQ433" s="1599"/>
      <c r="BR433" s="1599"/>
      <c r="BS433" s="1599"/>
      <c r="BT433" s="1600"/>
      <c r="BU433" s="433"/>
      <c r="BV433" s="433"/>
      <c r="BW433" s="433"/>
      <c r="BX433" s="433"/>
      <c r="BY433" s="433"/>
      <c r="BZ433" s="433"/>
      <c r="CA433" s="433"/>
      <c r="CB433" s="433"/>
      <c r="CC433" s="433"/>
      <c r="CD433" s="433"/>
      <c r="CE433" s="433"/>
      <c r="CF433" s="443"/>
      <c r="CS433" s="446"/>
      <c r="CT433" s="433"/>
      <c r="CU433" s="433"/>
      <c r="CV433" s="433"/>
      <c r="CW433" s="433"/>
      <c r="CX433" s="433"/>
      <c r="CY433" s="433"/>
      <c r="CZ433" s="433"/>
      <c r="DA433" s="433"/>
      <c r="DB433" s="433"/>
      <c r="DC433" s="433"/>
      <c r="DD433" s="433"/>
      <c r="DE433" s="1598"/>
      <c r="DF433" s="1599"/>
      <c r="DG433" s="1599"/>
      <c r="DH433" s="1599"/>
      <c r="DI433" s="1599"/>
      <c r="DJ433" s="1599"/>
      <c r="DK433" s="1599"/>
      <c r="DL433" s="1599"/>
      <c r="DM433" s="1599"/>
      <c r="DN433" s="1599"/>
      <c r="DO433" s="1599"/>
      <c r="DP433" s="1599"/>
      <c r="DQ433" s="1599"/>
      <c r="DR433" s="1599"/>
      <c r="DS433" s="1599"/>
      <c r="DT433" s="1599"/>
      <c r="DU433" s="1599"/>
      <c r="DV433" s="1599"/>
      <c r="DW433" s="1599"/>
      <c r="DX433" s="1599"/>
      <c r="DY433" s="1599"/>
      <c r="DZ433" s="1599"/>
      <c r="EA433" s="1599"/>
      <c r="EB433" s="1599"/>
      <c r="EC433" s="1599"/>
      <c r="ED433" s="1599"/>
      <c r="EE433" s="1599"/>
      <c r="EF433" s="1599"/>
      <c r="EG433" s="1599"/>
      <c r="EH433" s="1599"/>
      <c r="EI433" s="1599"/>
      <c r="EJ433" s="1599"/>
      <c r="EK433" s="1599"/>
      <c r="EL433" s="1599"/>
      <c r="EM433" s="1599"/>
      <c r="EN433" s="1599"/>
      <c r="EO433" s="1599"/>
      <c r="EP433" s="1599"/>
      <c r="EQ433" s="1599"/>
      <c r="ER433" s="1599"/>
      <c r="ES433" s="1599"/>
      <c r="ET433" s="1599"/>
      <c r="EU433" s="1599"/>
      <c r="EV433" s="1599"/>
      <c r="EW433" s="1599"/>
      <c r="EX433" s="1599"/>
      <c r="EY433" s="1599"/>
      <c r="EZ433" s="1599"/>
      <c r="FA433" s="1599"/>
      <c r="FB433" s="1599"/>
      <c r="FC433" s="1599"/>
      <c r="FD433" s="1599"/>
      <c r="FE433" s="1599"/>
      <c r="FF433" s="1599"/>
      <c r="FG433" s="1599"/>
      <c r="FH433" s="1599"/>
      <c r="FI433" s="1599"/>
      <c r="FJ433" s="1600"/>
      <c r="FK433" s="433"/>
      <c r="FL433" s="433"/>
      <c r="FM433" s="433"/>
      <c r="FN433" s="433"/>
      <c r="FO433" s="433"/>
      <c r="FP433" s="433"/>
      <c r="FQ433" s="433"/>
      <c r="FR433" s="433"/>
      <c r="FS433" s="433"/>
      <c r="FT433" s="433"/>
      <c r="FU433" s="433"/>
      <c r="FV433" s="443"/>
    </row>
    <row r="434" spans="3:178" s="431" customFormat="1" ht="3.75" customHeight="1" x14ac:dyDescent="0.15">
      <c r="C434" s="446"/>
      <c r="D434" s="433"/>
      <c r="E434" s="433"/>
      <c r="F434" s="433"/>
      <c r="G434" s="433"/>
      <c r="H434" s="433"/>
      <c r="I434" s="433"/>
      <c r="J434" s="433"/>
      <c r="K434" s="433"/>
      <c r="L434" s="433"/>
      <c r="M434" s="433"/>
      <c r="N434" s="433"/>
      <c r="O434" s="1598"/>
      <c r="P434" s="1599"/>
      <c r="Q434" s="1599"/>
      <c r="R434" s="1599"/>
      <c r="S434" s="1599"/>
      <c r="T434" s="1599"/>
      <c r="U434" s="1599"/>
      <c r="V434" s="1599"/>
      <c r="W434" s="1599"/>
      <c r="X434" s="1599"/>
      <c r="Y434" s="1599"/>
      <c r="Z434" s="1599"/>
      <c r="AA434" s="1599"/>
      <c r="AB434" s="1599"/>
      <c r="AC434" s="1599"/>
      <c r="AD434" s="1599"/>
      <c r="AE434" s="1599"/>
      <c r="AF434" s="1599"/>
      <c r="AG434" s="1599"/>
      <c r="AH434" s="1599"/>
      <c r="AI434" s="1599"/>
      <c r="AJ434" s="1599"/>
      <c r="AK434" s="1599"/>
      <c r="AL434" s="1599"/>
      <c r="AM434" s="1599"/>
      <c r="AN434" s="1599"/>
      <c r="AO434" s="1599"/>
      <c r="AP434" s="1599"/>
      <c r="AQ434" s="1599"/>
      <c r="AR434" s="1599"/>
      <c r="AS434" s="1599"/>
      <c r="AT434" s="1599"/>
      <c r="AU434" s="1599"/>
      <c r="AV434" s="1599"/>
      <c r="AW434" s="1599"/>
      <c r="AX434" s="1599"/>
      <c r="AY434" s="1599"/>
      <c r="AZ434" s="1599"/>
      <c r="BA434" s="1599"/>
      <c r="BB434" s="1599"/>
      <c r="BC434" s="1599"/>
      <c r="BD434" s="1599"/>
      <c r="BE434" s="1599"/>
      <c r="BF434" s="1599"/>
      <c r="BG434" s="1599"/>
      <c r="BH434" s="1599"/>
      <c r="BI434" s="1599"/>
      <c r="BJ434" s="1599"/>
      <c r="BK434" s="1599"/>
      <c r="BL434" s="1599"/>
      <c r="BM434" s="1599"/>
      <c r="BN434" s="1599"/>
      <c r="BO434" s="1599"/>
      <c r="BP434" s="1599"/>
      <c r="BQ434" s="1599"/>
      <c r="BR434" s="1599"/>
      <c r="BS434" s="1599"/>
      <c r="BT434" s="1600"/>
      <c r="BU434" s="433"/>
      <c r="BV434" s="433"/>
      <c r="BW434" s="433"/>
      <c r="BX434" s="433"/>
      <c r="BY434" s="433"/>
      <c r="BZ434" s="433"/>
      <c r="CA434" s="433"/>
      <c r="CB434" s="433"/>
      <c r="CC434" s="433"/>
      <c r="CD434" s="433"/>
      <c r="CE434" s="433"/>
      <c r="CF434" s="443"/>
      <c r="CS434" s="446"/>
      <c r="CT434" s="433"/>
      <c r="CU434" s="433"/>
      <c r="CV434" s="433"/>
      <c r="CW434" s="433"/>
      <c r="CX434" s="433"/>
      <c r="CY434" s="433"/>
      <c r="CZ434" s="433"/>
      <c r="DA434" s="433"/>
      <c r="DB434" s="433"/>
      <c r="DC434" s="433"/>
      <c r="DD434" s="433"/>
      <c r="DE434" s="1598"/>
      <c r="DF434" s="1599"/>
      <c r="DG434" s="1599"/>
      <c r="DH434" s="1599"/>
      <c r="DI434" s="1599"/>
      <c r="DJ434" s="1599"/>
      <c r="DK434" s="1599"/>
      <c r="DL434" s="1599"/>
      <c r="DM434" s="1599"/>
      <c r="DN434" s="1599"/>
      <c r="DO434" s="1599"/>
      <c r="DP434" s="1599"/>
      <c r="DQ434" s="1599"/>
      <c r="DR434" s="1599"/>
      <c r="DS434" s="1599"/>
      <c r="DT434" s="1599"/>
      <c r="DU434" s="1599"/>
      <c r="DV434" s="1599"/>
      <c r="DW434" s="1599"/>
      <c r="DX434" s="1599"/>
      <c r="DY434" s="1599"/>
      <c r="DZ434" s="1599"/>
      <c r="EA434" s="1599"/>
      <c r="EB434" s="1599"/>
      <c r="EC434" s="1599"/>
      <c r="ED434" s="1599"/>
      <c r="EE434" s="1599"/>
      <c r="EF434" s="1599"/>
      <c r="EG434" s="1599"/>
      <c r="EH434" s="1599"/>
      <c r="EI434" s="1599"/>
      <c r="EJ434" s="1599"/>
      <c r="EK434" s="1599"/>
      <c r="EL434" s="1599"/>
      <c r="EM434" s="1599"/>
      <c r="EN434" s="1599"/>
      <c r="EO434" s="1599"/>
      <c r="EP434" s="1599"/>
      <c r="EQ434" s="1599"/>
      <c r="ER434" s="1599"/>
      <c r="ES434" s="1599"/>
      <c r="ET434" s="1599"/>
      <c r="EU434" s="1599"/>
      <c r="EV434" s="1599"/>
      <c r="EW434" s="1599"/>
      <c r="EX434" s="1599"/>
      <c r="EY434" s="1599"/>
      <c r="EZ434" s="1599"/>
      <c r="FA434" s="1599"/>
      <c r="FB434" s="1599"/>
      <c r="FC434" s="1599"/>
      <c r="FD434" s="1599"/>
      <c r="FE434" s="1599"/>
      <c r="FF434" s="1599"/>
      <c r="FG434" s="1599"/>
      <c r="FH434" s="1599"/>
      <c r="FI434" s="1599"/>
      <c r="FJ434" s="1600"/>
      <c r="FK434" s="433"/>
      <c r="FL434" s="433"/>
      <c r="FM434" s="433"/>
      <c r="FN434" s="433"/>
      <c r="FO434" s="433"/>
      <c r="FP434" s="433"/>
      <c r="FQ434" s="433"/>
      <c r="FR434" s="433"/>
      <c r="FS434" s="433"/>
      <c r="FT434" s="433"/>
      <c r="FU434" s="433"/>
      <c r="FV434" s="443"/>
    </row>
    <row r="435" spans="3:178" s="431" customFormat="1" ht="3.75" customHeight="1" x14ac:dyDescent="0.15">
      <c r="C435" s="446"/>
      <c r="D435" s="433"/>
      <c r="E435" s="433"/>
      <c r="F435" s="433"/>
      <c r="G435" s="433"/>
      <c r="H435" s="433"/>
      <c r="I435" s="433"/>
      <c r="J435" s="433"/>
      <c r="K435" s="433"/>
      <c r="L435" s="433"/>
      <c r="M435" s="433"/>
      <c r="N435" s="433"/>
      <c r="O435" s="1598"/>
      <c r="P435" s="1599"/>
      <c r="Q435" s="1599"/>
      <c r="R435" s="1599"/>
      <c r="S435" s="1599"/>
      <c r="T435" s="1599"/>
      <c r="U435" s="1599"/>
      <c r="V435" s="1599"/>
      <c r="W435" s="1599"/>
      <c r="X435" s="1599"/>
      <c r="Y435" s="1599"/>
      <c r="Z435" s="1599"/>
      <c r="AA435" s="1599"/>
      <c r="AB435" s="1599"/>
      <c r="AC435" s="1599"/>
      <c r="AD435" s="1599"/>
      <c r="AE435" s="1599"/>
      <c r="AF435" s="1599"/>
      <c r="AG435" s="1599"/>
      <c r="AH435" s="1599"/>
      <c r="AI435" s="1599"/>
      <c r="AJ435" s="1599"/>
      <c r="AK435" s="1599"/>
      <c r="AL435" s="1599"/>
      <c r="AM435" s="1599"/>
      <c r="AN435" s="1599"/>
      <c r="AO435" s="1599"/>
      <c r="AP435" s="1599"/>
      <c r="AQ435" s="1599"/>
      <c r="AR435" s="1599"/>
      <c r="AS435" s="1599"/>
      <c r="AT435" s="1599"/>
      <c r="AU435" s="1599"/>
      <c r="AV435" s="1599"/>
      <c r="AW435" s="1599"/>
      <c r="AX435" s="1599"/>
      <c r="AY435" s="1599"/>
      <c r="AZ435" s="1599"/>
      <c r="BA435" s="1599"/>
      <c r="BB435" s="1599"/>
      <c r="BC435" s="1599"/>
      <c r="BD435" s="1599"/>
      <c r="BE435" s="1599"/>
      <c r="BF435" s="1599"/>
      <c r="BG435" s="1599"/>
      <c r="BH435" s="1599"/>
      <c r="BI435" s="1599"/>
      <c r="BJ435" s="1599"/>
      <c r="BK435" s="1599"/>
      <c r="BL435" s="1599"/>
      <c r="BM435" s="1599"/>
      <c r="BN435" s="1599"/>
      <c r="BO435" s="1599"/>
      <c r="BP435" s="1599"/>
      <c r="BQ435" s="1599"/>
      <c r="BR435" s="1599"/>
      <c r="BS435" s="1599"/>
      <c r="BT435" s="1600"/>
      <c r="BU435" s="433"/>
      <c r="BV435" s="433"/>
      <c r="BW435" s="433"/>
      <c r="BX435" s="433"/>
      <c r="BY435" s="433"/>
      <c r="BZ435" s="433"/>
      <c r="CA435" s="433"/>
      <c r="CB435" s="433"/>
      <c r="CC435" s="433"/>
      <c r="CD435" s="433"/>
      <c r="CE435" s="433"/>
      <c r="CF435" s="443"/>
      <c r="CS435" s="446"/>
      <c r="CT435" s="433"/>
      <c r="CU435" s="433"/>
      <c r="CV435" s="433"/>
      <c r="CW435" s="433"/>
      <c r="CX435" s="433"/>
      <c r="CY435" s="433"/>
      <c r="CZ435" s="433"/>
      <c r="DA435" s="433"/>
      <c r="DB435" s="433"/>
      <c r="DC435" s="433"/>
      <c r="DD435" s="433"/>
      <c r="DE435" s="1598"/>
      <c r="DF435" s="1599"/>
      <c r="DG435" s="1599"/>
      <c r="DH435" s="1599"/>
      <c r="DI435" s="1599"/>
      <c r="DJ435" s="1599"/>
      <c r="DK435" s="1599"/>
      <c r="DL435" s="1599"/>
      <c r="DM435" s="1599"/>
      <c r="DN435" s="1599"/>
      <c r="DO435" s="1599"/>
      <c r="DP435" s="1599"/>
      <c r="DQ435" s="1599"/>
      <c r="DR435" s="1599"/>
      <c r="DS435" s="1599"/>
      <c r="DT435" s="1599"/>
      <c r="DU435" s="1599"/>
      <c r="DV435" s="1599"/>
      <c r="DW435" s="1599"/>
      <c r="DX435" s="1599"/>
      <c r="DY435" s="1599"/>
      <c r="DZ435" s="1599"/>
      <c r="EA435" s="1599"/>
      <c r="EB435" s="1599"/>
      <c r="EC435" s="1599"/>
      <c r="ED435" s="1599"/>
      <c r="EE435" s="1599"/>
      <c r="EF435" s="1599"/>
      <c r="EG435" s="1599"/>
      <c r="EH435" s="1599"/>
      <c r="EI435" s="1599"/>
      <c r="EJ435" s="1599"/>
      <c r="EK435" s="1599"/>
      <c r="EL435" s="1599"/>
      <c r="EM435" s="1599"/>
      <c r="EN435" s="1599"/>
      <c r="EO435" s="1599"/>
      <c r="EP435" s="1599"/>
      <c r="EQ435" s="1599"/>
      <c r="ER435" s="1599"/>
      <c r="ES435" s="1599"/>
      <c r="ET435" s="1599"/>
      <c r="EU435" s="1599"/>
      <c r="EV435" s="1599"/>
      <c r="EW435" s="1599"/>
      <c r="EX435" s="1599"/>
      <c r="EY435" s="1599"/>
      <c r="EZ435" s="1599"/>
      <c r="FA435" s="1599"/>
      <c r="FB435" s="1599"/>
      <c r="FC435" s="1599"/>
      <c r="FD435" s="1599"/>
      <c r="FE435" s="1599"/>
      <c r="FF435" s="1599"/>
      <c r="FG435" s="1599"/>
      <c r="FH435" s="1599"/>
      <c r="FI435" s="1599"/>
      <c r="FJ435" s="1600"/>
      <c r="FK435" s="433"/>
      <c r="FL435" s="433"/>
      <c r="FM435" s="433"/>
      <c r="FN435" s="433"/>
      <c r="FO435" s="433"/>
      <c r="FP435" s="433"/>
      <c r="FQ435" s="433"/>
      <c r="FR435" s="433"/>
      <c r="FS435" s="433"/>
      <c r="FT435" s="433"/>
      <c r="FU435" s="433"/>
      <c r="FV435" s="443"/>
    </row>
    <row r="436" spans="3:178" s="431" customFormat="1" ht="3.75" customHeight="1" x14ac:dyDescent="0.15">
      <c r="C436" s="446"/>
      <c r="D436" s="433"/>
      <c r="E436" s="433"/>
      <c r="F436" s="433"/>
      <c r="G436" s="433"/>
      <c r="H436" s="433"/>
      <c r="I436" s="433"/>
      <c r="J436" s="433"/>
      <c r="K436" s="433"/>
      <c r="L436" s="433"/>
      <c r="M436" s="433"/>
      <c r="N436" s="433"/>
      <c r="O436" s="1598"/>
      <c r="P436" s="1599"/>
      <c r="Q436" s="1599"/>
      <c r="R436" s="1599"/>
      <c r="S436" s="1599"/>
      <c r="T436" s="1599"/>
      <c r="U436" s="1599"/>
      <c r="V436" s="1599"/>
      <c r="W436" s="1599"/>
      <c r="X436" s="1599"/>
      <c r="Y436" s="1599"/>
      <c r="Z436" s="1599"/>
      <c r="AA436" s="1599"/>
      <c r="AB436" s="1599"/>
      <c r="AC436" s="1599"/>
      <c r="AD436" s="1599"/>
      <c r="AE436" s="1599"/>
      <c r="AF436" s="1599"/>
      <c r="AG436" s="1599"/>
      <c r="AH436" s="1599"/>
      <c r="AI436" s="1599"/>
      <c r="AJ436" s="1599"/>
      <c r="AK436" s="1599"/>
      <c r="AL436" s="1599"/>
      <c r="AM436" s="1599"/>
      <c r="AN436" s="1599"/>
      <c r="AO436" s="1599"/>
      <c r="AP436" s="1599"/>
      <c r="AQ436" s="1599"/>
      <c r="AR436" s="1599"/>
      <c r="AS436" s="1599"/>
      <c r="AT436" s="1599"/>
      <c r="AU436" s="1599"/>
      <c r="AV436" s="1599"/>
      <c r="AW436" s="1599"/>
      <c r="AX436" s="1599"/>
      <c r="AY436" s="1599"/>
      <c r="AZ436" s="1599"/>
      <c r="BA436" s="1599"/>
      <c r="BB436" s="1599"/>
      <c r="BC436" s="1599"/>
      <c r="BD436" s="1599"/>
      <c r="BE436" s="1599"/>
      <c r="BF436" s="1599"/>
      <c r="BG436" s="1599"/>
      <c r="BH436" s="1599"/>
      <c r="BI436" s="1599"/>
      <c r="BJ436" s="1599"/>
      <c r="BK436" s="1599"/>
      <c r="BL436" s="1599"/>
      <c r="BM436" s="1599"/>
      <c r="BN436" s="1599"/>
      <c r="BO436" s="1599"/>
      <c r="BP436" s="1599"/>
      <c r="BQ436" s="1599"/>
      <c r="BR436" s="1599"/>
      <c r="BS436" s="1599"/>
      <c r="BT436" s="1600"/>
      <c r="BU436" s="433"/>
      <c r="BV436" s="433"/>
      <c r="BW436" s="433"/>
      <c r="BX436" s="433"/>
      <c r="BY436" s="433"/>
      <c r="BZ436" s="433"/>
      <c r="CA436" s="433"/>
      <c r="CB436" s="433"/>
      <c r="CC436" s="433"/>
      <c r="CD436" s="433"/>
      <c r="CE436" s="433"/>
      <c r="CF436" s="443"/>
      <c r="CS436" s="446"/>
      <c r="CT436" s="433"/>
      <c r="CU436" s="433"/>
      <c r="CV436" s="433"/>
      <c r="CW436" s="433"/>
      <c r="CX436" s="433"/>
      <c r="CY436" s="433"/>
      <c r="CZ436" s="433"/>
      <c r="DA436" s="433"/>
      <c r="DB436" s="433"/>
      <c r="DC436" s="433"/>
      <c r="DD436" s="433"/>
      <c r="DE436" s="1598"/>
      <c r="DF436" s="1599"/>
      <c r="DG436" s="1599"/>
      <c r="DH436" s="1599"/>
      <c r="DI436" s="1599"/>
      <c r="DJ436" s="1599"/>
      <c r="DK436" s="1599"/>
      <c r="DL436" s="1599"/>
      <c r="DM436" s="1599"/>
      <c r="DN436" s="1599"/>
      <c r="DO436" s="1599"/>
      <c r="DP436" s="1599"/>
      <c r="DQ436" s="1599"/>
      <c r="DR436" s="1599"/>
      <c r="DS436" s="1599"/>
      <c r="DT436" s="1599"/>
      <c r="DU436" s="1599"/>
      <c r="DV436" s="1599"/>
      <c r="DW436" s="1599"/>
      <c r="DX436" s="1599"/>
      <c r="DY436" s="1599"/>
      <c r="DZ436" s="1599"/>
      <c r="EA436" s="1599"/>
      <c r="EB436" s="1599"/>
      <c r="EC436" s="1599"/>
      <c r="ED436" s="1599"/>
      <c r="EE436" s="1599"/>
      <c r="EF436" s="1599"/>
      <c r="EG436" s="1599"/>
      <c r="EH436" s="1599"/>
      <c r="EI436" s="1599"/>
      <c r="EJ436" s="1599"/>
      <c r="EK436" s="1599"/>
      <c r="EL436" s="1599"/>
      <c r="EM436" s="1599"/>
      <c r="EN436" s="1599"/>
      <c r="EO436" s="1599"/>
      <c r="EP436" s="1599"/>
      <c r="EQ436" s="1599"/>
      <c r="ER436" s="1599"/>
      <c r="ES436" s="1599"/>
      <c r="ET436" s="1599"/>
      <c r="EU436" s="1599"/>
      <c r="EV436" s="1599"/>
      <c r="EW436" s="1599"/>
      <c r="EX436" s="1599"/>
      <c r="EY436" s="1599"/>
      <c r="EZ436" s="1599"/>
      <c r="FA436" s="1599"/>
      <c r="FB436" s="1599"/>
      <c r="FC436" s="1599"/>
      <c r="FD436" s="1599"/>
      <c r="FE436" s="1599"/>
      <c r="FF436" s="1599"/>
      <c r="FG436" s="1599"/>
      <c r="FH436" s="1599"/>
      <c r="FI436" s="1599"/>
      <c r="FJ436" s="1600"/>
      <c r="FK436" s="433"/>
      <c r="FL436" s="433"/>
      <c r="FM436" s="433"/>
      <c r="FN436" s="433"/>
      <c r="FO436" s="433"/>
      <c r="FP436" s="433"/>
      <c r="FQ436" s="433"/>
      <c r="FR436" s="433"/>
      <c r="FS436" s="433"/>
      <c r="FT436" s="433"/>
      <c r="FU436" s="433"/>
      <c r="FV436" s="443"/>
    </row>
    <row r="437" spans="3:178" s="431" customFormat="1" ht="3.75" customHeight="1" x14ac:dyDescent="0.15">
      <c r="C437" s="446"/>
      <c r="D437" s="433"/>
      <c r="E437" s="433"/>
      <c r="F437" s="433"/>
      <c r="G437" s="433"/>
      <c r="H437" s="433"/>
      <c r="I437" s="433"/>
      <c r="J437" s="433"/>
      <c r="K437" s="433"/>
      <c r="L437" s="433"/>
      <c r="M437" s="433"/>
      <c r="N437" s="433"/>
      <c r="O437" s="1598"/>
      <c r="P437" s="1599"/>
      <c r="Q437" s="1599"/>
      <c r="R437" s="1599"/>
      <c r="S437" s="1599"/>
      <c r="T437" s="1599"/>
      <c r="U437" s="1599"/>
      <c r="V437" s="1599"/>
      <c r="W437" s="1599"/>
      <c r="X437" s="1599"/>
      <c r="Y437" s="1599"/>
      <c r="Z437" s="1599"/>
      <c r="AA437" s="1599"/>
      <c r="AB437" s="1599"/>
      <c r="AC437" s="1599"/>
      <c r="AD437" s="1599"/>
      <c r="AE437" s="1599"/>
      <c r="AF437" s="1599"/>
      <c r="AG437" s="1599"/>
      <c r="AH437" s="1599"/>
      <c r="AI437" s="1599"/>
      <c r="AJ437" s="1599"/>
      <c r="AK437" s="1599"/>
      <c r="AL437" s="1599"/>
      <c r="AM437" s="1599"/>
      <c r="AN437" s="1599"/>
      <c r="AO437" s="1599"/>
      <c r="AP437" s="1599"/>
      <c r="AQ437" s="1599"/>
      <c r="AR437" s="1599"/>
      <c r="AS437" s="1599"/>
      <c r="AT437" s="1599"/>
      <c r="AU437" s="1599"/>
      <c r="AV437" s="1599"/>
      <c r="AW437" s="1599"/>
      <c r="AX437" s="1599"/>
      <c r="AY437" s="1599"/>
      <c r="AZ437" s="1599"/>
      <c r="BA437" s="1599"/>
      <c r="BB437" s="1599"/>
      <c r="BC437" s="1599"/>
      <c r="BD437" s="1599"/>
      <c r="BE437" s="1599"/>
      <c r="BF437" s="1599"/>
      <c r="BG437" s="1599"/>
      <c r="BH437" s="1599"/>
      <c r="BI437" s="1599"/>
      <c r="BJ437" s="1599"/>
      <c r="BK437" s="1599"/>
      <c r="BL437" s="1599"/>
      <c r="BM437" s="1599"/>
      <c r="BN437" s="1599"/>
      <c r="BO437" s="1599"/>
      <c r="BP437" s="1599"/>
      <c r="BQ437" s="1599"/>
      <c r="BR437" s="1599"/>
      <c r="BS437" s="1599"/>
      <c r="BT437" s="1600"/>
      <c r="BU437" s="433"/>
      <c r="BV437" s="433"/>
      <c r="BW437" s="433"/>
      <c r="BX437" s="433"/>
      <c r="BY437" s="433"/>
      <c r="BZ437" s="433"/>
      <c r="CA437" s="433"/>
      <c r="CB437" s="433"/>
      <c r="CC437" s="433"/>
      <c r="CD437" s="433"/>
      <c r="CE437" s="433"/>
      <c r="CF437" s="443"/>
      <c r="CS437" s="446"/>
      <c r="CT437" s="433"/>
      <c r="CU437" s="433"/>
      <c r="CV437" s="433"/>
      <c r="CW437" s="433"/>
      <c r="CX437" s="433"/>
      <c r="CY437" s="433"/>
      <c r="CZ437" s="433"/>
      <c r="DA437" s="433"/>
      <c r="DB437" s="433"/>
      <c r="DC437" s="433"/>
      <c r="DD437" s="433"/>
      <c r="DE437" s="1598"/>
      <c r="DF437" s="1599"/>
      <c r="DG437" s="1599"/>
      <c r="DH437" s="1599"/>
      <c r="DI437" s="1599"/>
      <c r="DJ437" s="1599"/>
      <c r="DK437" s="1599"/>
      <c r="DL437" s="1599"/>
      <c r="DM437" s="1599"/>
      <c r="DN437" s="1599"/>
      <c r="DO437" s="1599"/>
      <c r="DP437" s="1599"/>
      <c r="DQ437" s="1599"/>
      <c r="DR437" s="1599"/>
      <c r="DS437" s="1599"/>
      <c r="DT437" s="1599"/>
      <c r="DU437" s="1599"/>
      <c r="DV437" s="1599"/>
      <c r="DW437" s="1599"/>
      <c r="DX437" s="1599"/>
      <c r="DY437" s="1599"/>
      <c r="DZ437" s="1599"/>
      <c r="EA437" s="1599"/>
      <c r="EB437" s="1599"/>
      <c r="EC437" s="1599"/>
      <c r="ED437" s="1599"/>
      <c r="EE437" s="1599"/>
      <c r="EF437" s="1599"/>
      <c r="EG437" s="1599"/>
      <c r="EH437" s="1599"/>
      <c r="EI437" s="1599"/>
      <c r="EJ437" s="1599"/>
      <c r="EK437" s="1599"/>
      <c r="EL437" s="1599"/>
      <c r="EM437" s="1599"/>
      <c r="EN437" s="1599"/>
      <c r="EO437" s="1599"/>
      <c r="EP437" s="1599"/>
      <c r="EQ437" s="1599"/>
      <c r="ER437" s="1599"/>
      <c r="ES437" s="1599"/>
      <c r="ET437" s="1599"/>
      <c r="EU437" s="1599"/>
      <c r="EV437" s="1599"/>
      <c r="EW437" s="1599"/>
      <c r="EX437" s="1599"/>
      <c r="EY437" s="1599"/>
      <c r="EZ437" s="1599"/>
      <c r="FA437" s="1599"/>
      <c r="FB437" s="1599"/>
      <c r="FC437" s="1599"/>
      <c r="FD437" s="1599"/>
      <c r="FE437" s="1599"/>
      <c r="FF437" s="1599"/>
      <c r="FG437" s="1599"/>
      <c r="FH437" s="1599"/>
      <c r="FI437" s="1599"/>
      <c r="FJ437" s="1600"/>
      <c r="FK437" s="433"/>
      <c r="FL437" s="433"/>
      <c r="FM437" s="433"/>
      <c r="FN437" s="433"/>
      <c r="FO437" s="433"/>
      <c r="FP437" s="433"/>
      <c r="FQ437" s="433"/>
      <c r="FR437" s="433"/>
      <c r="FS437" s="433"/>
      <c r="FT437" s="433"/>
      <c r="FU437" s="433"/>
      <c r="FV437" s="443"/>
    </row>
    <row r="438" spans="3:178" s="431" customFormat="1" ht="3.75" customHeight="1" x14ac:dyDescent="0.15">
      <c r="C438" s="446"/>
      <c r="D438" s="433"/>
      <c r="E438" s="433"/>
      <c r="F438" s="433"/>
      <c r="G438" s="433"/>
      <c r="H438" s="433"/>
      <c r="I438" s="433"/>
      <c r="J438" s="433"/>
      <c r="K438" s="433"/>
      <c r="L438" s="433"/>
      <c r="M438" s="433"/>
      <c r="N438" s="433"/>
      <c r="O438" s="1598"/>
      <c r="P438" s="1599"/>
      <c r="Q438" s="1599"/>
      <c r="R438" s="1599"/>
      <c r="S438" s="1599"/>
      <c r="T438" s="1599"/>
      <c r="U438" s="1599"/>
      <c r="V438" s="1599"/>
      <c r="W438" s="1599"/>
      <c r="X438" s="1599"/>
      <c r="Y438" s="1599"/>
      <c r="Z438" s="1599"/>
      <c r="AA438" s="1599"/>
      <c r="AB438" s="1599"/>
      <c r="AC438" s="1599"/>
      <c r="AD438" s="1599"/>
      <c r="AE438" s="1599"/>
      <c r="AF438" s="1599"/>
      <c r="AG438" s="1599"/>
      <c r="AH438" s="1599"/>
      <c r="AI438" s="1599"/>
      <c r="AJ438" s="1599"/>
      <c r="AK438" s="1599"/>
      <c r="AL438" s="1599"/>
      <c r="AM438" s="1599"/>
      <c r="AN438" s="1599"/>
      <c r="AO438" s="1599"/>
      <c r="AP438" s="1599"/>
      <c r="AQ438" s="1599"/>
      <c r="AR438" s="1599"/>
      <c r="AS438" s="1599"/>
      <c r="AT438" s="1599"/>
      <c r="AU438" s="1599"/>
      <c r="AV438" s="1599"/>
      <c r="AW438" s="1599"/>
      <c r="AX438" s="1599"/>
      <c r="AY438" s="1599"/>
      <c r="AZ438" s="1599"/>
      <c r="BA438" s="1599"/>
      <c r="BB438" s="1599"/>
      <c r="BC438" s="1599"/>
      <c r="BD438" s="1599"/>
      <c r="BE438" s="1599"/>
      <c r="BF438" s="1599"/>
      <c r="BG438" s="1599"/>
      <c r="BH438" s="1599"/>
      <c r="BI438" s="1599"/>
      <c r="BJ438" s="1599"/>
      <c r="BK438" s="1599"/>
      <c r="BL438" s="1599"/>
      <c r="BM438" s="1599"/>
      <c r="BN438" s="1599"/>
      <c r="BO438" s="1599"/>
      <c r="BP438" s="1599"/>
      <c r="BQ438" s="1599"/>
      <c r="BR438" s="1599"/>
      <c r="BS438" s="1599"/>
      <c r="BT438" s="1600"/>
      <c r="BU438" s="433"/>
      <c r="BV438" s="433"/>
      <c r="BW438" s="433"/>
      <c r="BX438" s="433"/>
      <c r="BY438" s="433"/>
      <c r="BZ438" s="433"/>
      <c r="CA438" s="433"/>
      <c r="CB438" s="433"/>
      <c r="CC438" s="433"/>
      <c r="CD438" s="433"/>
      <c r="CE438" s="433"/>
      <c r="CF438" s="443"/>
      <c r="CS438" s="446"/>
      <c r="CT438" s="433"/>
      <c r="CU438" s="433"/>
      <c r="CV438" s="433"/>
      <c r="CW438" s="433"/>
      <c r="CX438" s="433"/>
      <c r="CY438" s="433"/>
      <c r="CZ438" s="433"/>
      <c r="DA438" s="433"/>
      <c r="DB438" s="433"/>
      <c r="DC438" s="433"/>
      <c r="DD438" s="433"/>
      <c r="DE438" s="1598"/>
      <c r="DF438" s="1599"/>
      <c r="DG438" s="1599"/>
      <c r="DH438" s="1599"/>
      <c r="DI438" s="1599"/>
      <c r="DJ438" s="1599"/>
      <c r="DK438" s="1599"/>
      <c r="DL438" s="1599"/>
      <c r="DM438" s="1599"/>
      <c r="DN438" s="1599"/>
      <c r="DO438" s="1599"/>
      <c r="DP438" s="1599"/>
      <c r="DQ438" s="1599"/>
      <c r="DR438" s="1599"/>
      <c r="DS438" s="1599"/>
      <c r="DT438" s="1599"/>
      <c r="DU438" s="1599"/>
      <c r="DV438" s="1599"/>
      <c r="DW438" s="1599"/>
      <c r="DX438" s="1599"/>
      <c r="DY438" s="1599"/>
      <c r="DZ438" s="1599"/>
      <c r="EA438" s="1599"/>
      <c r="EB438" s="1599"/>
      <c r="EC438" s="1599"/>
      <c r="ED438" s="1599"/>
      <c r="EE438" s="1599"/>
      <c r="EF438" s="1599"/>
      <c r="EG438" s="1599"/>
      <c r="EH438" s="1599"/>
      <c r="EI438" s="1599"/>
      <c r="EJ438" s="1599"/>
      <c r="EK438" s="1599"/>
      <c r="EL438" s="1599"/>
      <c r="EM438" s="1599"/>
      <c r="EN438" s="1599"/>
      <c r="EO438" s="1599"/>
      <c r="EP438" s="1599"/>
      <c r="EQ438" s="1599"/>
      <c r="ER438" s="1599"/>
      <c r="ES438" s="1599"/>
      <c r="ET438" s="1599"/>
      <c r="EU438" s="1599"/>
      <c r="EV438" s="1599"/>
      <c r="EW438" s="1599"/>
      <c r="EX438" s="1599"/>
      <c r="EY438" s="1599"/>
      <c r="EZ438" s="1599"/>
      <c r="FA438" s="1599"/>
      <c r="FB438" s="1599"/>
      <c r="FC438" s="1599"/>
      <c r="FD438" s="1599"/>
      <c r="FE438" s="1599"/>
      <c r="FF438" s="1599"/>
      <c r="FG438" s="1599"/>
      <c r="FH438" s="1599"/>
      <c r="FI438" s="1599"/>
      <c r="FJ438" s="1600"/>
      <c r="FK438" s="433"/>
      <c r="FL438" s="433"/>
      <c r="FM438" s="433"/>
      <c r="FN438" s="433"/>
      <c r="FO438" s="433"/>
      <c r="FP438" s="433"/>
      <c r="FQ438" s="433"/>
      <c r="FR438" s="433"/>
      <c r="FS438" s="433"/>
      <c r="FT438" s="433"/>
      <c r="FU438" s="433"/>
      <c r="FV438" s="443"/>
    </row>
    <row r="439" spans="3:178" s="431" customFormat="1" ht="3.75" customHeight="1" x14ac:dyDescent="0.15">
      <c r="C439" s="446"/>
      <c r="D439" s="433"/>
      <c r="E439" s="433"/>
      <c r="F439" s="433"/>
      <c r="G439" s="433"/>
      <c r="H439" s="433"/>
      <c r="I439" s="433"/>
      <c r="J439" s="433"/>
      <c r="K439" s="433"/>
      <c r="L439" s="433"/>
      <c r="M439" s="433"/>
      <c r="N439" s="433"/>
      <c r="O439" s="1598"/>
      <c r="P439" s="1599"/>
      <c r="Q439" s="1599"/>
      <c r="R439" s="1599"/>
      <c r="S439" s="1599"/>
      <c r="T439" s="1599"/>
      <c r="U439" s="1599"/>
      <c r="V439" s="1599"/>
      <c r="W439" s="1599"/>
      <c r="X439" s="1599"/>
      <c r="Y439" s="1599"/>
      <c r="Z439" s="1599"/>
      <c r="AA439" s="1599"/>
      <c r="AB439" s="1599"/>
      <c r="AC439" s="1599"/>
      <c r="AD439" s="1599"/>
      <c r="AE439" s="1599"/>
      <c r="AF439" s="1599"/>
      <c r="AG439" s="1599"/>
      <c r="AH439" s="1599"/>
      <c r="AI439" s="1599"/>
      <c r="AJ439" s="1599"/>
      <c r="AK439" s="1599"/>
      <c r="AL439" s="1599"/>
      <c r="AM439" s="1599"/>
      <c r="AN439" s="1599"/>
      <c r="AO439" s="1599"/>
      <c r="AP439" s="1599"/>
      <c r="AQ439" s="1599"/>
      <c r="AR439" s="1599"/>
      <c r="AS439" s="1599"/>
      <c r="AT439" s="1599"/>
      <c r="AU439" s="1599"/>
      <c r="AV439" s="1599"/>
      <c r="AW439" s="1599"/>
      <c r="AX439" s="1599"/>
      <c r="AY439" s="1599"/>
      <c r="AZ439" s="1599"/>
      <c r="BA439" s="1599"/>
      <c r="BB439" s="1599"/>
      <c r="BC439" s="1599"/>
      <c r="BD439" s="1599"/>
      <c r="BE439" s="1599"/>
      <c r="BF439" s="1599"/>
      <c r="BG439" s="1599"/>
      <c r="BH439" s="1599"/>
      <c r="BI439" s="1599"/>
      <c r="BJ439" s="1599"/>
      <c r="BK439" s="1599"/>
      <c r="BL439" s="1599"/>
      <c r="BM439" s="1599"/>
      <c r="BN439" s="1599"/>
      <c r="BO439" s="1599"/>
      <c r="BP439" s="1599"/>
      <c r="BQ439" s="1599"/>
      <c r="BR439" s="1599"/>
      <c r="BS439" s="1599"/>
      <c r="BT439" s="1600"/>
      <c r="BU439" s="433"/>
      <c r="BV439" s="433"/>
      <c r="BW439" s="433"/>
      <c r="BX439" s="433"/>
      <c r="BY439" s="433"/>
      <c r="BZ439" s="433"/>
      <c r="CA439" s="433"/>
      <c r="CB439" s="433"/>
      <c r="CC439" s="433"/>
      <c r="CD439" s="433"/>
      <c r="CE439" s="433"/>
      <c r="CF439" s="443"/>
      <c r="CS439" s="446"/>
      <c r="CT439" s="433"/>
      <c r="CU439" s="433"/>
      <c r="CV439" s="433"/>
      <c r="CW439" s="433"/>
      <c r="CX439" s="433"/>
      <c r="CY439" s="433"/>
      <c r="CZ439" s="433"/>
      <c r="DA439" s="433"/>
      <c r="DB439" s="433"/>
      <c r="DC439" s="433"/>
      <c r="DD439" s="433"/>
      <c r="DE439" s="1598"/>
      <c r="DF439" s="1599"/>
      <c r="DG439" s="1599"/>
      <c r="DH439" s="1599"/>
      <c r="DI439" s="1599"/>
      <c r="DJ439" s="1599"/>
      <c r="DK439" s="1599"/>
      <c r="DL439" s="1599"/>
      <c r="DM439" s="1599"/>
      <c r="DN439" s="1599"/>
      <c r="DO439" s="1599"/>
      <c r="DP439" s="1599"/>
      <c r="DQ439" s="1599"/>
      <c r="DR439" s="1599"/>
      <c r="DS439" s="1599"/>
      <c r="DT439" s="1599"/>
      <c r="DU439" s="1599"/>
      <c r="DV439" s="1599"/>
      <c r="DW439" s="1599"/>
      <c r="DX439" s="1599"/>
      <c r="DY439" s="1599"/>
      <c r="DZ439" s="1599"/>
      <c r="EA439" s="1599"/>
      <c r="EB439" s="1599"/>
      <c r="EC439" s="1599"/>
      <c r="ED439" s="1599"/>
      <c r="EE439" s="1599"/>
      <c r="EF439" s="1599"/>
      <c r="EG439" s="1599"/>
      <c r="EH439" s="1599"/>
      <c r="EI439" s="1599"/>
      <c r="EJ439" s="1599"/>
      <c r="EK439" s="1599"/>
      <c r="EL439" s="1599"/>
      <c r="EM439" s="1599"/>
      <c r="EN439" s="1599"/>
      <c r="EO439" s="1599"/>
      <c r="EP439" s="1599"/>
      <c r="EQ439" s="1599"/>
      <c r="ER439" s="1599"/>
      <c r="ES439" s="1599"/>
      <c r="ET439" s="1599"/>
      <c r="EU439" s="1599"/>
      <c r="EV439" s="1599"/>
      <c r="EW439" s="1599"/>
      <c r="EX439" s="1599"/>
      <c r="EY439" s="1599"/>
      <c r="EZ439" s="1599"/>
      <c r="FA439" s="1599"/>
      <c r="FB439" s="1599"/>
      <c r="FC439" s="1599"/>
      <c r="FD439" s="1599"/>
      <c r="FE439" s="1599"/>
      <c r="FF439" s="1599"/>
      <c r="FG439" s="1599"/>
      <c r="FH439" s="1599"/>
      <c r="FI439" s="1599"/>
      <c r="FJ439" s="1600"/>
      <c r="FK439" s="433"/>
      <c r="FL439" s="433"/>
      <c r="FM439" s="433"/>
      <c r="FN439" s="433"/>
      <c r="FO439" s="433"/>
      <c r="FP439" s="433"/>
      <c r="FQ439" s="433"/>
      <c r="FR439" s="433"/>
      <c r="FS439" s="433"/>
      <c r="FT439" s="433"/>
      <c r="FU439" s="433"/>
      <c r="FV439" s="443"/>
    </row>
    <row r="440" spans="3:178" s="431" customFormat="1" ht="3.75" customHeight="1" x14ac:dyDescent="0.15">
      <c r="C440" s="446"/>
      <c r="D440" s="433"/>
      <c r="E440" s="433"/>
      <c r="F440" s="433"/>
      <c r="G440" s="433"/>
      <c r="H440" s="433"/>
      <c r="I440" s="433"/>
      <c r="J440" s="433"/>
      <c r="K440" s="433"/>
      <c r="L440" s="433"/>
      <c r="M440" s="433"/>
      <c r="N440" s="433"/>
      <c r="O440" s="1598"/>
      <c r="P440" s="1599"/>
      <c r="Q440" s="1599"/>
      <c r="R440" s="1599"/>
      <c r="S440" s="1599"/>
      <c r="T440" s="1599"/>
      <c r="U440" s="1599"/>
      <c r="V440" s="1599"/>
      <c r="W440" s="1599"/>
      <c r="X440" s="1599"/>
      <c r="Y440" s="1599"/>
      <c r="Z440" s="1599"/>
      <c r="AA440" s="1599"/>
      <c r="AB440" s="1599"/>
      <c r="AC440" s="1599"/>
      <c r="AD440" s="1599"/>
      <c r="AE440" s="1599"/>
      <c r="AF440" s="1599"/>
      <c r="AG440" s="1599"/>
      <c r="AH440" s="1599"/>
      <c r="AI440" s="1599"/>
      <c r="AJ440" s="1599"/>
      <c r="AK440" s="1599"/>
      <c r="AL440" s="1599"/>
      <c r="AM440" s="1599"/>
      <c r="AN440" s="1599"/>
      <c r="AO440" s="1599"/>
      <c r="AP440" s="1599"/>
      <c r="AQ440" s="1599"/>
      <c r="AR440" s="1599"/>
      <c r="AS440" s="1599"/>
      <c r="AT440" s="1599"/>
      <c r="AU440" s="1599"/>
      <c r="AV440" s="1599"/>
      <c r="AW440" s="1599"/>
      <c r="AX440" s="1599"/>
      <c r="AY440" s="1599"/>
      <c r="AZ440" s="1599"/>
      <c r="BA440" s="1599"/>
      <c r="BB440" s="1599"/>
      <c r="BC440" s="1599"/>
      <c r="BD440" s="1599"/>
      <c r="BE440" s="1599"/>
      <c r="BF440" s="1599"/>
      <c r="BG440" s="1599"/>
      <c r="BH440" s="1599"/>
      <c r="BI440" s="1599"/>
      <c r="BJ440" s="1599"/>
      <c r="BK440" s="1599"/>
      <c r="BL440" s="1599"/>
      <c r="BM440" s="1599"/>
      <c r="BN440" s="1599"/>
      <c r="BO440" s="1599"/>
      <c r="BP440" s="1599"/>
      <c r="BQ440" s="1599"/>
      <c r="BR440" s="1599"/>
      <c r="BS440" s="1599"/>
      <c r="BT440" s="1600"/>
      <c r="BU440" s="433"/>
      <c r="BV440" s="433"/>
      <c r="BW440" s="433"/>
      <c r="BX440" s="433"/>
      <c r="BY440" s="433"/>
      <c r="BZ440" s="433"/>
      <c r="CA440" s="433"/>
      <c r="CB440" s="433"/>
      <c r="CC440" s="433"/>
      <c r="CD440" s="433"/>
      <c r="CE440" s="433"/>
      <c r="CF440" s="443"/>
      <c r="CS440" s="446"/>
      <c r="CT440" s="433"/>
      <c r="CU440" s="433"/>
      <c r="CV440" s="433"/>
      <c r="CW440" s="433"/>
      <c r="CX440" s="433"/>
      <c r="CY440" s="433"/>
      <c r="CZ440" s="433"/>
      <c r="DA440" s="433"/>
      <c r="DB440" s="433"/>
      <c r="DC440" s="433"/>
      <c r="DD440" s="433"/>
      <c r="DE440" s="1598"/>
      <c r="DF440" s="1599"/>
      <c r="DG440" s="1599"/>
      <c r="DH440" s="1599"/>
      <c r="DI440" s="1599"/>
      <c r="DJ440" s="1599"/>
      <c r="DK440" s="1599"/>
      <c r="DL440" s="1599"/>
      <c r="DM440" s="1599"/>
      <c r="DN440" s="1599"/>
      <c r="DO440" s="1599"/>
      <c r="DP440" s="1599"/>
      <c r="DQ440" s="1599"/>
      <c r="DR440" s="1599"/>
      <c r="DS440" s="1599"/>
      <c r="DT440" s="1599"/>
      <c r="DU440" s="1599"/>
      <c r="DV440" s="1599"/>
      <c r="DW440" s="1599"/>
      <c r="DX440" s="1599"/>
      <c r="DY440" s="1599"/>
      <c r="DZ440" s="1599"/>
      <c r="EA440" s="1599"/>
      <c r="EB440" s="1599"/>
      <c r="EC440" s="1599"/>
      <c r="ED440" s="1599"/>
      <c r="EE440" s="1599"/>
      <c r="EF440" s="1599"/>
      <c r="EG440" s="1599"/>
      <c r="EH440" s="1599"/>
      <c r="EI440" s="1599"/>
      <c r="EJ440" s="1599"/>
      <c r="EK440" s="1599"/>
      <c r="EL440" s="1599"/>
      <c r="EM440" s="1599"/>
      <c r="EN440" s="1599"/>
      <c r="EO440" s="1599"/>
      <c r="EP440" s="1599"/>
      <c r="EQ440" s="1599"/>
      <c r="ER440" s="1599"/>
      <c r="ES440" s="1599"/>
      <c r="ET440" s="1599"/>
      <c r="EU440" s="1599"/>
      <c r="EV440" s="1599"/>
      <c r="EW440" s="1599"/>
      <c r="EX440" s="1599"/>
      <c r="EY440" s="1599"/>
      <c r="EZ440" s="1599"/>
      <c r="FA440" s="1599"/>
      <c r="FB440" s="1599"/>
      <c r="FC440" s="1599"/>
      <c r="FD440" s="1599"/>
      <c r="FE440" s="1599"/>
      <c r="FF440" s="1599"/>
      <c r="FG440" s="1599"/>
      <c r="FH440" s="1599"/>
      <c r="FI440" s="1599"/>
      <c r="FJ440" s="1600"/>
      <c r="FK440" s="433"/>
      <c r="FL440" s="433"/>
      <c r="FM440" s="433"/>
      <c r="FN440" s="433"/>
      <c r="FO440" s="433"/>
      <c r="FP440" s="433"/>
      <c r="FQ440" s="433"/>
      <c r="FR440" s="433"/>
      <c r="FS440" s="433"/>
      <c r="FT440" s="433"/>
      <c r="FU440" s="433"/>
      <c r="FV440" s="443"/>
    </row>
    <row r="441" spans="3:178" s="431" customFormat="1" ht="3.75" customHeight="1" x14ac:dyDescent="0.15">
      <c r="C441" s="446"/>
      <c r="D441" s="433"/>
      <c r="E441" s="433"/>
      <c r="F441" s="433"/>
      <c r="G441" s="433"/>
      <c r="H441" s="433"/>
      <c r="I441" s="433"/>
      <c r="J441" s="433"/>
      <c r="K441" s="433"/>
      <c r="L441" s="433"/>
      <c r="M441" s="433"/>
      <c r="N441" s="433"/>
      <c r="O441" s="1598"/>
      <c r="P441" s="1599"/>
      <c r="Q441" s="1599"/>
      <c r="R441" s="1599"/>
      <c r="S441" s="1599"/>
      <c r="T441" s="1599"/>
      <c r="U441" s="1599"/>
      <c r="V441" s="1599"/>
      <c r="W441" s="1599"/>
      <c r="X441" s="1599"/>
      <c r="Y441" s="1599"/>
      <c r="Z441" s="1599"/>
      <c r="AA441" s="1599"/>
      <c r="AB441" s="1599"/>
      <c r="AC441" s="1599"/>
      <c r="AD441" s="1599"/>
      <c r="AE441" s="1599"/>
      <c r="AF441" s="1599"/>
      <c r="AG441" s="1599"/>
      <c r="AH441" s="1599"/>
      <c r="AI441" s="1599"/>
      <c r="AJ441" s="1599"/>
      <c r="AK441" s="1599"/>
      <c r="AL441" s="1599"/>
      <c r="AM441" s="1599"/>
      <c r="AN441" s="1599"/>
      <c r="AO441" s="1599"/>
      <c r="AP441" s="1599"/>
      <c r="AQ441" s="1599"/>
      <c r="AR441" s="1599"/>
      <c r="AS441" s="1599"/>
      <c r="AT441" s="1599"/>
      <c r="AU441" s="1599"/>
      <c r="AV441" s="1599"/>
      <c r="AW441" s="1599"/>
      <c r="AX441" s="1599"/>
      <c r="AY441" s="1599"/>
      <c r="AZ441" s="1599"/>
      <c r="BA441" s="1599"/>
      <c r="BB441" s="1599"/>
      <c r="BC441" s="1599"/>
      <c r="BD441" s="1599"/>
      <c r="BE441" s="1599"/>
      <c r="BF441" s="1599"/>
      <c r="BG441" s="1599"/>
      <c r="BH441" s="1599"/>
      <c r="BI441" s="1599"/>
      <c r="BJ441" s="1599"/>
      <c r="BK441" s="1599"/>
      <c r="BL441" s="1599"/>
      <c r="BM441" s="1599"/>
      <c r="BN441" s="1599"/>
      <c r="BO441" s="1599"/>
      <c r="BP441" s="1599"/>
      <c r="BQ441" s="1599"/>
      <c r="BR441" s="1599"/>
      <c r="BS441" s="1599"/>
      <c r="BT441" s="1600"/>
      <c r="BU441" s="433"/>
      <c r="BV441" s="433"/>
      <c r="BW441" s="433"/>
      <c r="BX441" s="433"/>
      <c r="BY441" s="433"/>
      <c r="BZ441" s="433"/>
      <c r="CA441" s="433"/>
      <c r="CB441" s="433"/>
      <c r="CC441" s="433"/>
      <c r="CD441" s="433"/>
      <c r="CE441" s="433"/>
      <c r="CF441" s="443"/>
      <c r="CS441" s="446"/>
      <c r="CT441" s="433"/>
      <c r="CU441" s="433"/>
      <c r="CV441" s="433"/>
      <c r="CW441" s="433"/>
      <c r="CX441" s="433"/>
      <c r="CY441" s="433"/>
      <c r="CZ441" s="433"/>
      <c r="DA441" s="433"/>
      <c r="DB441" s="433"/>
      <c r="DC441" s="433"/>
      <c r="DD441" s="433"/>
      <c r="DE441" s="1598"/>
      <c r="DF441" s="1599"/>
      <c r="DG441" s="1599"/>
      <c r="DH441" s="1599"/>
      <c r="DI441" s="1599"/>
      <c r="DJ441" s="1599"/>
      <c r="DK441" s="1599"/>
      <c r="DL441" s="1599"/>
      <c r="DM441" s="1599"/>
      <c r="DN441" s="1599"/>
      <c r="DO441" s="1599"/>
      <c r="DP441" s="1599"/>
      <c r="DQ441" s="1599"/>
      <c r="DR441" s="1599"/>
      <c r="DS441" s="1599"/>
      <c r="DT441" s="1599"/>
      <c r="DU441" s="1599"/>
      <c r="DV441" s="1599"/>
      <c r="DW441" s="1599"/>
      <c r="DX441" s="1599"/>
      <c r="DY441" s="1599"/>
      <c r="DZ441" s="1599"/>
      <c r="EA441" s="1599"/>
      <c r="EB441" s="1599"/>
      <c r="EC441" s="1599"/>
      <c r="ED441" s="1599"/>
      <c r="EE441" s="1599"/>
      <c r="EF441" s="1599"/>
      <c r="EG441" s="1599"/>
      <c r="EH441" s="1599"/>
      <c r="EI441" s="1599"/>
      <c r="EJ441" s="1599"/>
      <c r="EK441" s="1599"/>
      <c r="EL441" s="1599"/>
      <c r="EM441" s="1599"/>
      <c r="EN441" s="1599"/>
      <c r="EO441" s="1599"/>
      <c r="EP441" s="1599"/>
      <c r="EQ441" s="1599"/>
      <c r="ER441" s="1599"/>
      <c r="ES441" s="1599"/>
      <c r="ET441" s="1599"/>
      <c r="EU441" s="1599"/>
      <c r="EV441" s="1599"/>
      <c r="EW441" s="1599"/>
      <c r="EX441" s="1599"/>
      <c r="EY441" s="1599"/>
      <c r="EZ441" s="1599"/>
      <c r="FA441" s="1599"/>
      <c r="FB441" s="1599"/>
      <c r="FC441" s="1599"/>
      <c r="FD441" s="1599"/>
      <c r="FE441" s="1599"/>
      <c r="FF441" s="1599"/>
      <c r="FG441" s="1599"/>
      <c r="FH441" s="1599"/>
      <c r="FI441" s="1599"/>
      <c r="FJ441" s="1600"/>
      <c r="FK441" s="433"/>
      <c r="FL441" s="433"/>
      <c r="FM441" s="433"/>
      <c r="FN441" s="433"/>
      <c r="FO441" s="433"/>
      <c r="FP441" s="433"/>
      <c r="FQ441" s="433"/>
      <c r="FR441" s="433"/>
      <c r="FS441" s="433"/>
      <c r="FT441" s="433"/>
      <c r="FU441" s="433"/>
      <c r="FV441" s="443"/>
    </row>
    <row r="442" spans="3:178" s="431" customFormat="1" ht="3.75" customHeight="1" x14ac:dyDescent="0.15">
      <c r="C442" s="446"/>
      <c r="D442" s="433"/>
      <c r="E442" s="433"/>
      <c r="F442" s="433"/>
      <c r="G442" s="433"/>
      <c r="H442" s="433"/>
      <c r="I442" s="433"/>
      <c r="J442" s="433"/>
      <c r="K442" s="433"/>
      <c r="L442" s="433"/>
      <c r="M442" s="433"/>
      <c r="N442" s="433"/>
      <c r="O442" s="1598"/>
      <c r="P442" s="1599"/>
      <c r="Q442" s="1599"/>
      <c r="R442" s="1599"/>
      <c r="S442" s="1599"/>
      <c r="T442" s="1599"/>
      <c r="U442" s="1599"/>
      <c r="V442" s="1599"/>
      <c r="W442" s="1599"/>
      <c r="X442" s="1599"/>
      <c r="Y442" s="1599"/>
      <c r="Z442" s="1599"/>
      <c r="AA442" s="1599"/>
      <c r="AB442" s="1599"/>
      <c r="AC442" s="1599"/>
      <c r="AD442" s="1599"/>
      <c r="AE442" s="1599"/>
      <c r="AF442" s="1599"/>
      <c r="AG442" s="1599"/>
      <c r="AH442" s="1599"/>
      <c r="AI442" s="1599"/>
      <c r="AJ442" s="1599"/>
      <c r="AK442" s="1599"/>
      <c r="AL442" s="1599"/>
      <c r="AM442" s="1599"/>
      <c r="AN442" s="1599"/>
      <c r="AO442" s="1599"/>
      <c r="AP442" s="1599"/>
      <c r="AQ442" s="1599"/>
      <c r="AR442" s="1599"/>
      <c r="AS442" s="1599"/>
      <c r="AT442" s="1599"/>
      <c r="AU442" s="1599"/>
      <c r="AV442" s="1599"/>
      <c r="AW442" s="1599"/>
      <c r="AX442" s="1599"/>
      <c r="AY442" s="1599"/>
      <c r="AZ442" s="1599"/>
      <c r="BA442" s="1599"/>
      <c r="BB442" s="1599"/>
      <c r="BC442" s="1599"/>
      <c r="BD442" s="1599"/>
      <c r="BE442" s="1599"/>
      <c r="BF442" s="1599"/>
      <c r="BG442" s="1599"/>
      <c r="BH442" s="1599"/>
      <c r="BI442" s="1599"/>
      <c r="BJ442" s="1599"/>
      <c r="BK442" s="1599"/>
      <c r="BL442" s="1599"/>
      <c r="BM442" s="1599"/>
      <c r="BN442" s="1599"/>
      <c r="BO442" s="1599"/>
      <c r="BP442" s="1599"/>
      <c r="BQ442" s="1599"/>
      <c r="BR442" s="1599"/>
      <c r="BS442" s="1599"/>
      <c r="BT442" s="1600"/>
      <c r="BU442" s="433"/>
      <c r="BV442" s="433"/>
      <c r="BW442" s="433"/>
      <c r="BX442" s="433"/>
      <c r="BY442" s="433"/>
      <c r="BZ442" s="433"/>
      <c r="CA442" s="433"/>
      <c r="CB442" s="433"/>
      <c r="CC442" s="433"/>
      <c r="CD442" s="433"/>
      <c r="CE442" s="433"/>
      <c r="CF442" s="443"/>
      <c r="CS442" s="446"/>
      <c r="CT442" s="433"/>
      <c r="CU442" s="433"/>
      <c r="CV442" s="433"/>
      <c r="CW442" s="433"/>
      <c r="CX442" s="433"/>
      <c r="CY442" s="433"/>
      <c r="CZ442" s="433"/>
      <c r="DA442" s="433"/>
      <c r="DB442" s="433"/>
      <c r="DC442" s="433"/>
      <c r="DD442" s="433"/>
      <c r="DE442" s="1598"/>
      <c r="DF442" s="1599"/>
      <c r="DG442" s="1599"/>
      <c r="DH442" s="1599"/>
      <c r="DI442" s="1599"/>
      <c r="DJ442" s="1599"/>
      <c r="DK442" s="1599"/>
      <c r="DL442" s="1599"/>
      <c r="DM442" s="1599"/>
      <c r="DN442" s="1599"/>
      <c r="DO442" s="1599"/>
      <c r="DP442" s="1599"/>
      <c r="DQ442" s="1599"/>
      <c r="DR442" s="1599"/>
      <c r="DS442" s="1599"/>
      <c r="DT442" s="1599"/>
      <c r="DU442" s="1599"/>
      <c r="DV442" s="1599"/>
      <c r="DW442" s="1599"/>
      <c r="DX442" s="1599"/>
      <c r="DY442" s="1599"/>
      <c r="DZ442" s="1599"/>
      <c r="EA442" s="1599"/>
      <c r="EB442" s="1599"/>
      <c r="EC442" s="1599"/>
      <c r="ED442" s="1599"/>
      <c r="EE442" s="1599"/>
      <c r="EF442" s="1599"/>
      <c r="EG442" s="1599"/>
      <c r="EH442" s="1599"/>
      <c r="EI442" s="1599"/>
      <c r="EJ442" s="1599"/>
      <c r="EK442" s="1599"/>
      <c r="EL442" s="1599"/>
      <c r="EM442" s="1599"/>
      <c r="EN442" s="1599"/>
      <c r="EO442" s="1599"/>
      <c r="EP442" s="1599"/>
      <c r="EQ442" s="1599"/>
      <c r="ER442" s="1599"/>
      <c r="ES442" s="1599"/>
      <c r="ET442" s="1599"/>
      <c r="EU442" s="1599"/>
      <c r="EV442" s="1599"/>
      <c r="EW442" s="1599"/>
      <c r="EX442" s="1599"/>
      <c r="EY442" s="1599"/>
      <c r="EZ442" s="1599"/>
      <c r="FA442" s="1599"/>
      <c r="FB442" s="1599"/>
      <c r="FC442" s="1599"/>
      <c r="FD442" s="1599"/>
      <c r="FE442" s="1599"/>
      <c r="FF442" s="1599"/>
      <c r="FG442" s="1599"/>
      <c r="FH442" s="1599"/>
      <c r="FI442" s="1599"/>
      <c r="FJ442" s="1600"/>
      <c r="FK442" s="433"/>
      <c r="FL442" s="433"/>
      <c r="FM442" s="433"/>
      <c r="FN442" s="433"/>
      <c r="FO442" s="433"/>
      <c r="FP442" s="433"/>
      <c r="FQ442" s="433"/>
      <c r="FR442" s="433"/>
      <c r="FS442" s="433"/>
      <c r="FT442" s="433"/>
      <c r="FU442" s="433"/>
      <c r="FV442" s="443"/>
    </row>
    <row r="443" spans="3:178" ht="3.75" customHeight="1" x14ac:dyDescent="0.15">
      <c r="C443" s="449"/>
      <c r="D443" s="433"/>
      <c r="E443" s="433"/>
      <c r="F443" s="433"/>
      <c r="G443" s="433"/>
      <c r="H443" s="433"/>
      <c r="I443" s="433"/>
      <c r="J443" s="433"/>
      <c r="K443" s="433"/>
      <c r="L443" s="433"/>
      <c r="M443" s="433"/>
      <c r="N443" s="433"/>
      <c r="O443" s="1598"/>
      <c r="P443" s="1599"/>
      <c r="Q443" s="1599"/>
      <c r="R443" s="1599"/>
      <c r="S443" s="1599"/>
      <c r="T443" s="1599"/>
      <c r="U443" s="1599"/>
      <c r="V443" s="1599"/>
      <c r="W443" s="1599"/>
      <c r="X443" s="1599"/>
      <c r="Y443" s="1599"/>
      <c r="Z443" s="1599"/>
      <c r="AA443" s="1599"/>
      <c r="AB443" s="1599"/>
      <c r="AC443" s="1599"/>
      <c r="AD443" s="1599"/>
      <c r="AE443" s="1599"/>
      <c r="AF443" s="1599"/>
      <c r="AG443" s="1599"/>
      <c r="AH443" s="1599"/>
      <c r="AI443" s="1599"/>
      <c r="AJ443" s="1599"/>
      <c r="AK443" s="1599"/>
      <c r="AL443" s="1599"/>
      <c r="AM443" s="1599"/>
      <c r="AN443" s="1599"/>
      <c r="AO443" s="1599"/>
      <c r="AP443" s="1599"/>
      <c r="AQ443" s="1599"/>
      <c r="AR443" s="1599"/>
      <c r="AS443" s="1599"/>
      <c r="AT443" s="1599"/>
      <c r="AU443" s="1599"/>
      <c r="AV443" s="1599"/>
      <c r="AW443" s="1599"/>
      <c r="AX443" s="1599"/>
      <c r="AY443" s="1599"/>
      <c r="AZ443" s="1599"/>
      <c r="BA443" s="1599"/>
      <c r="BB443" s="1599"/>
      <c r="BC443" s="1599"/>
      <c r="BD443" s="1599"/>
      <c r="BE443" s="1599"/>
      <c r="BF443" s="1599"/>
      <c r="BG443" s="1599"/>
      <c r="BH443" s="1599"/>
      <c r="BI443" s="1599"/>
      <c r="BJ443" s="1599"/>
      <c r="BK443" s="1599"/>
      <c r="BL443" s="1599"/>
      <c r="BM443" s="1599"/>
      <c r="BN443" s="1599"/>
      <c r="BO443" s="1599"/>
      <c r="BP443" s="1599"/>
      <c r="BQ443" s="1599"/>
      <c r="BR443" s="1599"/>
      <c r="BS443" s="1599"/>
      <c r="BT443" s="1600"/>
      <c r="BU443" s="433"/>
      <c r="BV443" s="433"/>
      <c r="BW443" s="433"/>
      <c r="BX443" s="433"/>
      <c r="BY443" s="433"/>
      <c r="BZ443" s="433"/>
      <c r="CA443" s="433"/>
      <c r="CB443" s="433"/>
      <c r="CC443" s="433"/>
      <c r="CD443" s="433"/>
      <c r="CE443" s="433"/>
      <c r="CF443" s="443"/>
      <c r="CH443" s="431"/>
      <c r="CS443" s="449"/>
      <c r="CT443" s="433"/>
      <c r="CU443" s="433"/>
      <c r="CV443" s="433"/>
      <c r="CW443" s="433"/>
      <c r="CX443" s="433"/>
      <c r="CY443" s="433"/>
      <c r="CZ443" s="433"/>
      <c r="DA443" s="433"/>
      <c r="DB443" s="433"/>
      <c r="DC443" s="433"/>
      <c r="DD443" s="433"/>
      <c r="DE443" s="1598"/>
      <c r="DF443" s="1599"/>
      <c r="DG443" s="1599"/>
      <c r="DH443" s="1599"/>
      <c r="DI443" s="1599"/>
      <c r="DJ443" s="1599"/>
      <c r="DK443" s="1599"/>
      <c r="DL443" s="1599"/>
      <c r="DM443" s="1599"/>
      <c r="DN443" s="1599"/>
      <c r="DO443" s="1599"/>
      <c r="DP443" s="1599"/>
      <c r="DQ443" s="1599"/>
      <c r="DR443" s="1599"/>
      <c r="DS443" s="1599"/>
      <c r="DT443" s="1599"/>
      <c r="DU443" s="1599"/>
      <c r="DV443" s="1599"/>
      <c r="DW443" s="1599"/>
      <c r="DX443" s="1599"/>
      <c r="DY443" s="1599"/>
      <c r="DZ443" s="1599"/>
      <c r="EA443" s="1599"/>
      <c r="EB443" s="1599"/>
      <c r="EC443" s="1599"/>
      <c r="ED443" s="1599"/>
      <c r="EE443" s="1599"/>
      <c r="EF443" s="1599"/>
      <c r="EG443" s="1599"/>
      <c r="EH443" s="1599"/>
      <c r="EI443" s="1599"/>
      <c r="EJ443" s="1599"/>
      <c r="EK443" s="1599"/>
      <c r="EL443" s="1599"/>
      <c r="EM443" s="1599"/>
      <c r="EN443" s="1599"/>
      <c r="EO443" s="1599"/>
      <c r="EP443" s="1599"/>
      <c r="EQ443" s="1599"/>
      <c r="ER443" s="1599"/>
      <c r="ES443" s="1599"/>
      <c r="ET443" s="1599"/>
      <c r="EU443" s="1599"/>
      <c r="EV443" s="1599"/>
      <c r="EW443" s="1599"/>
      <c r="EX443" s="1599"/>
      <c r="EY443" s="1599"/>
      <c r="EZ443" s="1599"/>
      <c r="FA443" s="1599"/>
      <c r="FB443" s="1599"/>
      <c r="FC443" s="1599"/>
      <c r="FD443" s="1599"/>
      <c r="FE443" s="1599"/>
      <c r="FF443" s="1599"/>
      <c r="FG443" s="1599"/>
      <c r="FH443" s="1599"/>
      <c r="FI443" s="1599"/>
      <c r="FJ443" s="1600"/>
      <c r="FK443" s="433"/>
      <c r="FL443" s="433"/>
      <c r="FM443" s="433"/>
      <c r="FN443" s="433"/>
      <c r="FO443" s="433"/>
      <c r="FP443" s="433"/>
      <c r="FQ443" s="433"/>
      <c r="FR443" s="433"/>
      <c r="FS443" s="433"/>
      <c r="FT443" s="433"/>
      <c r="FU443" s="433"/>
      <c r="FV443" s="443"/>
    </row>
    <row r="444" spans="3:178" ht="3.75" customHeight="1" x14ac:dyDescent="0.15">
      <c r="C444" s="449"/>
      <c r="D444" s="433"/>
      <c r="E444" s="433"/>
      <c r="F444" s="433"/>
      <c r="G444" s="433"/>
      <c r="H444" s="433"/>
      <c r="I444" s="433"/>
      <c r="J444" s="433"/>
      <c r="K444" s="433"/>
      <c r="L444" s="433"/>
      <c r="M444" s="433"/>
      <c r="N444" s="433"/>
      <c r="O444" s="1598"/>
      <c r="P444" s="1599"/>
      <c r="Q444" s="1599"/>
      <c r="R444" s="1599"/>
      <c r="S444" s="1599"/>
      <c r="T444" s="1599"/>
      <c r="U444" s="1599"/>
      <c r="V444" s="1599"/>
      <c r="W444" s="1599"/>
      <c r="X444" s="1599"/>
      <c r="Y444" s="1599"/>
      <c r="Z444" s="1599"/>
      <c r="AA444" s="1599"/>
      <c r="AB444" s="1599"/>
      <c r="AC444" s="1599"/>
      <c r="AD444" s="1599"/>
      <c r="AE444" s="1599"/>
      <c r="AF444" s="1599"/>
      <c r="AG444" s="1599"/>
      <c r="AH444" s="1599"/>
      <c r="AI444" s="1599"/>
      <c r="AJ444" s="1599"/>
      <c r="AK444" s="1599"/>
      <c r="AL444" s="1599"/>
      <c r="AM444" s="1599"/>
      <c r="AN444" s="1599"/>
      <c r="AO444" s="1599"/>
      <c r="AP444" s="1599"/>
      <c r="AQ444" s="1599"/>
      <c r="AR444" s="1599"/>
      <c r="AS444" s="1599"/>
      <c r="AT444" s="1599"/>
      <c r="AU444" s="1599"/>
      <c r="AV444" s="1599"/>
      <c r="AW444" s="1599"/>
      <c r="AX444" s="1599"/>
      <c r="AY444" s="1599"/>
      <c r="AZ444" s="1599"/>
      <c r="BA444" s="1599"/>
      <c r="BB444" s="1599"/>
      <c r="BC444" s="1599"/>
      <c r="BD444" s="1599"/>
      <c r="BE444" s="1599"/>
      <c r="BF444" s="1599"/>
      <c r="BG444" s="1599"/>
      <c r="BH444" s="1599"/>
      <c r="BI444" s="1599"/>
      <c r="BJ444" s="1599"/>
      <c r="BK444" s="1599"/>
      <c r="BL444" s="1599"/>
      <c r="BM444" s="1599"/>
      <c r="BN444" s="1599"/>
      <c r="BO444" s="1599"/>
      <c r="BP444" s="1599"/>
      <c r="BQ444" s="1599"/>
      <c r="BR444" s="1599"/>
      <c r="BS444" s="1599"/>
      <c r="BT444" s="1600"/>
      <c r="BU444" s="433"/>
      <c r="BV444" s="433"/>
      <c r="BW444" s="433"/>
      <c r="BX444" s="433"/>
      <c r="BY444" s="433"/>
      <c r="BZ444" s="433"/>
      <c r="CA444" s="433"/>
      <c r="CB444" s="433"/>
      <c r="CC444" s="433"/>
      <c r="CD444" s="433"/>
      <c r="CE444" s="433"/>
      <c r="CF444" s="443"/>
      <c r="CH444" s="431"/>
      <c r="CS444" s="449"/>
      <c r="CT444" s="433"/>
      <c r="CU444" s="433"/>
      <c r="CV444" s="433"/>
      <c r="CW444" s="433"/>
      <c r="CX444" s="433"/>
      <c r="CY444" s="433"/>
      <c r="CZ444" s="433"/>
      <c r="DA444" s="433"/>
      <c r="DB444" s="433"/>
      <c r="DC444" s="433"/>
      <c r="DD444" s="433"/>
      <c r="DE444" s="1598"/>
      <c r="DF444" s="1599"/>
      <c r="DG444" s="1599"/>
      <c r="DH444" s="1599"/>
      <c r="DI444" s="1599"/>
      <c r="DJ444" s="1599"/>
      <c r="DK444" s="1599"/>
      <c r="DL444" s="1599"/>
      <c r="DM444" s="1599"/>
      <c r="DN444" s="1599"/>
      <c r="DO444" s="1599"/>
      <c r="DP444" s="1599"/>
      <c r="DQ444" s="1599"/>
      <c r="DR444" s="1599"/>
      <c r="DS444" s="1599"/>
      <c r="DT444" s="1599"/>
      <c r="DU444" s="1599"/>
      <c r="DV444" s="1599"/>
      <c r="DW444" s="1599"/>
      <c r="DX444" s="1599"/>
      <c r="DY444" s="1599"/>
      <c r="DZ444" s="1599"/>
      <c r="EA444" s="1599"/>
      <c r="EB444" s="1599"/>
      <c r="EC444" s="1599"/>
      <c r="ED444" s="1599"/>
      <c r="EE444" s="1599"/>
      <c r="EF444" s="1599"/>
      <c r="EG444" s="1599"/>
      <c r="EH444" s="1599"/>
      <c r="EI444" s="1599"/>
      <c r="EJ444" s="1599"/>
      <c r="EK444" s="1599"/>
      <c r="EL444" s="1599"/>
      <c r="EM444" s="1599"/>
      <c r="EN444" s="1599"/>
      <c r="EO444" s="1599"/>
      <c r="EP444" s="1599"/>
      <c r="EQ444" s="1599"/>
      <c r="ER444" s="1599"/>
      <c r="ES444" s="1599"/>
      <c r="ET444" s="1599"/>
      <c r="EU444" s="1599"/>
      <c r="EV444" s="1599"/>
      <c r="EW444" s="1599"/>
      <c r="EX444" s="1599"/>
      <c r="EY444" s="1599"/>
      <c r="EZ444" s="1599"/>
      <c r="FA444" s="1599"/>
      <c r="FB444" s="1599"/>
      <c r="FC444" s="1599"/>
      <c r="FD444" s="1599"/>
      <c r="FE444" s="1599"/>
      <c r="FF444" s="1599"/>
      <c r="FG444" s="1599"/>
      <c r="FH444" s="1599"/>
      <c r="FI444" s="1599"/>
      <c r="FJ444" s="1600"/>
      <c r="FK444" s="433"/>
      <c r="FL444" s="433"/>
      <c r="FM444" s="433"/>
      <c r="FN444" s="433"/>
      <c r="FO444" s="433"/>
      <c r="FP444" s="433"/>
      <c r="FQ444" s="433"/>
      <c r="FR444" s="433"/>
      <c r="FS444" s="433"/>
      <c r="FT444" s="433"/>
      <c r="FU444" s="433"/>
      <c r="FV444" s="443"/>
    </row>
    <row r="445" spans="3:178" ht="3.75" customHeight="1" x14ac:dyDescent="0.15">
      <c r="C445" s="449"/>
      <c r="D445" s="450"/>
      <c r="E445" s="450"/>
      <c r="F445" s="450"/>
      <c r="G445" s="450"/>
      <c r="H445" s="450"/>
      <c r="I445" s="450"/>
      <c r="J445" s="450"/>
      <c r="K445" s="450"/>
      <c r="L445" s="450"/>
      <c r="M445" s="450"/>
      <c r="N445" s="450"/>
      <c r="O445" s="1598"/>
      <c r="P445" s="1599"/>
      <c r="Q445" s="1599"/>
      <c r="R445" s="1599"/>
      <c r="S445" s="1599"/>
      <c r="T445" s="1599"/>
      <c r="U445" s="1599"/>
      <c r="V445" s="1599"/>
      <c r="W445" s="1599"/>
      <c r="X445" s="1599"/>
      <c r="Y445" s="1599"/>
      <c r="Z445" s="1599"/>
      <c r="AA445" s="1599"/>
      <c r="AB445" s="1599"/>
      <c r="AC445" s="1599"/>
      <c r="AD445" s="1599"/>
      <c r="AE445" s="1599"/>
      <c r="AF445" s="1599"/>
      <c r="AG445" s="1599"/>
      <c r="AH445" s="1599"/>
      <c r="AI445" s="1599"/>
      <c r="AJ445" s="1599"/>
      <c r="AK445" s="1599"/>
      <c r="AL445" s="1599"/>
      <c r="AM445" s="1599"/>
      <c r="AN445" s="1599"/>
      <c r="AO445" s="1599"/>
      <c r="AP445" s="1599"/>
      <c r="AQ445" s="1599"/>
      <c r="AR445" s="1599"/>
      <c r="AS445" s="1599"/>
      <c r="AT445" s="1599"/>
      <c r="AU445" s="1599"/>
      <c r="AV445" s="1599"/>
      <c r="AW445" s="1599"/>
      <c r="AX445" s="1599"/>
      <c r="AY445" s="1599"/>
      <c r="AZ445" s="1599"/>
      <c r="BA445" s="1599"/>
      <c r="BB445" s="1599"/>
      <c r="BC445" s="1599"/>
      <c r="BD445" s="1599"/>
      <c r="BE445" s="1599"/>
      <c r="BF445" s="1599"/>
      <c r="BG445" s="1599"/>
      <c r="BH445" s="1599"/>
      <c r="BI445" s="1599"/>
      <c r="BJ445" s="1599"/>
      <c r="BK445" s="1599"/>
      <c r="BL445" s="1599"/>
      <c r="BM445" s="1599"/>
      <c r="BN445" s="1599"/>
      <c r="BO445" s="1599"/>
      <c r="BP445" s="1599"/>
      <c r="BQ445" s="1599"/>
      <c r="BR445" s="1599"/>
      <c r="BS445" s="1599"/>
      <c r="BT445" s="1600"/>
      <c r="BU445" s="450"/>
      <c r="BV445" s="450"/>
      <c r="BW445" s="450"/>
      <c r="BX445" s="450"/>
      <c r="BY445" s="450"/>
      <c r="BZ445" s="450"/>
      <c r="CA445" s="450"/>
      <c r="CB445" s="450"/>
      <c r="CC445" s="450"/>
      <c r="CD445" s="450"/>
      <c r="CE445" s="450"/>
      <c r="CF445" s="451"/>
      <c r="CH445" s="431"/>
      <c r="CS445" s="449"/>
      <c r="CT445" s="450"/>
      <c r="CU445" s="450"/>
      <c r="CV445" s="450"/>
      <c r="CW445" s="450"/>
      <c r="CX445" s="450"/>
      <c r="CY445" s="450"/>
      <c r="CZ445" s="450"/>
      <c r="DA445" s="450"/>
      <c r="DB445" s="450"/>
      <c r="DC445" s="450"/>
      <c r="DD445" s="450"/>
      <c r="DE445" s="1598"/>
      <c r="DF445" s="1599"/>
      <c r="DG445" s="1599"/>
      <c r="DH445" s="1599"/>
      <c r="DI445" s="1599"/>
      <c r="DJ445" s="1599"/>
      <c r="DK445" s="1599"/>
      <c r="DL445" s="1599"/>
      <c r="DM445" s="1599"/>
      <c r="DN445" s="1599"/>
      <c r="DO445" s="1599"/>
      <c r="DP445" s="1599"/>
      <c r="DQ445" s="1599"/>
      <c r="DR445" s="1599"/>
      <c r="DS445" s="1599"/>
      <c r="DT445" s="1599"/>
      <c r="DU445" s="1599"/>
      <c r="DV445" s="1599"/>
      <c r="DW445" s="1599"/>
      <c r="DX445" s="1599"/>
      <c r="DY445" s="1599"/>
      <c r="DZ445" s="1599"/>
      <c r="EA445" s="1599"/>
      <c r="EB445" s="1599"/>
      <c r="EC445" s="1599"/>
      <c r="ED445" s="1599"/>
      <c r="EE445" s="1599"/>
      <c r="EF445" s="1599"/>
      <c r="EG445" s="1599"/>
      <c r="EH445" s="1599"/>
      <c r="EI445" s="1599"/>
      <c r="EJ445" s="1599"/>
      <c r="EK445" s="1599"/>
      <c r="EL445" s="1599"/>
      <c r="EM445" s="1599"/>
      <c r="EN445" s="1599"/>
      <c r="EO445" s="1599"/>
      <c r="EP445" s="1599"/>
      <c r="EQ445" s="1599"/>
      <c r="ER445" s="1599"/>
      <c r="ES445" s="1599"/>
      <c r="ET445" s="1599"/>
      <c r="EU445" s="1599"/>
      <c r="EV445" s="1599"/>
      <c r="EW445" s="1599"/>
      <c r="EX445" s="1599"/>
      <c r="EY445" s="1599"/>
      <c r="EZ445" s="1599"/>
      <c r="FA445" s="1599"/>
      <c r="FB445" s="1599"/>
      <c r="FC445" s="1599"/>
      <c r="FD445" s="1599"/>
      <c r="FE445" s="1599"/>
      <c r="FF445" s="1599"/>
      <c r="FG445" s="1599"/>
      <c r="FH445" s="1599"/>
      <c r="FI445" s="1599"/>
      <c r="FJ445" s="1600"/>
      <c r="FK445" s="450"/>
      <c r="FL445" s="450"/>
      <c r="FM445" s="450"/>
      <c r="FN445" s="450"/>
      <c r="FO445" s="450"/>
      <c r="FP445" s="450"/>
      <c r="FQ445" s="450"/>
      <c r="FR445" s="450"/>
      <c r="FS445" s="450"/>
      <c r="FT445" s="450"/>
      <c r="FU445" s="450"/>
      <c r="FV445" s="451"/>
    </row>
    <row r="446" spans="3:178" ht="3.75" customHeight="1" x14ac:dyDescent="0.15">
      <c r="C446" s="449"/>
      <c r="D446" s="450"/>
      <c r="E446" s="450"/>
      <c r="F446" s="450"/>
      <c r="G446" s="450"/>
      <c r="H446" s="450"/>
      <c r="I446" s="450"/>
      <c r="J446" s="450"/>
      <c r="K446" s="450"/>
      <c r="L446" s="450"/>
      <c r="M446" s="450"/>
      <c r="N446" s="450"/>
      <c r="O446" s="1598"/>
      <c r="P446" s="1599"/>
      <c r="Q446" s="1599"/>
      <c r="R446" s="1599"/>
      <c r="S446" s="1599"/>
      <c r="T446" s="1599"/>
      <c r="U446" s="1599"/>
      <c r="V446" s="1599"/>
      <c r="W446" s="1599"/>
      <c r="X446" s="1599"/>
      <c r="Y446" s="1599"/>
      <c r="Z446" s="1599"/>
      <c r="AA446" s="1599"/>
      <c r="AB446" s="1599"/>
      <c r="AC446" s="1599"/>
      <c r="AD446" s="1599"/>
      <c r="AE446" s="1599"/>
      <c r="AF446" s="1599"/>
      <c r="AG446" s="1599"/>
      <c r="AH446" s="1599"/>
      <c r="AI446" s="1599"/>
      <c r="AJ446" s="1599"/>
      <c r="AK446" s="1599"/>
      <c r="AL446" s="1599"/>
      <c r="AM446" s="1599"/>
      <c r="AN446" s="1599"/>
      <c r="AO446" s="1599"/>
      <c r="AP446" s="1599"/>
      <c r="AQ446" s="1599"/>
      <c r="AR446" s="1599"/>
      <c r="AS446" s="1599"/>
      <c r="AT446" s="1599"/>
      <c r="AU446" s="1599"/>
      <c r="AV446" s="1599"/>
      <c r="AW446" s="1599"/>
      <c r="AX446" s="1599"/>
      <c r="AY446" s="1599"/>
      <c r="AZ446" s="1599"/>
      <c r="BA446" s="1599"/>
      <c r="BB446" s="1599"/>
      <c r="BC446" s="1599"/>
      <c r="BD446" s="1599"/>
      <c r="BE446" s="1599"/>
      <c r="BF446" s="1599"/>
      <c r="BG446" s="1599"/>
      <c r="BH446" s="1599"/>
      <c r="BI446" s="1599"/>
      <c r="BJ446" s="1599"/>
      <c r="BK446" s="1599"/>
      <c r="BL446" s="1599"/>
      <c r="BM446" s="1599"/>
      <c r="BN446" s="1599"/>
      <c r="BO446" s="1599"/>
      <c r="BP446" s="1599"/>
      <c r="BQ446" s="1599"/>
      <c r="BR446" s="1599"/>
      <c r="BS446" s="1599"/>
      <c r="BT446" s="1600"/>
      <c r="BU446" s="450"/>
      <c r="BV446" s="450"/>
      <c r="BW446" s="450"/>
      <c r="BX446" s="450"/>
      <c r="BY446" s="450"/>
      <c r="BZ446" s="450"/>
      <c r="CA446" s="450"/>
      <c r="CB446" s="450"/>
      <c r="CC446" s="450"/>
      <c r="CD446" s="450"/>
      <c r="CE446" s="450"/>
      <c r="CF446" s="451"/>
      <c r="CH446" s="431"/>
      <c r="CS446" s="449"/>
      <c r="CT446" s="450"/>
      <c r="CU446" s="450"/>
      <c r="CV446" s="450"/>
      <c r="CW446" s="450"/>
      <c r="CX446" s="450"/>
      <c r="CY446" s="450"/>
      <c r="CZ446" s="450"/>
      <c r="DA446" s="450"/>
      <c r="DB446" s="450"/>
      <c r="DC446" s="450"/>
      <c r="DD446" s="450"/>
      <c r="DE446" s="1598"/>
      <c r="DF446" s="1599"/>
      <c r="DG446" s="1599"/>
      <c r="DH446" s="1599"/>
      <c r="DI446" s="1599"/>
      <c r="DJ446" s="1599"/>
      <c r="DK446" s="1599"/>
      <c r="DL446" s="1599"/>
      <c r="DM446" s="1599"/>
      <c r="DN446" s="1599"/>
      <c r="DO446" s="1599"/>
      <c r="DP446" s="1599"/>
      <c r="DQ446" s="1599"/>
      <c r="DR446" s="1599"/>
      <c r="DS446" s="1599"/>
      <c r="DT446" s="1599"/>
      <c r="DU446" s="1599"/>
      <c r="DV446" s="1599"/>
      <c r="DW446" s="1599"/>
      <c r="DX446" s="1599"/>
      <c r="DY446" s="1599"/>
      <c r="DZ446" s="1599"/>
      <c r="EA446" s="1599"/>
      <c r="EB446" s="1599"/>
      <c r="EC446" s="1599"/>
      <c r="ED446" s="1599"/>
      <c r="EE446" s="1599"/>
      <c r="EF446" s="1599"/>
      <c r="EG446" s="1599"/>
      <c r="EH446" s="1599"/>
      <c r="EI446" s="1599"/>
      <c r="EJ446" s="1599"/>
      <c r="EK446" s="1599"/>
      <c r="EL446" s="1599"/>
      <c r="EM446" s="1599"/>
      <c r="EN446" s="1599"/>
      <c r="EO446" s="1599"/>
      <c r="EP446" s="1599"/>
      <c r="EQ446" s="1599"/>
      <c r="ER446" s="1599"/>
      <c r="ES446" s="1599"/>
      <c r="ET446" s="1599"/>
      <c r="EU446" s="1599"/>
      <c r="EV446" s="1599"/>
      <c r="EW446" s="1599"/>
      <c r="EX446" s="1599"/>
      <c r="EY446" s="1599"/>
      <c r="EZ446" s="1599"/>
      <c r="FA446" s="1599"/>
      <c r="FB446" s="1599"/>
      <c r="FC446" s="1599"/>
      <c r="FD446" s="1599"/>
      <c r="FE446" s="1599"/>
      <c r="FF446" s="1599"/>
      <c r="FG446" s="1599"/>
      <c r="FH446" s="1599"/>
      <c r="FI446" s="1599"/>
      <c r="FJ446" s="1600"/>
      <c r="FK446" s="450"/>
      <c r="FL446" s="450"/>
      <c r="FM446" s="450"/>
      <c r="FN446" s="450"/>
      <c r="FO446" s="450"/>
      <c r="FP446" s="450"/>
      <c r="FQ446" s="450"/>
      <c r="FR446" s="450"/>
      <c r="FS446" s="450"/>
      <c r="FT446" s="450"/>
      <c r="FU446" s="450"/>
      <c r="FV446" s="451"/>
    </row>
    <row r="447" spans="3:178" ht="3.75" customHeight="1" x14ac:dyDescent="0.15">
      <c r="C447" s="449"/>
      <c r="D447" s="450"/>
      <c r="E447" s="450"/>
      <c r="F447" s="450"/>
      <c r="G447" s="450"/>
      <c r="H447" s="450"/>
      <c r="I447" s="450"/>
      <c r="J447" s="450"/>
      <c r="K447" s="450"/>
      <c r="L447" s="450"/>
      <c r="M447" s="450"/>
      <c r="N447" s="450"/>
      <c r="O447" s="1598"/>
      <c r="P447" s="1599"/>
      <c r="Q447" s="1599"/>
      <c r="R447" s="1599"/>
      <c r="S447" s="1599"/>
      <c r="T447" s="1599"/>
      <c r="U447" s="1599"/>
      <c r="V447" s="1599"/>
      <c r="W447" s="1599"/>
      <c r="X447" s="1599"/>
      <c r="Y447" s="1599"/>
      <c r="Z447" s="1599"/>
      <c r="AA447" s="1599"/>
      <c r="AB447" s="1599"/>
      <c r="AC447" s="1599"/>
      <c r="AD447" s="1599"/>
      <c r="AE447" s="1599"/>
      <c r="AF447" s="1599"/>
      <c r="AG447" s="1599"/>
      <c r="AH447" s="1599"/>
      <c r="AI447" s="1599"/>
      <c r="AJ447" s="1599"/>
      <c r="AK447" s="1599"/>
      <c r="AL447" s="1599"/>
      <c r="AM447" s="1599"/>
      <c r="AN447" s="1599"/>
      <c r="AO447" s="1599"/>
      <c r="AP447" s="1599"/>
      <c r="AQ447" s="1599"/>
      <c r="AR447" s="1599"/>
      <c r="AS447" s="1599"/>
      <c r="AT447" s="1599"/>
      <c r="AU447" s="1599"/>
      <c r="AV447" s="1599"/>
      <c r="AW447" s="1599"/>
      <c r="AX447" s="1599"/>
      <c r="AY447" s="1599"/>
      <c r="AZ447" s="1599"/>
      <c r="BA447" s="1599"/>
      <c r="BB447" s="1599"/>
      <c r="BC447" s="1599"/>
      <c r="BD447" s="1599"/>
      <c r="BE447" s="1599"/>
      <c r="BF447" s="1599"/>
      <c r="BG447" s="1599"/>
      <c r="BH447" s="1599"/>
      <c r="BI447" s="1599"/>
      <c r="BJ447" s="1599"/>
      <c r="BK447" s="1599"/>
      <c r="BL447" s="1599"/>
      <c r="BM447" s="1599"/>
      <c r="BN447" s="1599"/>
      <c r="BO447" s="1599"/>
      <c r="BP447" s="1599"/>
      <c r="BQ447" s="1599"/>
      <c r="BR447" s="1599"/>
      <c r="BS447" s="1599"/>
      <c r="BT447" s="1600"/>
      <c r="BU447" s="450"/>
      <c r="BV447" s="450"/>
      <c r="BW447" s="450"/>
      <c r="BX447" s="450"/>
      <c r="BY447" s="450"/>
      <c r="BZ447" s="450"/>
      <c r="CA447" s="450"/>
      <c r="CB447" s="450"/>
      <c r="CC447" s="450"/>
      <c r="CD447" s="450"/>
      <c r="CE447" s="450"/>
      <c r="CF447" s="451"/>
      <c r="CH447" s="431"/>
      <c r="CS447" s="449"/>
      <c r="CT447" s="450"/>
      <c r="CU447" s="450"/>
      <c r="CV447" s="450"/>
      <c r="CW447" s="450"/>
      <c r="CX447" s="450"/>
      <c r="CY447" s="450"/>
      <c r="CZ447" s="450"/>
      <c r="DA447" s="450"/>
      <c r="DB447" s="450"/>
      <c r="DC447" s="450"/>
      <c r="DD447" s="450"/>
      <c r="DE447" s="1598"/>
      <c r="DF447" s="1599"/>
      <c r="DG447" s="1599"/>
      <c r="DH447" s="1599"/>
      <c r="DI447" s="1599"/>
      <c r="DJ447" s="1599"/>
      <c r="DK447" s="1599"/>
      <c r="DL447" s="1599"/>
      <c r="DM447" s="1599"/>
      <c r="DN447" s="1599"/>
      <c r="DO447" s="1599"/>
      <c r="DP447" s="1599"/>
      <c r="DQ447" s="1599"/>
      <c r="DR447" s="1599"/>
      <c r="DS447" s="1599"/>
      <c r="DT447" s="1599"/>
      <c r="DU447" s="1599"/>
      <c r="DV447" s="1599"/>
      <c r="DW447" s="1599"/>
      <c r="DX447" s="1599"/>
      <c r="DY447" s="1599"/>
      <c r="DZ447" s="1599"/>
      <c r="EA447" s="1599"/>
      <c r="EB447" s="1599"/>
      <c r="EC447" s="1599"/>
      <c r="ED447" s="1599"/>
      <c r="EE447" s="1599"/>
      <c r="EF447" s="1599"/>
      <c r="EG447" s="1599"/>
      <c r="EH447" s="1599"/>
      <c r="EI447" s="1599"/>
      <c r="EJ447" s="1599"/>
      <c r="EK447" s="1599"/>
      <c r="EL447" s="1599"/>
      <c r="EM447" s="1599"/>
      <c r="EN447" s="1599"/>
      <c r="EO447" s="1599"/>
      <c r="EP447" s="1599"/>
      <c r="EQ447" s="1599"/>
      <c r="ER447" s="1599"/>
      <c r="ES447" s="1599"/>
      <c r="ET447" s="1599"/>
      <c r="EU447" s="1599"/>
      <c r="EV447" s="1599"/>
      <c r="EW447" s="1599"/>
      <c r="EX447" s="1599"/>
      <c r="EY447" s="1599"/>
      <c r="EZ447" s="1599"/>
      <c r="FA447" s="1599"/>
      <c r="FB447" s="1599"/>
      <c r="FC447" s="1599"/>
      <c r="FD447" s="1599"/>
      <c r="FE447" s="1599"/>
      <c r="FF447" s="1599"/>
      <c r="FG447" s="1599"/>
      <c r="FH447" s="1599"/>
      <c r="FI447" s="1599"/>
      <c r="FJ447" s="1600"/>
      <c r="FK447" s="450"/>
      <c r="FL447" s="450"/>
      <c r="FM447" s="450"/>
      <c r="FN447" s="450"/>
      <c r="FO447" s="450"/>
      <c r="FP447" s="450"/>
      <c r="FQ447" s="450"/>
      <c r="FR447" s="450"/>
      <c r="FS447" s="450"/>
      <c r="FT447" s="450"/>
      <c r="FU447" s="450"/>
      <c r="FV447" s="451"/>
    </row>
    <row r="448" spans="3:178" ht="3.75" customHeight="1" x14ac:dyDescent="0.15">
      <c r="C448" s="449"/>
      <c r="O448" s="1598"/>
      <c r="P448" s="1599"/>
      <c r="Q448" s="1599"/>
      <c r="R448" s="1599"/>
      <c r="S448" s="1599"/>
      <c r="T448" s="1599"/>
      <c r="U448" s="1599"/>
      <c r="V448" s="1599"/>
      <c r="W448" s="1599"/>
      <c r="X448" s="1599"/>
      <c r="Y448" s="1599"/>
      <c r="Z448" s="1599"/>
      <c r="AA448" s="1599"/>
      <c r="AB448" s="1599"/>
      <c r="AC448" s="1599"/>
      <c r="AD448" s="1599"/>
      <c r="AE448" s="1599"/>
      <c r="AF448" s="1599"/>
      <c r="AG448" s="1599"/>
      <c r="AH448" s="1599"/>
      <c r="AI448" s="1599"/>
      <c r="AJ448" s="1599"/>
      <c r="AK448" s="1599"/>
      <c r="AL448" s="1599"/>
      <c r="AM448" s="1599"/>
      <c r="AN448" s="1599"/>
      <c r="AO448" s="1599"/>
      <c r="AP448" s="1599"/>
      <c r="AQ448" s="1599"/>
      <c r="AR448" s="1599"/>
      <c r="AS448" s="1599"/>
      <c r="AT448" s="1599"/>
      <c r="AU448" s="1599"/>
      <c r="AV448" s="1599"/>
      <c r="AW448" s="1599"/>
      <c r="AX448" s="1599"/>
      <c r="AY448" s="1599"/>
      <c r="AZ448" s="1599"/>
      <c r="BA448" s="1599"/>
      <c r="BB448" s="1599"/>
      <c r="BC448" s="1599"/>
      <c r="BD448" s="1599"/>
      <c r="BE448" s="1599"/>
      <c r="BF448" s="1599"/>
      <c r="BG448" s="1599"/>
      <c r="BH448" s="1599"/>
      <c r="BI448" s="1599"/>
      <c r="BJ448" s="1599"/>
      <c r="BK448" s="1599"/>
      <c r="BL448" s="1599"/>
      <c r="BM448" s="1599"/>
      <c r="BN448" s="1599"/>
      <c r="BO448" s="1599"/>
      <c r="BP448" s="1599"/>
      <c r="BQ448" s="1599"/>
      <c r="BR448" s="1599"/>
      <c r="BS448" s="1599"/>
      <c r="BT448" s="1600"/>
      <c r="CF448" s="454"/>
      <c r="CH448" s="431"/>
      <c r="CS448" s="449"/>
      <c r="DE448" s="1598"/>
      <c r="DF448" s="1599"/>
      <c r="DG448" s="1599"/>
      <c r="DH448" s="1599"/>
      <c r="DI448" s="1599"/>
      <c r="DJ448" s="1599"/>
      <c r="DK448" s="1599"/>
      <c r="DL448" s="1599"/>
      <c r="DM448" s="1599"/>
      <c r="DN448" s="1599"/>
      <c r="DO448" s="1599"/>
      <c r="DP448" s="1599"/>
      <c r="DQ448" s="1599"/>
      <c r="DR448" s="1599"/>
      <c r="DS448" s="1599"/>
      <c r="DT448" s="1599"/>
      <c r="DU448" s="1599"/>
      <c r="DV448" s="1599"/>
      <c r="DW448" s="1599"/>
      <c r="DX448" s="1599"/>
      <c r="DY448" s="1599"/>
      <c r="DZ448" s="1599"/>
      <c r="EA448" s="1599"/>
      <c r="EB448" s="1599"/>
      <c r="EC448" s="1599"/>
      <c r="ED448" s="1599"/>
      <c r="EE448" s="1599"/>
      <c r="EF448" s="1599"/>
      <c r="EG448" s="1599"/>
      <c r="EH448" s="1599"/>
      <c r="EI448" s="1599"/>
      <c r="EJ448" s="1599"/>
      <c r="EK448" s="1599"/>
      <c r="EL448" s="1599"/>
      <c r="EM448" s="1599"/>
      <c r="EN448" s="1599"/>
      <c r="EO448" s="1599"/>
      <c r="EP448" s="1599"/>
      <c r="EQ448" s="1599"/>
      <c r="ER448" s="1599"/>
      <c r="ES448" s="1599"/>
      <c r="ET448" s="1599"/>
      <c r="EU448" s="1599"/>
      <c r="EV448" s="1599"/>
      <c r="EW448" s="1599"/>
      <c r="EX448" s="1599"/>
      <c r="EY448" s="1599"/>
      <c r="EZ448" s="1599"/>
      <c r="FA448" s="1599"/>
      <c r="FB448" s="1599"/>
      <c r="FC448" s="1599"/>
      <c r="FD448" s="1599"/>
      <c r="FE448" s="1599"/>
      <c r="FF448" s="1599"/>
      <c r="FG448" s="1599"/>
      <c r="FH448" s="1599"/>
      <c r="FI448" s="1599"/>
      <c r="FJ448" s="1600"/>
      <c r="FV448" s="454"/>
    </row>
    <row r="449" spans="3:178" ht="3.75" customHeight="1" x14ac:dyDescent="0.15">
      <c r="C449" s="449"/>
      <c r="O449" s="1598"/>
      <c r="P449" s="1599"/>
      <c r="Q449" s="1599"/>
      <c r="R449" s="1599"/>
      <c r="S449" s="1599"/>
      <c r="T449" s="1599"/>
      <c r="U449" s="1599"/>
      <c r="V449" s="1599"/>
      <c r="W449" s="1599"/>
      <c r="X449" s="1599"/>
      <c r="Y449" s="1599"/>
      <c r="Z449" s="1599"/>
      <c r="AA449" s="1599"/>
      <c r="AB449" s="1599"/>
      <c r="AC449" s="1599"/>
      <c r="AD449" s="1599"/>
      <c r="AE449" s="1599"/>
      <c r="AF449" s="1599"/>
      <c r="AG449" s="1599"/>
      <c r="AH449" s="1599"/>
      <c r="AI449" s="1599"/>
      <c r="AJ449" s="1599"/>
      <c r="AK449" s="1599"/>
      <c r="AL449" s="1599"/>
      <c r="AM449" s="1599"/>
      <c r="AN449" s="1599"/>
      <c r="AO449" s="1599"/>
      <c r="AP449" s="1599"/>
      <c r="AQ449" s="1599"/>
      <c r="AR449" s="1599"/>
      <c r="AS449" s="1599"/>
      <c r="AT449" s="1599"/>
      <c r="AU449" s="1599"/>
      <c r="AV449" s="1599"/>
      <c r="AW449" s="1599"/>
      <c r="AX449" s="1599"/>
      <c r="AY449" s="1599"/>
      <c r="AZ449" s="1599"/>
      <c r="BA449" s="1599"/>
      <c r="BB449" s="1599"/>
      <c r="BC449" s="1599"/>
      <c r="BD449" s="1599"/>
      <c r="BE449" s="1599"/>
      <c r="BF449" s="1599"/>
      <c r="BG449" s="1599"/>
      <c r="BH449" s="1599"/>
      <c r="BI449" s="1599"/>
      <c r="BJ449" s="1599"/>
      <c r="BK449" s="1599"/>
      <c r="BL449" s="1599"/>
      <c r="BM449" s="1599"/>
      <c r="BN449" s="1599"/>
      <c r="BO449" s="1599"/>
      <c r="BP449" s="1599"/>
      <c r="BQ449" s="1599"/>
      <c r="BR449" s="1599"/>
      <c r="BS449" s="1599"/>
      <c r="BT449" s="1600"/>
      <c r="CF449" s="454"/>
      <c r="CH449" s="431"/>
      <c r="CS449" s="449"/>
      <c r="DE449" s="1598"/>
      <c r="DF449" s="1599"/>
      <c r="DG449" s="1599"/>
      <c r="DH449" s="1599"/>
      <c r="DI449" s="1599"/>
      <c r="DJ449" s="1599"/>
      <c r="DK449" s="1599"/>
      <c r="DL449" s="1599"/>
      <c r="DM449" s="1599"/>
      <c r="DN449" s="1599"/>
      <c r="DO449" s="1599"/>
      <c r="DP449" s="1599"/>
      <c r="DQ449" s="1599"/>
      <c r="DR449" s="1599"/>
      <c r="DS449" s="1599"/>
      <c r="DT449" s="1599"/>
      <c r="DU449" s="1599"/>
      <c r="DV449" s="1599"/>
      <c r="DW449" s="1599"/>
      <c r="DX449" s="1599"/>
      <c r="DY449" s="1599"/>
      <c r="DZ449" s="1599"/>
      <c r="EA449" s="1599"/>
      <c r="EB449" s="1599"/>
      <c r="EC449" s="1599"/>
      <c r="ED449" s="1599"/>
      <c r="EE449" s="1599"/>
      <c r="EF449" s="1599"/>
      <c r="EG449" s="1599"/>
      <c r="EH449" s="1599"/>
      <c r="EI449" s="1599"/>
      <c r="EJ449" s="1599"/>
      <c r="EK449" s="1599"/>
      <c r="EL449" s="1599"/>
      <c r="EM449" s="1599"/>
      <c r="EN449" s="1599"/>
      <c r="EO449" s="1599"/>
      <c r="EP449" s="1599"/>
      <c r="EQ449" s="1599"/>
      <c r="ER449" s="1599"/>
      <c r="ES449" s="1599"/>
      <c r="ET449" s="1599"/>
      <c r="EU449" s="1599"/>
      <c r="EV449" s="1599"/>
      <c r="EW449" s="1599"/>
      <c r="EX449" s="1599"/>
      <c r="EY449" s="1599"/>
      <c r="EZ449" s="1599"/>
      <c r="FA449" s="1599"/>
      <c r="FB449" s="1599"/>
      <c r="FC449" s="1599"/>
      <c r="FD449" s="1599"/>
      <c r="FE449" s="1599"/>
      <c r="FF449" s="1599"/>
      <c r="FG449" s="1599"/>
      <c r="FH449" s="1599"/>
      <c r="FI449" s="1599"/>
      <c r="FJ449" s="1600"/>
      <c r="FV449" s="454"/>
    </row>
    <row r="450" spans="3:178" ht="3.75" customHeight="1" x14ac:dyDescent="0.15">
      <c r="C450" s="449"/>
      <c r="D450" s="433"/>
      <c r="E450" s="433"/>
      <c r="F450" s="433"/>
      <c r="G450" s="433"/>
      <c r="H450" s="433"/>
      <c r="I450" s="433"/>
      <c r="J450" s="433"/>
      <c r="K450" s="433"/>
      <c r="L450" s="433"/>
      <c r="M450" s="433"/>
      <c r="N450" s="433"/>
      <c r="O450" s="1598"/>
      <c r="P450" s="1599"/>
      <c r="Q450" s="1599"/>
      <c r="R450" s="1599"/>
      <c r="S450" s="1599"/>
      <c r="T450" s="1599"/>
      <c r="U450" s="1599"/>
      <c r="V450" s="1599"/>
      <c r="W450" s="1599"/>
      <c r="X450" s="1599"/>
      <c r="Y450" s="1599"/>
      <c r="Z450" s="1599"/>
      <c r="AA450" s="1599"/>
      <c r="AB450" s="1599"/>
      <c r="AC450" s="1599"/>
      <c r="AD450" s="1599"/>
      <c r="AE450" s="1599"/>
      <c r="AF450" s="1599"/>
      <c r="AG450" s="1599"/>
      <c r="AH450" s="1599"/>
      <c r="AI450" s="1599"/>
      <c r="AJ450" s="1599"/>
      <c r="AK450" s="1599"/>
      <c r="AL450" s="1599"/>
      <c r="AM450" s="1599"/>
      <c r="AN450" s="1599"/>
      <c r="AO450" s="1599"/>
      <c r="AP450" s="1599"/>
      <c r="AQ450" s="1599"/>
      <c r="AR450" s="1599"/>
      <c r="AS450" s="1599"/>
      <c r="AT450" s="1599"/>
      <c r="AU450" s="1599"/>
      <c r="AV450" s="1599"/>
      <c r="AW450" s="1599"/>
      <c r="AX450" s="1599"/>
      <c r="AY450" s="1599"/>
      <c r="AZ450" s="1599"/>
      <c r="BA450" s="1599"/>
      <c r="BB450" s="1599"/>
      <c r="BC450" s="1599"/>
      <c r="BD450" s="1599"/>
      <c r="BE450" s="1599"/>
      <c r="BF450" s="1599"/>
      <c r="BG450" s="1599"/>
      <c r="BH450" s="1599"/>
      <c r="BI450" s="1599"/>
      <c r="BJ450" s="1599"/>
      <c r="BK450" s="1599"/>
      <c r="BL450" s="1599"/>
      <c r="BM450" s="1599"/>
      <c r="BN450" s="1599"/>
      <c r="BO450" s="1599"/>
      <c r="BP450" s="1599"/>
      <c r="BQ450" s="1599"/>
      <c r="BR450" s="1599"/>
      <c r="BS450" s="1599"/>
      <c r="BT450" s="1600"/>
      <c r="BU450" s="433"/>
      <c r="BV450" s="433"/>
      <c r="BW450" s="433"/>
      <c r="BX450" s="433"/>
      <c r="BY450" s="433"/>
      <c r="BZ450" s="433"/>
      <c r="CA450" s="433"/>
      <c r="CB450" s="433"/>
      <c r="CC450" s="433"/>
      <c r="CD450" s="433"/>
      <c r="CE450" s="433"/>
      <c r="CF450" s="443"/>
      <c r="CH450" s="431"/>
      <c r="CS450" s="449"/>
      <c r="CT450" s="433"/>
      <c r="CU450" s="433"/>
      <c r="CV450" s="433"/>
      <c r="CW450" s="433"/>
      <c r="CX450" s="433"/>
      <c r="CY450" s="433"/>
      <c r="CZ450" s="433"/>
      <c r="DA450" s="433"/>
      <c r="DB450" s="433"/>
      <c r="DC450" s="433"/>
      <c r="DD450" s="433"/>
      <c r="DE450" s="1598"/>
      <c r="DF450" s="1599"/>
      <c r="DG450" s="1599"/>
      <c r="DH450" s="1599"/>
      <c r="DI450" s="1599"/>
      <c r="DJ450" s="1599"/>
      <c r="DK450" s="1599"/>
      <c r="DL450" s="1599"/>
      <c r="DM450" s="1599"/>
      <c r="DN450" s="1599"/>
      <c r="DO450" s="1599"/>
      <c r="DP450" s="1599"/>
      <c r="DQ450" s="1599"/>
      <c r="DR450" s="1599"/>
      <c r="DS450" s="1599"/>
      <c r="DT450" s="1599"/>
      <c r="DU450" s="1599"/>
      <c r="DV450" s="1599"/>
      <c r="DW450" s="1599"/>
      <c r="DX450" s="1599"/>
      <c r="DY450" s="1599"/>
      <c r="DZ450" s="1599"/>
      <c r="EA450" s="1599"/>
      <c r="EB450" s="1599"/>
      <c r="EC450" s="1599"/>
      <c r="ED450" s="1599"/>
      <c r="EE450" s="1599"/>
      <c r="EF450" s="1599"/>
      <c r="EG450" s="1599"/>
      <c r="EH450" s="1599"/>
      <c r="EI450" s="1599"/>
      <c r="EJ450" s="1599"/>
      <c r="EK450" s="1599"/>
      <c r="EL450" s="1599"/>
      <c r="EM450" s="1599"/>
      <c r="EN450" s="1599"/>
      <c r="EO450" s="1599"/>
      <c r="EP450" s="1599"/>
      <c r="EQ450" s="1599"/>
      <c r="ER450" s="1599"/>
      <c r="ES450" s="1599"/>
      <c r="ET450" s="1599"/>
      <c r="EU450" s="1599"/>
      <c r="EV450" s="1599"/>
      <c r="EW450" s="1599"/>
      <c r="EX450" s="1599"/>
      <c r="EY450" s="1599"/>
      <c r="EZ450" s="1599"/>
      <c r="FA450" s="1599"/>
      <c r="FB450" s="1599"/>
      <c r="FC450" s="1599"/>
      <c r="FD450" s="1599"/>
      <c r="FE450" s="1599"/>
      <c r="FF450" s="1599"/>
      <c r="FG450" s="1599"/>
      <c r="FH450" s="1599"/>
      <c r="FI450" s="1599"/>
      <c r="FJ450" s="1600"/>
      <c r="FK450" s="433"/>
      <c r="FL450" s="433"/>
      <c r="FM450" s="433"/>
      <c r="FN450" s="433"/>
      <c r="FO450" s="433"/>
      <c r="FP450" s="433"/>
      <c r="FQ450" s="433"/>
      <c r="FR450" s="433"/>
      <c r="FS450" s="433"/>
      <c r="FT450" s="433"/>
      <c r="FU450" s="433"/>
      <c r="FV450" s="443"/>
    </row>
    <row r="451" spans="3:178" ht="3.75" customHeight="1" x14ac:dyDescent="0.15">
      <c r="C451" s="449"/>
      <c r="D451" s="433"/>
      <c r="E451" s="433"/>
      <c r="F451" s="433"/>
      <c r="G451" s="433"/>
      <c r="H451" s="433"/>
      <c r="I451" s="433"/>
      <c r="J451" s="433"/>
      <c r="K451" s="433"/>
      <c r="L451" s="433"/>
      <c r="M451" s="433"/>
      <c r="N451" s="433"/>
      <c r="O451" s="1598"/>
      <c r="P451" s="1599"/>
      <c r="Q451" s="1599"/>
      <c r="R451" s="1599"/>
      <c r="S451" s="1599"/>
      <c r="T451" s="1599"/>
      <c r="U451" s="1599"/>
      <c r="V451" s="1599"/>
      <c r="W451" s="1599"/>
      <c r="X451" s="1599"/>
      <c r="Y451" s="1599"/>
      <c r="Z451" s="1599"/>
      <c r="AA451" s="1599"/>
      <c r="AB451" s="1599"/>
      <c r="AC451" s="1599"/>
      <c r="AD451" s="1599"/>
      <c r="AE451" s="1599"/>
      <c r="AF451" s="1599"/>
      <c r="AG451" s="1599"/>
      <c r="AH451" s="1599"/>
      <c r="AI451" s="1599"/>
      <c r="AJ451" s="1599"/>
      <c r="AK451" s="1599"/>
      <c r="AL451" s="1599"/>
      <c r="AM451" s="1599"/>
      <c r="AN451" s="1599"/>
      <c r="AO451" s="1599"/>
      <c r="AP451" s="1599"/>
      <c r="AQ451" s="1599"/>
      <c r="AR451" s="1599"/>
      <c r="AS451" s="1599"/>
      <c r="AT451" s="1599"/>
      <c r="AU451" s="1599"/>
      <c r="AV451" s="1599"/>
      <c r="AW451" s="1599"/>
      <c r="AX451" s="1599"/>
      <c r="AY451" s="1599"/>
      <c r="AZ451" s="1599"/>
      <c r="BA451" s="1599"/>
      <c r="BB451" s="1599"/>
      <c r="BC451" s="1599"/>
      <c r="BD451" s="1599"/>
      <c r="BE451" s="1599"/>
      <c r="BF451" s="1599"/>
      <c r="BG451" s="1599"/>
      <c r="BH451" s="1599"/>
      <c r="BI451" s="1599"/>
      <c r="BJ451" s="1599"/>
      <c r="BK451" s="1599"/>
      <c r="BL451" s="1599"/>
      <c r="BM451" s="1599"/>
      <c r="BN451" s="1599"/>
      <c r="BO451" s="1599"/>
      <c r="BP451" s="1599"/>
      <c r="BQ451" s="1599"/>
      <c r="BR451" s="1599"/>
      <c r="BS451" s="1599"/>
      <c r="BT451" s="1600"/>
      <c r="BU451" s="433"/>
      <c r="BV451" s="433"/>
      <c r="BW451" s="433"/>
      <c r="BX451" s="433"/>
      <c r="BY451" s="433"/>
      <c r="BZ451" s="433"/>
      <c r="CA451" s="433"/>
      <c r="CB451" s="433"/>
      <c r="CC451" s="433"/>
      <c r="CD451" s="433"/>
      <c r="CE451" s="433"/>
      <c r="CF451" s="443"/>
      <c r="CH451" s="431"/>
      <c r="CS451" s="449"/>
      <c r="CT451" s="433"/>
      <c r="CU451" s="433"/>
      <c r="CV451" s="433"/>
      <c r="CW451" s="433"/>
      <c r="CX451" s="433"/>
      <c r="CY451" s="433"/>
      <c r="CZ451" s="433"/>
      <c r="DA451" s="433"/>
      <c r="DB451" s="433"/>
      <c r="DC451" s="433"/>
      <c r="DD451" s="433"/>
      <c r="DE451" s="1598"/>
      <c r="DF451" s="1599"/>
      <c r="DG451" s="1599"/>
      <c r="DH451" s="1599"/>
      <c r="DI451" s="1599"/>
      <c r="DJ451" s="1599"/>
      <c r="DK451" s="1599"/>
      <c r="DL451" s="1599"/>
      <c r="DM451" s="1599"/>
      <c r="DN451" s="1599"/>
      <c r="DO451" s="1599"/>
      <c r="DP451" s="1599"/>
      <c r="DQ451" s="1599"/>
      <c r="DR451" s="1599"/>
      <c r="DS451" s="1599"/>
      <c r="DT451" s="1599"/>
      <c r="DU451" s="1599"/>
      <c r="DV451" s="1599"/>
      <c r="DW451" s="1599"/>
      <c r="DX451" s="1599"/>
      <c r="DY451" s="1599"/>
      <c r="DZ451" s="1599"/>
      <c r="EA451" s="1599"/>
      <c r="EB451" s="1599"/>
      <c r="EC451" s="1599"/>
      <c r="ED451" s="1599"/>
      <c r="EE451" s="1599"/>
      <c r="EF451" s="1599"/>
      <c r="EG451" s="1599"/>
      <c r="EH451" s="1599"/>
      <c r="EI451" s="1599"/>
      <c r="EJ451" s="1599"/>
      <c r="EK451" s="1599"/>
      <c r="EL451" s="1599"/>
      <c r="EM451" s="1599"/>
      <c r="EN451" s="1599"/>
      <c r="EO451" s="1599"/>
      <c r="EP451" s="1599"/>
      <c r="EQ451" s="1599"/>
      <c r="ER451" s="1599"/>
      <c r="ES451" s="1599"/>
      <c r="ET451" s="1599"/>
      <c r="EU451" s="1599"/>
      <c r="EV451" s="1599"/>
      <c r="EW451" s="1599"/>
      <c r="EX451" s="1599"/>
      <c r="EY451" s="1599"/>
      <c r="EZ451" s="1599"/>
      <c r="FA451" s="1599"/>
      <c r="FB451" s="1599"/>
      <c r="FC451" s="1599"/>
      <c r="FD451" s="1599"/>
      <c r="FE451" s="1599"/>
      <c r="FF451" s="1599"/>
      <c r="FG451" s="1599"/>
      <c r="FH451" s="1599"/>
      <c r="FI451" s="1599"/>
      <c r="FJ451" s="1600"/>
      <c r="FK451" s="433"/>
      <c r="FL451" s="433"/>
      <c r="FM451" s="433"/>
      <c r="FN451" s="433"/>
      <c r="FO451" s="433"/>
      <c r="FP451" s="433"/>
      <c r="FQ451" s="433"/>
      <c r="FR451" s="433"/>
      <c r="FS451" s="433"/>
      <c r="FT451" s="433"/>
      <c r="FU451" s="433"/>
      <c r="FV451" s="443"/>
    </row>
    <row r="452" spans="3:178" ht="3.75" customHeight="1" x14ac:dyDescent="0.15">
      <c r="C452" s="449"/>
      <c r="D452" s="433"/>
      <c r="E452" s="433"/>
      <c r="F452" s="433"/>
      <c r="G452" s="433"/>
      <c r="H452" s="433"/>
      <c r="I452" s="433"/>
      <c r="J452" s="433"/>
      <c r="K452" s="433"/>
      <c r="L452" s="433"/>
      <c r="M452" s="433"/>
      <c r="N452" s="433"/>
      <c r="O452" s="1598"/>
      <c r="P452" s="1599"/>
      <c r="Q452" s="1599"/>
      <c r="R452" s="1599"/>
      <c r="S452" s="1599"/>
      <c r="T452" s="1599"/>
      <c r="U452" s="1599"/>
      <c r="V452" s="1599"/>
      <c r="W452" s="1599"/>
      <c r="X452" s="1599"/>
      <c r="Y452" s="1599"/>
      <c r="Z452" s="1599"/>
      <c r="AA452" s="1599"/>
      <c r="AB452" s="1599"/>
      <c r="AC452" s="1599"/>
      <c r="AD452" s="1599"/>
      <c r="AE452" s="1599"/>
      <c r="AF452" s="1599"/>
      <c r="AG452" s="1599"/>
      <c r="AH452" s="1599"/>
      <c r="AI452" s="1599"/>
      <c r="AJ452" s="1599"/>
      <c r="AK452" s="1599"/>
      <c r="AL452" s="1599"/>
      <c r="AM452" s="1599"/>
      <c r="AN452" s="1599"/>
      <c r="AO452" s="1599"/>
      <c r="AP452" s="1599"/>
      <c r="AQ452" s="1599"/>
      <c r="AR452" s="1599"/>
      <c r="AS452" s="1599"/>
      <c r="AT452" s="1599"/>
      <c r="AU452" s="1599"/>
      <c r="AV452" s="1599"/>
      <c r="AW452" s="1599"/>
      <c r="AX452" s="1599"/>
      <c r="AY452" s="1599"/>
      <c r="AZ452" s="1599"/>
      <c r="BA452" s="1599"/>
      <c r="BB452" s="1599"/>
      <c r="BC452" s="1599"/>
      <c r="BD452" s="1599"/>
      <c r="BE452" s="1599"/>
      <c r="BF452" s="1599"/>
      <c r="BG452" s="1599"/>
      <c r="BH452" s="1599"/>
      <c r="BI452" s="1599"/>
      <c r="BJ452" s="1599"/>
      <c r="BK452" s="1599"/>
      <c r="BL452" s="1599"/>
      <c r="BM452" s="1599"/>
      <c r="BN452" s="1599"/>
      <c r="BO452" s="1599"/>
      <c r="BP452" s="1599"/>
      <c r="BQ452" s="1599"/>
      <c r="BR452" s="1599"/>
      <c r="BS452" s="1599"/>
      <c r="BT452" s="1600"/>
      <c r="BU452" s="433"/>
      <c r="BV452" s="433"/>
      <c r="BW452" s="433"/>
      <c r="BX452" s="433"/>
      <c r="BY452" s="433"/>
      <c r="BZ452" s="433"/>
      <c r="CA452" s="433"/>
      <c r="CB452" s="433"/>
      <c r="CC452" s="433"/>
      <c r="CD452" s="433"/>
      <c r="CE452" s="433"/>
      <c r="CF452" s="443"/>
      <c r="CH452" s="431"/>
      <c r="CS452" s="449"/>
      <c r="CT452" s="433"/>
      <c r="CU452" s="433"/>
      <c r="CV452" s="433"/>
      <c r="CW452" s="433"/>
      <c r="CX452" s="433"/>
      <c r="CY452" s="433"/>
      <c r="CZ452" s="433"/>
      <c r="DA452" s="433"/>
      <c r="DB452" s="433"/>
      <c r="DC452" s="433"/>
      <c r="DD452" s="433"/>
      <c r="DE452" s="1598"/>
      <c r="DF452" s="1599"/>
      <c r="DG452" s="1599"/>
      <c r="DH452" s="1599"/>
      <c r="DI452" s="1599"/>
      <c r="DJ452" s="1599"/>
      <c r="DK452" s="1599"/>
      <c r="DL452" s="1599"/>
      <c r="DM452" s="1599"/>
      <c r="DN452" s="1599"/>
      <c r="DO452" s="1599"/>
      <c r="DP452" s="1599"/>
      <c r="DQ452" s="1599"/>
      <c r="DR452" s="1599"/>
      <c r="DS452" s="1599"/>
      <c r="DT452" s="1599"/>
      <c r="DU452" s="1599"/>
      <c r="DV452" s="1599"/>
      <c r="DW452" s="1599"/>
      <c r="DX452" s="1599"/>
      <c r="DY452" s="1599"/>
      <c r="DZ452" s="1599"/>
      <c r="EA452" s="1599"/>
      <c r="EB452" s="1599"/>
      <c r="EC452" s="1599"/>
      <c r="ED452" s="1599"/>
      <c r="EE452" s="1599"/>
      <c r="EF452" s="1599"/>
      <c r="EG452" s="1599"/>
      <c r="EH452" s="1599"/>
      <c r="EI452" s="1599"/>
      <c r="EJ452" s="1599"/>
      <c r="EK452" s="1599"/>
      <c r="EL452" s="1599"/>
      <c r="EM452" s="1599"/>
      <c r="EN452" s="1599"/>
      <c r="EO452" s="1599"/>
      <c r="EP452" s="1599"/>
      <c r="EQ452" s="1599"/>
      <c r="ER452" s="1599"/>
      <c r="ES452" s="1599"/>
      <c r="ET452" s="1599"/>
      <c r="EU452" s="1599"/>
      <c r="EV452" s="1599"/>
      <c r="EW452" s="1599"/>
      <c r="EX452" s="1599"/>
      <c r="EY452" s="1599"/>
      <c r="EZ452" s="1599"/>
      <c r="FA452" s="1599"/>
      <c r="FB452" s="1599"/>
      <c r="FC452" s="1599"/>
      <c r="FD452" s="1599"/>
      <c r="FE452" s="1599"/>
      <c r="FF452" s="1599"/>
      <c r="FG452" s="1599"/>
      <c r="FH452" s="1599"/>
      <c r="FI452" s="1599"/>
      <c r="FJ452" s="1600"/>
      <c r="FK452" s="433"/>
      <c r="FL452" s="433"/>
      <c r="FM452" s="433"/>
      <c r="FN452" s="433"/>
      <c r="FO452" s="433"/>
      <c r="FP452" s="433"/>
      <c r="FQ452" s="433"/>
      <c r="FR452" s="433"/>
      <c r="FS452" s="433"/>
      <c r="FT452" s="433"/>
      <c r="FU452" s="433"/>
      <c r="FV452" s="443"/>
    </row>
    <row r="453" spans="3:178" ht="3.75" customHeight="1" x14ac:dyDescent="0.15">
      <c r="C453" s="449"/>
      <c r="D453" s="433"/>
      <c r="E453" s="433"/>
      <c r="F453" s="433"/>
      <c r="G453" s="433"/>
      <c r="H453" s="433"/>
      <c r="I453" s="433"/>
      <c r="J453" s="433"/>
      <c r="K453" s="433"/>
      <c r="L453" s="433"/>
      <c r="M453" s="433"/>
      <c r="N453" s="433"/>
      <c r="O453" s="1598"/>
      <c r="P453" s="1599"/>
      <c r="Q453" s="1599"/>
      <c r="R453" s="1599"/>
      <c r="S453" s="1599"/>
      <c r="T453" s="1599"/>
      <c r="U453" s="1599"/>
      <c r="V453" s="1599"/>
      <c r="W453" s="1599"/>
      <c r="X453" s="1599"/>
      <c r="Y453" s="1599"/>
      <c r="Z453" s="1599"/>
      <c r="AA453" s="1599"/>
      <c r="AB453" s="1599"/>
      <c r="AC453" s="1599"/>
      <c r="AD453" s="1599"/>
      <c r="AE453" s="1599"/>
      <c r="AF453" s="1599"/>
      <c r="AG453" s="1599"/>
      <c r="AH453" s="1599"/>
      <c r="AI453" s="1599"/>
      <c r="AJ453" s="1599"/>
      <c r="AK453" s="1599"/>
      <c r="AL453" s="1599"/>
      <c r="AM453" s="1599"/>
      <c r="AN453" s="1599"/>
      <c r="AO453" s="1599"/>
      <c r="AP453" s="1599"/>
      <c r="AQ453" s="1599"/>
      <c r="AR453" s="1599"/>
      <c r="AS453" s="1599"/>
      <c r="AT453" s="1599"/>
      <c r="AU453" s="1599"/>
      <c r="AV453" s="1599"/>
      <c r="AW453" s="1599"/>
      <c r="AX453" s="1599"/>
      <c r="AY453" s="1599"/>
      <c r="AZ453" s="1599"/>
      <c r="BA453" s="1599"/>
      <c r="BB453" s="1599"/>
      <c r="BC453" s="1599"/>
      <c r="BD453" s="1599"/>
      <c r="BE453" s="1599"/>
      <c r="BF453" s="1599"/>
      <c r="BG453" s="1599"/>
      <c r="BH453" s="1599"/>
      <c r="BI453" s="1599"/>
      <c r="BJ453" s="1599"/>
      <c r="BK453" s="1599"/>
      <c r="BL453" s="1599"/>
      <c r="BM453" s="1599"/>
      <c r="BN453" s="1599"/>
      <c r="BO453" s="1599"/>
      <c r="BP453" s="1599"/>
      <c r="BQ453" s="1599"/>
      <c r="BR453" s="1599"/>
      <c r="BS453" s="1599"/>
      <c r="BT453" s="1600"/>
      <c r="BU453" s="433"/>
      <c r="BV453" s="433"/>
      <c r="BW453" s="433"/>
      <c r="BX453" s="433"/>
      <c r="BY453" s="433"/>
      <c r="BZ453" s="433"/>
      <c r="CA453" s="433"/>
      <c r="CB453" s="433"/>
      <c r="CC453" s="433"/>
      <c r="CD453" s="433"/>
      <c r="CE453" s="433"/>
      <c r="CF453" s="443"/>
      <c r="CH453" s="431"/>
      <c r="CS453" s="449"/>
      <c r="CT453" s="433"/>
      <c r="CU453" s="433"/>
      <c r="CV453" s="433"/>
      <c r="CW453" s="433"/>
      <c r="CX453" s="433"/>
      <c r="CY453" s="433"/>
      <c r="CZ453" s="433"/>
      <c r="DA453" s="433"/>
      <c r="DB453" s="433"/>
      <c r="DC453" s="433"/>
      <c r="DD453" s="433"/>
      <c r="DE453" s="1598"/>
      <c r="DF453" s="1599"/>
      <c r="DG453" s="1599"/>
      <c r="DH453" s="1599"/>
      <c r="DI453" s="1599"/>
      <c r="DJ453" s="1599"/>
      <c r="DK453" s="1599"/>
      <c r="DL453" s="1599"/>
      <c r="DM453" s="1599"/>
      <c r="DN453" s="1599"/>
      <c r="DO453" s="1599"/>
      <c r="DP453" s="1599"/>
      <c r="DQ453" s="1599"/>
      <c r="DR453" s="1599"/>
      <c r="DS453" s="1599"/>
      <c r="DT453" s="1599"/>
      <c r="DU453" s="1599"/>
      <c r="DV453" s="1599"/>
      <c r="DW453" s="1599"/>
      <c r="DX453" s="1599"/>
      <c r="DY453" s="1599"/>
      <c r="DZ453" s="1599"/>
      <c r="EA453" s="1599"/>
      <c r="EB453" s="1599"/>
      <c r="EC453" s="1599"/>
      <c r="ED453" s="1599"/>
      <c r="EE453" s="1599"/>
      <c r="EF453" s="1599"/>
      <c r="EG453" s="1599"/>
      <c r="EH453" s="1599"/>
      <c r="EI453" s="1599"/>
      <c r="EJ453" s="1599"/>
      <c r="EK453" s="1599"/>
      <c r="EL453" s="1599"/>
      <c r="EM453" s="1599"/>
      <c r="EN453" s="1599"/>
      <c r="EO453" s="1599"/>
      <c r="EP453" s="1599"/>
      <c r="EQ453" s="1599"/>
      <c r="ER453" s="1599"/>
      <c r="ES453" s="1599"/>
      <c r="ET453" s="1599"/>
      <c r="EU453" s="1599"/>
      <c r="EV453" s="1599"/>
      <c r="EW453" s="1599"/>
      <c r="EX453" s="1599"/>
      <c r="EY453" s="1599"/>
      <c r="EZ453" s="1599"/>
      <c r="FA453" s="1599"/>
      <c r="FB453" s="1599"/>
      <c r="FC453" s="1599"/>
      <c r="FD453" s="1599"/>
      <c r="FE453" s="1599"/>
      <c r="FF453" s="1599"/>
      <c r="FG453" s="1599"/>
      <c r="FH453" s="1599"/>
      <c r="FI453" s="1599"/>
      <c r="FJ453" s="1600"/>
      <c r="FK453" s="433"/>
      <c r="FL453" s="433"/>
      <c r="FM453" s="433"/>
      <c r="FN453" s="433"/>
      <c r="FO453" s="433"/>
      <c r="FP453" s="433"/>
      <c r="FQ453" s="433"/>
      <c r="FR453" s="433"/>
      <c r="FS453" s="433"/>
      <c r="FT453" s="433"/>
      <c r="FU453" s="433"/>
      <c r="FV453" s="443"/>
    </row>
    <row r="454" spans="3:178" ht="3.75" customHeight="1" x14ac:dyDescent="0.15">
      <c r="C454" s="449"/>
      <c r="D454" s="433"/>
      <c r="E454" s="433"/>
      <c r="F454" s="433"/>
      <c r="G454" s="433"/>
      <c r="H454" s="433"/>
      <c r="I454" s="433"/>
      <c r="J454" s="433"/>
      <c r="K454" s="433"/>
      <c r="L454" s="433"/>
      <c r="M454" s="433"/>
      <c r="N454" s="433"/>
      <c r="O454" s="1598"/>
      <c r="P454" s="1599"/>
      <c r="Q454" s="1599"/>
      <c r="R454" s="1599"/>
      <c r="S454" s="1599"/>
      <c r="T454" s="1599"/>
      <c r="U454" s="1599"/>
      <c r="V454" s="1599"/>
      <c r="W454" s="1599"/>
      <c r="X454" s="1599"/>
      <c r="Y454" s="1599"/>
      <c r="Z454" s="1599"/>
      <c r="AA454" s="1599"/>
      <c r="AB454" s="1599"/>
      <c r="AC454" s="1599"/>
      <c r="AD454" s="1599"/>
      <c r="AE454" s="1599"/>
      <c r="AF454" s="1599"/>
      <c r="AG454" s="1599"/>
      <c r="AH454" s="1599"/>
      <c r="AI454" s="1599"/>
      <c r="AJ454" s="1599"/>
      <c r="AK454" s="1599"/>
      <c r="AL454" s="1599"/>
      <c r="AM454" s="1599"/>
      <c r="AN454" s="1599"/>
      <c r="AO454" s="1599"/>
      <c r="AP454" s="1599"/>
      <c r="AQ454" s="1599"/>
      <c r="AR454" s="1599"/>
      <c r="AS454" s="1599"/>
      <c r="AT454" s="1599"/>
      <c r="AU454" s="1599"/>
      <c r="AV454" s="1599"/>
      <c r="AW454" s="1599"/>
      <c r="AX454" s="1599"/>
      <c r="AY454" s="1599"/>
      <c r="AZ454" s="1599"/>
      <c r="BA454" s="1599"/>
      <c r="BB454" s="1599"/>
      <c r="BC454" s="1599"/>
      <c r="BD454" s="1599"/>
      <c r="BE454" s="1599"/>
      <c r="BF454" s="1599"/>
      <c r="BG454" s="1599"/>
      <c r="BH454" s="1599"/>
      <c r="BI454" s="1599"/>
      <c r="BJ454" s="1599"/>
      <c r="BK454" s="1599"/>
      <c r="BL454" s="1599"/>
      <c r="BM454" s="1599"/>
      <c r="BN454" s="1599"/>
      <c r="BO454" s="1599"/>
      <c r="BP454" s="1599"/>
      <c r="BQ454" s="1599"/>
      <c r="BR454" s="1599"/>
      <c r="BS454" s="1599"/>
      <c r="BT454" s="1600"/>
      <c r="BU454" s="433"/>
      <c r="BV454" s="433"/>
      <c r="BW454" s="433"/>
      <c r="BX454" s="433"/>
      <c r="BY454" s="433"/>
      <c r="BZ454" s="433"/>
      <c r="CA454" s="433"/>
      <c r="CB454" s="433"/>
      <c r="CC454" s="433"/>
      <c r="CD454" s="433"/>
      <c r="CE454" s="433"/>
      <c r="CF454" s="443"/>
      <c r="CH454" s="431"/>
      <c r="CS454" s="449"/>
      <c r="CT454" s="433"/>
      <c r="CU454" s="433"/>
      <c r="CV454" s="433"/>
      <c r="CW454" s="433"/>
      <c r="CX454" s="433"/>
      <c r="CY454" s="433"/>
      <c r="CZ454" s="433"/>
      <c r="DA454" s="433"/>
      <c r="DB454" s="433"/>
      <c r="DC454" s="433"/>
      <c r="DD454" s="433"/>
      <c r="DE454" s="1598"/>
      <c r="DF454" s="1599"/>
      <c r="DG454" s="1599"/>
      <c r="DH454" s="1599"/>
      <c r="DI454" s="1599"/>
      <c r="DJ454" s="1599"/>
      <c r="DK454" s="1599"/>
      <c r="DL454" s="1599"/>
      <c r="DM454" s="1599"/>
      <c r="DN454" s="1599"/>
      <c r="DO454" s="1599"/>
      <c r="DP454" s="1599"/>
      <c r="DQ454" s="1599"/>
      <c r="DR454" s="1599"/>
      <c r="DS454" s="1599"/>
      <c r="DT454" s="1599"/>
      <c r="DU454" s="1599"/>
      <c r="DV454" s="1599"/>
      <c r="DW454" s="1599"/>
      <c r="DX454" s="1599"/>
      <c r="DY454" s="1599"/>
      <c r="DZ454" s="1599"/>
      <c r="EA454" s="1599"/>
      <c r="EB454" s="1599"/>
      <c r="EC454" s="1599"/>
      <c r="ED454" s="1599"/>
      <c r="EE454" s="1599"/>
      <c r="EF454" s="1599"/>
      <c r="EG454" s="1599"/>
      <c r="EH454" s="1599"/>
      <c r="EI454" s="1599"/>
      <c r="EJ454" s="1599"/>
      <c r="EK454" s="1599"/>
      <c r="EL454" s="1599"/>
      <c r="EM454" s="1599"/>
      <c r="EN454" s="1599"/>
      <c r="EO454" s="1599"/>
      <c r="EP454" s="1599"/>
      <c r="EQ454" s="1599"/>
      <c r="ER454" s="1599"/>
      <c r="ES454" s="1599"/>
      <c r="ET454" s="1599"/>
      <c r="EU454" s="1599"/>
      <c r="EV454" s="1599"/>
      <c r="EW454" s="1599"/>
      <c r="EX454" s="1599"/>
      <c r="EY454" s="1599"/>
      <c r="EZ454" s="1599"/>
      <c r="FA454" s="1599"/>
      <c r="FB454" s="1599"/>
      <c r="FC454" s="1599"/>
      <c r="FD454" s="1599"/>
      <c r="FE454" s="1599"/>
      <c r="FF454" s="1599"/>
      <c r="FG454" s="1599"/>
      <c r="FH454" s="1599"/>
      <c r="FI454" s="1599"/>
      <c r="FJ454" s="1600"/>
      <c r="FK454" s="433"/>
      <c r="FL454" s="433"/>
      <c r="FM454" s="433"/>
      <c r="FN454" s="433"/>
      <c r="FO454" s="433"/>
      <c r="FP454" s="433"/>
      <c r="FQ454" s="433"/>
      <c r="FR454" s="433"/>
      <c r="FS454" s="433"/>
      <c r="FT454" s="433"/>
      <c r="FU454" s="433"/>
      <c r="FV454" s="443"/>
    </row>
    <row r="455" spans="3:178" ht="3.75" customHeight="1" x14ac:dyDescent="0.15">
      <c r="C455" s="449"/>
      <c r="D455" s="433"/>
      <c r="E455" s="433"/>
      <c r="F455" s="433"/>
      <c r="G455" s="433"/>
      <c r="H455" s="433"/>
      <c r="I455" s="433"/>
      <c r="J455" s="433"/>
      <c r="K455" s="433"/>
      <c r="L455" s="433"/>
      <c r="M455" s="433"/>
      <c r="N455" s="433"/>
      <c r="O455" s="1598"/>
      <c r="P455" s="1599"/>
      <c r="Q455" s="1599"/>
      <c r="R455" s="1599"/>
      <c r="S455" s="1599"/>
      <c r="T455" s="1599"/>
      <c r="U455" s="1599"/>
      <c r="V455" s="1599"/>
      <c r="W455" s="1599"/>
      <c r="X455" s="1599"/>
      <c r="Y455" s="1599"/>
      <c r="Z455" s="1599"/>
      <c r="AA455" s="1599"/>
      <c r="AB455" s="1599"/>
      <c r="AC455" s="1599"/>
      <c r="AD455" s="1599"/>
      <c r="AE455" s="1599"/>
      <c r="AF455" s="1599"/>
      <c r="AG455" s="1599"/>
      <c r="AH455" s="1599"/>
      <c r="AI455" s="1599"/>
      <c r="AJ455" s="1599"/>
      <c r="AK455" s="1599"/>
      <c r="AL455" s="1599"/>
      <c r="AM455" s="1599"/>
      <c r="AN455" s="1599"/>
      <c r="AO455" s="1599"/>
      <c r="AP455" s="1599"/>
      <c r="AQ455" s="1599"/>
      <c r="AR455" s="1599"/>
      <c r="AS455" s="1599"/>
      <c r="AT455" s="1599"/>
      <c r="AU455" s="1599"/>
      <c r="AV455" s="1599"/>
      <c r="AW455" s="1599"/>
      <c r="AX455" s="1599"/>
      <c r="AY455" s="1599"/>
      <c r="AZ455" s="1599"/>
      <c r="BA455" s="1599"/>
      <c r="BB455" s="1599"/>
      <c r="BC455" s="1599"/>
      <c r="BD455" s="1599"/>
      <c r="BE455" s="1599"/>
      <c r="BF455" s="1599"/>
      <c r="BG455" s="1599"/>
      <c r="BH455" s="1599"/>
      <c r="BI455" s="1599"/>
      <c r="BJ455" s="1599"/>
      <c r="BK455" s="1599"/>
      <c r="BL455" s="1599"/>
      <c r="BM455" s="1599"/>
      <c r="BN455" s="1599"/>
      <c r="BO455" s="1599"/>
      <c r="BP455" s="1599"/>
      <c r="BQ455" s="1599"/>
      <c r="BR455" s="1599"/>
      <c r="BS455" s="1599"/>
      <c r="BT455" s="1600"/>
      <c r="BU455" s="433"/>
      <c r="BV455" s="433"/>
      <c r="BW455" s="433"/>
      <c r="BX455" s="433"/>
      <c r="BY455" s="433"/>
      <c r="BZ455" s="433"/>
      <c r="CA455" s="433"/>
      <c r="CB455" s="433"/>
      <c r="CC455" s="433"/>
      <c r="CD455" s="433"/>
      <c r="CE455" s="433"/>
      <c r="CF455" s="443"/>
      <c r="CH455" s="431"/>
      <c r="CS455" s="449"/>
      <c r="CT455" s="433"/>
      <c r="CU455" s="433"/>
      <c r="CV455" s="433"/>
      <c r="CW455" s="433"/>
      <c r="CX455" s="433"/>
      <c r="CY455" s="433"/>
      <c r="CZ455" s="433"/>
      <c r="DA455" s="433"/>
      <c r="DB455" s="433"/>
      <c r="DC455" s="433"/>
      <c r="DD455" s="433"/>
      <c r="DE455" s="1598"/>
      <c r="DF455" s="1599"/>
      <c r="DG455" s="1599"/>
      <c r="DH455" s="1599"/>
      <c r="DI455" s="1599"/>
      <c r="DJ455" s="1599"/>
      <c r="DK455" s="1599"/>
      <c r="DL455" s="1599"/>
      <c r="DM455" s="1599"/>
      <c r="DN455" s="1599"/>
      <c r="DO455" s="1599"/>
      <c r="DP455" s="1599"/>
      <c r="DQ455" s="1599"/>
      <c r="DR455" s="1599"/>
      <c r="DS455" s="1599"/>
      <c r="DT455" s="1599"/>
      <c r="DU455" s="1599"/>
      <c r="DV455" s="1599"/>
      <c r="DW455" s="1599"/>
      <c r="DX455" s="1599"/>
      <c r="DY455" s="1599"/>
      <c r="DZ455" s="1599"/>
      <c r="EA455" s="1599"/>
      <c r="EB455" s="1599"/>
      <c r="EC455" s="1599"/>
      <c r="ED455" s="1599"/>
      <c r="EE455" s="1599"/>
      <c r="EF455" s="1599"/>
      <c r="EG455" s="1599"/>
      <c r="EH455" s="1599"/>
      <c r="EI455" s="1599"/>
      <c r="EJ455" s="1599"/>
      <c r="EK455" s="1599"/>
      <c r="EL455" s="1599"/>
      <c r="EM455" s="1599"/>
      <c r="EN455" s="1599"/>
      <c r="EO455" s="1599"/>
      <c r="EP455" s="1599"/>
      <c r="EQ455" s="1599"/>
      <c r="ER455" s="1599"/>
      <c r="ES455" s="1599"/>
      <c r="ET455" s="1599"/>
      <c r="EU455" s="1599"/>
      <c r="EV455" s="1599"/>
      <c r="EW455" s="1599"/>
      <c r="EX455" s="1599"/>
      <c r="EY455" s="1599"/>
      <c r="EZ455" s="1599"/>
      <c r="FA455" s="1599"/>
      <c r="FB455" s="1599"/>
      <c r="FC455" s="1599"/>
      <c r="FD455" s="1599"/>
      <c r="FE455" s="1599"/>
      <c r="FF455" s="1599"/>
      <c r="FG455" s="1599"/>
      <c r="FH455" s="1599"/>
      <c r="FI455" s="1599"/>
      <c r="FJ455" s="1600"/>
      <c r="FK455" s="433"/>
      <c r="FL455" s="433"/>
      <c r="FM455" s="433"/>
      <c r="FN455" s="433"/>
      <c r="FO455" s="433"/>
      <c r="FP455" s="433"/>
      <c r="FQ455" s="433"/>
      <c r="FR455" s="433"/>
      <c r="FS455" s="433"/>
      <c r="FT455" s="433"/>
      <c r="FU455" s="433"/>
      <c r="FV455" s="443"/>
    </row>
    <row r="456" spans="3:178" ht="3.75" customHeight="1" thickBot="1" x14ac:dyDescent="0.2">
      <c r="C456" s="449"/>
      <c r="D456" s="433"/>
      <c r="E456" s="433"/>
      <c r="F456" s="433"/>
      <c r="G456" s="433"/>
      <c r="H456" s="433"/>
      <c r="I456" s="433"/>
      <c r="J456" s="433"/>
      <c r="K456" s="433"/>
      <c r="L456" s="433"/>
      <c r="M456" s="433"/>
      <c r="N456" s="433"/>
      <c r="O456" s="1601"/>
      <c r="P456" s="1602"/>
      <c r="Q456" s="1602"/>
      <c r="R456" s="1602"/>
      <c r="S456" s="1602"/>
      <c r="T456" s="1602"/>
      <c r="U456" s="1602"/>
      <c r="V456" s="1602"/>
      <c r="W456" s="1602"/>
      <c r="X456" s="1602"/>
      <c r="Y456" s="1602"/>
      <c r="Z456" s="1602"/>
      <c r="AA456" s="1602"/>
      <c r="AB456" s="1602"/>
      <c r="AC456" s="1602"/>
      <c r="AD456" s="1602"/>
      <c r="AE456" s="1602"/>
      <c r="AF456" s="1602"/>
      <c r="AG456" s="1602"/>
      <c r="AH456" s="1602"/>
      <c r="AI456" s="1602"/>
      <c r="AJ456" s="1602"/>
      <c r="AK456" s="1602"/>
      <c r="AL456" s="1602"/>
      <c r="AM456" s="1602"/>
      <c r="AN456" s="1602"/>
      <c r="AO456" s="1602"/>
      <c r="AP456" s="1602"/>
      <c r="AQ456" s="1602"/>
      <c r="AR456" s="1602"/>
      <c r="AS456" s="1602"/>
      <c r="AT456" s="1602"/>
      <c r="AU456" s="1602"/>
      <c r="AV456" s="1602"/>
      <c r="AW456" s="1602"/>
      <c r="AX456" s="1602"/>
      <c r="AY456" s="1602"/>
      <c r="AZ456" s="1602"/>
      <c r="BA456" s="1602"/>
      <c r="BB456" s="1602"/>
      <c r="BC456" s="1602"/>
      <c r="BD456" s="1602"/>
      <c r="BE456" s="1602"/>
      <c r="BF456" s="1602"/>
      <c r="BG456" s="1602"/>
      <c r="BH456" s="1602"/>
      <c r="BI456" s="1602"/>
      <c r="BJ456" s="1602"/>
      <c r="BK456" s="1602"/>
      <c r="BL456" s="1602"/>
      <c r="BM456" s="1602"/>
      <c r="BN456" s="1602"/>
      <c r="BO456" s="1602"/>
      <c r="BP456" s="1602"/>
      <c r="BQ456" s="1602"/>
      <c r="BR456" s="1602"/>
      <c r="BS456" s="1602"/>
      <c r="BT456" s="1603"/>
      <c r="BU456" s="433"/>
      <c r="BV456" s="433"/>
      <c r="BW456" s="433"/>
      <c r="BX456" s="433"/>
      <c r="BY456" s="433"/>
      <c r="BZ456" s="433"/>
      <c r="CA456" s="433"/>
      <c r="CB456" s="433"/>
      <c r="CC456" s="433"/>
      <c r="CD456" s="433"/>
      <c r="CE456" s="433"/>
      <c r="CF456" s="443"/>
      <c r="CH456" s="431"/>
      <c r="CS456" s="449"/>
      <c r="CT456" s="433"/>
      <c r="CU456" s="433"/>
      <c r="CV456" s="433"/>
      <c r="CW456" s="433"/>
      <c r="CX456" s="433"/>
      <c r="CY456" s="433"/>
      <c r="CZ456" s="433"/>
      <c r="DA456" s="433"/>
      <c r="DB456" s="433"/>
      <c r="DC456" s="433"/>
      <c r="DD456" s="433"/>
      <c r="DE456" s="1601"/>
      <c r="DF456" s="1602"/>
      <c r="DG456" s="1602"/>
      <c r="DH456" s="1602"/>
      <c r="DI456" s="1602"/>
      <c r="DJ456" s="1602"/>
      <c r="DK456" s="1602"/>
      <c r="DL456" s="1602"/>
      <c r="DM456" s="1602"/>
      <c r="DN456" s="1602"/>
      <c r="DO456" s="1602"/>
      <c r="DP456" s="1602"/>
      <c r="DQ456" s="1602"/>
      <c r="DR456" s="1602"/>
      <c r="DS456" s="1602"/>
      <c r="DT456" s="1602"/>
      <c r="DU456" s="1602"/>
      <c r="DV456" s="1602"/>
      <c r="DW456" s="1602"/>
      <c r="DX456" s="1602"/>
      <c r="DY456" s="1602"/>
      <c r="DZ456" s="1602"/>
      <c r="EA456" s="1602"/>
      <c r="EB456" s="1602"/>
      <c r="EC456" s="1602"/>
      <c r="ED456" s="1602"/>
      <c r="EE456" s="1602"/>
      <c r="EF456" s="1602"/>
      <c r="EG456" s="1602"/>
      <c r="EH456" s="1602"/>
      <c r="EI456" s="1602"/>
      <c r="EJ456" s="1602"/>
      <c r="EK456" s="1602"/>
      <c r="EL456" s="1602"/>
      <c r="EM456" s="1602"/>
      <c r="EN456" s="1602"/>
      <c r="EO456" s="1602"/>
      <c r="EP456" s="1602"/>
      <c r="EQ456" s="1602"/>
      <c r="ER456" s="1602"/>
      <c r="ES456" s="1602"/>
      <c r="ET456" s="1602"/>
      <c r="EU456" s="1602"/>
      <c r="EV456" s="1602"/>
      <c r="EW456" s="1602"/>
      <c r="EX456" s="1602"/>
      <c r="EY456" s="1602"/>
      <c r="EZ456" s="1602"/>
      <c r="FA456" s="1602"/>
      <c r="FB456" s="1602"/>
      <c r="FC456" s="1602"/>
      <c r="FD456" s="1602"/>
      <c r="FE456" s="1602"/>
      <c r="FF456" s="1602"/>
      <c r="FG456" s="1602"/>
      <c r="FH456" s="1602"/>
      <c r="FI456" s="1602"/>
      <c r="FJ456" s="1603"/>
      <c r="FK456" s="433"/>
      <c r="FL456" s="433"/>
      <c r="FM456" s="433"/>
      <c r="FN456" s="433"/>
      <c r="FO456" s="433"/>
      <c r="FP456" s="433"/>
      <c r="FQ456" s="433"/>
      <c r="FR456" s="433"/>
      <c r="FS456" s="433"/>
      <c r="FT456" s="433"/>
      <c r="FU456" s="433"/>
      <c r="FV456" s="443"/>
    </row>
    <row r="457" spans="3:178" ht="3.75" customHeight="1" thickTop="1" x14ac:dyDescent="0.15">
      <c r="C457" s="449"/>
      <c r="D457" s="433"/>
      <c r="E457" s="433"/>
      <c r="F457" s="433"/>
      <c r="G457" s="433"/>
      <c r="H457" s="433"/>
      <c r="I457" s="433"/>
      <c r="J457" s="433"/>
      <c r="K457" s="433"/>
      <c r="L457" s="433"/>
      <c r="M457" s="433"/>
      <c r="N457" s="433"/>
      <c r="O457" s="433"/>
      <c r="P457" s="433"/>
      <c r="Q457" s="482"/>
      <c r="R457" s="482"/>
      <c r="S457" s="482"/>
      <c r="T457" s="482"/>
      <c r="U457" s="482"/>
      <c r="V457" s="482"/>
      <c r="W457" s="482"/>
      <c r="X457" s="482"/>
      <c r="Y457" s="482"/>
      <c r="Z457" s="482"/>
      <c r="AA457" s="482"/>
      <c r="AB457" s="482"/>
      <c r="AC457" s="482"/>
      <c r="AD457" s="482"/>
      <c r="AE457" s="482"/>
      <c r="AF457" s="482"/>
      <c r="AG457" s="482"/>
      <c r="AH457" s="482"/>
      <c r="AI457" s="482"/>
      <c r="AJ457" s="482"/>
      <c r="AK457" s="482"/>
      <c r="AL457" s="482"/>
      <c r="AM457" s="482"/>
      <c r="AN457" s="482"/>
      <c r="AO457" s="482"/>
      <c r="AP457" s="482"/>
      <c r="AQ457" s="482"/>
      <c r="AR457" s="482"/>
      <c r="AS457" s="482"/>
      <c r="AT457" s="482"/>
      <c r="AU457" s="482"/>
      <c r="AV457" s="482"/>
      <c r="AW457" s="482"/>
      <c r="AX457" s="482"/>
      <c r="AY457" s="482"/>
      <c r="AZ457" s="482"/>
      <c r="BA457" s="482"/>
      <c r="BB457" s="482"/>
      <c r="BC457" s="482"/>
      <c r="BD457" s="482"/>
      <c r="BE457" s="482"/>
      <c r="BF457" s="482"/>
      <c r="BG457" s="482"/>
      <c r="BH457" s="482"/>
      <c r="BI457" s="482"/>
      <c r="BJ457" s="482"/>
      <c r="BK457" s="482"/>
      <c r="BL457" s="482"/>
      <c r="BM457" s="482"/>
      <c r="BN457" s="482"/>
      <c r="BO457" s="482"/>
      <c r="BP457" s="482"/>
      <c r="BQ457" s="482"/>
      <c r="BR457" s="482"/>
      <c r="BS457" s="437"/>
      <c r="BT457" s="433"/>
      <c r="BU457" s="433"/>
      <c r="BV457" s="433"/>
      <c r="BW457" s="433"/>
      <c r="BX457" s="433"/>
      <c r="BY457" s="433"/>
      <c r="BZ457" s="433"/>
      <c r="CA457" s="433"/>
      <c r="CB457" s="433"/>
      <c r="CC457" s="433"/>
      <c r="CD457" s="433"/>
      <c r="CE457" s="433"/>
      <c r="CF457" s="443"/>
      <c r="CH457" s="431"/>
      <c r="CS457" s="449"/>
      <c r="CT457" s="433"/>
      <c r="CU457" s="433"/>
      <c r="CV457" s="433"/>
      <c r="CW457" s="433"/>
      <c r="CX457" s="433"/>
      <c r="CY457" s="433"/>
      <c r="CZ457" s="433"/>
      <c r="DA457" s="433"/>
      <c r="DB457" s="433"/>
      <c r="DC457" s="433"/>
      <c r="DD457" s="433"/>
      <c r="DE457" s="433"/>
      <c r="DF457" s="433"/>
      <c r="DG457" s="482"/>
      <c r="DH457" s="482"/>
      <c r="DI457" s="482"/>
      <c r="DJ457" s="482"/>
      <c r="DK457" s="482"/>
      <c r="DL457" s="482"/>
      <c r="DM457" s="482"/>
      <c r="DN457" s="482"/>
      <c r="DO457" s="482"/>
      <c r="DP457" s="482"/>
      <c r="DQ457" s="482"/>
      <c r="DR457" s="482"/>
      <c r="DS457" s="482"/>
      <c r="DT457" s="482"/>
      <c r="DU457" s="482"/>
      <c r="DV457" s="482"/>
      <c r="DW457" s="482"/>
      <c r="DX457" s="482"/>
      <c r="DY457" s="482"/>
      <c r="DZ457" s="482"/>
      <c r="EA457" s="482"/>
      <c r="EB457" s="482"/>
      <c r="EC457" s="482"/>
      <c r="ED457" s="482"/>
      <c r="EE457" s="482"/>
      <c r="EF457" s="482"/>
      <c r="EG457" s="482"/>
      <c r="EH457" s="482"/>
      <c r="EI457" s="482"/>
      <c r="EJ457" s="482"/>
      <c r="EK457" s="482"/>
      <c r="EL457" s="482"/>
      <c r="EM457" s="482"/>
      <c r="EN457" s="482"/>
      <c r="EO457" s="482"/>
      <c r="EP457" s="482"/>
      <c r="EQ457" s="482"/>
      <c r="ER457" s="482"/>
      <c r="ES457" s="482"/>
      <c r="ET457" s="482"/>
      <c r="EU457" s="482"/>
      <c r="EV457" s="482"/>
      <c r="EW457" s="482"/>
      <c r="EX457" s="482"/>
      <c r="EY457" s="482"/>
      <c r="EZ457" s="482"/>
      <c r="FA457" s="482"/>
      <c r="FB457" s="482"/>
      <c r="FC457" s="482"/>
      <c r="FD457" s="482"/>
      <c r="FE457" s="482"/>
      <c r="FF457" s="482"/>
      <c r="FG457" s="482"/>
      <c r="FH457" s="482"/>
      <c r="FI457" s="437"/>
      <c r="FJ457" s="433"/>
      <c r="FK457" s="433"/>
      <c r="FL457" s="433"/>
      <c r="FM457" s="433"/>
      <c r="FN457" s="433"/>
      <c r="FO457" s="433"/>
      <c r="FP457" s="433"/>
      <c r="FQ457" s="433"/>
      <c r="FR457" s="433"/>
      <c r="FS457" s="433"/>
      <c r="FT457" s="433"/>
      <c r="FU457" s="433"/>
      <c r="FV457" s="443"/>
    </row>
    <row r="458" spans="3:178" ht="3.75" customHeight="1" x14ac:dyDescent="0.15">
      <c r="C458" s="449"/>
      <c r="D458" s="433"/>
      <c r="E458" s="433"/>
      <c r="F458" s="433"/>
      <c r="G458" s="433"/>
      <c r="H458" s="433"/>
      <c r="I458" s="433"/>
      <c r="J458" s="433"/>
      <c r="K458" s="433"/>
      <c r="L458" s="433"/>
      <c r="M458" s="433"/>
      <c r="N458" s="433"/>
      <c r="O458" s="433"/>
      <c r="P458" s="433"/>
      <c r="Q458" s="482"/>
      <c r="R458" s="482"/>
      <c r="S458" s="482"/>
      <c r="T458" s="482"/>
      <c r="U458" s="482"/>
      <c r="V458" s="482"/>
      <c r="W458" s="482"/>
      <c r="X458" s="482"/>
      <c r="Y458" s="482"/>
      <c r="Z458" s="482"/>
      <c r="AA458" s="482"/>
      <c r="AB458" s="482"/>
      <c r="AC458" s="482"/>
      <c r="AD458" s="482"/>
      <c r="AE458" s="482"/>
      <c r="AF458" s="482"/>
      <c r="AG458" s="482"/>
      <c r="AH458" s="482"/>
      <c r="AI458" s="482"/>
      <c r="AJ458" s="482"/>
      <c r="AK458" s="482"/>
      <c r="AL458" s="482"/>
      <c r="AM458" s="482"/>
      <c r="AN458" s="482"/>
      <c r="AO458" s="482"/>
      <c r="AP458" s="482"/>
      <c r="AQ458" s="482"/>
      <c r="AR458" s="482"/>
      <c r="AS458" s="482"/>
      <c r="AT458" s="482"/>
      <c r="AU458" s="482"/>
      <c r="AV458" s="482"/>
      <c r="AW458" s="482"/>
      <c r="AX458" s="482"/>
      <c r="AY458" s="482"/>
      <c r="AZ458" s="482"/>
      <c r="BA458" s="482"/>
      <c r="BB458" s="482"/>
      <c r="BC458" s="482"/>
      <c r="BD458" s="482"/>
      <c r="BE458" s="482"/>
      <c r="BF458" s="482"/>
      <c r="BG458" s="482"/>
      <c r="BH458" s="482"/>
      <c r="BI458" s="482"/>
      <c r="BJ458" s="482"/>
      <c r="BK458" s="482"/>
      <c r="BL458" s="482"/>
      <c r="BM458" s="482"/>
      <c r="BN458" s="482"/>
      <c r="BO458" s="482"/>
      <c r="BP458" s="482"/>
      <c r="BQ458" s="482"/>
      <c r="BR458" s="482"/>
      <c r="BS458" s="437"/>
      <c r="BT458" s="433"/>
      <c r="BU458" s="433"/>
      <c r="BV458" s="433"/>
      <c r="BW458" s="433"/>
      <c r="BX458" s="433"/>
      <c r="BY458" s="433"/>
      <c r="BZ458" s="433"/>
      <c r="CA458" s="433"/>
      <c r="CB458" s="433"/>
      <c r="CC458" s="433"/>
      <c r="CD458" s="433"/>
      <c r="CE458" s="433"/>
      <c r="CF458" s="443"/>
      <c r="CH458" s="431"/>
      <c r="CS458" s="449"/>
      <c r="CT458" s="433"/>
      <c r="CU458" s="433"/>
      <c r="CV458" s="433"/>
      <c r="CW458" s="433"/>
      <c r="CX458" s="433"/>
      <c r="CY458" s="433"/>
      <c r="CZ458" s="433"/>
      <c r="DA458" s="433"/>
      <c r="DB458" s="433"/>
      <c r="DC458" s="433"/>
      <c r="DD458" s="433"/>
      <c r="DE458" s="433"/>
      <c r="DF458" s="433"/>
      <c r="DG458" s="482"/>
      <c r="DH458" s="482"/>
      <c r="DI458" s="482"/>
      <c r="DJ458" s="482"/>
      <c r="DK458" s="482"/>
      <c r="DL458" s="482"/>
      <c r="DM458" s="482"/>
      <c r="DN458" s="482"/>
      <c r="DO458" s="482"/>
      <c r="DP458" s="482"/>
      <c r="DQ458" s="482"/>
      <c r="DR458" s="482"/>
      <c r="DS458" s="482"/>
      <c r="DT458" s="482"/>
      <c r="DU458" s="482"/>
      <c r="DV458" s="482"/>
      <c r="DW458" s="482"/>
      <c r="DX458" s="482"/>
      <c r="DY458" s="482"/>
      <c r="DZ458" s="482"/>
      <c r="EA458" s="482"/>
      <c r="EB458" s="482"/>
      <c r="EC458" s="482"/>
      <c r="ED458" s="482"/>
      <c r="EE458" s="482"/>
      <c r="EF458" s="482"/>
      <c r="EG458" s="482"/>
      <c r="EH458" s="482"/>
      <c r="EI458" s="482"/>
      <c r="EJ458" s="482"/>
      <c r="EK458" s="482"/>
      <c r="EL458" s="482"/>
      <c r="EM458" s="482"/>
      <c r="EN458" s="482"/>
      <c r="EO458" s="482"/>
      <c r="EP458" s="482"/>
      <c r="EQ458" s="482"/>
      <c r="ER458" s="482"/>
      <c r="ES458" s="482"/>
      <c r="ET458" s="482"/>
      <c r="EU458" s="482"/>
      <c r="EV458" s="482"/>
      <c r="EW458" s="482"/>
      <c r="EX458" s="482"/>
      <c r="EY458" s="482"/>
      <c r="EZ458" s="482"/>
      <c r="FA458" s="482"/>
      <c r="FB458" s="482"/>
      <c r="FC458" s="482"/>
      <c r="FD458" s="482"/>
      <c r="FE458" s="482"/>
      <c r="FF458" s="482"/>
      <c r="FG458" s="482"/>
      <c r="FH458" s="482"/>
      <c r="FI458" s="437"/>
      <c r="FJ458" s="433"/>
      <c r="FK458" s="433"/>
      <c r="FL458" s="433"/>
      <c r="FM458" s="433"/>
      <c r="FN458" s="433"/>
      <c r="FO458" s="433"/>
      <c r="FP458" s="433"/>
      <c r="FQ458" s="433"/>
      <c r="FR458" s="433"/>
      <c r="FS458" s="433"/>
      <c r="FT458" s="433"/>
      <c r="FU458" s="433"/>
      <c r="FV458" s="443"/>
    </row>
    <row r="459" spans="3:178" ht="3.75" customHeight="1" x14ac:dyDescent="0.15">
      <c r="C459" s="449"/>
      <c r="D459" s="433"/>
      <c r="E459" s="433"/>
      <c r="F459" s="433"/>
      <c r="G459" s="433"/>
      <c r="H459" s="433"/>
      <c r="I459" s="433"/>
      <c r="J459" s="433"/>
      <c r="K459" s="433"/>
      <c r="L459" s="433"/>
      <c r="M459" s="433"/>
      <c r="N459" s="433"/>
      <c r="O459" s="433"/>
      <c r="P459" s="433"/>
      <c r="Q459" s="482"/>
      <c r="R459" s="482"/>
      <c r="S459" s="482"/>
      <c r="T459" s="482"/>
      <c r="U459" s="482"/>
      <c r="V459" s="482"/>
      <c r="W459" s="482"/>
      <c r="X459" s="482"/>
      <c r="Y459" s="482"/>
      <c r="Z459" s="482"/>
      <c r="AA459" s="482"/>
      <c r="AB459" s="482"/>
      <c r="AC459" s="482"/>
      <c r="AD459" s="482"/>
      <c r="AE459" s="482"/>
      <c r="AF459" s="482"/>
      <c r="AG459" s="482"/>
      <c r="AH459" s="482"/>
      <c r="AI459" s="482"/>
      <c r="AJ459" s="482"/>
      <c r="AK459" s="482"/>
      <c r="AL459" s="482"/>
      <c r="AM459" s="482"/>
      <c r="AN459" s="482"/>
      <c r="AO459" s="482"/>
      <c r="AP459" s="482"/>
      <c r="AQ459" s="482"/>
      <c r="AR459" s="482"/>
      <c r="AS459" s="482"/>
      <c r="AT459" s="482"/>
      <c r="AU459" s="482"/>
      <c r="AV459" s="482"/>
      <c r="AW459" s="482"/>
      <c r="AX459" s="482"/>
      <c r="AY459" s="482"/>
      <c r="AZ459" s="482"/>
      <c r="BA459" s="482"/>
      <c r="BB459" s="482"/>
      <c r="BC459" s="482"/>
      <c r="BD459" s="482"/>
      <c r="BE459" s="482"/>
      <c r="BF459" s="482"/>
      <c r="BG459" s="482"/>
      <c r="BH459" s="482"/>
      <c r="BI459" s="482"/>
      <c r="BJ459" s="482"/>
      <c r="BK459" s="482"/>
      <c r="BL459" s="482"/>
      <c r="BM459" s="482"/>
      <c r="BN459" s="482"/>
      <c r="BO459" s="482"/>
      <c r="BP459" s="482"/>
      <c r="BQ459" s="482"/>
      <c r="BR459" s="482"/>
      <c r="BS459" s="437"/>
      <c r="BT459" s="433"/>
      <c r="BU459" s="433"/>
      <c r="BV459" s="433"/>
      <c r="BW459" s="433"/>
      <c r="BX459" s="433"/>
      <c r="BY459" s="433"/>
      <c r="BZ459" s="433"/>
      <c r="CA459" s="433"/>
      <c r="CB459" s="433"/>
      <c r="CC459" s="433"/>
      <c r="CD459" s="433"/>
      <c r="CE459" s="433"/>
      <c r="CF459" s="443"/>
      <c r="CH459" s="431"/>
      <c r="CS459" s="449"/>
      <c r="CT459" s="433"/>
      <c r="CU459" s="433"/>
      <c r="CV459" s="433"/>
      <c r="CW459" s="433"/>
      <c r="CX459" s="433"/>
      <c r="CY459" s="433"/>
      <c r="CZ459" s="433"/>
      <c r="DA459" s="433"/>
      <c r="DB459" s="433"/>
      <c r="DC459" s="433"/>
      <c r="DD459" s="433"/>
      <c r="DE459" s="433"/>
      <c r="DF459" s="433"/>
      <c r="DG459" s="482"/>
      <c r="DH459" s="482"/>
      <c r="DI459" s="482"/>
      <c r="DJ459" s="482"/>
      <c r="DK459" s="482"/>
      <c r="DL459" s="482"/>
      <c r="DM459" s="482"/>
      <c r="DN459" s="482"/>
      <c r="DO459" s="482"/>
      <c r="DP459" s="482"/>
      <c r="DQ459" s="482"/>
      <c r="DR459" s="482"/>
      <c r="DS459" s="482"/>
      <c r="DT459" s="482"/>
      <c r="DU459" s="482"/>
      <c r="DV459" s="482"/>
      <c r="DW459" s="482"/>
      <c r="DX459" s="482"/>
      <c r="DY459" s="482"/>
      <c r="DZ459" s="482"/>
      <c r="EA459" s="482"/>
      <c r="EB459" s="482"/>
      <c r="EC459" s="482"/>
      <c r="ED459" s="482"/>
      <c r="EE459" s="482"/>
      <c r="EF459" s="482"/>
      <c r="EG459" s="482"/>
      <c r="EH459" s="482"/>
      <c r="EI459" s="482"/>
      <c r="EJ459" s="482"/>
      <c r="EK459" s="482"/>
      <c r="EL459" s="482"/>
      <c r="EM459" s="482"/>
      <c r="EN459" s="482"/>
      <c r="EO459" s="482"/>
      <c r="EP459" s="482"/>
      <c r="EQ459" s="482"/>
      <c r="ER459" s="482"/>
      <c r="ES459" s="482"/>
      <c r="ET459" s="482"/>
      <c r="EU459" s="482"/>
      <c r="EV459" s="482"/>
      <c r="EW459" s="482"/>
      <c r="EX459" s="482"/>
      <c r="EY459" s="482"/>
      <c r="EZ459" s="482"/>
      <c r="FA459" s="482"/>
      <c r="FB459" s="482"/>
      <c r="FC459" s="482"/>
      <c r="FD459" s="482"/>
      <c r="FE459" s="482"/>
      <c r="FF459" s="482"/>
      <c r="FG459" s="482"/>
      <c r="FH459" s="482"/>
      <c r="FI459" s="437"/>
      <c r="FJ459" s="433"/>
      <c r="FK459" s="433"/>
      <c r="FL459" s="433"/>
      <c r="FM459" s="433"/>
      <c r="FN459" s="433"/>
      <c r="FO459" s="433"/>
      <c r="FP459" s="433"/>
      <c r="FQ459" s="433"/>
      <c r="FR459" s="433"/>
      <c r="FS459" s="433"/>
      <c r="FT459" s="433"/>
      <c r="FU459" s="433"/>
      <c r="FV459" s="443"/>
    </row>
    <row r="460" spans="3:178" ht="3.75" customHeight="1" x14ac:dyDescent="0.15">
      <c r="C460" s="449"/>
      <c r="D460" s="433"/>
      <c r="E460" s="433"/>
      <c r="F460" s="433"/>
      <c r="G460" s="433"/>
      <c r="H460" s="433"/>
      <c r="I460" s="433"/>
      <c r="J460" s="433"/>
      <c r="K460" s="433"/>
      <c r="L460" s="433"/>
      <c r="M460" s="433"/>
      <c r="N460" s="433"/>
      <c r="O460" s="433"/>
      <c r="P460" s="433"/>
      <c r="Q460" s="433"/>
      <c r="R460" s="433"/>
      <c r="S460" s="433"/>
      <c r="T460" s="433"/>
      <c r="U460" s="433"/>
      <c r="V460" s="433"/>
      <c r="W460" s="433"/>
      <c r="X460" s="433"/>
      <c r="Y460" s="433"/>
      <c r="Z460" s="433"/>
      <c r="AA460" s="433"/>
      <c r="AB460" s="433"/>
      <c r="AC460" s="433"/>
      <c r="AD460" s="433"/>
      <c r="AE460" s="433"/>
      <c r="AF460" s="433"/>
      <c r="AG460" s="433"/>
      <c r="AH460" s="433"/>
      <c r="AI460" s="433"/>
      <c r="AJ460" s="433"/>
      <c r="AK460" s="433"/>
      <c r="AL460" s="433"/>
      <c r="AM460" s="433"/>
      <c r="AN460" s="433"/>
      <c r="AO460" s="433"/>
      <c r="AP460" s="433"/>
      <c r="AQ460" s="433"/>
      <c r="AR460" s="433"/>
      <c r="AS460" s="433"/>
      <c r="AV460" s="433"/>
      <c r="AW460" s="433"/>
      <c r="AX460" s="433"/>
      <c r="AY460" s="433"/>
      <c r="AZ460" s="433"/>
      <c r="BA460" s="433"/>
      <c r="BB460" s="433"/>
      <c r="BC460" s="433"/>
      <c r="BD460" s="433"/>
      <c r="BE460" s="433"/>
      <c r="BF460" s="433"/>
      <c r="BG460" s="433"/>
      <c r="BH460" s="433"/>
      <c r="BI460" s="433"/>
      <c r="BJ460" s="433"/>
      <c r="BK460" s="433"/>
      <c r="BL460" s="433"/>
      <c r="BM460" s="433"/>
      <c r="BN460" s="433"/>
      <c r="BO460" s="433"/>
      <c r="BP460" s="433"/>
      <c r="BQ460" s="433"/>
      <c r="BR460" s="433"/>
      <c r="BS460" s="437"/>
      <c r="BT460" s="433"/>
      <c r="BU460" s="433"/>
      <c r="BV460" s="433"/>
      <c r="BW460" s="433"/>
      <c r="BX460" s="433"/>
      <c r="BY460" s="433"/>
      <c r="BZ460" s="433"/>
      <c r="CA460" s="433"/>
      <c r="CB460" s="433"/>
      <c r="CC460" s="433"/>
      <c r="CD460" s="433"/>
      <c r="CE460" s="433"/>
      <c r="CF460" s="443"/>
      <c r="CH460" s="431"/>
      <c r="CS460" s="449"/>
      <c r="CT460" s="433"/>
      <c r="CU460" s="433"/>
      <c r="CV460" s="433"/>
      <c r="CW460" s="433"/>
      <c r="CX460" s="433"/>
      <c r="CY460" s="433"/>
      <c r="CZ460" s="433"/>
      <c r="DA460" s="433"/>
      <c r="DB460" s="433"/>
      <c r="DC460" s="433"/>
      <c r="DD460" s="433"/>
      <c r="DE460" s="433"/>
      <c r="DF460" s="433"/>
      <c r="DG460" s="433"/>
      <c r="DH460" s="433"/>
      <c r="DI460" s="433"/>
      <c r="DJ460" s="433"/>
      <c r="DK460" s="433"/>
      <c r="DL460" s="433"/>
      <c r="DM460" s="433"/>
      <c r="DN460" s="433"/>
      <c r="DO460" s="433"/>
      <c r="DP460" s="433"/>
      <c r="DQ460" s="433"/>
      <c r="DR460" s="433"/>
      <c r="DS460" s="433"/>
      <c r="DT460" s="433"/>
      <c r="DU460" s="433"/>
      <c r="DV460" s="433"/>
      <c r="DW460" s="433"/>
      <c r="DX460" s="433"/>
      <c r="DY460" s="433"/>
      <c r="DZ460" s="433"/>
      <c r="EA460" s="433"/>
      <c r="EB460" s="433"/>
      <c r="EC460" s="433"/>
      <c r="ED460" s="433"/>
      <c r="EE460" s="433"/>
      <c r="EF460" s="433"/>
      <c r="EG460" s="433"/>
      <c r="EH460" s="433"/>
      <c r="EI460" s="433"/>
      <c r="EL460" s="433"/>
      <c r="EM460" s="433"/>
      <c r="EN460" s="433"/>
      <c r="EO460" s="433"/>
      <c r="EP460" s="433"/>
      <c r="EQ460" s="433"/>
      <c r="ER460" s="433"/>
      <c r="ES460" s="433"/>
      <c r="ET460" s="433"/>
      <c r="EU460" s="433"/>
      <c r="EV460" s="433"/>
      <c r="EW460" s="433"/>
      <c r="EX460" s="433"/>
      <c r="EY460" s="433"/>
      <c r="EZ460" s="433"/>
      <c r="FA460" s="433"/>
      <c r="FB460" s="433"/>
      <c r="FC460" s="433"/>
      <c r="FD460" s="433"/>
      <c r="FE460" s="433"/>
      <c r="FF460" s="433"/>
      <c r="FG460" s="433"/>
      <c r="FH460" s="433"/>
      <c r="FI460" s="437"/>
      <c r="FJ460" s="433"/>
      <c r="FK460" s="433"/>
      <c r="FL460" s="433"/>
      <c r="FM460" s="433"/>
      <c r="FN460" s="433"/>
      <c r="FO460" s="433"/>
      <c r="FP460" s="433"/>
      <c r="FQ460" s="433"/>
      <c r="FR460" s="433"/>
      <c r="FS460" s="433"/>
      <c r="FT460" s="433"/>
      <c r="FU460" s="433"/>
      <c r="FV460" s="443"/>
    </row>
    <row r="461" spans="3:178" ht="3.75" customHeight="1" x14ac:dyDescent="0.15">
      <c r="C461" s="449"/>
      <c r="D461" s="433"/>
      <c r="E461" s="433"/>
      <c r="F461" s="433"/>
      <c r="G461" s="433"/>
      <c r="H461" s="433"/>
      <c r="I461" s="433"/>
      <c r="J461" s="433"/>
      <c r="K461" s="433"/>
      <c r="L461" s="433"/>
      <c r="M461" s="433"/>
      <c r="N461" s="433"/>
      <c r="O461" s="433"/>
      <c r="P461" s="433"/>
      <c r="Q461" s="433"/>
      <c r="R461" s="433"/>
      <c r="S461" s="433"/>
      <c r="T461" s="433"/>
      <c r="U461" s="433"/>
      <c r="V461" s="433"/>
      <c r="W461" s="433"/>
      <c r="X461" s="433"/>
      <c r="Y461" s="433"/>
      <c r="Z461" s="433"/>
      <c r="AA461" s="433"/>
      <c r="AB461" s="433"/>
      <c r="AC461" s="433"/>
      <c r="AD461" s="433"/>
      <c r="AE461" s="433"/>
      <c r="AF461" s="433"/>
      <c r="AG461" s="433"/>
      <c r="AH461" s="433"/>
      <c r="AI461" s="433"/>
      <c r="AJ461" s="433"/>
      <c r="AK461" s="433"/>
      <c r="AL461" s="433"/>
      <c r="AM461" s="433"/>
      <c r="AN461" s="433"/>
      <c r="AO461" s="433"/>
      <c r="AP461" s="433"/>
      <c r="AQ461" s="433"/>
      <c r="AR461" s="433"/>
      <c r="AS461" s="433"/>
      <c r="AV461" s="433"/>
      <c r="AW461" s="433"/>
      <c r="AX461" s="433"/>
      <c r="AY461" s="433"/>
      <c r="AZ461" s="433"/>
      <c r="BA461" s="433"/>
      <c r="BB461" s="433"/>
      <c r="BC461" s="433"/>
      <c r="BD461" s="433"/>
      <c r="BE461" s="433"/>
      <c r="BF461" s="433"/>
      <c r="BG461" s="433"/>
      <c r="BH461" s="433"/>
      <c r="BI461" s="433"/>
      <c r="BJ461" s="433"/>
      <c r="BK461" s="433"/>
      <c r="BL461" s="433"/>
      <c r="BM461" s="433"/>
      <c r="BN461" s="433"/>
      <c r="BO461" s="433"/>
      <c r="BP461" s="433"/>
      <c r="BQ461" s="433"/>
      <c r="BR461" s="433"/>
      <c r="BS461" s="437"/>
      <c r="BT461" s="433"/>
      <c r="BU461" s="433"/>
      <c r="BV461" s="433"/>
      <c r="BW461" s="433"/>
      <c r="BX461" s="433"/>
      <c r="BY461" s="433"/>
      <c r="BZ461" s="433"/>
      <c r="CA461" s="433"/>
      <c r="CB461" s="433"/>
      <c r="CC461" s="433"/>
      <c r="CD461" s="433"/>
      <c r="CE461" s="433"/>
      <c r="CF461" s="443"/>
      <c r="CH461" s="431"/>
      <c r="CS461" s="449"/>
      <c r="CT461" s="433"/>
      <c r="CU461" s="433"/>
      <c r="CV461" s="433"/>
      <c r="CW461" s="433"/>
      <c r="CX461" s="433"/>
      <c r="CY461" s="433"/>
      <c r="CZ461" s="433"/>
      <c r="DA461" s="433"/>
      <c r="DB461" s="433"/>
      <c r="DC461" s="433"/>
      <c r="DD461" s="433"/>
      <c r="DE461" s="433"/>
      <c r="DF461" s="433"/>
      <c r="DG461" s="433"/>
      <c r="DH461" s="433"/>
      <c r="DI461" s="433"/>
      <c r="DJ461" s="433"/>
      <c r="DK461" s="433"/>
      <c r="DL461" s="433"/>
      <c r="DM461" s="433"/>
      <c r="DN461" s="433"/>
      <c r="DO461" s="433"/>
      <c r="DP461" s="433"/>
      <c r="DQ461" s="433"/>
      <c r="DR461" s="433"/>
      <c r="DS461" s="433"/>
      <c r="DT461" s="433"/>
      <c r="DU461" s="433"/>
      <c r="DV461" s="433"/>
      <c r="DW461" s="433"/>
      <c r="DX461" s="433"/>
      <c r="DY461" s="433"/>
      <c r="DZ461" s="433"/>
      <c r="EA461" s="433"/>
      <c r="EB461" s="433"/>
      <c r="EC461" s="433"/>
      <c r="ED461" s="433"/>
      <c r="EE461" s="433"/>
      <c r="EF461" s="433"/>
      <c r="EG461" s="433"/>
      <c r="EH461" s="433"/>
      <c r="EI461" s="433"/>
      <c r="EL461" s="433"/>
      <c r="EM461" s="433"/>
      <c r="EN461" s="433"/>
      <c r="EO461" s="433"/>
      <c r="EP461" s="433"/>
      <c r="EQ461" s="433"/>
      <c r="ER461" s="433"/>
      <c r="ES461" s="433"/>
      <c r="ET461" s="433"/>
      <c r="EU461" s="433"/>
      <c r="EV461" s="433"/>
      <c r="EW461" s="433"/>
      <c r="EX461" s="433"/>
      <c r="EY461" s="433"/>
      <c r="EZ461" s="433"/>
      <c r="FA461" s="433"/>
      <c r="FB461" s="433"/>
      <c r="FC461" s="433"/>
      <c r="FD461" s="433"/>
      <c r="FE461" s="433"/>
      <c r="FF461" s="433"/>
      <c r="FG461" s="433"/>
      <c r="FH461" s="433"/>
      <c r="FI461" s="437"/>
      <c r="FJ461" s="433"/>
      <c r="FK461" s="433"/>
      <c r="FL461" s="433"/>
      <c r="FM461" s="433"/>
      <c r="FN461" s="433"/>
      <c r="FO461" s="433"/>
      <c r="FP461" s="433"/>
      <c r="FQ461" s="433"/>
      <c r="FR461" s="433"/>
      <c r="FS461" s="433"/>
      <c r="FT461" s="433"/>
      <c r="FU461" s="433"/>
      <c r="FV461" s="443"/>
    </row>
    <row r="462" spans="3:178" ht="3.75" customHeight="1" x14ac:dyDescent="0.15">
      <c r="C462" s="449"/>
      <c r="D462" s="433"/>
      <c r="E462" s="433"/>
      <c r="F462" s="433"/>
      <c r="G462" s="433"/>
      <c r="H462" s="433"/>
      <c r="I462" s="433"/>
      <c r="J462" s="433"/>
      <c r="K462" s="433"/>
      <c r="L462" s="433"/>
      <c r="M462" s="433"/>
      <c r="N462" s="433"/>
      <c r="O462" s="433"/>
      <c r="P462" s="433"/>
      <c r="Q462" s="433"/>
      <c r="R462" s="433"/>
      <c r="S462" s="433"/>
      <c r="T462" s="433"/>
      <c r="U462" s="433"/>
      <c r="V462" s="433"/>
      <c r="W462" s="433"/>
      <c r="X462" s="433"/>
      <c r="Y462" s="433"/>
      <c r="Z462" s="433"/>
      <c r="AA462" s="433"/>
      <c r="AB462" s="433"/>
      <c r="AC462" s="433"/>
      <c r="AD462" s="433"/>
      <c r="AE462" s="433"/>
      <c r="AF462" s="433"/>
      <c r="AG462" s="433"/>
      <c r="AH462" s="433"/>
      <c r="AI462" s="433"/>
      <c r="AJ462" s="433"/>
      <c r="AK462" s="433"/>
      <c r="AL462" s="433"/>
      <c r="AM462" s="433"/>
      <c r="AN462" s="433"/>
      <c r="AO462" s="433"/>
      <c r="AP462" s="433"/>
      <c r="AQ462" s="433"/>
      <c r="AR462" s="433"/>
      <c r="AS462" s="433"/>
      <c r="AV462" s="433"/>
      <c r="AW462" s="433"/>
      <c r="AX462" s="433"/>
      <c r="AY462" s="433"/>
      <c r="AZ462" s="433"/>
      <c r="BA462" s="433"/>
      <c r="BB462" s="433"/>
      <c r="BC462" s="433"/>
      <c r="BD462" s="433"/>
      <c r="BE462" s="433"/>
      <c r="BF462" s="433"/>
      <c r="BG462" s="433"/>
      <c r="BH462" s="433"/>
      <c r="BI462" s="433"/>
      <c r="BJ462" s="433"/>
      <c r="BK462" s="433"/>
      <c r="BL462" s="433"/>
      <c r="BM462" s="433"/>
      <c r="BN462" s="433"/>
      <c r="BO462" s="433"/>
      <c r="BP462" s="433"/>
      <c r="BQ462" s="433"/>
      <c r="BR462" s="433"/>
      <c r="BS462" s="437"/>
      <c r="BT462" s="433"/>
      <c r="BU462" s="433"/>
      <c r="BV462" s="433"/>
      <c r="BW462" s="433"/>
      <c r="BX462" s="433"/>
      <c r="BY462" s="433"/>
      <c r="BZ462" s="433"/>
      <c r="CA462" s="433"/>
      <c r="CB462" s="433"/>
      <c r="CC462" s="433"/>
      <c r="CD462" s="433"/>
      <c r="CE462" s="433"/>
      <c r="CF462" s="443"/>
      <c r="CH462" s="431"/>
      <c r="CS462" s="449"/>
      <c r="CT462" s="433"/>
      <c r="CU462" s="433"/>
      <c r="CV462" s="433"/>
      <c r="CW462" s="433"/>
      <c r="CX462" s="433"/>
      <c r="CY462" s="433"/>
      <c r="CZ462" s="433"/>
      <c r="DA462" s="433"/>
      <c r="DB462" s="433"/>
      <c r="DC462" s="433"/>
      <c r="DD462" s="433"/>
      <c r="DE462" s="433"/>
      <c r="DF462" s="433"/>
      <c r="DG462" s="433"/>
      <c r="DH462" s="433"/>
      <c r="DI462" s="433"/>
      <c r="DJ462" s="433"/>
      <c r="DK462" s="433"/>
      <c r="DL462" s="433"/>
      <c r="DM462" s="433"/>
      <c r="DN462" s="433"/>
      <c r="DO462" s="433"/>
      <c r="DP462" s="433"/>
      <c r="DQ462" s="433"/>
      <c r="DR462" s="433"/>
      <c r="DS462" s="433"/>
      <c r="DT462" s="433"/>
      <c r="DU462" s="433"/>
      <c r="DV462" s="433"/>
      <c r="DW462" s="433"/>
      <c r="DX462" s="433"/>
      <c r="DY462" s="433"/>
      <c r="DZ462" s="433"/>
      <c r="EA462" s="433"/>
      <c r="EB462" s="433"/>
      <c r="EC462" s="433"/>
      <c r="ED462" s="433"/>
      <c r="EE462" s="433"/>
      <c r="EF462" s="433"/>
      <c r="EG462" s="433"/>
      <c r="EH462" s="433"/>
      <c r="EI462" s="433"/>
      <c r="EL462" s="433"/>
      <c r="EM462" s="433"/>
      <c r="EN462" s="433"/>
      <c r="EO462" s="433"/>
      <c r="EP462" s="433"/>
      <c r="EQ462" s="433"/>
      <c r="ER462" s="433"/>
      <c r="ES462" s="433"/>
      <c r="ET462" s="433"/>
      <c r="EU462" s="433"/>
      <c r="EV462" s="433"/>
      <c r="EW462" s="433"/>
      <c r="EX462" s="433"/>
      <c r="EY462" s="433"/>
      <c r="EZ462" s="433"/>
      <c r="FA462" s="433"/>
      <c r="FB462" s="433"/>
      <c r="FC462" s="433"/>
      <c r="FD462" s="433"/>
      <c r="FE462" s="433"/>
      <c r="FF462" s="433"/>
      <c r="FG462" s="433"/>
      <c r="FH462" s="433"/>
      <c r="FI462" s="437"/>
      <c r="FJ462" s="433"/>
      <c r="FK462" s="433"/>
      <c r="FL462" s="433"/>
      <c r="FM462" s="433"/>
      <c r="FN462" s="433"/>
      <c r="FO462" s="433"/>
      <c r="FP462" s="433"/>
      <c r="FQ462" s="433"/>
      <c r="FR462" s="433"/>
      <c r="FS462" s="433"/>
      <c r="FT462" s="433"/>
      <c r="FU462" s="433"/>
      <c r="FV462" s="443"/>
    </row>
    <row r="463" spans="3:178" ht="3.75" customHeight="1" x14ac:dyDescent="0.15">
      <c r="C463" s="449"/>
      <c r="D463" s="433"/>
      <c r="E463" s="433"/>
      <c r="F463" s="433"/>
      <c r="G463" s="433"/>
      <c r="H463" s="433"/>
      <c r="I463" s="433"/>
      <c r="J463" s="433"/>
      <c r="K463" s="433"/>
      <c r="L463" s="433"/>
      <c r="M463" s="433"/>
      <c r="N463" s="433"/>
      <c r="O463" s="433"/>
      <c r="P463" s="433"/>
      <c r="Q463" s="433"/>
      <c r="R463" s="433"/>
      <c r="S463" s="433"/>
      <c r="T463" s="433"/>
      <c r="U463" s="433"/>
      <c r="V463" s="433"/>
      <c r="W463" s="433"/>
      <c r="X463" s="433"/>
      <c r="Y463" s="433"/>
      <c r="Z463" s="433"/>
      <c r="AA463" s="433"/>
      <c r="AB463" s="433"/>
      <c r="AC463" s="433"/>
      <c r="AD463" s="433"/>
      <c r="AE463" s="433"/>
      <c r="AF463" s="433"/>
      <c r="AG463" s="433"/>
      <c r="AH463" s="433"/>
      <c r="AI463" s="433"/>
      <c r="AJ463" s="433"/>
      <c r="AK463" s="433"/>
      <c r="AL463" s="433"/>
      <c r="AM463" s="433"/>
      <c r="AN463" s="433"/>
      <c r="AO463" s="433"/>
      <c r="AP463" s="433"/>
      <c r="AQ463" s="433"/>
      <c r="AR463" s="433"/>
      <c r="AS463" s="433"/>
      <c r="AV463" s="433"/>
      <c r="AW463" s="433"/>
      <c r="AX463" s="433"/>
      <c r="AY463" s="433"/>
      <c r="AZ463" s="433"/>
      <c r="BA463" s="433"/>
      <c r="BB463" s="433"/>
      <c r="BC463" s="433"/>
      <c r="BD463" s="433"/>
      <c r="BE463" s="433"/>
      <c r="BF463" s="433"/>
      <c r="BG463" s="433"/>
      <c r="BH463" s="433"/>
      <c r="BI463" s="433"/>
      <c r="BJ463" s="433"/>
      <c r="BK463" s="433"/>
      <c r="BL463" s="433"/>
      <c r="BM463" s="433"/>
      <c r="BN463" s="433"/>
      <c r="BO463" s="433"/>
      <c r="BP463" s="433"/>
      <c r="BQ463" s="433"/>
      <c r="BR463" s="433"/>
      <c r="BS463" s="437"/>
      <c r="BT463" s="433"/>
      <c r="BU463" s="433"/>
      <c r="BV463" s="433"/>
      <c r="BW463" s="433"/>
      <c r="BX463" s="433"/>
      <c r="BY463" s="433"/>
      <c r="BZ463" s="433"/>
      <c r="CA463" s="433"/>
      <c r="CB463" s="433"/>
      <c r="CC463" s="433"/>
      <c r="CD463" s="433"/>
      <c r="CE463" s="433"/>
      <c r="CF463" s="443"/>
      <c r="CH463" s="431"/>
      <c r="CS463" s="449"/>
      <c r="CT463" s="433"/>
      <c r="CU463" s="433"/>
      <c r="CV463" s="433"/>
      <c r="CW463" s="433"/>
      <c r="CX463" s="433"/>
      <c r="CY463" s="433"/>
      <c r="CZ463" s="433"/>
      <c r="DA463" s="433"/>
      <c r="DB463" s="433"/>
      <c r="DC463" s="433"/>
      <c r="DD463" s="433"/>
      <c r="DE463" s="433"/>
      <c r="DF463" s="433"/>
      <c r="DG463" s="433"/>
      <c r="DH463" s="433"/>
      <c r="DI463" s="433"/>
      <c r="DJ463" s="433"/>
      <c r="DK463" s="433"/>
      <c r="DL463" s="433"/>
      <c r="DM463" s="433"/>
      <c r="DN463" s="433"/>
      <c r="DO463" s="433"/>
      <c r="DP463" s="433"/>
      <c r="DQ463" s="433"/>
      <c r="DR463" s="433"/>
      <c r="DS463" s="433"/>
      <c r="DT463" s="433"/>
      <c r="DU463" s="433"/>
      <c r="DV463" s="433"/>
      <c r="DW463" s="433"/>
      <c r="DX463" s="433"/>
      <c r="DY463" s="433"/>
      <c r="DZ463" s="433"/>
      <c r="EA463" s="433"/>
      <c r="EB463" s="433"/>
      <c r="EC463" s="433"/>
      <c r="ED463" s="433"/>
      <c r="EE463" s="433"/>
      <c r="EF463" s="433"/>
      <c r="EG463" s="433"/>
      <c r="EH463" s="433"/>
      <c r="EI463" s="433"/>
      <c r="EL463" s="433"/>
      <c r="EM463" s="433"/>
      <c r="EN463" s="433"/>
      <c r="EO463" s="433"/>
      <c r="EP463" s="433"/>
      <c r="EQ463" s="433"/>
      <c r="ER463" s="433"/>
      <c r="ES463" s="433"/>
      <c r="ET463" s="433"/>
      <c r="EU463" s="433"/>
      <c r="EV463" s="433"/>
      <c r="EW463" s="433"/>
      <c r="EX463" s="433"/>
      <c r="EY463" s="433"/>
      <c r="EZ463" s="433"/>
      <c r="FA463" s="433"/>
      <c r="FB463" s="433"/>
      <c r="FC463" s="433"/>
      <c r="FD463" s="433"/>
      <c r="FE463" s="433"/>
      <c r="FF463" s="433"/>
      <c r="FG463" s="433"/>
      <c r="FH463" s="433"/>
      <c r="FI463" s="437"/>
      <c r="FJ463" s="433"/>
      <c r="FK463" s="433"/>
      <c r="FL463" s="433"/>
      <c r="FM463" s="433"/>
      <c r="FN463" s="433"/>
      <c r="FO463" s="433"/>
      <c r="FP463" s="433"/>
      <c r="FQ463" s="433"/>
      <c r="FR463" s="433"/>
      <c r="FS463" s="433"/>
      <c r="FT463" s="433"/>
      <c r="FU463" s="433"/>
      <c r="FV463" s="443"/>
    </row>
    <row r="464" spans="3:178" ht="3.75" customHeight="1" thickBot="1" x14ac:dyDescent="0.2">
      <c r="C464" s="449"/>
      <c r="D464" s="433"/>
      <c r="E464" s="433"/>
      <c r="F464" s="433"/>
      <c r="G464" s="433"/>
      <c r="H464" s="433"/>
      <c r="I464" s="433"/>
      <c r="J464" s="433"/>
      <c r="K464" s="433"/>
      <c r="L464" s="433"/>
      <c r="M464" s="433"/>
      <c r="N464" s="433"/>
      <c r="O464" s="433"/>
      <c r="P464" s="433"/>
      <c r="Q464" s="433"/>
      <c r="R464" s="433"/>
      <c r="S464" s="433"/>
      <c r="T464" s="433"/>
      <c r="U464" s="433"/>
      <c r="V464" s="433"/>
      <c r="W464" s="433"/>
      <c r="X464" s="433"/>
      <c r="Y464" s="433"/>
      <c r="Z464" s="433"/>
      <c r="AA464" s="433"/>
      <c r="AB464" s="433"/>
      <c r="AC464" s="433"/>
      <c r="AD464" s="433"/>
      <c r="AE464" s="433"/>
      <c r="AF464" s="433"/>
      <c r="AG464" s="433"/>
      <c r="AH464" s="433"/>
      <c r="AI464" s="433"/>
      <c r="AJ464" s="433"/>
      <c r="AK464" s="433"/>
      <c r="AL464" s="433"/>
      <c r="AM464" s="433"/>
      <c r="AN464" s="433"/>
      <c r="AO464" s="433"/>
      <c r="AP464" s="433"/>
      <c r="AQ464" s="433"/>
      <c r="AR464" s="433"/>
      <c r="AS464" s="433"/>
      <c r="AV464" s="433"/>
      <c r="AW464" s="433"/>
      <c r="AX464" s="433"/>
      <c r="AY464" s="433"/>
      <c r="AZ464" s="433"/>
      <c r="BA464" s="433"/>
      <c r="BB464" s="433"/>
      <c r="BC464" s="433"/>
      <c r="BD464" s="433"/>
      <c r="BE464" s="433"/>
      <c r="BF464" s="433"/>
      <c r="BG464" s="433"/>
      <c r="BH464" s="433"/>
      <c r="BI464" s="433"/>
      <c r="BJ464" s="433"/>
      <c r="BK464" s="433"/>
      <c r="BL464" s="433"/>
      <c r="BM464" s="433"/>
      <c r="BN464" s="433"/>
      <c r="BO464" s="433"/>
      <c r="BP464" s="433"/>
      <c r="BQ464" s="433"/>
      <c r="BR464" s="433"/>
      <c r="BS464" s="437"/>
      <c r="BT464" s="433"/>
      <c r="BU464" s="433"/>
      <c r="BV464" s="433"/>
      <c r="BW464" s="433"/>
      <c r="BX464" s="433"/>
      <c r="BY464" s="433"/>
      <c r="BZ464" s="433"/>
      <c r="CA464" s="433"/>
      <c r="CB464" s="433"/>
      <c r="CC464" s="433"/>
      <c r="CD464" s="433"/>
      <c r="CE464" s="433"/>
      <c r="CF464" s="443"/>
      <c r="CH464" s="431"/>
      <c r="CS464" s="449"/>
      <c r="CT464" s="433"/>
      <c r="CU464" s="433"/>
      <c r="CV464" s="433"/>
      <c r="CW464" s="433"/>
      <c r="CX464" s="433"/>
      <c r="CY464" s="433"/>
      <c r="CZ464" s="433"/>
      <c r="DA464" s="433"/>
      <c r="DB464" s="433"/>
      <c r="DC464" s="433"/>
      <c r="DD464" s="433"/>
      <c r="DE464" s="433"/>
      <c r="DF464" s="433"/>
      <c r="DG464" s="433"/>
      <c r="DH464" s="433"/>
      <c r="DI464" s="433"/>
      <c r="DJ464" s="433"/>
      <c r="DK464" s="433"/>
      <c r="DL464" s="433"/>
      <c r="DM464" s="433"/>
      <c r="DN464" s="433"/>
      <c r="DO464" s="433"/>
      <c r="DP464" s="433"/>
      <c r="DQ464" s="433"/>
      <c r="DR464" s="433"/>
      <c r="DS464" s="433"/>
      <c r="DT464" s="433"/>
      <c r="DU464" s="433"/>
      <c r="DV464" s="433"/>
      <c r="DW464" s="433"/>
      <c r="DX464" s="433"/>
      <c r="DY464" s="433"/>
      <c r="DZ464" s="433"/>
      <c r="EA464" s="433"/>
      <c r="EB464" s="433"/>
      <c r="EC464" s="433"/>
      <c r="ED464" s="433"/>
      <c r="EE464" s="433"/>
      <c r="EF464" s="433"/>
      <c r="EG464" s="433"/>
      <c r="EH464" s="433"/>
      <c r="EI464" s="433"/>
      <c r="EL464" s="433"/>
      <c r="EM464" s="433"/>
      <c r="EN464" s="433"/>
      <c r="EO464" s="433"/>
      <c r="EP464" s="433"/>
      <c r="EQ464" s="433"/>
      <c r="ER464" s="433"/>
      <c r="ES464" s="433"/>
      <c r="ET464" s="433"/>
      <c r="EU464" s="433"/>
      <c r="EV464" s="433"/>
      <c r="EW464" s="433"/>
      <c r="EX464" s="433"/>
      <c r="EY464" s="433"/>
      <c r="EZ464" s="433"/>
      <c r="FA464" s="433"/>
      <c r="FB464" s="433"/>
      <c r="FC464" s="433"/>
      <c r="FD464" s="433"/>
      <c r="FE464" s="433"/>
      <c r="FF464" s="433"/>
      <c r="FG464" s="433"/>
      <c r="FH464" s="433"/>
      <c r="FI464" s="437"/>
      <c r="FJ464" s="433"/>
      <c r="FK464" s="433"/>
      <c r="FL464" s="433"/>
      <c r="FM464" s="433"/>
      <c r="FN464" s="433"/>
      <c r="FO464" s="433"/>
      <c r="FP464" s="433"/>
      <c r="FQ464" s="433"/>
      <c r="FR464" s="433"/>
      <c r="FS464" s="433"/>
      <c r="FT464" s="433"/>
      <c r="FU464" s="433"/>
      <c r="FV464" s="443"/>
    </row>
    <row r="465" spans="3:178" ht="3.75" customHeight="1" thickTop="1" x14ac:dyDescent="0.15">
      <c r="C465" s="449"/>
      <c r="D465" s="433"/>
      <c r="E465" s="433"/>
      <c r="F465" s="433"/>
      <c r="G465" s="433"/>
      <c r="H465" s="433"/>
      <c r="I465" s="433"/>
      <c r="J465" s="433"/>
      <c r="K465" s="433"/>
      <c r="L465" s="433"/>
      <c r="M465" s="433"/>
      <c r="N465" s="433"/>
      <c r="O465" s="1595"/>
      <c r="P465" s="1596"/>
      <c r="Q465" s="1596"/>
      <c r="R465" s="1596"/>
      <c r="S465" s="1596"/>
      <c r="T465" s="1596"/>
      <c r="U465" s="1596"/>
      <c r="V465" s="1596"/>
      <c r="W465" s="1596"/>
      <c r="X465" s="1596"/>
      <c r="Y465" s="1596"/>
      <c r="Z465" s="1596"/>
      <c r="AA465" s="1596"/>
      <c r="AB465" s="1596"/>
      <c r="AC465" s="1596"/>
      <c r="AD465" s="1596"/>
      <c r="AE465" s="1596"/>
      <c r="AF465" s="1596"/>
      <c r="AG465" s="1596"/>
      <c r="AH465" s="1596"/>
      <c r="AI465" s="1596"/>
      <c r="AJ465" s="1596"/>
      <c r="AK465" s="1596"/>
      <c r="AL465" s="1596"/>
      <c r="AM465" s="1596"/>
      <c r="AN465" s="1596"/>
      <c r="AO465" s="1596"/>
      <c r="AP465" s="1596"/>
      <c r="AQ465" s="1596"/>
      <c r="AR465" s="1596"/>
      <c r="AS465" s="1596"/>
      <c r="AT465" s="1596"/>
      <c r="AU465" s="1596"/>
      <c r="AV465" s="1596"/>
      <c r="AW465" s="1596"/>
      <c r="AX465" s="1596"/>
      <c r="AY465" s="1596"/>
      <c r="AZ465" s="1596"/>
      <c r="BA465" s="1596"/>
      <c r="BB465" s="1596"/>
      <c r="BC465" s="1596"/>
      <c r="BD465" s="1596"/>
      <c r="BE465" s="1596"/>
      <c r="BF465" s="1596"/>
      <c r="BG465" s="1596"/>
      <c r="BH465" s="1596"/>
      <c r="BI465" s="1596"/>
      <c r="BJ465" s="1596"/>
      <c r="BK465" s="1596"/>
      <c r="BL465" s="1596"/>
      <c r="BM465" s="1596"/>
      <c r="BN465" s="1596"/>
      <c r="BO465" s="1596"/>
      <c r="BP465" s="1596"/>
      <c r="BQ465" s="1596"/>
      <c r="BR465" s="1596"/>
      <c r="BS465" s="1596"/>
      <c r="BT465" s="1597"/>
      <c r="BU465" s="433"/>
      <c r="BV465" s="433"/>
      <c r="BW465" s="433"/>
      <c r="BX465" s="433"/>
      <c r="BY465" s="433"/>
      <c r="BZ465" s="433"/>
      <c r="CA465" s="433"/>
      <c r="CB465" s="433"/>
      <c r="CC465" s="433"/>
      <c r="CD465" s="433"/>
      <c r="CE465" s="433"/>
      <c r="CF465" s="443"/>
      <c r="CH465" s="431"/>
      <c r="CS465" s="449"/>
      <c r="CT465" s="433"/>
      <c r="CU465" s="433"/>
      <c r="CV465" s="433"/>
      <c r="CW465" s="433"/>
      <c r="CX465" s="433"/>
      <c r="CY465" s="433"/>
      <c r="CZ465" s="433"/>
      <c r="DA465" s="433"/>
      <c r="DB465" s="433"/>
      <c r="DC465" s="433"/>
      <c r="DD465" s="433"/>
      <c r="DE465" s="1595"/>
      <c r="DF465" s="1596"/>
      <c r="DG465" s="1596"/>
      <c r="DH465" s="1596"/>
      <c r="DI465" s="1596"/>
      <c r="DJ465" s="1596"/>
      <c r="DK465" s="1596"/>
      <c r="DL465" s="1596"/>
      <c r="DM465" s="1596"/>
      <c r="DN465" s="1596"/>
      <c r="DO465" s="1596"/>
      <c r="DP465" s="1596"/>
      <c r="DQ465" s="1596"/>
      <c r="DR465" s="1596"/>
      <c r="DS465" s="1596"/>
      <c r="DT465" s="1596"/>
      <c r="DU465" s="1596"/>
      <c r="DV465" s="1596"/>
      <c r="DW465" s="1596"/>
      <c r="DX465" s="1596"/>
      <c r="DY465" s="1596"/>
      <c r="DZ465" s="1596"/>
      <c r="EA465" s="1596"/>
      <c r="EB465" s="1596"/>
      <c r="EC465" s="1596"/>
      <c r="ED465" s="1596"/>
      <c r="EE465" s="1596"/>
      <c r="EF465" s="1596"/>
      <c r="EG465" s="1596"/>
      <c r="EH465" s="1596"/>
      <c r="EI465" s="1596"/>
      <c r="EJ465" s="1596"/>
      <c r="EK465" s="1596"/>
      <c r="EL465" s="1596"/>
      <c r="EM465" s="1596"/>
      <c r="EN465" s="1596"/>
      <c r="EO465" s="1596"/>
      <c r="EP465" s="1596"/>
      <c r="EQ465" s="1596"/>
      <c r="ER465" s="1596"/>
      <c r="ES465" s="1596"/>
      <c r="ET465" s="1596"/>
      <c r="EU465" s="1596"/>
      <c r="EV465" s="1596"/>
      <c r="EW465" s="1596"/>
      <c r="EX465" s="1596"/>
      <c r="EY465" s="1596"/>
      <c r="EZ465" s="1596"/>
      <c r="FA465" s="1596"/>
      <c r="FB465" s="1596"/>
      <c r="FC465" s="1596"/>
      <c r="FD465" s="1596"/>
      <c r="FE465" s="1596"/>
      <c r="FF465" s="1596"/>
      <c r="FG465" s="1596"/>
      <c r="FH465" s="1596"/>
      <c r="FI465" s="1596"/>
      <c r="FJ465" s="1597"/>
      <c r="FK465" s="433"/>
      <c r="FL465" s="433"/>
      <c r="FM465" s="433"/>
      <c r="FN465" s="433"/>
      <c r="FO465" s="433"/>
      <c r="FP465" s="433"/>
      <c r="FQ465" s="433"/>
      <c r="FR465" s="433"/>
      <c r="FS465" s="433"/>
      <c r="FT465" s="433"/>
      <c r="FU465" s="433"/>
      <c r="FV465" s="443"/>
    </row>
    <row r="466" spans="3:178" ht="3.75" customHeight="1" x14ac:dyDescent="0.15">
      <c r="C466" s="449"/>
      <c r="D466" s="433"/>
      <c r="E466" s="433"/>
      <c r="F466" s="433"/>
      <c r="G466" s="433"/>
      <c r="H466" s="433"/>
      <c r="I466" s="433"/>
      <c r="J466" s="433"/>
      <c r="K466" s="433"/>
      <c r="L466" s="433"/>
      <c r="M466" s="433"/>
      <c r="N466" s="433"/>
      <c r="O466" s="1598"/>
      <c r="P466" s="1599"/>
      <c r="Q466" s="1599"/>
      <c r="R466" s="1599"/>
      <c r="S466" s="1599"/>
      <c r="T466" s="1599"/>
      <c r="U466" s="1599"/>
      <c r="V466" s="1599"/>
      <c r="W466" s="1599"/>
      <c r="X466" s="1599"/>
      <c r="Y466" s="1599"/>
      <c r="Z466" s="1599"/>
      <c r="AA466" s="1599"/>
      <c r="AB466" s="1599"/>
      <c r="AC466" s="1599"/>
      <c r="AD466" s="1599"/>
      <c r="AE466" s="1599"/>
      <c r="AF466" s="1599"/>
      <c r="AG466" s="1599"/>
      <c r="AH466" s="1599"/>
      <c r="AI466" s="1599"/>
      <c r="AJ466" s="1599"/>
      <c r="AK466" s="1599"/>
      <c r="AL466" s="1599"/>
      <c r="AM466" s="1599"/>
      <c r="AN466" s="1599"/>
      <c r="AO466" s="1599"/>
      <c r="AP466" s="1599"/>
      <c r="AQ466" s="1599"/>
      <c r="AR466" s="1599"/>
      <c r="AS466" s="1599"/>
      <c r="AT466" s="1599"/>
      <c r="AU466" s="1599"/>
      <c r="AV466" s="1599"/>
      <c r="AW466" s="1599"/>
      <c r="AX466" s="1599"/>
      <c r="AY466" s="1599"/>
      <c r="AZ466" s="1599"/>
      <c r="BA466" s="1599"/>
      <c r="BB466" s="1599"/>
      <c r="BC466" s="1599"/>
      <c r="BD466" s="1599"/>
      <c r="BE466" s="1599"/>
      <c r="BF466" s="1599"/>
      <c r="BG466" s="1599"/>
      <c r="BH466" s="1599"/>
      <c r="BI466" s="1599"/>
      <c r="BJ466" s="1599"/>
      <c r="BK466" s="1599"/>
      <c r="BL466" s="1599"/>
      <c r="BM466" s="1599"/>
      <c r="BN466" s="1599"/>
      <c r="BO466" s="1599"/>
      <c r="BP466" s="1599"/>
      <c r="BQ466" s="1599"/>
      <c r="BR466" s="1599"/>
      <c r="BS466" s="1599"/>
      <c r="BT466" s="1600"/>
      <c r="BU466" s="433"/>
      <c r="BV466" s="433"/>
      <c r="BW466" s="433"/>
      <c r="BX466" s="433"/>
      <c r="BY466" s="433"/>
      <c r="BZ466" s="433"/>
      <c r="CA466" s="433"/>
      <c r="CB466" s="433"/>
      <c r="CC466" s="433"/>
      <c r="CD466" s="433"/>
      <c r="CE466" s="433"/>
      <c r="CF466" s="443"/>
      <c r="CH466" s="431"/>
      <c r="CS466" s="449"/>
      <c r="CT466" s="433"/>
      <c r="CU466" s="433"/>
      <c r="CV466" s="433"/>
      <c r="CW466" s="433"/>
      <c r="CX466" s="433"/>
      <c r="CY466" s="433"/>
      <c r="CZ466" s="433"/>
      <c r="DA466" s="433"/>
      <c r="DB466" s="433"/>
      <c r="DC466" s="433"/>
      <c r="DD466" s="433"/>
      <c r="DE466" s="1598"/>
      <c r="DF466" s="1599"/>
      <c r="DG466" s="1599"/>
      <c r="DH466" s="1599"/>
      <c r="DI466" s="1599"/>
      <c r="DJ466" s="1599"/>
      <c r="DK466" s="1599"/>
      <c r="DL466" s="1599"/>
      <c r="DM466" s="1599"/>
      <c r="DN466" s="1599"/>
      <c r="DO466" s="1599"/>
      <c r="DP466" s="1599"/>
      <c r="DQ466" s="1599"/>
      <c r="DR466" s="1599"/>
      <c r="DS466" s="1599"/>
      <c r="DT466" s="1599"/>
      <c r="DU466" s="1599"/>
      <c r="DV466" s="1599"/>
      <c r="DW466" s="1599"/>
      <c r="DX466" s="1599"/>
      <c r="DY466" s="1599"/>
      <c r="DZ466" s="1599"/>
      <c r="EA466" s="1599"/>
      <c r="EB466" s="1599"/>
      <c r="EC466" s="1599"/>
      <c r="ED466" s="1599"/>
      <c r="EE466" s="1599"/>
      <c r="EF466" s="1599"/>
      <c r="EG466" s="1599"/>
      <c r="EH466" s="1599"/>
      <c r="EI466" s="1599"/>
      <c r="EJ466" s="1599"/>
      <c r="EK466" s="1599"/>
      <c r="EL466" s="1599"/>
      <c r="EM466" s="1599"/>
      <c r="EN466" s="1599"/>
      <c r="EO466" s="1599"/>
      <c r="EP466" s="1599"/>
      <c r="EQ466" s="1599"/>
      <c r="ER466" s="1599"/>
      <c r="ES466" s="1599"/>
      <c r="ET466" s="1599"/>
      <c r="EU466" s="1599"/>
      <c r="EV466" s="1599"/>
      <c r="EW466" s="1599"/>
      <c r="EX466" s="1599"/>
      <c r="EY466" s="1599"/>
      <c r="EZ466" s="1599"/>
      <c r="FA466" s="1599"/>
      <c r="FB466" s="1599"/>
      <c r="FC466" s="1599"/>
      <c r="FD466" s="1599"/>
      <c r="FE466" s="1599"/>
      <c r="FF466" s="1599"/>
      <c r="FG466" s="1599"/>
      <c r="FH466" s="1599"/>
      <c r="FI466" s="1599"/>
      <c r="FJ466" s="1600"/>
      <c r="FK466" s="433"/>
      <c r="FL466" s="433"/>
      <c r="FM466" s="433"/>
      <c r="FN466" s="433"/>
      <c r="FO466" s="433"/>
      <c r="FP466" s="433"/>
      <c r="FQ466" s="433"/>
      <c r="FR466" s="433"/>
      <c r="FS466" s="433"/>
      <c r="FT466" s="433"/>
      <c r="FU466" s="433"/>
      <c r="FV466" s="443"/>
    </row>
    <row r="467" spans="3:178" ht="3.75" customHeight="1" x14ac:dyDescent="0.15">
      <c r="C467" s="449"/>
      <c r="D467" s="433"/>
      <c r="E467" s="433"/>
      <c r="F467" s="433"/>
      <c r="G467" s="433"/>
      <c r="H467" s="433"/>
      <c r="I467" s="433"/>
      <c r="J467" s="433"/>
      <c r="K467" s="433"/>
      <c r="L467" s="433"/>
      <c r="M467" s="433"/>
      <c r="N467" s="433"/>
      <c r="O467" s="1598"/>
      <c r="P467" s="1599"/>
      <c r="Q467" s="1599"/>
      <c r="R467" s="1599"/>
      <c r="S467" s="1599"/>
      <c r="T467" s="1599"/>
      <c r="U467" s="1599"/>
      <c r="V467" s="1599"/>
      <c r="W467" s="1599"/>
      <c r="X467" s="1599"/>
      <c r="Y467" s="1599"/>
      <c r="Z467" s="1599"/>
      <c r="AA467" s="1599"/>
      <c r="AB467" s="1599"/>
      <c r="AC467" s="1599"/>
      <c r="AD467" s="1599"/>
      <c r="AE467" s="1599"/>
      <c r="AF467" s="1599"/>
      <c r="AG467" s="1599"/>
      <c r="AH467" s="1599"/>
      <c r="AI467" s="1599"/>
      <c r="AJ467" s="1599"/>
      <c r="AK467" s="1599"/>
      <c r="AL467" s="1599"/>
      <c r="AM467" s="1599"/>
      <c r="AN467" s="1599"/>
      <c r="AO467" s="1599"/>
      <c r="AP467" s="1599"/>
      <c r="AQ467" s="1599"/>
      <c r="AR467" s="1599"/>
      <c r="AS467" s="1599"/>
      <c r="AT467" s="1599"/>
      <c r="AU467" s="1599"/>
      <c r="AV467" s="1599"/>
      <c r="AW467" s="1599"/>
      <c r="AX467" s="1599"/>
      <c r="AY467" s="1599"/>
      <c r="AZ467" s="1599"/>
      <c r="BA467" s="1599"/>
      <c r="BB467" s="1599"/>
      <c r="BC467" s="1599"/>
      <c r="BD467" s="1599"/>
      <c r="BE467" s="1599"/>
      <c r="BF467" s="1599"/>
      <c r="BG467" s="1599"/>
      <c r="BH467" s="1599"/>
      <c r="BI467" s="1599"/>
      <c r="BJ467" s="1599"/>
      <c r="BK467" s="1599"/>
      <c r="BL467" s="1599"/>
      <c r="BM467" s="1599"/>
      <c r="BN467" s="1599"/>
      <c r="BO467" s="1599"/>
      <c r="BP467" s="1599"/>
      <c r="BQ467" s="1599"/>
      <c r="BR467" s="1599"/>
      <c r="BS467" s="1599"/>
      <c r="BT467" s="1600"/>
      <c r="BU467" s="433"/>
      <c r="BV467" s="433"/>
      <c r="BW467" s="433"/>
      <c r="BX467" s="433"/>
      <c r="BY467" s="433"/>
      <c r="BZ467" s="433"/>
      <c r="CA467" s="433"/>
      <c r="CB467" s="433"/>
      <c r="CC467" s="433"/>
      <c r="CD467" s="433"/>
      <c r="CE467" s="433"/>
      <c r="CF467" s="443"/>
      <c r="CH467" s="431"/>
      <c r="CS467" s="449"/>
      <c r="CT467" s="433"/>
      <c r="CU467" s="433"/>
      <c r="CV467" s="433"/>
      <c r="CW467" s="433"/>
      <c r="CX467" s="433"/>
      <c r="CY467" s="433"/>
      <c r="CZ467" s="433"/>
      <c r="DA467" s="433"/>
      <c r="DB467" s="433"/>
      <c r="DC467" s="433"/>
      <c r="DD467" s="433"/>
      <c r="DE467" s="1598"/>
      <c r="DF467" s="1599"/>
      <c r="DG467" s="1599"/>
      <c r="DH467" s="1599"/>
      <c r="DI467" s="1599"/>
      <c r="DJ467" s="1599"/>
      <c r="DK467" s="1599"/>
      <c r="DL467" s="1599"/>
      <c r="DM467" s="1599"/>
      <c r="DN467" s="1599"/>
      <c r="DO467" s="1599"/>
      <c r="DP467" s="1599"/>
      <c r="DQ467" s="1599"/>
      <c r="DR467" s="1599"/>
      <c r="DS467" s="1599"/>
      <c r="DT467" s="1599"/>
      <c r="DU467" s="1599"/>
      <c r="DV467" s="1599"/>
      <c r="DW467" s="1599"/>
      <c r="DX467" s="1599"/>
      <c r="DY467" s="1599"/>
      <c r="DZ467" s="1599"/>
      <c r="EA467" s="1599"/>
      <c r="EB467" s="1599"/>
      <c r="EC467" s="1599"/>
      <c r="ED467" s="1599"/>
      <c r="EE467" s="1599"/>
      <c r="EF467" s="1599"/>
      <c r="EG467" s="1599"/>
      <c r="EH467" s="1599"/>
      <c r="EI467" s="1599"/>
      <c r="EJ467" s="1599"/>
      <c r="EK467" s="1599"/>
      <c r="EL467" s="1599"/>
      <c r="EM467" s="1599"/>
      <c r="EN467" s="1599"/>
      <c r="EO467" s="1599"/>
      <c r="EP467" s="1599"/>
      <c r="EQ467" s="1599"/>
      <c r="ER467" s="1599"/>
      <c r="ES467" s="1599"/>
      <c r="ET467" s="1599"/>
      <c r="EU467" s="1599"/>
      <c r="EV467" s="1599"/>
      <c r="EW467" s="1599"/>
      <c r="EX467" s="1599"/>
      <c r="EY467" s="1599"/>
      <c r="EZ467" s="1599"/>
      <c r="FA467" s="1599"/>
      <c r="FB467" s="1599"/>
      <c r="FC467" s="1599"/>
      <c r="FD467" s="1599"/>
      <c r="FE467" s="1599"/>
      <c r="FF467" s="1599"/>
      <c r="FG467" s="1599"/>
      <c r="FH467" s="1599"/>
      <c r="FI467" s="1599"/>
      <c r="FJ467" s="1600"/>
      <c r="FK467" s="433"/>
      <c r="FL467" s="433"/>
      <c r="FM467" s="433"/>
      <c r="FN467" s="433"/>
      <c r="FO467" s="433"/>
      <c r="FP467" s="433"/>
      <c r="FQ467" s="433"/>
      <c r="FR467" s="433"/>
      <c r="FS467" s="433"/>
      <c r="FT467" s="433"/>
      <c r="FU467" s="433"/>
      <c r="FV467" s="443"/>
    </row>
    <row r="468" spans="3:178" ht="3.75" customHeight="1" x14ac:dyDescent="0.15">
      <c r="C468" s="449"/>
      <c r="D468" s="433"/>
      <c r="E468" s="433"/>
      <c r="F468" s="433"/>
      <c r="G468" s="433"/>
      <c r="H468" s="433"/>
      <c r="I468" s="433"/>
      <c r="J468" s="433"/>
      <c r="K468" s="433"/>
      <c r="L468" s="433"/>
      <c r="M468" s="433"/>
      <c r="N468" s="433"/>
      <c r="O468" s="1598"/>
      <c r="P468" s="1599"/>
      <c r="Q468" s="1599"/>
      <c r="R468" s="1599"/>
      <c r="S468" s="1599"/>
      <c r="T468" s="1599"/>
      <c r="U468" s="1599"/>
      <c r="V468" s="1599"/>
      <c r="W468" s="1599"/>
      <c r="X468" s="1599"/>
      <c r="Y468" s="1599"/>
      <c r="Z468" s="1599"/>
      <c r="AA468" s="1599"/>
      <c r="AB468" s="1599"/>
      <c r="AC468" s="1599"/>
      <c r="AD468" s="1599"/>
      <c r="AE468" s="1599"/>
      <c r="AF468" s="1599"/>
      <c r="AG468" s="1599"/>
      <c r="AH468" s="1599"/>
      <c r="AI468" s="1599"/>
      <c r="AJ468" s="1599"/>
      <c r="AK468" s="1599"/>
      <c r="AL468" s="1599"/>
      <c r="AM468" s="1599"/>
      <c r="AN468" s="1599"/>
      <c r="AO468" s="1599"/>
      <c r="AP468" s="1599"/>
      <c r="AQ468" s="1599"/>
      <c r="AR468" s="1599"/>
      <c r="AS468" s="1599"/>
      <c r="AT468" s="1599"/>
      <c r="AU468" s="1599"/>
      <c r="AV468" s="1599"/>
      <c r="AW468" s="1599"/>
      <c r="AX468" s="1599"/>
      <c r="AY468" s="1599"/>
      <c r="AZ468" s="1599"/>
      <c r="BA468" s="1599"/>
      <c r="BB468" s="1599"/>
      <c r="BC468" s="1599"/>
      <c r="BD468" s="1599"/>
      <c r="BE468" s="1599"/>
      <c r="BF468" s="1599"/>
      <c r="BG468" s="1599"/>
      <c r="BH468" s="1599"/>
      <c r="BI468" s="1599"/>
      <c r="BJ468" s="1599"/>
      <c r="BK468" s="1599"/>
      <c r="BL468" s="1599"/>
      <c r="BM468" s="1599"/>
      <c r="BN468" s="1599"/>
      <c r="BO468" s="1599"/>
      <c r="BP468" s="1599"/>
      <c r="BQ468" s="1599"/>
      <c r="BR468" s="1599"/>
      <c r="BS468" s="1599"/>
      <c r="BT468" s="1600"/>
      <c r="BU468" s="433"/>
      <c r="BV468" s="433"/>
      <c r="BW468" s="433"/>
      <c r="BX468" s="433"/>
      <c r="BY468" s="433"/>
      <c r="BZ468" s="433"/>
      <c r="CA468" s="433"/>
      <c r="CB468" s="433"/>
      <c r="CC468" s="433"/>
      <c r="CD468" s="433"/>
      <c r="CE468" s="433"/>
      <c r="CF468" s="443"/>
      <c r="CH468" s="431"/>
      <c r="CS468" s="449"/>
      <c r="CT468" s="433"/>
      <c r="CU468" s="433"/>
      <c r="CV468" s="433"/>
      <c r="CW468" s="433"/>
      <c r="CX468" s="433"/>
      <c r="CY468" s="433"/>
      <c r="CZ468" s="433"/>
      <c r="DA468" s="433"/>
      <c r="DB468" s="433"/>
      <c r="DC468" s="433"/>
      <c r="DD468" s="433"/>
      <c r="DE468" s="1598"/>
      <c r="DF468" s="1599"/>
      <c r="DG468" s="1599"/>
      <c r="DH468" s="1599"/>
      <c r="DI468" s="1599"/>
      <c r="DJ468" s="1599"/>
      <c r="DK468" s="1599"/>
      <c r="DL468" s="1599"/>
      <c r="DM468" s="1599"/>
      <c r="DN468" s="1599"/>
      <c r="DO468" s="1599"/>
      <c r="DP468" s="1599"/>
      <c r="DQ468" s="1599"/>
      <c r="DR468" s="1599"/>
      <c r="DS468" s="1599"/>
      <c r="DT468" s="1599"/>
      <c r="DU468" s="1599"/>
      <c r="DV468" s="1599"/>
      <c r="DW468" s="1599"/>
      <c r="DX468" s="1599"/>
      <c r="DY468" s="1599"/>
      <c r="DZ468" s="1599"/>
      <c r="EA468" s="1599"/>
      <c r="EB468" s="1599"/>
      <c r="EC468" s="1599"/>
      <c r="ED468" s="1599"/>
      <c r="EE468" s="1599"/>
      <c r="EF468" s="1599"/>
      <c r="EG468" s="1599"/>
      <c r="EH468" s="1599"/>
      <c r="EI468" s="1599"/>
      <c r="EJ468" s="1599"/>
      <c r="EK468" s="1599"/>
      <c r="EL468" s="1599"/>
      <c r="EM468" s="1599"/>
      <c r="EN468" s="1599"/>
      <c r="EO468" s="1599"/>
      <c r="EP468" s="1599"/>
      <c r="EQ468" s="1599"/>
      <c r="ER468" s="1599"/>
      <c r="ES468" s="1599"/>
      <c r="ET468" s="1599"/>
      <c r="EU468" s="1599"/>
      <c r="EV468" s="1599"/>
      <c r="EW468" s="1599"/>
      <c r="EX468" s="1599"/>
      <c r="EY468" s="1599"/>
      <c r="EZ468" s="1599"/>
      <c r="FA468" s="1599"/>
      <c r="FB468" s="1599"/>
      <c r="FC468" s="1599"/>
      <c r="FD468" s="1599"/>
      <c r="FE468" s="1599"/>
      <c r="FF468" s="1599"/>
      <c r="FG468" s="1599"/>
      <c r="FH468" s="1599"/>
      <c r="FI468" s="1599"/>
      <c r="FJ468" s="1600"/>
      <c r="FK468" s="433"/>
      <c r="FL468" s="433"/>
      <c r="FM468" s="433"/>
      <c r="FN468" s="433"/>
      <c r="FO468" s="433"/>
      <c r="FP468" s="433"/>
      <c r="FQ468" s="433"/>
      <c r="FR468" s="433"/>
      <c r="FS468" s="433"/>
      <c r="FT468" s="433"/>
      <c r="FU468" s="433"/>
      <c r="FV468" s="443"/>
    </row>
    <row r="469" spans="3:178" ht="3.75" customHeight="1" x14ac:dyDescent="0.15">
      <c r="C469" s="449"/>
      <c r="D469" s="433"/>
      <c r="E469" s="433"/>
      <c r="F469" s="433"/>
      <c r="G469" s="433"/>
      <c r="H469" s="433"/>
      <c r="I469" s="433"/>
      <c r="J469" s="433"/>
      <c r="K469" s="433"/>
      <c r="L469" s="433"/>
      <c r="M469" s="433"/>
      <c r="N469" s="433"/>
      <c r="O469" s="1598"/>
      <c r="P469" s="1599"/>
      <c r="Q469" s="1599"/>
      <c r="R469" s="1599"/>
      <c r="S469" s="1599"/>
      <c r="T469" s="1599"/>
      <c r="U469" s="1599"/>
      <c r="V469" s="1599"/>
      <c r="W469" s="1599"/>
      <c r="X469" s="1599"/>
      <c r="Y469" s="1599"/>
      <c r="Z469" s="1599"/>
      <c r="AA469" s="1599"/>
      <c r="AB469" s="1599"/>
      <c r="AC469" s="1599"/>
      <c r="AD469" s="1599"/>
      <c r="AE469" s="1599"/>
      <c r="AF469" s="1599"/>
      <c r="AG469" s="1599"/>
      <c r="AH469" s="1599"/>
      <c r="AI469" s="1599"/>
      <c r="AJ469" s="1599"/>
      <c r="AK469" s="1599"/>
      <c r="AL469" s="1599"/>
      <c r="AM469" s="1599"/>
      <c r="AN469" s="1599"/>
      <c r="AO469" s="1599"/>
      <c r="AP469" s="1599"/>
      <c r="AQ469" s="1599"/>
      <c r="AR469" s="1599"/>
      <c r="AS469" s="1599"/>
      <c r="AT469" s="1599"/>
      <c r="AU469" s="1599"/>
      <c r="AV469" s="1599"/>
      <c r="AW469" s="1599"/>
      <c r="AX469" s="1599"/>
      <c r="AY469" s="1599"/>
      <c r="AZ469" s="1599"/>
      <c r="BA469" s="1599"/>
      <c r="BB469" s="1599"/>
      <c r="BC469" s="1599"/>
      <c r="BD469" s="1599"/>
      <c r="BE469" s="1599"/>
      <c r="BF469" s="1599"/>
      <c r="BG469" s="1599"/>
      <c r="BH469" s="1599"/>
      <c r="BI469" s="1599"/>
      <c r="BJ469" s="1599"/>
      <c r="BK469" s="1599"/>
      <c r="BL469" s="1599"/>
      <c r="BM469" s="1599"/>
      <c r="BN469" s="1599"/>
      <c r="BO469" s="1599"/>
      <c r="BP469" s="1599"/>
      <c r="BQ469" s="1599"/>
      <c r="BR469" s="1599"/>
      <c r="BS469" s="1599"/>
      <c r="BT469" s="1600"/>
      <c r="BU469" s="433"/>
      <c r="BV469" s="433"/>
      <c r="BW469" s="433"/>
      <c r="BX469" s="433"/>
      <c r="BY469" s="433"/>
      <c r="BZ469" s="433"/>
      <c r="CA469" s="433"/>
      <c r="CB469" s="433"/>
      <c r="CC469" s="433"/>
      <c r="CD469" s="433"/>
      <c r="CE469" s="433"/>
      <c r="CF469" s="443"/>
      <c r="CH469" s="431"/>
      <c r="CS469" s="449"/>
      <c r="CT469" s="433"/>
      <c r="CU469" s="433"/>
      <c r="CV469" s="433"/>
      <c r="CW469" s="433"/>
      <c r="CX469" s="433"/>
      <c r="CY469" s="433"/>
      <c r="CZ469" s="433"/>
      <c r="DA469" s="433"/>
      <c r="DB469" s="433"/>
      <c r="DC469" s="433"/>
      <c r="DD469" s="433"/>
      <c r="DE469" s="1598"/>
      <c r="DF469" s="1599"/>
      <c r="DG469" s="1599"/>
      <c r="DH469" s="1599"/>
      <c r="DI469" s="1599"/>
      <c r="DJ469" s="1599"/>
      <c r="DK469" s="1599"/>
      <c r="DL469" s="1599"/>
      <c r="DM469" s="1599"/>
      <c r="DN469" s="1599"/>
      <c r="DO469" s="1599"/>
      <c r="DP469" s="1599"/>
      <c r="DQ469" s="1599"/>
      <c r="DR469" s="1599"/>
      <c r="DS469" s="1599"/>
      <c r="DT469" s="1599"/>
      <c r="DU469" s="1599"/>
      <c r="DV469" s="1599"/>
      <c r="DW469" s="1599"/>
      <c r="DX469" s="1599"/>
      <c r="DY469" s="1599"/>
      <c r="DZ469" s="1599"/>
      <c r="EA469" s="1599"/>
      <c r="EB469" s="1599"/>
      <c r="EC469" s="1599"/>
      <c r="ED469" s="1599"/>
      <c r="EE469" s="1599"/>
      <c r="EF469" s="1599"/>
      <c r="EG469" s="1599"/>
      <c r="EH469" s="1599"/>
      <c r="EI469" s="1599"/>
      <c r="EJ469" s="1599"/>
      <c r="EK469" s="1599"/>
      <c r="EL469" s="1599"/>
      <c r="EM469" s="1599"/>
      <c r="EN469" s="1599"/>
      <c r="EO469" s="1599"/>
      <c r="EP469" s="1599"/>
      <c r="EQ469" s="1599"/>
      <c r="ER469" s="1599"/>
      <c r="ES469" s="1599"/>
      <c r="ET469" s="1599"/>
      <c r="EU469" s="1599"/>
      <c r="EV469" s="1599"/>
      <c r="EW469" s="1599"/>
      <c r="EX469" s="1599"/>
      <c r="EY469" s="1599"/>
      <c r="EZ469" s="1599"/>
      <c r="FA469" s="1599"/>
      <c r="FB469" s="1599"/>
      <c r="FC469" s="1599"/>
      <c r="FD469" s="1599"/>
      <c r="FE469" s="1599"/>
      <c r="FF469" s="1599"/>
      <c r="FG469" s="1599"/>
      <c r="FH469" s="1599"/>
      <c r="FI469" s="1599"/>
      <c r="FJ469" s="1600"/>
      <c r="FK469" s="433"/>
      <c r="FL469" s="433"/>
      <c r="FM469" s="433"/>
      <c r="FN469" s="433"/>
      <c r="FO469" s="433"/>
      <c r="FP469" s="433"/>
      <c r="FQ469" s="433"/>
      <c r="FR469" s="433"/>
      <c r="FS469" s="433"/>
      <c r="FT469" s="433"/>
      <c r="FU469" s="433"/>
      <c r="FV469" s="443"/>
    </row>
    <row r="470" spans="3:178" ht="3.75" customHeight="1" x14ac:dyDescent="0.15">
      <c r="C470" s="449"/>
      <c r="D470" s="433"/>
      <c r="E470" s="433"/>
      <c r="F470" s="433"/>
      <c r="G470" s="433"/>
      <c r="H470" s="433"/>
      <c r="I470" s="433"/>
      <c r="J470" s="433"/>
      <c r="K470" s="433"/>
      <c r="L470" s="433"/>
      <c r="M470" s="433"/>
      <c r="N470" s="433"/>
      <c r="O470" s="1598"/>
      <c r="P470" s="1599"/>
      <c r="Q470" s="1599"/>
      <c r="R470" s="1599"/>
      <c r="S470" s="1599"/>
      <c r="T470" s="1599"/>
      <c r="U470" s="1599"/>
      <c r="V470" s="1599"/>
      <c r="W470" s="1599"/>
      <c r="X470" s="1599"/>
      <c r="Y470" s="1599"/>
      <c r="Z470" s="1599"/>
      <c r="AA470" s="1599"/>
      <c r="AB470" s="1599"/>
      <c r="AC470" s="1599"/>
      <c r="AD470" s="1599"/>
      <c r="AE470" s="1599"/>
      <c r="AF470" s="1599"/>
      <c r="AG470" s="1599"/>
      <c r="AH470" s="1599"/>
      <c r="AI470" s="1599"/>
      <c r="AJ470" s="1599"/>
      <c r="AK470" s="1599"/>
      <c r="AL470" s="1599"/>
      <c r="AM470" s="1599"/>
      <c r="AN470" s="1599"/>
      <c r="AO470" s="1599"/>
      <c r="AP470" s="1599"/>
      <c r="AQ470" s="1599"/>
      <c r="AR470" s="1599"/>
      <c r="AS470" s="1599"/>
      <c r="AT470" s="1599"/>
      <c r="AU470" s="1599"/>
      <c r="AV470" s="1599"/>
      <c r="AW470" s="1599"/>
      <c r="AX470" s="1599"/>
      <c r="AY470" s="1599"/>
      <c r="AZ470" s="1599"/>
      <c r="BA470" s="1599"/>
      <c r="BB470" s="1599"/>
      <c r="BC470" s="1599"/>
      <c r="BD470" s="1599"/>
      <c r="BE470" s="1599"/>
      <c r="BF470" s="1599"/>
      <c r="BG470" s="1599"/>
      <c r="BH470" s="1599"/>
      <c r="BI470" s="1599"/>
      <c r="BJ470" s="1599"/>
      <c r="BK470" s="1599"/>
      <c r="BL470" s="1599"/>
      <c r="BM470" s="1599"/>
      <c r="BN470" s="1599"/>
      <c r="BO470" s="1599"/>
      <c r="BP470" s="1599"/>
      <c r="BQ470" s="1599"/>
      <c r="BR470" s="1599"/>
      <c r="BS470" s="1599"/>
      <c r="BT470" s="1600"/>
      <c r="BU470" s="433"/>
      <c r="BV470" s="433"/>
      <c r="BW470" s="433"/>
      <c r="BX470" s="433"/>
      <c r="BY470" s="433"/>
      <c r="BZ470" s="433"/>
      <c r="CA470" s="433"/>
      <c r="CB470" s="433"/>
      <c r="CC470" s="433"/>
      <c r="CD470" s="433"/>
      <c r="CE470" s="433"/>
      <c r="CF470" s="443"/>
      <c r="CH470" s="431"/>
      <c r="CS470" s="449"/>
      <c r="CT470" s="433"/>
      <c r="CU470" s="433"/>
      <c r="CV470" s="433"/>
      <c r="CW470" s="433"/>
      <c r="CX470" s="433"/>
      <c r="CY470" s="433"/>
      <c r="CZ470" s="433"/>
      <c r="DA470" s="433"/>
      <c r="DB470" s="433"/>
      <c r="DC470" s="433"/>
      <c r="DD470" s="433"/>
      <c r="DE470" s="1598"/>
      <c r="DF470" s="1599"/>
      <c r="DG470" s="1599"/>
      <c r="DH470" s="1599"/>
      <c r="DI470" s="1599"/>
      <c r="DJ470" s="1599"/>
      <c r="DK470" s="1599"/>
      <c r="DL470" s="1599"/>
      <c r="DM470" s="1599"/>
      <c r="DN470" s="1599"/>
      <c r="DO470" s="1599"/>
      <c r="DP470" s="1599"/>
      <c r="DQ470" s="1599"/>
      <c r="DR470" s="1599"/>
      <c r="DS470" s="1599"/>
      <c r="DT470" s="1599"/>
      <c r="DU470" s="1599"/>
      <c r="DV470" s="1599"/>
      <c r="DW470" s="1599"/>
      <c r="DX470" s="1599"/>
      <c r="DY470" s="1599"/>
      <c r="DZ470" s="1599"/>
      <c r="EA470" s="1599"/>
      <c r="EB470" s="1599"/>
      <c r="EC470" s="1599"/>
      <c r="ED470" s="1599"/>
      <c r="EE470" s="1599"/>
      <c r="EF470" s="1599"/>
      <c r="EG470" s="1599"/>
      <c r="EH470" s="1599"/>
      <c r="EI470" s="1599"/>
      <c r="EJ470" s="1599"/>
      <c r="EK470" s="1599"/>
      <c r="EL470" s="1599"/>
      <c r="EM470" s="1599"/>
      <c r="EN470" s="1599"/>
      <c r="EO470" s="1599"/>
      <c r="EP470" s="1599"/>
      <c r="EQ470" s="1599"/>
      <c r="ER470" s="1599"/>
      <c r="ES470" s="1599"/>
      <c r="ET470" s="1599"/>
      <c r="EU470" s="1599"/>
      <c r="EV470" s="1599"/>
      <c r="EW470" s="1599"/>
      <c r="EX470" s="1599"/>
      <c r="EY470" s="1599"/>
      <c r="EZ470" s="1599"/>
      <c r="FA470" s="1599"/>
      <c r="FB470" s="1599"/>
      <c r="FC470" s="1599"/>
      <c r="FD470" s="1599"/>
      <c r="FE470" s="1599"/>
      <c r="FF470" s="1599"/>
      <c r="FG470" s="1599"/>
      <c r="FH470" s="1599"/>
      <c r="FI470" s="1599"/>
      <c r="FJ470" s="1600"/>
      <c r="FK470" s="433"/>
      <c r="FL470" s="433"/>
      <c r="FM470" s="433"/>
      <c r="FN470" s="433"/>
      <c r="FO470" s="433"/>
      <c r="FP470" s="433"/>
      <c r="FQ470" s="433"/>
      <c r="FR470" s="433"/>
      <c r="FS470" s="433"/>
      <c r="FT470" s="433"/>
      <c r="FU470" s="433"/>
      <c r="FV470" s="443"/>
    </row>
    <row r="471" spans="3:178" ht="3.75" customHeight="1" x14ac:dyDescent="0.15">
      <c r="C471" s="449"/>
      <c r="D471" s="433"/>
      <c r="E471" s="433"/>
      <c r="F471" s="433"/>
      <c r="G471" s="433"/>
      <c r="H471" s="433"/>
      <c r="I471" s="433"/>
      <c r="J471" s="433"/>
      <c r="K471" s="433"/>
      <c r="L471" s="433"/>
      <c r="M471" s="433"/>
      <c r="N471" s="433"/>
      <c r="O471" s="1598"/>
      <c r="P471" s="1599"/>
      <c r="Q471" s="1599"/>
      <c r="R471" s="1599"/>
      <c r="S471" s="1599"/>
      <c r="T471" s="1599"/>
      <c r="U471" s="1599"/>
      <c r="V471" s="1599"/>
      <c r="W471" s="1599"/>
      <c r="X471" s="1599"/>
      <c r="Y471" s="1599"/>
      <c r="Z471" s="1599"/>
      <c r="AA471" s="1599"/>
      <c r="AB471" s="1599"/>
      <c r="AC471" s="1599"/>
      <c r="AD471" s="1599"/>
      <c r="AE471" s="1599"/>
      <c r="AF471" s="1599"/>
      <c r="AG471" s="1599"/>
      <c r="AH471" s="1599"/>
      <c r="AI471" s="1599"/>
      <c r="AJ471" s="1599"/>
      <c r="AK471" s="1599"/>
      <c r="AL471" s="1599"/>
      <c r="AM471" s="1599"/>
      <c r="AN471" s="1599"/>
      <c r="AO471" s="1599"/>
      <c r="AP471" s="1599"/>
      <c r="AQ471" s="1599"/>
      <c r="AR471" s="1599"/>
      <c r="AS471" s="1599"/>
      <c r="AT471" s="1599"/>
      <c r="AU471" s="1599"/>
      <c r="AV471" s="1599"/>
      <c r="AW471" s="1599"/>
      <c r="AX471" s="1599"/>
      <c r="AY471" s="1599"/>
      <c r="AZ471" s="1599"/>
      <c r="BA471" s="1599"/>
      <c r="BB471" s="1599"/>
      <c r="BC471" s="1599"/>
      <c r="BD471" s="1599"/>
      <c r="BE471" s="1599"/>
      <c r="BF471" s="1599"/>
      <c r="BG471" s="1599"/>
      <c r="BH471" s="1599"/>
      <c r="BI471" s="1599"/>
      <c r="BJ471" s="1599"/>
      <c r="BK471" s="1599"/>
      <c r="BL471" s="1599"/>
      <c r="BM471" s="1599"/>
      <c r="BN471" s="1599"/>
      <c r="BO471" s="1599"/>
      <c r="BP471" s="1599"/>
      <c r="BQ471" s="1599"/>
      <c r="BR471" s="1599"/>
      <c r="BS471" s="1599"/>
      <c r="BT471" s="1600"/>
      <c r="BU471" s="433"/>
      <c r="BV471" s="433"/>
      <c r="BW471" s="433"/>
      <c r="BX471" s="433"/>
      <c r="BY471" s="433"/>
      <c r="BZ471" s="433"/>
      <c r="CA471" s="433"/>
      <c r="CB471" s="433"/>
      <c r="CC471" s="433"/>
      <c r="CD471" s="433"/>
      <c r="CE471" s="433"/>
      <c r="CF471" s="443"/>
      <c r="CH471" s="431"/>
      <c r="CS471" s="449"/>
      <c r="CT471" s="433"/>
      <c r="CU471" s="433"/>
      <c r="CV471" s="433"/>
      <c r="CW471" s="433"/>
      <c r="CX471" s="433"/>
      <c r="CY471" s="433"/>
      <c r="CZ471" s="433"/>
      <c r="DA471" s="433"/>
      <c r="DB471" s="433"/>
      <c r="DC471" s="433"/>
      <c r="DD471" s="433"/>
      <c r="DE471" s="1598"/>
      <c r="DF471" s="1599"/>
      <c r="DG471" s="1599"/>
      <c r="DH471" s="1599"/>
      <c r="DI471" s="1599"/>
      <c r="DJ471" s="1599"/>
      <c r="DK471" s="1599"/>
      <c r="DL471" s="1599"/>
      <c r="DM471" s="1599"/>
      <c r="DN471" s="1599"/>
      <c r="DO471" s="1599"/>
      <c r="DP471" s="1599"/>
      <c r="DQ471" s="1599"/>
      <c r="DR471" s="1599"/>
      <c r="DS471" s="1599"/>
      <c r="DT471" s="1599"/>
      <c r="DU471" s="1599"/>
      <c r="DV471" s="1599"/>
      <c r="DW471" s="1599"/>
      <c r="DX471" s="1599"/>
      <c r="DY471" s="1599"/>
      <c r="DZ471" s="1599"/>
      <c r="EA471" s="1599"/>
      <c r="EB471" s="1599"/>
      <c r="EC471" s="1599"/>
      <c r="ED471" s="1599"/>
      <c r="EE471" s="1599"/>
      <c r="EF471" s="1599"/>
      <c r="EG471" s="1599"/>
      <c r="EH471" s="1599"/>
      <c r="EI471" s="1599"/>
      <c r="EJ471" s="1599"/>
      <c r="EK471" s="1599"/>
      <c r="EL471" s="1599"/>
      <c r="EM471" s="1599"/>
      <c r="EN471" s="1599"/>
      <c r="EO471" s="1599"/>
      <c r="EP471" s="1599"/>
      <c r="EQ471" s="1599"/>
      <c r="ER471" s="1599"/>
      <c r="ES471" s="1599"/>
      <c r="ET471" s="1599"/>
      <c r="EU471" s="1599"/>
      <c r="EV471" s="1599"/>
      <c r="EW471" s="1599"/>
      <c r="EX471" s="1599"/>
      <c r="EY471" s="1599"/>
      <c r="EZ471" s="1599"/>
      <c r="FA471" s="1599"/>
      <c r="FB471" s="1599"/>
      <c r="FC471" s="1599"/>
      <c r="FD471" s="1599"/>
      <c r="FE471" s="1599"/>
      <c r="FF471" s="1599"/>
      <c r="FG471" s="1599"/>
      <c r="FH471" s="1599"/>
      <c r="FI471" s="1599"/>
      <c r="FJ471" s="1600"/>
      <c r="FK471" s="433"/>
      <c r="FL471" s="433"/>
      <c r="FM471" s="433"/>
      <c r="FN471" s="433"/>
      <c r="FO471" s="433"/>
      <c r="FP471" s="433"/>
      <c r="FQ471" s="433"/>
      <c r="FR471" s="433"/>
      <c r="FS471" s="433"/>
      <c r="FT471" s="433"/>
      <c r="FU471" s="433"/>
      <c r="FV471" s="443"/>
    </row>
    <row r="472" spans="3:178" ht="3.75" customHeight="1" x14ac:dyDescent="0.15">
      <c r="C472" s="449"/>
      <c r="D472" s="433"/>
      <c r="E472" s="433"/>
      <c r="F472" s="433"/>
      <c r="G472" s="433"/>
      <c r="H472" s="433"/>
      <c r="I472" s="433"/>
      <c r="J472" s="433"/>
      <c r="K472" s="433"/>
      <c r="L472" s="433"/>
      <c r="M472" s="433"/>
      <c r="N472" s="433"/>
      <c r="O472" s="1598"/>
      <c r="P472" s="1599"/>
      <c r="Q472" s="1599"/>
      <c r="R472" s="1599"/>
      <c r="S472" s="1599"/>
      <c r="T472" s="1599"/>
      <c r="U472" s="1599"/>
      <c r="V472" s="1599"/>
      <c r="W472" s="1599"/>
      <c r="X472" s="1599"/>
      <c r="Y472" s="1599"/>
      <c r="Z472" s="1599"/>
      <c r="AA472" s="1599"/>
      <c r="AB472" s="1599"/>
      <c r="AC472" s="1599"/>
      <c r="AD472" s="1599"/>
      <c r="AE472" s="1599"/>
      <c r="AF472" s="1599"/>
      <c r="AG472" s="1599"/>
      <c r="AH472" s="1599"/>
      <c r="AI472" s="1599"/>
      <c r="AJ472" s="1599"/>
      <c r="AK472" s="1599"/>
      <c r="AL472" s="1599"/>
      <c r="AM472" s="1599"/>
      <c r="AN472" s="1599"/>
      <c r="AO472" s="1599"/>
      <c r="AP472" s="1599"/>
      <c r="AQ472" s="1599"/>
      <c r="AR472" s="1599"/>
      <c r="AS472" s="1599"/>
      <c r="AT472" s="1599"/>
      <c r="AU472" s="1599"/>
      <c r="AV472" s="1599"/>
      <c r="AW472" s="1599"/>
      <c r="AX472" s="1599"/>
      <c r="AY472" s="1599"/>
      <c r="AZ472" s="1599"/>
      <c r="BA472" s="1599"/>
      <c r="BB472" s="1599"/>
      <c r="BC472" s="1599"/>
      <c r="BD472" s="1599"/>
      <c r="BE472" s="1599"/>
      <c r="BF472" s="1599"/>
      <c r="BG472" s="1599"/>
      <c r="BH472" s="1599"/>
      <c r="BI472" s="1599"/>
      <c r="BJ472" s="1599"/>
      <c r="BK472" s="1599"/>
      <c r="BL472" s="1599"/>
      <c r="BM472" s="1599"/>
      <c r="BN472" s="1599"/>
      <c r="BO472" s="1599"/>
      <c r="BP472" s="1599"/>
      <c r="BQ472" s="1599"/>
      <c r="BR472" s="1599"/>
      <c r="BS472" s="1599"/>
      <c r="BT472" s="1600"/>
      <c r="BU472" s="433"/>
      <c r="BV472" s="433"/>
      <c r="BW472" s="433"/>
      <c r="BX472" s="433"/>
      <c r="BY472" s="433"/>
      <c r="BZ472" s="433"/>
      <c r="CA472" s="433"/>
      <c r="CB472" s="433"/>
      <c r="CC472" s="433"/>
      <c r="CD472" s="433"/>
      <c r="CE472" s="433"/>
      <c r="CF472" s="443"/>
      <c r="CH472" s="431"/>
      <c r="CS472" s="449"/>
      <c r="CT472" s="433"/>
      <c r="CU472" s="433"/>
      <c r="CV472" s="433"/>
      <c r="CW472" s="433"/>
      <c r="CX472" s="433"/>
      <c r="CY472" s="433"/>
      <c r="CZ472" s="433"/>
      <c r="DA472" s="433"/>
      <c r="DB472" s="433"/>
      <c r="DC472" s="433"/>
      <c r="DD472" s="433"/>
      <c r="DE472" s="1598"/>
      <c r="DF472" s="1599"/>
      <c r="DG472" s="1599"/>
      <c r="DH472" s="1599"/>
      <c r="DI472" s="1599"/>
      <c r="DJ472" s="1599"/>
      <c r="DK472" s="1599"/>
      <c r="DL472" s="1599"/>
      <c r="DM472" s="1599"/>
      <c r="DN472" s="1599"/>
      <c r="DO472" s="1599"/>
      <c r="DP472" s="1599"/>
      <c r="DQ472" s="1599"/>
      <c r="DR472" s="1599"/>
      <c r="DS472" s="1599"/>
      <c r="DT472" s="1599"/>
      <c r="DU472" s="1599"/>
      <c r="DV472" s="1599"/>
      <c r="DW472" s="1599"/>
      <c r="DX472" s="1599"/>
      <c r="DY472" s="1599"/>
      <c r="DZ472" s="1599"/>
      <c r="EA472" s="1599"/>
      <c r="EB472" s="1599"/>
      <c r="EC472" s="1599"/>
      <c r="ED472" s="1599"/>
      <c r="EE472" s="1599"/>
      <c r="EF472" s="1599"/>
      <c r="EG472" s="1599"/>
      <c r="EH472" s="1599"/>
      <c r="EI472" s="1599"/>
      <c r="EJ472" s="1599"/>
      <c r="EK472" s="1599"/>
      <c r="EL472" s="1599"/>
      <c r="EM472" s="1599"/>
      <c r="EN472" s="1599"/>
      <c r="EO472" s="1599"/>
      <c r="EP472" s="1599"/>
      <c r="EQ472" s="1599"/>
      <c r="ER472" s="1599"/>
      <c r="ES472" s="1599"/>
      <c r="ET472" s="1599"/>
      <c r="EU472" s="1599"/>
      <c r="EV472" s="1599"/>
      <c r="EW472" s="1599"/>
      <c r="EX472" s="1599"/>
      <c r="EY472" s="1599"/>
      <c r="EZ472" s="1599"/>
      <c r="FA472" s="1599"/>
      <c r="FB472" s="1599"/>
      <c r="FC472" s="1599"/>
      <c r="FD472" s="1599"/>
      <c r="FE472" s="1599"/>
      <c r="FF472" s="1599"/>
      <c r="FG472" s="1599"/>
      <c r="FH472" s="1599"/>
      <c r="FI472" s="1599"/>
      <c r="FJ472" s="1600"/>
      <c r="FK472" s="433"/>
      <c r="FL472" s="433"/>
      <c r="FM472" s="433"/>
      <c r="FN472" s="433"/>
      <c r="FO472" s="433"/>
      <c r="FP472" s="433"/>
      <c r="FQ472" s="433"/>
      <c r="FR472" s="433"/>
      <c r="FS472" s="433"/>
      <c r="FT472" s="433"/>
      <c r="FU472" s="433"/>
      <c r="FV472" s="443"/>
    </row>
    <row r="473" spans="3:178" ht="3.75" customHeight="1" x14ac:dyDescent="0.15">
      <c r="C473" s="449"/>
      <c r="D473" s="433"/>
      <c r="E473" s="433"/>
      <c r="F473" s="433"/>
      <c r="G473" s="433"/>
      <c r="H473" s="433"/>
      <c r="I473" s="433"/>
      <c r="J473" s="433"/>
      <c r="K473" s="433"/>
      <c r="L473" s="433"/>
      <c r="M473" s="433"/>
      <c r="N473" s="433"/>
      <c r="O473" s="1598"/>
      <c r="P473" s="1599"/>
      <c r="Q473" s="1599"/>
      <c r="R473" s="1599"/>
      <c r="S473" s="1599"/>
      <c r="T473" s="1599"/>
      <c r="U473" s="1599"/>
      <c r="V473" s="1599"/>
      <c r="W473" s="1599"/>
      <c r="X473" s="1599"/>
      <c r="Y473" s="1599"/>
      <c r="Z473" s="1599"/>
      <c r="AA473" s="1599"/>
      <c r="AB473" s="1599"/>
      <c r="AC473" s="1599"/>
      <c r="AD473" s="1599"/>
      <c r="AE473" s="1599"/>
      <c r="AF473" s="1599"/>
      <c r="AG473" s="1599"/>
      <c r="AH473" s="1599"/>
      <c r="AI473" s="1599"/>
      <c r="AJ473" s="1599"/>
      <c r="AK473" s="1599"/>
      <c r="AL473" s="1599"/>
      <c r="AM473" s="1599"/>
      <c r="AN473" s="1599"/>
      <c r="AO473" s="1599"/>
      <c r="AP473" s="1599"/>
      <c r="AQ473" s="1599"/>
      <c r="AR473" s="1599"/>
      <c r="AS473" s="1599"/>
      <c r="AT473" s="1599"/>
      <c r="AU473" s="1599"/>
      <c r="AV473" s="1599"/>
      <c r="AW473" s="1599"/>
      <c r="AX473" s="1599"/>
      <c r="AY473" s="1599"/>
      <c r="AZ473" s="1599"/>
      <c r="BA473" s="1599"/>
      <c r="BB473" s="1599"/>
      <c r="BC473" s="1599"/>
      <c r="BD473" s="1599"/>
      <c r="BE473" s="1599"/>
      <c r="BF473" s="1599"/>
      <c r="BG473" s="1599"/>
      <c r="BH473" s="1599"/>
      <c r="BI473" s="1599"/>
      <c r="BJ473" s="1599"/>
      <c r="BK473" s="1599"/>
      <c r="BL473" s="1599"/>
      <c r="BM473" s="1599"/>
      <c r="BN473" s="1599"/>
      <c r="BO473" s="1599"/>
      <c r="BP473" s="1599"/>
      <c r="BQ473" s="1599"/>
      <c r="BR473" s="1599"/>
      <c r="BS473" s="1599"/>
      <c r="BT473" s="1600"/>
      <c r="BU473" s="433"/>
      <c r="BV473" s="433"/>
      <c r="BW473" s="433"/>
      <c r="BX473" s="433"/>
      <c r="BY473" s="433"/>
      <c r="BZ473" s="433"/>
      <c r="CA473" s="433"/>
      <c r="CB473" s="433"/>
      <c r="CC473" s="433"/>
      <c r="CD473" s="433"/>
      <c r="CE473" s="433"/>
      <c r="CF473" s="443"/>
      <c r="CH473" s="431"/>
      <c r="CS473" s="449"/>
      <c r="CT473" s="433"/>
      <c r="CU473" s="433"/>
      <c r="CV473" s="433"/>
      <c r="CW473" s="433"/>
      <c r="CX473" s="433"/>
      <c r="CY473" s="433"/>
      <c r="CZ473" s="433"/>
      <c r="DA473" s="433"/>
      <c r="DB473" s="433"/>
      <c r="DC473" s="433"/>
      <c r="DD473" s="433"/>
      <c r="DE473" s="1598"/>
      <c r="DF473" s="1599"/>
      <c r="DG473" s="1599"/>
      <c r="DH473" s="1599"/>
      <c r="DI473" s="1599"/>
      <c r="DJ473" s="1599"/>
      <c r="DK473" s="1599"/>
      <c r="DL473" s="1599"/>
      <c r="DM473" s="1599"/>
      <c r="DN473" s="1599"/>
      <c r="DO473" s="1599"/>
      <c r="DP473" s="1599"/>
      <c r="DQ473" s="1599"/>
      <c r="DR473" s="1599"/>
      <c r="DS473" s="1599"/>
      <c r="DT473" s="1599"/>
      <c r="DU473" s="1599"/>
      <c r="DV473" s="1599"/>
      <c r="DW473" s="1599"/>
      <c r="DX473" s="1599"/>
      <c r="DY473" s="1599"/>
      <c r="DZ473" s="1599"/>
      <c r="EA473" s="1599"/>
      <c r="EB473" s="1599"/>
      <c r="EC473" s="1599"/>
      <c r="ED473" s="1599"/>
      <c r="EE473" s="1599"/>
      <c r="EF473" s="1599"/>
      <c r="EG473" s="1599"/>
      <c r="EH473" s="1599"/>
      <c r="EI473" s="1599"/>
      <c r="EJ473" s="1599"/>
      <c r="EK473" s="1599"/>
      <c r="EL473" s="1599"/>
      <c r="EM473" s="1599"/>
      <c r="EN473" s="1599"/>
      <c r="EO473" s="1599"/>
      <c r="EP473" s="1599"/>
      <c r="EQ473" s="1599"/>
      <c r="ER473" s="1599"/>
      <c r="ES473" s="1599"/>
      <c r="ET473" s="1599"/>
      <c r="EU473" s="1599"/>
      <c r="EV473" s="1599"/>
      <c r="EW473" s="1599"/>
      <c r="EX473" s="1599"/>
      <c r="EY473" s="1599"/>
      <c r="EZ473" s="1599"/>
      <c r="FA473" s="1599"/>
      <c r="FB473" s="1599"/>
      <c r="FC473" s="1599"/>
      <c r="FD473" s="1599"/>
      <c r="FE473" s="1599"/>
      <c r="FF473" s="1599"/>
      <c r="FG473" s="1599"/>
      <c r="FH473" s="1599"/>
      <c r="FI473" s="1599"/>
      <c r="FJ473" s="1600"/>
      <c r="FK473" s="433"/>
      <c r="FL473" s="433"/>
      <c r="FM473" s="433"/>
      <c r="FN473" s="433"/>
      <c r="FO473" s="433"/>
      <c r="FP473" s="433"/>
      <c r="FQ473" s="433"/>
      <c r="FR473" s="433"/>
      <c r="FS473" s="433"/>
      <c r="FT473" s="433"/>
      <c r="FU473" s="433"/>
      <c r="FV473" s="443"/>
    </row>
    <row r="474" spans="3:178" ht="3.75" customHeight="1" x14ac:dyDescent="0.15">
      <c r="C474" s="449"/>
      <c r="D474" s="433"/>
      <c r="E474" s="433"/>
      <c r="F474" s="433"/>
      <c r="G474" s="433"/>
      <c r="H474" s="433"/>
      <c r="I474" s="433"/>
      <c r="J474" s="433"/>
      <c r="K474" s="433"/>
      <c r="L474" s="433"/>
      <c r="M474" s="433"/>
      <c r="N474" s="433"/>
      <c r="O474" s="1598"/>
      <c r="P474" s="1599"/>
      <c r="Q474" s="1599"/>
      <c r="R474" s="1599"/>
      <c r="S474" s="1599"/>
      <c r="T474" s="1599"/>
      <c r="U474" s="1599"/>
      <c r="V474" s="1599"/>
      <c r="W474" s="1599"/>
      <c r="X474" s="1599"/>
      <c r="Y474" s="1599"/>
      <c r="Z474" s="1599"/>
      <c r="AA474" s="1599"/>
      <c r="AB474" s="1599"/>
      <c r="AC474" s="1599"/>
      <c r="AD474" s="1599"/>
      <c r="AE474" s="1599"/>
      <c r="AF474" s="1599"/>
      <c r="AG474" s="1599"/>
      <c r="AH474" s="1599"/>
      <c r="AI474" s="1599"/>
      <c r="AJ474" s="1599"/>
      <c r="AK474" s="1599"/>
      <c r="AL474" s="1599"/>
      <c r="AM474" s="1599"/>
      <c r="AN474" s="1599"/>
      <c r="AO474" s="1599"/>
      <c r="AP474" s="1599"/>
      <c r="AQ474" s="1599"/>
      <c r="AR474" s="1599"/>
      <c r="AS474" s="1599"/>
      <c r="AT474" s="1599"/>
      <c r="AU474" s="1599"/>
      <c r="AV474" s="1599"/>
      <c r="AW474" s="1599"/>
      <c r="AX474" s="1599"/>
      <c r="AY474" s="1599"/>
      <c r="AZ474" s="1599"/>
      <c r="BA474" s="1599"/>
      <c r="BB474" s="1599"/>
      <c r="BC474" s="1599"/>
      <c r="BD474" s="1599"/>
      <c r="BE474" s="1599"/>
      <c r="BF474" s="1599"/>
      <c r="BG474" s="1599"/>
      <c r="BH474" s="1599"/>
      <c r="BI474" s="1599"/>
      <c r="BJ474" s="1599"/>
      <c r="BK474" s="1599"/>
      <c r="BL474" s="1599"/>
      <c r="BM474" s="1599"/>
      <c r="BN474" s="1599"/>
      <c r="BO474" s="1599"/>
      <c r="BP474" s="1599"/>
      <c r="BQ474" s="1599"/>
      <c r="BR474" s="1599"/>
      <c r="BS474" s="1599"/>
      <c r="BT474" s="1600"/>
      <c r="BU474" s="433"/>
      <c r="BV474" s="433"/>
      <c r="BW474" s="433"/>
      <c r="BX474" s="433"/>
      <c r="BY474" s="433"/>
      <c r="BZ474" s="433"/>
      <c r="CA474" s="433"/>
      <c r="CB474" s="433"/>
      <c r="CC474" s="433"/>
      <c r="CD474" s="433"/>
      <c r="CE474" s="433"/>
      <c r="CF474" s="443"/>
      <c r="CH474" s="431"/>
      <c r="CS474" s="449"/>
      <c r="CT474" s="433"/>
      <c r="CU474" s="433"/>
      <c r="CV474" s="433"/>
      <c r="CW474" s="433"/>
      <c r="CX474" s="433"/>
      <c r="CY474" s="433"/>
      <c r="CZ474" s="433"/>
      <c r="DA474" s="433"/>
      <c r="DB474" s="433"/>
      <c r="DC474" s="433"/>
      <c r="DD474" s="433"/>
      <c r="DE474" s="1598"/>
      <c r="DF474" s="1599"/>
      <c r="DG474" s="1599"/>
      <c r="DH474" s="1599"/>
      <c r="DI474" s="1599"/>
      <c r="DJ474" s="1599"/>
      <c r="DK474" s="1599"/>
      <c r="DL474" s="1599"/>
      <c r="DM474" s="1599"/>
      <c r="DN474" s="1599"/>
      <c r="DO474" s="1599"/>
      <c r="DP474" s="1599"/>
      <c r="DQ474" s="1599"/>
      <c r="DR474" s="1599"/>
      <c r="DS474" s="1599"/>
      <c r="DT474" s="1599"/>
      <c r="DU474" s="1599"/>
      <c r="DV474" s="1599"/>
      <c r="DW474" s="1599"/>
      <c r="DX474" s="1599"/>
      <c r="DY474" s="1599"/>
      <c r="DZ474" s="1599"/>
      <c r="EA474" s="1599"/>
      <c r="EB474" s="1599"/>
      <c r="EC474" s="1599"/>
      <c r="ED474" s="1599"/>
      <c r="EE474" s="1599"/>
      <c r="EF474" s="1599"/>
      <c r="EG474" s="1599"/>
      <c r="EH474" s="1599"/>
      <c r="EI474" s="1599"/>
      <c r="EJ474" s="1599"/>
      <c r="EK474" s="1599"/>
      <c r="EL474" s="1599"/>
      <c r="EM474" s="1599"/>
      <c r="EN474" s="1599"/>
      <c r="EO474" s="1599"/>
      <c r="EP474" s="1599"/>
      <c r="EQ474" s="1599"/>
      <c r="ER474" s="1599"/>
      <c r="ES474" s="1599"/>
      <c r="ET474" s="1599"/>
      <c r="EU474" s="1599"/>
      <c r="EV474" s="1599"/>
      <c r="EW474" s="1599"/>
      <c r="EX474" s="1599"/>
      <c r="EY474" s="1599"/>
      <c r="EZ474" s="1599"/>
      <c r="FA474" s="1599"/>
      <c r="FB474" s="1599"/>
      <c r="FC474" s="1599"/>
      <c r="FD474" s="1599"/>
      <c r="FE474" s="1599"/>
      <c r="FF474" s="1599"/>
      <c r="FG474" s="1599"/>
      <c r="FH474" s="1599"/>
      <c r="FI474" s="1599"/>
      <c r="FJ474" s="1600"/>
      <c r="FK474" s="433"/>
      <c r="FL474" s="433"/>
      <c r="FM474" s="433"/>
      <c r="FN474" s="433"/>
      <c r="FO474" s="433"/>
      <c r="FP474" s="433"/>
      <c r="FQ474" s="433"/>
      <c r="FR474" s="433"/>
      <c r="FS474" s="433"/>
      <c r="FT474" s="433"/>
      <c r="FU474" s="433"/>
      <c r="FV474" s="443"/>
    </row>
    <row r="475" spans="3:178" ht="3.75" customHeight="1" x14ac:dyDescent="0.15">
      <c r="C475" s="449"/>
      <c r="D475" s="433"/>
      <c r="E475" s="433"/>
      <c r="F475" s="433"/>
      <c r="G475" s="433"/>
      <c r="H475" s="433"/>
      <c r="I475" s="433"/>
      <c r="J475" s="433"/>
      <c r="K475" s="433"/>
      <c r="L475" s="433"/>
      <c r="M475" s="433"/>
      <c r="N475" s="433"/>
      <c r="O475" s="1598"/>
      <c r="P475" s="1599"/>
      <c r="Q475" s="1599"/>
      <c r="R475" s="1599"/>
      <c r="S475" s="1599"/>
      <c r="T475" s="1599"/>
      <c r="U475" s="1599"/>
      <c r="V475" s="1599"/>
      <c r="W475" s="1599"/>
      <c r="X475" s="1599"/>
      <c r="Y475" s="1599"/>
      <c r="Z475" s="1599"/>
      <c r="AA475" s="1599"/>
      <c r="AB475" s="1599"/>
      <c r="AC475" s="1599"/>
      <c r="AD475" s="1599"/>
      <c r="AE475" s="1599"/>
      <c r="AF475" s="1599"/>
      <c r="AG475" s="1599"/>
      <c r="AH475" s="1599"/>
      <c r="AI475" s="1599"/>
      <c r="AJ475" s="1599"/>
      <c r="AK475" s="1599"/>
      <c r="AL475" s="1599"/>
      <c r="AM475" s="1599"/>
      <c r="AN475" s="1599"/>
      <c r="AO475" s="1599"/>
      <c r="AP475" s="1599"/>
      <c r="AQ475" s="1599"/>
      <c r="AR475" s="1599"/>
      <c r="AS475" s="1599"/>
      <c r="AT475" s="1599"/>
      <c r="AU475" s="1599"/>
      <c r="AV475" s="1599"/>
      <c r="AW475" s="1599"/>
      <c r="AX475" s="1599"/>
      <c r="AY475" s="1599"/>
      <c r="AZ475" s="1599"/>
      <c r="BA475" s="1599"/>
      <c r="BB475" s="1599"/>
      <c r="BC475" s="1599"/>
      <c r="BD475" s="1599"/>
      <c r="BE475" s="1599"/>
      <c r="BF475" s="1599"/>
      <c r="BG475" s="1599"/>
      <c r="BH475" s="1599"/>
      <c r="BI475" s="1599"/>
      <c r="BJ475" s="1599"/>
      <c r="BK475" s="1599"/>
      <c r="BL475" s="1599"/>
      <c r="BM475" s="1599"/>
      <c r="BN475" s="1599"/>
      <c r="BO475" s="1599"/>
      <c r="BP475" s="1599"/>
      <c r="BQ475" s="1599"/>
      <c r="BR475" s="1599"/>
      <c r="BS475" s="1599"/>
      <c r="BT475" s="1600"/>
      <c r="BU475" s="433"/>
      <c r="BV475" s="433"/>
      <c r="BW475" s="433"/>
      <c r="BX475" s="433"/>
      <c r="BY475" s="433"/>
      <c r="BZ475" s="433"/>
      <c r="CA475" s="433"/>
      <c r="CB475" s="433"/>
      <c r="CC475" s="433"/>
      <c r="CD475" s="433"/>
      <c r="CE475" s="433"/>
      <c r="CF475" s="443"/>
      <c r="CH475" s="431"/>
      <c r="CS475" s="449"/>
      <c r="CT475" s="433"/>
      <c r="CU475" s="433"/>
      <c r="CV475" s="433"/>
      <c r="CW475" s="433"/>
      <c r="CX475" s="433"/>
      <c r="CY475" s="433"/>
      <c r="CZ475" s="433"/>
      <c r="DA475" s="433"/>
      <c r="DB475" s="433"/>
      <c r="DC475" s="433"/>
      <c r="DD475" s="433"/>
      <c r="DE475" s="1598"/>
      <c r="DF475" s="1599"/>
      <c r="DG475" s="1599"/>
      <c r="DH475" s="1599"/>
      <c r="DI475" s="1599"/>
      <c r="DJ475" s="1599"/>
      <c r="DK475" s="1599"/>
      <c r="DL475" s="1599"/>
      <c r="DM475" s="1599"/>
      <c r="DN475" s="1599"/>
      <c r="DO475" s="1599"/>
      <c r="DP475" s="1599"/>
      <c r="DQ475" s="1599"/>
      <c r="DR475" s="1599"/>
      <c r="DS475" s="1599"/>
      <c r="DT475" s="1599"/>
      <c r="DU475" s="1599"/>
      <c r="DV475" s="1599"/>
      <c r="DW475" s="1599"/>
      <c r="DX475" s="1599"/>
      <c r="DY475" s="1599"/>
      <c r="DZ475" s="1599"/>
      <c r="EA475" s="1599"/>
      <c r="EB475" s="1599"/>
      <c r="EC475" s="1599"/>
      <c r="ED475" s="1599"/>
      <c r="EE475" s="1599"/>
      <c r="EF475" s="1599"/>
      <c r="EG475" s="1599"/>
      <c r="EH475" s="1599"/>
      <c r="EI475" s="1599"/>
      <c r="EJ475" s="1599"/>
      <c r="EK475" s="1599"/>
      <c r="EL475" s="1599"/>
      <c r="EM475" s="1599"/>
      <c r="EN475" s="1599"/>
      <c r="EO475" s="1599"/>
      <c r="EP475" s="1599"/>
      <c r="EQ475" s="1599"/>
      <c r="ER475" s="1599"/>
      <c r="ES475" s="1599"/>
      <c r="ET475" s="1599"/>
      <c r="EU475" s="1599"/>
      <c r="EV475" s="1599"/>
      <c r="EW475" s="1599"/>
      <c r="EX475" s="1599"/>
      <c r="EY475" s="1599"/>
      <c r="EZ475" s="1599"/>
      <c r="FA475" s="1599"/>
      <c r="FB475" s="1599"/>
      <c r="FC475" s="1599"/>
      <c r="FD475" s="1599"/>
      <c r="FE475" s="1599"/>
      <c r="FF475" s="1599"/>
      <c r="FG475" s="1599"/>
      <c r="FH475" s="1599"/>
      <c r="FI475" s="1599"/>
      <c r="FJ475" s="1600"/>
      <c r="FK475" s="433"/>
      <c r="FL475" s="433"/>
      <c r="FM475" s="433"/>
      <c r="FN475" s="433"/>
      <c r="FO475" s="433"/>
      <c r="FP475" s="433"/>
      <c r="FQ475" s="433"/>
      <c r="FR475" s="433"/>
      <c r="FS475" s="433"/>
      <c r="FT475" s="433"/>
      <c r="FU475" s="433"/>
      <c r="FV475" s="443"/>
    </row>
    <row r="476" spans="3:178" ht="3.75" customHeight="1" x14ac:dyDescent="0.15">
      <c r="C476" s="449"/>
      <c r="D476" s="433"/>
      <c r="E476" s="433"/>
      <c r="F476" s="433"/>
      <c r="G476" s="433"/>
      <c r="H476" s="433"/>
      <c r="I476" s="433"/>
      <c r="J476" s="433"/>
      <c r="K476" s="433"/>
      <c r="L476" s="433"/>
      <c r="M476" s="433"/>
      <c r="N476" s="433"/>
      <c r="O476" s="1598"/>
      <c r="P476" s="1599"/>
      <c r="Q476" s="1599"/>
      <c r="R476" s="1599"/>
      <c r="S476" s="1599"/>
      <c r="T476" s="1599"/>
      <c r="U476" s="1599"/>
      <c r="V476" s="1599"/>
      <c r="W476" s="1599"/>
      <c r="X476" s="1599"/>
      <c r="Y476" s="1599"/>
      <c r="Z476" s="1599"/>
      <c r="AA476" s="1599"/>
      <c r="AB476" s="1599"/>
      <c r="AC476" s="1599"/>
      <c r="AD476" s="1599"/>
      <c r="AE476" s="1599"/>
      <c r="AF476" s="1599"/>
      <c r="AG476" s="1599"/>
      <c r="AH476" s="1599"/>
      <c r="AI476" s="1599"/>
      <c r="AJ476" s="1599"/>
      <c r="AK476" s="1599"/>
      <c r="AL476" s="1599"/>
      <c r="AM476" s="1599"/>
      <c r="AN476" s="1599"/>
      <c r="AO476" s="1599"/>
      <c r="AP476" s="1599"/>
      <c r="AQ476" s="1599"/>
      <c r="AR476" s="1599"/>
      <c r="AS476" s="1599"/>
      <c r="AT476" s="1599"/>
      <c r="AU476" s="1599"/>
      <c r="AV476" s="1599"/>
      <c r="AW476" s="1599"/>
      <c r="AX476" s="1599"/>
      <c r="AY476" s="1599"/>
      <c r="AZ476" s="1599"/>
      <c r="BA476" s="1599"/>
      <c r="BB476" s="1599"/>
      <c r="BC476" s="1599"/>
      <c r="BD476" s="1599"/>
      <c r="BE476" s="1599"/>
      <c r="BF476" s="1599"/>
      <c r="BG476" s="1599"/>
      <c r="BH476" s="1599"/>
      <c r="BI476" s="1599"/>
      <c r="BJ476" s="1599"/>
      <c r="BK476" s="1599"/>
      <c r="BL476" s="1599"/>
      <c r="BM476" s="1599"/>
      <c r="BN476" s="1599"/>
      <c r="BO476" s="1599"/>
      <c r="BP476" s="1599"/>
      <c r="BQ476" s="1599"/>
      <c r="BR476" s="1599"/>
      <c r="BS476" s="1599"/>
      <c r="BT476" s="1600"/>
      <c r="BU476" s="433"/>
      <c r="BV476" s="433"/>
      <c r="BW476" s="433"/>
      <c r="BX476" s="433"/>
      <c r="BY476" s="433"/>
      <c r="BZ476" s="433"/>
      <c r="CA476" s="433"/>
      <c r="CB476" s="433"/>
      <c r="CC476" s="433"/>
      <c r="CD476" s="433"/>
      <c r="CE476" s="433"/>
      <c r="CF476" s="443"/>
      <c r="CH476" s="431"/>
      <c r="CS476" s="449"/>
      <c r="CT476" s="433"/>
      <c r="CU476" s="433"/>
      <c r="CV476" s="433"/>
      <c r="CW476" s="433"/>
      <c r="CX476" s="433"/>
      <c r="CY476" s="433"/>
      <c r="CZ476" s="433"/>
      <c r="DA476" s="433"/>
      <c r="DB476" s="433"/>
      <c r="DC476" s="433"/>
      <c r="DD476" s="433"/>
      <c r="DE476" s="1598"/>
      <c r="DF476" s="1599"/>
      <c r="DG476" s="1599"/>
      <c r="DH476" s="1599"/>
      <c r="DI476" s="1599"/>
      <c r="DJ476" s="1599"/>
      <c r="DK476" s="1599"/>
      <c r="DL476" s="1599"/>
      <c r="DM476" s="1599"/>
      <c r="DN476" s="1599"/>
      <c r="DO476" s="1599"/>
      <c r="DP476" s="1599"/>
      <c r="DQ476" s="1599"/>
      <c r="DR476" s="1599"/>
      <c r="DS476" s="1599"/>
      <c r="DT476" s="1599"/>
      <c r="DU476" s="1599"/>
      <c r="DV476" s="1599"/>
      <c r="DW476" s="1599"/>
      <c r="DX476" s="1599"/>
      <c r="DY476" s="1599"/>
      <c r="DZ476" s="1599"/>
      <c r="EA476" s="1599"/>
      <c r="EB476" s="1599"/>
      <c r="EC476" s="1599"/>
      <c r="ED476" s="1599"/>
      <c r="EE476" s="1599"/>
      <c r="EF476" s="1599"/>
      <c r="EG476" s="1599"/>
      <c r="EH476" s="1599"/>
      <c r="EI476" s="1599"/>
      <c r="EJ476" s="1599"/>
      <c r="EK476" s="1599"/>
      <c r="EL476" s="1599"/>
      <c r="EM476" s="1599"/>
      <c r="EN476" s="1599"/>
      <c r="EO476" s="1599"/>
      <c r="EP476" s="1599"/>
      <c r="EQ476" s="1599"/>
      <c r="ER476" s="1599"/>
      <c r="ES476" s="1599"/>
      <c r="ET476" s="1599"/>
      <c r="EU476" s="1599"/>
      <c r="EV476" s="1599"/>
      <c r="EW476" s="1599"/>
      <c r="EX476" s="1599"/>
      <c r="EY476" s="1599"/>
      <c r="EZ476" s="1599"/>
      <c r="FA476" s="1599"/>
      <c r="FB476" s="1599"/>
      <c r="FC476" s="1599"/>
      <c r="FD476" s="1599"/>
      <c r="FE476" s="1599"/>
      <c r="FF476" s="1599"/>
      <c r="FG476" s="1599"/>
      <c r="FH476" s="1599"/>
      <c r="FI476" s="1599"/>
      <c r="FJ476" s="1600"/>
      <c r="FK476" s="433"/>
      <c r="FL476" s="433"/>
      <c r="FM476" s="433"/>
      <c r="FN476" s="433"/>
      <c r="FO476" s="433"/>
      <c r="FP476" s="433"/>
      <c r="FQ476" s="433"/>
      <c r="FR476" s="433"/>
      <c r="FS476" s="433"/>
      <c r="FT476" s="433"/>
      <c r="FU476" s="433"/>
      <c r="FV476" s="443"/>
    </row>
    <row r="477" spans="3:178" ht="3.75" customHeight="1" x14ac:dyDescent="0.15">
      <c r="C477" s="449"/>
      <c r="D477" s="433"/>
      <c r="E477" s="433"/>
      <c r="F477" s="433"/>
      <c r="G477" s="433"/>
      <c r="H477" s="433"/>
      <c r="I477" s="433"/>
      <c r="J477" s="433"/>
      <c r="K477" s="433"/>
      <c r="L477" s="433"/>
      <c r="M477" s="433"/>
      <c r="N477" s="433"/>
      <c r="O477" s="1598"/>
      <c r="P477" s="1599"/>
      <c r="Q477" s="1599"/>
      <c r="R477" s="1599"/>
      <c r="S477" s="1599"/>
      <c r="T477" s="1599"/>
      <c r="U477" s="1599"/>
      <c r="V477" s="1599"/>
      <c r="W477" s="1599"/>
      <c r="X477" s="1599"/>
      <c r="Y477" s="1599"/>
      <c r="Z477" s="1599"/>
      <c r="AA477" s="1599"/>
      <c r="AB477" s="1599"/>
      <c r="AC477" s="1599"/>
      <c r="AD477" s="1599"/>
      <c r="AE477" s="1599"/>
      <c r="AF477" s="1599"/>
      <c r="AG477" s="1599"/>
      <c r="AH477" s="1599"/>
      <c r="AI477" s="1599"/>
      <c r="AJ477" s="1599"/>
      <c r="AK477" s="1599"/>
      <c r="AL477" s="1599"/>
      <c r="AM477" s="1599"/>
      <c r="AN477" s="1599"/>
      <c r="AO477" s="1599"/>
      <c r="AP477" s="1599"/>
      <c r="AQ477" s="1599"/>
      <c r="AR477" s="1599"/>
      <c r="AS477" s="1599"/>
      <c r="AT477" s="1599"/>
      <c r="AU477" s="1599"/>
      <c r="AV477" s="1599"/>
      <c r="AW477" s="1599"/>
      <c r="AX477" s="1599"/>
      <c r="AY477" s="1599"/>
      <c r="AZ477" s="1599"/>
      <c r="BA477" s="1599"/>
      <c r="BB477" s="1599"/>
      <c r="BC477" s="1599"/>
      <c r="BD477" s="1599"/>
      <c r="BE477" s="1599"/>
      <c r="BF477" s="1599"/>
      <c r="BG477" s="1599"/>
      <c r="BH477" s="1599"/>
      <c r="BI477" s="1599"/>
      <c r="BJ477" s="1599"/>
      <c r="BK477" s="1599"/>
      <c r="BL477" s="1599"/>
      <c r="BM477" s="1599"/>
      <c r="BN477" s="1599"/>
      <c r="BO477" s="1599"/>
      <c r="BP477" s="1599"/>
      <c r="BQ477" s="1599"/>
      <c r="BR477" s="1599"/>
      <c r="BS477" s="1599"/>
      <c r="BT477" s="1600"/>
      <c r="BU477" s="433"/>
      <c r="BV477" s="433"/>
      <c r="BW477" s="433"/>
      <c r="BX477" s="433"/>
      <c r="BY477" s="433"/>
      <c r="BZ477" s="433"/>
      <c r="CA477" s="433"/>
      <c r="CB477" s="433"/>
      <c r="CC477" s="433"/>
      <c r="CD477" s="433"/>
      <c r="CE477" s="433"/>
      <c r="CF477" s="443"/>
      <c r="CH477" s="431"/>
      <c r="CS477" s="449"/>
      <c r="CT477" s="433"/>
      <c r="CU477" s="433"/>
      <c r="CV477" s="433"/>
      <c r="CW477" s="433"/>
      <c r="CX477" s="433"/>
      <c r="CY477" s="433"/>
      <c r="CZ477" s="433"/>
      <c r="DA477" s="433"/>
      <c r="DB477" s="433"/>
      <c r="DC477" s="433"/>
      <c r="DD477" s="433"/>
      <c r="DE477" s="1598"/>
      <c r="DF477" s="1599"/>
      <c r="DG477" s="1599"/>
      <c r="DH477" s="1599"/>
      <c r="DI477" s="1599"/>
      <c r="DJ477" s="1599"/>
      <c r="DK477" s="1599"/>
      <c r="DL477" s="1599"/>
      <c r="DM477" s="1599"/>
      <c r="DN477" s="1599"/>
      <c r="DO477" s="1599"/>
      <c r="DP477" s="1599"/>
      <c r="DQ477" s="1599"/>
      <c r="DR477" s="1599"/>
      <c r="DS477" s="1599"/>
      <c r="DT477" s="1599"/>
      <c r="DU477" s="1599"/>
      <c r="DV477" s="1599"/>
      <c r="DW477" s="1599"/>
      <c r="DX477" s="1599"/>
      <c r="DY477" s="1599"/>
      <c r="DZ477" s="1599"/>
      <c r="EA477" s="1599"/>
      <c r="EB477" s="1599"/>
      <c r="EC477" s="1599"/>
      <c r="ED477" s="1599"/>
      <c r="EE477" s="1599"/>
      <c r="EF477" s="1599"/>
      <c r="EG477" s="1599"/>
      <c r="EH477" s="1599"/>
      <c r="EI477" s="1599"/>
      <c r="EJ477" s="1599"/>
      <c r="EK477" s="1599"/>
      <c r="EL477" s="1599"/>
      <c r="EM477" s="1599"/>
      <c r="EN477" s="1599"/>
      <c r="EO477" s="1599"/>
      <c r="EP477" s="1599"/>
      <c r="EQ477" s="1599"/>
      <c r="ER477" s="1599"/>
      <c r="ES477" s="1599"/>
      <c r="ET477" s="1599"/>
      <c r="EU477" s="1599"/>
      <c r="EV477" s="1599"/>
      <c r="EW477" s="1599"/>
      <c r="EX477" s="1599"/>
      <c r="EY477" s="1599"/>
      <c r="EZ477" s="1599"/>
      <c r="FA477" s="1599"/>
      <c r="FB477" s="1599"/>
      <c r="FC477" s="1599"/>
      <c r="FD477" s="1599"/>
      <c r="FE477" s="1599"/>
      <c r="FF477" s="1599"/>
      <c r="FG477" s="1599"/>
      <c r="FH477" s="1599"/>
      <c r="FI477" s="1599"/>
      <c r="FJ477" s="1600"/>
      <c r="FK477" s="433"/>
      <c r="FL477" s="433"/>
      <c r="FM477" s="433"/>
      <c r="FN477" s="433"/>
      <c r="FO477" s="433"/>
      <c r="FP477" s="433"/>
      <c r="FQ477" s="433"/>
      <c r="FR477" s="433"/>
      <c r="FS477" s="433"/>
      <c r="FT477" s="433"/>
      <c r="FU477" s="433"/>
      <c r="FV477" s="443"/>
    </row>
    <row r="478" spans="3:178" ht="3.75" customHeight="1" x14ac:dyDescent="0.15">
      <c r="C478" s="449"/>
      <c r="D478" s="433"/>
      <c r="E478" s="433"/>
      <c r="F478" s="433"/>
      <c r="G478" s="433"/>
      <c r="H478" s="433"/>
      <c r="I478" s="433"/>
      <c r="J478" s="433"/>
      <c r="K478" s="433"/>
      <c r="L478" s="433"/>
      <c r="M478" s="433"/>
      <c r="N478" s="433"/>
      <c r="O478" s="1598"/>
      <c r="P478" s="1599"/>
      <c r="Q478" s="1599"/>
      <c r="R478" s="1599"/>
      <c r="S478" s="1599"/>
      <c r="T478" s="1599"/>
      <c r="U478" s="1599"/>
      <c r="V478" s="1599"/>
      <c r="W478" s="1599"/>
      <c r="X478" s="1599"/>
      <c r="Y478" s="1599"/>
      <c r="Z478" s="1599"/>
      <c r="AA478" s="1599"/>
      <c r="AB478" s="1599"/>
      <c r="AC478" s="1599"/>
      <c r="AD478" s="1599"/>
      <c r="AE478" s="1599"/>
      <c r="AF478" s="1599"/>
      <c r="AG478" s="1599"/>
      <c r="AH478" s="1599"/>
      <c r="AI478" s="1599"/>
      <c r="AJ478" s="1599"/>
      <c r="AK478" s="1599"/>
      <c r="AL478" s="1599"/>
      <c r="AM478" s="1599"/>
      <c r="AN478" s="1599"/>
      <c r="AO478" s="1599"/>
      <c r="AP478" s="1599"/>
      <c r="AQ478" s="1599"/>
      <c r="AR478" s="1599"/>
      <c r="AS478" s="1599"/>
      <c r="AT478" s="1599"/>
      <c r="AU478" s="1599"/>
      <c r="AV478" s="1599"/>
      <c r="AW478" s="1599"/>
      <c r="AX478" s="1599"/>
      <c r="AY478" s="1599"/>
      <c r="AZ478" s="1599"/>
      <c r="BA478" s="1599"/>
      <c r="BB478" s="1599"/>
      <c r="BC478" s="1599"/>
      <c r="BD478" s="1599"/>
      <c r="BE478" s="1599"/>
      <c r="BF478" s="1599"/>
      <c r="BG478" s="1599"/>
      <c r="BH478" s="1599"/>
      <c r="BI478" s="1599"/>
      <c r="BJ478" s="1599"/>
      <c r="BK478" s="1599"/>
      <c r="BL478" s="1599"/>
      <c r="BM478" s="1599"/>
      <c r="BN478" s="1599"/>
      <c r="BO478" s="1599"/>
      <c r="BP478" s="1599"/>
      <c r="BQ478" s="1599"/>
      <c r="BR478" s="1599"/>
      <c r="BS478" s="1599"/>
      <c r="BT478" s="1600"/>
      <c r="BU478" s="433"/>
      <c r="BV478" s="433"/>
      <c r="BW478" s="433"/>
      <c r="BX478" s="433"/>
      <c r="BY478" s="433"/>
      <c r="BZ478" s="433"/>
      <c r="CA478" s="433"/>
      <c r="CB478" s="433"/>
      <c r="CC478" s="433"/>
      <c r="CD478" s="433"/>
      <c r="CE478" s="433"/>
      <c r="CF478" s="443"/>
      <c r="CH478" s="431"/>
      <c r="CS478" s="449"/>
      <c r="CT478" s="433"/>
      <c r="CU478" s="433"/>
      <c r="CV478" s="433"/>
      <c r="CW478" s="433"/>
      <c r="CX478" s="433"/>
      <c r="CY478" s="433"/>
      <c r="CZ478" s="433"/>
      <c r="DA478" s="433"/>
      <c r="DB478" s="433"/>
      <c r="DC478" s="433"/>
      <c r="DD478" s="433"/>
      <c r="DE478" s="1598"/>
      <c r="DF478" s="1599"/>
      <c r="DG478" s="1599"/>
      <c r="DH478" s="1599"/>
      <c r="DI478" s="1599"/>
      <c r="DJ478" s="1599"/>
      <c r="DK478" s="1599"/>
      <c r="DL478" s="1599"/>
      <c r="DM478" s="1599"/>
      <c r="DN478" s="1599"/>
      <c r="DO478" s="1599"/>
      <c r="DP478" s="1599"/>
      <c r="DQ478" s="1599"/>
      <c r="DR478" s="1599"/>
      <c r="DS478" s="1599"/>
      <c r="DT478" s="1599"/>
      <c r="DU478" s="1599"/>
      <c r="DV478" s="1599"/>
      <c r="DW478" s="1599"/>
      <c r="DX478" s="1599"/>
      <c r="DY478" s="1599"/>
      <c r="DZ478" s="1599"/>
      <c r="EA478" s="1599"/>
      <c r="EB478" s="1599"/>
      <c r="EC478" s="1599"/>
      <c r="ED478" s="1599"/>
      <c r="EE478" s="1599"/>
      <c r="EF478" s="1599"/>
      <c r="EG478" s="1599"/>
      <c r="EH478" s="1599"/>
      <c r="EI478" s="1599"/>
      <c r="EJ478" s="1599"/>
      <c r="EK478" s="1599"/>
      <c r="EL478" s="1599"/>
      <c r="EM478" s="1599"/>
      <c r="EN478" s="1599"/>
      <c r="EO478" s="1599"/>
      <c r="EP478" s="1599"/>
      <c r="EQ478" s="1599"/>
      <c r="ER478" s="1599"/>
      <c r="ES478" s="1599"/>
      <c r="ET478" s="1599"/>
      <c r="EU478" s="1599"/>
      <c r="EV478" s="1599"/>
      <c r="EW478" s="1599"/>
      <c r="EX478" s="1599"/>
      <c r="EY478" s="1599"/>
      <c r="EZ478" s="1599"/>
      <c r="FA478" s="1599"/>
      <c r="FB478" s="1599"/>
      <c r="FC478" s="1599"/>
      <c r="FD478" s="1599"/>
      <c r="FE478" s="1599"/>
      <c r="FF478" s="1599"/>
      <c r="FG478" s="1599"/>
      <c r="FH478" s="1599"/>
      <c r="FI478" s="1599"/>
      <c r="FJ478" s="1600"/>
      <c r="FK478" s="433"/>
      <c r="FL478" s="433"/>
      <c r="FM478" s="433"/>
      <c r="FN478" s="433"/>
      <c r="FO478" s="433"/>
      <c r="FP478" s="433"/>
      <c r="FQ478" s="433"/>
      <c r="FR478" s="433"/>
      <c r="FS478" s="433"/>
      <c r="FT478" s="433"/>
      <c r="FU478" s="433"/>
      <c r="FV478" s="443"/>
    </row>
    <row r="479" spans="3:178" ht="3.75" customHeight="1" x14ac:dyDescent="0.15">
      <c r="C479" s="449"/>
      <c r="D479" s="433"/>
      <c r="E479" s="433"/>
      <c r="F479" s="433"/>
      <c r="G479" s="433"/>
      <c r="H479" s="433"/>
      <c r="I479" s="433"/>
      <c r="J479" s="433"/>
      <c r="K479" s="433"/>
      <c r="L479" s="433"/>
      <c r="M479" s="433"/>
      <c r="N479" s="433"/>
      <c r="O479" s="1598"/>
      <c r="P479" s="1599"/>
      <c r="Q479" s="1599"/>
      <c r="R479" s="1599"/>
      <c r="S479" s="1599"/>
      <c r="T479" s="1599"/>
      <c r="U479" s="1599"/>
      <c r="V479" s="1599"/>
      <c r="W479" s="1599"/>
      <c r="X479" s="1599"/>
      <c r="Y479" s="1599"/>
      <c r="Z479" s="1599"/>
      <c r="AA479" s="1599"/>
      <c r="AB479" s="1599"/>
      <c r="AC479" s="1599"/>
      <c r="AD479" s="1599"/>
      <c r="AE479" s="1599"/>
      <c r="AF479" s="1599"/>
      <c r="AG479" s="1599"/>
      <c r="AH479" s="1599"/>
      <c r="AI479" s="1599"/>
      <c r="AJ479" s="1599"/>
      <c r="AK479" s="1599"/>
      <c r="AL479" s="1599"/>
      <c r="AM479" s="1599"/>
      <c r="AN479" s="1599"/>
      <c r="AO479" s="1599"/>
      <c r="AP479" s="1599"/>
      <c r="AQ479" s="1599"/>
      <c r="AR479" s="1599"/>
      <c r="AS479" s="1599"/>
      <c r="AT479" s="1599"/>
      <c r="AU479" s="1599"/>
      <c r="AV479" s="1599"/>
      <c r="AW479" s="1599"/>
      <c r="AX479" s="1599"/>
      <c r="AY479" s="1599"/>
      <c r="AZ479" s="1599"/>
      <c r="BA479" s="1599"/>
      <c r="BB479" s="1599"/>
      <c r="BC479" s="1599"/>
      <c r="BD479" s="1599"/>
      <c r="BE479" s="1599"/>
      <c r="BF479" s="1599"/>
      <c r="BG479" s="1599"/>
      <c r="BH479" s="1599"/>
      <c r="BI479" s="1599"/>
      <c r="BJ479" s="1599"/>
      <c r="BK479" s="1599"/>
      <c r="BL479" s="1599"/>
      <c r="BM479" s="1599"/>
      <c r="BN479" s="1599"/>
      <c r="BO479" s="1599"/>
      <c r="BP479" s="1599"/>
      <c r="BQ479" s="1599"/>
      <c r="BR479" s="1599"/>
      <c r="BS479" s="1599"/>
      <c r="BT479" s="1600"/>
      <c r="BU479" s="433"/>
      <c r="BV479" s="433"/>
      <c r="BW479" s="433"/>
      <c r="BX479" s="433"/>
      <c r="BY479" s="433"/>
      <c r="BZ479" s="433"/>
      <c r="CA479" s="433"/>
      <c r="CB479" s="433"/>
      <c r="CC479" s="433"/>
      <c r="CD479" s="433"/>
      <c r="CE479" s="433"/>
      <c r="CF479" s="443"/>
      <c r="CH479" s="431"/>
      <c r="CS479" s="449"/>
      <c r="CT479" s="433"/>
      <c r="CU479" s="433"/>
      <c r="CV479" s="433"/>
      <c r="CW479" s="433"/>
      <c r="CX479" s="433"/>
      <c r="CY479" s="433"/>
      <c r="CZ479" s="433"/>
      <c r="DA479" s="433"/>
      <c r="DB479" s="433"/>
      <c r="DC479" s="433"/>
      <c r="DD479" s="433"/>
      <c r="DE479" s="1598"/>
      <c r="DF479" s="1599"/>
      <c r="DG479" s="1599"/>
      <c r="DH479" s="1599"/>
      <c r="DI479" s="1599"/>
      <c r="DJ479" s="1599"/>
      <c r="DK479" s="1599"/>
      <c r="DL479" s="1599"/>
      <c r="DM479" s="1599"/>
      <c r="DN479" s="1599"/>
      <c r="DO479" s="1599"/>
      <c r="DP479" s="1599"/>
      <c r="DQ479" s="1599"/>
      <c r="DR479" s="1599"/>
      <c r="DS479" s="1599"/>
      <c r="DT479" s="1599"/>
      <c r="DU479" s="1599"/>
      <c r="DV479" s="1599"/>
      <c r="DW479" s="1599"/>
      <c r="DX479" s="1599"/>
      <c r="DY479" s="1599"/>
      <c r="DZ479" s="1599"/>
      <c r="EA479" s="1599"/>
      <c r="EB479" s="1599"/>
      <c r="EC479" s="1599"/>
      <c r="ED479" s="1599"/>
      <c r="EE479" s="1599"/>
      <c r="EF479" s="1599"/>
      <c r="EG479" s="1599"/>
      <c r="EH479" s="1599"/>
      <c r="EI479" s="1599"/>
      <c r="EJ479" s="1599"/>
      <c r="EK479" s="1599"/>
      <c r="EL479" s="1599"/>
      <c r="EM479" s="1599"/>
      <c r="EN479" s="1599"/>
      <c r="EO479" s="1599"/>
      <c r="EP479" s="1599"/>
      <c r="EQ479" s="1599"/>
      <c r="ER479" s="1599"/>
      <c r="ES479" s="1599"/>
      <c r="ET479" s="1599"/>
      <c r="EU479" s="1599"/>
      <c r="EV479" s="1599"/>
      <c r="EW479" s="1599"/>
      <c r="EX479" s="1599"/>
      <c r="EY479" s="1599"/>
      <c r="EZ479" s="1599"/>
      <c r="FA479" s="1599"/>
      <c r="FB479" s="1599"/>
      <c r="FC479" s="1599"/>
      <c r="FD479" s="1599"/>
      <c r="FE479" s="1599"/>
      <c r="FF479" s="1599"/>
      <c r="FG479" s="1599"/>
      <c r="FH479" s="1599"/>
      <c r="FI479" s="1599"/>
      <c r="FJ479" s="1600"/>
      <c r="FK479" s="433"/>
      <c r="FL479" s="433"/>
      <c r="FM479" s="433"/>
      <c r="FN479" s="433"/>
      <c r="FO479" s="433"/>
      <c r="FP479" s="433"/>
      <c r="FQ479" s="433"/>
      <c r="FR479" s="433"/>
      <c r="FS479" s="433"/>
      <c r="FT479" s="433"/>
      <c r="FU479" s="433"/>
      <c r="FV479" s="443"/>
    </row>
    <row r="480" spans="3:178" ht="3.75" customHeight="1" x14ac:dyDescent="0.15">
      <c r="C480" s="449"/>
      <c r="D480" s="433"/>
      <c r="E480" s="433"/>
      <c r="F480" s="433"/>
      <c r="G480" s="433"/>
      <c r="H480" s="433"/>
      <c r="I480" s="433"/>
      <c r="J480" s="433"/>
      <c r="K480" s="433"/>
      <c r="L480" s="433"/>
      <c r="M480" s="433"/>
      <c r="N480" s="433"/>
      <c r="O480" s="1598"/>
      <c r="P480" s="1599"/>
      <c r="Q480" s="1599"/>
      <c r="R480" s="1599"/>
      <c r="S480" s="1599"/>
      <c r="T480" s="1599"/>
      <c r="U480" s="1599"/>
      <c r="V480" s="1599"/>
      <c r="W480" s="1599"/>
      <c r="X480" s="1599"/>
      <c r="Y480" s="1599"/>
      <c r="Z480" s="1599"/>
      <c r="AA480" s="1599"/>
      <c r="AB480" s="1599"/>
      <c r="AC480" s="1599"/>
      <c r="AD480" s="1599"/>
      <c r="AE480" s="1599"/>
      <c r="AF480" s="1599"/>
      <c r="AG480" s="1599"/>
      <c r="AH480" s="1599"/>
      <c r="AI480" s="1599"/>
      <c r="AJ480" s="1599"/>
      <c r="AK480" s="1599"/>
      <c r="AL480" s="1599"/>
      <c r="AM480" s="1599"/>
      <c r="AN480" s="1599"/>
      <c r="AO480" s="1599"/>
      <c r="AP480" s="1599"/>
      <c r="AQ480" s="1599"/>
      <c r="AR480" s="1599"/>
      <c r="AS480" s="1599"/>
      <c r="AT480" s="1599"/>
      <c r="AU480" s="1599"/>
      <c r="AV480" s="1599"/>
      <c r="AW480" s="1599"/>
      <c r="AX480" s="1599"/>
      <c r="AY480" s="1599"/>
      <c r="AZ480" s="1599"/>
      <c r="BA480" s="1599"/>
      <c r="BB480" s="1599"/>
      <c r="BC480" s="1599"/>
      <c r="BD480" s="1599"/>
      <c r="BE480" s="1599"/>
      <c r="BF480" s="1599"/>
      <c r="BG480" s="1599"/>
      <c r="BH480" s="1599"/>
      <c r="BI480" s="1599"/>
      <c r="BJ480" s="1599"/>
      <c r="BK480" s="1599"/>
      <c r="BL480" s="1599"/>
      <c r="BM480" s="1599"/>
      <c r="BN480" s="1599"/>
      <c r="BO480" s="1599"/>
      <c r="BP480" s="1599"/>
      <c r="BQ480" s="1599"/>
      <c r="BR480" s="1599"/>
      <c r="BS480" s="1599"/>
      <c r="BT480" s="1600"/>
      <c r="BU480" s="433"/>
      <c r="BV480" s="433"/>
      <c r="BW480" s="433"/>
      <c r="BX480" s="433"/>
      <c r="BY480" s="433"/>
      <c r="BZ480" s="433"/>
      <c r="CA480" s="433"/>
      <c r="CB480" s="433"/>
      <c r="CC480" s="433"/>
      <c r="CD480" s="433"/>
      <c r="CE480" s="433"/>
      <c r="CF480" s="443"/>
      <c r="CH480" s="431"/>
      <c r="CS480" s="449"/>
      <c r="CT480" s="433"/>
      <c r="CU480" s="433"/>
      <c r="CV480" s="433"/>
      <c r="CW480" s="433"/>
      <c r="CX480" s="433"/>
      <c r="CY480" s="433"/>
      <c r="CZ480" s="433"/>
      <c r="DA480" s="433"/>
      <c r="DB480" s="433"/>
      <c r="DC480" s="433"/>
      <c r="DD480" s="433"/>
      <c r="DE480" s="1598"/>
      <c r="DF480" s="1599"/>
      <c r="DG480" s="1599"/>
      <c r="DH480" s="1599"/>
      <c r="DI480" s="1599"/>
      <c r="DJ480" s="1599"/>
      <c r="DK480" s="1599"/>
      <c r="DL480" s="1599"/>
      <c r="DM480" s="1599"/>
      <c r="DN480" s="1599"/>
      <c r="DO480" s="1599"/>
      <c r="DP480" s="1599"/>
      <c r="DQ480" s="1599"/>
      <c r="DR480" s="1599"/>
      <c r="DS480" s="1599"/>
      <c r="DT480" s="1599"/>
      <c r="DU480" s="1599"/>
      <c r="DV480" s="1599"/>
      <c r="DW480" s="1599"/>
      <c r="DX480" s="1599"/>
      <c r="DY480" s="1599"/>
      <c r="DZ480" s="1599"/>
      <c r="EA480" s="1599"/>
      <c r="EB480" s="1599"/>
      <c r="EC480" s="1599"/>
      <c r="ED480" s="1599"/>
      <c r="EE480" s="1599"/>
      <c r="EF480" s="1599"/>
      <c r="EG480" s="1599"/>
      <c r="EH480" s="1599"/>
      <c r="EI480" s="1599"/>
      <c r="EJ480" s="1599"/>
      <c r="EK480" s="1599"/>
      <c r="EL480" s="1599"/>
      <c r="EM480" s="1599"/>
      <c r="EN480" s="1599"/>
      <c r="EO480" s="1599"/>
      <c r="EP480" s="1599"/>
      <c r="EQ480" s="1599"/>
      <c r="ER480" s="1599"/>
      <c r="ES480" s="1599"/>
      <c r="ET480" s="1599"/>
      <c r="EU480" s="1599"/>
      <c r="EV480" s="1599"/>
      <c r="EW480" s="1599"/>
      <c r="EX480" s="1599"/>
      <c r="EY480" s="1599"/>
      <c r="EZ480" s="1599"/>
      <c r="FA480" s="1599"/>
      <c r="FB480" s="1599"/>
      <c r="FC480" s="1599"/>
      <c r="FD480" s="1599"/>
      <c r="FE480" s="1599"/>
      <c r="FF480" s="1599"/>
      <c r="FG480" s="1599"/>
      <c r="FH480" s="1599"/>
      <c r="FI480" s="1599"/>
      <c r="FJ480" s="1600"/>
      <c r="FK480" s="433"/>
      <c r="FL480" s="433"/>
      <c r="FM480" s="433"/>
      <c r="FN480" s="433"/>
      <c r="FO480" s="433"/>
      <c r="FP480" s="433"/>
      <c r="FQ480" s="433"/>
      <c r="FR480" s="433"/>
      <c r="FS480" s="433"/>
      <c r="FT480" s="433"/>
      <c r="FU480" s="433"/>
      <c r="FV480" s="443"/>
    </row>
    <row r="481" spans="3:178" ht="3.75" customHeight="1" x14ac:dyDescent="0.15">
      <c r="C481" s="449"/>
      <c r="D481" s="433"/>
      <c r="E481" s="433"/>
      <c r="F481" s="433"/>
      <c r="G481" s="433"/>
      <c r="H481" s="433"/>
      <c r="I481" s="433"/>
      <c r="J481" s="433"/>
      <c r="K481" s="433"/>
      <c r="L481" s="433"/>
      <c r="M481" s="433"/>
      <c r="N481" s="433"/>
      <c r="O481" s="1598"/>
      <c r="P481" s="1599"/>
      <c r="Q481" s="1599"/>
      <c r="R481" s="1599"/>
      <c r="S481" s="1599"/>
      <c r="T481" s="1599"/>
      <c r="U481" s="1599"/>
      <c r="V481" s="1599"/>
      <c r="W481" s="1599"/>
      <c r="X481" s="1599"/>
      <c r="Y481" s="1599"/>
      <c r="Z481" s="1599"/>
      <c r="AA481" s="1599"/>
      <c r="AB481" s="1599"/>
      <c r="AC481" s="1599"/>
      <c r="AD481" s="1599"/>
      <c r="AE481" s="1599"/>
      <c r="AF481" s="1599"/>
      <c r="AG481" s="1599"/>
      <c r="AH481" s="1599"/>
      <c r="AI481" s="1599"/>
      <c r="AJ481" s="1599"/>
      <c r="AK481" s="1599"/>
      <c r="AL481" s="1599"/>
      <c r="AM481" s="1599"/>
      <c r="AN481" s="1599"/>
      <c r="AO481" s="1599"/>
      <c r="AP481" s="1599"/>
      <c r="AQ481" s="1599"/>
      <c r="AR481" s="1599"/>
      <c r="AS481" s="1599"/>
      <c r="AT481" s="1599"/>
      <c r="AU481" s="1599"/>
      <c r="AV481" s="1599"/>
      <c r="AW481" s="1599"/>
      <c r="AX481" s="1599"/>
      <c r="AY481" s="1599"/>
      <c r="AZ481" s="1599"/>
      <c r="BA481" s="1599"/>
      <c r="BB481" s="1599"/>
      <c r="BC481" s="1599"/>
      <c r="BD481" s="1599"/>
      <c r="BE481" s="1599"/>
      <c r="BF481" s="1599"/>
      <c r="BG481" s="1599"/>
      <c r="BH481" s="1599"/>
      <c r="BI481" s="1599"/>
      <c r="BJ481" s="1599"/>
      <c r="BK481" s="1599"/>
      <c r="BL481" s="1599"/>
      <c r="BM481" s="1599"/>
      <c r="BN481" s="1599"/>
      <c r="BO481" s="1599"/>
      <c r="BP481" s="1599"/>
      <c r="BQ481" s="1599"/>
      <c r="BR481" s="1599"/>
      <c r="BS481" s="1599"/>
      <c r="BT481" s="1600"/>
      <c r="BU481" s="433"/>
      <c r="BV481" s="433"/>
      <c r="BW481" s="433"/>
      <c r="BX481" s="433"/>
      <c r="BY481" s="433"/>
      <c r="BZ481" s="433"/>
      <c r="CA481" s="433"/>
      <c r="CB481" s="433"/>
      <c r="CC481" s="433"/>
      <c r="CD481" s="433"/>
      <c r="CE481" s="433"/>
      <c r="CF481" s="443"/>
      <c r="CH481" s="431"/>
      <c r="CS481" s="449"/>
      <c r="CT481" s="433"/>
      <c r="CU481" s="433"/>
      <c r="CV481" s="433"/>
      <c r="CW481" s="433"/>
      <c r="CX481" s="433"/>
      <c r="CY481" s="433"/>
      <c r="CZ481" s="433"/>
      <c r="DA481" s="433"/>
      <c r="DB481" s="433"/>
      <c r="DC481" s="433"/>
      <c r="DD481" s="433"/>
      <c r="DE481" s="1598"/>
      <c r="DF481" s="1599"/>
      <c r="DG481" s="1599"/>
      <c r="DH481" s="1599"/>
      <c r="DI481" s="1599"/>
      <c r="DJ481" s="1599"/>
      <c r="DK481" s="1599"/>
      <c r="DL481" s="1599"/>
      <c r="DM481" s="1599"/>
      <c r="DN481" s="1599"/>
      <c r="DO481" s="1599"/>
      <c r="DP481" s="1599"/>
      <c r="DQ481" s="1599"/>
      <c r="DR481" s="1599"/>
      <c r="DS481" s="1599"/>
      <c r="DT481" s="1599"/>
      <c r="DU481" s="1599"/>
      <c r="DV481" s="1599"/>
      <c r="DW481" s="1599"/>
      <c r="DX481" s="1599"/>
      <c r="DY481" s="1599"/>
      <c r="DZ481" s="1599"/>
      <c r="EA481" s="1599"/>
      <c r="EB481" s="1599"/>
      <c r="EC481" s="1599"/>
      <c r="ED481" s="1599"/>
      <c r="EE481" s="1599"/>
      <c r="EF481" s="1599"/>
      <c r="EG481" s="1599"/>
      <c r="EH481" s="1599"/>
      <c r="EI481" s="1599"/>
      <c r="EJ481" s="1599"/>
      <c r="EK481" s="1599"/>
      <c r="EL481" s="1599"/>
      <c r="EM481" s="1599"/>
      <c r="EN481" s="1599"/>
      <c r="EO481" s="1599"/>
      <c r="EP481" s="1599"/>
      <c r="EQ481" s="1599"/>
      <c r="ER481" s="1599"/>
      <c r="ES481" s="1599"/>
      <c r="ET481" s="1599"/>
      <c r="EU481" s="1599"/>
      <c r="EV481" s="1599"/>
      <c r="EW481" s="1599"/>
      <c r="EX481" s="1599"/>
      <c r="EY481" s="1599"/>
      <c r="EZ481" s="1599"/>
      <c r="FA481" s="1599"/>
      <c r="FB481" s="1599"/>
      <c r="FC481" s="1599"/>
      <c r="FD481" s="1599"/>
      <c r="FE481" s="1599"/>
      <c r="FF481" s="1599"/>
      <c r="FG481" s="1599"/>
      <c r="FH481" s="1599"/>
      <c r="FI481" s="1599"/>
      <c r="FJ481" s="1600"/>
      <c r="FK481" s="433"/>
      <c r="FL481" s="433"/>
      <c r="FM481" s="433"/>
      <c r="FN481" s="433"/>
      <c r="FO481" s="433"/>
      <c r="FP481" s="433"/>
      <c r="FQ481" s="433"/>
      <c r="FR481" s="433"/>
      <c r="FS481" s="433"/>
      <c r="FT481" s="433"/>
      <c r="FU481" s="433"/>
      <c r="FV481" s="443"/>
    </row>
    <row r="482" spans="3:178" ht="3.75" customHeight="1" x14ac:dyDescent="0.15">
      <c r="C482" s="449"/>
      <c r="D482" s="433"/>
      <c r="E482" s="433"/>
      <c r="F482" s="433"/>
      <c r="G482" s="433"/>
      <c r="H482" s="433"/>
      <c r="I482" s="433"/>
      <c r="J482" s="433"/>
      <c r="K482" s="433"/>
      <c r="L482" s="433"/>
      <c r="M482" s="433"/>
      <c r="N482" s="433"/>
      <c r="O482" s="1598"/>
      <c r="P482" s="1599"/>
      <c r="Q482" s="1599"/>
      <c r="R482" s="1599"/>
      <c r="S482" s="1599"/>
      <c r="T482" s="1599"/>
      <c r="U482" s="1599"/>
      <c r="V482" s="1599"/>
      <c r="W482" s="1599"/>
      <c r="X482" s="1599"/>
      <c r="Y482" s="1599"/>
      <c r="Z482" s="1599"/>
      <c r="AA482" s="1599"/>
      <c r="AB482" s="1599"/>
      <c r="AC482" s="1599"/>
      <c r="AD482" s="1599"/>
      <c r="AE482" s="1599"/>
      <c r="AF482" s="1599"/>
      <c r="AG482" s="1599"/>
      <c r="AH482" s="1599"/>
      <c r="AI482" s="1599"/>
      <c r="AJ482" s="1599"/>
      <c r="AK482" s="1599"/>
      <c r="AL482" s="1599"/>
      <c r="AM482" s="1599"/>
      <c r="AN482" s="1599"/>
      <c r="AO482" s="1599"/>
      <c r="AP482" s="1599"/>
      <c r="AQ482" s="1599"/>
      <c r="AR482" s="1599"/>
      <c r="AS482" s="1599"/>
      <c r="AT482" s="1599"/>
      <c r="AU482" s="1599"/>
      <c r="AV482" s="1599"/>
      <c r="AW482" s="1599"/>
      <c r="AX482" s="1599"/>
      <c r="AY482" s="1599"/>
      <c r="AZ482" s="1599"/>
      <c r="BA482" s="1599"/>
      <c r="BB482" s="1599"/>
      <c r="BC482" s="1599"/>
      <c r="BD482" s="1599"/>
      <c r="BE482" s="1599"/>
      <c r="BF482" s="1599"/>
      <c r="BG482" s="1599"/>
      <c r="BH482" s="1599"/>
      <c r="BI482" s="1599"/>
      <c r="BJ482" s="1599"/>
      <c r="BK482" s="1599"/>
      <c r="BL482" s="1599"/>
      <c r="BM482" s="1599"/>
      <c r="BN482" s="1599"/>
      <c r="BO482" s="1599"/>
      <c r="BP482" s="1599"/>
      <c r="BQ482" s="1599"/>
      <c r="BR482" s="1599"/>
      <c r="BS482" s="1599"/>
      <c r="BT482" s="1600"/>
      <c r="BU482" s="433"/>
      <c r="BV482" s="433"/>
      <c r="BW482" s="433"/>
      <c r="BX482" s="433"/>
      <c r="BY482" s="433"/>
      <c r="BZ482" s="433"/>
      <c r="CA482" s="433"/>
      <c r="CB482" s="433"/>
      <c r="CC482" s="433"/>
      <c r="CD482" s="433"/>
      <c r="CE482" s="433"/>
      <c r="CF482" s="443"/>
      <c r="CH482" s="431"/>
      <c r="CS482" s="449"/>
      <c r="CT482" s="433"/>
      <c r="CU482" s="433"/>
      <c r="CV482" s="433"/>
      <c r="CW482" s="433"/>
      <c r="CX482" s="433"/>
      <c r="CY482" s="433"/>
      <c r="CZ482" s="433"/>
      <c r="DA482" s="433"/>
      <c r="DB482" s="433"/>
      <c r="DC482" s="433"/>
      <c r="DD482" s="433"/>
      <c r="DE482" s="1598"/>
      <c r="DF482" s="1599"/>
      <c r="DG482" s="1599"/>
      <c r="DH482" s="1599"/>
      <c r="DI482" s="1599"/>
      <c r="DJ482" s="1599"/>
      <c r="DK482" s="1599"/>
      <c r="DL482" s="1599"/>
      <c r="DM482" s="1599"/>
      <c r="DN482" s="1599"/>
      <c r="DO482" s="1599"/>
      <c r="DP482" s="1599"/>
      <c r="DQ482" s="1599"/>
      <c r="DR482" s="1599"/>
      <c r="DS482" s="1599"/>
      <c r="DT482" s="1599"/>
      <c r="DU482" s="1599"/>
      <c r="DV482" s="1599"/>
      <c r="DW482" s="1599"/>
      <c r="DX482" s="1599"/>
      <c r="DY482" s="1599"/>
      <c r="DZ482" s="1599"/>
      <c r="EA482" s="1599"/>
      <c r="EB482" s="1599"/>
      <c r="EC482" s="1599"/>
      <c r="ED482" s="1599"/>
      <c r="EE482" s="1599"/>
      <c r="EF482" s="1599"/>
      <c r="EG482" s="1599"/>
      <c r="EH482" s="1599"/>
      <c r="EI482" s="1599"/>
      <c r="EJ482" s="1599"/>
      <c r="EK482" s="1599"/>
      <c r="EL482" s="1599"/>
      <c r="EM482" s="1599"/>
      <c r="EN482" s="1599"/>
      <c r="EO482" s="1599"/>
      <c r="EP482" s="1599"/>
      <c r="EQ482" s="1599"/>
      <c r="ER482" s="1599"/>
      <c r="ES482" s="1599"/>
      <c r="ET482" s="1599"/>
      <c r="EU482" s="1599"/>
      <c r="EV482" s="1599"/>
      <c r="EW482" s="1599"/>
      <c r="EX482" s="1599"/>
      <c r="EY482" s="1599"/>
      <c r="EZ482" s="1599"/>
      <c r="FA482" s="1599"/>
      <c r="FB482" s="1599"/>
      <c r="FC482" s="1599"/>
      <c r="FD482" s="1599"/>
      <c r="FE482" s="1599"/>
      <c r="FF482" s="1599"/>
      <c r="FG482" s="1599"/>
      <c r="FH482" s="1599"/>
      <c r="FI482" s="1599"/>
      <c r="FJ482" s="1600"/>
      <c r="FK482" s="433"/>
      <c r="FL482" s="433"/>
      <c r="FM482" s="433"/>
      <c r="FN482" s="433"/>
      <c r="FO482" s="433"/>
      <c r="FP482" s="433"/>
      <c r="FQ482" s="433"/>
      <c r="FR482" s="433"/>
      <c r="FS482" s="433"/>
      <c r="FT482" s="433"/>
      <c r="FU482" s="433"/>
      <c r="FV482" s="443"/>
    </row>
    <row r="483" spans="3:178" ht="3.75" customHeight="1" x14ac:dyDescent="0.15">
      <c r="C483" s="449"/>
      <c r="D483" s="433"/>
      <c r="E483" s="433"/>
      <c r="F483" s="433"/>
      <c r="G483" s="433"/>
      <c r="H483" s="433"/>
      <c r="I483" s="433"/>
      <c r="J483" s="433"/>
      <c r="K483" s="433"/>
      <c r="L483" s="433"/>
      <c r="M483" s="433"/>
      <c r="N483" s="433"/>
      <c r="O483" s="1598"/>
      <c r="P483" s="1599"/>
      <c r="Q483" s="1599"/>
      <c r="R483" s="1599"/>
      <c r="S483" s="1599"/>
      <c r="T483" s="1599"/>
      <c r="U483" s="1599"/>
      <c r="V483" s="1599"/>
      <c r="W483" s="1599"/>
      <c r="X483" s="1599"/>
      <c r="Y483" s="1599"/>
      <c r="Z483" s="1599"/>
      <c r="AA483" s="1599"/>
      <c r="AB483" s="1599"/>
      <c r="AC483" s="1599"/>
      <c r="AD483" s="1599"/>
      <c r="AE483" s="1599"/>
      <c r="AF483" s="1599"/>
      <c r="AG483" s="1599"/>
      <c r="AH483" s="1599"/>
      <c r="AI483" s="1599"/>
      <c r="AJ483" s="1599"/>
      <c r="AK483" s="1599"/>
      <c r="AL483" s="1599"/>
      <c r="AM483" s="1599"/>
      <c r="AN483" s="1599"/>
      <c r="AO483" s="1599"/>
      <c r="AP483" s="1599"/>
      <c r="AQ483" s="1599"/>
      <c r="AR483" s="1599"/>
      <c r="AS483" s="1599"/>
      <c r="AT483" s="1599"/>
      <c r="AU483" s="1599"/>
      <c r="AV483" s="1599"/>
      <c r="AW483" s="1599"/>
      <c r="AX483" s="1599"/>
      <c r="AY483" s="1599"/>
      <c r="AZ483" s="1599"/>
      <c r="BA483" s="1599"/>
      <c r="BB483" s="1599"/>
      <c r="BC483" s="1599"/>
      <c r="BD483" s="1599"/>
      <c r="BE483" s="1599"/>
      <c r="BF483" s="1599"/>
      <c r="BG483" s="1599"/>
      <c r="BH483" s="1599"/>
      <c r="BI483" s="1599"/>
      <c r="BJ483" s="1599"/>
      <c r="BK483" s="1599"/>
      <c r="BL483" s="1599"/>
      <c r="BM483" s="1599"/>
      <c r="BN483" s="1599"/>
      <c r="BO483" s="1599"/>
      <c r="BP483" s="1599"/>
      <c r="BQ483" s="1599"/>
      <c r="BR483" s="1599"/>
      <c r="BS483" s="1599"/>
      <c r="BT483" s="1600"/>
      <c r="BU483" s="433"/>
      <c r="BV483" s="433"/>
      <c r="BW483" s="433"/>
      <c r="BX483" s="433"/>
      <c r="BY483" s="433"/>
      <c r="BZ483" s="433"/>
      <c r="CA483" s="433"/>
      <c r="CB483" s="433"/>
      <c r="CC483" s="433"/>
      <c r="CD483" s="433"/>
      <c r="CE483" s="433"/>
      <c r="CF483" s="443"/>
      <c r="CH483" s="431"/>
      <c r="CS483" s="449"/>
      <c r="CT483" s="433"/>
      <c r="CU483" s="433"/>
      <c r="CV483" s="433"/>
      <c r="CW483" s="433"/>
      <c r="CX483" s="433"/>
      <c r="CY483" s="433"/>
      <c r="CZ483" s="433"/>
      <c r="DA483" s="433"/>
      <c r="DB483" s="433"/>
      <c r="DC483" s="433"/>
      <c r="DD483" s="433"/>
      <c r="DE483" s="1598"/>
      <c r="DF483" s="1599"/>
      <c r="DG483" s="1599"/>
      <c r="DH483" s="1599"/>
      <c r="DI483" s="1599"/>
      <c r="DJ483" s="1599"/>
      <c r="DK483" s="1599"/>
      <c r="DL483" s="1599"/>
      <c r="DM483" s="1599"/>
      <c r="DN483" s="1599"/>
      <c r="DO483" s="1599"/>
      <c r="DP483" s="1599"/>
      <c r="DQ483" s="1599"/>
      <c r="DR483" s="1599"/>
      <c r="DS483" s="1599"/>
      <c r="DT483" s="1599"/>
      <c r="DU483" s="1599"/>
      <c r="DV483" s="1599"/>
      <c r="DW483" s="1599"/>
      <c r="DX483" s="1599"/>
      <c r="DY483" s="1599"/>
      <c r="DZ483" s="1599"/>
      <c r="EA483" s="1599"/>
      <c r="EB483" s="1599"/>
      <c r="EC483" s="1599"/>
      <c r="ED483" s="1599"/>
      <c r="EE483" s="1599"/>
      <c r="EF483" s="1599"/>
      <c r="EG483" s="1599"/>
      <c r="EH483" s="1599"/>
      <c r="EI483" s="1599"/>
      <c r="EJ483" s="1599"/>
      <c r="EK483" s="1599"/>
      <c r="EL483" s="1599"/>
      <c r="EM483" s="1599"/>
      <c r="EN483" s="1599"/>
      <c r="EO483" s="1599"/>
      <c r="EP483" s="1599"/>
      <c r="EQ483" s="1599"/>
      <c r="ER483" s="1599"/>
      <c r="ES483" s="1599"/>
      <c r="ET483" s="1599"/>
      <c r="EU483" s="1599"/>
      <c r="EV483" s="1599"/>
      <c r="EW483" s="1599"/>
      <c r="EX483" s="1599"/>
      <c r="EY483" s="1599"/>
      <c r="EZ483" s="1599"/>
      <c r="FA483" s="1599"/>
      <c r="FB483" s="1599"/>
      <c r="FC483" s="1599"/>
      <c r="FD483" s="1599"/>
      <c r="FE483" s="1599"/>
      <c r="FF483" s="1599"/>
      <c r="FG483" s="1599"/>
      <c r="FH483" s="1599"/>
      <c r="FI483" s="1599"/>
      <c r="FJ483" s="1600"/>
      <c r="FK483" s="433"/>
      <c r="FL483" s="433"/>
      <c r="FM483" s="433"/>
      <c r="FN483" s="433"/>
      <c r="FO483" s="433"/>
      <c r="FP483" s="433"/>
      <c r="FQ483" s="433"/>
      <c r="FR483" s="433"/>
      <c r="FS483" s="433"/>
      <c r="FT483" s="433"/>
      <c r="FU483" s="433"/>
      <c r="FV483" s="443"/>
    </row>
    <row r="484" spans="3:178" ht="3.75" customHeight="1" x14ac:dyDescent="0.15">
      <c r="C484" s="449"/>
      <c r="D484" s="433"/>
      <c r="E484" s="433"/>
      <c r="F484" s="433"/>
      <c r="G484" s="433"/>
      <c r="H484" s="433"/>
      <c r="I484" s="433"/>
      <c r="J484" s="433"/>
      <c r="K484" s="433"/>
      <c r="L484" s="433"/>
      <c r="M484" s="433"/>
      <c r="N484" s="433"/>
      <c r="O484" s="1598"/>
      <c r="P484" s="1599"/>
      <c r="Q484" s="1599"/>
      <c r="R484" s="1599"/>
      <c r="S484" s="1599"/>
      <c r="T484" s="1599"/>
      <c r="U484" s="1599"/>
      <c r="V484" s="1599"/>
      <c r="W484" s="1599"/>
      <c r="X484" s="1599"/>
      <c r="Y484" s="1599"/>
      <c r="Z484" s="1599"/>
      <c r="AA484" s="1599"/>
      <c r="AB484" s="1599"/>
      <c r="AC484" s="1599"/>
      <c r="AD484" s="1599"/>
      <c r="AE484" s="1599"/>
      <c r="AF484" s="1599"/>
      <c r="AG484" s="1599"/>
      <c r="AH484" s="1599"/>
      <c r="AI484" s="1599"/>
      <c r="AJ484" s="1599"/>
      <c r="AK484" s="1599"/>
      <c r="AL484" s="1599"/>
      <c r="AM484" s="1599"/>
      <c r="AN484" s="1599"/>
      <c r="AO484" s="1599"/>
      <c r="AP484" s="1599"/>
      <c r="AQ484" s="1599"/>
      <c r="AR484" s="1599"/>
      <c r="AS484" s="1599"/>
      <c r="AT484" s="1599"/>
      <c r="AU484" s="1599"/>
      <c r="AV484" s="1599"/>
      <c r="AW484" s="1599"/>
      <c r="AX484" s="1599"/>
      <c r="AY484" s="1599"/>
      <c r="AZ484" s="1599"/>
      <c r="BA484" s="1599"/>
      <c r="BB484" s="1599"/>
      <c r="BC484" s="1599"/>
      <c r="BD484" s="1599"/>
      <c r="BE484" s="1599"/>
      <c r="BF484" s="1599"/>
      <c r="BG484" s="1599"/>
      <c r="BH484" s="1599"/>
      <c r="BI484" s="1599"/>
      <c r="BJ484" s="1599"/>
      <c r="BK484" s="1599"/>
      <c r="BL484" s="1599"/>
      <c r="BM484" s="1599"/>
      <c r="BN484" s="1599"/>
      <c r="BO484" s="1599"/>
      <c r="BP484" s="1599"/>
      <c r="BQ484" s="1599"/>
      <c r="BR484" s="1599"/>
      <c r="BS484" s="1599"/>
      <c r="BT484" s="1600"/>
      <c r="BU484" s="433"/>
      <c r="BV484" s="433"/>
      <c r="BW484" s="433"/>
      <c r="BX484" s="433"/>
      <c r="BY484" s="433"/>
      <c r="BZ484" s="433"/>
      <c r="CA484" s="433"/>
      <c r="CB484" s="433"/>
      <c r="CC484" s="433"/>
      <c r="CD484" s="433"/>
      <c r="CE484" s="433"/>
      <c r="CF484" s="443"/>
      <c r="CH484" s="431"/>
      <c r="CS484" s="449"/>
      <c r="CT484" s="433"/>
      <c r="CU484" s="433"/>
      <c r="CV484" s="433"/>
      <c r="CW484" s="433"/>
      <c r="CX484" s="433"/>
      <c r="CY484" s="433"/>
      <c r="CZ484" s="433"/>
      <c r="DA484" s="433"/>
      <c r="DB484" s="433"/>
      <c r="DC484" s="433"/>
      <c r="DD484" s="433"/>
      <c r="DE484" s="1598"/>
      <c r="DF484" s="1599"/>
      <c r="DG484" s="1599"/>
      <c r="DH484" s="1599"/>
      <c r="DI484" s="1599"/>
      <c r="DJ484" s="1599"/>
      <c r="DK484" s="1599"/>
      <c r="DL484" s="1599"/>
      <c r="DM484" s="1599"/>
      <c r="DN484" s="1599"/>
      <c r="DO484" s="1599"/>
      <c r="DP484" s="1599"/>
      <c r="DQ484" s="1599"/>
      <c r="DR484" s="1599"/>
      <c r="DS484" s="1599"/>
      <c r="DT484" s="1599"/>
      <c r="DU484" s="1599"/>
      <c r="DV484" s="1599"/>
      <c r="DW484" s="1599"/>
      <c r="DX484" s="1599"/>
      <c r="DY484" s="1599"/>
      <c r="DZ484" s="1599"/>
      <c r="EA484" s="1599"/>
      <c r="EB484" s="1599"/>
      <c r="EC484" s="1599"/>
      <c r="ED484" s="1599"/>
      <c r="EE484" s="1599"/>
      <c r="EF484" s="1599"/>
      <c r="EG484" s="1599"/>
      <c r="EH484" s="1599"/>
      <c r="EI484" s="1599"/>
      <c r="EJ484" s="1599"/>
      <c r="EK484" s="1599"/>
      <c r="EL484" s="1599"/>
      <c r="EM484" s="1599"/>
      <c r="EN484" s="1599"/>
      <c r="EO484" s="1599"/>
      <c r="EP484" s="1599"/>
      <c r="EQ484" s="1599"/>
      <c r="ER484" s="1599"/>
      <c r="ES484" s="1599"/>
      <c r="ET484" s="1599"/>
      <c r="EU484" s="1599"/>
      <c r="EV484" s="1599"/>
      <c r="EW484" s="1599"/>
      <c r="EX484" s="1599"/>
      <c r="EY484" s="1599"/>
      <c r="EZ484" s="1599"/>
      <c r="FA484" s="1599"/>
      <c r="FB484" s="1599"/>
      <c r="FC484" s="1599"/>
      <c r="FD484" s="1599"/>
      <c r="FE484" s="1599"/>
      <c r="FF484" s="1599"/>
      <c r="FG484" s="1599"/>
      <c r="FH484" s="1599"/>
      <c r="FI484" s="1599"/>
      <c r="FJ484" s="1600"/>
      <c r="FK484" s="433"/>
      <c r="FL484" s="433"/>
      <c r="FM484" s="433"/>
      <c r="FN484" s="433"/>
      <c r="FO484" s="433"/>
      <c r="FP484" s="433"/>
      <c r="FQ484" s="433"/>
      <c r="FR484" s="433"/>
      <c r="FS484" s="433"/>
      <c r="FT484" s="433"/>
      <c r="FU484" s="433"/>
      <c r="FV484" s="443"/>
    </row>
    <row r="485" spans="3:178" ht="3.75" customHeight="1" x14ac:dyDescent="0.15">
      <c r="C485" s="449"/>
      <c r="D485" s="433"/>
      <c r="E485" s="433"/>
      <c r="F485" s="433"/>
      <c r="G485" s="433"/>
      <c r="H485" s="433"/>
      <c r="I485" s="433"/>
      <c r="J485" s="433"/>
      <c r="K485" s="433"/>
      <c r="L485" s="433"/>
      <c r="M485" s="433"/>
      <c r="N485" s="433"/>
      <c r="O485" s="1598"/>
      <c r="P485" s="1599"/>
      <c r="Q485" s="1599"/>
      <c r="R485" s="1599"/>
      <c r="S485" s="1599"/>
      <c r="T485" s="1599"/>
      <c r="U485" s="1599"/>
      <c r="V485" s="1599"/>
      <c r="W485" s="1599"/>
      <c r="X485" s="1599"/>
      <c r="Y485" s="1599"/>
      <c r="Z485" s="1599"/>
      <c r="AA485" s="1599"/>
      <c r="AB485" s="1599"/>
      <c r="AC485" s="1599"/>
      <c r="AD485" s="1599"/>
      <c r="AE485" s="1599"/>
      <c r="AF485" s="1599"/>
      <c r="AG485" s="1599"/>
      <c r="AH485" s="1599"/>
      <c r="AI485" s="1599"/>
      <c r="AJ485" s="1599"/>
      <c r="AK485" s="1599"/>
      <c r="AL485" s="1599"/>
      <c r="AM485" s="1599"/>
      <c r="AN485" s="1599"/>
      <c r="AO485" s="1599"/>
      <c r="AP485" s="1599"/>
      <c r="AQ485" s="1599"/>
      <c r="AR485" s="1599"/>
      <c r="AS485" s="1599"/>
      <c r="AT485" s="1599"/>
      <c r="AU485" s="1599"/>
      <c r="AV485" s="1599"/>
      <c r="AW485" s="1599"/>
      <c r="AX485" s="1599"/>
      <c r="AY485" s="1599"/>
      <c r="AZ485" s="1599"/>
      <c r="BA485" s="1599"/>
      <c r="BB485" s="1599"/>
      <c r="BC485" s="1599"/>
      <c r="BD485" s="1599"/>
      <c r="BE485" s="1599"/>
      <c r="BF485" s="1599"/>
      <c r="BG485" s="1599"/>
      <c r="BH485" s="1599"/>
      <c r="BI485" s="1599"/>
      <c r="BJ485" s="1599"/>
      <c r="BK485" s="1599"/>
      <c r="BL485" s="1599"/>
      <c r="BM485" s="1599"/>
      <c r="BN485" s="1599"/>
      <c r="BO485" s="1599"/>
      <c r="BP485" s="1599"/>
      <c r="BQ485" s="1599"/>
      <c r="BR485" s="1599"/>
      <c r="BS485" s="1599"/>
      <c r="BT485" s="1600"/>
      <c r="BU485" s="433"/>
      <c r="BV485" s="433"/>
      <c r="BW485" s="433"/>
      <c r="BX485" s="433"/>
      <c r="BY485" s="433"/>
      <c r="BZ485" s="433"/>
      <c r="CA485" s="433"/>
      <c r="CB485" s="433"/>
      <c r="CC485" s="433"/>
      <c r="CD485" s="433"/>
      <c r="CE485" s="433"/>
      <c r="CF485" s="443"/>
      <c r="CH485" s="431"/>
      <c r="CS485" s="449"/>
      <c r="CT485" s="433"/>
      <c r="CU485" s="433"/>
      <c r="CV485" s="433"/>
      <c r="CW485" s="433"/>
      <c r="CX485" s="433"/>
      <c r="CY485" s="433"/>
      <c r="CZ485" s="433"/>
      <c r="DA485" s="433"/>
      <c r="DB485" s="433"/>
      <c r="DC485" s="433"/>
      <c r="DD485" s="433"/>
      <c r="DE485" s="1598"/>
      <c r="DF485" s="1599"/>
      <c r="DG485" s="1599"/>
      <c r="DH485" s="1599"/>
      <c r="DI485" s="1599"/>
      <c r="DJ485" s="1599"/>
      <c r="DK485" s="1599"/>
      <c r="DL485" s="1599"/>
      <c r="DM485" s="1599"/>
      <c r="DN485" s="1599"/>
      <c r="DO485" s="1599"/>
      <c r="DP485" s="1599"/>
      <c r="DQ485" s="1599"/>
      <c r="DR485" s="1599"/>
      <c r="DS485" s="1599"/>
      <c r="DT485" s="1599"/>
      <c r="DU485" s="1599"/>
      <c r="DV485" s="1599"/>
      <c r="DW485" s="1599"/>
      <c r="DX485" s="1599"/>
      <c r="DY485" s="1599"/>
      <c r="DZ485" s="1599"/>
      <c r="EA485" s="1599"/>
      <c r="EB485" s="1599"/>
      <c r="EC485" s="1599"/>
      <c r="ED485" s="1599"/>
      <c r="EE485" s="1599"/>
      <c r="EF485" s="1599"/>
      <c r="EG485" s="1599"/>
      <c r="EH485" s="1599"/>
      <c r="EI485" s="1599"/>
      <c r="EJ485" s="1599"/>
      <c r="EK485" s="1599"/>
      <c r="EL485" s="1599"/>
      <c r="EM485" s="1599"/>
      <c r="EN485" s="1599"/>
      <c r="EO485" s="1599"/>
      <c r="EP485" s="1599"/>
      <c r="EQ485" s="1599"/>
      <c r="ER485" s="1599"/>
      <c r="ES485" s="1599"/>
      <c r="ET485" s="1599"/>
      <c r="EU485" s="1599"/>
      <c r="EV485" s="1599"/>
      <c r="EW485" s="1599"/>
      <c r="EX485" s="1599"/>
      <c r="EY485" s="1599"/>
      <c r="EZ485" s="1599"/>
      <c r="FA485" s="1599"/>
      <c r="FB485" s="1599"/>
      <c r="FC485" s="1599"/>
      <c r="FD485" s="1599"/>
      <c r="FE485" s="1599"/>
      <c r="FF485" s="1599"/>
      <c r="FG485" s="1599"/>
      <c r="FH485" s="1599"/>
      <c r="FI485" s="1599"/>
      <c r="FJ485" s="1600"/>
      <c r="FK485" s="433"/>
      <c r="FL485" s="433"/>
      <c r="FM485" s="433"/>
      <c r="FN485" s="433"/>
      <c r="FO485" s="433"/>
      <c r="FP485" s="433"/>
      <c r="FQ485" s="433"/>
      <c r="FR485" s="433"/>
      <c r="FS485" s="433"/>
      <c r="FT485" s="433"/>
      <c r="FU485" s="433"/>
      <c r="FV485" s="443"/>
    </row>
    <row r="486" spans="3:178" ht="3.75" customHeight="1" x14ac:dyDescent="0.15">
      <c r="C486" s="449"/>
      <c r="D486" s="433"/>
      <c r="E486" s="433"/>
      <c r="F486" s="433"/>
      <c r="G486" s="433"/>
      <c r="H486" s="433"/>
      <c r="I486" s="433"/>
      <c r="J486" s="433"/>
      <c r="K486" s="433"/>
      <c r="L486" s="433"/>
      <c r="M486" s="433"/>
      <c r="N486" s="433"/>
      <c r="O486" s="1598"/>
      <c r="P486" s="1599"/>
      <c r="Q486" s="1599"/>
      <c r="R486" s="1599"/>
      <c r="S486" s="1599"/>
      <c r="T486" s="1599"/>
      <c r="U486" s="1599"/>
      <c r="V486" s="1599"/>
      <c r="W486" s="1599"/>
      <c r="X486" s="1599"/>
      <c r="Y486" s="1599"/>
      <c r="Z486" s="1599"/>
      <c r="AA486" s="1599"/>
      <c r="AB486" s="1599"/>
      <c r="AC486" s="1599"/>
      <c r="AD486" s="1599"/>
      <c r="AE486" s="1599"/>
      <c r="AF486" s="1599"/>
      <c r="AG486" s="1599"/>
      <c r="AH486" s="1599"/>
      <c r="AI486" s="1599"/>
      <c r="AJ486" s="1599"/>
      <c r="AK486" s="1599"/>
      <c r="AL486" s="1599"/>
      <c r="AM486" s="1599"/>
      <c r="AN486" s="1599"/>
      <c r="AO486" s="1599"/>
      <c r="AP486" s="1599"/>
      <c r="AQ486" s="1599"/>
      <c r="AR486" s="1599"/>
      <c r="AS486" s="1599"/>
      <c r="AT486" s="1599"/>
      <c r="AU486" s="1599"/>
      <c r="AV486" s="1599"/>
      <c r="AW486" s="1599"/>
      <c r="AX486" s="1599"/>
      <c r="AY486" s="1599"/>
      <c r="AZ486" s="1599"/>
      <c r="BA486" s="1599"/>
      <c r="BB486" s="1599"/>
      <c r="BC486" s="1599"/>
      <c r="BD486" s="1599"/>
      <c r="BE486" s="1599"/>
      <c r="BF486" s="1599"/>
      <c r="BG486" s="1599"/>
      <c r="BH486" s="1599"/>
      <c r="BI486" s="1599"/>
      <c r="BJ486" s="1599"/>
      <c r="BK486" s="1599"/>
      <c r="BL486" s="1599"/>
      <c r="BM486" s="1599"/>
      <c r="BN486" s="1599"/>
      <c r="BO486" s="1599"/>
      <c r="BP486" s="1599"/>
      <c r="BQ486" s="1599"/>
      <c r="BR486" s="1599"/>
      <c r="BS486" s="1599"/>
      <c r="BT486" s="1600"/>
      <c r="BU486" s="433"/>
      <c r="BV486" s="433"/>
      <c r="BW486" s="433"/>
      <c r="BX486" s="433"/>
      <c r="BY486" s="433"/>
      <c r="BZ486" s="433"/>
      <c r="CA486" s="433"/>
      <c r="CB486" s="433"/>
      <c r="CC486" s="433"/>
      <c r="CD486" s="433"/>
      <c r="CE486" s="433"/>
      <c r="CF486" s="443"/>
      <c r="CH486" s="431"/>
      <c r="CS486" s="449"/>
      <c r="CT486" s="433"/>
      <c r="CU486" s="433"/>
      <c r="CV486" s="433"/>
      <c r="CW486" s="433"/>
      <c r="CX486" s="433"/>
      <c r="CY486" s="433"/>
      <c r="CZ486" s="433"/>
      <c r="DA486" s="433"/>
      <c r="DB486" s="433"/>
      <c r="DC486" s="433"/>
      <c r="DD486" s="433"/>
      <c r="DE486" s="1598"/>
      <c r="DF486" s="1599"/>
      <c r="DG486" s="1599"/>
      <c r="DH486" s="1599"/>
      <c r="DI486" s="1599"/>
      <c r="DJ486" s="1599"/>
      <c r="DK486" s="1599"/>
      <c r="DL486" s="1599"/>
      <c r="DM486" s="1599"/>
      <c r="DN486" s="1599"/>
      <c r="DO486" s="1599"/>
      <c r="DP486" s="1599"/>
      <c r="DQ486" s="1599"/>
      <c r="DR486" s="1599"/>
      <c r="DS486" s="1599"/>
      <c r="DT486" s="1599"/>
      <c r="DU486" s="1599"/>
      <c r="DV486" s="1599"/>
      <c r="DW486" s="1599"/>
      <c r="DX486" s="1599"/>
      <c r="DY486" s="1599"/>
      <c r="DZ486" s="1599"/>
      <c r="EA486" s="1599"/>
      <c r="EB486" s="1599"/>
      <c r="EC486" s="1599"/>
      <c r="ED486" s="1599"/>
      <c r="EE486" s="1599"/>
      <c r="EF486" s="1599"/>
      <c r="EG486" s="1599"/>
      <c r="EH486" s="1599"/>
      <c r="EI486" s="1599"/>
      <c r="EJ486" s="1599"/>
      <c r="EK486" s="1599"/>
      <c r="EL486" s="1599"/>
      <c r="EM486" s="1599"/>
      <c r="EN486" s="1599"/>
      <c r="EO486" s="1599"/>
      <c r="EP486" s="1599"/>
      <c r="EQ486" s="1599"/>
      <c r="ER486" s="1599"/>
      <c r="ES486" s="1599"/>
      <c r="ET486" s="1599"/>
      <c r="EU486" s="1599"/>
      <c r="EV486" s="1599"/>
      <c r="EW486" s="1599"/>
      <c r="EX486" s="1599"/>
      <c r="EY486" s="1599"/>
      <c r="EZ486" s="1599"/>
      <c r="FA486" s="1599"/>
      <c r="FB486" s="1599"/>
      <c r="FC486" s="1599"/>
      <c r="FD486" s="1599"/>
      <c r="FE486" s="1599"/>
      <c r="FF486" s="1599"/>
      <c r="FG486" s="1599"/>
      <c r="FH486" s="1599"/>
      <c r="FI486" s="1599"/>
      <c r="FJ486" s="1600"/>
      <c r="FK486" s="433"/>
      <c r="FL486" s="433"/>
      <c r="FM486" s="433"/>
      <c r="FN486" s="433"/>
      <c r="FO486" s="433"/>
      <c r="FP486" s="433"/>
      <c r="FQ486" s="433"/>
      <c r="FR486" s="433"/>
      <c r="FS486" s="433"/>
      <c r="FT486" s="433"/>
      <c r="FU486" s="433"/>
      <c r="FV486" s="443"/>
    </row>
    <row r="487" spans="3:178" ht="3.75" customHeight="1" x14ac:dyDescent="0.15">
      <c r="C487" s="449"/>
      <c r="D487" s="433"/>
      <c r="E487" s="433"/>
      <c r="F487" s="433"/>
      <c r="G487" s="433"/>
      <c r="H487" s="433"/>
      <c r="I487" s="433"/>
      <c r="J487" s="433"/>
      <c r="K487" s="433"/>
      <c r="L487" s="433"/>
      <c r="M487" s="433"/>
      <c r="N487" s="433"/>
      <c r="O487" s="1598"/>
      <c r="P487" s="1599"/>
      <c r="Q487" s="1599"/>
      <c r="R487" s="1599"/>
      <c r="S487" s="1599"/>
      <c r="T487" s="1599"/>
      <c r="U487" s="1599"/>
      <c r="V487" s="1599"/>
      <c r="W487" s="1599"/>
      <c r="X487" s="1599"/>
      <c r="Y487" s="1599"/>
      <c r="Z487" s="1599"/>
      <c r="AA487" s="1599"/>
      <c r="AB487" s="1599"/>
      <c r="AC487" s="1599"/>
      <c r="AD487" s="1599"/>
      <c r="AE487" s="1599"/>
      <c r="AF487" s="1599"/>
      <c r="AG487" s="1599"/>
      <c r="AH487" s="1599"/>
      <c r="AI487" s="1599"/>
      <c r="AJ487" s="1599"/>
      <c r="AK487" s="1599"/>
      <c r="AL487" s="1599"/>
      <c r="AM487" s="1599"/>
      <c r="AN487" s="1599"/>
      <c r="AO487" s="1599"/>
      <c r="AP487" s="1599"/>
      <c r="AQ487" s="1599"/>
      <c r="AR487" s="1599"/>
      <c r="AS487" s="1599"/>
      <c r="AT487" s="1599"/>
      <c r="AU487" s="1599"/>
      <c r="AV487" s="1599"/>
      <c r="AW487" s="1599"/>
      <c r="AX487" s="1599"/>
      <c r="AY487" s="1599"/>
      <c r="AZ487" s="1599"/>
      <c r="BA487" s="1599"/>
      <c r="BB487" s="1599"/>
      <c r="BC487" s="1599"/>
      <c r="BD487" s="1599"/>
      <c r="BE487" s="1599"/>
      <c r="BF487" s="1599"/>
      <c r="BG487" s="1599"/>
      <c r="BH487" s="1599"/>
      <c r="BI487" s="1599"/>
      <c r="BJ487" s="1599"/>
      <c r="BK487" s="1599"/>
      <c r="BL487" s="1599"/>
      <c r="BM487" s="1599"/>
      <c r="BN487" s="1599"/>
      <c r="BO487" s="1599"/>
      <c r="BP487" s="1599"/>
      <c r="BQ487" s="1599"/>
      <c r="BR487" s="1599"/>
      <c r="BS487" s="1599"/>
      <c r="BT487" s="1600"/>
      <c r="BU487" s="433"/>
      <c r="BV487" s="433"/>
      <c r="BW487" s="433"/>
      <c r="BX487" s="433"/>
      <c r="BY487" s="433"/>
      <c r="BZ487" s="433"/>
      <c r="CA487" s="433"/>
      <c r="CB487" s="433"/>
      <c r="CC487" s="433"/>
      <c r="CD487" s="433"/>
      <c r="CE487" s="433"/>
      <c r="CF487" s="443"/>
      <c r="CH487" s="431"/>
      <c r="CS487" s="449"/>
      <c r="CT487" s="433"/>
      <c r="CU487" s="433"/>
      <c r="CV487" s="433"/>
      <c r="CW487" s="433"/>
      <c r="CX487" s="433"/>
      <c r="CY487" s="433"/>
      <c r="CZ487" s="433"/>
      <c r="DA487" s="433"/>
      <c r="DB487" s="433"/>
      <c r="DC487" s="433"/>
      <c r="DD487" s="433"/>
      <c r="DE487" s="1598"/>
      <c r="DF487" s="1599"/>
      <c r="DG487" s="1599"/>
      <c r="DH487" s="1599"/>
      <c r="DI487" s="1599"/>
      <c r="DJ487" s="1599"/>
      <c r="DK487" s="1599"/>
      <c r="DL487" s="1599"/>
      <c r="DM487" s="1599"/>
      <c r="DN487" s="1599"/>
      <c r="DO487" s="1599"/>
      <c r="DP487" s="1599"/>
      <c r="DQ487" s="1599"/>
      <c r="DR487" s="1599"/>
      <c r="DS487" s="1599"/>
      <c r="DT487" s="1599"/>
      <c r="DU487" s="1599"/>
      <c r="DV487" s="1599"/>
      <c r="DW487" s="1599"/>
      <c r="DX487" s="1599"/>
      <c r="DY487" s="1599"/>
      <c r="DZ487" s="1599"/>
      <c r="EA487" s="1599"/>
      <c r="EB487" s="1599"/>
      <c r="EC487" s="1599"/>
      <c r="ED487" s="1599"/>
      <c r="EE487" s="1599"/>
      <c r="EF487" s="1599"/>
      <c r="EG487" s="1599"/>
      <c r="EH487" s="1599"/>
      <c r="EI487" s="1599"/>
      <c r="EJ487" s="1599"/>
      <c r="EK487" s="1599"/>
      <c r="EL487" s="1599"/>
      <c r="EM487" s="1599"/>
      <c r="EN487" s="1599"/>
      <c r="EO487" s="1599"/>
      <c r="EP487" s="1599"/>
      <c r="EQ487" s="1599"/>
      <c r="ER487" s="1599"/>
      <c r="ES487" s="1599"/>
      <c r="ET487" s="1599"/>
      <c r="EU487" s="1599"/>
      <c r="EV487" s="1599"/>
      <c r="EW487" s="1599"/>
      <c r="EX487" s="1599"/>
      <c r="EY487" s="1599"/>
      <c r="EZ487" s="1599"/>
      <c r="FA487" s="1599"/>
      <c r="FB487" s="1599"/>
      <c r="FC487" s="1599"/>
      <c r="FD487" s="1599"/>
      <c r="FE487" s="1599"/>
      <c r="FF487" s="1599"/>
      <c r="FG487" s="1599"/>
      <c r="FH487" s="1599"/>
      <c r="FI487" s="1599"/>
      <c r="FJ487" s="1600"/>
      <c r="FK487" s="433"/>
      <c r="FL487" s="433"/>
      <c r="FM487" s="433"/>
      <c r="FN487" s="433"/>
      <c r="FO487" s="433"/>
      <c r="FP487" s="433"/>
      <c r="FQ487" s="433"/>
      <c r="FR487" s="433"/>
      <c r="FS487" s="433"/>
      <c r="FT487" s="433"/>
      <c r="FU487" s="433"/>
      <c r="FV487" s="443"/>
    </row>
    <row r="488" spans="3:178" ht="3.75" customHeight="1" x14ac:dyDescent="0.15">
      <c r="C488" s="449"/>
      <c r="D488" s="433"/>
      <c r="E488" s="433"/>
      <c r="F488" s="433"/>
      <c r="G488" s="433"/>
      <c r="H488" s="433"/>
      <c r="I488" s="433"/>
      <c r="J488" s="433"/>
      <c r="K488" s="433"/>
      <c r="L488" s="433"/>
      <c r="M488" s="433"/>
      <c r="N488" s="433"/>
      <c r="O488" s="1598"/>
      <c r="P488" s="1599"/>
      <c r="Q488" s="1599"/>
      <c r="R488" s="1599"/>
      <c r="S488" s="1599"/>
      <c r="T488" s="1599"/>
      <c r="U488" s="1599"/>
      <c r="V488" s="1599"/>
      <c r="W488" s="1599"/>
      <c r="X488" s="1599"/>
      <c r="Y488" s="1599"/>
      <c r="Z488" s="1599"/>
      <c r="AA488" s="1599"/>
      <c r="AB488" s="1599"/>
      <c r="AC488" s="1599"/>
      <c r="AD488" s="1599"/>
      <c r="AE488" s="1599"/>
      <c r="AF488" s="1599"/>
      <c r="AG488" s="1599"/>
      <c r="AH488" s="1599"/>
      <c r="AI488" s="1599"/>
      <c r="AJ488" s="1599"/>
      <c r="AK488" s="1599"/>
      <c r="AL488" s="1599"/>
      <c r="AM488" s="1599"/>
      <c r="AN488" s="1599"/>
      <c r="AO488" s="1599"/>
      <c r="AP488" s="1599"/>
      <c r="AQ488" s="1599"/>
      <c r="AR488" s="1599"/>
      <c r="AS488" s="1599"/>
      <c r="AT488" s="1599"/>
      <c r="AU488" s="1599"/>
      <c r="AV488" s="1599"/>
      <c r="AW488" s="1599"/>
      <c r="AX488" s="1599"/>
      <c r="AY488" s="1599"/>
      <c r="AZ488" s="1599"/>
      <c r="BA488" s="1599"/>
      <c r="BB488" s="1599"/>
      <c r="BC488" s="1599"/>
      <c r="BD488" s="1599"/>
      <c r="BE488" s="1599"/>
      <c r="BF488" s="1599"/>
      <c r="BG488" s="1599"/>
      <c r="BH488" s="1599"/>
      <c r="BI488" s="1599"/>
      <c r="BJ488" s="1599"/>
      <c r="BK488" s="1599"/>
      <c r="BL488" s="1599"/>
      <c r="BM488" s="1599"/>
      <c r="BN488" s="1599"/>
      <c r="BO488" s="1599"/>
      <c r="BP488" s="1599"/>
      <c r="BQ488" s="1599"/>
      <c r="BR488" s="1599"/>
      <c r="BS488" s="1599"/>
      <c r="BT488" s="1600"/>
      <c r="BU488" s="433"/>
      <c r="BV488" s="433"/>
      <c r="BW488" s="433"/>
      <c r="BX488" s="433"/>
      <c r="BY488" s="433"/>
      <c r="BZ488" s="433"/>
      <c r="CA488" s="433"/>
      <c r="CB488" s="433"/>
      <c r="CC488" s="433"/>
      <c r="CD488" s="433"/>
      <c r="CE488" s="433"/>
      <c r="CF488" s="443"/>
      <c r="CH488" s="431"/>
      <c r="CS488" s="449"/>
      <c r="CT488" s="433"/>
      <c r="CU488" s="433"/>
      <c r="CV488" s="433"/>
      <c r="CW488" s="433"/>
      <c r="CX488" s="433"/>
      <c r="CY488" s="433"/>
      <c r="CZ488" s="433"/>
      <c r="DA488" s="433"/>
      <c r="DB488" s="433"/>
      <c r="DC488" s="433"/>
      <c r="DD488" s="433"/>
      <c r="DE488" s="1598"/>
      <c r="DF488" s="1599"/>
      <c r="DG488" s="1599"/>
      <c r="DH488" s="1599"/>
      <c r="DI488" s="1599"/>
      <c r="DJ488" s="1599"/>
      <c r="DK488" s="1599"/>
      <c r="DL488" s="1599"/>
      <c r="DM488" s="1599"/>
      <c r="DN488" s="1599"/>
      <c r="DO488" s="1599"/>
      <c r="DP488" s="1599"/>
      <c r="DQ488" s="1599"/>
      <c r="DR488" s="1599"/>
      <c r="DS488" s="1599"/>
      <c r="DT488" s="1599"/>
      <c r="DU488" s="1599"/>
      <c r="DV488" s="1599"/>
      <c r="DW488" s="1599"/>
      <c r="DX488" s="1599"/>
      <c r="DY488" s="1599"/>
      <c r="DZ488" s="1599"/>
      <c r="EA488" s="1599"/>
      <c r="EB488" s="1599"/>
      <c r="EC488" s="1599"/>
      <c r="ED488" s="1599"/>
      <c r="EE488" s="1599"/>
      <c r="EF488" s="1599"/>
      <c r="EG488" s="1599"/>
      <c r="EH488" s="1599"/>
      <c r="EI488" s="1599"/>
      <c r="EJ488" s="1599"/>
      <c r="EK488" s="1599"/>
      <c r="EL488" s="1599"/>
      <c r="EM488" s="1599"/>
      <c r="EN488" s="1599"/>
      <c r="EO488" s="1599"/>
      <c r="EP488" s="1599"/>
      <c r="EQ488" s="1599"/>
      <c r="ER488" s="1599"/>
      <c r="ES488" s="1599"/>
      <c r="ET488" s="1599"/>
      <c r="EU488" s="1599"/>
      <c r="EV488" s="1599"/>
      <c r="EW488" s="1599"/>
      <c r="EX488" s="1599"/>
      <c r="EY488" s="1599"/>
      <c r="EZ488" s="1599"/>
      <c r="FA488" s="1599"/>
      <c r="FB488" s="1599"/>
      <c r="FC488" s="1599"/>
      <c r="FD488" s="1599"/>
      <c r="FE488" s="1599"/>
      <c r="FF488" s="1599"/>
      <c r="FG488" s="1599"/>
      <c r="FH488" s="1599"/>
      <c r="FI488" s="1599"/>
      <c r="FJ488" s="1600"/>
      <c r="FK488" s="433"/>
      <c r="FL488" s="433"/>
      <c r="FM488" s="433"/>
      <c r="FN488" s="433"/>
      <c r="FO488" s="433"/>
      <c r="FP488" s="433"/>
      <c r="FQ488" s="433"/>
      <c r="FR488" s="433"/>
      <c r="FS488" s="433"/>
      <c r="FT488" s="433"/>
      <c r="FU488" s="433"/>
      <c r="FV488" s="443"/>
    </row>
    <row r="489" spans="3:178" ht="3.75" customHeight="1" x14ac:dyDescent="0.15">
      <c r="C489" s="449"/>
      <c r="D489" s="433"/>
      <c r="E489" s="433"/>
      <c r="F489" s="433"/>
      <c r="G489" s="433"/>
      <c r="H489" s="433"/>
      <c r="I489" s="433"/>
      <c r="J489" s="433"/>
      <c r="K489" s="433"/>
      <c r="L489" s="433"/>
      <c r="M489" s="433"/>
      <c r="N489" s="433"/>
      <c r="O489" s="1598"/>
      <c r="P489" s="1599"/>
      <c r="Q489" s="1599"/>
      <c r="R489" s="1599"/>
      <c r="S489" s="1599"/>
      <c r="T489" s="1599"/>
      <c r="U489" s="1599"/>
      <c r="V489" s="1599"/>
      <c r="W489" s="1599"/>
      <c r="X489" s="1599"/>
      <c r="Y489" s="1599"/>
      <c r="Z489" s="1599"/>
      <c r="AA489" s="1599"/>
      <c r="AB489" s="1599"/>
      <c r="AC489" s="1599"/>
      <c r="AD489" s="1599"/>
      <c r="AE489" s="1599"/>
      <c r="AF489" s="1599"/>
      <c r="AG489" s="1599"/>
      <c r="AH489" s="1599"/>
      <c r="AI489" s="1599"/>
      <c r="AJ489" s="1599"/>
      <c r="AK489" s="1599"/>
      <c r="AL489" s="1599"/>
      <c r="AM489" s="1599"/>
      <c r="AN489" s="1599"/>
      <c r="AO489" s="1599"/>
      <c r="AP489" s="1599"/>
      <c r="AQ489" s="1599"/>
      <c r="AR489" s="1599"/>
      <c r="AS489" s="1599"/>
      <c r="AT489" s="1599"/>
      <c r="AU489" s="1599"/>
      <c r="AV489" s="1599"/>
      <c r="AW489" s="1599"/>
      <c r="AX489" s="1599"/>
      <c r="AY489" s="1599"/>
      <c r="AZ489" s="1599"/>
      <c r="BA489" s="1599"/>
      <c r="BB489" s="1599"/>
      <c r="BC489" s="1599"/>
      <c r="BD489" s="1599"/>
      <c r="BE489" s="1599"/>
      <c r="BF489" s="1599"/>
      <c r="BG489" s="1599"/>
      <c r="BH489" s="1599"/>
      <c r="BI489" s="1599"/>
      <c r="BJ489" s="1599"/>
      <c r="BK489" s="1599"/>
      <c r="BL489" s="1599"/>
      <c r="BM489" s="1599"/>
      <c r="BN489" s="1599"/>
      <c r="BO489" s="1599"/>
      <c r="BP489" s="1599"/>
      <c r="BQ489" s="1599"/>
      <c r="BR489" s="1599"/>
      <c r="BS489" s="1599"/>
      <c r="BT489" s="1600"/>
      <c r="BU489" s="433"/>
      <c r="BV489" s="433"/>
      <c r="BW489" s="433"/>
      <c r="BX489" s="433"/>
      <c r="BY489" s="433"/>
      <c r="BZ489" s="433"/>
      <c r="CA489" s="433"/>
      <c r="CB489" s="433"/>
      <c r="CC489" s="433"/>
      <c r="CD489" s="433"/>
      <c r="CE489" s="433"/>
      <c r="CF489" s="443"/>
      <c r="CH489" s="431"/>
      <c r="CS489" s="449"/>
      <c r="CT489" s="433"/>
      <c r="CU489" s="433"/>
      <c r="CV489" s="433"/>
      <c r="CW489" s="433"/>
      <c r="CX489" s="433"/>
      <c r="CY489" s="433"/>
      <c r="CZ489" s="433"/>
      <c r="DA489" s="433"/>
      <c r="DB489" s="433"/>
      <c r="DC489" s="433"/>
      <c r="DD489" s="433"/>
      <c r="DE489" s="1598"/>
      <c r="DF489" s="1599"/>
      <c r="DG489" s="1599"/>
      <c r="DH489" s="1599"/>
      <c r="DI489" s="1599"/>
      <c r="DJ489" s="1599"/>
      <c r="DK489" s="1599"/>
      <c r="DL489" s="1599"/>
      <c r="DM489" s="1599"/>
      <c r="DN489" s="1599"/>
      <c r="DO489" s="1599"/>
      <c r="DP489" s="1599"/>
      <c r="DQ489" s="1599"/>
      <c r="DR489" s="1599"/>
      <c r="DS489" s="1599"/>
      <c r="DT489" s="1599"/>
      <c r="DU489" s="1599"/>
      <c r="DV489" s="1599"/>
      <c r="DW489" s="1599"/>
      <c r="DX489" s="1599"/>
      <c r="DY489" s="1599"/>
      <c r="DZ489" s="1599"/>
      <c r="EA489" s="1599"/>
      <c r="EB489" s="1599"/>
      <c r="EC489" s="1599"/>
      <c r="ED489" s="1599"/>
      <c r="EE489" s="1599"/>
      <c r="EF489" s="1599"/>
      <c r="EG489" s="1599"/>
      <c r="EH489" s="1599"/>
      <c r="EI489" s="1599"/>
      <c r="EJ489" s="1599"/>
      <c r="EK489" s="1599"/>
      <c r="EL489" s="1599"/>
      <c r="EM489" s="1599"/>
      <c r="EN489" s="1599"/>
      <c r="EO489" s="1599"/>
      <c r="EP489" s="1599"/>
      <c r="EQ489" s="1599"/>
      <c r="ER489" s="1599"/>
      <c r="ES489" s="1599"/>
      <c r="ET489" s="1599"/>
      <c r="EU489" s="1599"/>
      <c r="EV489" s="1599"/>
      <c r="EW489" s="1599"/>
      <c r="EX489" s="1599"/>
      <c r="EY489" s="1599"/>
      <c r="EZ489" s="1599"/>
      <c r="FA489" s="1599"/>
      <c r="FB489" s="1599"/>
      <c r="FC489" s="1599"/>
      <c r="FD489" s="1599"/>
      <c r="FE489" s="1599"/>
      <c r="FF489" s="1599"/>
      <c r="FG489" s="1599"/>
      <c r="FH489" s="1599"/>
      <c r="FI489" s="1599"/>
      <c r="FJ489" s="1600"/>
      <c r="FK489" s="433"/>
      <c r="FL489" s="433"/>
      <c r="FM489" s="433"/>
      <c r="FN489" s="433"/>
      <c r="FO489" s="433"/>
      <c r="FP489" s="433"/>
      <c r="FQ489" s="433"/>
      <c r="FR489" s="433"/>
      <c r="FS489" s="433"/>
      <c r="FT489" s="433"/>
      <c r="FU489" s="433"/>
      <c r="FV489" s="443"/>
    </row>
    <row r="490" spans="3:178" ht="3.75" customHeight="1" x14ac:dyDescent="0.15">
      <c r="C490" s="449"/>
      <c r="D490" s="433"/>
      <c r="E490" s="433"/>
      <c r="F490" s="433"/>
      <c r="G490" s="433"/>
      <c r="H490" s="433"/>
      <c r="I490" s="433"/>
      <c r="J490" s="433"/>
      <c r="K490" s="433"/>
      <c r="L490" s="433"/>
      <c r="M490" s="433"/>
      <c r="N490" s="433"/>
      <c r="O490" s="1598"/>
      <c r="P490" s="1599"/>
      <c r="Q490" s="1599"/>
      <c r="R490" s="1599"/>
      <c r="S490" s="1599"/>
      <c r="T490" s="1599"/>
      <c r="U490" s="1599"/>
      <c r="V490" s="1599"/>
      <c r="W490" s="1599"/>
      <c r="X490" s="1599"/>
      <c r="Y490" s="1599"/>
      <c r="Z490" s="1599"/>
      <c r="AA490" s="1599"/>
      <c r="AB490" s="1599"/>
      <c r="AC490" s="1599"/>
      <c r="AD490" s="1599"/>
      <c r="AE490" s="1599"/>
      <c r="AF490" s="1599"/>
      <c r="AG490" s="1599"/>
      <c r="AH490" s="1599"/>
      <c r="AI490" s="1599"/>
      <c r="AJ490" s="1599"/>
      <c r="AK490" s="1599"/>
      <c r="AL490" s="1599"/>
      <c r="AM490" s="1599"/>
      <c r="AN490" s="1599"/>
      <c r="AO490" s="1599"/>
      <c r="AP490" s="1599"/>
      <c r="AQ490" s="1599"/>
      <c r="AR490" s="1599"/>
      <c r="AS490" s="1599"/>
      <c r="AT490" s="1599"/>
      <c r="AU490" s="1599"/>
      <c r="AV490" s="1599"/>
      <c r="AW490" s="1599"/>
      <c r="AX490" s="1599"/>
      <c r="AY490" s="1599"/>
      <c r="AZ490" s="1599"/>
      <c r="BA490" s="1599"/>
      <c r="BB490" s="1599"/>
      <c r="BC490" s="1599"/>
      <c r="BD490" s="1599"/>
      <c r="BE490" s="1599"/>
      <c r="BF490" s="1599"/>
      <c r="BG490" s="1599"/>
      <c r="BH490" s="1599"/>
      <c r="BI490" s="1599"/>
      <c r="BJ490" s="1599"/>
      <c r="BK490" s="1599"/>
      <c r="BL490" s="1599"/>
      <c r="BM490" s="1599"/>
      <c r="BN490" s="1599"/>
      <c r="BO490" s="1599"/>
      <c r="BP490" s="1599"/>
      <c r="BQ490" s="1599"/>
      <c r="BR490" s="1599"/>
      <c r="BS490" s="1599"/>
      <c r="BT490" s="1600"/>
      <c r="BU490" s="433"/>
      <c r="BV490" s="433"/>
      <c r="BW490" s="433"/>
      <c r="BX490" s="433"/>
      <c r="BY490" s="433"/>
      <c r="BZ490" s="433"/>
      <c r="CA490" s="433"/>
      <c r="CB490" s="433"/>
      <c r="CC490" s="433"/>
      <c r="CD490" s="433"/>
      <c r="CE490" s="433"/>
      <c r="CF490" s="443"/>
      <c r="CH490" s="431"/>
      <c r="CS490" s="449"/>
      <c r="CT490" s="433"/>
      <c r="CU490" s="433"/>
      <c r="CV490" s="433"/>
      <c r="CW490" s="433"/>
      <c r="CX490" s="433"/>
      <c r="CY490" s="433"/>
      <c r="CZ490" s="433"/>
      <c r="DA490" s="433"/>
      <c r="DB490" s="433"/>
      <c r="DC490" s="433"/>
      <c r="DD490" s="433"/>
      <c r="DE490" s="1598"/>
      <c r="DF490" s="1599"/>
      <c r="DG490" s="1599"/>
      <c r="DH490" s="1599"/>
      <c r="DI490" s="1599"/>
      <c r="DJ490" s="1599"/>
      <c r="DK490" s="1599"/>
      <c r="DL490" s="1599"/>
      <c r="DM490" s="1599"/>
      <c r="DN490" s="1599"/>
      <c r="DO490" s="1599"/>
      <c r="DP490" s="1599"/>
      <c r="DQ490" s="1599"/>
      <c r="DR490" s="1599"/>
      <c r="DS490" s="1599"/>
      <c r="DT490" s="1599"/>
      <c r="DU490" s="1599"/>
      <c r="DV490" s="1599"/>
      <c r="DW490" s="1599"/>
      <c r="DX490" s="1599"/>
      <c r="DY490" s="1599"/>
      <c r="DZ490" s="1599"/>
      <c r="EA490" s="1599"/>
      <c r="EB490" s="1599"/>
      <c r="EC490" s="1599"/>
      <c r="ED490" s="1599"/>
      <c r="EE490" s="1599"/>
      <c r="EF490" s="1599"/>
      <c r="EG490" s="1599"/>
      <c r="EH490" s="1599"/>
      <c r="EI490" s="1599"/>
      <c r="EJ490" s="1599"/>
      <c r="EK490" s="1599"/>
      <c r="EL490" s="1599"/>
      <c r="EM490" s="1599"/>
      <c r="EN490" s="1599"/>
      <c r="EO490" s="1599"/>
      <c r="EP490" s="1599"/>
      <c r="EQ490" s="1599"/>
      <c r="ER490" s="1599"/>
      <c r="ES490" s="1599"/>
      <c r="ET490" s="1599"/>
      <c r="EU490" s="1599"/>
      <c r="EV490" s="1599"/>
      <c r="EW490" s="1599"/>
      <c r="EX490" s="1599"/>
      <c r="EY490" s="1599"/>
      <c r="EZ490" s="1599"/>
      <c r="FA490" s="1599"/>
      <c r="FB490" s="1599"/>
      <c r="FC490" s="1599"/>
      <c r="FD490" s="1599"/>
      <c r="FE490" s="1599"/>
      <c r="FF490" s="1599"/>
      <c r="FG490" s="1599"/>
      <c r="FH490" s="1599"/>
      <c r="FI490" s="1599"/>
      <c r="FJ490" s="1600"/>
      <c r="FK490" s="433"/>
      <c r="FL490" s="433"/>
      <c r="FM490" s="433"/>
      <c r="FN490" s="433"/>
      <c r="FO490" s="433"/>
      <c r="FP490" s="433"/>
      <c r="FQ490" s="433"/>
      <c r="FR490" s="433"/>
      <c r="FS490" s="433"/>
      <c r="FT490" s="433"/>
      <c r="FU490" s="433"/>
      <c r="FV490" s="443"/>
    </row>
    <row r="491" spans="3:178" ht="3.75" customHeight="1" x14ac:dyDescent="0.15">
      <c r="C491" s="449"/>
      <c r="D491" s="433"/>
      <c r="E491" s="433"/>
      <c r="F491" s="433"/>
      <c r="G491" s="433"/>
      <c r="H491" s="433"/>
      <c r="I491" s="433"/>
      <c r="J491" s="433"/>
      <c r="K491" s="433"/>
      <c r="L491" s="433"/>
      <c r="M491" s="433"/>
      <c r="N491" s="433"/>
      <c r="O491" s="1598"/>
      <c r="P491" s="1599"/>
      <c r="Q491" s="1599"/>
      <c r="R491" s="1599"/>
      <c r="S491" s="1599"/>
      <c r="T491" s="1599"/>
      <c r="U491" s="1599"/>
      <c r="V491" s="1599"/>
      <c r="W491" s="1599"/>
      <c r="X491" s="1599"/>
      <c r="Y491" s="1599"/>
      <c r="Z491" s="1599"/>
      <c r="AA491" s="1599"/>
      <c r="AB491" s="1599"/>
      <c r="AC491" s="1599"/>
      <c r="AD491" s="1599"/>
      <c r="AE491" s="1599"/>
      <c r="AF491" s="1599"/>
      <c r="AG491" s="1599"/>
      <c r="AH491" s="1599"/>
      <c r="AI491" s="1599"/>
      <c r="AJ491" s="1599"/>
      <c r="AK491" s="1599"/>
      <c r="AL491" s="1599"/>
      <c r="AM491" s="1599"/>
      <c r="AN491" s="1599"/>
      <c r="AO491" s="1599"/>
      <c r="AP491" s="1599"/>
      <c r="AQ491" s="1599"/>
      <c r="AR491" s="1599"/>
      <c r="AS491" s="1599"/>
      <c r="AT491" s="1599"/>
      <c r="AU491" s="1599"/>
      <c r="AV491" s="1599"/>
      <c r="AW491" s="1599"/>
      <c r="AX491" s="1599"/>
      <c r="AY491" s="1599"/>
      <c r="AZ491" s="1599"/>
      <c r="BA491" s="1599"/>
      <c r="BB491" s="1599"/>
      <c r="BC491" s="1599"/>
      <c r="BD491" s="1599"/>
      <c r="BE491" s="1599"/>
      <c r="BF491" s="1599"/>
      <c r="BG491" s="1599"/>
      <c r="BH491" s="1599"/>
      <c r="BI491" s="1599"/>
      <c r="BJ491" s="1599"/>
      <c r="BK491" s="1599"/>
      <c r="BL491" s="1599"/>
      <c r="BM491" s="1599"/>
      <c r="BN491" s="1599"/>
      <c r="BO491" s="1599"/>
      <c r="BP491" s="1599"/>
      <c r="BQ491" s="1599"/>
      <c r="BR491" s="1599"/>
      <c r="BS491" s="1599"/>
      <c r="BT491" s="1600"/>
      <c r="BU491" s="433"/>
      <c r="BV491" s="433"/>
      <c r="BW491" s="433"/>
      <c r="BX491" s="433"/>
      <c r="BY491" s="433"/>
      <c r="BZ491" s="433"/>
      <c r="CA491" s="433"/>
      <c r="CB491" s="433"/>
      <c r="CC491" s="433"/>
      <c r="CD491" s="433"/>
      <c r="CE491" s="433"/>
      <c r="CF491" s="443"/>
      <c r="CH491" s="431"/>
      <c r="CS491" s="449"/>
      <c r="CT491" s="433"/>
      <c r="CU491" s="433"/>
      <c r="CV491" s="433"/>
      <c r="CW491" s="433"/>
      <c r="CX491" s="433"/>
      <c r="CY491" s="433"/>
      <c r="CZ491" s="433"/>
      <c r="DA491" s="433"/>
      <c r="DB491" s="433"/>
      <c r="DC491" s="433"/>
      <c r="DD491" s="433"/>
      <c r="DE491" s="1598"/>
      <c r="DF491" s="1599"/>
      <c r="DG491" s="1599"/>
      <c r="DH491" s="1599"/>
      <c r="DI491" s="1599"/>
      <c r="DJ491" s="1599"/>
      <c r="DK491" s="1599"/>
      <c r="DL491" s="1599"/>
      <c r="DM491" s="1599"/>
      <c r="DN491" s="1599"/>
      <c r="DO491" s="1599"/>
      <c r="DP491" s="1599"/>
      <c r="DQ491" s="1599"/>
      <c r="DR491" s="1599"/>
      <c r="DS491" s="1599"/>
      <c r="DT491" s="1599"/>
      <c r="DU491" s="1599"/>
      <c r="DV491" s="1599"/>
      <c r="DW491" s="1599"/>
      <c r="DX491" s="1599"/>
      <c r="DY491" s="1599"/>
      <c r="DZ491" s="1599"/>
      <c r="EA491" s="1599"/>
      <c r="EB491" s="1599"/>
      <c r="EC491" s="1599"/>
      <c r="ED491" s="1599"/>
      <c r="EE491" s="1599"/>
      <c r="EF491" s="1599"/>
      <c r="EG491" s="1599"/>
      <c r="EH491" s="1599"/>
      <c r="EI491" s="1599"/>
      <c r="EJ491" s="1599"/>
      <c r="EK491" s="1599"/>
      <c r="EL491" s="1599"/>
      <c r="EM491" s="1599"/>
      <c r="EN491" s="1599"/>
      <c r="EO491" s="1599"/>
      <c r="EP491" s="1599"/>
      <c r="EQ491" s="1599"/>
      <c r="ER491" s="1599"/>
      <c r="ES491" s="1599"/>
      <c r="ET491" s="1599"/>
      <c r="EU491" s="1599"/>
      <c r="EV491" s="1599"/>
      <c r="EW491" s="1599"/>
      <c r="EX491" s="1599"/>
      <c r="EY491" s="1599"/>
      <c r="EZ491" s="1599"/>
      <c r="FA491" s="1599"/>
      <c r="FB491" s="1599"/>
      <c r="FC491" s="1599"/>
      <c r="FD491" s="1599"/>
      <c r="FE491" s="1599"/>
      <c r="FF491" s="1599"/>
      <c r="FG491" s="1599"/>
      <c r="FH491" s="1599"/>
      <c r="FI491" s="1599"/>
      <c r="FJ491" s="1600"/>
      <c r="FK491" s="433"/>
      <c r="FL491" s="433"/>
      <c r="FM491" s="433"/>
      <c r="FN491" s="433"/>
      <c r="FO491" s="433"/>
      <c r="FP491" s="433"/>
      <c r="FQ491" s="433"/>
      <c r="FR491" s="433"/>
      <c r="FS491" s="433"/>
      <c r="FT491" s="433"/>
      <c r="FU491" s="433"/>
      <c r="FV491" s="443"/>
    </row>
    <row r="492" spans="3:178" ht="3.75" customHeight="1" x14ac:dyDescent="0.15">
      <c r="C492" s="449"/>
      <c r="D492" s="433"/>
      <c r="E492" s="433"/>
      <c r="F492" s="433"/>
      <c r="G492" s="433"/>
      <c r="H492" s="433"/>
      <c r="I492" s="433"/>
      <c r="J492" s="433"/>
      <c r="K492" s="433"/>
      <c r="L492" s="433"/>
      <c r="M492" s="433"/>
      <c r="N492" s="433"/>
      <c r="O492" s="1598"/>
      <c r="P492" s="1599"/>
      <c r="Q492" s="1599"/>
      <c r="R492" s="1599"/>
      <c r="S492" s="1599"/>
      <c r="T492" s="1599"/>
      <c r="U492" s="1599"/>
      <c r="V492" s="1599"/>
      <c r="W492" s="1599"/>
      <c r="X492" s="1599"/>
      <c r="Y492" s="1599"/>
      <c r="Z492" s="1599"/>
      <c r="AA492" s="1599"/>
      <c r="AB492" s="1599"/>
      <c r="AC492" s="1599"/>
      <c r="AD492" s="1599"/>
      <c r="AE492" s="1599"/>
      <c r="AF492" s="1599"/>
      <c r="AG492" s="1599"/>
      <c r="AH492" s="1599"/>
      <c r="AI492" s="1599"/>
      <c r="AJ492" s="1599"/>
      <c r="AK492" s="1599"/>
      <c r="AL492" s="1599"/>
      <c r="AM492" s="1599"/>
      <c r="AN492" s="1599"/>
      <c r="AO492" s="1599"/>
      <c r="AP492" s="1599"/>
      <c r="AQ492" s="1599"/>
      <c r="AR492" s="1599"/>
      <c r="AS492" s="1599"/>
      <c r="AT492" s="1599"/>
      <c r="AU492" s="1599"/>
      <c r="AV492" s="1599"/>
      <c r="AW492" s="1599"/>
      <c r="AX492" s="1599"/>
      <c r="AY492" s="1599"/>
      <c r="AZ492" s="1599"/>
      <c r="BA492" s="1599"/>
      <c r="BB492" s="1599"/>
      <c r="BC492" s="1599"/>
      <c r="BD492" s="1599"/>
      <c r="BE492" s="1599"/>
      <c r="BF492" s="1599"/>
      <c r="BG492" s="1599"/>
      <c r="BH492" s="1599"/>
      <c r="BI492" s="1599"/>
      <c r="BJ492" s="1599"/>
      <c r="BK492" s="1599"/>
      <c r="BL492" s="1599"/>
      <c r="BM492" s="1599"/>
      <c r="BN492" s="1599"/>
      <c r="BO492" s="1599"/>
      <c r="BP492" s="1599"/>
      <c r="BQ492" s="1599"/>
      <c r="BR492" s="1599"/>
      <c r="BS492" s="1599"/>
      <c r="BT492" s="1600"/>
      <c r="BU492" s="433"/>
      <c r="BV492" s="433"/>
      <c r="BW492" s="433"/>
      <c r="BX492" s="433"/>
      <c r="BY492" s="433"/>
      <c r="BZ492" s="433"/>
      <c r="CA492" s="433"/>
      <c r="CB492" s="433"/>
      <c r="CC492" s="433"/>
      <c r="CD492" s="433"/>
      <c r="CE492" s="433"/>
      <c r="CF492" s="443"/>
      <c r="CH492" s="431"/>
      <c r="CS492" s="449"/>
      <c r="CT492" s="433"/>
      <c r="CU492" s="433"/>
      <c r="CV492" s="433"/>
      <c r="CW492" s="433"/>
      <c r="CX492" s="433"/>
      <c r="CY492" s="433"/>
      <c r="CZ492" s="433"/>
      <c r="DA492" s="433"/>
      <c r="DB492" s="433"/>
      <c r="DC492" s="433"/>
      <c r="DD492" s="433"/>
      <c r="DE492" s="1598"/>
      <c r="DF492" s="1599"/>
      <c r="DG492" s="1599"/>
      <c r="DH492" s="1599"/>
      <c r="DI492" s="1599"/>
      <c r="DJ492" s="1599"/>
      <c r="DK492" s="1599"/>
      <c r="DL492" s="1599"/>
      <c r="DM492" s="1599"/>
      <c r="DN492" s="1599"/>
      <c r="DO492" s="1599"/>
      <c r="DP492" s="1599"/>
      <c r="DQ492" s="1599"/>
      <c r="DR492" s="1599"/>
      <c r="DS492" s="1599"/>
      <c r="DT492" s="1599"/>
      <c r="DU492" s="1599"/>
      <c r="DV492" s="1599"/>
      <c r="DW492" s="1599"/>
      <c r="DX492" s="1599"/>
      <c r="DY492" s="1599"/>
      <c r="DZ492" s="1599"/>
      <c r="EA492" s="1599"/>
      <c r="EB492" s="1599"/>
      <c r="EC492" s="1599"/>
      <c r="ED492" s="1599"/>
      <c r="EE492" s="1599"/>
      <c r="EF492" s="1599"/>
      <c r="EG492" s="1599"/>
      <c r="EH492" s="1599"/>
      <c r="EI492" s="1599"/>
      <c r="EJ492" s="1599"/>
      <c r="EK492" s="1599"/>
      <c r="EL492" s="1599"/>
      <c r="EM492" s="1599"/>
      <c r="EN492" s="1599"/>
      <c r="EO492" s="1599"/>
      <c r="EP492" s="1599"/>
      <c r="EQ492" s="1599"/>
      <c r="ER492" s="1599"/>
      <c r="ES492" s="1599"/>
      <c r="ET492" s="1599"/>
      <c r="EU492" s="1599"/>
      <c r="EV492" s="1599"/>
      <c r="EW492" s="1599"/>
      <c r="EX492" s="1599"/>
      <c r="EY492" s="1599"/>
      <c r="EZ492" s="1599"/>
      <c r="FA492" s="1599"/>
      <c r="FB492" s="1599"/>
      <c r="FC492" s="1599"/>
      <c r="FD492" s="1599"/>
      <c r="FE492" s="1599"/>
      <c r="FF492" s="1599"/>
      <c r="FG492" s="1599"/>
      <c r="FH492" s="1599"/>
      <c r="FI492" s="1599"/>
      <c r="FJ492" s="1600"/>
      <c r="FK492" s="433"/>
      <c r="FL492" s="433"/>
      <c r="FM492" s="433"/>
      <c r="FN492" s="433"/>
      <c r="FO492" s="433"/>
      <c r="FP492" s="433"/>
      <c r="FQ492" s="433"/>
      <c r="FR492" s="433"/>
      <c r="FS492" s="433"/>
      <c r="FT492" s="433"/>
      <c r="FU492" s="433"/>
      <c r="FV492" s="443"/>
    </row>
    <row r="493" spans="3:178" ht="3.75" customHeight="1" x14ac:dyDescent="0.15">
      <c r="C493" s="449"/>
      <c r="D493" s="433"/>
      <c r="E493" s="433"/>
      <c r="F493" s="433"/>
      <c r="G493" s="433"/>
      <c r="H493" s="433"/>
      <c r="I493" s="433"/>
      <c r="J493" s="433"/>
      <c r="K493" s="433"/>
      <c r="L493" s="433"/>
      <c r="M493" s="433"/>
      <c r="N493" s="433"/>
      <c r="O493" s="1598"/>
      <c r="P493" s="1599"/>
      <c r="Q493" s="1599"/>
      <c r="R493" s="1599"/>
      <c r="S493" s="1599"/>
      <c r="T493" s="1599"/>
      <c r="U493" s="1599"/>
      <c r="V493" s="1599"/>
      <c r="W493" s="1599"/>
      <c r="X493" s="1599"/>
      <c r="Y493" s="1599"/>
      <c r="Z493" s="1599"/>
      <c r="AA493" s="1599"/>
      <c r="AB493" s="1599"/>
      <c r="AC493" s="1599"/>
      <c r="AD493" s="1599"/>
      <c r="AE493" s="1599"/>
      <c r="AF493" s="1599"/>
      <c r="AG493" s="1599"/>
      <c r="AH493" s="1599"/>
      <c r="AI493" s="1599"/>
      <c r="AJ493" s="1599"/>
      <c r="AK493" s="1599"/>
      <c r="AL493" s="1599"/>
      <c r="AM493" s="1599"/>
      <c r="AN493" s="1599"/>
      <c r="AO493" s="1599"/>
      <c r="AP493" s="1599"/>
      <c r="AQ493" s="1599"/>
      <c r="AR493" s="1599"/>
      <c r="AS493" s="1599"/>
      <c r="AT493" s="1599"/>
      <c r="AU493" s="1599"/>
      <c r="AV493" s="1599"/>
      <c r="AW493" s="1599"/>
      <c r="AX493" s="1599"/>
      <c r="AY493" s="1599"/>
      <c r="AZ493" s="1599"/>
      <c r="BA493" s="1599"/>
      <c r="BB493" s="1599"/>
      <c r="BC493" s="1599"/>
      <c r="BD493" s="1599"/>
      <c r="BE493" s="1599"/>
      <c r="BF493" s="1599"/>
      <c r="BG493" s="1599"/>
      <c r="BH493" s="1599"/>
      <c r="BI493" s="1599"/>
      <c r="BJ493" s="1599"/>
      <c r="BK493" s="1599"/>
      <c r="BL493" s="1599"/>
      <c r="BM493" s="1599"/>
      <c r="BN493" s="1599"/>
      <c r="BO493" s="1599"/>
      <c r="BP493" s="1599"/>
      <c r="BQ493" s="1599"/>
      <c r="BR493" s="1599"/>
      <c r="BS493" s="1599"/>
      <c r="BT493" s="1600"/>
      <c r="BU493" s="433"/>
      <c r="BV493" s="433"/>
      <c r="BW493" s="433"/>
      <c r="BX493" s="433"/>
      <c r="BY493" s="433"/>
      <c r="BZ493" s="433"/>
      <c r="CA493" s="433"/>
      <c r="CB493" s="433"/>
      <c r="CC493" s="433"/>
      <c r="CD493" s="433"/>
      <c r="CE493" s="433"/>
      <c r="CF493" s="443"/>
      <c r="CH493" s="431"/>
      <c r="CS493" s="449"/>
      <c r="CT493" s="433"/>
      <c r="CU493" s="433"/>
      <c r="CV493" s="433"/>
      <c r="CW493" s="433"/>
      <c r="CX493" s="433"/>
      <c r="CY493" s="433"/>
      <c r="CZ493" s="433"/>
      <c r="DA493" s="433"/>
      <c r="DB493" s="433"/>
      <c r="DC493" s="433"/>
      <c r="DD493" s="433"/>
      <c r="DE493" s="1598"/>
      <c r="DF493" s="1599"/>
      <c r="DG493" s="1599"/>
      <c r="DH493" s="1599"/>
      <c r="DI493" s="1599"/>
      <c r="DJ493" s="1599"/>
      <c r="DK493" s="1599"/>
      <c r="DL493" s="1599"/>
      <c r="DM493" s="1599"/>
      <c r="DN493" s="1599"/>
      <c r="DO493" s="1599"/>
      <c r="DP493" s="1599"/>
      <c r="DQ493" s="1599"/>
      <c r="DR493" s="1599"/>
      <c r="DS493" s="1599"/>
      <c r="DT493" s="1599"/>
      <c r="DU493" s="1599"/>
      <c r="DV493" s="1599"/>
      <c r="DW493" s="1599"/>
      <c r="DX493" s="1599"/>
      <c r="DY493" s="1599"/>
      <c r="DZ493" s="1599"/>
      <c r="EA493" s="1599"/>
      <c r="EB493" s="1599"/>
      <c r="EC493" s="1599"/>
      <c r="ED493" s="1599"/>
      <c r="EE493" s="1599"/>
      <c r="EF493" s="1599"/>
      <c r="EG493" s="1599"/>
      <c r="EH493" s="1599"/>
      <c r="EI493" s="1599"/>
      <c r="EJ493" s="1599"/>
      <c r="EK493" s="1599"/>
      <c r="EL493" s="1599"/>
      <c r="EM493" s="1599"/>
      <c r="EN493" s="1599"/>
      <c r="EO493" s="1599"/>
      <c r="EP493" s="1599"/>
      <c r="EQ493" s="1599"/>
      <c r="ER493" s="1599"/>
      <c r="ES493" s="1599"/>
      <c r="ET493" s="1599"/>
      <c r="EU493" s="1599"/>
      <c r="EV493" s="1599"/>
      <c r="EW493" s="1599"/>
      <c r="EX493" s="1599"/>
      <c r="EY493" s="1599"/>
      <c r="EZ493" s="1599"/>
      <c r="FA493" s="1599"/>
      <c r="FB493" s="1599"/>
      <c r="FC493" s="1599"/>
      <c r="FD493" s="1599"/>
      <c r="FE493" s="1599"/>
      <c r="FF493" s="1599"/>
      <c r="FG493" s="1599"/>
      <c r="FH493" s="1599"/>
      <c r="FI493" s="1599"/>
      <c r="FJ493" s="1600"/>
      <c r="FK493" s="433"/>
      <c r="FL493" s="433"/>
      <c r="FM493" s="433"/>
      <c r="FN493" s="433"/>
      <c r="FO493" s="433"/>
      <c r="FP493" s="433"/>
      <c r="FQ493" s="433"/>
      <c r="FR493" s="433"/>
      <c r="FS493" s="433"/>
      <c r="FT493" s="433"/>
      <c r="FU493" s="433"/>
      <c r="FV493" s="443"/>
    </row>
    <row r="494" spans="3:178" ht="3.75" customHeight="1" x14ac:dyDescent="0.15">
      <c r="C494" s="449"/>
      <c r="D494" s="455"/>
      <c r="E494" s="455"/>
      <c r="F494" s="455"/>
      <c r="G494" s="455"/>
      <c r="H494" s="455"/>
      <c r="I494" s="455"/>
      <c r="J494" s="455"/>
      <c r="K494" s="455"/>
      <c r="L494" s="455"/>
      <c r="M494" s="455"/>
      <c r="N494" s="455"/>
      <c r="O494" s="1598"/>
      <c r="P494" s="1599"/>
      <c r="Q494" s="1599"/>
      <c r="R494" s="1599"/>
      <c r="S494" s="1599"/>
      <c r="T494" s="1599"/>
      <c r="U494" s="1599"/>
      <c r="V494" s="1599"/>
      <c r="W494" s="1599"/>
      <c r="X494" s="1599"/>
      <c r="Y494" s="1599"/>
      <c r="Z494" s="1599"/>
      <c r="AA494" s="1599"/>
      <c r="AB494" s="1599"/>
      <c r="AC494" s="1599"/>
      <c r="AD494" s="1599"/>
      <c r="AE494" s="1599"/>
      <c r="AF494" s="1599"/>
      <c r="AG494" s="1599"/>
      <c r="AH494" s="1599"/>
      <c r="AI494" s="1599"/>
      <c r="AJ494" s="1599"/>
      <c r="AK494" s="1599"/>
      <c r="AL494" s="1599"/>
      <c r="AM494" s="1599"/>
      <c r="AN494" s="1599"/>
      <c r="AO494" s="1599"/>
      <c r="AP494" s="1599"/>
      <c r="AQ494" s="1599"/>
      <c r="AR494" s="1599"/>
      <c r="AS494" s="1599"/>
      <c r="AT494" s="1599"/>
      <c r="AU494" s="1599"/>
      <c r="AV494" s="1599"/>
      <c r="AW494" s="1599"/>
      <c r="AX494" s="1599"/>
      <c r="AY494" s="1599"/>
      <c r="AZ494" s="1599"/>
      <c r="BA494" s="1599"/>
      <c r="BB494" s="1599"/>
      <c r="BC494" s="1599"/>
      <c r="BD494" s="1599"/>
      <c r="BE494" s="1599"/>
      <c r="BF494" s="1599"/>
      <c r="BG494" s="1599"/>
      <c r="BH494" s="1599"/>
      <c r="BI494" s="1599"/>
      <c r="BJ494" s="1599"/>
      <c r="BK494" s="1599"/>
      <c r="BL494" s="1599"/>
      <c r="BM494" s="1599"/>
      <c r="BN494" s="1599"/>
      <c r="BO494" s="1599"/>
      <c r="BP494" s="1599"/>
      <c r="BQ494" s="1599"/>
      <c r="BR494" s="1599"/>
      <c r="BS494" s="1599"/>
      <c r="BT494" s="1600"/>
      <c r="BU494" s="455"/>
      <c r="BV494" s="455"/>
      <c r="BW494" s="455"/>
      <c r="BX494" s="455"/>
      <c r="BY494" s="455"/>
      <c r="BZ494" s="455"/>
      <c r="CA494" s="455"/>
      <c r="CB494" s="455"/>
      <c r="CC494" s="455"/>
      <c r="CD494" s="455"/>
      <c r="CE494" s="455"/>
      <c r="CF494" s="456"/>
      <c r="CH494" s="431"/>
      <c r="CS494" s="449"/>
      <c r="CT494" s="455"/>
      <c r="CU494" s="455"/>
      <c r="CV494" s="455"/>
      <c r="CW494" s="455"/>
      <c r="CX494" s="455"/>
      <c r="CY494" s="455"/>
      <c r="CZ494" s="455"/>
      <c r="DA494" s="455"/>
      <c r="DB494" s="455"/>
      <c r="DC494" s="455"/>
      <c r="DD494" s="455"/>
      <c r="DE494" s="1598"/>
      <c r="DF494" s="1599"/>
      <c r="DG494" s="1599"/>
      <c r="DH494" s="1599"/>
      <c r="DI494" s="1599"/>
      <c r="DJ494" s="1599"/>
      <c r="DK494" s="1599"/>
      <c r="DL494" s="1599"/>
      <c r="DM494" s="1599"/>
      <c r="DN494" s="1599"/>
      <c r="DO494" s="1599"/>
      <c r="DP494" s="1599"/>
      <c r="DQ494" s="1599"/>
      <c r="DR494" s="1599"/>
      <c r="DS494" s="1599"/>
      <c r="DT494" s="1599"/>
      <c r="DU494" s="1599"/>
      <c r="DV494" s="1599"/>
      <c r="DW494" s="1599"/>
      <c r="DX494" s="1599"/>
      <c r="DY494" s="1599"/>
      <c r="DZ494" s="1599"/>
      <c r="EA494" s="1599"/>
      <c r="EB494" s="1599"/>
      <c r="EC494" s="1599"/>
      <c r="ED494" s="1599"/>
      <c r="EE494" s="1599"/>
      <c r="EF494" s="1599"/>
      <c r="EG494" s="1599"/>
      <c r="EH494" s="1599"/>
      <c r="EI494" s="1599"/>
      <c r="EJ494" s="1599"/>
      <c r="EK494" s="1599"/>
      <c r="EL494" s="1599"/>
      <c r="EM494" s="1599"/>
      <c r="EN494" s="1599"/>
      <c r="EO494" s="1599"/>
      <c r="EP494" s="1599"/>
      <c r="EQ494" s="1599"/>
      <c r="ER494" s="1599"/>
      <c r="ES494" s="1599"/>
      <c r="ET494" s="1599"/>
      <c r="EU494" s="1599"/>
      <c r="EV494" s="1599"/>
      <c r="EW494" s="1599"/>
      <c r="EX494" s="1599"/>
      <c r="EY494" s="1599"/>
      <c r="EZ494" s="1599"/>
      <c r="FA494" s="1599"/>
      <c r="FB494" s="1599"/>
      <c r="FC494" s="1599"/>
      <c r="FD494" s="1599"/>
      <c r="FE494" s="1599"/>
      <c r="FF494" s="1599"/>
      <c r="FG494" s="1599"/>
      <c r="FH494" s="1599"/>
      <c r="FI494" s="1599"/>
      <c r="FJ494" s="1600"/>
      <c r="FK494" s="455"/>
      <c r="FL494" s="455"/>
      <c r="FM494" s="455"/>
      <c r="FN494" s="455"/>
      <c r="FO494" s="455"/>
      <c r="FP494" s="455"/>
      <c r="FQ494" s="455"/>
      <c r="FR494" s="455"/>
      <c r="FS494" s="455"/>
      <c r="FT494" s="455"/>
      <c r="FU494" s="455"/>
      <c r="FV494" s="456"/>
    </row>
    <row r="495" spans="3:178" ht="3.75" customHeight="1" x14ac:dyDescent="0.15">
      <c r="C495" s="449"/>
      <c r="D495" s="455"/>
      <c r="E495" s="455"/>
      <c r="F495" s="455"/>
      <c r="G495" s="455"/>
      <c r="H495" s="455"/>
      <c r="I495" s="455"/>
      <c r="J495" s="455"/>
      <c r="K495" s="455"/>
      <c r="L495" s="455"/>
      <c r="M495" s="455"/>
      <c r="N495" s="455"/>
      <c r="O495" s="1598"/>
      <c r="P495" s="1599"/>
      <c r="Q495" s="1599"/>
      <c r="R495" s="1599"/>
      <c r="S495" s="1599"/>
      <c r="T495" s="1599"/>
      <c r="U495" s="1599"/>
      <c r="V495" s="1599"/>
      <c r="W495" s="1599"/>
      <c r="X495" s="1599"/>
      <c r="Y495" s="1599"/>
      <c r="Z495" s="1599"/>
      <c r="AA495" s="1599"/>
      <c r="AB495" s="1599"/>
      <c r="AC495" s="1599"/>
      <c r="AD495" s="1599"/>
      <c r="AE495" s="1599"/>
      <c r="AF495" s="1599"/>
      <c r="AG495" s="1599"/>
      <c r="AH495" s="1599"/>
      <c r="AI495" s="1599"/>
      <c r="AJ495" s="1599"/>
      <c r="AK495" s="1599"/>
      <c r="AL495" s="1599"/>
      <c r="AM495" s="1599"/>
      <c r="AN495" s="1599"/>
      <c r="AO495" s="1599"/>
      <c r="AP495" s="1599"/>
      <c r="AQ495" s="1599"/>
      <c r="AR495" s="1599"/>
      <c r="AS495" s="1599"/>
      <c r="AT495" s="1599"/>
      <c r="AU495" s="1599"/>
      <c r="AV495" s="1599"/>
      <c r="AW495" s="1599"/>
      <c r="AX495" s="1599"/>
      <c r="AY495" s="1599"/>
      <c r="AZ495" s="1599"/>
      <c r="BA495" s="1599"/>
      <c r="BB495" s="1599"/>
      <c r="BC495" s="1599"/>
      <c r="BD495" s="1599"/>
      <c r="BE495" s="1599"/>
      <c r="BF495" s="1599"/>
      <c r="BG495" s="1599"/>
      <c r="BH495" s="1599"/>
      <c r="BI495" s="1599"/>
      <c r="BJ495" s="1599"/>
      <c r="BK495" s="1599"/>
      <c r="BL495" s="1599"/>
      <c r="BM495" s="1599"/>
      <c r="BN495" s="1599"/>
      <c r="BO495" s="1599"/>
      <c r="BP495" s="1599"/>
      <c r="BQ495" s="1599"/>
      <c r="BR495" s="1599"/>
      <c r="BS495" s="1599"/>
      <c r="BT495" s="1600"/>
      <c r="BU495" s="455"/>
      <c r="BV495" s="455"/>
      <c r="BW495" s="455"/>
      <c r="BX495" s="455"/>
      <c r="BY495" s="455"/>
      <c r="BZ495" s="455"/>
      <c r="CA495" s="455"/>
      <c r="CB495" s="455"/>
      <c r="CC495" s="455"/>
      <c r="CD495" s="455"/>
      <c r="CE495" s="455"/>
      <c r="CF495" s="456"/>
      <c r="CH495" s="431"/>
      <c r="CS495" s="449"/>
      <c r="CT495" s="455"/>
      <c r="CU495" s="455"/>
      <c r="CV495" s="455"/>
      <c r="CW495" s="455"/>
      <c r="CX495" s="455"/>
      <c r="CY495" s="455"/>
      <c r="CZ495" s="455"/>
      <c r="DA495" s="455"/>
      <c r="DB495" s="455"/>
      <c r="DC495" s="455"/>
      <c r="DD495" s="455"/>
      <c r="DE495" s="1598"/>
      <c r="DF495" s="1599"/>
      <c r="DG495" s="1599"/>
      <c r="DH495" s="1599"/>
      <c r="DI495" s="1599"/>
      <c r="DJ495" s="1599"/>
      <c r="DK495" s="1599"/>
      <c r="DL495" s="1599"/>
      <c r="DM495" s="1599"/>
      <c r="DN495" s="1599"/>
      <c r="DO495" s="1599"/>
      <c r="DP495" s="1599"/>
      <c r="DQ495" s="1599"/>
      <c r="DR495" s="1599"/>
      <c r="DS495" s="1599"/>
      <c r="DT495" s="1599"/>
      <c r="DU495" s="1599"/>
      <c r="DV495" s="1599"/>
      <c r="DW495" s="1599"/>
      <c r="DX495" s="1599"/>
      <c r="DY495" s="1599"/>
      <c r="DZ495" s="1599"/>
      <c r="EA495" s="1599"/>
      <c r="EB495" s="1599"/>
      <c r="EC495" s="1599"/>
      <c r="ED495" s="1599"/>
      <c r="EE495" s="1599"/>
      <c r="EF495" s="1599"/>
      <c r="EG495" s="1599"/>
      <c r="EH495" s="1599"/>
      <c r="EI495" s="1599"/>
      <c r="EJ495" s="1599"/>
      <c r="EK495" s="1599"/>
      <c r="EL495" s="1599"/>
      <c r="EM495" s="1599"/>
      <c r="EN495" s="1599"/>
      <c r="EO495" s="1599"/>
      <c r="EP495" s="1599"/>
      <c r="EQ495" s="1599"/>
      <c r="ER495" s="1599"/>
      <c r="ES495" s="1599"/>
      <c r="ET495" s="1599"/>
      <c r="EU495" s="1599"/>
      <c r="EV495" s="1599"/>
      <c r="EW495" s="1599"/>
      <c r="EX495" s="1599"/>
      <c r="EY495" s="1599"/>
      <c r="EZ495" s="1599"/>
      <c r="FA495" s="1599"/>
      <c r="FB495" s="1599"/>
      <c r="FC495" s="1599"/>
      <c r="FD495" s="1599"/>
      <c r="FE495" s="1599"/>
      <c r="FF495" s="1599"/>
      <c r="FG495" s="1599"/>
      <c r="FH495" s="1599"/>
      <c r="FI495" s="1599"/>
      <c r="FJ495" s="1600"/>
      <c r="FK495" s="455"/>
      <c r="FL495" s="455"/>
      <c r="FM495" s="455"/>
      <c r="FN495" s="455"/>
      <c r="FO495" s="455"/>
      <c r="FP495" s="455"/>
      <c r="FQ495" s="455"/>
      <c r="FR495" s="455"/>
      <c r="FS495" s="455"/>
      <c r="FT495" s="455"/>
      <c r="FU495" s="455"/>
      <c r="FV495" s="456"/>
    </row>
    <row r="496" spans="3:178" ht="3.75" customHeight="1" x14ac:dyDescent="0.15">
      <c r="C496" s="449"/>
      <c r="D496" s="455"/>
      <c r="E496" s="455"/>
      <c r="F496" s="455"/>
      <c r="G496" s="455"/>
      <c r="H496" s="455"/>
      <c r="I496" s="455"/>
      <c r="J496" s="455"/>
      <c r="K496" s="455"/>
      <c r="L496" s="455"/>
      <c r="M496" s="455"/>
      <c r="N496" s="455"/>
      <c r="O496" s="1598"/>
      <c r="P496" s="1599"/>
      <c r="Q496" s="1599"/>
      <c r="R496" s="1599"/>
      <c r="S496" s="1599"/>
      <c r="T496" s="1599"/>
      <c r="U496" s="1599"/>
      <c r="V496" s="1599"/>
      <c r="W496" s="1599"/>
      <c r="X496" s="1599"/>
      <c r="Y496" s="1599"/>
      <c r="Z496" s="1599"/>
      <c r="AA496" s="1599"/>
      <c r="AB496" s="1599"/>
      <c r="AC496" s="1599"/>
      <c r="AD496" s="1599"/>
      <c r="AE496" s="1599"/>
      <c r="AF496" s="1599"/>
      <c r="AG496" s="1599"/>
      <c r="AH496" s="1599"/>
      <c r="AI496" s="1599"/>
      <c r="AJ496" s="1599"/>
      <c r="AK496" s="1599"/>
      <c r="AL496" s="1599"/>
      <c r="AM496" s="1599"/>
      <c r="AN496" s="1599"/>
      <c r="AO496" s="1599"/>
      <c r="AP496" s="1599"/>
      <c r="AQ496" s="1599"/>
      <c r="AR496" s="1599"/>
      <c r="AS496" s="1599"/>
      <c r="AT496" s="1599"/>
      <c r="AU496" s="1599"/>
      <c r="AV496" s="1599"/>
      <c r="AW496" s="1599"/>
      <c r="AX496" s="1599"/>
      <c r="AY496" s="1599"/>
      <c r="AZ496" s="1599"/>
      <c r="BA496" s="1599"/>
      <c r="BB496" s="1599"/>
      <c r="BC496" s="1599"/>
      <c r="BD496" s="1599"/>
      <c r="BE496" s="1599"/>
      <c r="BF496" s="1599"/>
      <c r="BG496" s="1599"/>
      <c r="BH496" s="1599"/>
      <c r="BI496" s="1599"/>
      <c r="BJ496" s="1599"/>
      <c r="BK496" s="1599"/>
      <c r="BL496" s="1599"/>
      <c r="BM496" s="1599"/>
      <c r="BN496" s="1599"/>
      <c r="BO496" s="1599"/>
      <c r="BP496" s="1599"/>
      <c r="BQ496" s="1599"/>
      <c r="BR496" s="1599"/>
      <c r="BS496" s="1599"/>
      <c r="BT496" s="1600"/>
      <c r="BU496" s="455"/>
      <c r="BV496" s="455"/>
      <c r="BW496" s="455"/>
      <c r="BX496" s="455"/>
      <c r="BY496" s="455"/>
      <c r="BZ496" s="455"/>
      <c r="CA496" s="455"/>
      <c r="CB496" s="455"/>
      <c r="CC496" s="455"/>
      <c r="CD496" s="455"/>
      <c r="CE496" s="455"/>
      <c r="CF496" s="456"/>
      <c r="CH496" s="431"/>
      <c r="CS496" s="449"/>
      <c r="CT496" s="455"/>
      <c r="CU496" s="455"/>
      <c r="CV496" s="455"/>
      <c r="CW496" s="455"/>
      <c r="CX496" s="455"/>
      <c r="CY496" s="455"/>
      <c r="CZ496" s="455"/>
      <c r="DA496" s="455"/>
      <c r="DB496" s="455"/>
      <c r="DC496" s="455"/>
      <c r="DD496" s="455"/>
      <c r="DE496" s="1598"/>
      <c r="DF496" s="1599"/>
      <c r="DG496" s="1599"/>
      <c r="DH496" s="1599"/>
      <c r="DI496" s="1599"/>
      <c r="DJ496" s="1599"/>
      <c r="DK496" s="1599"/>
      <c r="DL496" s="1599"/>
      <c r="DM496" s="1599"/>
      <c r="DN496" s="1599"/>
      <c r="DO496" s="1599"/>
      <c r="DP496" s="1599"/>
      <c r="DQ496" s="1599"/>
      <c r="DR496" s="1599"/>
      <c r="DS496" s="1599"/>
      <c r="DT496" s="1599"/>
      <c r="DU496" s="1599"/>
      <c r="DV496" s="1599"/>
      <c r="DW496" s="1599"/>
      <c r="DX496" s="1599"/>
      <c r="DY496" s="1599"/>
      <c r="DZ496" s="1599"/>
      <c r="EA496" s="1599"/>
      <c r="EB496" s="1599"/>
      <c r="EC496" s="1599"/>
      <c r="ED496" s="1599"/>
      <c r="EE496" s="1599"/>
      <c r="EF496" s="1599"/>
      <c r="EG496" s="1599"/>
      <c r="EH496" s="1599"/>
      <c r="EI496" s="1599"/>
      <c r="EJ496" s="1599"/>
      <c r="EK496" s="1599"/>
      <c r="EL496" s="1599"/>
      <c r="EM496" s="1599"/>
      <c r="EN496" s="1599"/>
      <c r="EO496" s="1599"/>
      <c r="EP496" s="1599"/>
      <c r="EQ496" s="1599"/>
      <c r="ER496" s="1599"/>
      <c r="ES496" s="1599"/>
      <c r="ET496" s="1599"/>
      <c r="EU496" s="1599"/>
      <c r="EV496" s="1599"/>
      <c r="EW496" s="1599"/>
      <c r="EX496" s="1599"/>
      <c r="EY496" s="1599"/>
      <c r="EZ496" s="1599"/>
      <c r="FA496" s="1599"/>
      <c r="FB496" s="1599"/>
      <c r="FC496" s="1599"/>
      <c r="FD496" s="1599"/>
      <c r="FE496" s="1599"/>
      <c r="FF496" s="1599"/>
      <c r="FG496" s="1599"/>
      <c r="FH496" s="1599"/>
      <c r="FI496" s="1599"/>
      <c r="FJ496" s="1600"/>
      <c r="FK496" s="455"/>
      <c r="FL496" s="455"/>
      <c r="FM496" s="455"/>
      <c r="FN496" s="455"/>
      <c r="FO496" s="455"/>
      <c r="FP496" s="455"/>
      <c r="FQ496" s="455"/>
      <c r="FR496" s="455"/>
      <c r="FS496" s="455"/>
      <c r="FT496" s="455"/>
      <c r="FU496" s="455"/>
      <c r="FV496" s="456"/>
    </row>
    <row r="497" spans="3:178" ht="3.75" customHeight="1" x14ac:dyDescent="0.15">
      <c r="C497" s="449"/>
      <c r="O497" s="1598"/>
      <c r="P497" s="1599"/>
      <c r="Q497" s="1599"/>
      <c r="R497" s="1599"/>
      <c r="S497" s="1599"/>
      <c r="T497" s="1599"/>
      <c r="U497" s="1599"/>
      <c r="V497" s="1599"/>
      <c r="W497" s="1599"/>
      <c r="X497" s="1599"/>
      <c r="Y497" s="1599"/>
      <c r="Z497" s="1599"/>
      <c r="AA497" s="1599"/>
      <c r="AB497" s="1599"/>
      <c r="AC497" s="1599"/>
      <c r="AD497" s="1599"/>
      <c r="AE497" s="1599"/>
      <c r="AF497" s="1599"/>
      <c r="AG497" s="1599"/>
      <c r="AH497" s="1599"/>
      <c r="AI497" s="1599"/>
      <c r="AJ497" s="1599"/>
      <c r="AK497" s="1599"/>
      <c r="AL497" s="1599"/>
      <c r="AM497" s="1599"/>
      <c r="AN497" s="1599"/>
      <c r="AO497" s="1599"/>
      <c r="AP497" s="1599"/>
      <c r="AQ497" s="1599"/>
      <c r="AR497" s="1599"/>
      <c r="AS497" s="1599"/>
      <c r="AT497" s="1599"/>
      <c r="AU497" s="1599"/>
      <c r="AV497" s="1599"/>
      <c r="AW497" s="1599"/>
      <c r="AX497" s="1599"/>
      <c r="AY497" s="1599"/>
      <c r="AZ497" s="1599"/>
      <c r="BA497" s="1599"/>
      <c r="BB497" s="1599"/>
      <c r="BC497" s="1599"/>
      <c r="BD497" s="1599"/>
      <c r="BE497" s="1599"/>
      <c r="BF497" s="1599"/>
      <c r="BG497" s="1599"/>
      <c r="BH497" s="1599"/>
      <c r="BI497" s="1599"/>
      <c r="BJ497" s="1599"/>
      <c r="BK497" s="1599"/>
      <c r="BL497" s="1599"/>
      <c r="BM497" s="1599"/>
      <c r="BN497" s="1599"/>
      <c r="BO497" s="1599"/>
      <c r="BP497" s="1599"/>
      <c r="BQ497" s="1599"/>
      <c r="BR497" s="1599"/>
      <c r="BS497" s="1599"/>
      <c r="BT497" s="1600"/>
      <c r="CF497" s="454"/>
      <c r="CH497" s="431"/>
      <c r="CS497" s="449"/>
      <c r="DE497" s="1598"/>
      <c r="DF497" s="1599"/>
      <c r="DG497" s="1599"/>
      <c r="DH497" s="1599"/>
      <c r="DI497" s="1599"/>
      <c r="DJ497" s="1599"/>
      <c r="DK497" s="1599"/>
      <c r="DL497" s="1599"/>
      <c r="DM497" s="1599"/>
      <c r="DN497" s="1599"/>
      <c r="DO497" s="1599"/>
      <c r="DP497" s="1599"/>
      <c r="DQ497" s="1599"/>
      <c r="DR497" s="1599"/>
      <c r="DS497" s="1599"/>
      <c r="DT497" s="1599"/>
      <c r="DU497" s="1599"/>
      <c r="DV497" s="1599"/>
      <c r="DW497" s="1599"/>
      <c r="DX497" s="1599"/>
      <c r="DY497" s="1599"/>
      <c r="DZ497" s="1599"/>
      <c r="EA497" s="1599"/>
      <c r="EB497" s="1599"/>
      <c r="EC497" s="1599"/>
      <c r="ED497" s="1599"/>
      <c r="EE497" s="1599"/>
      <c r="EF497" s="1599"/>
      <c r="EG497" s="1599"/>
      <c r="EH497" s="1599"/>
      <c r="EI497" s="1599"/>
      <c r="EJ497" s="1599"/>
      <c r="EK497" s="1599"/>
      <c r="EL497" s="1599"/>
      <c r="EM497" s="1599"/>
      <c r="EN497" s="1599"/>
      <c r="EO497" s="1599"/>
      <c r="EP497" s="1599"/>
      <c r="EQ497" s="1599"/>
      <c r="ER497" s="1599"/>
      <c r="ES497" s="1599"/>
      <c r="ET497" s="1599"/>
      <c r="EU497" s="1599"/>
      <c r="EV497" s="1599"/>
      <c r="EW497" s="1599"/>
      <c r="EX497" s="1599"/>
      <c r="EY497" s="1599"/>
      <c r="EZ497" s="1599"/>
      <c r="FA497" s="1599"/>
      <c r="FB497" s="1599"/>
      <c r="FC497" s="1599"/>
      <c r="FD497" s="1599"/>
      <c r="FE497" s="1599"/>
      <c r="FF497" s="1599"/>
      <c r="FG497" s="1599"/>
      <c r="FH497" s="1599"/>
      <c r="FI497" s="1599"/>
      <c r="FJ497" s="1600"/>
      <c r="FV497" s="454"/>
    </row>
    <row r="498" spans="3:178" ht="3.75" customHeight="1" x14ac:dyDescent="0.15">
      <c r="C498" s="449"/>
      <c r="D498" s="433"/>
      <c r="E498" s="457"/>
      <c r="F498" s="440"/>
      <c r="G498" s="440"/>
      <c r="H498" s="431"/>
      <c r="I498" s="457"/>
      <c r="J498" s="457"/>
      <c r="K498" s="457"/>
      <c r="L498" s="457"/>
      <c r="M498" s="457"/>
      <c r="N498" s="457"/>
      <c r="O498" s="1598"/>
      <c r="P498" s="1599"/>
      <c r="Q498" s="1599"/>
      <c r="R498" s="1599"/>
      <c r="S498" s="1599"/>
      <c r="T498" s="1599"/>
      <c r="U498" s="1599"/>
      <c r="V498" s="1599"/>
      <c r="W498" s="1599"/>
      <c r="X498" s="1599"/>
      <c r="Y498" s="1599"/>
      <c r="Z498" s="1599"/>
      <c r="AA498" s="1599"/>
      <c r="AB498" s="1599"/>
      <c r="AC498" s="1599"/>
      <c r="AD498" s="1599"/>
      <c r="AE498" s="1599"/>
      <c r="AF498" s="1599"/>
      <c r="AG498" s="1599"/>
      <c r="AH498" s="1599"/>
      <c r="AI498" s="1599"/>
      <c r="AJ498" s="1599"/>
      <c r="AK498" s="1599"/>
      <c r="AL498" s="1599"/>
      <c r="AM498" s="1599"/>
      <c r="AN498" s="1599"/>
      <c r="AO498" s="1599"/>
      <c r="AP498" s="1599"/>
      <c r="AQ498" s="1599"/>
      <c r="AR498" s="1599"/>
      <c r="AS498" s="1599"/>
      <c r="AT498" s="1599"/>
      <c r="AU498" s="1599"/>
      <c r="AV498" s="1599"/>
      <c r="AW498" s="1599"/>
      <c r="AX498" s="1599"/>
      <c r="AY498" s="1599"/>
      <c r="AZ498" s="1599"/>
      <c r="BA498" s="1599"/>
      <c r="BB498" s="1599"/>
      <c r="BC498" s="1599"/>
      <c r="BD498" s="1599"/>
      <c r="BE498" s="1599"/>
      <c r="BF498" s="1599"/>
      <c r="BG498" s="1599"/>
      <c r="BH498" s="1599"/>
      <c r="BI498" s="1599"/>
      <c r="BJ498" s="1599"/>
      <c r="BK498" s="1599"/>
      <c r="BL498" s="1599"/>
      <c r="BM498" s="1599"/>
      <c r="BN498" s="1599"/>
      <c r="BO498" s="1599"/>
      <c r="BP498" s="1599"/>
      <c r="BQ498" s="1599"/>
      <c r="BR498" s="1599"/>
      <c r="BS498" s="1599"/>
      <c r="BT498" s="1600"/>
      <c r="BU498" s="457"/>
      <c r="BV498" s="444"/>
      <c r="BW498" s="444"/>
      <c r="BX498" s="444"/>
      <c r="BY498" s="444"/>
      <c r="BZ498" s="444"/>
      <c r="CA498" s="444"/>
      <c r="CB498" s="444"/>
      <c r="CC498" s="444"/>
      <c r="CD498" s="444"/>
      <c r="CE498" s="444"/>
      <c r="CF498" s="459"/>
      <c r="CH498" s="431"/>
      <c r="CS498" s="449"/>
      <c r="CT498" s="433"/>
      <c r="CU498" s="457"/>
      <c r="CV498" s="440"/>
      <c r="CW498" s="440"/>
      <c r="CX498" s="431"/>
      <c r="CY498" s="457"/>
      <c r="CZ498" s="457"/>
      <c r="DA498" s="457"/>
      <c r="DB498" s="457"/>
      <c r="DC498" s="457"/>
      <c r="DD498" s="457"/>
      <c r="DE498" s="1598"/>
      <c r="DF498" s="1599"/>
      <c r="DG498" s="1599"/>
      <c r="DH498" s="1599"/>
      <c r="DI498" s="1599"/>
      <c r="DJ498" s="1599"/>
      <c r="DK498" s="1599"/>
      <c r="DL498" s="1599"/>
      <c r="DM498" s="1599"/>
      <c r="DN498" s="1599"/>
      <c r="DO498" s="1599"/>
      <c r="DP498" s="1599"/>
      <c r="DQ498" s="1599"/>
      <c r="DR498" s="1599"/>
      <c r="DS498" s="1599"/>
      <c r="DT498" s="1599"/>
      <c r="DU498" s="1599"/>
      <c r="DV498" s="1599"/>
      <c r="DW498" s="1599"/>
      <c r="DX498" s="1599"/>
      <c r="DY498" s="1599"/>
      <c r="DZ498" s="1599"/>
      <c r="EA498" s="1599"/>
      <c r="EB498" s="1599"/>
      <c r="EC498" s="1599"/>
      <c r="ED498" s="1599"/>
      <c r="EE498" s="1599"/>
      <c r="EF498" s="1599"/>
      <c r="EG498" s="1599"/>
      <c r="EH498" s="1599"/>
      <c r="EI498" s="1599"/>
      <c r="EJ498" s="1599"/>
      <c r="EK498" s="1599"/>
      <c r="EL498" s="1599"/>
      <c r="EM498" s="1599"/>
      <c r="EN498" s="1599"/>
      <c r="EO498" s="1599"/>
      <c r="EP498" s="1599"/>
      <c r="EQ498" s="1599"/>
      <c r="ER498" s="1599"/>
      <c r="ES498" s="1599"/>
      <c r="ET498" s="1599"/>
      <c r="EU498" s="1599"/>
      <c r="EV498" s="1599"/>
      <c r="EW498" s="1599"/>
      <c r="EX498" s="1599"/>
      <c r="EY498" s="1599"/>
      <c r="EZ498" s="1599"/>
      <c r="FA498" s="1599"/>
      <c r="FB498" s="1599"/>
      <c r="FC498" s="1599"/>
      <c r="FD498" s="1599"/>
      <c r="FE498" s="1599"/>
      <c r="FF498" s="1599"/>
      <c r="FG498" s="1599"/>
      <c r="FH498" s="1599"/>
      <c r="FI498" s="1599"/>
      <c r="FJ498" s="1600"/>
      <c r="FK498" s="457"/>
      <c r="FL498" s="444"/>
      <c r="FM498" s="444"/>
      <c r="FN498" s="444"/>
      <c r="FO498" s="444"/>
      <c r="FP498" s="444"/>
      <c r="FQ498" s="444"/>
      <c r="FR498" s="444"/>
      <c r="FS498" s="444"/>
      <c r="FT498" s="444"/>
      <c r="FU498" s="444"/>
      <c r="FV498" s="459"/>
    </row>
    <row r="499" spans="3:178" ht="3.75" customHeight="1" x14ac:dyDescent="0.15">
      <c r="C499" s="449"/>
      <c r="D499" s="433"/>
      <c r="E499" s="433"/>
      <c r="F499" s="433"/>
      <c r="G499" s="433"/>
      <c r="H499" s="433"/>
      <c r="I499" s="433"/>
      <c r="J499" s="433"/>
      <c r="K499" s="433"/>
      <c r="L499" s="433"/>
      <c r="M499" s="433"/>
      <c r="N499" s="433"/>
      <c r="O499" s="1598"/>
      <c r="P499" s="1599"/>
      <c r="Q499" s="1599"/>
      <c r="R499" s="1599"/>
      <c r="S499" s="1599"/>
      <c r="T499" s="1599"/>
      <c r="U499" s="1599"/>
      <c r="V499" s="1599"/>
      <c r="W499" s="1599"/>
      <c r="X499" s="1599"/>
      <c r="Y499" s="1599"/>
      <c r="Z499" s="1599"/>
      <c r="AA499" s="1599"/>
      <c r="AB499" s="1599"/>
      <c r="AC499" s="1599"/>
      <c r="AD499" s="1599"/>
      <c r="AE499" s="1599"/>
      <c r="AF499" s="1599"/>
      <c r="AG499" s="1599"/>
      <c r="AH499" s="1599"/>
      <c r="AI499" s="1599"/>
      <c r="AJ499" s="1599"/>
      <c r="AK499" s="1599"/>
      <c r="AL499" s="1599"/>
      <c r="AM499" s="1599"/>
      <c r="AN499" s="1599"/>
      <c r="AO499" s="1599"/>
      <c r="AP499" s="1599"/>
      <c r="AQ499" s="1599"/>
      <c r="AR499" s="1599"/>
      <c r="AS499" s="1599"/>
      <c r="AT499" s="1599"/>
      <c r="AU499" s="1599"/>
      <c r="AV499" s="1599"/>
      <c r="AW499" s="1599"/>
      <c r="AX499" s="1599"/>
      <c r="AY499" s="1599"/>
      <c r="AZ499" s="1599"/>
      <c r="BA499" s="1599"/>
      <c r="BB499" s="1599"/>
      <c r="BC499" s="1599"/>
      <c r="BD499" s="1599"/>
      <c r="BE499" s="1599"/>
      <c r="BF499" s="1599"/>
      <c r="BG499" s="1599"/>
      <c r="BH499" s="1599"/>
      <c r="BI499" s="1599"/>
      <c r="BJ499" s="1599"/>
      <c r="BK499" s="1599"/>
      <c r="BL499" s="1599"/>
      <c r="BM499" s="1599"/>
      <c r="BN499" s="1599"/>
      <c r="BO499" s="1599"/>
      <c r="BP499" s="1599"/>
      <c r="BQ499" s="1599"/>
      <c r="BR499" s="1599"/>
      <c r="BS499" s="1599"/>
      <c r="BT499" s="1600"/>
      <c r="BU499" s="458"/>
      <c r="BV499" s="458"/>
      <c r="BW499" s="458"/>
      <c r="BX499" s="458"/>
      <c r="BY499" s="458"/>
      <c r="BZ499" s="458"/>
      <c r="CA499" s="458"/>
      <c r="CB499" s="458"/>
      <c r="CC499" s="458"/>
      <c r="CD499" s="458"/>
      <c r="CE499" s="458"/>
      <c r="CF499" s="460"/>
      <c r="CH499" s="431"/>
      <c r="CS499" s="449"/>
      <c r="CT499" s="433"/>
      <c r="CU499" s="433"/>
      <c r="CV499" s="433"/>
      <c r="CW499" s="433"/>
      <c r="CX499" s="433"/>
      <c r="CY499" s="433"/>
      <c r="CZ499" s="433"/>
      <c r="DA499" s="433"/>
      <c r="DB499" s="433"/>
      <c r="DC499" s="433"/>
      <c r="DD499" s="433"/>
      <c r="DE499" s="1598"/>
      <c r="DF499" s="1599"/>
      <c r="DG499" s="1599"/>
      <c r="DH499" s="1599"/>
      <c r="DI499" s="1599"/>
      <c r="DJ499" s="1599"/>
      <c r="DK499" s="1599"/>
      <c r="DL499" s="1599"/>
      <c r="DM499" s="1599"/>
      <c r="DN499" s="1599"/>
      <c r="DO499" s="1599"/>
      <c r="DP499" s="1599"/>
      <c r="DQ499" s="1599"/>
      <c r="DR499" s="1599"/>
      <c r="DS499" s="1599"/>
      <c r="DT499" s="1599"/>
      <c r="DU499" s="1599"/>
      <c r="DV499" s="1599"/>
      <c r="DW499" s="1599"/>
      <c r="DX499" s="1599"/>
      <c r="DY499" s="1599"/>
      <c r="DZ499" s="1599"/>
      <c r="EA499" s="1599"/>
      <c r="EB499" s="1599"/>
      <c r="EC499" s="1599"/>
      <c r="ED499" s="1599"/>
      <c r="EE499" s="1599"/>
      <c r="EF499" s="1599"/>
      <c r="EG499" s="1599"/>
      <c r="EH499" s="1599"/>
      <c r="EI499" s="1599"/>
      <c r="EJ499" s="1599"/>
      <c r="EK499" s="1599"/>
      <c r="EL499" s="1599"/>
      <c r="EM499" s="1599"/>
      <c r="EN499" s="1599"/>
      <c r="EO499" s="1599"/>
      <c r="EP499" s="1599"/>
      <c r="EQ499" s="1599"/>
      <c r="ER499" s="1599"/>
      <c r="ES499" s="1599"/>
      <c r="ET499" s="1599"/>
      <c r="EU499" s="1599"/>
      <c r="EV499" s="1599"/>
      <c r="EW499" s="1599"/>
      <c r="EX499" s="1599"/>
      <c r="EY499" s="1599"/>
      <c r="EZ499" s="1599"/>
      <c r="FA499" s="1599"/>
      <c r="FB499" s="1599"/>
      <c r="FC499" s="1599"/>
      <c r="FD499" s="1599"/>
      <c r="FE499" s="1599"/>
      <c r="FF499" s="1599"/>
      <c r="FG499" s="1599"/>
      <c r="FH499" s="1599"/>
      <c r="FI499" s="1599"/>
      <c r="FJ499" s="1600"/>
      <c r="FK499" s="458"/>
      <c r="FL499" s="458"/>
      <c r="FM499" s="458"/>
      <c r="FN499" s="458"/>
      <c r="FO499" s="458"/>
      <c r="FP499" s="458"/>
      <c r="FQ499" s="458"/>
      <c r="FR499" s="458"/>
      <c r="FS499" s="458"/>
      <c r="FT499" s="458"/>
      <c r="FU499" s="458"/>
      <c r="FV499" s="460"/>
    </row>
    <row r="500" spans="3:178" ht="3.75" customHeight="1" x14ac:dyDescent="0.15">
      <c r="C500" s="449"/>
      <c r="D500" s="433"/>
      <c r="E500" s="433"/>
      <c r="F500" s="433"/>
      <c r="G500" s="433"/>
      <c r="H500" s="433"/>
      <c r="I500" s="433"/>
      <c r="J500" s="433"/>
      <c r="K500" s="433"/>
      <c r="L500" s="433"/>
      <c r="M500" s="433"/>
      <c r="N500" s="433"/>
      <c r="O500" s="1598"/>
      <c r="P500" s="1599"/>
      <c r="Q500" s="1599"/>
      <c r="R500" s="1599"/>
      <c r="S500" s="1599"/>
      <c r="T500" s="1599"/>
      <c r="U500" s="1599"/>
      <c r="V500" s="1599"/>
      <c r="W500" s="1599"/>
      <c r="X500" s="1599"/>
      <c r="Y500" s="1599"/>
      <c r="Z500" s="1599"/>
      <c r="AA500" s="1599"/>
      <c r="AB500" s="1599"/>
      <c r="AC500" s="1599"/>
      <c r="AD500" s="1599"/>
      <c r="AE500" s="1599"/>
      <c r="AF500" s="1599"/>
      <c r="AG500" s="1599"/>
      <c r="AH500" s="1599"/>
      <c r="AI500" s="1599"/>
      <c r="AJ500" s="1599"/>
      <c r="AK500" s="1599"/>
      <c r="AL500" s="1599"/>
      <c r="AM500" s="1599"/>
      <c r="AN500" s="1599"/>
      <c r="AO500" s="1599"/>
      <c r="AP500" s="1599"/>
      <c r="AQ500" s="1599"/>
      <c r="AR500" s="1599"/>
      <c r="AS500" s="1599"/>
      <c r="AT500" s="1599"/>
      <c r="AU500" s="1599"/>
      <c r="AV500" s="1599"/>
      <c r="AW500" s="1599"/>
      <c r="AX500" s="1599"/>
      <c r="AY500" s="1599"/>
      <c r="AZ500" s="1599"/>
      <c r="BA500" s="1599"/>
      <c r="BB500" s="1599"/>
      <c r="BC500" s="1599"/>
      <c r="BD500" s="1599"/>
      <c r="BE500" s="1599"/>
      <c r="BF500" s="1599"/>
      <c r="BG500" s="1599"/>
      <c r="BH500" s="1599"/>
      <c r="BI500" s="1599"/>
      <c r="BJ500" s="1599"/>
      <c r="BK500" s="1599"/>
      <c r="BL500" s="1599"/>
      <c r="BM500" s="1599"/>
      <c r="BN500" s="1599"/>
      <c r="BO500" s="1599"/>
      <c r="BP500" s="1599"/>
      <c r="BQ500" s="1599"/>
      <c r="BR500" s="1599"/>
      <c r="BS500" s="1599"/>
      <c r="BT500" s="1600"/>
      <c r="BU500" s="458"/>
      <c r="BV500" s="458"/>
      <c r="BW500" s="458"/>
      <c r="BX500" s="458"/>
      <c r="BY500" s="458"/>
      <c r="BZ500" s="458"/>
      <c r="CA500" s="458"/>
      <c r="CB500" s="458"/>
      <c r="CC500" s="458"/>
      <c r="CD500" s="458"/>
      <c r="CE500" s="458"/>
      <c r="CF500" s="460"/>
      <c r="CH500" s="431"/>
      <c r="CS500" s="449"/>
      <c r="CT500" s="433"/>
      <c r="CU500" s="433"/>
      <c r="CV500" s="433"/>
      <c r="CW500" s="433"/>
      <c r="CX500" s="433"/>
      <c r="CY500" s="433"/>
      <c r="CZ500" s="433"/>
      <c r="DA500" s="433"/>
      <c r="DB500" s="433"/>
      <c r="DC500" s="433"/>
      <c r="DD500" s="433"/>
      <c r="DE500" s="1598"/>
      <c r="DF500" s="1599"/>
      <c r="DG500" s="1599"/>
      <c r="DH500" s="1599"/>
      <c r="DI500" s="1599"/>
      <c r="DJ500" s="1599"/>
      <c r="DK500" s="1599"/>
      <c r="DL500" s="1599"/>
      <c r="DM500" s="1599"/>
      <c r="DN500" s="1599"/>
      <c r="DO500" s="1599"/>
      <c r="DP500" s="1599"/>
      <c r="DQ500" s="1599"/>
      <c r="DR500" s="1599"/>
      <c r="DS500" s="1599"/>
      <c r="DT500" s="1599"/>
      <c r="DU500" s="1599"/>
      <c r="DV500" s="1599"/>
      <c r="DW500" s="1599"/>
      <c r="DX500" s="1599"/>
      <c r="DY500" s="1599"/>
      <c r="DZ500" s="1599"/>
      <c r="EA500" s="1599"/>
      <c r="EB500" s="1599"/>
      <c r="EC500" s="1599"/>
      <c r="ED500" s="1599"/>
      <c r="EE500" s="1599"/>
      <c r="EF500" s="1599"/>
      <c r="EG500" s="1599"/>
      <c r="EH500" s="1599"/>
      <c r="EI500" s="1599"/>
      <c r="EJ500" s="1599"/>
      <c r="EK500" s="1599"/>
      <c r="EL500" s="1599"/>
      <c r="EM500" s="1599"/>
      <c r="EN500" s="1599"/>
      <c r="EO500" s="1599"/>
      <c r="EP500" s="1599"/>
      <c r="EQ500" s="1599"/>
      <c r="ER500" s="1599"/>
      <c r="ES500" s="1599"/>
      <c r="ET500" s="1599"/>
      <c r="EU500" s="1599"/>
      <c r="EV500" s="1599"/>
      <c r="EW500" s="1599"/>
      <c r="EX500" s="1599"/>
      <c r="EY500" s="1599"/>
      <c r="EZ500" s="1599"/>
      <c r="FA500" s="1599"/>
      <c r="FB500" s="1599"/>
      <c r="FC500" s="1599"/>
      <c r="FD500" s="1599"/>
      <c r="FE500" s="1599"/>
      <c r="FF500" s="1599"/>
      <c r="FG500" s="1599"/>
      <c r="FH500" s="1599"/>
      <c r="FI500" s="1599"/>
      <c r="FJ500" s="1600"/>
      <c r="FK500" s="458"/>
      <c r="FL500" s="458"/>
      <c r="FM500" s="458"/>
      <c r="FN500" s="458"/>
      <c r="FO500" s="458"/>
      <c r="FP500" s="458"/>
      <c r="FQ500" s="458"/>
      <c r="FR500" s="458"/>
      <c r="FS500" s="458"/>
      <c r="FT500" s="458"/>
      <c r="FU500" s="458"/>
      <c r="FV500" s="460"/>
    </row>
    <row r="501" spans="3:178" ht="3.75" customHeight="1" x14ac:dyDescent="0.15">
      <c r="C501" s="449"/>
      <c r="D501" s="433"/>
      <c r="E501" s="433"/>
      <c r="F501" s="433"/>
      <c r="G501" s="433"/>
      <c r="H501" s="433"/>
      <c r="I501" s="433"/>
      <c r="J501" s="433"/>
      <c r="K501" s="433"/>
      <c r="L501" s="433"/>
      <c r="M501" s="433"/>
      <c r="N501" s="433"/>
      <c r="O501" s="1598"/>
      <c r="P501" s="1599"/>
      <c r="Q501" s="1599"/>
      <c r="R501" s="1599"/>
      <c r="S501" s="1599"/>
      <c r="T501" s="1599"/>
      <c r="U501" s="1599"/>
      <c r="V501" s="1599"/>
      <c r="W501" s="1599"/>
      <c r="X501" s="1599"/>
      <c r="Y501" s="1599"/>
      <c r="Z501" s="1599"/>
      <c r="AA501" s="1599"/>
      <c r="AB501" s="1599"/>
      <c r="AC501" s="1599"/>
      <c r="AD501" s="1599"/>
      <c r="AE501" s="1599"/>
      <c r="AF501" s="1599"/>
      <c r="AG501" s="1599"/>
      <c r="AH501" s="1599"/>
      <c r="AI501" s="1599"/>
      <c r="AJ501" s="1599"/>
      <c r="AK501" s="1599"/>
      <c r="AL501" s="1599"/>
      <c r="AM501" s="1599"/>
      <c r="AN501" s="1599"/>
      <c r="AO501" s="1599"/>
      <c r="AP501" s="1599"/>
      <c r="AQ501" s="1599"/>
      <c r="AR501" s="1599"/>
      <c r="AS501" s="1599"/>
      <c r="AT501" s="1599"/>
      <c r="AU501" s="1599"/>
      <c r="AV501" s="1599"/>
      <c r="AW501" s="1599"/>
      <c r="AX501" s="1599"/>
      <c r="AY501" s="1599"/>
      <c r="AZ501" s="1599"/>
      <c r="BA501" s="1599"/>
      <c r="BB501" s="1599"/>
      <c r="BC501" s="1599"/>
      <c r="BD501" s="1599"/>
      <c r="BE501" s="1599"/>
      <c r="BF501" s="1599"/>
      <c r="BG501" s="1599"/>
      <c r="BH501" s="1599"/>
      <c r="BI501" s="1599"/>
      <c r="BJ501" s="1599"/>
      <c r="BK501" s="1599"/>
      <c r="BL501" s="1599"/>
      <c r="BM501" s="1599"/>
      <c r="BN501" s="1599"/>
      <c r="BO501" s="1599"/>
      <c r="BP501" s="1599"/>
      <c r="BQ501" s="1599"/>
      <c r="BR501" s="1599"/>
      <c r="BS501" s="1599"/>
      <c r="BT501" s="1600"/>
      <c r="BU501" s="458"/>
      <c r="BV501" s="458"/>
      <c r="BW501" s="458"/>
      <c r="BX501" s="458"/>
      <c r="BY501" s="458"/>
      <c r="BZ501" s="458"/>
      <c r="CA501" s="458"/>
      <c r="CB501" s="458"/>
      <c r="CC501" s="458"/>
      <c r="CD501" s="458"/>
      <c r="CE501" s="458"/>
      <c r="CF501" s="460"/>
      <c r="CH501" s="431"/>
      <c r="CS501" s="449"/>
      <c r="CT501" s="433"/>
      <c r="CU501" s="433"/>
      <c r="CV501" s="433"/>
      <c r="CW501" s="433"/>
      <c r="CX501" s="433"/>
      <c r="CY501" s="433"/>
      <c r="CZ501" s="433"/>
      <c r="DA501" s="433"/>
      <c r="DB501" s="433"/>
      <c r="DC501" s="433"/>
      <c r="DD501" s="433"/>
      <c r="DE501" s="1598"/>
      <c r="DF501" s="1599"/>
      <c r="DG501" s="1599"/>
      <c r="DH501" s="1599"/>
      <c r="DI501" s="1599"/>
      <c r="DJ501" s="1599"/>
      <c r="DK501" s="1599"/>
      <c r="DL501" s="1599"/>
      <c r="DM501" s="1599"/>
      <c r="DN501" s="1599"/>
      <c r="DO501" s="1599"/>
      <c r="DP501" s="1599"/>
      <c r="DQ501" s="1599"/>
      <c r="DR501" s="1599"/>
      <c r="DS501" s="1599"/>
      <c r="DT501" s="1599"/>
      <c r="DU501" s="1599"/>
      <c r="DV501" s="1599"/>
      <c r="DW501" s="1599"/>
      <c r="DX501" s="1599"/>
      <c r="DY501" s="1599"/>
      <c r="DZ501" s="1599"/>
      <c r="EA501" s="1599"/>
      <c r="EB501" s="1599"/>
      <c r="EC501" s="1599"/>
      <c r="ED501" s="1599"/>
      <c r="EE501" s="1599"/>
      <c r="EF501" s="1599"/>
      <c r="EG501" s="1599"/>
      <c r="EH501" s="1599"/>
      <c r="EI501" s="1599"/>
      <c r="EJ501" s="1599"/>
      <c r="EK501" s="1599"/>
      <c r="EL501" s="1599"/>
      <c r="EM501" s="1599"/>
      <c r="EN501" s="1599"/>
      <c r="EO501" s="1599"/>
      <c r="EP501" s="1599"/>
      <c r="EQ501" s="1599"/>
      <c r="ER501" s="1599"/>
      <c r="ES501" s="1599"/>
      <c r="ET501" s="1599"/>
      <c r="EU501" s="1599"/>
      <c r="EV501" s="1599"/>
      <c r="EW501" s="1599"/>
      <c r="EX501" s="1599"/>
      <c r="EY501" s="1599"/>
      <c r="EZ501" s="1599"/>
      <c r="FA501" s="1599"/>
      <c r="FB501" s="1599"/>
      <c r="FC501" s="1599"/>
      <c r="FD501" s="1599"/>
      <c r="FE501" s="1599"/>
      <c r="FF501" s="1599"/>
      <c r="FG501" s="1599"/>
      <c r="FH501" s="1599"/>
      <c r="FI501" s="1599"/>
      <c r="FJ501" s="1600"/>
      <c r="FK501" s="458"/>
      <c r="FL501" s="458"/>
      <c r="FM501" s="458"/>
      <c r="FN501" s="458"/>
      <c r="FO501" s="458"/>
      <c r="FP501" s="458"/>
      <c r="FQ501" s="458"/>
      <c r="FR501" s="458"/>
      <c r="FS501" s="458"/>
      <c r="FT501" s="458"/>
      <c r="FU501" s="458"/>
      <c r="FV501" s="460"/>
    </row>
    <row r="502" spans="3:178" ht="3.75" customHeight="1" x14ac:dyDescent="0.15">
      <c r="C502" s="449"/>
      <c r="D502" s="433"/>
      <c r="E502" s="433"/>
      <c r="F502" s="433"/>
      <c r="G502" s="433"/>
      <c r="H502" s="433"/>
      <c r="I502" s="433"/>
      <c r="J502" s="433"/>
      <c r="K502" s="433"/>
      <c r="L502" s="433"/>
      <c r="M502" s="433"/>
      <c r="N502" s="433"/>
      <c r="O502" s="1598"/>
      <c r="P502" s="1599"/>
      <c r="Q502" s="1599"/>
      <c r="R502" s="1599"/>
      <c r="S502" s="1599"/>
      <c r="T502" s="1599"/>
      <c r="U502" s="1599"/>
      <c r="V502" s="1599"/>
      <c r="W502" s="1599"/>
      <c r="X502" s="1599"/>
      <c r="Y502" s="1599"/>
      <c r="Z502" s="1599"/>
      <c r="AA502" s="1599"/>
      <c r="AB502" s="1599"/>
      <c r="AC502" s="1599"/>
      <c r="AD502" s="1599"/>
      <c r="AE502" s="1599"/>
      <c r="AF502" s="1599"/>
      <c r="AG502" s="1599"/>
      <c r="AH502" s="1599"/>
      <c r="AI502" s="1599"/>
      <c r="AJ502" s="1599"/>
      <c r="AK502" s="1599"/>
      <c r="AL502" s="1599"/>
      <c r="AM502" s="1599"/>
      <c r="AN502" s="1599"/>
      <c r="AO502" s="1599"/>
      <c r="AP502" s="1599"/>
      <c r="AQ502" s="1599"/>
      <c r="AR502" s="1599"/>
      <c r="AS502" s="1599"/>
      <c r="AT502" s="1599"/>
      <c r="AU502" s="1599"/>
      <c r="AV502" s="1599"/>
      <c r="AW502" s="1599"/>
      <c r="AX502" s="1599"/>
      <c r="AY502" s="1599"/>
      <c r="AZ502" s="1599"/>
      <c r="BA502" s="1599"/>
      <c r="BB502" s="1599"/>
      <c r="BC502" s="1599"/>
      <c r="BD502" s="1599"/>
      <c r="BE502" s="1599"/>
      <c r="BF502" s="1599"/>
      <c r="BG502" s="1599"/>
      <c r="BH502" s="1599"/>
      <c r="BI502" s="1599"/>
      <c r="BJ502" s="1599"/>
      <c r="BK502" s="1599"/>
      <c r="BL502" s="1599"/>
      <c r="BM502" s="1599"/>
      <c r="BN502" s="1599"/>
      <c r="BO502" s="1599"/>
      <c r="BP502" s="1599"/>
      <c r="BQ502" s="1599"/>
      <c r="BR502" s="1599"/>
      <c r="BS502" s="1599"/>
      <c r="BT502" s="1600"/>
      <c r="BU502" s="458"/>
      <c r="BV502" s="458"/>
      <c r="BW502" s="458"/>
      <c r="BX502" s="458"/>
      <c r="BY502" s="458"/>
      <c r="BZ502" s="458"/>
      <c r="CA502" s="458"/>
      <c r="CB502" s="458"/>
      <c r="CC502" s="458"/>
      <c r="CD502" s="458"/>
      <c r="CE502" s="458"/>
      <c r="CF502" s="460"/>
      <c r="CH502" s="431"/>
      <c r="CS502" s="449"/>
      <c r="CT502" s="433"/>
      <c r="CU502" s="433"/>
      <c r="CV502" s="433"/>
      <c r="CW502" s="433"/>
      <c r="CX502" s="433"/>
      <c r="CY502" s="433"/>
      <c r="CZ502" s="433"/>
      <c r="DA502" s="433"/>
      <c r="DB502" s="433"/>
      <c r="DC502" s="433"/>
      <c r="DD502" s="433"/>
      <c r="DE502" s="1598"/>
      <c r="DF502" s="1599"/>
      <c r="DG502" s="1599"/>
      <c r="DH502" s="1599"/>
      <c r="DI502" s="1599"/>
      <c r="DJ502" s="1599"/>
      <c r="DK502" s="1599"/>
      <c r="DL502" s="1599"/>
      <c r="DM502" s="1599"/>
      <c r="DN502" s="1599"/>
      <c r="DO502" s="1599"/>
      <c r="DP502" s="1599"/>
      <c r="DQ502" s="1599"/>
      <c r="DR502" s="1599"/>
      <c r="DS502" s="1599"/>
      <c r="DT502" s="1599"/>
      <c r="DU502" s="1599"/>
      <c r="DV502" s="1599"/>
      <c r="DW502" s="1599"/>
      <c r="DX502" s="1599"/>
      <c r="DY502" s="1599"/>
      <c r="DZ502" s="1599"/>
      <c r="EA502" s="1599"/>
      <c r="EB502" s="1599"/>
      <c r="EC502" s="1599"/>
      <c r="ED502" s="1599"/>
      <c r="EE502" s="1599"/>
      <c r="EF502" s="1599"/>
      <c r="EG502" s="1599"/>
      <c r="EH502" s="1599"/>
      <c r="EI502" s="1599"/>
      <c r="EJ502" s="1599"/>
      <c r="EK502" s="1599"/>
      <c r="EL502" s="1599"/>
      <c r="EM502" s="1599"/>
      <c r="EN502" s="1599"/>
      <c r="EO502" s="1599"/>
      <c r="EP502" s="1599"/>
      <c r="EQ502" s="1599"/>
      <c r="ER502" s="1599"/>
      <c r="ES502" s="1599"/>
      <c r="ET502" s="1599"/>
      <c r="EU502" s="1599"/>
      <c r="EV502" s="1599"/>
      <c r="EW502" s="1599"/>
      <c r="EX502" s="1599"/>
      <c r="EY502" s="1599"/>
      <c r="EZ502" s="1599"/>
      <c r="FA502" s="1599"/>
      <c r="FB502" s="1599"/>
      <c r="FC502" s="1599"/>
      <c r="FD502" s="1599"/>
      <c r="FE502" s="1599"/>
      <c r="FF502" s="1599"/>
      <c r="FG502" s="1599"/>
      <c r="FH502" s="1599"/>
      <c r="FI502" s="1599"/>
      <c r="FJ502" s="1600"/>
      <c r="FK502" s="458"/>
      <c r="FL502" s="458"/>
      <c r="FM502" s="458"/>
      <c r="FN502" s="458"/>
      <c r="FO502" s="458"/>
      <c r="FP502" s="458"/>
      <c r="FQ502" s="458"/>
      <c r="FR502" s="458"/>
      <c r="FS502" s="458"/>
      <c r="FT502" s="458"/>
      <c r="FU502" s="458"/>
      <c r="FV502" s="460"/>
    </row>
    <row r="503" spans="3:178" ht="3.75" customHeight="1" x14ac:dyDescent="0.15">
      <c r="C503" s="449"/>
      <c r="D503" s="433"/>
      <c r="E503" s="433"/>
      <c r="F503" s="433"/>
      <c r="G503" s="433"/>
      <c r="H503" s="433"/>
      <c r="I503" s="433"/>
      <c r="J503" s="433"/>
      <c r="K503" s="433"/>
      <c r="L503" s="433"/>
      <c r="M503" s="433"/>
      <c r="N503" s="433"/>
      <c r="O503" s="1598"/>
      <c r="P503" s="1599"/>
      <c r="Q503" s="1599"/>
      <c r="R503" s="1599"/>
      <c r="S503" s="1599"/>
      <c r="T503" s="1599"/>
      <c r="U503" s="1599"/>
      <c r="V503" s="1599"/>
      <c r="W503" s="1599"/>
      <c r="X503" s="1599"/>
      <c r="Y503" s="1599"/>
      <c r="Z503" s="1599"/>
      <c r="AA503" s="1599"/>
      <c r="AB503" s="1599"/>
      <c r="AC503" s="1599"/>
      <c r="AD503" s="1599"/>
      <c r="AE503" s="1599"/>
      <c r="AF503" s="1599"/>
      <c r="AG503" s="1599"/>
      <c r="AH503" s="1599"/>
      <c r="AI503" s="1599"/>
      <c r="AJ503" s="1599"/>
      <c r="AK503" s="1599"/>
      <c r="AL503" s="1599"/>
      <c r="AM503" s="1599"/>
      <c r="AN503" s="1599"/>
      <c r="AO503" s="1599"/>
      <c r="AP503" s="1599"/>
      <c r="AQ503" s="1599"/>
      <c r="AR503" s="1599"/>
      <c r="AS503" s="1599"/>
      <c r="AT503" s="1599"/>
      <c r="AU503" s="1599"/>
      <c r="AV503" s="1599"/>
      <c r="AW503" s="1599"/>
      <c r="AX503" s="1599"/>
      <c r="AY503" s="1599"/>
      <c r="AZ503" s="1599"/>
      <c r="BA503" s="1599"/>
      <c r="BB503" s="1599"/>
      <c r="BC503" s="1599"/>
      <c r="BD503" s="1599"/>
      <c r="BE503" s="1599"/>
      <c r="BF503" s="1599"/>
      <c r="BG503" s="1599"/>
      <c r="BH503" s="1599"/>
      <c r="BI503" s="1599"/>
      <c r="BJ503" s="1599"/>
      <c r="BK503" s="1599"/>
      <c r="BL503" s="1599"/>
      <c r="BM503" s="1599"/>
      <c r="BN503" s="1599"/>
      <c r="BO503" s="1599"/>
      <c r="BP503" s="1599"/>
      <c r="BQ503" s="1599"/>
      <c r="BR503" s="1599"/>
      <c r="BS503" s="1599"/>
      <c r="BT503" s="1600"/>
      <c r="BU503" s="458"/>
      <c r="BV503" s="458"/>
      <c r="BW503" s="458"/>
      <c r="BX503" s="458"/>
      <c r="BY503" s="458"/>
      <c r="BZ503" s="458"/>
      <c r="CA503" s="458"/>
      <c r="CB503" s="458"/>
      <c r="CC503" s="458"/>
      <c r="CD503" s="458"/>
      <c r="CE503" s="458"/>
      <c r="CF503" s="460"/>
      <c r="CH503" s="431"/>
      <c r="CS503" s="449"/>
      <c r="CT503" s="433"/>
      <c r="CU503" s="433"/>
      <c r="CV503" s="433"/>
      <c r="CW503" s="433"/>
      <c r="CX503" s="433"/>
      <c r="CY503" s="433"/>
      <c r="CZ503" s="433"/>
      <c r="DA503" s="433"/>
      <c r="DB503" s="433"/>
      <c r="DC503" s="433"/>
      <c r="DD503" s="433"/>
      <c r="DE503" s="1598"/>
      <c r="DF503" s="1599"/>
      <c r="DG503" s="1599"/>
      <c r="DH503" s="1599"/>
      <c r="DI503" s="1599"/>
      <c r="DJ503" s="1599"/>
      <c r="DK503" s="1599"/>
      <c r="DL503" s="1599"/>
      <c r="DM503" s="1599"/>
      <c r="DN503" s="1599"/>
      <c r="DO503" s="1599"/>
      <c r="DP503" s="1599"/>
      <c r="DQ503" s="1599"/>
      <c r="DR503" s="1599"/>
      <c r="DS503" s="1599"/>
      <c r="DT503" s="1599"/>
      <c r="DU503" s="1599"/>
      <c r="DV503" s="1599"/>
      <c r="DW503" s="1599"/>
      <c r="DX503" s="1599"/>
      <c r="DY503" s="1599"/>
      <c r="DZ503" s="1599"/>
      <c r="EA503" s="1599"/>
      <c r="EB503" s="1599"/>
      <c r="EC503" s="1599"/>
      <c r="ED503" s="1599"/>
      <c r="EE503" s="1599"/>
      <c r="EF503" s="1599"/>
      <c r="EG503" s="1599"/>
      <c r="EH503" s="1599"/>
      <c r="EI503" s="1599"/>
      <c r="EJ503" s="1599"/>
      <c r="EK503" s="1599"/>
      <c r="EL503" s="1599"/>
      <c r="EM503" s="1599"/>
      <c r="EN503" s="1599"/>
      <c r="EO503" s="1599"/>
      <c r="EP503" s="1599"/>
      <c r="EQ503" s="1599"/>
      <c r="ER503" s="1599"/>
      <c r="ES503" s="1599"/>
      <c r="ET503" s="1599"/>
      <c r="EU503" s="1599"/>
      <c r="EV503" s="1599"/>
      <c r="EW503" s="1599"/>
      <c r="EX503" s="1599"/>
      <c r="EY503" s="1599"/>
      <c r="EZ503" s="1599"/>
      <c r="FA503" s="1599"/>
      <c r="FB503" s="1599"/>
      <c r="FC503" s="1599"/>
      <c r="FD503" s="1599"/>
      <c r="FE503" s="1599"/>
      <c r="FF503" s="1599"/>
      <c r="FG503" s="1599"/>
      <c r="FH503" s="1599"/>
      <c r="FI503" s="1599"/>
      <c r="FJ503" s="1600"/>
      <c r="FK503" s="458"/>
      <c r="FL503" s="458"/>
      <c r="FM503" s="458"/>
      <c r="FN503" s="458"/>
      <c r="FO503" s="458"/>
      <c r="FP503" s="458"/>
      <c r="FQ503" s="458"/>
      <c r="FR503" s="458"/>
      <c r="FS503" s="458"/>
      <c r="FT503" s="458"/>
      <c r="FU503" s="458"/>
      <c r="FV503" s="460"/>
    </row>
    <row r="504" spans="3:178" ht="3.75" customHeight="1" x14ac:dyDescent="0.15">
      <c r="C504" s="449"/>
      <c r="D504" s="433"/>
      <c r="E504" s="433"/>
      <c r="F504" s="433"/>
      <c r="G504" s="433"/>
      <c r="H504" s="433"/>
      <c r="I504" s="433"/>
      <c r="J504" s="433"/>
      <c r="K504" s="433"/>
      <c r="L504" s="433"/>
      <c r="M504" s="433"/>
      <c r="N504" s="433"/>
      <c r="O504" s="1598"/>
      <c r="P504" s="1599"/>
      <c r="Q504" s="1599"/>
      <c r="R504" s="1599"/>
      <c r="S504" s="1599"/>
      <c r="T504" s="1599"/>
      <c r="U504" s="1599"/>
      <c r="V504" s="1599"/>
      <c r="W504" s="1599"/>
      <c r="X504" s="1599"/>
      <c r="Y504" s="1599"/>
      <c r="Z504" s="1599"/>
      <c r="AA504" s="1599"/>
      <c r="AB504" s="1599"/>
      <c r="AC504" s="1599"/>
      <c r="AD504" s="1599"/>
      <c r="AE504" s="1599"/>
      <c r="AF504" s="1599"/>
      <c r="AG504" s="1599"/>
      <c r="AH504" s="1599"/>
      <c r="AI504" s="1599"/>
      <c r="AJ504" s="1599"/>
      <c r="AK504" s="1599"/>
      <c r="AL504" s="1599"/>
      <c r="AM504" s="1599"/>
      <c r="AN504" s="1599"/>
      <c r="AO504" s="1599"/>
      <c r="AP504" s="1599"/>
      <c r="AQ504" s="1599"/>
      <c r="AR504" s="1599"/>
      <c r="AS504" s="1599"/>
      <c r="AT504" s="1599"/>
      <c r="AU504" s="1599"/>
      <c r="AV504" s="1599"/>
      <c r="AW504" s="1599"/>
      <c r="AX504" s="1599"/>
      <c r="AY504" s="1599"/>
      <c r="AZ504" s="1599"/>
      <c r="BA504" s="1599"/>
      <c r="BB504" s="1599"/>
      <c r="BC504" s="1599"/>
      <c r="BD504" s="1599"/>
      <c r="BE504" s="1599"/>
      <c r="BF504" s="1599"/>
      <c r="BG504" s="1599"/>
      <c r="BH504" s="1599"/>
      <c r="BI504" s="1599"/>
      <c r="BJ504" s="1599"/>
      <c r="BK504" s="1599"/>
      <c r="BL504" s="1599"/>
      <c r="BM504" s="1599"/>
      <c r="BN504" s="1599"/>
      <c r="BO504" s="1599"/>
      <c r="BP504" s="1599"/>
      <c r="BQ504" s="1599"/>
      <c r="BR504" s="1599"/>
      <c r="BS504" s="1599"/>
      <c r="BT504" s="1600"/>
      <c r="BU504" s="458"/>
      <c r="BV504" s="458"/>
      <c r="BW504" s="458"/>
      <c r="BX504" s="458"/>
      <c r="BY504" s="458"/>
      <c r="BZ504" s="458"/>
      <c r="CA504" s="458"/>
      <c r="CB504" s="458"/>
      <c r="CC504" s="458"/>
      <c r="CD504" s="458"/>
      <c r="CE504" s="458"/>
      <c r="CF504" s="460"/>
      <c r="CH504" s="431"/>
      <c r="CS504" s="449"/>
      <c r="CT504" s="433"/>
      <c r="CU504" s="433"/>
      <c r="CV504" s="433"/>
      <c r="CW504" s="433"/>
      <c r="CX504" s="433"/>
      <c r="CY504" s="433"/>
      <c r="CZ504" s="433"/>
      <c r="DA504" s="433"/>
      <c r="DB504" s="433"/>
      <c r="DC504" s="433"/>
      <c r="DD504" s="433"/>
      <c r="DE504" s="1598"/>
      <c r="DF504" s="1599"/>
      <c r="DG504" s="1599"/>
      <c r="DH504" s="1599"/>
      <c r="DI504" s="1599"/>
      <c r="DJ504" s="1599"/>
      <c r="DK504" s="1599"/>
      <c r="DL504" s="1599"/>
      <c r="DM504" s="1599"/>
      <c r="DN504" s="1599"/>
      <c r="DO504" s="1599"/>
      <c r="DP504" s="1599"/>
      <c r="DQ504" s="1599"/>
      <c r="DR504" s="1599"/>
      <c r="DS504" s="1599"/>
      <c r="DT504" s="1599"/>
      <c r="DU504" s="1599"/>
      <c r="DV504" s="1599"/>
      <c r="DW504" s="1599"/>
      <c r="DX504" s="1599"/>
      <c r="DY504" s="1599"/>
      <c r="DZ504" s="1599"/>
      <c r="EA504" s="1599"/>
      <c r="EB504" s="1599"/>
      <c r="EC504" s="1599"/>
      <c r="ED504" s="1599"/>
      <c r="EE504" s="1599"/>
      <c r="EF504" s="1599"/>
      <c r="EG504" s="1599"/>
      <c r="EH504" s="1599"/>
      <c r="EI504" s="1599"/>
      <c r="EJ504" s="1599"/>
      <c r="EK504" s="1599"/>
      <c r="EL504" s="1599"/>
      <c r="EM504" s="1599"/>
      <c r="EN504" s="1599"/>
      <c r="EO504" s="1599"/>
      <c r="EP504" s="1599"/>
      <c r="EQ504" s="1599"/>
      <c r="ER504" s="1599"/>
      <c r="ES504" s="1599"/>
      <c r="ET504" s="1599"/>
      <c r="EU504" s="1599"/>
      <c r="EV504" s="1599"/>
      <c r="EW504" s="1599"/>
      <c r="EX504" s="1599"/>
      <c r="EY504" s="1599"/>
      <c r="EZ504" s="1599"/>
      <c r="FA504" s="1599"/>
      <c r="FB504" s="1599"/>
      <c r="FC504" s="1599"/>
      <c r="FD504" s="1599"/>
      <c r="FE504" s="1599"/>
      <c r="FF504" s="1599"/>
      <c r="FG504" s="1599"/>
      <c r="FH504" s="1599"/>
      <c r="FI504" s="1599"/>
      <c r="FJ504" s="1600"/>
      <c r="FK504" s="458"/>
      <c r="FL504" s="458"/>
      <c r="FM504" s="458"/>
      <c r="FN504" s="458"/>
      <c r="FO504" s="458"/>
      <c r="FP504" s="458"/>
      <c r="FQ504" s="458"/>
      <c r="FR504" s="458"/>
      <c r="FS504" s="458"/>
      <c r="FT504" s="458"/>
      <c r="FU504" s="458"/>
      <c r="FV504" s="460"/>
    </row>
    <row r="505" spans="3:178" ht="3.75" customHeight="1" x14ac:dyDescent="0.15">
      <c r="C505" s="449"/>
      <c r="D505" s="433"/>
      <c r="E505" s="433"/>
      <c r="F505" s="433"/>
      <c r="G505" s="433"/>
      <c r="H505" s="433"/>
      <c r="I505" s="433"/>
      <c r="J505" s="433"/>
      <c r="K505" s="433"/>
      <c r="L505" s="433"/>
      <c r="M505" s="433"/>
      <c r="N505" s="433"/>
      <c r="O505" s="1598"/>
      <c r="P505" s="1599"/>
      <c r="Q505" s="1599"/>
      <c r="R505" s="1599"/>
      <c r="S505" s="1599"/>
      <c r="T505" s="1599"/>
      <c r="U505" s="1599"/>
      <c r="V505" s="1599"/>
      <c r="W505" s="1599"/>
      <c r="X505" s="1599"/>
      <c r="Y505" s="1599"/>
      <c r="Z505" s="1599"/>
      <c r="AA505" s="1599"/>
      <c r="AB505" s="1599"/>
      <c r="AC505" s="1599"/>
      <c r="AD505" s="1599"/>
      <c r="AE505" s="1599"/>
      <c r="AF505" s="1599"/>
      <c r="AG505" s="1599"/>
      <c r="AH505" s="1599"/>
      <c r="AI505" s="1599"/>
      <c r="AJ505" s="1599"/>
      <c r="AK505" s="1599"/>
      <c r="AL505" s="1599"/>
      <c r="AM505" s="1599"/>
      <c r="AN505" s="1599"/>
      <c r="AO505" s="1599"/>
      <c r="AP505" s="1599"/>
      <c r="AQ505" s="1599"/>
      <c r="AR505" s="1599"/>
      <c r="AS505" s="1599"/>
      <c r="AT505" s="1599"/>
      <c r="AU505" s="1599"/>
      <c r="AV505" s="1599"/>
      <c r="AW505" s="1599"/>
      <c r="AX505" s="1599"/>
      <c r="AY505" s="1599"/>
      <c r="AZ505" s="1599"/>
      <c r="BA505" s="1599"/>
      <c r="BB505" s="1599"/>
      <c r="BC505" s="1599"/>
      <c r="BD505" s="1599"/>
      <c r="BE505" s="1599"/>
      <c r="BF505" s="1599"/>
      <c r="BG505" s="1599"/>
      <c r="BH505" s="1599"/>
      <c r="BI505" s="1599"/>
      <c r="BJ505" s="1599"/>
      <c r="BK505" s="1599"/>
      <c r="BL505" s="1599"/>
      <c r="BM505" s="1599"/>
      <c r="BN505" s="1599"/>
      <c r="BO505" s="1599"/>
      <c r="BP505" s="1599"/>
      <c r="BQ505" s="1599"/>
      <c r="BR505" s="1599"/>
      <c r="BS505" s="1599"/>
      <c r="BT505" s="1600"/>
      <c r="BU505" s="458"/>
      <c r="BV505" s="458"/>
      <c r="BW505" s="458"/>
      <c r="BX505" s="458"/>
      <c r="BY505" s="458"/>
      <c r="BZ505" s="458"/>
      <c r="CA505" s="458"/>
      <c r="CB505" s="458"/>
      <c r="CC505" s="458"/>
      <c r="CD505" s="458"/>
      <c r="CE505" s="458"/>
      <c r="CF505" s="460"/>
      <c r="CH505" s="431"/>
      <c r="CS505" s="449"/>
      <c r="CT505" s="433"/>
      <c r="CU505" s="433"/>
      <c r="CV505" s="433"/>
      <c r="CW505" s="433"/>
      <c r="CX505" s="433"/>
      <c r="CY505" s="433"/>
      <c r="CZ505" s="433"/>
      <c r="DA505" s="433"/>
      <c r="DB505" s="433"/>
      <c r="DC505" s="433"/>
      <c r="DD505" s="433"/>
      <c r="DE505" s="1598"/>
      <c r="DF505" s="1599"/>
      <c r="DG505" s="1599"/>
      <c r="DH505" s="1599"/>
      <c r="DI505" s="1599"/>
      <c r="DJ505" s="1599"/>
      <c r="DK505" s="1599"/>
      <c r="DL505" s="1599"/>
      <c r="DM505" s="1599"/>
      <c r="DN505" s="1599"/>
      <c r="DO505" s="1599"/>
      <c r="DP505" s="1599"/>
      <c r="DQ505" s="1599"/>
      <c r="DR505" s="1599"/>
      <c r="DS505" s="1599"/>
      <c r="DT505" s="1599"/>
      <c r="DU505" s="1599"/>
      <c r="DV505" s="1599"/>
      <c r="DW505" s="1599"/>
      <c r="DX505" s="1599"/>
      <c r="DY505" s="1599"/>
      <c r="DZ505" s="1599"/>
      <c r="EA505" s="1599"/>
      <c r="EB505" s="1599"/>
      <c r="EC505" s="1599"/>
      <c r="ED505" s="1599"/>
      <c r="EE505" s="1599"/>
      <c r="EF505" s="1599"/>
      <c r="EG505" s="1599"/>
      <c r="EH505" s="1599"/>
      <c r="EI505" s="1599"/>
      <c r="EJ505" s="1599"/>
      <c r="EK505" s="1599"/>
      <c r="EL505" s="1599"/>
      <c r="EM505" s="1599"/>
      <c r="EN505" s="1599"/>
      <c r="EO505" s="1599"/>
      <c r="EP505" s="1599"/>
      <c r="EQ505" s="1599"/>
      <c r="ER505" s="1599"/>
      <c r="ES505" s="1599"/>
      <c r="ET505" s="1599"/>
      <c r="EU505" s="1599"/>
      <c r="EV505" s="1599"/>
      <c r="EW505" s="1599"/>
      <c r="EX505" s="1599"/>
      <c r="EY505" s="1599"/>
      <c r="EZ505" s="1599"/>
      <c r="FA505" s="1599"/>
      <c r="FB505" s="1599"/>
      <c r="FC505" s="1599"/>
      <c r="FD505" s="1599"/>
      <c r="FE505" s="1599"/>
      <c r="FF505" s="1599"/>
      <c r="FG505" s="1599"/>
      <c r="FH505" s="1599"/>
      <c r="FI505" s="1599"/>
      <c r="FJ505" s="1600"/>
      <c r="FK505" s="458"/>
      <c r="FL505" s="458"/>
      <c r="FM505" s="458"/>
      <c r="FN505" s="458"/>
      <c r="FO505" s="458"/>
      <c r="FP505" s="458"/>
      <c r="FQ505" s="458"/>
      <c r="FR505" s="458"/>
      <c r="FS505" s="458"/>
      <c r="FT505" s="458"/>
      <c r="FU505" s="458"/>
      <c r="FV505" s="460"/>
    </row>
    <row r="506" spans="3:178" ht="3.75" customHeight="1" x14ac:dyDescent="0.15">
      <c r="C506" s="449"/>
      <c r="D506" s="433"/>
      <c r="E506" s="433"/>
      <c r="F506" s="433"/>
      <c r="G506" s="433"/>
      <c r="H506" s="433"/>
      <c r="I506" s="433"/>
      <c r="J506" s="433"/>
      <c r="K506" s="433"/>
      <c r="L506" s="433"/>
      <c r="M506" s="433"/>
      <c r="N506" s="433"/>
      <c r="O506" s="1598"/>
      <c r="P506" s="1599"/>
      <c r="Q506" s="1599"/>
      <c r="R506" s="1599"/>
      <c r="S506" s="1599"/>
      <c r="T506" s="1599"/>
      <c r="U506" s="1599"/>
      <c r="V506" s="1599"/>
      <c r="W506" s="1599"/>
      <c r="X506" s="1599"/>
      <c r="Y506" s="1599"/>
      <c r="Z506" s="1599"/>
      <c r="AA506" s="1599"/>
      <c r="AB506" s="1599"/>
      <c r="AC506" s="1599"/>
      <c r="AD506" s="1599"/>
      <c r="AE506" s="1599"/>
      <c r="AF506" s="1599"/>
      <c r="AG506" s="1599"/>
      <c r="AH506" s="1599"/>
      <c r="AI506" s="1599"/>
      <c r="AJ506" s="1599"/>
      <c r="AK506" s="1599"/>
      <c r="AL506" s="1599"/>
      <c r="AM506" s="1599"/>
      <c r="AN506" s="1599"/>
      <c r="AO506" s="1599"/>
      <c r="AP506" s="1599"/>
      <c r="AQ506" s="1599"/>
      <c r="AR506" s="1599"/>
      <c r="AS506" s="1599"/>
      <c r="AT506" s="1599"/>
      <c r="AU506" s="1599"/>
      <c r="AV506" s="1599"/>
      <c r="AW506" s="1599"/>
      <c r="AX506" s="1599"/>
      <c r="AY506" s="1599"/>
      <c r="AZ506" s="1599"/>
      <c r="BA506" s="1599"/>
      <c r="BB506" s="1599"/>
      <c r="BC506" s="1599"/>
      <c r="BD506" s="1599"/>
      <c r="BE506" s="1599"/>
      <c r="BF506" s="1599"/>
      <c r="BG506" s="1599"/>
      <c r="BH506" s="1599"/>
      <c r="BI506" s="1599"/>
      <c r="BJ506" s="1599"/>
      <c r="BK506" s="1599"/>
      <c r="BL506" s="1599"/>
      <c r="BM506" s="1599"/>
      <c r="BN506" s="1599"/>
      <c r="BO506" s="1599"/>
      <c r="BP506" s="1599"/>
      <c r="BQ506" s="1599"/>
      <c r="BR506" s="1599"/>
      <c r="BS506" s="1599"/>
      <c r="BT506" s="1600"/>
      <c r="BU506" s="458"/>
      <c r="BV506" s="458"/>
      <c r="BW506" s="458"/>
      <c r="BX506" s="458"/>
      <c r="BY506" s="458"/>
      <c r="BZ506" s="458"/>
      <c r="CA506" s="458"/>
      <c r="CB506" s="458"/>
      <c r="CC506" s="458"/>
      <c r="CD506" s="458"/>
      <c r="CE506" s="458"/>
      <c r="CF506" s="460"/>
      <c r="CH506" s="431"/>
      <c r="CS506" s="449"/>
      <c r="CT506" s="433"/>
      <c r="CU506" s="433"/>
      <c r="CV506" s="433"/>
      <c r="CW506" s="433"/>
      <c r="CX506" s="433"/>
      <c r="CY506" s="433"/>
      <c r="CZ506" s="433"/>
      <c r="DA506" s="433"/>
      <c r="DB506" s="433"/>
      <c r="DC506" s="433"/>
      <c r="DD506" s="433"/>
      <c r="DE506" s="1598"/>
      <c r="DF506" s="1599"/>
      <c r="DG506" s="1599"/>
      <c r="DH506" s="1599"/>
      <c r="DI506" s="1599"/>
      <c r="DJ506" s="1599"/>
      <c r="DK506" s="1599"/>
      <c r="DL506" s="1599"/>
      <c r="DM506" s="1599"/>
      <c r="DN506" s="1599"/>
      <c r="DO506" s="1599"/>
      <c r="DP506" s="1599"/>
      <c r="DQ506" s="1599"/>
      <c r="DR506" s="1599"/>
      <c r="DS506" s="1599"/>
      <c r="DT506" s="1599"/>
      <c r="DU506" s="1599"/>
      <c r="DV506" s="1599"/>
      <c r="DW506" s="1599"/>
      <c r="DX506" s="1599"/>
      <c r="DY506" s="1599"/>
      <c r="DZ506" s="1599"/>
      <c r="EA506" s="1599"/>
      <c r="EB506" s="1599"/>
      <c r="EC506" s="1599"/>
      <c r="ED506" s="1599"/>
      <c r="EE506" s="1599"/>
      <c r="EF506" s="1599"/>
      <c r="EG506" s="1599"/>
      <c r="EH506" s="1599"/>
      <c r="EI506" s="1599"/>
      <c r="EJ506" s="1599"/>
      <c r="EK506" s="1599"/>
      <c r="EL506" s="1599"/>
      <c r="EM506" s="1599"/>
      <c r="EN506" s="1599"/>
      <c r="EO506" s="1599"/>
      <c r="EP506" s="1599"/>
      <c r="EQ506" s="1599"/>
      <c r="ER506" s="1599"/>
      <c r="ES506" s="1599"/>
      <c r="ET506" s="1599"/>
      <c r="EU506" s="1599"/>
      <c r="EV506" s="1599"/>
      <c r="EW506" s="1599"/>
      <c r="EX506" s="1599"/>
      <c r="EY506" s="1599"/>
      <c r="EZ506" s="1599"/>
      <c r="FA506" s="1599"/>
      <c r="FB506" s="1599"/>
      <c r="FC506" s="1599"/>
      <c r="FD506" s="1599"/>
      <c r="FE506" s="1599"/>
      <c r="FF506" s="1599"/>
      <c r="FG506" s="1599"/>
      <c r="FH506" s="1599"/>
      <c r="FI506" s="1599"/>
      <c r="FJ506" s="1600"/>
      <c r="FK506" s="458"/>
      <c r="FL506" s="458"/>
      <c r="FM506" s="458"/>
      <c r="FN506" s="458"/>
      <c r="FO506" s="458"/>
      <c r="FP506" s="458"/>
      <c r="FQ506" s="458"/>
      <c r="FR506" s="458"/>
      <c r="FS506" s="458"/>
      <c r="FT506" s="458"/>
      <c r="FU506" s="458"/>
      <c r="FV506" s="460"/>
    </row>
    <row r="507" spans="3:178" ht="3.75" customHeight="1" x14ac:dyDescent="0.15">
      <c r="C507" s="449"/>
      <c r="D507" s="433"/>
      <c r="E507" s="433"/>
      <c r="F507" s="433"/>
      <c r="G507" s="433"/>
      <c r="H507" s="433"/>
      <c r="I507" s="433"/>
      <c r="J507" s="433"/>
      <c r="K507" s="433"/>
      <c r="L507" s="433"/>
      <c r="M507" s="433"/>
      <c r="N507" s="433"/>
      <c r="O507" s="1598"/>
      <c r="P507" s="1599"/>
      <c r="Q507" s="1599"/>
      <c r="R507" s="1599"/>
      <c r="S507" s="1599"/>
      <c r="T507" s="1599"/>
      <c r="U507" s="1599"/>
      <c r="V507" s="1599"/>
      <c r="W507" s="1599"/>
      <c r="X507" s="1599"/>
      <c r="Y507" s="1599"/>
      <c r="Z507" s="1599"/>
      <c r="AA507" s="1599"/>
      <c r="AB507" s="1599"/>
      <c r="AC507" s="1599"/>
      <c r="AD507" s="1599"/>
      <c r="AE507" s="1599"/>
      <c r="AF507" s="1599"/>
      <c r="AG507" s="1599"/>
      <c r="AH507" s="1599"/>
      <c r="AI507" s="1599"/>
      <c r="AJ507" s="1599"/>
      <c r="AK507" s="1599"/>
      <c r="AL507" s="1599"/>
      <c r="AM507" s="1599"/>
      <c r="AN507" s="1599"/>
      <c r="AO507" s="1599"/>
      <c r="AP507" s="1599"/>
      <c r="AQ507" s="1599"/>
      <c r="AR507" s="1599"/>
      <c r="AS507" s="1599"/>
      <c r="AT507" s="1599"/>
      <c r="AU507" s="1599"/>
      <c r="AV507" s="1599"/>
      <c r="AW507" s="1599"/>
      <c r="AX507" s="1599"/>
      <c r="AY507" s="1599"/>
      <c r="AZ507" s="1599"/>
      <c r="BA507" s="1599"/>
      <c r="BB507" s="1599"/>
      <c r="BC507" s="1599"/>
      <c r="BD507" s="1599"/>
      <c r="BE507" s="1599"/>
      <c r="BF507" s="1599"/>
      <c r="BG507" s="1599"/>
      <c r="BH507" s="1599"/>
      <c r="BI507" s="1599"/>
      <c r="BJ507" s="1599"/>
      <c r="BK507" s="1599"/>
      <c r="BL507" s="1599"/>
      <c r="BM507" s="1599"/>
      <c r="BN507" s="1599"/>
      <c r="BO507" s="1599"/>
      <c r="BP507" s="1599"/>
      <c r="BQ507" s="1599"/>
      <c r="BR507" s="1599"/>
      <c r="BS507" s="1599"/>
      <c r="BT507" s="1600"/>
      <c r="BU507" s="458"/>
      <c r="BV507" s="458"/>
      <c r="BW507" s="458"/>
      <c r="BX507" s="458"/>
      <c r="BY507" s="458"/>
      <c r="BZ507" s="458"/>
      <c r="CA507" s="458"/>
      <c r="CB507" s="458"/>
      <c r="CC507" s="458"/>
      <c r="CD507" s="458"/>
      <c r="CE507" s="458"/>
      <c r="CF507" s="460"/>
      <c r="CH507" s="431"/>
      <c r="CS507" s="449"/>
      <c r="CT507" s="433"/>
      <c r="CU507" s="433"/>
      <c r="CV507" s="433"/>
      <c r="CW507" s="433"/>
      <c r="CX507" s="433"/>
      <c r="CY507" s="433"/>
      <c r="CZ507" s="433"/>
      <c r="DA507" s="433"/>
      <c r="DB507" s="433"/>
      <c r="DC507" s="433"/>
      <c r="DD507" s="433"/>
      <c r="DE507" s="1598"/>
      <c r="DF507" s="1599"/>
      <c r="DG507" s="1599"/>
      <c r="DH507" s="1599"/>
      <c r="DI507" s="1599"/>
      <c r="DJ507" s="1599"/>
      <c r="DK507" s="1599"/>
      <c r="DL507" s="1599"/>
      <c r="DM507" s="1599"/>
      <c r="DN507" s="1599"/>
      <c r="DO507" s="1599"/>
      <c r="DP507" s="1599"/>
      <c r="DQ507" s="1599"/>
      <c r="DR507" s="1599"/>
      <c r="DS507" s="1599"/>
      <c r="DT507" s="1599"/>
      <c r="DU507" s="1599"/>
      <c r="DV507" s="1599"/>
      <c r="DW507" s="1599"/>
      <c r="DX507" s="1599"/>
      <c r="DY507" s="1599"/>
      <c r="DZ507" s="1599"/>
      <c r="EA507" s="1599"/>
      <c r="EB507" s="1599"/>
      <c r="EC507" s="1599"/>
      <c r="ED507" s="1599"/>
      <c r="EE507" s="1599"/>
      <c r="EF507" s="1599"/>
      <c r="EG507" s="1599"/>
      <c r="EH507" s="1599"/>
      <c r="EI507" s="1599"/>
      <c r="EJ507" s="1599"/>
      <c r="EK507" s="1599"/>
      <c r="EL507" s="1599"/>
      <c r="EM507" s="1599"/>
      <c r="EN507" s="1599"/>
      <c r="EO507" s="1599"/>
      <c r="EP507" s="1599"/>
      <c r="EQ507" s="1599"/>
      <c r="ER507" s="1599"/>
      <c r="ES507" s="1599"/>
      <c r="ET507" s="1599"/>
      <c r="EU507" s="1599"/>
      <c r="EV507" s="1599"/>
      <c r="EW507" s="1599"/>
      <c r="EX507" s="1599"/>
      <c r="EY507" s="1599"/>
      <c r="EZ507" s="1599"/>
      <c r="FA507" s="1599"/>
      <c r="FB507" s="1599"/>
      <c r="FC507" s="1599"/>
      <c r="FD507" s="1599"/>
      <c r="FE507" s="1599"/>
      <c r="FF507" s="1599"/>
      <c r="FG507" s="1599"/>
      <c r="FH507" s="1599"/>
      <c r="FI507" s="1599"/>
      <c r="FJ507" s="1600"/>
      <c r="FK507" s="458"/>
      <c r="FL507" s="458"/>
      <c r="FM507" s="458"/>
      <c r="FN507" s="458"/>
      <c r="FO507" s="458"/>
      <c r="FP507" s="458"/>
      <c r="FQ507" s="458"/>
      <c r="FR507" s="458"/>
      <c r="FS507" s="458"/>
      <c r="FT507" s="458"/>
      <c r="FU507" s="458"/>
      <c r="FV507" s="460"/>
    </row>
    <row r="508" spans="3:178" ht="3.75" customHeight="1" x14ac:dyDescent="0.15">
      <c r="C508" s="449"/>
      <c r="D508" s="433"/>
      <c r="E508" s="433"/>
      <c r="F508" s="433"/>
      <c r="G508" s="433"/>
      <c r="H508" s="433"/>
      <c r="I508" s="433"/>
      <c r="J508" s="433"/>
      <c r="K508" s="433"/>
      <c r="L508" s="433"/>
      <c r="M508" s="433"/>
      <c r="N508" s="433"/>
      <c r="O508" s="1598"/>
      <c r="P508" s="1599"/>
      <c r="Q508" s="1599"/>
      <c r="R508" s="1599"/>
      <c r="S508" s="1599"/>
      <c r="T508" s="1599"/>
      <c r="U508" s="1599"/>
      <c r="V508" s="1599"/>
      <c r="W508" s="1599"/>
      <c r="X508" s="1599"/>
      <c r="Y508" s="1599"/>
      <c r="Z508" s="1599"/>
      <c r="AA508" s="1599"/>
      <c r="AB508" s="1599"/>
      <c r="AC508" s="1599"/>
      <c r="AD508" s="1599"/>
      <c r="AE508" s="1599"/>
      <c r="AF508" s="1599"/>
      <c r="AG508" s="1599"/>
      <c r="AH508" s="1599"/>
      <c r="AI508" s="1599"/>
      <c r="AJ508" s="1599"/>
      <c r="AK508" s="1599"/>
      <c r="AL508" s="1599"/>
      <c r="AM508" s="1599"/>
      <c r="AN508" s="1599"/>
      <c r="AO508" s="1599"/>
      <c r="AP508" s="1599"/>
      <c r="AQ508" s="1599"/>
      <c r="AR508" s="1599"/>
      <c r="AS508" s="1599"/>
      <c r="AT508" s="1599"/>
      <c r="AU508" s="1599"/>
      <c r="AV508" s="1599"/>
      <c r="AW508" s="1599"/>
      <c r="AX508" s="1599"/>
      <c r="AY508" s="1599"/>
      <c r="AZ508" s="1599"/>
      <c r="BA508" s="1599"/>
      <c r="BB508" s="1599"/>
      <c r="BC508" s="1599"/>
      <c r="BD508" s="1599"/>
      <c r="BE508" s="1599"/>
      <c r="BF508" s="1599"/>
      <c r="BG508" s="1599"/>
      <c r="BH508" s="1599"/>
      <c r="BI508" s="1599"/>
      <c r="BJ508" s="1599"/>
      <c r="BK508" s="1599"/>
      <c r="BL508" s="1599"/>
      <c r="BM508" s="1599"/>
      <c r="BN508" s="1599"/>
      <c r="BO508" s="1599"/>
      <c r="BP508" s="1599"/>
      <c r="BQ508" s="1599"/>
      <c r="BR508" s="1599"/>
      <c r="BS508" s="1599"/>
      <c r="BT508" s="1600"/>
      <c r="BU508" s="458"/>
      <c r="BV508" s="458"/>
      <c r="BW508" s="458"/>
      <c r="BX508" s="458"/>
      <c r="BY508" s="458"/>
      <c r="BZ508" s="458"/>
      <c r="CA508" s="458"/>
      <c r="CB508" s="458"/>
      <c r="CC508" s="458"/>
      <c r="CD508" s="458"/>
      <c r="CE508" s="458"/>
      <c r="CF508" s="460"/>
      <c r="CH508" s="431"/>
      <c r="CS508" s="449"/>
      <c r="CT508" s="433"/>
      <c r="CU508" s="433"/>
      <c r="CV508" s="433"/>
      <c r="CW508" s="433"/>
      <c r="CX508" s="433"/>
      <c r="CY508" s="433"/>
      <c r="CZ508" s="433"/>
      <c r="DA508" s="433"/>
      <c r="DB508" s="433"/>
      <c r="DC508" s="433"/>
      <c r="DD508" s="433"/>
      <c r="DE508" s="1598"/>
      <c r="DF508" s="1599"/>
      <c r="DG508" s="1599"/>
      <c r="DH508" s="1599"/>
      <c r="DI508" s="1599"/>
      <c r="DJ508" s="1599"/>
      <c r="DK508" s="1599"/>
      <c r="DL508" s="1599"/>
      <c r="DM508" s="1599"/>
      <c r="DN508" s="1599"/>
      <c r="DO508" s="1599"/>
      <c r="DP508" s="1599"/>
      <c r="DQ508" s="1599"/>
      <c r="DR508" s="1599"/>
      <c r="DS508" s="1599"/>
      <c r="DT508" s="1599"/>
      <c r="DU508" s="1599"/>
      <c r="DV508" s="1599"/>
      <c r="DW508" s="1599"/>
      <c r="DX508" s="1599"/>
      <c r="DY508" s="1599"/>
      <c r="DZ508" s="1599"/>
      <c r="EA508" s="1599"/>
      <c r="EB508" s="1599"/>
      <c r="EC508" s="1599"/>
      <c r="ED508" s="1599"/>
      <c r="EE508" s="1599"/>
      <c r="EF508" s="1599"/>
      <c r="EG508" s="1599"/>
      <c r="EH508" s="1599"/>
      <c r="EI508" s="1599"/>
      <c r="EJ508" s="1599"/>
      <c r="EK508" s="1599"/>
      <c r="EL508" s="1599"/>
      <c r="EM508" s="1599"/>
      <c r="EN508" s="1599"/>
      <c r="EO508" s="1599"/>
      <c r="EP508" s="1599"/>
      <c r="EQ508" s="1599"/>
      <c r="ER508" s="1599"/>
      <c r="ES508" s="1599"/>
      <c r="ET508" s="1599"/>
      <c r="EU508" s="1599"/>
      <c r="EV508" s="1599"/>
      <c r="EW508" s="1599"/>
      <c r="EX508" s="1599"/>
      <c r="EY508" s="1599"/>
      <c r="EZ508" s="1599"/>
      <c r="FA508" s="1599"/>
      <c r="FB508" s="1599"/>
      <c r="FC508" s="1599"/>
      <c r="FD508" s="1599"/>
      <c r="FE508" s="1599"/>
      <c r="FF508" s="1599"/>
      <c r="FG508" s="1599"/>
      <c r="FH508" s="1599"/>
      <c r="FI508" s="1599"/>
      <c r="FJ508" s="1600"/>
      <c r="FK508" s="458"/>
      <c r="FL508" s="458"/>
      <c r="FM508" s="458"/>
      <c r="FN508" s="458"/>
      <c r="FO508" s="458"/>
      <c r="FP508" s="458"/>
      <c r="FQ508" s="458"/>
      <c r="FR508" s="458"/>
      <c r="FS508" s="458"/>
      <c r="FT508" s="458"/>
      <c r="FU508" s="458"/>
      <c r="FV508" s="460"/>
    </row>
    <row r="509" spans="3:178" ht="3.75" customHeight="1" x14ac:dyDescent="0.15">
      <c r="C509" s="449"/>
      <c r="D509" s="433"/>
      <c r="E509" s="433"/>
      <c r="F509" s="433"/>
      <c r="G509" s="433"/>
      <c r="H509" s="433"/>
      <c r="I509" s="433"/>
      <c r="J509" s="433"/>
      <c r="K509" s="433"/>
      <c r="L509" s="433"/>
      <c r="M509" s="433"/>
      <c r="N509" s="433"/>
      <c r="O509" s="1598"/>
      <c r="P509" s="1599"/>
      <c r="Q509" s="1599"/>
      <c r="R509" s="1599"/>
      <c r="S509" s="1599"/>
      <c r="T509" s="1599"/>
      <c r="U509" s="1599"/>
      <c r="V509" s="1599"/>
      <c r="W509" s="1599"/>
      <c r="X509" s="1599"/>
      <c r="Y509" s="1599"/>
      <c r="Z509" s="1599"/>
      <c r="AA509" s="1599"/>
      <c r="AB509" s="1599"/>
      <c r="AC509" s="1599"/>
      <c r="AD509" s="1599"/>
      <c r="AE509" s="1599"/>
      <c r="AF509" s="1599"/>
      <c r="AG509" s="1599"/>
      <c r="AH509" s="1599"/>
      <c r="AI509" s="1599"/>
      <c r="AJ509" s="1599"/>
      <c r="AK509" s="1599"/>
      <c r="AL509" s="1599"/>
      <c r="AM509" s="1599"/>
      <c r="AN509" s="1599"/>
      <c r="AO509" s="1599"/>
      <c r="AP509" s="1599"/>
      <c r="AQ509" s="1599"/>
      <c r="AR509" s="1599"/>
      <c r="AS509" s="1599"/>
      <c r="AT509" s="1599"/>
      <c r="AU509" s="1599"/>
      <c r="AV509" s="1599"/>
      <c r="AW509" s="1599"/>
      <c r="AX509" s="1599"/>
      <c r="AY509" s="1599"/>
      <c r="AZ509" s="1599"/>
      <c r="BA509" s="1599"/>
      <c r="BB509" s="1599"/>
      <c r="BC509" s="1599"/>
      <c r="BD509" s="1599"/>
      <c r="BE509" s="1599"/>
      <c r="BF509" s="1599"/>
      <c r="BG509" s="1599"/>
      <c r="BH509" s="1599"/>
      <c r="BI509" s="1599"/>
      <c r="BJ509" s="1599"/>
      <c r="BK509" s="1599"/>
      <c r="BL509" s="1599"/>
      <c r="BM509" s="1599"/>
      <c r="BN509" s="1599"/>
      <c r="BO509" s="1599"/>
      <c r="BP509" s="1599"/>
      <c r="BQ509" s="1599"/>
      <c r="BR509" s="1599"/>
      <c r="BS509" s="1599"/>
      <c r="BT509" s="1600"/>
      <c r="BU509" s="458"/>
      <c r="BV509" s="458"/>
      <c r="BW509" s="458"/>
      <c r="BX509" s="458"/>
      <c r="BY509" s="458"/>
      <c r="BZ509" s="458"/>
      <c r="CA509" s="458"/>
      <c r="CB509" s="458"/>
      <c r="CC509" s="458"/>
      <c r="CD509" s="458"/>
      <c r="CE509" s="458"/>
      <c r="CF509" s="460"/>
      <c r="CH509" s="431"/>
      <c r="CS509" s="449"/>
      <c r="CT509" s="433"/>
      <c r="CU509" s="433"/>
      <c r="CV509" s="433"/>
      <c r="CW509" s="433"/>
      <c r="CX509" s="433"/>
      <c r="CY509" s="433"/>
      <c r="CZ509" s="433"/>
      <c r="DA509" s="433"/>
      <c r="DB509" s="433"/>
      <c r="DC509" s="433"/>
      <c r="DD509" s="433"/>
      <c r="DE509" s="1598"/>
      <c r="DF509" s="1599"/>
      <c r="DG509" s="1599"/>
      <c r="DH509" s="1599"/>
      <c r="DI509" s="1599"/>
      <c r="DJ509" s="1599"/>
      <c r="DK509" s="1599"/>
      <c r="DL509" s="1599"/>
      <c r="DM509" s="1599"/>
      <c r="DN509" s="1599"/>
      <c r="DO509" s="1599"/>
      <c r="DP509" s="1599"/>
      <c r="DQ509" s="1599"/>
      <c r="DR509" s="1599"/>
      <c r="DS509" s="1599"/>
      <c r="DT509" s="1599"/>
      <c r="DU509" s="1599"/>
      <c r="DV509" s="1599"/>
      <c r="DW509" s="1599"/>
      <c r="DX509" s="1599"/>
      <c r="DY509" s="1599"/>
      <c r="DZ509" s="1599"/>
      <c r="EA509" s="1599"/>
      <c r="EB509" s="1599"/>
      <c r="EC509" s="1599"/>
      <c r="ED509" s="1599"/>
      <c r="EE509" s="1599"/>
      <c r="EF509" s="1599"/>
      <c r="EG509" s="1599"/>
      <c r="EH509" s="1599"/>
      <c r="EI509" s="1599"/>
      <c r="EJ509" s="1599"/>
      <c r="EK509" s="1599"/>
      <c r="EL509" s="1599"/>
      <c r="EM509" s="1599"/>
      <c r="EN509" s="1599"/>
      <c r="EO509" s="1599"/>
      <c r="EP509" s="1599"/>
      <c r="EQ509" s="1599"/>
      <c r="ER509" s="1599"/>
      <c r="ES509" s="1599"/>
      <c r="ET509" s="1599"/>
      <c r="EU509" s="1599"/>
      <c r="EV509" s="1599"/>
      <c r="EW509" s="1599"/>
      <c r="EX509" s="1599"/>
      <c r="EY509" s="1599"/>
      <c r="EZ509" s="1599"/>
      <c r="FA509" s="1599"/>
      <c r="FB509" s="1599"/>
      <c r="FC509" s="1599"/>
      <c r="FD509" s="1599"/>
      <c r="FE509" s="1599"/>
      <c r="FF509" s="1599"/>
      <c r="FG509" s="1599"/>
      <c r="FH509" s="1599"/>
      <c r="FI509" s="1599"/>
      <c r="FJ509" s="1600"/>
      <c r="FK509" s="458"/>
      <c r="FL509" s="458"/>
      <c r="FM509" s="458"/>
      <c r="FN509" s="458"/>
      <c r="FO509" s="458"/>
      <c r="FP509" s="458"/>
      <c r="FQ509" s="458"/>
      <c r="FR509" s="458"/>
      <c r="FS509" s="458"/>
      <c r="FT509" s="458"/>
      <c r="FU509" s="458"/>
      <c r="FV509" s="460"/>
    </row>
    <row r="510" spans="3:178" ht="3.75" customHeight="1" x14ac:dyDescent="0.15">
      <c r="C510" s="449"/>
      <c r="D510" s="433"/>
      <c r="E510" s="433"/>
      <c r="F510" s="433"/>
      <c r="G510" s="433"/>
      <c r="H510" s="433"/>
      <c r="I510" s="433"/>
      <c r="J510" s="433"/>
      <c r="K510" s="433"/>
      <c r="L510" s="433"/>
      <c r="M510" s="433"/>
      <c r="N510" s="433"/>
      <c r="O510" s="1598"/>
      <c r="P510" s="1599"/>
      <c r="Q510" s="1599"/>
      <c r="R510" s="1599"/>
      <c r="S510" s="1599"/>
      <c r="T510" s="1599"/>
      <c r="U510" s="1599"/>
      <c r="V510" s="1599"/>
      <c r="W510" s="1599"/>
      <c r="X510" s="1599"/>
      <c r="Y510" s="1599"/>
      <c r="Z510" s="1599"/>
      <c r="AA510" s="1599"/>
      <c r="AB510" s="1599"/>
      <c r="AC510" s="1599"/>
      <c r="AD510" s="1599"/>
      <c r="AE510" s="1599"/>
      <c r="AF510" s="1599"/>
      <c r="AG510" s="1599"/>
      <c r="AH510" s="1599"/>
      <c r="AI510" s="1599"/>
      <c r="AJ510" s="1599"/>
      <c r="AK510" s="1599"/>
      <c r="AL510" s="1599"/>
      <c r="AM510" s="1599"/>
      <c r="AN510" s="1599"/>
      <c r="AO510" s="1599"/>
      <c r="AP510" s="1599"/>
      <c r="AQ510" s="1599"/>
      <c r="AR510" s="1599"/>
      <c r="AS510" s="1599"/>
      <c r="AT510" s="1599"/>
      <c r="AU510" s="1599"/>
      <c r="AV510" s="1599"/>
      <c r="AW510" s="1599"/>
      <c r="AX510" s="1599"/>
      <c r="AY510" s="1599"/>
      <c r="AZ510" s="1599"/>
      <c r="BA510" s="1599"/>
      <c r="BB510" s="1599"/>
      <c r="BC510" s="1599"/>
      <c r="BD510" s="1599"/>
      <c r="BE510" s="1599"/>
      <c r="BF510" s="1599"/>
      <c r="BG510" s="1599"/>
      <c r="BH510" s="1599"/>
      <c r="BI510" s="1599"/>
      <c r="BJ510" s="1599"/>
      <c r="BK510" s="1599"/>
      <c r="BL510" s="1599"/>
      <c r="BM510" s="1599"/>
      <c r="BN510" s="1599"/>
      <c r="BO510" s="1599"/>
      <c r="BP510" s="1599"/>
      <c r="BQ510" s="1599"/>
      <c r="BR510" s="1599"/>
      <c r="BS510" s="1599"/>
      <c r="BT510" s="1600"/>
      <c r="BU510" s="458"/>
      <c r="BV510" s="458"/>
      <c r="BW510" s="458"/>
      <c r="BX510" s="458"/>
      <c r="BY510" s="458"/>
      <c r="BZ510" s="458"/>
      <c r="CA510" s="458"/>
      <c r="CB510" s="458"/>
      <c r="CC510" s="458"/>
      <c r="CD510" s="458"/>
      <c r="CE510" s="458"/>
      <c r="CF510" s="460"/>
      <c r="CH510" s="431"/>
      <c r="CS510" s="449"/>
      <c r="CT510" s="433"/>
      <c r="CU510" s="433"/>
      <c r="CV510" s="433"/>
      <c r="CW510" s="433"/>
      <c r="CX510" s="433"/>
      <c r="CY510" s="433"/>
      <c r="CZ510" s="433"/>
      <c r="DA510" s="433"/>
      <c r="DB510" s="433"/>
      <c r="DC510" s="433"/>
      <c r="DD510" s="433"/>
      <c r="DE510" s="1598"/>
      <c r="DF510" s="1599"/>
      <c r="DG510" s="1599"/>
      <c r="DH510" s="1599"/>
      <c r="DI510" s="1599"/>
      <c r="DJ510" s="1599"/>
      <c r="DK510" s="1599"/>
      <c r="DL510" s="1599"/>
      <c r="DM510" s="1599"/>
      <c r="DN510" s="1599"/>
      <c r="DO510" s="1599"/>
      <c r="DP510" s="1599"/>
      <c r="DQ510" s="1599"/>
      <c r="DR510" s="1599"/>
      <c r="DS510" s="1599"/>
      <c r="DT510" s="1599"/>
      <c r="DU510" s="1599"/>
      <c r="DV510" s="1599"/>
      <c r="DW510" s="1599"/>
      <c r="DX510" s="1599"/>
      <c r="DY510" s="1599"/>
      <c r="DZ510" s="1599"/>
      <c r="EA510" s="1599"/>
      <c r="EB510" s="1599"/>
      <c r="EC510" s="1599"/>
      <c r="ED510" s="1599"/>
      <c r="EE510" s="1599"/>
      <c r="EF510" s="1599"/>
      <c r="EG510" s="1599"/>
      <c r="EH510" s="1599"/>
      <c r="EI510" s="1599"/>
      <c r="EJ510" s="1599"/>
      <c r="EK510" s="1599"/>
      <c r="EL510" s="1599"/>
      <c r="EM510" s="1599"/>
      <c r="EN510" s="1599"/>
      <c r="EO510" s="1599"/>
      <c r="EP510" s="1599"/>
      <c r="EQ510" s="1599"/>
      <c r="ER510" s="1599"/>
      <c r="ES510" s="1599"/>
      <c r="ET510" s="1599"/>
      <c r="EU510" s="1599"/>
      <c r="EV510" s="1599"/>
      <c r="EW510" s="1599"/>
      <c r="EX510" s="1599"/>
      <c r="EY510" s="1599"/>
      <c r="EZ510" s="1599"/>
      <c r="FA510" s="1599"/>
      <c r="FB510" s="1599"/>
      <c r="FC510" s="1599"/>
      <c r="FD510" s="1599"/>
      <c r="FE510" s="1599"/>
      <c r="FF510" s="1599"/>
      <c r="FG510" s="1599"/>
      <c r="FH510" s="1599"/>
      <c r="FI510" s="1599"/>
      <c r="FJ510" s="1600"/>
      <c r="FK510" s="458"/>
      <c r="FL510" s="458"/>
      <c r="FM510" s="458"/>
      <c r="FN510" s="458"/>
      <c r="FO510" s="458"/>
      <c r="FP510" s="458"/>
      <c r="FQ510" s="458"/>
      <c r="FR510" s="458"/>
      <c r="FS510" s="458"/>
      <c r="FT510" s="458"/>
      <c r="FU510" s="458"/>
      <c r="FV510" s="460"/>
    </row>
    <row r="511" spans="3:178" ht="3.75" customHeight="1" x14ac:dyDescent="0.15">
      <c r="C511" s="449"/>
      <c r="D511" s="433"/>
      <c r="E511" s="433"/>
      <c r="F511" s="433"/>
      <c r="G511" s="433"/>
      <c r="H511" s="433"/>
      <c r="I511" s="433"/>
      <c r="J511" s="433"/>
      <c r="K511" s="433"/>
      <c r="L511" s="433"/>
      <c r="M511" s="433"/>
      <c r="N511" s="433"/>
      <c r="O511" s="1598"/>
      <c r="P511" s="1599"/>
      <c r="Q511" s="1599"/>
      <c r="R511" s="1599"/>
      <c r="S511" s="1599"/>
      <c r="T511" s="1599"/>
      <c r="U511" s="1599"/>
      <c r="V511" s="1599"/>
      <c r="W511" s="1599"/>
      <c r="X511" s="1599"/>
      <c r="Y511" s="1599"/>
      <c r="Z511" s="1599"/>
      <c r="AA511" s="1599"/>
      <c r="AB511" s="1599"/>
      <c r="AC511" s="1599"/>
      <c r="AD511" s="1599"/>
      <c r="AE511" s="1599"/>
      <c r="AF511" s="1599"/>
      <c r="AG511" s="1599"/>
      <c r="AH511" s="1599"/>
      <c r="AI511" s="1599"/>
      <c r="AJ511" s="1599"/>
      <c r="AK511" s="1599"/>
      <c r="AL511" s="1599"/>
      <c r="AM511" s="1599"/>
      <c r="AN511" s="1599"/>
      <c r="AO511" s="1599"/>
      <c r="AP511" s="1599"/>
      <c r="AQ511" s="1599"/>
      <c r="AR511" s="1599"/>
      <c r="AS511" s="1599"/>
      <c r="AT511" s="1599"/>
      <c r="AU511" s="1599"/>
      <c r="AV511" s="1599"/>
      <c r="AW511" s="1599"/>
      <c r="AX511" s="1599"/>
      <c r="AY511" s="1599"/>
      <c r="AZ511" s="1599"/>
      <c r="BA511" s="1599"/>
      <c r="BB511" s="1599"/>
      <c r="BC511" s="1599"/>
      <c r="BD511" s="1599"/>
      <c r="BE511" s="1599"/>
      <c r="BF511" s="1599"/>
      <c r="BG511" s="1599"/>
      <c r="BH511" s="1599"/>
      <c r="BI511" s="1599"/>
      <c r="BJ511" s="1599"/>
      <c r="BK511" s="1599"/>
      <c r="BL511" s="1599"/>
      <c r="BM511" s="1599"/>
      <c r="BN511" s="1599"/>
      <c r="BO511" s="1599"/>
      <c r="BP511" s="1599"/>
      <c r="BQ511" s="1599"/>
      <c r="BR511" s="1599"/>
      <c r="BS511" s="1599"/>
      <c r="BT511" s="1600"/>
      <c r="BU511" s="458"/>
      <c r="BV511" s="458"/>
      <c r="BW511" s="458"/>
      <c r="BX511" s="458"/>
      <c r="BY511" s="458"/>
      <c r="BZ511" s="458"/>
      <c r="CA511" s="458"/>
      <c r="CB511" s="458"/>
      <c r="CC511" s="458"/>
      <c r="CD511" s="458"/>
      <c r="CE511" s="458"/>
      <c r="CF511" s="460"/>
      <c r="CH511" s="431"/>
      <c r="CS511" s="449"/>
      <c r="CT511" s="433"/>
      <c r="CU511" s="433"/>
      <c r="CV511" s="433"/>
      <c r="CW511" s="433"/>
      <c r="CX511" s="433"/>
      <c r="CY511" s="433"/>
      <c r="CZ511" s="433"/>
      <c r="DA511" s="433"/>
      <c r="DB511" s="433"/>
      <c r="DC511" s="433"/>
      <c r="DD511" s="433"/>
      <c r="DE511" s="1598"/>
      <c r="DF511" s="1599"/>
      <c r="DG511" s="1599"/>
      <c r="DH511" s="1599"/>
      <c r="DI511" s="1599"/>
      <c r="DJ511" s="1599"/>
      <c r="DK511" s="1599"/>
      <c r="DL511" s="1599"/>
      <c r="DM511" s="1599"/>
      <c r="DN511" s="1599"/>
      <c r="DO511" s="1599"/>
      <c r="DP511" s="1599"/>
      <c r="DQ511" s="1599"/>
      <c r="DR511" s="1599"/>
      <c r="DS511" s="1599"/>
      <c r="DT511" s="1599"/>
      <c r="DU511" s="1599"/>
      <c r="DV511" s="1599"/>
      <c r="DW511" s="1599"/>
      <c r="DX511" s="1599"/>
      <c r="DY511" s="1599"/>
      <c r="DZ511" s="1599"/>
      <c r="EA511" s="1599"/>
      <c r="EB511" s="1599"/>
      <c r="EC511" s="1599"/>
      <c r="ED511" s="1599"/>
      <c r="EE511" s="1599"/>
      <c r="EF511" s="1599"/>
      <c r="EG511" s="1599"/>
      <c r="EH511" s="1599"/>
      <c r="EI511" s="1599"/>
      <c r="EJ511" s="1599"/>
      <c r="EK511" s="1599"/>
      <c r="EL511" s="1599"/>
      <c r="EM511" s="1599"/>
      <c r="EN511" s="1599"/>
      <c r="EO511" s="1599"/>
      <c r="EP511" s="1599"/>
      <c r="EQ511" s="1599"/>
      <c r="ER511" s="1599"/>
      <c r="ES511" s="1599"/>
      <c r="ET511" s="1599"/>
      <c r="EU511" s="1599"/>
      <c r="EV511" s="1599"/>
      <c r="EW511" s="1599"/>
      <c r="EX511" s="1599"/>
      <c r="EY511" s="1599"/>
      <c r="EZ511" s="1599"/>
      <c r="FA511" s="1599"/>
      <c r="FB511" s="1599"/>
      <c r="FC511" s="1599"/>
      <c r="FD511" s="1599"/>
      <c r="FE511" s="1599"/>
      <c r="FF511" s="1599"/>
      <c r="FG511" s="1599"/>
      <c r="FH511" s="1599"/>
      <c r="FI511" s="1599"/>
      <c r="FJ511" s="1600"/>
      <c r="FK511" s="458"/>
      <c r="FL511" s="458"/>
      <c r="FM511" s="458"/>
      <c r="FN511" s="458"/>
      <c r="FO511" s="458"/>
      <c r="FP511" s="458"/>
      <c r="FQ511" s="458"/>
      <c r="FR511" s="458"/>
      <c r="FS511" s="458"/>
      <c r="FT511" s="458"/>
      <c r="FU511" s="458"/>
      <c r="FV511" s="460"/>
    </row>
    <row r="512" spans="3:178" ht="3.75" customHeight="1" x14ac:dyDescent="0.15">
      <c r="C512" s="449"/>
      <c r="D512" s="433"/>
      <c r="E512" s="433"/>
      <c r="F512" s="433"/>
      <c r="G512" s="433"/>
      <c r="H512" s="433"/>
      <c r="I512" s="433"/>
      <c r="J512" s="433"/>
      <c r="K512" s="433"/>
      <c r="L512" s="433"/>
      <c r="M512" s="433"/>
      <c r="N512" s="433"/>
      <c r="O512" s="1598"/>
      <c r="P512" s="1599"/>
      <c r="Q512" s="1599"/>
      <c r="R512" s="1599"/>
      <c r="S512" s="1599"/>
      <c r="T512" s="1599"/>
      <c r="U512" s="1599"/>
      <c r="V512" s="1599"/>
      <c r="W512" s="1599"/>
      <c r="X512" s="1599"/>
      <c r="Y512" s="1599"/>
      <c r="Z512" s="1599"/>
      <c r="AA512" s="1599"/>
      <c r="AB512" s="1599"/>
      <c r="AC512" s="1599"/>
      <c r="AD512" s="1599"/>
      <c r="AE512" s="1599"/>
      <c r="AF512" s="1599"/>
      <c r="AG512" s="1599"/>
      <c r="AH512" s="1599"/>
      <c r="AI512" s="1599"/>
      <c r="AJ512" s="1599"/>
      <c r="AK512" s="1599"/>
      <c r="AL512" s="1599"/>
      <c r="AM512" s="1599"/>
      <c r="AN512" s="1599"/>
      <c r="AO512" s="1599"/>
      <c r="AP512" s="1599"/>
      <c r="AQ512" s="1599"/>
      <c r="AR512" s="1599"/>
      <c r="AS512" s="1599"/>
      <c r="AT512" s="1599"/>
      <c r="AU512" s="1599"/>
      <c r="AV512" s="1599"/>
      <c r="AW512" s="1599"/>
      <c r="AX512" s="1599"/>
      <c r="AY512" s="1599"/>
      <c r="AZ512" s="1599"/>
      <c r="BA512" s="1599"/>
      <c r="BB512" s="1599"/>
      <c r="BC512" s="1599"/>
      <c r="BD512" s="1599"/>
      <c r="BE512" s="1599"/>
      <c r="BF512" s="1599"/>
      <c r="BG512" s="1599"/>
      <c r="BH512" s="1599"/>
      <c r="BI512" s="1599"/>
      <c r="BJ512" s="1599"/>
      <c r="BK512" s="1599"/>
      <c r="BL512" s="1599"/>
      <c r="BM512" s="1599"/>
      <c r="BN512" s="1599"/>
      <c r="BO512" s="1599"/>
      <c r="BP512" s="1599"/>
      <c r="BQ512" s="1599"/>
      <c r="BR512" s="1599"/>
      <c r="BS512" s="1599"/>
      <c r="BT512" s="1600"/>
      <c r="BU512" s="458"/>
      <c r="BV512" s="458"/>
      <c r="BW512" s="458"/>
      <c r="BX512" s="458"/>
      <c r="BY512" s="458"/>
      <c r="BZ512" s="458"/>
      <c r="CA512" s="458"/>
      <c r="CB512" s="458"/>
      <c r="CC512" s="458"/>
      <c r="CD512" s="458"/>
      <c r="CE512" s="458"/>
      <c r="CF512" s="460"/>
      <c r="CH512" s="431"/>
      <c r="CS512" s="449"/>
      <c r="CT512" s="433"/>
      <c r="CU512" s="433"/>
      <c r="CV512" s="433"/>
      <c r="CW512" s="433"/>
      <c r="CX512" s="433"/>
      <c r="CY512" s="433"/>
      <c r="CZ512" s="433"/>
      <c r="DA512" s="433"/>
      <c r="DB512" s="433"/>
      <c r="DC512" s="433"/>
      <c r="DD512" s="433"/>
      <c r="DE512" s="1598"/>
      <c r="DF512" s="1599"/>
      <c r="DG512" s="1599"/>
      <c r="DH512" s="1599"/>
      <c r="DI512" s="1599"/>
      <c r="DJ512" s="1599"/>
      <c r="DK512" s="1599"/>
      <c r="DL512" s="1599"/>
      <c r="DM512" s="1599"/>
      <c r="DN512" s="1599"/>
      <c r="DO512" s="1599"/>
      <c r="DP512" s="1599"/>
      <c r="DQ512" s="1599"/>
      <c r="DR512" s="1599"/>
      <c r="DS512" s="1599"/>
      <c r="DT512" s="1599"/>
      <c r="DU512" s="1599"/>
      <c r="DV512" s="1599"/>
      <c r="DW512" s="1599"/>
      <c r="DX512" s="1599"/>
      <c r="DY512" s="1599"/>
      <c r="DZ512" s="1599"/>
      <c r="EA512" s="1599"/>
      <c r="EB512" s="1599"/>
      <c r="EC512" s="1599"/>
      <c r="ED512" s="1599"/>
      <c r="EE512" s="1599"/>
      <c r="EF512" s="1599"/>
      <c r="EG512" s="1599"/>
      <c r="EH512" s="1599"/>
      <c r="EI512" s="1599"/>
      <c r="EJ512" s="1599"/>
      <c r="EK512" s="1599"/>
      <c r="EL512" s="1599"/>
      <c r="EM512" s="1599"/>
      <c r="EN512" s="1599"/>
      <c r="EO512" s="1599"/>
      <c r="EP512" s="1599"/>
      <c r="EQ512" s="1599"/>
      <c r="ER512" s="1599"/>
      <c r="ES512" s="1599"/>
      <c r="ET512" s="1599"/>
      <c r="EU512" s="1599"/>
      <c r="EV512" s="1599"/>
      <c r="EW512" s="1599"/>
      <c r="EX512" s="1599"/>
      <c r="EY512" s="1599"/>
      <c r="EZ512" s="1599"/>
      <c r="FA512" s="1599"/>
      <c r="FB512" s="1599"/>
      <c r="FC512" s="1599"/>
      <c r="FD512" s="1599"/>
      <c r="FE512" s="1599"/>
      <c r="FF512" s="1599"/>
      <c r="FG512" s="1599"/>
      <c r="FH512" s="1599"/>
      <c r="FI512" s="1599"/>
      <c r="FJ512" s="1600"/>
      <c r="FK512" s="458"/>
      <c r="FL512" s="458"/>
      <c r="FM512" s="458"/>
      <c r="FN512" s="458"/>
      <c r="FO512" s="458"/>
      <c r="FP512" s="458"/>
      <c r="FQ512" s="458"/>
      <c r="FR512" s="458"/>
      <c r="FS512" s="458"/>
      <c r="FT512" s="458"/>
      <c r="FU512" s="458"/>
      <c r="FV512" s="460"/>
    </row>
    <row r="513" spans="3:178" ht="3.75" customHeight="1" x14ac:dyDescent="0.15">
      <c r="C513" s="449"/>
      <c r="D513" s="433"/>
      <c r="E513" s="433"/>
      <c r="F513" s="433"/>
      <c r="G513" s="433"/>
      <c r="H513" s="433"/>
      <c r="I513" s="433"/>
      <c r="J513" s="433"/>
      <c r="K513" s="433"/>
      <c r="L513" s="433"/>
      <c r="M513" s="433"/>
      <c r="N513" s="433"/>
      <c r="O513" s="1598"/>
      <c r="P513" s="1599"/>
      <c r="Q513" s="1599"/>
      <c r="R513" s="1599"/>
      <c r="S513" s="1599"/>
      <c r="T513" s="1599"/>
      <c r="U513" s="1599"/>
      <c r="V513" s="1599"/>
      <c r="W513" s="1599"/>
      <c r="X513" s="1599"/>
      <c r="Y513" s="1599"/>
      <c r="Z513" s="1599"/>
      <c r="AA513" s="1599"/>
      <c r="AB513" s="1599"/>
      <c r="AC513" s="1599"/>
      <c r="AD513" s="1599"/>
      <c r="AE513" s="1599"/>
      <c r="AF513" s="1599"/>
      <c r="AG513" s="1599"/>
      <c r="AH513" s="1599"/>
      <c r="AI513" s="1599"/>
      <c r="AJ513" s="1599"/>
      <c r="AK513" s="1599"/>
      <c r="AL513" s="1599"/>
      <c r="AM513" s="1599"/>
      <c r="AN513" s="1599"/>
      <c r="AO513" s="1599"/>
      <c r="AP513" s="1599"/>
      <c r="AQ513" s="1599"/>
      <c r="AR513" s="1599"/>
      <c r="AS513" s="1599"/>
      <c r="AT513" s="1599"/>
      <c r="AU513" s="1599"/>
      <c r="AV513" s="1599"/>
      <c r="AW513" s="1599"/>
      <c r="AX513" s="1599"/>
      <c r="AY513" s="1599"/>
      <c r="AZ513" s="1599"/>
      <c r="BA513" s="1599"/>
      <c r="BB513" s="1599"/>
      <c r="BC513" s="1599"/>
      <c r="BD513" s="1599"/>
      <c r="BE513" s="1599"/>
      <c r="BF513" s="1599"/>
      <c r="BG513" s="1599"/>
      <c r="BH513" s="1599"/>
      <c r="BI513" s="1599"/>
      <c r="BJ513" s="1599"/>
      <c r="BK513" s="1599"/>
      <c r="BL513" s="1599"/>
      <c r="BM513" s="1599"/>
      <c r="BN513" s="1599"/>
      <c r="BO513" s="1599"/>
      <c r="BP513" s="1599"/>
      <c r="BQ513" s="1599"/>
      <c r="BR513" s="1599"/>
      <c r="BS513" s="1599"/>
      <c r="BT513" s="1600"/>
      <c r="BU513" s="458"/>
      <c r="BV513" s="458"/>
      <c r="BW513" s="458"/>
      <c r="BX513" s="458"/>
      <c r="BY513" s="458"/>
      <c r="BZ513" s="458"/>
      <c r="CA513" s="458"/>
      <c r="CB513" s="458"/>
      <c r="CC513" s="458"/>
      <c r="CD513" s="458"/>
      <c r="CE513" s="458"/>
      <c r="CF513" s="460"/>
      <c r="CH513" s="431"/>
      <c r="CS513" s="449"/>
      <c r="CT513" s="433"/>
      <c r="CU513" s="433"/>
      <c r="CV513" s="433"/>
      <c r="CW513" s="433"/>
      <c r="CX513" s="433"/>
      <c r="CY513" s="433"/>
      <c r="CZ513" s="433"/>
      <c r="DA513" s="433"/>
      <c r="DB513" s="433"/>
      <c r="DC513" s="433"/>
      <c r="DD513" s="433"/>
      <c r="DE513" s="1598"/>
      <c r="DF513" s="1599"/>
      <c r="DG513" s="1599"/>
      <c r="DH513" s="1599"/>
      <c r="DI513" s="1599"/>
      <c r="DJ513" s="1599"/>
      <c r="DK513" s="1599"/>
      <c r="DL513" s="1599"/>
      <c r="DM513" s="1599"/>
      <c r="DN513" s="1599"/>
      <c r="DO513" s="1599"/>
      <c r="DP513" s="1599"/>
      <c r="DQ513" s="1599"/>
      <c r="DR513" s="1599"/>
      <c r="DS513" s="1599"/>
      <c r="DT513" s="1599"/>
      <c r="DU513" s="1599"/>
      <c r="DV513" s="1599"/>
      <c r="DW513" s="1599"/>
      <c r="DX513" s="1599"/>
      <c r="DY513" s="1599"/>
      <c r="DZ513" s="1599"/>
      <c r="EA513" s="1599"/>
      <c r="EB513" s="1599"/>
      <c r="EC513" s="1599"/>
      <c r="ED513" s="1599"/>
      <c r="EE513" s="1599"/>
      <c r="EF513" s="1599"/>
      <c r="EG513" s="1599"/>
      <c r="EH513" s="1599"/>
      <c r="EI513" s="1599"/>
      <c r="EJ513" s="1599"/>
      <c r="EK513" s="1599"/>
      <c r="EL513" s="1599"/>
      <c r="EM513" s="1599"/>
      <c r="EN513" s="1599"/>
      <c r="EO513" s="1599"/>
      <c r="EP513" s="1599"/>
      <c r="EQ513" s="1599"/>
      <c r="ER513" s="1599"/>
      <c r="ES513" s="1599"/>
      <c r="ET513" s="1599"/>
      <c r="EU513" s="1599"/>
      <c r="EV513" s="1599"/>
      <c r="EW513" s="1599"/>
      <c r="EX513" s="1599"/>
      <c r="EY513" s="1599"/>
      <c r="EZ513" s="1599"/>
      <c r="FA513" s="1599"/>
      <c r="FB513" s="1599"/>
      <c r="FC513" s="1599"/>
      <c r="FD513" s="1599"/>
      <c r="FE513" s="1599"/>
      <c r="FF513" s="1599"/>
      <c r="FG513" s="1599"/>
      <c r="FH513" s="1599"/>
      <c r="FI513" s="1599"/>
      <c r="FJ513" s="1600"/>
      <c r="FK513" s="458"/>
      <c r="FL513" s="458"/>
      <c r="FM513" s="458"/>
      <c r="FN513" s="458"/>
      <c r="FO513" s="458"/>
      <c r="FP513" s="458"/>
      <c r="FQ513" s="458"/>
      <c r="FR513" s="458"/>
      <c r="FS513" s="458"/>
      <c r="FT513" s="458"/>
      <c r="FU513" s="458"/>
      <c r="FV513" s="460"/>
    </row>
    <row r="514" spans="3:178" ht="3.75" customHeight="1" x14ac:dyDescent="0.15">
      <c r="C514" s="449"/>
      <c r="D514" s="433"/>
      <c r="E514" s="433"/>
      <c r="F514" s="433"/>
      <c r="G514" s="433"/>
      <c r="H514" s="433"/>
      <c r="I514" s="433"/>
      <c r="J514" s="433"/>
      <c r="K514" s="433"/>
      <c r="L514" s="433"/>
      <c r="M514" s="433"/>
      <c r="N514" s="433"/>
      <c r="O514" s="1598"/>
      <c r="P514" s="1599"/>
      <c r="Q514" s="1599"/>
      <c r="R514" s="1599"/>
      <c r="S514" s="1599"/>
      <c r="T514" s="1599"/>
      <c r="U514" s="1599"/>
      <c r="V514" s="1599"/>
      <c r="W514" s="1599"/>
      <c r="X514" s="1599"/>
      <c r="Y514" s="1599"/>
      <c r="Z514" s="1599"/>
      <c r="AA514" s="1599"/>
      <c r="AB514" s="1599"/>
      <c r="AC514" s="1599"/>
      <c r="AD514" s="1599"/>
      <c r="AE514" s="1599"/>
      <c r="AF514" s="1599"/>
      <c r="AG514" s="1599"/>
      <c r="AH514" s="1599"/>
      <c r="AI514" s="1599"/>
      <c r="AJ514" s="1599"/>
      <c r="AK514" s="1599"/>
      <c r="AL514" s="1599"/>
      <c r="AM514" s="1599"/>
      <c r="AN514" s="1599"/>
      <c r="AO514" s="1599"/>
      <c r="AP514" s="1599"/>
      <c r="AQ514" s="1599"/>
      <c r="AR514" s="1599"/>
      <c r="AS514" s="1599"/>
      <c r="AT514" s="1599"/>
      <c r="AU514" s="1599"/>
      <c r="AV514" s="1599"/>
      <c r="AW514" s="1599"/>
      <c r="AX514" s="1599"/>
      <c r="AY514" s="1599"/>
      <c r="AZ514" s="1599"/>
      <c r="BA514" s="1599"/>
      <c r="BB514" s="1599"/>
      <c r="BC514" s="1599"/>
      <c r="BD514" s="1599"/>
      <c r="BE514" s="1599"/>
      <c r="BF514" s="1599"/>
      <c r="BG514" s="1599"/>
      <c r="BH514" s="1599"/>
      <c r="BI514" s="1599"/>
      <c r="BJ514" s="1599"/>
      <c r="BK514" s="1599"/>
      <c r="BL514" s="1599"/>
      <c r="BM514" s="1599"/>
      <c r="BN514" s="1599"/>
      <c r="BO514" s="1599"/>
      <c r="BP514" s="1599"/>
      <c r="BQ514" s="1599"/>
      <c r="BR514" s="1599"/>
      <c r="BS514" s="1599"/>
      <c r="BT514" s="1600"/>
      <c r="BU514" s="458"/>
      <c r="BV514" s="458"/>
      <c r="BW514" s="458"/>
      <c r="BX514" s="458"/>
      <c r="BY514" s="458"/>
      <c r="BZ514" s="458"/>
      <c r="CA514" s="458"/>
      <c r="CB514" s="458"/>
      <c r="CC514" s="458"/>
      <c r="CD514" s="458"/>
      <c r="CE514" s="458"/>
      <c r="CF514" s="460"/>
      <c r="CH514" s="431"/>
      <c r="CS514" s="449"/>
      <c r="CT514" s="433"/>
      <c r="CU514" s="433"/>
      <c r="CV514" s="433"/>
      <c r="CW514" s="433"/>
      <c r="CX514" s="433"/>
      <c r="CY514" s="433"/>
      <c r="CZ514" s="433"/>
      <c r="DA514" s="433"/>
      <c r="DB514" s="433"/>
      <c r="DC514" s="433"/>
      <c r="DD514" s="433"/>
      <c r="DE514" s="1598"/>
      <c r="DF514" s="1599"/>
      <c r="DG514" s="1599"/>
      <c r="DH514" s="1599"/>
      <c r="DI514" s="1599"/>
      <c r="DJ514" s="1599"/>
      <c r="DK514" s="1599"/>
      <c r="DL514" s="1599"/>
      <c r="DM514" s="1599"/>
      <c r="DN514" s="1599"/>
      <c r="DO514" s="1599"/>
      <c r="DP514" s="1599"/>
      <c r="DQ514" s="1599"/>
      <c r="DR514" s="1599"/>
      <c r="DS514" s="1599"/>
      <c r="DT514" s="1599"/>
      <c r="DU514" s="1599"/>
      <c r="DV514" s="1599"/>
      <c r="DW514" s="1599"/>
      <c r="DX514" s="1599"/>
      <c r="DY514" s="1599"/>
      <c r="DZ514" s="1599"/>
      <c r="EA514" s="1599"/>
      <c r="EB514" s="1599"/>
      <c r="EC514" s="1599"/>
      <c r="ED514" s="1599"/>
      <c r="EE514" s="1599"/>
      <c r="EF514" s="1599"/>
      <c r="EG514" s="1599"/>
      <c r="EH514" s="1599"/>
      <c r="EI514" s="1599"/>
      <c r="EJ514" s="1599"/>
      <c r="EK514" s="1599"/>
      <c r="EL514" s="1599"/>
      <c r="EM514" s="1599"/>
      <c r="EN514" s="1599"/>
      <c r="EO514" s="1599"/>
      <c r="EP514" s="1599"/>
      <c r="EQ514" s="1599"/>
      <c r="ER514" s="1599"/>
      <c r="ES514" s="1599"/>
      <c r="ET514" s="1599"/>
      <c r="EU514" s="1599"/>
      <c r="EV514" s="1599"/>
      <c r="EW514" s="1599"/>
      <c r="EX514" s="1599"/>
      <c r="EY514" s="1599"/>
      <c r="EZ514" s="1599"/>
      <c r="FA514" s="1599"/>
      <c r="FB514" s="1599"/>
      <c r="FC514" s="1599"/>
      <c r="FD514" s="1599"/>
      <c r="FE514" s="1599"/>
      <c r="FF514" s="1599"/>
      <c r="FG514" s="1599"/>
      <c r="FH514" s="1599"/>
      <c r="FI514" s="1599"/>
      <c r="FJ514" s="1600"/>
      <c r="FK514" s="458"/>
      <c r="FL514" s="458"/>
      <c r="FM514" s="458"/>
      <c r="FN514" s="458"/>
      <c r="FO514" s="458"/>
      <c r="FP514" s="458"/>
      <c r="FQ514" s="458"/>
      <c r="FR514" s="458"/>
      <c r="FS514" s="458"/>
      <c r="FT514" s="458"/>
      <c r="FU514" s="458"/>
      <c r="FV514" s="460"/>
    </row>
    <row r="515" spans="3:178" ht="3.75" customHeight="1" x14ac:dyDescent="0.15">
      <c r="C515" s="449"/>
      <c r="D515" s="433"/>
      <c r="E515" s="433"/>
      <c r="F515" s="433"/>
      <c r="G515" s="433"/>
      <c r="H515" s="433"/>
      <c r="I515" s="433"/>
      <c r="J515" s="433"/>
      <c r="K515" s="433"/>
      <c r="L515" s="433"/>
      <c r="M515" s="433"/>
      <c r="N515" s="433"/>
      <c r="O515" s="1598"/>
      <c r="P515" s="1599"/>
      <c r="Q515" s="1599"/>
      <c r="R515" s="1599"/>
      <c r="S515" s="1599"/>
      <c r="T515" s="1599"/>
      <c r="U515" s="1599"/>
      <c r="V515" s="1599"/>
      <c r="W515" s="1599"/>
      <c r="X515" s="1599"/>
      <c r="Y515" s="1599"/>
      <c r="Z515" s="1599"/>
      <c r="AA515" s="1599"/>
      <c r="AB515" s="1599"/>
      <c r="AC515" s="1599"/>
      <c r="AD515" s="1599"/>
      <c r="AE515" s="1599"/>
      <c r="AF515" s="1599"/>
      <c r="AG515" s="1599"/>
      <c r="AH515" s="1599"/>
      <c r="AI515" s="1599"/>
      <c r="AJ515" s="1599"/>
      <c r="AK515" s="1599"/>
      <c r="AL515" s="1599"/>
      <c r="AM515" s="1599"/>
      <c r="AN515" s="1599"/>
      <c r="AO515" s="1599"/>
      <c r="AP515" s="1599"/>
      <c r="AQ515" s="1599"/>
      <c r="AR515" s="1599"/>
      <c r="AS515" s="1599"/>
      <c r="AT515" s="1599"/>
      <c r="AU515" s="1599"/>
      <c r="AV515" s="1599"/>
      <c r="AW515" s="1599"/>
      <c r="AX515" s="1599"/>
      <c r="AY515" s="1599"/>
      <c r="AZ515" s="1599"/>
      <c r="BA515" s="1599"/>
      <c r="BB515" s="1599"/>
      <c r="BC515" s="1599"/>
      <c r="BD515" s="1599"/>
      <c r="BE515" s="1599"/>
      <c r="BF515" s="1599"/>
      <c r="BG515" s="1599"/>
      <c r="BH515" s="1599"/>
      <c r="BI515" s="1599"/>
      <c r="BJ515" s="1599"/>
      <c r="BK515" s="1599"/>
      <c r="BL515" s="1599"/>
      <c r="BM515" s="1599"/>
      <c r="BN515" s="1599"/>
      <c r="BO515" s="1599"/>
      <c r="BP515" s="1599"/>
      <c r="BQ515" s="1599"/>
      <c r="BR515" s="1599"/>
      <c r="BS515" s="1599"/>
      <c r="BT515" s="1600"/>
      <c r="BU515" s="458"/>
      <c r="BV515" s="458"/>
      <c r="BW515" s="458"/>
      <c r="BX515" s="458"/>
      <c r="BY515" s="458"/>
      <c r="BZ515" s="458"/>
      <c r="CA515" s="458"/>
      <c r="CB515" s="458"/>
      <c r="CC515" s="458"/>
      <c r="CD515" s="458"/>
      <c r="CE515" s="458"/>
      <c r="CF515" s="460"/>
      <c r="CH515" s="431"/>
      <c r="CS515" s="449"/>
      <c r="CT515" s="433"/>
      <c r="CU515" s="433"/>
      <c r="CV515" s="433"/>
      <c r="CW515" s="433"/>
      <c r="CX515" s="433"/>
      <c r="CY515" s="433"/>
      <c r="CZ515" s="433"/>
      <c r="DA515" s="433"/>
      <c r="DB515" s="433"/>
      <c r="DC515" s="433"/>
      <c r="DD515" s="433"/>
      <c r="DE515" s="1598"/>
      <c r="DF515" s="1599"/>
      <c r="DG515" s="1599"/>
      <c r="DH515" s="1599"/>
      <c r="DI515" s="1599"/>
      <c r="DJ515" s="1599"/>
      <c r="DK515" s="1599"/>
      <c r="DL515" s="1599"/>
      <c r="DM515" s="1599"/>
      <c r="DN515" s="1599"/>
      <c r="DO515" s="1599"/>
      <c r="DP515" s="1599"/>
      <c r="DQ515" s="1599"/>
      <c r="DR515" s="1599"/>
      <c r="DS515" s="1599"/>
      <c r="DT515" s="1599"/>
      <c r="DU515" s="1599"/>
      <c r="DV515" s="1599"/>
      <c r="DW515" s="1599"/>
      <c r="DX515" s="1599"/>
      <c r="DY515" s="1599"/>
      <c r="DZ515" s="1599"/>
      <c r="EA515" s="1599"/>
      <c r="EB515" s="1599"/>
      <c r="EC515" s="1599"/>
      <c r="ED515" s="1599"/>
      <c r="EE515" s="1599"/>
      <c r="EF515" s="1599"/>
      <c r="EG515" s="1599"/>
      <c r="EH515" s="1599"/>
      <c r="EI515" s="1599"/>
      <c r="EJ515" s="1599"/>
      <c r="EK515" s="1599"/>
      <c r="EL515" s="1599"/>
      <c r="EM515" s="1599"/>
      <c r="EN515" s="1599"/>
      <c r="EO515" s="1599"/>
      <c r="EP515" s="1599"/>
      <c r="EQ515" s="1599"/>
      <c r="ER515" s="1599"/>
      <c r="ES515" s="1599"/>
      <c r="ET515" s="1599"/>
      <c r="EU515" s="1599"/>
      <c r="EV515" s="1599"/>
      <c r="EW515" s="1599"/>
      <c r="EX515" s="1599"/>
      <c r="EY515" s="1599"/>
      <c r="EZ515" s="1599"/>
      <c r="FA515" s="1599"/>
      <c r="FB515" s="1599"/>
      <c r="FC515" s="1599"/>
      <c r="FD515" s="1599"/>
      <c r="FE515" s="1599"/>
      <c r="FF515" s="1599"/>
      <c r="FG515" s="1599"/>
      <c r="FH515" s="1599"/>
      <c r="FI515" s="1599"/>
      <c r="FJ515" s="1600"/>
      <c r="FK515" s="458"/>
      <c r="FL515" s="458"/>
      <c r="FM515" s="458"/>
      <c r="FN515" s="458"/>
      <c r="FO515" s="458"/>
      <c r="FP515" s="458"/>
      <c r="FQ515" s="458"/>
      <c r="FR515" s="458"/>
      <c r="FS515" s="458"/>
      <c r="FT515" s="458"/>
      <c r="FU515" s="458"/>
      <c r="FV515" s="460"/>
    </row>
    <row r="516" spans="3:178" ht="3.75" customHeight="1" x14ac:dyDescent="0.15">
      <c r="C516" s="449"/>
      <c r="D516" s="433"/>
      <c r="E516" s="433"/>
      <c r="F516" s="433"/>
      <c r="G516" s="433"/>
      <c r="H516" s="433"/>
      <c r="I516" s="433"/>
      <c r="J516" s="433"/>
      <c r="K516" s="433"/>
      <c r="L516" s="433"/>
      <c r="M516" s="433"/>
      <c r="N516" s="433"/>
      <c r="O516" s="1598"/>
      <c r="P516" s="1599"/>
      <c r="Q516" s="1599"/>
      <c r="R516" s="1599"/>
      <c r="S516" s="1599"/>
      <c r="T516" s="1599"/>
      <c r="U516" s="1599"/>
      <c r="V516" s="1599"/>
      <c r="W516" s="1599"/>
      <c r="X516" s="1599"/>
      <c r="Y516" s="1599"/>
      <c r="Z516" s="1599"/>
      <c r="AA516" s="1599"/>
      <c r="AB516" s="1599"/>
      <c r="AC516" s="1599"/>
      <c r="AD516" s="1599"/>
      <c r="AE516" s="1599"/>
      <c r="AF516" s="1599"/>
      <c r="AG516" s="1599"/>
      <c r="AH516" s="1599"/>
      <c r="AI516" s="1599"/>
      <c r="AJ516" s="1599"/>
      <c r="AK516" s="1599"/>
      <c r="AL516" s="1599"/>
      <c r="AM516" s="1599"/>
      <c r="AN516" s="1599"/>
      <c r="AO516" s="1599"/>
      <c r="AP516" s="1599"/>
      <c r="AQ516" s="1599"/>
      <c r="AR516" s="1599"/>
      <c r="AS516" s="1599"/>
      <c r="AT516" s="1599"/>
      <c r="AU516" s="1599"/>
      <c r="AV516" s="1599"/>
      <c r="AW516" s="1599"/>
      <c r="AX516" s="1599"/>
      <c r="AY516" s="1599"/>
      <c r="AZ516" s="1599"/>
      <c r="BA516" s="1599"/>
      <c r="BB516" s="1599"/>
      <c r="BC516" s="1599"/>
      <c r="BD516" s="1599"/>
      <c r="BE516" s="1599"/>
      <c r="BF516" s="1599"/>
      <c r="BG516" s="1599"/>
      <c r="BH516" s="1599"/>
      <c r="BI516" s="1599"/>
      <c r="BJ516" s="1599"/>
      <c r="BK516" s="1599"/>
      <c r="BL516" s="1599"/>
      <c r="BM516" s="1599"/>
      <c r="BN516" s="1599"/>
      <c r="BO516" s="1599"/>
      <c r="BP516" s="1599"/>
      <c r="BQ516" s="1599"/>
      <c r="BR516" s="1599"/>
      <c r="BS516" s="1599"/>
      <c r="BT516" s="1600"/>
      <c r="BU516" s="458"/>
      <c r="BV516" s="458"/>
      <c r="BW516" s="458"/>
      <c r="BX516" s="458"/>
      <c r="BY516" s="458"/>
      <c r="BZ516" s="458"/>
      <c r="CA516" s="458"/>
      <c r="CB516" s="458"/>
      <c r="CC516" s="458"/>
      <c r="CD516" s="458"/>
      <c r="CE516" s="458"/>
      <c r="CF516" s="460"/>
      <c r="CH516" s="431"/>
      <c r="CS516" s="449"/>
      <c r="CT516" s="433"/>
      <c r="CU516" s="433"/>
      <c r="CV516" s="433"/>
      <c r="CW516" s="433"/>
      <c r="CX516" s="433"/>
      <c r="CY516" s="433"/>
      <c r="CZ516" s="433"/>
      <c r="DA516" s="433"/>
      <c r="DB516" s="433"/>
      <c r="DC516" s="433"/>
      <c r="DD516" s="433"/>
      <c r="DE516" s="1598"/>
      <c r="DF516" s="1599"/>
      <c r="DG516" s="1599"/>
      <c r="DH516" s="1599"/>
      <c r="DI516" s="1599"/>
      <c r="DJ516" s="1599"/>
      <c r="DK516" s="1599"/>
      <c r="DL516" s="1599"/>
      <c r="DM516" s="1599"/>
      <c r="DN516" s="1599"/>
      <c r="DO516" s="1599"/>
      <c r="DP516" s="1599"/>
      <c r="DQ516" s="1599"/>
      <c r="DR516" s="1599"/>
      <c r="DS516" s="1599"/>
      <c r="DT516" s="1599"/>
      <c r="DU516" s="1599"/>
      <c r="DV516" s="1599"/>
      <c r="DW516" s="1599"/>
      <c r="DX516" s="1599"/>
      <c r="DY516" s="1599"/>
      <c r="DZ516" s="1599"/>
      <c r="EA516" s="1599"/>
      <c r="EB516" s="1599"/>
      <c r="EC516" s="1599"/>
      <c r="ED516" s="1599"/>
      <c r="EE516" s="1599"/>
      <c r="EF516" s="1599"/>
      <c r="EG516" s="1599"/>
      <c r="EH516" s="1599"/>
      <c r="EI516" s="1599"/>
      <c r="EJ516" s="1599"/>
      <c r="EK516" s="1599"/>
      <c r="EL516" s="1599"/>
      <c r="EM516" s="1599"/>
      <c r="EN516" s="1599"/>
      <c r="EO516" s="1599"/>
      <c r="EP516" s="1599"/>
      <c r="EQ516" s="1599"/>
      <c r="ER516" s="1599"/>
      <c r="ES516" s="1599"/>
      <c r="ET516" s="1599"/>
      <c r="EU516" s="1599"/>
      <c r="EV516" s="1599"/>
      <c r="EW516" s="1599"/>
      <c r="EX516" s="1599"/>
      <c r="EY516" s="1599"/>
      <c r="EZ516" s="1599"/>
      <c r="FA516" s="1599"/>
      <c r="FB516" s="1599"/>
      <c r="FC516" s="1599"/>
      <c r="FD516" s="1599"/>
      <c r="FE516" s="1599"/>
      <c r="FF516" s="1599"/>
      <c r="FG516" s="1599"/>
      <c r="FH516" s="1599"/>
      <c r="FI516" s="1599"/>
      <c r="FJ516" s="1600"/>
      <c r="FK516" s="458"/>
      <c r="FL516" s="458"/>
      <c r="FM516" s="458"/>
      <c r="FN516" s="458"/>
      <c r="FO516" s="458"/>
      <c r="FP516" s="458"/>
      <c r="FQ516" s="458"/>
      <c r="FR516" s="458"/>
      <c r="FS516" s="458"/>
      <c r="FT516" s="458"/>
      <c r="FU516" s="458"/>
      <c r="FV516" s="460"/>
    </row>
    <row r="517" spans="3:178" ht="3.75" customHeight="1" x14ac:dyDescent="0.15">
      <c r="C517" s="449"/>
      <c r="D517" s="433"/>
      <c r="E517" s="433"/>
      <c r="F517" s="433"/>
      <c r="G517" s="433"/>
      <c r="H517" s="433"/>
      <c r="I517" s="433"/>
      <c r="J517" s="433"/>
      <c r="K517" s="433"/>
      <c r="L517" s="433"/>
      <c r="M517" s="433"/>
      <c r="N517" s="433"/>
      <c r="O517" s="1598"/>
      <c r="P517" s="1599"/>
      <c r="Q517" s="1599"/>
      <c r="R517" s="1599"/>
      <c r="S517" s="1599"/>
      <c r="T517" s="1599"/>
      <c r="U517" s="1599"/>
      <c r="V517" s="1599"/>
      <c r="W517" s="1599"/>
      <c r="X517" s="1599"/>
      <c r="Y517" s="1599"/>
      <c r="Z517" s="1599"/>
      <c r="AA517" s="1599"/>
      <c r="AB517" s="1599"/>
      <c r="AC517" s="1599"/>
      <c r="AD517" s="1599"/>
      <c r="AE517" s="1599"/>
      <c r="AF517" s="1599"/>
      <c r="AG517" s="1599"/>
      <c r="AH517" s="1599"/>
      <c r="AI517" s="1599"/>
      <c r="AJ517" s="1599"/>
      <c r="AK517" s="1599"/>
      <c r="AL517" s="1599"/>
      <c r="AM517" s="1599"/>
      <c r="AN517" s="1599"/>
      <c r="AO517" s="1599"/>
      <c r="AP517" s="1599"/>
      <c r="AQ517" s="1599"/>
      <c r="AR517" s="1599"/>
      <c r="AS517" s="1599"/>
      <c r="AT517" s="1599"/>
      <c r="AU517" s="1599"/>
      <c r="AV517" s="1599"/>
      <c r="AW517" s="1599"/>
      <c r="AX517" s="1599"/>
      <c r="AY517" s="1599"/>
      <c r="AZ517" s="1599"/>
      <c r="BA517" s="1599"/>
      <c r="BB517" s="1599"/>
      <c r="BC517" s="1599"/>
      <c r="BD517" s="1599"/>
      <c r="BE517" s="1599"/>
      <c r="BF517" s="1599"/>
      <c r="BG517" s="1599"/>
      <c r="BH517" s="1599"/>
      <c r="BI517" s="1599"/>
      <c r="BJ517" s="1599"/>
      <c r="BK517" s="1599"/>
      <c r="BL517" s="1599"/>
      <c r="BM517" s="1599"/>
      <c r="BN517" s="1599"/>
      <c r="BO517" s="1599"/>
      <c r="BP517" s="1599"/>
      <c r="BQ517" s="1599"/>
      <c r="BR517" s="1599"/>
      <c r="BS517" s="1599"/>
      <c r="BT517" s="1600"/>
      <c r="BU517" s="458"/>
      <c r="BV517" s="458"/>
      <c r="BW517" s="458"/>
      <c r="BX517" s="458"/>
      <c r="BY517" s="458"/>
      <c r="BZ517" s="458"/>
      <c r="CA517" s="458"/>
      <c r="CB517" s="458"/>
      <c r="CC517" s="458"/>
      <c r="CD517" s="458"/>
      <c r="CE517" s="458"/>
      <c r="CF517" s="460"/>
      <c r="CH517" s="431"/>
      <c r="CS517" s="449"/>
      <c r="CT517" s="433"/>
      <c r="CU517" s="433"/>
      <c r="CV517" s="433"/>
      <c r="CW517" s="433"/>
      <c r="CX517" s="433"/>
      <c r="CY517" s="433"/>
      <c r="CZ517" s="433"/>
      <c r="DA517" s="433"/>
      <c r="DB517" s="433"/>
      <c r="DC517" s="433"/>
      <c r="DD517" s="433"/>
      <c r="DE517" s="1598"/>
      <c r="DF517" s="1599"/>
      <c r="DG517" s="1599"/>
      <c r="DH517" s="1599"/>
      <c r="DI517" s="1599"/>
      <c r="DJ517" s="1599"/>
      <c r="DK517" s="1599"/>
      <c r="DL517" s="1599"/>
      <c r="DM517" s="1599"/>
      <c r="DN517" s="1599"/>
      <c r="DO517" s="1599"/>
      <c r="DP517" s="1599"/>
      <c r="DQ517" s="1599"/>
      <c r="DR517" s="1599"/>
      <c r="DS517" s="1599"/>
      <c r="DT517" s="1599"/>
      <c r="DU517" s="1599"/>
      <c r="DV517" s="1599"/>
      <c r="DW517" s="1599"/>
      <c r="DX517" s="1599"/>
      <c r="DY517" s="1599"/>
      <c r="DZ517" s="1599"/>
      <c r="EA517" s="1599"/>
      <c r="EB517" s="1599"/>
      <c r="EC517" s="1599"/>
      <c r="ED517" s="1599"/>
      <c r="EE517" s="1599"/>
      <c r="EF517" s="1599"/>
      <c r="EG517" s="1599"/>
      <c r="EH517" s="1599"/>
      <c r="EI517" s="1599"/>
      <c r="EJ517" s="1599"/>
      <c r="EK517" s="1599"/>
      <c r="EL517" s="1599"/>
      <c r="EM517" s="1599"/>
      <c r="EN517" s="1599"/>
      <c r="EO517" s="1599"/>
      <c r="EP517" s="1599"/>
      <c r="EQ517" s="1599"/>
      <c r="ER517" s="1599"/>
      <c r="ES517" s="1599"/>
      <c r="ET517" s="1599"/>
      <c r="EU517" s="1599"/>
      <c r="EV517" s="1599"/>
      <c r="EW517" s="1599"/>
      <c r="EX517" s="1599"/>
      <c r="EY517" s="1599"/>
      <c r="EZ517" s="1599"/>
      <c r="FA517" s="1599"/>
      <c r="FB517" s="1599"/>
      <c r="FC517" s="1599"/>
      <c r="FD517" s="1599"/>
      <c r="FE517" s="1599"/>
      <c r="FF517" s="1599"/>
      <c r="FG517" s="1599"/>
      <c r="FH517" s="1599"/>
      <c r="FI517" s="1599"/>
      <c r="FJ517" s="1600"/>
      <c r="FK517" s="458"/>
      <c r="FL517" s="458"/>
      <c r="FM517" s="458"/>
      <c r="FN517" s="458"/>
      <c r="FO517" s="458"/>
      <c r="FP517" s="458"/>
      <c r="FQ517" s="458"/>
      <c r="FR517" s="458"/>
      <c r="FS517" s="458"/>
      <c r="FT517" s="458"/>
      <c r="FU517" s="458"/>
      <c r="FV517" s="460"/>
    </row>
    <row r="518" spans="3:178" ht="3.75" customHeight="1" x14ac:dyDescent="0.15">
      <c r="C518" s="449"/>
      <c r="D518" s="433"/>
      <c r="E518" s="433"/>
      <c r="F518" s="433"/>
      <c r="G518" s="433"/>
      <c r="H518" s="433"/>
      <c r="I518" s="433"/>
      <c r="J518" s="433"/>
      <c r="K518" s="433"/>
      <c r="L518" s="433"/>
      <c r="M518" s="433"/>
      <c r="N518" s="433"/>
      <c r="O518" s="1598"/>
      <c r="P518" s="1599"/>
      <c r="Q518" s="1599"/>
      <c r="R518" s="1599"/>
      <c r="S518" s="1599"/>
      <c r="T518" s="1599"/>
      <c r="U518" s="1599"/>
      <c r="V518" s="1599"/>
      <c r="W518" s="1599"/>
      <c r="X518" s="1599"/>
      <c r="Y518" s="1599"/>
      <c r="Z518" s="1599"/>
      <c r="AA518" s="1599"/>
      <c r="AB518" s="1599"/>
      <c r="AC518" s="1599"/>
      <c r="AD518" s="1599"/>
      <c r="AE518" s="1599"/>
      <c r="AF518" s="1599"/>
      <c r="AG518" s="1599"/>
      <c r="AH518" s="1599"/>
      <c r="AI518" s="1599"/>
      <c r="AJ518" s="1599"/>
      <c r="AK518" s="1599"/>
      <c r="AL518" s="1599"/>
      <c r="AM518" s="1599"/>
      <c r="AN518" s="1599"/>
      <c r="AO518" s="1599"/>
      <c r="AP518" s="1599"/>
      <c r="AQ518" s="1599"/>
      <c r="AR518" s="1599"/>
      <c r="AS518" s="1599"/>
      <c r="AT518" s="1599"/>
      <c r="AU518" s="1599"/>
      <c r="AV518" s="1599"/>
      <c r="AW518" s="1599"/>
      <c r="AX518" s="1599"/>
      <c r="AY518" s="1599"/>
      <c r="AZ518" s="1599"/>
      <c r="BA518" s="1599"/>
      <c r="BB518" s="1599"/>
      <c r="BC518" s="1599"/>
      <c r="BD518" s="1599"/>
      <c r="BE518" s="1599"/>
      <c r="BF518" s="1599"/>
      <c r="BG518" s="1599"/>
      <c r="BH518" s="1599"/>
      <c r="BI518" s="1599"/>
      <c r="BJ518" s="1599"/>
      <c r="BK518" s="1599"/>
      <c r="BL518" s="1599"/>
      <c r="BM518" s="1599"/>
      <c r="BN518" s="1599"/>
      <c r="BO518" s="1599"/>
      <c r="BP518" s="1599"/>
      <c r="BQ518" s="1599"/>
      <c r="BR518" s="1599"/>
      <c r="BS518" s="1599"/>
      <c r="BT518" s="1600"/>
      <c r="BU518" s="458"/>
      <c r="BV518" s="458"/>
      <c r="BW518" s="458"/>
      <c r="BX518" s="458"/>
      <c r="BY518" s="458"/>
      <c r="BZ518" s="458"/>
      <c r="CA518" s="458"/>
      <c r="CB518" s="458"/>
      <c r="CC518" s="458"/>
      <c r="CD518" s="458"/>
      <c r="CE518" s="458"/>
      <c r="CF518" s="460"/>
      <c r="CH518" s="431"/>
      <c r="CS518" s="449"/>
      <c r="CT518" s="433"/>
      <c r="CU518" s="433"/>
      <c r="CV518" s="433"/>
      <c r="CW518" s="433"/>
      <c r="CX518" s="433"/>
      <c r="CY518" s="433"/>
      <c r="CZ518" s="433"/>
      <c r="DA518" s="433"/>
      <c r="DB518" s="433"/>
      <c r="DC518" s="433"/>
      <c r="DD518" s="433"/>
      <c r="DE518" s="1598"/>
      <c r="DF518" s="1599"/>
      <c r="DG518" s="1599"/>
      <c r="DH518" s="1599"/>
      <c r="DI518" s="1599"/>
      <c r="DJ518" s="1599"/>
      <c r="DK518" s="1599"/>
      <c r="DL518" s="1599"/>
      <c r="DM518" s="1599"/>
      <c r="DN518" s="1599"/>
      <c r="DO518" s="1599"/>
      <c r="DP518" s="1599"/>
      <c r="DQ518" s="1599"/>
      <c r="DR518" s="1599"/>
      <c r="DS518" s="1599"/>
      <c r="DT518" s="1599"/>
      <c r="DU518" s="1599"/>
      <c r="DV518" s="1599"/>
      <c r="DW518" s="1599"/>
      <c r="DX518" s="1599"/>
      <c r="DY518" s="1599"/>
      <c r="DZ518" s="1599"/>
      <c r="EA518" s="1599"/>
      <c r="EB518" s="1599"/>
      <c r="EC518" s="1599"/>
      <c r="ED518" s="1599"/>
      <c r="EE518" s="1599"/>
      <c r="EF518" s="1599"/>
      <c r="EG518" s="1599"/>
      <c r="EH518" s="1599"/>
      <c r="EI518" s="1599"/>
      <c r="EJ518" s="1599"/>
      <c r="EK518" s="1599"/>
      <c r="EL518" s="1599"/>
      <c r="EM518" s="1599"/>
      <c r="EN518" s="1599"/>
      <c r="EO518" s="1599"/>
      <c r="EP518" s="1599"/>
      <c r="EQ518" s="1599"/>
      <c r="ER518" s="1599"/>
      <c r="ES518" s="1599"/>
      <c r="ET518" s="1599"/>
      <c r="EU518" s="1599"/>
      <c r="EV518" s="1599"/>
      <c r="EW518" s="1599"/>
      <c r="EX518" s="1599"/>
      <c r="EY518" s="1599"/>
      <c r="EZ518" s="1599"/>
      <c r="FA518" s="1599"/>
      <c r="FB518" s="1599"/>
      <c r="FC518" s="1599"/>
      <c r="FD518" s="1599"/>
      <c r="FE518" s="1599"/>
      <c r="FF518" s="1599"/>
      <c r="FG518" s="1599"/>
      <c r="FH518" s="1599"/>
      <c r="FI518" s="1599"/>
      <c r="FJ518" s="1600"/>
      <c r="FK518" s="458"/>
      <c r="FL518" s="458"/>
      <c r="FM518" s="458"/>
      <c r="FN518" s="458"/>
      <c r="FO518" s="458"/>
      <c r="FP518" s="458"/>
      <c r="FQ518" s="458"/>
      <c r="FR518" s="458"/>
      <c r="FS518" s="458"/>
      <c r="FT518" s="458"/>
      <c r="FU518" s="458"/>
      <c r="FV518" s="460"/>
    </row>
    <row r="519" spans="3:178" ht="3.75" customHeight="1" x14ac:dyDescent="0.15">
      <c r="C519" s="449"/>
      <c r="D519" s="433"/>
      <c r="E519" s="433"/>
      <c r="F519" s="433"/>
      <c r="G519" s="433"/>
      <c r="H519" s="433"/>
      <c r="I519" s="433"/>
      <c r="J519" s="433"/>
      <c r="K519" s="433"/>
      <c r="L519" s="433"/>
      <c r="M519" s="433"/>
      <c r="N519" s="433"/>
      <c r="O519" s="1598"/>
      <c r="P519" s="1599"/>
      <c r="Q519" s="1599"/>
      <c r="R519" s="1599"/>
      <c r="S519" s="1599"/>
      <c r="T519" s="1599"/>
      <c r="U519" s="1599"/>
      <c r="V519" s="1599"/>
      <c r="W519" s="1599"/>
      <c r="X519" s="1599"/>
      <c r="Y519" s="1599"/>
      <c r="Z519" s="1599"/>
      <c r="AA519" s="1599"/>
      <c r="AB519" s="1599"/>
      <c r="AC519" s="1599"/>
      <c r="AD519" s="1599"/>
      <c r="AE519" s="1599"/>
      <c r="AF519" s="1599"/>
      <c r="AG519" s="1599"/>
      <c r="AH519" s="1599"/>
      <c r="AI519" s="1599"/>
      <c r="AJ519" s="1599"/>
      <c r="AK519" s="1599"/>
      <c r="AL519" s="1599"/>
      <c r="AM519" s="1599"/>
      <c r="AN519" s="1599"/>
      <c r="AO519" s="1599"/>
      <c r="AP519" s="1599"/>
      <c r="AQ519" s="1599"/>
      <c r="AR519" s="1599"/>
      <c r="AS519" s="1599"/>
      <c r="AT519" s="1599"/>
      <c r="AU519" s="1599"/>
      <c r="AV519" s="1599"/>
      <c r="AW519" s="1599"/>
      <c r="AX519" s="1599"/>
      <c r="AY519" s="1599"/>
      <c r="AZ519" s="1599"/>
      <c r="BA519" s="1599"/>
      <c r="BB519" s="1599"/>
      <c r="BC519" s="1599"/>
      <c r="BD519" s="1599"/>
      <c r="BE519" s="1599"/>
      <c r="BF519" s="1599"/>
      <c r="BG519" s="1599"/>
      <c r="BH519" s="1599"/>
      <c r="BI519" s="1599"/>
      <c r="BJ519" s="1599"/>
      <c r="BK519" s="1599"/>
      <c r="BL519" s="1599"/>
      <c r="BM519" s="1599"/>
      <c r="BN519" s="1599"/>
      <c r="BO519" s="1599"/>
      <c r="BP519" s="1599"/>
      <c r="BQ519" s="1599"/>
      <c r="BR519" s="1599"/>
      <c r="BS519" s="1599"/>
      <c r="BT519" s="1600"/>
      <c r="BU519" s="458"/>
      <c r="BV519" s="458"/>
      <c r="BW519" s="458"/>
      <c r="BX519" s="458"/>
      <c r="BY519" s="458"/>
      <c r="BZ519" s="458"/>
      <c r="CA519" s="458"/>
      <c r="CB519" s="458"/>
      <c r="CC519" s="458"/>
      <c r="CD519" s="458"/>
      <c r="CE519" s="458"/>
      <c r="CF519" s="460"/>
      <c r="CH519" s="431"/>
      <c r="CS519" s="449"/>
      <c r="CT519" s="433"/>
      <c r="CU519" s="433"/>
      <c r="CV519" s="433"/>
      <c r="CW519" s="433"/>
      <c r="CX519" s="433"/>
      <c r="CY519" s="433"/>
      <c r="CZ519" s="433"/>
      <c r="DA519" s="433"/>
      <c r="DB519" s="433"/>
      <c r="DC519" s="433"/>
      <c r="DD519" s="433"/>
      <c r="DE519" s="1598"/>
      <c r="DF519" s="1599"/>
      <c r="DG519" s="1599"/>
      <c r="DH519" s="1599"/>
      <c r="DI519" s="1599"/>
      <c r="DJ519" s="1599"/>
      <c r="DK519" s="1599"/>
      <c r="DL519" s="1599"/>
      <c r="DM519" s="1599"/>
      <c r="DN519" s="1599"/>
      <c r="DO519" s="1599"/>
      <c r="DP519" s="1599"/>
      <c r="DQ519" s="1599"/>
      <c r="DR519" s="1599"/>
      <c r="DS519" s="1599"/>
      <c r="DT519" s="1599"/>
      <c r="DU519" s="1599"/>
      <c r="DV519" s="1599"/>
      <c r="DW519" s="1599"/>
      <c r="DX519" s="1599"/>
      <c r="DY519" s="1599"/>
      <c r="DZ519" s="1599"/>
      <c r="EA519" s="1599"/>
      <c r="EB519" s="1599"/>
      <c r="EC519" s="1599"/>
      <c r="ED519" s="1599"/>
      <c r="EE519" s="1599"/>
      <c r="EF519" s="1599"/>
      <c r="EG519" s="1599"/>
      <c r="EH519" s="1599"/>
      <c r="EI519" s="1599"/>
      <c r="EJ519" s="1599"/>
      <c r="EK519" s="1599"/>
      <c r="EL519" s="1599"/>
      <c r="EM519" s="1599"/>
      <c r="EN519" s="1599"/>
      <c r="EO519" s="1599"/>
      <c r="EP519" s="1599"/>
      <c r="EQ519" s="1599"/>
      <c r="ER519" s="1599"/>
      <c r="ES519" s="1599"/>
      <c r="ET519" s="1599"/>
      <c r="EU519" s="1599"/>
      <c r="EV519" s="1599"/>
      <c r="EW519" s="1599"/>
      <c r="EX519" s="1599"/>
      <c r="EY519" s="1599"/>
      <c r="EZ519" s="1599"/>
      <c r="FA519" s="1599"/>
      <c r="FB519" s="1599"/>
      <c r="FC519" s="1599"/>
      <c r="FD519" s="1599"/>
      <c r="FE519" s="1599"/>
      <c r="FF519" s="1599"/>
      <c r="FG519" s="1599"/>
      <c r="FH519" s="1599"/>
      <c r="FI519" s="1599"/>
      <c r="FJ519" s="1600"/>
      <c r="FK519" s="458"/>
      <c r="FL519" s="458"/>
      <c r="FM519" s="458"/>
      <c r="FN519" s="458"/>
      <c r="FO519" s="458"/>
      <c r="FP519" s="458"/>
      <c r="FQ519" s="458"/>
      <c r="FR519" s="458"/>
      <c r="FS519" s="458"/>
      <c r="FT519" s="458"/>
      <c r="FU519" s="458"/>
      <c r="FV519" s="460"/>
    </row>
    <row r="520" spans="3:178" ht="3.75" customHeight="1" x14ac:dyDescent="0.15">
      <c r="C520" s="449"/>
      <c r="D520" s="433"/>
      <c r="E520" s="433"/>
      <c r="F520" s="433"/>
      <c r="G520" s="433"/>
      <c r="H520" s="433"/>
      <c r="I520" s="433"/>
      <c r="J520" s="433"/>
      <c r="K520" s="433"/>
      <c r="L520" s="433"/>
      <c r="M520" s="433"/>
      <c r="N520" s="433"/>
      <c r="O520" s="1598"/>
      <c r="P520" s="1599"/>
      <c r="Q520" s="1599"/>
      <c r="R520" s="1599"/>
      <c r="S520" s="1599"/>
      <c r="T520" s="1599"/>
      <c r="U520" s="1599"/>
      <c r="V520" s="1599"/>
      <c r="W520" s="1599"/>
      <c r="X520" s="1599"/>
      <c r="Y520" s="1599"/>
      <c r="Z520" s="1599"/>
      <c r="AA520" s="1599"/>
      <c r="AB520" s="1599"/>
      <c r="AC520" s="1599"/>
      <c r="AD520" s="1599"/>
      <c r="AE520" s="1599"/>
      <c r="AF520" s="1599"/>
      <c r="AG520" s="1599"/>
      <c r="AH520" s="1599"/>
      <c r="AI520" s="1599"/>
      <c r="AJ520" s="1599"/>
      <c r="AK520" s="1599"/>
      <c r="AL520" s="1599"/>
      <c r="AM520" s="1599"/>
      <c r="AN520" s="1599"/>
      <c r="AO520" s="1599"/>
      <c r="AP520" s="1599"/>
      <c r="AQ520" s="1599"/>
      <c r="AR520" s="1599"/>
      <c r="AS520" s="1599"/>
      <c r="AT520" s="1599"/>
      <c r="AU520" s="1599"/>
      <c r="AV520" s="1599"/>
      <c r="AW520" s="1599"/>
      <c r="AX520" s="1599"/>
      <c r="AY520" s="1599"/>
      <c r="AZ520" s="1599"/>
      <c r="BA520" s="1599"/>
      <c r="BB520" s="1599"/>
      <c r="BC520" s="1599"/>
      <c r="BD520" s="1599"/>
      <c r="BE520" s="1599"/>
      <c r="BF520" s="1599"/>
      <c r="BG520" s="1599"/>
      <c r="BH520" s="1599"/>
      <c r="BI520" s="1599"/>
      <c r="BJ520" s="1599"/>
      <c r="BK520" s="1599"/>
      <c r="BL520" s="1599"/>
      <c r="BM520" s="1599"/>
      <c r="BN520" s="1599"/>
      <c r="BO520" s="1599"/>
      <c r="BP520" s="1599"/>
      <c r="BQ520" s="1599"/>
      <c r="BR520" s="1599"/>
      <c r="BS520" s="1599"/>
      <c r="BT520" s="1600"/>
      <c r="BU520" s="458"/>
      <c r="BV520" s="458"/>
      <c r="BW520" s="458"/>
      <c r="BX520" s="458"/>
      <c r="BY520" s="458"/>
      <c r="BZ520" s="458"/>
      <c r="CA520" s="458"/>
      <c r="CB520" s="458"/>
      <c r="CC520" s="458"/>
      <c r="CD520" s="458"/>
      <c r="CE520" s="458"/>
      <c r="CF520" s="460"/>
      <c r="CH520" s="431"/>
      <c r="CS520" s="449"/>
      <c r="CT520" s="433"/>
      <c r="CU520" s="433"/>
      <c r="CV520" s="433"/>
      <c r="CW520" s="433"/>
      <c r="CX520" s="433"/>
      <c r="CY520" s="433"/>
      <c r="CZ520" s="433"/>
      <c r="DA520" s="433"/>
      <c r="DB520" s="433"/>
      <c r="DC520" s="433"/>
      <c r="DD520" s="433"/>
      <c r="DE520" s="1598"/>
      <c r="DF520" s="1599"/>
      <c r="DG520" s="1599"/>
      <c r="DH520" s="1599"/>
      <c r="DI520" s="1599"/>
      <c r="DJ520" s="1599"/>
      <c r="DK520" s="1599"/>
      <c r="DL520" s="1599"/>
      <c r="DM520" s="1599"/>
      <c r="DN520" s="1599"/>
      <c r="DO520" s="1599"/>
      <c r="DP520" s="1599"/>
      <c r="DQ520" s="1599"/>
      <c r="DR520" s="1599"/>
      <c r="DS520" s="1599"/>
      <c r="DT520" s="1599"/>
      <c r="DU520" s="1599"/>
      <c r="DV520" s="1599"/>
      <c r="DW520" s="1599"/>
      <c r="DX520" s="1599"/>
      <c r="DY520" s="1599"/>
      <c r="DZ520" s="1599"/>
      <c r="EA520" s="1599"/>
      <c r="EB520" s="1599"/>
      <c r="EC520" s="1599"/>
      <c r="ED520" s="1599"/>
      <c r="EE520" s="1599"/>
      <c r="EF520" s="1599"/>
      <c r="EG520" s="1599"/>
      <c r="EH520" s="1599"/>
      <c r="EI520" s="1599"/>
      <c r="EJ520" s="1599"/>
      <c r="EK520" s="1599"/>
      <c r="EL520" s="1599"/>
      <c r="EM520" s="1599"/>
      <c r="EN520" s="1599"/>
      <c r="EO520" s="1599"/>
      <c r="EP520" s="1599"/>
      <c r="EQ520" s="1599"/>
      <c r="ER520" s="1599"/>
      <c r="ES520" s="1599"/>
      <c r="ET520" s="1599"/>
      <c r="EU520" s="1599"/>
      <c r="EV520" s="1599"/>
      <c r="EW520" s="1599"/>
      <c r="EX520" s="1599"/>
      <c r="EY520" s="1599"/>
      <c r="EZ520" s="1599"/>
      <c r="FA520" s="1599"/>
      <c r="FB520" s="1599"/>
      <c r="FC520" s="1599"/>
      <c r="FD520" s="1599"/>
      <c r="FE520" s="1599"/>
      <c r="FF520" s="1599"/>
      <c r="FG520" s="1599"/>
      <c r="FH520" s="1599"/>
      <c r="FI520" s="1599"/>
      <c r="FJ520" s="1600"/>
      <c r="FK520" s="458"/>
      <c r="FL520" s="458"/>
      <c r="FM520" s="458"/>
      <c r="FN520" s="458"/>
      <c r="FO520" s="458"/>
      <c r="FP520" s="458"/>
      <c r="FQ520" s="458"/>
      <c r="FR520" s="458"/>
      <c r="FS520" s="458"/>
      <c r="FT520" s="458"/>
      <c r="FU520" s="458"/>
      <c r="FV520" s="460"/>
    </row>
    <row r="521" spans="3:178" ht="3.75" customHeight="1" x14ac:dyDescent="0.15">
      <c r="C521" s="449"/>
      <c r="D521" s="433"/>
      <c r="E521" s="433"/>
      <c r="F521" s="433"/>
      <c r="G521" s="433"/>
      <c r="H521" s="433"/>
      <c r="I521" s="433"/>
      <c r="J521" s="433"/>
      <c r="K521" s="433"/>
      <c r="L521" s="433"/>
      <c r="M521" s="433"/>
      <c r="N521" s="433"/>
      <c r="O521" s="1598"/>
      <c r="P521" s="1599"/>
      <c r="Q521" s="1599"/>
      <c r="R521" s="1599"/>
      <c r="S521" s="1599"/>
      <c r="T521" s="1599"/>
      <c r="U521" s="1599"/>
      <c r="V521" s="1599"/>
      <c r="W521" s="1599"/>
      <c r="X521" s="1599"/>
      <c r="Y521" s="1599"/>
      <c r="Z521" s="1599"/>
      <c r="AA521" s="1599"/>
      <c r="AB521" s="1599"/>
      <c r="AC521" s="1599"/>
      <c r="AD521" s="1599"/>
      <c r="AE521" s="1599"/>
      <c r="AF521" s="1599"/>
      <c r="AG521" s="1599"/>
      <c r="AH521" s="1599"/>
      <c r="AI521" s="1599"/>
      <c r="AJ521" s="1599"/>
      <c r="AK521" s="1599"/>
      <c r="AL521" s="1599"/>
      <c r="AM521" s="1599"/>
      <c r="AN521" s="1599"/>
      <c r="AO521" s="1599"/>
      <c r="AP521" s="1599"/>
      <c r="AQ521" s="1599"/>
      <c r="AR521" s="1599"/>
      <c r="AS521" s="1599"/>
      <c r="AT521" s="1599"/>
      <c r="AU521" s="1599"/>
      <c r="AV521" s="1599"/>
      <c r="AW521" s="1599"/>
      <c r="AX521" s="1599"/>
      <c r="AY521" s="1599"/>
      <c r="AZ521" s="1599"/>
      <c r="BA521" s="1599"/>
      <c r="BB521" s="1599"/>
      <c r="BC521" s="1599"/>
      <c r="BD521" s="1599"/>
      <c r="BE521" s="1599"/>
      <c r="BF521" s="1599"/>
      <c r="BG521" s="1599"/>
      <c r="BH521" s="1599"/>
      <c r="BI521" s="1599"/>
      <c r="BJ521" s="1599"/>
      <c r="BK521" s="1599"/>
      <c r="BL521" s="1599"/>
      <c r="BM521" s="1599"/>
      <c r="BN521" s="1599"/>
      <c r="BO521" s="1599"/>
      <c r="BP521" s="1599"/>
      <c r="BQ521" s="1599"/>
      <c r="BR521" s="1599"/>
      <c r="BS521" s="1599"/>
      <c r="BT521" s="1600"/>
      <c r="BU521" s="458"/>
      <c r="BV521" s="458"/>
      <c r="BW521" s="458"/>
      <c r="BX521" s="458"/>
      <c r="BY521" s="458"/>
      <c r="BZ521" s="458"/>
      <c r="CA521" s="458"/>
      <c r="CB521" s="458"/>
      <c r="CC521" s="458"/>
      <c r="CD521" s="458"/>
      <c r="CE521" s="458"/>
      <c r="CF521" s="460"/>
      <c r="CH521" s="431"/>
      <c r="CS521" s="449"/>
      <c r="CT521" s="433"/>
      <c r="CU521" s="433"/>
      <c r="CV521" s="433"/>
      <c r="CW521" s="433"/>
      <c r="CX521" s="433"/>
      <c r="CY521" s="433"/>
      <c r="CZ521" s="433"/>
      <c r="DA521" s="433"/>
      <c r="DB521" s="433"/>
      <c r="DC521" s="433"/>
      <c r="DD521" s="433"/>
      <c r="DE521" s="1598"/>
      <c r="DF521" s="1599"/>
      <c r="DG521" s="1599"/>
      <c r="DH521" s="1599"/>
      <c r="DI521" s="1599"/>
      <c r="DJ521" s="1599"/>
      <c r="DK521" s="1599"/>
      <c r="DL521" s="1599"/>
      <c r="DM521" s="1599"/>
      <c r="DN521" s="1599"/>
      <c r="DO521" s="1599"/>
      <c r="DP521" s="1599"/>
      <c r="DQ521" s="1599"/>
      <c r="DR521" s="1599"/>
      <c r="DS521" s="1599"/>
      <c r="DT521" s="1599"/>
      <c r="DU521" s="1599"/>
      <c r="DV521" s="1599"/>
      <c r="DW521" s="1599"/>
      <c r="DX521" s="1599"/>
      <c r="DY521" s="1599"/>
      <c r="DZ521" s="1599"/>
      <c r="EA521" s="1599"/>
      <c r="EB521" s="1599"/>
      <c r="EC521" s="1599"/>
      <c r="ED521" s="1599"/>
      <c r="EE521" s="1599"/>
      <c r="EF521" s="1599"/>
      <c r="EG521" s="1599"/>
      <c r="EH521" s="1599"/>
      <c r="EI521" s="1599"/>
      <c r="EJ521" s="1599"/>
      <c r="EK521" s="1599"/>
      <c r="EL521" s="1599"/>
      <c r="EM521" s="1599"/>
      <c r="EN521" s="1599"/>
      <c r="EO521" s="1599"/>
      <c r="EP521" s="1599"/>
      <c r="EQ521" s="1599"/>
      <c r="ER521" s="1599"/>
      <c r="ES521" s="1599"/>
      <c r="ET521" s="1599"/>
      <c r="EU521" s="1599"/>
      <c r="EV521" s="1599"/>
      <c r="EW521" s="1599"/>
      <c r="EX521" s="1599"/>
      <c r="EY521" s="1599"/>
      <c r="EZ521" s="1599"/>
      <c r="FA521" s="1599"/>
      <c r="FB521" s="1599"/>
      <c r="FC521" s="1599"/>
      <c r="FD521" s="1599"/>
      <c r="FE521" s="1599"/>
      <c r="FF521" s="1599"/>
      <c r="FG521" s="1599"/>
      <c r="FH521" s="1599"/>
      <c r="FI521" s="1599"/>
      <c r="FJ521" s="1600"/>
      <c r="FK521" s="458"/>
      <c r="FL521" s="458"/>
      <c r="FM521" s="458"/>
      <c r="FN521" s="458"/>
      <c r="FO521" s="458"/>
      <c r="FP521" s="458"/>
      <c r="FQ521" s="458"/>
      <c r="FR521" s="458"/>
      <c r="FS521" s="458"/>
      <c r="FT521" s="458"/>
      <c r="FU521" s="458"/>
      <c r="FV521" s="460"/>
    </row>
    <row r="522" spans="3:178" ht="3.75" customHeight="1" x14ac:dyDescent="0.15">
      <c r="C522" s="449"/>
      <c r="D522" s="433"/>
      <c r="E522" s="433"/>
      <c r="F522" s="433"/>
      <c r="G522" s="433"/>
      <c r="H522" s="433"/>
      <c r="I522" s="433"/>
      <c r="J522" s="433"/>
      <c r="K522" s="433"/>
      <c r="L522" s="433"/>
      <c r="M522" s="433"/>
      <c r="N522" s="433"/>
      <c r="O522" s="1598"/>
      <c r="P522" s="1599"/>
      <c r="Q522" s="1599"/>
      <c r="R522" s="1599"/>
      <c r="S522" s="1599"/>
      <c r="T522" s="1599"/>
      <c r="U522" s="1599"/>
      <c r="V522" s="1599"/>
      <c r="W522" s="1599"/>
      <c r="X522" s="1599"/>
      <c r="Y522" s="1599"/>
      <c r="Z522" s="1599"/>
      <c r="AA522" s="1599"/>
      <c r="AB522" s="1599"/>
      <c r="AC522" s="1599"/>
      <c r="AD522" s="1599"/>
      <c r="AE522" s="1599"/>
      <c r="AF522" s="1599"/>
      <c r="AG522" s="1599"/>
      <c r="AH522" s="1599"/>
      <c r="AI522" s="1599"/>
      <c r="AJ522" s="1599"/>
      <c r="AK522" s="1599"/>
      <c r="AL522" s="1599"/>
      <c r="AM522" s="1599"/>
      <c r="AN522" s="1599"/>
      <c r="AO522" s="1599"/>
      <c r="AP522" s="1599"/>
      <c r="AQ522" s="1599"/>
      <c r="AR522" s="1599"/>
      <c r="AS522" s="1599"/>
      <c r="AT522" s="1599"/>
      <c r="AU522" s="1599"/>
      <c r="AV522" s="1599"/>
      <c r="AW522" s="1599"/>
      <c r="AX522" s="1599"/>
      <c r="AY522" s="1599"/>
      <c r="AZ522" s="1599"/>
      <c r="BA522" s="1599"/>
      <c r="BB522" s="1599"/>
      <c r="BC522" s="1599"/>
      <c r="BD522" s="1599"/>
      <c r="BE522" s="1599"/>
      <c r="BF522" s="1599"/>
      <c r="BG522" s="1599"/>
      <c r="BH522" s="1599"/>
      <c r="BI522" s="1599"/>
      <c r="BJ522" s="1599"/>
      <c r="BK522" s="1599"/>
      <c r="BL522" s="1599"/>
      <c r="BM522" s="1599"/>
      <c r="BN522" s="1599"/>
      <c r="BO522" s="1599"/>
      <c r="BP522" s="1599"/>
      <c r="BQ522" s="1599"/>
      <c r="BR522" s="1599"/>
      <c r="BS522" s="1599"/>
      <c r="BT522" s="1600"/>
      <c r="BU522" s="458"/>
      <c r="BV522" s="458"/>
      <c r="BW522" s="458"/>
      <c r="BX522" s="458"/>
      <c r="BY522" s="458"/>
      <c r="BZ522" s="458"/>
      <c r="CA522" s="458"/>
      <c r="CB522" s="458"/>
      <c r="CC522" s="458"/>
      <c r="CD522" s="458"/>
      <c r="CE522" s="458"/>
      <c r="CF522" s="460"/>
      <c r="CH522" s="431"/>
      <c r="CS522" s="449"/>
      <c r="CT522" s="433"/>
      <c r="CU522" s="433"/>
      <c r="CV522" s="433"/>
      <c r="CW522" s="433"/>
      <c r="CX522" s="433"/>
      <c r="CY522" s="433"/>
      <c r="CZ522" s="433"/>
      <c r="DA522" s="433"/>
      <c r="DB522" s="433"/>
      <c r="DC522" s="433"/>
      <c r="DD522" s="433"/>
      <c r="DE522" s="1598"/>
      <c r="DF522" s="1599"/>
      <c r="DG522" s="1599"/>
      <c r="DH522" s="1599"/>
      <c r="DI522" s="1599"/>
      <c r="DJ522" s="1599"/>
      <c r="DK522" s="1599"/>
      <c r="DL522" s="1599"/>
      <c r="DM522" s="1599"/>
      <c r="DN522" s="1599"/>
      <c r="DO522" s="1599"/>
      <c r="DP522" s="1599"/>
      <c r="DQ522" s="1599"/>
      <c r="DR522" s="1599"/>
      <c r="DS522" s="1599"/>
      <c r="DT522" s="1599"/>
      <c r="DU522" s="1599"/>
      <c r="DV522" s="1599"/>
      <c r="DW522" s="1599"/>
      <c r="DX522" s="1599"/>
      <c r="DY522" s="1599"/>
      <c r="DZ522" s="1599"/>
      <c r="EA522" s="1599"/>
      <c r="EB522" s="1599"/>
      <c r="EC522" s="1599"/>
      <c r="ED522" s="1599"/>
      <c r="EE522" s="1599"/>
      <c r="EF522" s="1599"/>
      <c r="EG522" s="1599"/>
      <c r="EH522" s="1599"/>
      <c r="EI522" s="1599"/>
      <c r="EJ522" s="1599"/>
      <c r="EK522" s="1599"/>
      <c r="EL522" s="1599"/>
      <c r="EM522" s="1599"/>
      <c r="EN522" s="1599"/>
      <c r="EO522" s="1599"/>
      <c r="EP522" s="1599"/>
      <c r="EQ522" s="1599"/>
      <c r="ER522" s="1599"/>
      <c r="ES522" s="1599"/>
      <c r="ET522" s="1599"/>
      <c r="EU522" s="1599"/>
      <c r="EV522" s="1599"/>
      <c r="EW522" s="1599"/>
      <c r="EX522" s="1599"/>
      <c r="EY522" s="1599"/>
      <c r="EZ522" s="1599"/>
      <c r="FA522" s="1599"/>
      <c r="FB522" s="1599"/>
      <c r="FC522" s="1599"/>
      <c r="FD522" s="1599"/>
      <c r="FE522" s="1599"/>
      <c r="FF522" s="1599"/>
      <c r="FG522" s="1599"/>
      <c r="FH522" s="1599"/>
      <c r="FI522" s="1599"/>
      <c r="FJ522" s="1600"/>
      <c r="FK522" s="458"/>
      <c r="FL522" s="458"/>
      <c r="FM522" s="458"/>
      <c r="FN522" s="458"/>
      <c r="FO522" s="458"/>
      <c r="FP522" s="458"/>
      <c r="FQ522" s="458"/>
      <c r="FR522" s="458"/>
      <c r="FS522" s="458"/>
      <c r="FT522" s="458"/>
      <c r="FU522" s="458"/>
      <c r="FV522" s="460"/>
    </row>
    <row r="523" spans="3:178" ht="3.75" customHeight="1" x14ac:dyDescent="0.15">
      <c r="C523" s="449"/>
      <c r="D523" s="433"/>
      <c r="E523" s="433"/>
      <c r="F523" s="433"/>
      <c r="G523" s="433"/>
      <c r="H523" s="433"/>
      <c r="I523" s="433"/>
      <c r="J523" s="433"/>
      <c r="K523" s="433"/>
      <c r="L523" s="433"/>
      <c r="M523" s="433"/>
      <c r="N523" s="433"/>
      <c r="O523" s="1598"/>
      <c r="P523" s="1599"/>
      <c r="Q523" s="1599"/>
      <c r="R523" s="1599"/>
      <c r="S523" s="1599"/>
      <c r="T523" s="1599"/>
      <c r="U523" s="1599"/>
      <c r="V523" s="1599"/>
      <c r="W523" s="1599"/>
      <c r="X523" s="1599"/>
      <c r="Y523" s="1599"/>
      <c r="Z523" s="1599"/>
      <c r="AA523" s="1599"/>
      <c r="AB523" s="1599"/>
      <c r="AC523" s="1599"/>
      <c r="AD523" s="1599"/>
      <c r="AE523" s="1599"/>
      <c r="AF523" s="1599"/>
      <c r="AG523" s="1599"/>
      <c r="AH523" s="1599"/>
      <c r="AI523" s="1599"/>
      <c r="AJ523" s="1599"/>
      <c r="AK523" s="1599"/>
      <c r="AL523" s="1599"/>
      <c r="AM523" s="1599"/>
      <c r="AN523" s="1599"/>
      <c r="AO523" s="1599"/>
      <c r="AP523" s="1599"/>
      <c r="AQ523" s="1599"/>
      <c r="AR523" s="1599"/>
      <c r="AS523" s="1599"/>
      <c r="AT523" s="1599"/>
      <c r="AU523" s="1599"/>
      <c r="AV523" s="1599"/>
      <c r="AW523" s="1599"/>
      <c r="AX523" s="1599"/>
      <c r="AY523" s="1599"/>
      <c r="AZ523" s="1599"/>
      <c r="BA523" s="1599"/>
      <c r="BB523" s="1599"/>
      <c r="BC523" s="1599"/>
      <c r="BD523" s="1599"/>
      <c r="BE523" s="1599"/>
      <c r="BF523" s="1599"/>
      <c r="BG523" s="1599"/>
      <c r="BH523" s="1599"/>
      <c r="BI523" s="1599"/>
      <c r="BJ523" s="1599"/>
      <c r="BK523" s="1599"/>
      <c r="BL523" s="1599"/>
      <c r="BM523" s="1599"/>
      <c r="BN523" s="1599"/>
      <c r="BO523" s="1599"/>
      <c r="BP523" s="1599"/>
      <c r="BQ523" s="1599"/>
      <c r="BR523" s="1599"/>
      <c r="BS523" s="1599"/>
      <c r="BT523" s="1600"/>
      <c r="BU523" s="458"/>
      <c r="BV523" s="458"/>
      <c r="BW523" s="458"/>
      <c r="BX523" s="458"/>
      <c r="BY523" s="458"/>
      <c r="BZ523" s="458"/>
      <c r="CA523" s="458"/>
      <c r="CB523" s="458"/>
      <c r="CC523" s="458"/>
      <c r="CD523" s="458"/>
      <c r="CE523" s="458"/>
      <c r="CF523" s="460"/>
      <c r="CH523" s="431"/>
      <c r="CS523" s="449"/>
      <c r="CT523" s="433"/>
      <c r="CU523" s="433"/>
      <c r="CV523" s="433"/>
      <c r="CW523" s="433"/>
      <c r="CX523" s="433"/>
      <c r="CY523" s="433"/>
      <c r="CZ523" s="433"/>
      <c r="DA523" s="433"/>
      <c r="DB523" s="433"/>
      <c r="DC523" s="433"/>
      <c r="DD523" s="433"/>
      <c r="DE523" s="1598"/>
      <c r="DF523" s="1599"/>
      <c r="DG523" s="1599"/>
      <c r="DH523" s="1599"/>
      <c r="DI523" s="1599"/>
      <c r="DJ523" s="1599"/>
      <c r="DK523" s="1599"/>
      <c r="DL523" s="1599"/>
      <c r="DM523" s="1599"/>
      <c r="DN523" s="1599"/>
      <c r="DO523" s="1599"/>
      <c r="DP523" s="1599"/>
      <c r="DQ523" s="1599"/>
      <c r="DR523" s="1599"/>
      <c r="DS523" s="1599"/>
      <c r="DT523" s="1599"/>
      <c r="DU523" s="1599"/>
      <c r="DV523" s="1599"/>
      <c r="DW523" s="1599"/>
      <c r="DX523" s="1599"/>
      <c r="DY523" s="1599"/>
      <c r="DZ523" s="1599"/>
      <c r="EA523" s="1599"/>
      <c r="EB523" s="1599"/>
      <c r="EC523" s="1599"/>
      <c r="ED523" s="1599"/>
      <c r="EE523" s="1599"/>
      <c r="EF523" s="1599"/>
      <c r="EG523" s="1599"/>
      <c r="EH523" s="1599"/>
      <c r="EI523" s="1599"/>
      <c r="EJ523" s="1599"/>
      <c r="EK523" s="1599"/>
      <c r="EL523" s="1599"/>
      <c r="EM523" s="1599"/>
      <c r="EN523" s="1599"/>
      <c r="EO523" s="1599"/>
      <c r="EP523" s="1599"/>
      <c r="EQ523" s="1599"/>
      <c r="ER523" s="1599"/>
      <c r="ES523" s="1599"/>
      <c r="ET523" s="1599"/>
      <c r="EU523" s="1599"/>
      <c r="EV523" s="1599"/>
      <c r="EW523" s="1599"/>
      <c r="EX523" s="1599"/>
      <c r="EY523" s="1599"/>
      <c r="EZ523" s="1599"/>
      <c r="FA523" s="1599"/>
      <c r="FB523" s="1599"/>
      <c r="FC523" s="1599"/>
      <c r="FD523" s="1599"/>
      <c r="FE523" s="1599"/>
      <c r="FF523" s="1599"/>
      <c r="FG523" s="1599"/>
      <c r="FH523" s="1599"/>
      <c r="FI523" s="1599"/>
      <c r="FJ523" s="1600"/>
      <c r="FK523" s="458"/>
      <c r="FL523" s="458"/>
      <c r="FM523" s="458"/>
      <c r="FN523" s="458"/>
      <c r="FO523" s="458"/>
      <c r="FP523" s="458"/>
      <c r="FQ523" s="458"/>
      <c r="FR523" s="458"/>
      <c r="FS523" s="458"/>
      <c r="FT523" s="458"/>
      <c r="FU523" s="458"/>
      <c r="FV523" s="460"/>
    </row>
    <row r="524" spans="3:178" ht="3.75" customHeight="1" x14ac:dyDescent="0.15">
      <c r="C524" s="449"/>
      <c r="D524" s="433"/>
      <c r="E524" s="433"/>
      <c r="F524" s="433"/>
      <c r="G524" s="433"/>
      <c r="H524" s="433"/>
      <c r="I524" s="433"/>
      <c r="J524" s="433"/>
      <c r="K524" s="433"/>
      <c r="L524" s="433"/>
      <c r="M524" s="433"/>
      <c r="N524" s="433"/>
      <c r="O524" s="1598"/>
      <c r="P524" s="1599"/>
      <c r="Q524" s="1599"/>
      <c r="R524" s="1599"/>
      <c r="S524" s="1599"/>
      <c r="T524" s="1599"/>
      <c r="U524" s="1599"/>
      <c r="V524" s="1599"/>
      <c r="W524" s="1599"/>
      <c r="X524" s="1599"/>
      <c r="Y524" s="1599"/>
      <c r="Z524" s="1599"/>
      <c r="AA524" s="1599"/>
      <c r="AB524" s="1599"/>
      <c r="AC524" s="1599"/>
      <c r="AD524" s="1599"/>
      <c r="AE524" s="1599"/>
      <c r="AF524" s="1599"/>
      <c r="AG524" s="1599"/>
      <c r="AH524" s="1599"/>
      <c r="AI524" s="1599"/>
      <c r="AJ524" s="1599"/>
      <c r="AK524" s="1599"/>
      <c r="AL524" s="1599"/>
      <c r="AM524" s="1599"/>
      <c r="AN524" s="1599"/>
      <c r="AO524" s="1599"/>
      <c r="AP524" s="1599"/>
      <c r="AQ524" s="1599"/>
      <c r="AR524" s="1599"/>
      <c r="AS524" s="1599"/>
      <c r="AT524" s="1599"/>
      <c r="AU524" s="1599"/>
      <c r="AV524" s="1599"/>
      <c r="AW524" s="1599"/>
      <c r="AX524" s="1599"/>
      <c r="AY524" s="1599"/>
      <c r="AZ524" s="1599"/>
      <c r="BA524" s="1599"/>
      <c r="BB524" s="1599"/>
      <c r="BC524" s="1599"/>
      <c r="BD524" s="1599"/>
      <c r="BE524" s="1599"/>
      <c r="BF524" s="1599"/>
      <c r="BG524" s="1599"/>
      <c r="BH524" s="1599"/>
      <c r="BI524" s="1599"/>
      <c r="BJ524" s="1599"/>
      <c r="BK524" s="1599"/>
      <c r="BL524" s="1599"/>
      <c r="BM524" s="1599"/>
      <c r="BN524" s="1599"/>
      <c r="BO524" s="1599"/>
      <c r="BP524" s="1599"/>
      <c r="BQ524" s="1599"/>
      <c r="BR524" s="1599"/>
      <c r="BS524" s="1599"/>
      <c r="BT524" s="1600"/>
      <c r="BU524" s="458"/>
      <c r="BV524" s="458"/>
      <c r="BW524" s="458"/>
      <c r="BX524" s="458"/>
      <c r="BY524" s="458"/>
      <c r="BZ524" s="458"/>
      <c r="CA524" s="458"/>
      <c r="CB524" s="458"/>
      <c r="CC524" s="458"/>
      <c r="CD524" s="458"/>
      <c r="CE524" s="458"/>
      <c r="CF524" s="460"/>
      <c r="CH524" s="431"/>
      <c r="CS524" s="449"/>
      <c r="CT524" s="433"/>
      <c r="CU524" s="433"/>
      <c r="CV524" s="433"/>
      <c r="CW524" s="433"/>
      <c r="CX524" s="433"/>
      <c r="CY524" s="433"/>
      <c r="CZ524" s="433"/>
      <c r="DA524" s="433"/>
      <c r="DB524" s="433"/>
      <c r="DC524" s="433"/>
      <c r="DD524" s="433"/>
      <c r="DE524" s="1598"/>
      <c r="DF524" s="1599"/>
      <c r="DG524" s="1599"/>
      <c r="DH524" s="1599"/>
      <c r="DI524" s="1599"/>
      <c r="DJ524" s="1599"/>
      <c r="DK524" s="1599"/>
      <c r="DL524" s="1599"/>
      <c r="DM524" s="1599"/>
      <c r="DN524" s="1599"/>
      <c r="DO524" s="1599"/>
      <c r="DP524" s="1599"/>
      <c r="DQ524" s="1599"/>
      <c r="DR524" s="1599"/>
      <c r="DS524" s="1599"/>
      <c r="DT524" s="1599"/>
      <c r="DU524" s="1599"/>
      <c r="DV524" s="1599"/>
      <c r="DW524" s="1599"/>
      <c r="DX524" s="1599"/>
      <c r="DY524" s="1599"/>
      <c r="DZ524" s="1599"/>
      <c r="EA524" s="1599"/>
      <c r="EB524" s="1599"/>
      <c r="EC524" s="1599"/>
      <c r="ED524" s="1599"/>
      <c r="EE524" s="1599"/>
      <c r="EF524" s="1599"/>
      <c r="EG524" s="1599"/>
      <c r="EH524" s="1599"/>
      <c r="EI524" s="1599"/>
      <c r="EJ524" s="1599"/>
      <c r="EK524" s="1599"/>
      <c r="EL524" s="1599"/>
      <c r="EM524" s="1599"/>
      <c r="EN524" s="1599"/>
      <c r="EO524" s="1599"/>
      <c r="EP524" s="1599"/>
      <c r="EQ524" s="1599"/>
      <c r="ER524" s="1599"/>
      <c r="ES524" s="1599"/>
      <c r="ET524" s="1599"/>
      <c r="EU524" s="1599"/>
      <c r="EV524" s="1599"/>
      <c r="EW524" s="1599"/>
      <c r="EX524" s="1599"/>
      <c r="EY524" s="1599"/>
      <c r="EZ524" s="1599"/>
      <c r="FA524" s="1599"/>
      <c r="FB524" s="1599"/>
      <c r="FC524" s="1599"/>
      <c r="FD524" s="1599"/>
      <c r="FE524" s="1599"/>
      <c r="FF524" s="1599"/>
      <c r="FG524" s="1599"/>
      <c r="FH524" s="1599"/>
      <c r="FI524" s="1599"/>
      <c r="FJ524" s="1600"/>
      <c r="FK524" s="458"/>
      <c r="FL524" s="458"/>
      <c r="FM524" s="458"/>
      <c r="FN524" s="458"/>
      <c r="FO524" s="458"/>
      <c r="FP524" s="458"/>
      <c r="FQ524" s="458"/>
      <c r="FR524" s="458"/>
      <c r="FS524" s="458"/>
      <c r="FT524" s="458"/>
      <c r="FU524" s="458"/>
      <c r="FV524" s="460"/>
    </row>
    <row r="525" spans="3:178" ht="3.75" customHeight="1" x14ac:dyDescent="0.15">
      <c r="C525" s="449"/>
      <c r="D525" s="433"/>
      <c r="E525" s="433"/>
      <c r="F525" s="433"/>
      <c r="G525" s="433"/>
      <c r="H525" s="433"/>
      <c r="I525" s="433"/>
      <c r="J525" s="433"/>
      <c r="K525" s="433"/>
      <c r="L525" s="433"/>
      <c r="M525" s="433"/>
      <c r="N525" s="433"/>
      <c r="O525" s="1598"/>
      <c r="P525" s="1599"/>
      <c r="Q525" s="1599"/>
      <c r="R525" s="1599"/>
      <c r="S525" s="1599"/>
      <c r="T525" s="1599"/>
      <c r="U525" s="1599"/>
      <c r="V525" s="1599"/>
      <c r="W525" s="1599"/>
      <c r="X525" s="1599"/>
      <c r="Y525" s="1599"/>
      <c r="Z525" s="1599"/>
      <c r="AA525" s="1599"/>
      <c r="AB525" s="1599"/>
      <c r="AC525" s="1599"/>
      <c r="AD525" s="1599"/>
      <c r="AE525" s="1599"/>
      <c r="AF525" s="1599"/>
      <c r="AG525" s="1599"/>
      <c r="AH525" s="1599"/>
      <c r="AI525" s="1599"/>
      <c r="AJ525" s="1599"/>
      <c r="AK525" s="1599"/>
      <c r="AL525" s="1599"/>
      <c r="AM525" s="1599"/>
      <c r="AN525" s="1599"/>
      <c r="AO525" s="1599"/>
      <c r="AP525" s="1599"/>
      <c r="AQ525" s="1599"/>
      <c r="AR525" s="1599"/>
      <c r="AS525" s="1599"/>
      <c r="AT525" s="1599"/>
      <c r="AU525" s="1599"/>
      <c r="AV525" s="1599"/>
      <c r="AW525" s="1599"/>
      <c r="AX525" s="1599"/>
      <c r="AY525" s="1599"/>
      <c r="AZ525" s="1599"/>
      <c r="BA525" s="1599"/>
      <c r="BB525" s="1599"/>
      <c r="BC525" s="1599"/>
      <c r="BD525" s="1599"/>
      <c r="BE525" s="1599"/>
      <c r="BF525" s="1599"/>
      <c r="BG525" s="1599"/>
      <c r="BH525" s="1599"/>
      <c r="BI525" s="1599"/>
      <c r="BJ525" s="1599"/>
      <c r="BK525" s="1599"/>
      <c r="BL525" s="1599"/>
      <c r="BM525" s="1599"/>
      <c r="BN525" s="1599"/>
      <c r="BO525" s="1599"/>
      <c r="BP525" s="1599"/>
      <c r="BQ525" s="1599"/>
      <c r="BR525" s="1599"/>
      <c r="BS525" s="1599"/>
      <c r="BT525" s="1600"/>
      <c r="BU525" s="458"/>
      <c r="BV525" s="458"/>
      <c r="BW525" s="458"/>
      <c r="BX525" s="458"/>
      <c r="BY525" s="458"/>
      <c r="BZ525" s="458"/>
      <c r="CA525" s="458"/>
      <c r="CB525" s="458"/>
      <c r="CC525" s="458"/>
      <c r="CD525" s="458"/>
      <c r="CE525" s="458"/>
      <c r="CF525" s="460"/>
      <c r="CH525" s="431"/>
      <c r="CS525" s="449"/>
      <c r="CT525" s="433"/>
      <c r="CU525" s="433"/>
      <c r="CV525" s="433"/>
      <c r="CW525" s="433"/>
      <c r="CX525" s="433"/>
      <c r="CY525" s="433"/>
      <c r="CZ525" s="433"/>
      <c r="DA525" s="433"/>
      <c r="DB525" s="433"/>
      <c r="DC525" s="433"/>
      <c r="DD525" s="433"/>
      <c r="DE525" s="1598"/>
      <c r="DF525" s="1599"/>
      <c r="DG525" s="1599"/>
      <c r="DH525" s="1599"/>
      <c r="DI525" s="1599"/>
      <c r="DJ525" s="1599"/>
      <c r="DK525" s="1599"/>
      <c r="DL525" s="1599"/>
      <c r="DM525" s="1599"/>
      <c r="DN525" s="1599"/>
      <c r="DO525" s="1599"/>
      <c r="DP525" s="1599"/>
      <c r="DQ525" s="1599"/>
      <c r="DR525" s="1599"/>
      <c r="DS525" s="1599"/>
      <c r="DT525" s="1599"/>
      <c r="DU525" s="1599"/>
      <c r="DV525" s="1599"/>
      <c r="DW525" s="1599"/>
      <c r="DX525" s="1599"/>
      <c r="DY525" s="1599"/>
      <c r="DZ525" s="1599"/>
      <c r="EA525" s="1599"/>
      <c r="EB525" s="1599"/>
      <c r="EC525" s="1599"/>
      <c r="ED525" s="1599"/>
      <c r="EE525" s="1599"/>
      <c r="EF525" s="1599"/>
      <c r="EG525" s="1599"/>
      <c r="EH525" s="1599"/>
      <c r="EI525" s="1599"/>
      <c r="EJ525" s="1599"/>
      <c r="EK525" s="1599"/>
      <c r="EL525" s="1599"/>
      <c r="EM525" s="1599"/>
      <c r="EN525" s="1599"/>
      <c r="EO525" s="1599"/>
      <c r="EP525" s="1599"/>
      <c r="EQ525" s="1599"/>
      <c r="ER525" s="1599"/>
      <c r="ES525" s="1599"/>
      <c r="ET525" s="1599"/>
      <c r="EU525" s="1599"/>
      <c r="EV525" s="1599"/>
      <c r="EW525" s="1599"/>
      <c r="EX525" s="1599"/>
      <c r="EY525" s="1599"/>
      <c r="EZ525" s="1599"/>
      <c r="FA525" s="1599"/>
      <c r="FB525" s="1599"/>
      <c r="FC525" s="1599"/>
      <c r="FD525" s="1599"/>
      <c r="FE525" s="1599"/>
      <c r="FF525" s="1599"/>
      <c r="FG525" s="1599"/>
      <c r="FH525" s="1599"/>
      <c r="FI525" s="1599"/>
      <c r="FJ525" s="1600"/>
      <c r="FK525" s="458"/>
      <c r="FL525" s="458"/>
      <c r="FM525" s="458"/>
      <c r="FN525" s="458"/>
      <c r="FO525" s="458"/>
      <c r="FP525" s="458"/>
      <c r="FQ525" s="458"/>
      <c r="FR525" s="458"/>
      <c r="FS525" s="458"/>
      <c r="FT525" s="458"/>
      <c r="FU525" s="458"/>
      <c r="FV525" s="460"/>
    </row>
    <row r="526" spans="3:178" ht="3.75" customHeight="1" x14ac:dyDescent="0.15">
      <c r="C526" s="449"/>
      <c r="D526" s="433"/>
      <c r="E526" s="433"/>
      <c r="F526" s="433"/>
      <c r="G526" s="433"/>
      <c r="H526" s="433"/>
      <c r="I526" s="433"/>
      <c r="J526" s="433"/>
      <c r="K526" s="433"/>
      <c r="L526" s="433"/>
      <c r="M526" s="433"/>
      <c r="N526" s="433"/>
      <c r="O526" s="1598"/>
      <c r="P526" s="1599"/>
      <c r="Q526" s="1599"/>
      <c r="R526" s="1599"/>
      <c r="S526" s="1599"/>
      <c r="T526" s="1599"/>
      <c r="U526" s="1599"/>
      <c r="V526" s="1599"/>
      <c r="W526" s="1599"/>
      <c r="X526" s="1599"/>
      <c r="Y526" s="1599"/>
      <c r="Z526" s="1599"/>
      <c r="AA526" s="1599"/>
      <c r="AB526" s="1599"/>
      <c r="AC526" s="1599"/>
      <c r="AD526" s="1599"/>
      <c r="AE526" s="1599"/>
      <c r="AF526" s="1599"/>
      <c r="AG526" s="1599"/>
      <c r="AH526" s="1599"/>
      <c r="AI526" s="1599"/>
      <c r="AJ526" s="1599"/>
      <c r="AK526" s="1599"/>
      <c r="AL526" s="1599"/>
      <c r="AM526" s="1599"/>
      <c r="AN526" s="1599"/>
      <c r="AO526" s="1599"/>
      <c r="AP526" s="1599"/>
      <c r="AQ526" s="1599"/>
      <c r="AR526" s="1599"/>
      <c r="AS526" s="1599"/>
      <c r="AT526" s="1599"/>
      <c r="AU526" s="1599"/>
      <c r="AV526" s="1599"/>
      <c r="AW526" s="1599"/>
      <c r="AX526" s="1599"/>
      <c r="AY526" s="1599"/>
      <c r="AZ526" s="1599"/>
      <c r="BA526" s="1599"/>
      <c r="BB526" s="1599"/>
      <c r="BC526" s="1599"/>
      <c r="BD526" s="1599"/>
      <c r="BE526" s="1599"/>
      <c r="BF526" s="1599"/>
      <c r="BG526" s="1599"/>
      <c r="BH526" s="1599"/>
      <c r="BI526" s="1599"/>
      <c r="BJ526" s="1599"/>
      <c r="BK526" s="1599"/>
      <c r="BL526" s="1599"/>
      <c r="BM526" s="1599"/>
      <c r="BN526" s="1599"/>
      <c r="BO526" s="1599"/>
      <c r="BP526" s="1599"/>
      <c r="BQ526" s="1599"/>
      <c r="BR526" s="1599"/>
      <c r="BS526" s="1599"/>
      <c r="BT526" s="1600"/>
      <c r="BU526" s="458"/>
      <c r="BV526" s="458"/>
      <c r="BW526" s="458"/>
      <c r="BX526" s="458"/>
      <c r="BY526" s="458"/>
      <c r="BZ526" s="458"/>
      <c r="CA526" s="458"/>
      <c r="CB526" s="458"/>
      <c r="CC526" s="458"/>
      <c r="CD526" s="458"/>
      <c r="CE526" s="458"/>
      <c r="CF526" s="460"/>
      <c r="CH526" s="431"/>
      <c r="CS526" s="449"/>
      <c r="CT526" s="433"/>
      <c r="CU526" s="433"/>
      <c r="CV526" s="433"/>
      <c r="CW526" s="433"/>
      <c r="CX526" s="433"/>
      <c r="CY526" s="433"/>
      <c r="CZ526" s="433"/>
      <c r="DA526" s="433"/>
      <c r="DB526" s="433"/>
      <c r="DC526" s="433"/>
      <c r="DD526" s="433"/>
      <c r="DE526" s="1598"/>
      <c r="DF526" s="1599"/>
      <c r="DG526" s="1599"/>
      <c r="DH526" s="1599"/>
      <c r="DI526" s="1599"/>
      <c r="DJ526" s="1599"/>
      <c r="DK526" s="1599"/>
      <c r="DL526" s="1599"/>
      <c r="DM526" s="1599"/>
      <c r="DN526" s="1599"/>
      <c r="DO526" s="1599"/>
      <c r="DP526" s="1599"/>
      <c r="DQ526" s="1599"/>
      <c r="DR526" s="1599"/>
      <c r="DS526" s="1599"/>
      <c r="DT526" s="1599"/>
      <c r="DU526" s="1599"/>
      <c r="DV526" s="1599"/>
      <c r="DW526" s="1599"/>
      <c r="DX526" s="1599"/>
      <c r="DY526" s="1599"/>
      <c r="DZ526" s="1599"/>
      <c r="EA526" s="1599"/>
      <c r="EB526" s="1599"/>
      <c r="EC526" s="1599"/>
      <c r="ED526" s="1599"/>
      <c r="EE526" s="1599"/>
      <c r="EF526" s="1599"/>
      <c r="EG526" s="1599"/>
      <c r="EH526" s="1599"/>
      <c r="EI526" s="1599"/>
      <c r="EJ526" s="1599"/>
      <c r="EK526" s="1599"/>
      <c r="EL526" s="1599"/>
      <c r="EM526" s="1599"/>
      <c r="EN526" s="1599"/>
      <c r="EO526" s="1599"/>
      <c r="EP526" s="1599"/>
      <c r="EQ526" s="1599"/>
      <c r="ER526" s="1599"/>
      <c r="ES526" s="1599"/>
      <c r="ET526" s="1599"/>
      <c r="EU526" s="1599"/>
      <c r="EV526" s="1599"/>
      <c r="EW526" s="1599"/>
      <c r="EX526" s="1599"/>
      <c r="EY526" s="1599"/>
      <c r="EZ526" s="1599"/>
      <c r="FA526" s="1599"/>
      <c r="FB526" s="1599"/>
      <c r="FC526" s="1599"/>
      <c r="FD526" s="1599"/>
      <c r="FE526" s="1599"/>
      <c r="FF526" s="1599"/>
      <c r="FG526" s="1599"/>
      <c r="FH526" s="1599"/>
      <c r="FI526" s="1599"/>
      <c r="FJ526" s="1600"/>
      <c r="FK526" s="458"/>
      <c r="FL526" s="458"/>
      <c r="FM526" s="458"/>
      <c r="FN526" s="458"/>
      <c r="FO526" s="458"/>
      <c r="FP526" s="458"/>
      <c r="FQ526" s="458"/>
      <c r="FR526" s="458"/>
      <c r="FS526" s="458"/>
      <c r="FT526" s="458"/>
      <c r="FU526" s="458"/>
      <c r="FV526" s="460"/>
    </row>
    <row r="527" spans="3:178" ht="3.75" customHeight="1" x14ac:dyDescent="0.15">
      <c r="C527" s="449"/>
      <c r="D527" s="433"/>
      <c r="E527" s="433"/>
      <c r="F527" s="433"/>
      <c r="G527" s="433"/>
      <c r="H527" s="433"/>
      <c r="I527" s="433"/>
      <c r="J527" s="433"/>
      <c r="K527" s="433"/>
      <c r="L527" s="433"/>
      <c r="M527" s="433"/>
      <c r="N527" s="433"/>
      <c r="O527" s="1598"/>
      <c r="P527" s="1599"/>
      <c r="Q527" s="1599"/>
      <c r="R527" s="1599"/>
      <c r="S527" s="1599"/>
      <c r="T527" s="1599"/>
      <c r="U527" s="1599"/>
      <c r="V527" s="1599"/>
      <c r="W527" s="1599"/>
      <c r="X527" s="1599"/>
      <c r="Y527" s="1599"/>
      <c r="Z527" s="1599"/>
      <c r="AA527" s="1599"/>
      <c r="AB527" s="1599"/>
      <c r="AC527" s="1599"/>
      <c r="AD527" s="1599"/>
      <c r="AE527" s="1599"/>
      <c r="AF527" s="1599"/>
      <c r="AG527" s="1599"/>
      <c r="AH527" s="1599"/>
      <c r="AI527" s="1599"/>
      <c r="AJ527" s="1599"/>
      <c r="AK527" s="1599"/>
      <c r="AL527" s="1599"/>
      <c r="AM527" s="1599"/>
      <c r="AN527" s="1599"/>
      <c r="AO527" s="1599"/>
      <c r="AP527" s="1599"/>
      <c r="AQ527" s="1599"/>
      <c r="AR527" s="1599"/>
      <c r="AS527" s="1599"/>
      <c r="AT527" s="1599"/>
      <c r="AU527" s="1599"/>
      <c r="AV527" s="1599"/>
      <c r="AW527" s="1599"/>
      <c r="AX527" s="1599"/>
      <c r="AY527" s="1599"/>
      <c r="AZ527" s="1599"/>
      <c r="BA527" s="1599"/>
      <c r="BB527" s="1599"/>
      <c r="BC527" s="1599"/>
      <c r="BD527" s="1599"/>
      <c r="BE527" s="1599"/>
      <c r="BF527" s="1599"/>
      <c r="BG527" s="1599"/>
      <c r="BH527" s="1599"/>
      <c r="BI527" s="1599"/>
      <c r="BJ527" s="1599"/>
      <c r="BK527" s="1599"/>
      <c r="BL527" s="1599"/>
      <c r="BM527" s="1599"/>
      <c r="BN527" s="1599"/>
      <c r="BO527" s="1599"/>
      <c r="BP527" s="1599"/>
      <c r="BQ527" s="1599"/>
      <c r="BR527" s="1599"/>
      <c r="BS527" s="1599"/>
      <c r="BT527" s="1600"/>
      <c r="BU527" s="458"/>
      <c r="BV527" s="458"/>
      <c r="BW527" s="458"/>
      <c r="BX527" s="458"/>
      <c r="BY527" s="458"/>
      <c r="BZ527" s="458"/>
      <c r="CA527" s="458"/>
      <c r="CB527" s="458"/>
      <c r="CC527" s="458"/>
      <c r="CD527" s="458"/>
      <c r="CE527" s="458"/>
      <c r="CF527" s="460"/>
      <c r="CH527" s="431"/>
      <c r="CS527" s="449"/>
      <c r="CT527" s="433"/>
      <c r="CU527" s="433"/>
      <c r="CV527" s="433"/>
      <c r="CW527" s="433"/>
      <c r="CX527" s="433"/>
      <c r="CY527" s="433"/>
      <c r="CZ527" s="433"/>
      <c r="DA527" s="433"/>
      <c r="DB527" s="433"/>
      <c r="DC527" s="433"/>
      <c r="DD527" s="433"/>
      <c r="DE527" s="1598"/>
      <c r="DF527" s="1599"/>
      <c r="DG527" s="1599"/>
      <c r="DH527" s="1599"/>
      <c r="DI527" s="1599"/>
      <c r="DJ527" s="1599"/>
      <c r="DK527" s="1599"/>
      <c r="DL527" s="1599"/>
      <c r="DM527" s="1599"/>
      <c r="DN527" s="1599"/>
      <c r="DO527" s="1599"/>
      <c r="DP527" s="1599"/>
      <c r="DQ527" s="1599"/>
      <c r="DR527" s="1599"/>
      <c r="DS527" s="1599"/>
      <c r="DT527" s="1599"/>
      <c r="DU527" s="1599"/>
      <c r="DV527" s="1599"/>
      <c r="DW527" s="1599"/>
      <c r="DX527" s="1599"/>
      <c r="DY527" s="1599"/>
      <c r="DZ527" s="1599"/>
      <c r="EA527" s="1599"/>
      <c r="EB527" s="1599"/>
      <c r="EC527" s="1599"/>
      <c r="ED527" s="1599"/>
      <c r="EE527" s="1599"/>
      <c r="EF527" s="1599"/>
      <c r="EG527" s="1599"/>
      <c r="EH527" s="1599"/>
      <c r="EI527" s="1599"/>
      <c r="EJ527" s="1599"/>
      <c r="EK527" s="1599"/>
      <c r="EL527" s="1599"/>
      <c r="EM527" s="1599"/>
      <c r="EN527" s="1599"/>
      <c r="EO527" s="1599"/>
      <c r="EP527" s="1599"/>
      <c r="EQ527" s="1599"/>
      <c r="ER527" s="1599"/>
      <c r="ES527" s="1599"/>
      <c r="ET527" s="1599"/>
      <c r="EU527" s="1599"/>
      <c r="EV527" s="1599"/>
      <c r="EW527" s="1599"/>
      <c r="EX527" s="1599"/>
      <c r="EY527" s="1599"/>
      <c r="EZ527" s="1599"/>
      <c r="FA527" s="1599"/>
      <c r="FB527" s="1599"/>
      <c r="FC527" s="1599"/>
      <c r="FD527" s="1599"/>
      <c r="FE527" s="1599"/>
      <c r="FF527" s="1599"/>
      <c r="FG527" s="1599"/>
      <c r="FH527" s="1599"/>
      <c r="FI527" s="1599"/>
      <c r="FJ527" s="1600"/>
      <c r="FK527" s="458"/>
      <c r="FL527" s="458"/>
      <c r="FM527" s="458"/>
      <c r="FN527" s="458"/>
      <c r="FO527" s="458"/>
      <c r="FP527" s="458"/>
      <c r="FQ527" s="458"/>
      <c r="FR527" s="458"/>
      <c r="FS527" s="458"/>
      <c r="FT527" s="458"/>
      <c r="FU527" s="458"/>
      <c r="FV527" s="460"/>
    </row>
    <row r="528" spans="3:178" ht="3.75" customHeight="1" x14ac:dyDescent="0.15">
      <c r="C528" s="449"/>
      <c r="D528" s="433"/>
      <c r="E528" s="433"/>
      <c r="F528" s="433"/>
      <c r="G528" s="433"/>
      <c r="H528" s="433"/>
      <c r="I528" s="433"/>
      <c r="J528" s="433"/>
      <c r="K528" s="433"/>
      <c r="L528" s="433"/>
      <c r="M528" s="433"/>
      <c r="N528" s="433"/>
      <c r="O528" s="1598"/>
      <c r="P528" s="1599"/>
      <c r="Q528" s="1599"/>
      <c r="R528" s="1599"/>
      <c r="S528" s="1599"/>
      <c r="T528" s="1599"/>
      <c r="U528" s="1599"/>
      <c r="V528" s="1599"/>
      <c r="W528" s="1599"/>
      <c r="X528" s="1599"/>
      <c r="Y528" s="1599"/>
      <c r="Z528" s="1599"/>
      <c r="AA528" s="1599"/>
      <c r="AB528" s="1599"/>
      <c r="AC528" s="1599"/>
      <c r="AD528" s="1599"/>
      <c r="AE528" s="1599"/>
      <c r="AF528" s="1599"/>
      <c r="AG528" s="1599"/>
      <c r="AH528" s="1599"/>
      <c r="AI528" s="1599"/>
      <c r="AJ528" s="1599"/>
      <c r="AK528" s="1599"/>
      <c r="AL528" s="1599"/>
      <c r="AM528" s="1599"/>
      <c r="AN528" s="1599"/>
      <c r="AO528" s="1599"/>
      <c r="AP528" s="1599"/>
      <c r="AQ528" s="1599"/>
      <c r="AR528" s="1599"/>
      <c r="AS528" s="1599"/>
      <c r="AT528" s="1599"/>
      <c r="AU528" s="1599"/>
      <c r="AV528" s="1599"/>
      <c r="AW528" s="1599"/>
      <c r="AX528" s="1599"/>
      <c r="AY528" s="1599"/>
      <c r="AZ528" s="1599"/>
      <c r="BA528" s="1599"/>
      <c r="BB528" s="1599"/>
      <c r="BC528" s="1599"/>
      <c r="BD528" s="1599"/>
      <c r="BE528" s="1599"/>
      <c r="BF528" s="1599"/>
      <c r="BG528" s="1599"/>
      <c r="BH528" s="1599"/>
      <c r="BI528" s="1599"/>
      <c r="BJ528" s="1599"/>
      <c r="BK528" s="1599"/>
      <c r="BL528" s="1599"/>
      <c r="BM528" s="1599"/>
      <c r="BN528" s="1599"/>
      <c r="BO528" s="1599"/>
      <c r="BP528" s="1599"/>
      <c r="BQ528" s="1599"/>
      <c r="BR528" s="1599"/>
      <c r="BS528" s="1599"/>
      <c r="BT528" s="1600"/>
      <c r="BU528" s="458"/>
      <c r="BV528" s="458"/>
      <c r="BW528" s="458"/>
      <c r="BX528" s="458"/>
      <c r="BY528" s="458"/>
      <c r="BZ528" s="458"/>
      <c r="CA528" s="458"/>
      <c r="CB528" s="458"/>
      <c r="CC528" s="458"/>
      <c r="CD528" s="458"/>
      <c r="CE528" s="458"/>
      <c r="CF528" s="460"/>
      <c r="CH528" s="431"/>
      <c r="CS528" s="449"/>
      <c r="CT528" s="433"/>
      <c r="CU528" s="433"/>
      <c r="CV528" s="433"/>
      <c r="CW528" s="433"/>
      <c r="CX528" s="433"/>
      <c r="CY528" s="433"/>
      <c r="CZ528" s="433"/>
      <c r="DA528" s="433"/>
      <c r="DB528" s="433"/>
      <c r="DC528" s="433"/>
      <c r="DD528" s="433"/>
      <c r="DE528" s="1598"/>
      <c r="DF528" s="1599"/>
      <c r="DG528" s="1599"/>
      <c r="DH528" s="1599"/>
      <c r="DI528" s="1599"/>
      <c r="DJ528" s="1599"/>
      <c r="DK528" s="1599"/>
      <c r="DL528" s="1599"/>
      <c r="DM528" s="1599"/>
      <c r="DN528" s="1599"/>
      <c r="DO528" s="1599"/>
      <c r="DP528" s="1599"/>
      <c r="DQ528" s="1599"/>
      <c r="DR528" s="1599"/>
      <c r="DS528" s="1599"/>
      <c r="DT528" s="1599"/>
      <c r="DU528" s="1599"/>
      <c r="DV528" s="1599"/>
      <c r="DW528" s="1599"/>
      <c r="DX528" s="1599"/>
      <c r="DY528" s="1599"/>
      <c r="DZ528" s="1599"/>
      <c r="EA528" s="1599"/>
      <c r="EB528" s="1599"/>
      <c r="EC528" s="1599"/>
      <c r="ED528" s="1599"/>
      <c r="EE528" s="1599"/>
      <c r="EF528" s="1599"/>
      <c r="EG528" s="1599"/>
      <c r="EH528" s="1599"/>
      <c r="EI528" s="1599"/>
      <c r="EJ528" s="1599"/>
      <c r="EK528" s="1599"/>
      <c r="EL528" s="1599"/>
      <c r="EM528" s="1599"/>
      <c r="EN528" s="1599"/>
      <c r="EO528" s="1599"/>
      <c r="EP528" s="1599"/>
      <c r="EQ528" s="1599"/>
      <c r="ER528" s="1599"/>
      <c r="ES528" s="1599"/>
      <c r="ET528" s="1599"/>
      <c r="EU528" s="1599"/>
      <c r="EV528" s="1599"/>
      <c r="EW528" s="1599"/>
      <c r="EX528" s="1599"/>
      <c r="EY528" s="1599"/>
      <c r="EZ528" s="1599"/>
      <c r="FA528" s="1599"/>
      <c r="FB528" s="1599"/>
      <c r="FC528" s="1599"/>
      <c r="FD528" s="1599"/>
      <c r="FE528" s="1599"/>
      <c r="FF528" s="1599"/>
      <c r="FG528" s="1599"/>
      <c r="FH528" s="1599"/>
      <c r="FI528" s="1599"/>
      <c r="FJ528" s="1600"/>
      <c r="FK528" s="458"/>
      <c r="FL528" s="458"/>
      <c r="FM528" s="458"/>
      <c r="FN528" s="458"/>
      <c r="FO528" s="458"/>
      <c r="FP528" s="458"/>
      <c r="FQ528" s="458"/>
      <c r="FR528" s="458"/>
      <c r="FS528" s="458"/>
      <c r="FT528" s="458"/>
      <c r="FU528" s="458"/>
      <c r="FV528" s="460"/>
    </row>
    <row r="529" spans="3:178" ht="3.75" customHeight="1" x14ac:dyDescent="0.15">
      <c r="C529" s="449"/>
      <c r="D529" s="433"/>
      <c r="E529" s="433"/>
      <c r="F529" s="433"/>
      <c r="G529" s="433"/>
      <c r="H529" s="433"/>
      <c r="I529" s="433"/>
      <c r="J529" s="433"/>
      <c r="K529" s="433"/>
      <c r="L529" s="433"/>
      <c r="M529" s="433"/>
      <c r="N529" s="433"/>
      <c r="O529" s="1598"/>
      <c r="P529" s="1599"/>
      <c r="Q529" s="1599"/>
      <c r="R529" s="1599"/>
      <c r="S529" s="1599"/>
      <c r="T529" s="1599"/>
      <c r="U529" s="1599"/>
      <c r="V529" s="1599"/>
      <c r="W529" s="1599"/>
      <c r="X529" s="1599"/>
      <c r="Y529" s="1599"/>
      <c r="Z529" s="1599"/>
      <c r="AA529" s="1599"/>
      <c r="AB529" s="1599"/>
      <c r="AC529" s="1599"/>
      <c r="AD529" s="1599"/>
      <c r="AE529" s="1599"/>
      <c r="AF529" s="1599"/>
      <c r="AG529" s="1599"/>
      <c r="AH529" s="1599"/>
      <c r="AI529" s="1599"/>
      <c r="AJ529" s="1599"/>
      <c r="AK529" s="1599"/>
      <c r="AL529" s="1599"/>
      <c r="AM529" s="1599"/>
      <c r="AN529" s="1599"/>
      <c r="AO529" s="1599"/>
      <c r="AP529" s="1599"/>
      <c r="AQ529" s="1599"/>
      <c r="AR529" s="1599"/>
      <c r="AS529" s="1599"/>
      <c r="AT529" s="1599"/>
      <c r="AU529" s="1599"/>
      <c r="AV529" s="1599"/>
      <c r="AW529" s="1599"/>
      <c r="AX529" s="1599"/>
      <c r="AY529" s="1599"/>
      <c r="AZ529" s="1599"/>
      <c r="BA529" s="1599"/>
      <c r="BB529" s="1599"/>
      <c r="BC529" s="1599"/>
      <c r="BD529" s="1599"/>
      <c r="BE529" s="1599"/>
      <c r="BF529" s="1599"/>
      <c r="BG529" s="1599"/>
      <c r="BH529" s="1599"/>
      <c r="BI529" s="1599"/>
      <c r="BJ529" s="1599"/>
      <c r="BK529" s="1599"/>
      <c r="BL529" s="1599"/>
      <c r="BM529" s="1599"/>
      <c r="BN529" s="1599"/>
      <c r="BO529" s="1599"/>
      <c r="BP529" s="1599"/>
      <c r="BQ529" s="1599"/>
      <c r="BR529" s="1599"/>
      <c r="BS529" s="1599"/>
      <c r="BT529" s="1600"/>
      <c r="BU529" s="458"/>
      <c r="BV529" s="458"/>
      <c r="BW529" s="458"/>
      <c r="BX529" s="458"/>
      <c r="BY529" s="458"/>
      <c r="BZ529" s="458"/>
      <c r="CA529" s="458"/>
      <c r="CB529" s="458"/>
      <c r="CC529" s="458"/>
      <c r="CD529" s="458"/>
      <c r="CE529" s="458"/>
      <c r="CF529" s="460"/>
      <c r="CH529" s="431"/>
      <c r="CS529" s="449"/>
      <c r="CT529" s="433"/>
      <c r="CU529" s="433"/>
      <c r="CV529" s="433"/>
      <c r="CW529" s="433"/>
      <c r="CX529" s="433"/>
      <c r="CY529" s="433"/>
      <c r="CZ529" s="433"/>
      <c r="DA529" s="433"/>
      <c r="DB529" s="433"/>
      <c r="DC529" s="433"/>
      <c r="DD529" s="433"/>
      <c r="DE529" s="1598"/>
      <c r="DF529" s="1599"/>
      <c r="DG529" s="1599"/>
      <c r="DH529" s="1599"/>
      <c r="DI529" s="1599"/>
      <c r="DJ529" s="1599"/>
      <c r="DK529" s="1599"/>
      <c r="DL529" s="1599"/>
      <c r="DM529" s="1599"/>
      <c r="DN529" s="1599"/>
      <c r="DO529" s="1599"/>
      <c r="DP529" s="1599"/>
      <c r="DQ529" s="1599"/>
      <c r="DR529" s="1599"/>
      <c r="DS529" s="1599"/>
      <c r="DT529" s="1599"/>
      <c r="DU529" s="1599"/>
      <c r="DV529" s="1599"/>
      <c r="DW529" s="1599"/>
      <c r="DX529" s="1599"/>
      <c r="DY529" s="1599"/>
      <c r="DZ529" s="1599"/>
      <c r="EA529" s="1599"/>
      <c r="EB529" s="1599"/>
      <c r="EC529" s="1599"/>
      <c r="ED529" s="1599"/>
      <c r="EE529" s="1599"/>
      <c r="EF529" s="1599"/>
      <c r="EG529" s="1599"/>
      <c r="EH529" s="1599"/>
      <c r="EI529" s="1599"/>
      <c r="EJ529" s="1599"/>
      <c r="EK529" s="1599"/>
      <c r="EL529" s="1599"/>
      <c r="EM529" s="1599"/>
      <c r="EN529" s="1599"/>
      <c r="EO529" s="1599"/>
      <c r="EP529" s="1599"/>
      <c r="EQ529" s="1599"/>
      <c r="ER529" s="1599"/>
      <c r="ES529" s="1599"/>
      <c r="ET529" s="1599"/>
      <c r="EU529" s="1599"/>
      <c r="EV529" s="1599"/>
      <c r="EW529" s="1599"/>
      <c r="EX529" s="1599"/>
      <c r="EY529" s="1599"/>
      <c r="EZ529" s="1599"/>
      <c r="FA529" s="1599"/>
      <c r="FB529" s="1599"/>
      <c r="FC529" s="1599"/>
      <c r="FD529" s="1599"/>
      <c r="FE529" s="1599"/>
      <c r="FF529" s="1599"/>
      <c r="FG529" s="1599"/>
      <c r="FH529" s="1599"/>
      <c r="FI529" s="1599"/>
      <c r="FJ529" s="1600"/>
      <c r="FK529" s="458"/>
      <c r="FL529" s="458"/>
      <c r="FM529" s="458"/>
      <c r="FN529" s="458"/>
      <c r="FO529" s="458"/>
      <c r="FP529" s="458"/>
      <c r="FQ529" s="458"/>
      <c r="FR529" s="458"/>
      <c r="FS529" s="458"/>
      <c r="FT529" s="458"/>
      <c r="FU529" s="458"/>
      <c r="FV529" s="460"/>
    </row>
    <row r="530" spans="3:178" ht="3.75" customHeight="1" thickBot="1" x14ac:dyDescent="0.2">
      <c r="C530" s="449"/>
      <c r="D530" s="433"/>
      <c r="E530" s="433"/>
      <c r="F530" s="433"/>
      <c r="G530" s="433"/>
      <c r="H530" s="433"/>
      <c r="I530" s="433"/>
      <c r="J530" s="433"/>
      <c r="K530" s="433"/>
      <c r="L530" s="433"/>
      <c r="M530" s="433"/>
      <c r="N530" s="433"/>
      <c r="O530" s="1601"/>
      <c r="P530" s="1602"/>
      <c r="Q530" s="1602"/>
      <c r="R530" s="1602"/>
      <c r="S530" s="1602"/>
      <c r="T530" s="1602"/>
      <c r="U530" s="1602"/>
      <c r="V530" s="1602"/>
      <c r="W530" s="1602"/>
      <c r="X530" s="1602"/>
      <c r="Y530" s="1602"/>
      <c r="Z530" s="1602"/>
      <c r="AA530" s="1602"/>
      <c r="AB530" s="1602"/>
      <c r="AC530" s="1602"/>
      <c r="AD530" s="1602"/>
      <c r="AE530" s="1602"/>
      <c r="AF530" s="1602"/>
      <c r="AG530" s="1602"/>
      <c r="AH530" s="1602"/>
      <c r="AI530" s="1602"/>
      <c r="AJ530" s="1602"/>
      <c r="AK530" s="1602"/>
      <c r="AL530" s="1602"/>
      <c r="AM530" s="1602"/>
      <c r="AN530" s="1602"/>
      <c r="AO530" s="1602"/>
      <c r="AP530" s="1602"/>
      <c r="AQ530" s="1602"/>
      <c r="AR530" s="1602"/>
      <c r="AS530" s="1602"/>
      <c r="AT530" s="1602"/>
      <c r="AU530" s="1602"/>
      <c r="AV530" s="1602"/>
      <c r="AW530" s="1602"/>
      <c r="AX530" s="1602"/>
      <c r="AY530" s="1602"/>
      <c r="AZ530" s="1602"/>
      <c r="BA530" s="1602"/>
      <c r="BB530" s="1602"/>
      <c r="BC530" s="1602"/>
      <c r="BD530" s="1602"/>
      <c r="BE530" s="1602"/>
      <c r="BF530" s="1602"/>
      <c r="BG530" s="1602"/>
      <c r="BH530" s="1602"/>
      <c r="BI530" s="1602"/>
      <c r="BJ530" s="1602"/>
      <c r="BK530" s="1602"/>
      <c r="BL530" s="1602"/>
      <c r="BM530" s="1602"/>
      <c r="BN530" s="1602"/>
      <c r="BO530" s="1602"/>
      <c r="BP530" s="1602"/>
      <c r="BQ530" s="1602"/>
      <c r="BR530" s="1602"/>
      <c r="BS530" s="1602"/>
      <c r="BT530" s="1603"/>
      <c r="BU530" s="458"/>
      <c r="BV530" s="458"/>
      <c r="BW530" s="458"/>
      <c r="BX530" s="458"/>
      <c r="BY530" s="458"/>
      <c r="BZ530" s="458"/>
      <c r="CA530" s="458"/>
      <c r="CB530" s="458"/>
      <c r="CC530" s="458"/>
      <c r="CD530" s="458"/>
      <c r="CE530" s="458"/>
      <c r="CF530" s="460"/>
      <c r="CH530" s="431"/>
      <c r="CS530" s="449"/>
      <c r="CT530" s="433"/>
      <c r="CU530" s="433"/>
      <c r="CV530" s="433"/>
      <c r="CW530" s="433"/>
      <c r="CX530" s="433"/>
      <c r="CY530" s="433"/>
      <c r="CZ530" s="433"/>
      <c r="DA530" s="433"/>
      <c r="DB530" s="433"/>
      <c r="DC530" s="433"/>
      <c r="DD530" s="433"/>
      <c r="DE530" s="1601"/>
      <c r="DF530" s="1602"/>
      <c r="DG530" s="1602"/>
      <c r="DH530" s="1602"/>
      <c r="DI530" s="1602"/>
      <c r="DJ530" s="1602"/>
      <c r="DK530" s="1602"/>
      <c r="DL530" s="1602"/>
      <c r="DM530" s="1602"/>
      <c r="DN530" s="1602"/>
      <c r="DO530" s="1602"/>
      <c r="DP530" s="1602"/>
      <c r="DQ530" s="1602"/>
      <c r="DR530" s="1602"/>
      <c r="DS530" s="1602"/>
      <c r="DT530" s="1602"/>
      <c r="DU530" s="1602"/>
      <c r="DV530" s="1602"/>
      <c r="DW530" s="1602"/>
      <c r="DX530" s="1602"/>
      <c r="DY530" s="1602"/>
      <c r="DZ530" s="1602"/>
      <c r="EA530" s="1602"/>
      <c r="EB530" s="1602"/>
      <c r="EC530" s="1602"/>
      <c r="ED530" s="1602"/>
      <c r="EE530" s="1602"/>
      <c r="EF530" s="1602"/>
      <c r="EG530" s="1602"/>
      <c r="EH530" s="1602"/>
      <c r="EI530" s="1602"/>
      <c r="EJ530" s="1602"/>
      <c r="EK530" s="1602"/>
      <c r="EL530" s="1602"/>
      <c r="EM530" s="1602"/>
      <c r="EN530" s="1602"/>
      <c r="EO530" s="1602"/>
      <c r="EP530" s="1602"/>
      <c r="EQ530" s="1602"/>
      <c r="ER530" s="1602"/>
      <c r="ES530" s="1602"/>
      <c r="ET530" s="1602"/>
      <c r="EU530" s="1602"/>
      <c r="EV530" s="1602"/>
      <c r="EW530" s="1602"/>
      <c r="EX530" s="1602"/>
      <c r="EY530" s="1602"/>
      <c r="EZ530" s="1602"/>
      <c r="FA530" s="1602"/>
      <c r="FB530" s="1602"/>
      <c r="FC530" s="1602"/>
      <c r="FD530" s="1602"/>
      <c r="FE530" s="1602"/>
      <c r="FF530" s="1602"/>
      <c r="FG530" s="1602"/>
      <c r="FH530" s="1602"/>
      <c r="FI530" s="1602"/>
      <c r="FJ530" s="1603"/>
      <c r="FK530" s="458"/>
      <c r="FL530" s="458"/>
      <c r="FM530" s="458"/>
      <c r="FN530" s="458"/>
      <c r="FO530" s="458"/>
      <c r="FP530" s="458"/>
      <c r="FQ530" s="458"/>
      <c r="FR530" s="458"/>
      <c r="FS530" s="458"/>
      <c r="FT530" s="458"/>
      <c r="FU530" s="458"/>
      <c r="FV530" s="460"/>
    </row>
    <row r="531" spans="3:178" ht="3.75" customHeight="1" thickTop="1" x14ac:dyDescent="0.15">
      <c r="C531" s="449"/>
      <c r="D531" s="433"/>
      <c r="E531" s="433"/>
      <c r="F531" s="433"/>
      <c r="G531" s="433"/>
      <c r="H531" s="433"/>
      <c r="I531" s="433"/>
      <c r="J531" s="433"/>
      <c r="K531" s="433"/>
      <c r="L531" s="433"/>
      <c r="M531" s="433"/>
      <c r="N531" s="433"/>
      <c r="O531" s="433"/>
      <c r="P531" s="433"/>
      <c r="Q531" s="453"/>
      <c r="R531" s="453"/>
      <c r="S531" s="453"/>
      <c r="T531" s="453"/>
      <c r="U531" s="453"/>
      <c r="V531" s="453"/>
      <c r="W531" s="453"/>
      <c r="X531" s="453"/>
      <c r="Y531" s="453"/>
      <c r="Z531" s="453"/>
      <c r="AA531" s="453"/>
      <c r="AB531" s="453"/>
      <c r="AC531" s="453"/>
      <c r="AD531" s="453"/>
      <c r="AE531" s="453"/>
      <c r="AF531" s="453"/>
      <c r="AG531" s="453"/>
      <c r="AH531" s="453"/>
      <c r="AI531" s="453"/>
      <c r="AJ531" s="453"/>
      <c r="AK531" s="453"/>
      <c r="AL531" s="453"/>
      <c r="AM531" s="453"/>
      <c r="AN531" s="453"/>
      <c r="AO531" s="453"/>
      <c r="AP531" s="453"/>
      <c r="AQ531" s="453"/>
      <c r="AR531" s="453"/>
      <c r="AS531" s="453"/>
      <c r="AT531" s="453"/>
      <c r="AU531" s="453"/>
      <c r="AV531" s="453"/>
      <c r="AW531" s="453"/>
      <c r="AX531" s="453"/>
      <c r="AY531" s="453"/>
      <c r="AZ531" s="453"/>
      <c r="BA531" s="453"/>
      <c r="BB531" s="453"/>
      <c r="BC531" s="453"/>
      <c r="BD531" s="453"/>
      <c r="BE531" s="453"/>
      <c r="BF531" s="453"/>
      <c r="BG531" s="453"/>
      <c r="BH531" s="453"/>
      <c r="BI531" s="453"/>
      <c r="BJ531" s="453"/>
      <c r="BK531" s="453"/>
      <c r="BL531" s="453"/>
      <c r="BM531" s="453"/>
      <c r="BN531" s="453"/>
      <c r="BO531" s="453"/>
      <c r="BP531" s="453"/>
      <c r="BQ531" s="453"/>
      <c r="BR531" s="453"/>
      <c r="BS531" s="437"/>
      <c r="BT531" s="458" t="s">
        <v>1094</v>
      </c>
      <c r="BU531" s="458"/>
      <c r="BV531" s="458"/>
      <c r="BW531" s="458"/>
      <c r="BX531" s="458"/>
      <c r="BY531" s="458"/>
      <c r="BZ531" s="458"/>
      <c r="CA531" s="458"/>
      <c r="CB531" s="458"/>
      <c r="CC531" s="458"/>
      <c r="CD531" s="458"/>
      <c r="CE531" s="458"/>
      <c r="CF531" s="460"/>
      <c r="CH531" s="431"/>
      <c r="CS531" s="449"/>
      <c r="CT531" s="433"/>
      <c r="CU531" s="433"/>
      <c r="CV531" s="433"/>
      <c r="CW531" s="433"/>
      <c r="CX531" s="433"/>
      <c r="CY531" s="433"/>
      <c r="CZ531" s="433"/>
      <c r="DA531" s="433"/>
      <c r="DB531" s="433"/>
      <c r="DC531" s="433"/>
      <c r="DD531" s="433"/>
      <c r="DE531" s="433"/>
      <c r="DF531" s="433"/>
      <c r="DG531" s="453"/>
      <c r="DH531" s="453"/>
      <c r="DI531" s="453"/>
      <c r="DJ531" s="453"/>
      <c r="DK531" s="453"/>
      <c r="DL531" s="453"/>
      <c r="DM531" s="453"/>
      <c r="DN531" s="453"/>
      <c r="DO531" s="453"/>
      <c r="DP531" s="453"/>
      <c r="DQ531" s="453"/>
      <c r="DR531" s="453"/>
      <c r="DS531" s="453"/>
      <c r="DT531" s="453"/>
      <c r="DU531" s="453"/>
      <c r="DV531" s="453"/>
      <c r="DW531" s="453"/>
      <c r="DX531" s="453"/>
      <c r="DY531" s="453"/>
      <c r="DZ531" s="453"/>
      <c r="EA531" s="453"/>
      <c r="EB531" s="453"/>
      <c r="EC531" s="453"/>
      <c r="ED531" s="453"/>
      <c r="EE531" s="453"/>
      <c r="EF531" s="453"/>
      <c r="EG531" s="453"/>
      <c r="EH531" s="453"/>
      <c r="EI531" s="453"/>
      <c r="EJ531" s="453"/>
      <c r="EK531" s="453"/>
      <c r="EL531" s="453"/>
      <c r="EM531" s="453"/>
      <c r="EN531" s="453"/>
      <c r="EO531" s="453"/>
      <c r="EP531" s="453"/>
      <c r="EQ531" s="453"/>
      <c r="ER531" s="453"/>
      <c r="ES531" s="453"/>
      <c r="ET531" s="453"/>
      <c r="EU531" s="453"/>
      <c r="EV531" s="453"/>
      <c r="EW531" s="453"/>
      <c r="EX531" s="453"/>
      <c r="EY531" s="453"/>
      <c r="EZ531" s="453"/>
      <c r="FA531" s="453"/>
      <c r="FB531" s="453"/>
      <c r="FC531" s="453"/>
      <c r="FD531" s="453"/>
      <c r="FE531" s="453"/>
      <c r="FF531" s="453"/>
      <c r="FG531" s="453"/>
      <c r="FH531" s="453"/>
      <c r="FI531" s="437"/>
      <c r="FJ531" s="458" t="s">
        <v>1094</v>
      </c>
      <c r="FK531" s="458"/>
      <c r="FL531" s="458"/>
      <c r="FM531" s="458"/>
      <c r="FN531" s="458"/>
      <c r="FO531" s="458"/>
      <c r="FP531" s="458"/>
      <c r="FQ531" s="458"/>
      <c r="FR531" s="458"/>
      <c r="FS531" s="458"/>
      <c r="FT531" s="458"/>
      <c r="FU531" s="458"/>
      <c r="FV531" s="460"/>
    </row>
    <row r="532" spans="3:178" ht="3.75" customHeight="1" x14ac:dyDescent="0.15">
      <c r="C532" s="449"/>
      <c r="D532" s="433"/>
      <c r="E532" s="433"/>
      <c r="F532" s="433"/>
      <c r="G532" s="433"/>
      <c r="H532" s="433"/>
      <c r="I532" s="433"/>
      <c r="J532" s="433"/>
      <c r="K532" s="433"/>
      <c r="L532" s="433"/>
      <c r="M532" s="433"/>
      <c r="N532" s="433"/>
      <c r="O532" s="433"/>
      <c r="P532" s="433"/>
      <c r="Q532" s="453"/>
      <c r="R532" s="453"/>
      <c r="S532" s="453"/>
      <c r="T532" s="453"/>
      <c r="U532" s="453"/>
      <c r="V532" s="453"/>
      <c r="W532" s="453"/>
      <c r="X532" s="453"/>
      <c r="Y532" s="453"/>
      <c r="Z532" s="453"/>
      <c r="AA532" s="453"/>
      <c r="AB532" s="453"/>
      <c r="AC532" s="453"/>
      <c r="AD532" s="453"/>
      <c r="AE532" s="453"/>
      <c r="AF532" s="453"/>
      <c r="AG532" s="453"/>
      <c r="AH532" s="453"/>
      <c r="AI532" s="453"/>
      <c r="AJ532" s="453"/>
      <c r="AK532" s="453"/>
      <c r="AL532" s="453"/>
      <c r="AM532" s="453"/>
      <c r="AN532" s="453"/>
      <c r="AO532" s="453"/>
      <c r="AP532" s="453"/>
      <c r="AQ532" s="453"/>
      <c r="AR532" s="453"/>
      <c r="AS532" s="453"/>
      <c r="AT532" s="453"/>
      <c r="AU532" s="453"/>
      <c r="AV532" s="453"/>
      <c r="AW532" s="453"/>
      <c r="AX532" s="453"/>
      <c r="AY532" s="453"/>
      <c r="AZ532" s="453"/>
      <c r="BA532" s="453"/>
      <c r="BB532" s="453"/>
      <c r="BC532" s="453"/>
      <c r="BD532" s="453"/>
      <c r="BE532" s="453"/>
      <c r="BF532" s="453"/>
      <c r="BG532" s="453"/>
      <c r="BH532" s="453"/>
      <c r="BI532" s="453"/>
      <c r="BJ532" s="453"/>
      <c r="BK532" s="453"/>
      <c r="BL532" s="453"/>
      <c r="BM532" s="453"/>
      <c r="BN532" s="453"/>
      <c r="BO532" s="453"/>
      <c r="BP532" s="453"/>
      <c r="BQ532" s="453"/>
      <c r="BR532" s="453"/>
      <c r="BS532" s="437"/>
      <c r="BT532" s="458"/>
      <c r="BU532" s="458"/>
      <c r="BV532" s="458"/>
      <c r="BW532" s="458"/>
      <c r="BX532" s="458"/>
      <c r="BY532" s="458"/>
      <c r="BZ532" s="458"/>
      <c r="CA532" s="458"/>
      <c r="CB532" s="458"/>
      <c r="CC532" s="458"/>
      <c r="CD532" s="458"/>
      <c r="CE532" s="458"/>
      <c r="CF532" s="460"/>
      <c r="CH532" s="431"/>
      <c r="CS532" s="449"/>
      <c r="CT532" s="433"/>
      <c r="CU532" s="433"/>
      <c r="CV532" s="433"/>
      <c r="CW532" s="433"/>
      <c r="CX532" s="433"/>
      <c r="CY532" s="433"/>
      <c r="CZ532" s="433"/>
      <c r="DA532" s="433"/>
      <c r="DB532" s="433"/>
      <c r="DC532" s="433"/>
      <c r="DD532" s="433"/>
      <c r="DE532" s="433"/>
      <c r="DF532" s="433"/>
      <c r="DG532" s="453"/>
      <c r="DH532" s="453"/>
      <c r="DI532" s="453"/>
      <c r="DJ532" s="453"/>
      <c r="DK532" s="453"/>
      <c r="DL532" s="453"/>
      <c r="DM532" s="453"/>
      <c r="DN532" s="453"/>
      <c r="DO532" s="453"/>
      <c r="DP532" s="453"/>
      <c r="DQ532" s="453"/>
      <c r="DR532" s="453"/>
      <c r="DS532" s="453"/>
      <c r="DT532" s="453"/>
      <c r="DU532" s="453"/>
      <c r="DV532" s="453"/>
      <c r="DW532" s="453"/>
      <c r="DX532" s="453"/>
      <c r="DY532" s="453"/>
      <c r="DZ532" s="453"/>
      <c r="EA532" s="453"/>
      <c r="EB532" s="453"/>
      <c r="EC532" s="453"/>
      <c r="ED532" s="453"/>
      <c r="EE532" s="453"/>
      <c r="EF532" s="453"/>
      <c r="EG532" s="453"/>
      <c r="EH532" s="453"/>
      <c r="EI532" s="453"/>
      <c r="EJ532" s="453"/>
      <c r="EK532" s="453"/>
      <c r="EL532" s="453"/>
      <c r="EM532" s="453"/>
      <c r="EN532" s="453"/>
      <c r="EO532" s="453"/>
      <c r="EP532" s="453"/>
      <c r="EQ532" s="453"/>
      <c r="ER532" s="453"/>
      <c r="ES532" s="453"/>
      <c r="ET532" s="453"/>
      <c r="EU532" s="453"/>
      <c r="EV532" s="453"/>
      <c r="EW532" s="453"/>
      <c r="EX532" s="453"/>
      <c r="EY532" s="453"/>
      <c r="EZ532" s="453"/>
      <c r="FA532" s="453"/>
      <c r="FB532" s="453"/>
      <c r="FC532" s="453"/>
      <c r="FD532" s="453"/>
      <c r="FE532" s="453"/>
      <c r="FF532" s="453"/>
      <c r="FG532" s="453"/>
      <c r="FH532" s="453"/>
      <c r="FI532" s="437"/>
      <c r="FJ532" s="458"/>
      <c r="FK532" s="458"/>
      <c r="FL532" s="458"/>
      <c r="FM532" s="458"/>
      <c r="FN532" s="458"/>
      <c r="FO532" s="458"/>
      <c r="FP532" s="458"/>
      <c r="FQ532" s="458"/>
      <c r="FR532" s="458"/>
      <c r="FS532" s="458"/>
      <c r="FT532" s="458"/>
      <c r="FU532" s="458"/>
      <c r="FV532" s="460"/>
    </row>
    <row r="533" spans="3:178" ht="3.75" customHeight="1" x14ac:dyDescent="0.15">
      <c r="C533" s="449"/>
      <c r="D533" s="433"/>
      <c r="E533" s="433"/>
      <c r="F533" s="433"/>
      <c r="G533" s="433"/>
      <c r="H533" s="433"/>
      <c r="I533" s="433"/>
      <c r="J533" s="433"/>
      <c r="K533" s="433"/>
      <c r="L533" s="433"/>
      <c r="M533" s="433"/>
      <c r="N533" s="433"/>
      <c r="O533" s="433"/>
      <c r="P533" s="433"/>
      <c r="BS533" s="437"/>
      <c r="BT533" s="458"/>
      <c r="BU533" s="458"/>
      <c r="BV533" s="458"/>
      <c r="BW533" s="458"/>
      <c r="BX533" s="458"/>
      <c r="BY533" s="458"/>
      <c r="BZ533" s="458"/>
      <c r="CA533" s="458"/>
      <c r="CB533" s="458"/>
      <c r="CC533" s="458"/>
      <c r="CD533" s="458"/>
      <c r="CE533" s="458"/>
      <c r="CF533" s="460"/>
      <c r="CH533" s="431"/>
      <c r="CS533" s="449"/>
      <c r="CT533" s="433"/>
      <c r="CU533" s="433"/>
      <c r="CV533" s="433"/>
      <c r="CW533" s="433"/>
      <c r="CX533" s="433"/>
      <c r="CY533" s="433"/>
      <c r="CZ533" s="433"/>
      <c r="DA533" s="433"/>
      <c r="DB533" s="433"/>
      <c r="DC533" s="433"/>
      <c r="DD533" s="433"/>
      <c r="DE533" s="433"/>
      <c r="DF533" s="433"/>
      <c r="FI533" s="437"/>
      <c r="FJ533" s="458"/>
      <c r="FK533" s="458"/>
      <c r="FL533" s="458"/>
      <c r="FM533" s="458"/>
      <c r="FN533" s="458"/>
      <c r="FO533" s="458"/>
      <c r="FP533" s="458"/>
      <c r="FQ533" s="458"/>
      <c r="FR533" s="458"/>
      <c r="FS533" s="458"/>
      <c r="FT533" s="458"/>
      <c r="FU533" s="458"/>
      <c r="FV533" s="460"/>
    </row>
    <row r="534" spans="3:178" ht="3.75" customHeight="1" x14ac:dyDescent="0.15">
      <c r="C534" s="449"/>
      <c r="D534" s="433"/>
      <c r="E534" s="433"/>
      <c r="F534" s="433"/>
      <c r="G534" s="433"/>
      <c r="H534" s="433"/>
      <c r="I534" s="433"/>
      <c r="J534" s="433"/>
      <c r="K534" s="433"/>
      <c r="L534" s="433"/>
      <c r="M534" s="433"/>
      <c r="N534" s="433"/>
      <c r="O534" s="433"/>
      <c r="P534" s="433"/>
      <c r="Q534" s="433"/>
      <c r="R534" s="433"/>
      <c r="S534" s="433"/>
      <c r="T534" s="433"/>
      <c r="U534" s="433"/>
      <c r="V534" s="433"/>
      <c r="W534" s="433"/>
      <c r="X534" s="433"/>
      <c r="Y534" s="433"/>
      <c r="Z534" s="433"/>
      <c r="AA534" s="433"/>
      <c r="AB534" s="433"/>
      <c r="AC534" s="433"/>
      <c r="AD534" s="433"/>
      <c r="AE534" s="433"/>
      <c r="AF534" s="433"/>
      <c r="AG534" s="433"/>
      <c r="AH534" s="433"/>
      <c r="AI534" s="433"/>
      <c r="AJ534" s="433"/>
      <c r="AK534" s="433"/>
      <c r="AL534" s="433"/>
      <c r="AM534" s="433"/>
      <c r="AN534" s="433"/>
      <c r="AO534" s="433"/>
      <c r="AP534" s="433"/>
      <c r="AQ534" s="433"/>
      <c r="AR534" s="433"/>
      <c r="AS534" s="433"/>
      <c r="AV534" s="458"/>
      <c r="AW534" s="458"/>
      <c r="AX534" s="458"/>
      <c r="AY534" s="458"/>
      <c r="AZ534" s="458"/>
      <c r="BA534" s="458"/>
      <c r="BB534" s="458"/>
      <c r="BC534" s="458"/>
      <c r="BD534" s="458"/>
      <c r="BE534" s="458"/>
      <c r="BF534" s="458"/>
      <c r="BG534" s="458"/>
      <c r="BH534" s="458"/>
      <c r="BI534" s="458"/>
      <c r="BJ534" s="458"/>
      <c r="BK534" s="458"/>
      <c r="BL534" s="458"/>
      <c r="BM534" s="458"/>
      <c r="BN534" s="458"/>
      <c r="BO534" s="458"/>
      <c r="BP534" s="458"/>
      <c r="BQ534" s="458"/>
      <c r="BR534" s="458"/>
      <c r="BS534" s="437"/>
      <c r="BT534" s="458"/>
      <c r="BU534" s="458"/>
      <c r="BV534" s="458"/>
      <c r="BW534" s="458"/>
      <c r="BX534" s="458"/>
      <c r="BY534" s="458"/>
      <c r="BZ534" s="458"/>
      <c r="CA534" s="458"/>
      <c r="CB534" s="458"/>
      <c r="CC534" s="458"/>
      <c r="CD534" s="458"/>
      <c r="CE534" s="458"/>
      <c r="CF534" s="460"/>
      <c r="CH534" s="431"/>
      <c r="CS534" s="449"/>
      <c r="CT534" s="433"/>
      <c r="CU534" s="433"/>
      <c r="CV534" s="433"/>
      <c r="CW534" s="433"/>
      <c r="CX534" s="433"/>
      <c r="CY534" s="433"/>
      <c r="CZ534" s="433"/>
      <c r="DA534" s="433"/>
      <c r="DB534" s="433"/>
      <c r="DC534" s="433"/>
      <c r="DD534" s="433"/>
      <c r="DE534" s="433"/>
      <c r="DF534" s="433"/>
      <c r="DG534" s="433"/>
      <c r="DH534" s="433"/>
      <c r="DI534" s="433"/>
      <c r="DJ534" s="433"/>
      <c r="DK534" s="433"/>
      <c r="DL534" s="433"/>
      <c r="DM534" s="433"/>
      <c r="DN534" s="433"/>
      <c r="DO534" s="433"/>
      <c r="DP534" s="433"/>
      <c r="DQ534" s="433"/>
      <c r="DR534" s="433"/>
      <c r="DS534" s="433"/>
      <c r="DT534" s="433"/>
      <c r="DU534" s="433"/>
      <c r="DV534" s="433"/>
      <c r="DW534" s="433"/>
      <c r="DX534" s="433"/>
      <c r="DY534" s="433"/>
      <c r="DZ534" s="433"/>
      <c r="EA534" s="433"/>
      <c r="EB534" s="433"/>
      <c r="EC534" s="433"/>
      <c r="ED534" s="433"/>
      <c r="EE534" s="433"/>
      <c r="EF534" s="433"/>
      <c r="EG534" s="433"/>
      <c r="EH534" s="433"/>
      <c r="EI534" s="433"/>
      <c r="EL534" s="458"/>
      <c r="EM534" s="458"/>
      <c r="EN534" s="458"/>
      <c r="EO534" s="458"/>
      <c r="EP534" s="458"/>
      <c r="EQ534" s="458"/>
      <c r="ER534" s="458"/>
      <c r="ES534" s="458"/>
      <c r="ET534" s="458"/>
      <c r="EU534" s="458"/>
      <c r="EV534" s="458"/>
      <c r="EW534" s="458"/>
      <c r="EX534" s="458"/>
      <c r="EY534" s="458"/>
      <c r="EZ534" s="458"/>
      <c r="FA534" s="458"/>
      <c r="FB534" s="458"/>
      <c r="FC534" s="458"/>
      <c r="FD534" s="458"/>
      <c r="FE534" s="458"/>
      <c r="FF534" s="458"/>
      <c r="FG534" s="458"/>
      <c r="FH534" s="458"/>
      <c r="FI534" s="437"/>
      <c r="FJ534" s="458"/>
      <c r="FK534" s="458"/>
      <c r="FL534" s="458"/>
      <c r="FM534" s="458"/>
      <c r="FN534" s="458"/>
      <c r="FO534" s="458"/>
      <c r="FP534" s="458"/>
      <c r="FQ534" s="458"/>
      <c r="FR534" s="458"/>
      <c r="FS534" s="458"/>
      <c r="FT534" s="458"/>
      <c r="FU534" s="458"/>
      <c r="FV534" s="460"/>
    </row>
    <row r="535" spans="3:178" ht="3.75" customHeight="1" x14ac:dyDescent="0.15">
      <c r="C535" s="449"/>
      <c r="D535" s="433"/>
      <c r="E535" s="433"/>
      <c r="F535" s="433"/>
      <c r="G535" s="433"/>
      <c r="H535" s="433"/>
      <c r="I535" s="433"/>
      <c r="J535" s="433"/>
      <c r="K535" s="433"/>
      <c r="L535" s="433"/>
      <c r="M535" s="433"/>
      <c r="N535" s="433"/>
      <c r="O535" s="433"/>
      <c r="P535" s="433"/>
      <c r="Q535" s="433"/>
      <c r="R535" s="433"/>
      <c r="S535" s="433"/>
      <c r="T535" s="433"/>
      <c r="U535" s="433"/>
      <c r="V535" s="433"/>
      <c r="W535" s="433"/>
      <c r="X535" s="433"/>
      <c r="Y535" s="433"/>
      <c r="Z535" s="433"/>
      <c r="AA535" s="433"/>
      <c r="AB535" s="433"/>
      <c r="AC535" s="433"/>
      <c r="AD535" s="433"/>
      <c r="AE535" s="433"/>
      <c r="AF535" s="433"/>
      <c r="AG535" s="433"/>
      <c r="AH535" s="433"/>
      <c r="AI535" s="433"/>
      <c r="AJ535" s="433"/>
      <c r="AK535" s="433"/>
      <c r="AL535" s="433"/>
      <c r="AM535" s="433"/>
      <c r="AN535" s="433"/>
      <c r="AO535" s="433"/>
      <c r="AP535" s="433"/>
      <c r="AQ535" s="433"/>
      <c r="AR535" s="433"/>
      <c r="AS535" s="433"/>
      <c r="AV535" s="458"/>
      <c r="AW535" s="458"/>
      <c r="AX535" s="458"/>
      <c r="AY535" s="458"/>
      <c r="AZ535" s="458"/>
      <c r="BA535" s="458"/>
      <c r="BB535" s="458"/>
      <c r="BC535" s="458"/>
      <c r="BD535" s="458"/>
      <c r="BE535" s="458"/>
      <c r="BF535" s="458"/>
      <c r="BG535" s="458"/>
      <c r="BH535" s="458"/>
      <c r="BI535" s="458"/>
      <c r="BJ535" s="458"/>
      <c r="BK535" s="458"/>
      <c r="BL535" s="458"/>
      <c r="BM535" s="458"/>
      <c r="BN535" s="458"/>
      <c r="BO535" s="458"/>
      <c r="BP535" s="458"/>
      <c r="BQ535" s="458"/>
      <c r="BR535" s="458"/>
      <c r="BS535" s="437"/>
      <c r="BT535" s="458"/>
      <c r="BU535" s="458"/>
      <c r="BV535" s="458"/>
      <c r="BW535" s="458"/>
      <c r="BX535" s="458"/>
      <c r="BY535" s="458"/>
      <c r="BZ535" s="458"/>
      <c r="CA535" s="458"/>
      <c r="CB535" s="458"/>
      <c r="CC535" s="458"/>
      <c r="CD535" s="458"/>
      <c r="CE535" s="458"/>
      <c r="CF535" s="460"/>
      <c r="CH535" s="431"/>
      <c r="CS535" s="449"/>
      <c r="CT535" s="433"/>
      <c r="CU535" s="433"/>
      <c r="CV535" s="433"/>
      <c r="CW535" s="433"/>
      <c r="CX535" s="433"/>
      <c r="CY535" s="433"/>
      <c r="CZ535" s="433"/>
      <c r="DA535" s="433"/>
      <c r="DB535" s="433"/>
      <c r="DC535" s="433"/>
      <c r="DD535" s="433"/>
      <c r="DE535" s="433"/>
      <c r="DF535" s="433"/>
      <c r="DG535" s="433"/>
      <c r="DH535" s="433"/>
      <c r="DI535" s="433"/>
      <c r="DJ535" s="433"/>
      <c r="DK535" s="433"/>
      <c r="DL535" s="433"/>
      <c r="DM535" s="433"/>
      <c r="DN535" s="433"/>
      <c r="DO535" s="433"/>
      <c r="DP535" s="433"/>
      <c r="DQ535" s="433"/>
      <c r="DR535" s="433"/>
      <c r="DS535" s="433"/>
      <c r="DT535" s="433"/>
      <c r="DU535" s="433"/>
      <c r="DV535" s="433"/>
      <c r="DW535" s="433"/>
      <c r="DX535" s="433"/>
      <c r="DY535" s="433"/>
      <c r="DZ535" s="433"/>
      <c r="EA535" s="433"/>
      <c r="EB535" s="433"/>
      <c r="EC535" s="433"/>
      <c r="ED535" s="433"/>
      <c r="EE535" s="433"/>
      <c r="EF535" s="433"/>
      <c r="EG535" s="433"/>
      <c r="EH535" s="433"/>
      <c r="EI535" s="433"/>
      <c r="EL535" s="458"/>
      <c r="EM535" s="458"/>
      <c r="EN535" s="458"/>
      <c r="EO535" s="458"/>
      <c r="EP535" s="458"/>
      <c r="EQ535" s="458"/>
      <c r="ER535" s="458"/>
      <c r="ES535" s="458"/>
      <c r="ET535" s="458"/>
      <c r="EU535" s="458"/>
      <c r="EV535" s="458"/>
      <c r="EW535" s="458"/>
      <c r="EX535" s="458"/>
      <c r="EY535" s="458"/>
      <c r="EZ535" s="458"/>
      <c r="FA535" s="458"/>
      <c r="FB535" s="458"/>
      <c r="FC535" s="458"/>
      <c r="FD535" s="458"/>
      <c r="FE535" s="458"/>
      <c r="FF535" s="458"/>
      <c r="FG535" s="458"/>
      <c r="FH535" s="458"/>
      <c r="FI535" s="437"/>
      <c r="FJ535" s="458"/>
      <c r="FK535" s="458"/>
      <c r="FL535" s="458"/>
      <c r="FM535" s="458"/>
      <c r="FN535" s="458"/>
      <c r="FO535" s="458"/>
      <c r="FP535" s="458"/>
      <c r="FQ535" s="458"/>
      <c r="FR535" s="458"/>
      <c r="FS535" s="458"/>
      <c r="FT535" s="458"/>
      <c r="FU535" s="458"/>
      <c r="FV535" s="460"/>
    </row>
    <row r="536" spans="3:178" ht="3.75" customHeight="1" x14ac:dyDescent="0.15">
      <c r="C536" s="449"/>
      <c r="D536" s="433"/>
      <c r="E536" s="433"/>
      <c r="F536" s="433"/>
      <c r="G536" s="433"/>
      <c r="H536" s="433"/>
      <c r="I536" s="433"/>
      <c r="J536" s="433"/>
      <c r="K536" s="433"/>
      <c r="L536" s="433"/>
      <c r="M536" s="433"/>
      <c r="N536" s="433"/>
      <c r="O536" s="433"/>
      <c r="P536" s="433"/>
      <c r="Q536" s="433"/>
      <c r="R536" s="433"/>
      <c r="S536" s="433"/>
      <c r="T536" s="433"/>
      <c r="U536" s="433"/>
      <c r="V536" s="433"/>
      <c r="W536" s="433"/>
      <c r="X536" s="433"/>
      <c r="Y536" s="433"/>
      <c r="Z536" s="433"/>
      <c r="AA536" s="433"/>
      <c r="AB536" s="433"/>
      <c r="AC536" s="433"/>
      <c r="AD536" s="433"/>
      <c r="AE536" s="433"/>
      <c r="AF536" s="433"/>
      <c r="AG536" s="433"/>
      <c r="AH536" s="433"/>
      <c r="AI536" s="433"/>
      <c r="AJ536" s="433"/>
      <c r="AK536" s="433"/>
      <c r="AL536" s="433"/>
      <c r="AM536" s="433"/>
      <c r="AN536" s="433"/>
      <c r="AO536" s="433"/>
      <c r="AP536" s="433"/>
      <c r="AQ536" s="433"/>
      <c r="AR536" s="433"/>
      <c r="AS536" s="433"/>
      <c r="AV536" s="458"/>
      <c r="AW536" s="458"/>
      <c r="AX536" s="458"/>
      <c r="AY536" s="458"/>
      <c r="AZ536" s="458"/>
      <c r="BA536" s="458"/>
      <c r="BB536" s="458"/>
      <c r="BC536" s="458"/>
      <c r="BD536" s="458"/>
      <c r="BE536" s="458"/>
      <c r="BF536" s="458"/>
      <c r="BG536" s="458"/>
      <c r="BH536" s="458"/>
      <c r="BI536" s="458"/>
      <c r="BJ536" s="458"/>
      <c r="BK536" s="458"/>
      <c r="BL536" s="458"/>
      <c r="BM536" s="458"/>
      <c r="BN536" s="458"/>
      <c r="BO536" s="458"/>
      <c r="BP536" s="458"/>
      <c r="BQ536" s="458"/>
      <c r="BR536" s="458"/>
      <c r="BS536" s="437"/>
      <c r="BT536" s="458"/>
      <c r="BU536" s="458"/>
      <c r="BV536" s="458"/>
      <c r="BW536" s="458"/>
      <c r="BX536" s="458"/>
      <c r="BY536" s="458"/>
      <c r="BZ536" s="458"/>
      <c r="CA536" s="458"/>
      <c r="CB536" s="458"/>
      <c r="CC536" s="458"/>
      <c r="CD536" s="458"/>
      <c r="CE536" s="458"/>
      <c r="CF536" s="460"/>
      <c r="CH536" s="431"/>
      <c r="CS536" s="449"/>
      <c r="CT536" s="433"/>
      <c r="CU536" s="433"/>
      <c r="CV536" s="433"/>
      <c r="CW536" s="433"/>
      <c r="CX536" s="433"/>
      <c r="CY536" s="433"/>
      <c r="CZ536" s="433"/>
      <c r="DA536" s="433"/>
      <c r="DB536" s="433"/>
      <c r="DC536" s="433"/>
      <c r="DD536" s="433"/>
      <c r="DE536" s="433"/>
      <c r="DF536" s="433"/>
      <c r="DG536" s="433"/>
      <c r="DH536" s="433"/>
      <c r="DI536" s="433"/>
      <c r="DJ536" s="433"/>
      <c r="DK536" s="433"/>
      <c r="DL536" s="433"/>
      <c r="DM536" s="433"/>
      <c r="DN536" s="433"/>
      <c r="DO536" s="433"/>
      <c r="DP536" s="433"/>
      <c r="DQ536" s="433"/>
      <c r="DR536" s="433"/>
      <c r="DS536" s="433"/>
      <c r="DT536" s="433"/>
      <c r="DU536" s="433"/>
      <c r="DV536" s="433"/>
      <c r="DW536" s="433"/>
      <c r="DX536" s="433"/>
      <c r="DY536" s="433"/>
      <c r="DZ536" s="433"/>
      <c r="EA536" s="433"/>
      <c r="EB536" s="433"/>
      <c r="EC536" s="433"/>
      <c r="ED536" s="433"/>
      <c r="EE536" s="433"/>
      <c r="EF536" s="433"/>
      <c r="EG536" s="433"/>
      <c r="EH536" s="433"/>
      <c r="EI536" s="433"/>
      <c r="EL536" s="458"/>
      <c r="EM536" s="458"/>
      <c r="EN536" s="458"/>
      <c r="EO536" s="458"/>
      <c r="EP536" s="458"/>
      <c r="EQ536" s="458"/>
      <c r="ER536" s="458"/>
      <c r="ES536" s="458"/>
      <c r="ET536" s="458"/>
      <c r="EU536" s="458"/>
      <c r="EV536" s="458"/>
      <c r="EW536" s="458"/>
      <c r="EX536" s="458"/>
      <c r="EY536" s="458"/>
      <c r="EZ536" s="458"/>
      <c r="FA536" s="458"/>
      <c r="FB536" s="458"/>
      <c r="FC536" s="458"/>
      <c r="FD536" s="458"/>
      <c r="FE536" s="458"/>
      <c r="FF536" s="458"/>
      <c r="FG536" s="458"/>
      <c r="FH536" s="458"/>
      <c r="FI536" s="437"/>
      <c r="FJ536" s="458"/>
      <c r="FK536" s="458"/>
      <c r="FL536" s="458"/>
      <c r="FM536" s="458"/>
      <c r="FN536" s="458"/>
      <c r="FO536" s="458"/>
      <c r="FP536" s="458"/>
      <c r="FQ536" s="458"/>
      <c r="FR536" s="458"/>
      <c r="FS536" s="458"/>
      <c r="FT536" s="458"/>
      <c r="FU536" s="458"/>
      <c r="FV536" s="460"/>
    </row>
    <row r="537" spans="3:178" ht="3.75" customHeight="1" x14ac:dyDescent="0.15">
      <c r="C537" s="449"/>
      <c r="D537" s="433"/>
      <c r="E537" s="433"/>
      <c r="F537" s="433"/>
      <c r="G537" s="433"/>
      <c r="H537" s="433"/>
      <c r="I537" s="433"/>
      <c r="J537" s="433"/>
      <c r="K537" s="433"/>
      <c r="L537" s="433"/>
      <c r="M537" s="433"/>
      <c r="N537" s="433"/>
      <c r="O537" s="433"/>
      <c r="P537" s="433"/>
      <c r="Q537" s="433"/>
      <c r="R537" s="433"/>
      <c r="S537" s="433"/>
      <c r="T537" s="433"/>
      <c r="U537" s="433"/>
      <c r="V537" s="433"/>
      <c r="W537" s="433"/>
      <c r="X537" s="433"/>
      <c r="Y537" s="433"/>
      <c r="Z537" s="433"/>
      <c r="AA537" s="433"/>
      <c r="AB537" s="433"/>
      <c r="AC537" s="433"/>
      <c r="AD537" s="433"/>
      <c r="AE537" s="433"/>
      <c r="AF537" s="433"/>
      <c r="AG537" s="433"/>
      <c r="AH537" s="433"/>
      <c r="AI537" s="433"/>
      <c r="AJ537" s="433"/>
      <c r="AK537" s="433"/>
      <c r="AL537" s="433"/>
      <c r="AM537" s="433"/>
      <c r="AN537" s="433"/>
      <c r="AO537" s="433"/>
      <c r="AP537" s="433"/>
      <c r="AQ537" s="433"/>
      <c r="AR537" s="433"/>
      <c r="AS537" s="433"/>
      <c r="AV537" s="458"/>
      <c r="AW537" s="458"/>
      <c r="AX537" s="458"/>
      <c r="AY537" s="458"/>
      <c r="AZ537" s="458"/>
      <c r="BA537" s="458"/>
      <c r="BB537" s="458"/>
      <c r="BC537" s="458"/>
      <c r="BD537" s="458"/>
      <c r="BE537" s="458"/>
      <c r="BF537" s="458"/>
      <c r="BG537" s="458"/>
      <c r="BH537" s="458"/>
      <c r="BI537" s="458"/>
      <c r="BJ537" s="458"/>
      <c r="BK537" s="458"/>
      <c r="BL537" s="458"/>
      <c r="BM537" s="458"/>
      <c r="BN537" s="458"/>
      <c r="BO537" s="458"/>
      <c r="BP537" s="458"/>
      <c r="BQ537" s="458"/>
      <c r="BR537" s="458"/>
      <c r="BS537" s="437"/>
      <c r="BT537" s="458"/>
      <c r="BU537" s="458"/>
      <c r="BV537" s="458"/>
      <c r="BW537" s="458"/>
      <c r="BX537" s="458"/>
      <c r="BY537" s="458"/>
      <c r="BZ537" s="458"/>
      <c r="CA537" s="458"/>
      <c r="CB537" s="458"/>
      <c r="CC537" s="458"/>
      <c r="CD537" s="458"/>
      <c r="CE537" s="458"/>
      <c r="CF537" s="460"/>
      <c r="CH537" s="431"/>
      <c r="CS537" s="449"/>
      <c r="CT537" s="433"/>
      <c r="CU537" s="433"/>
      <c r="CV537" s="433"/>
      <c r="CW537" s="433"/>
      <c r="CX537" s="433"/>
      <c r="CY537" s="433"/>
      <c r="CZ537" s="433"/>
      <c r="DA537" s="433"/>
      <c r="DB537" s="433"/>
      <c r="DC537" s="433"/>
      <c r="DD537" s="433"/>
      <c r="DE537" s="433"/>
      <c r="DF537" s="433"/>
      <c r="DG537" s="433"/>
      <c r="DH537" s="433"/>
      <c r="DI537" s="433"/>
      <c r="DJ537" s="433"/>
      <c r="DK537" s="433"/>
      <c r="DL537" s="433"/>
      <c r="DM537" s="433"/>
      <c r="DN537" s="433"/>
      <c r="DO537" s="433"/>
      <c r="DP537" s="433"/>
      <c r="DQ537" s="433"/>
      <c r="DR537" s="433"/>
      <c r="DS537" s="433"/>
      <c r="DT537" s="433"/>
      <c r="DU537" s="433"/>
      <c r="DV537" s="433"/>
      <c r="DW537" s="433"/>
      <c r="DX537" s="433"/>
      <c r="DY537" s="433"/>
      <c r="DZ537" s="433"/>
      <c r="EA537" s="433"/>
      <c r="EB537" s="433"/>
      <c r="EC537" s="433"/>
      <c r="ED537" s="433"/>
      <c r="EE537" s="433"/>
      <c r="EF537" s="433"/>
      <c r="EG537" s="433"/>
      <c r="EH537" s="433"/>
      <c r="EI537" s="433"/>
      <c r="EL537" s="458"/>
      <c r="EM537" s="458"/>
      <c r="EN537" s="458"/>
      <c r="EO537" s="458"/>
      <c r="EP537" s="458"/>
      <c r="EQ537" s="458"/>
      <c r="ER537" s="458"/>
      <c r="ES537" s="458"/>
      <c r="ET537" s="458"/>
      <c r="EU537" s="458"/>
      <c r="EV537" s="458"/>
      <c r="EW537" s="458"/>
      <c r="EX537" s="458"/>
      <c r="EY537" s="458"/>
      <c r="EZ537" s="458"/>
      <c r="FA537" s="458"/>
      <c r="FB537" s="458"/>
      <c r="FC537" s="458"/>
      <c r="FD537" s="458"/>
      <c r="FE537" s="458"/>
      <c r="FF537" s="458"/>
      <c r="FG537" s="458"/>
      <c r="FH537" s="458"/>
      <c r="FI537" s="437"/>
      <c r="FJ537" s="458"/>
      <c r="FK537" s="458"/>
      <c r="FL537" s="458"/>
      <c r="FM537" s="458"/>
      <c r="FN537" s="458"/>
      <c r="FO537" s="458"/>
      <c r="FP537" s="458"/>
      <c r="FQ537" s="458"/>
      <c r="FR537" s="458"/>
      <c r="FS537" s="458"/>
      <c r="FT537" s="458"/>
      <c r="FU537" s="458"/>
      <c r="FV537" s="460"/>
    </row>
    <row r="538" spans="3:178" ht="3.75" customHeight="1" x14ac:dyDescent="0.15">
      <c r="C538" s="449"/>
      <c r="D538" s="433"/>
      <c r="E538" s="433"/>
      <c r="F538" s="433"/>
      <c r="G538" s="433"/>
      <c r="H538" s="433"/>
      <c r="I538" s="433"/>
      <c r="J538" s="433"/>
      <c r="K538" s="433"/>
      <c r="L538" s="433"/>
      <c r="M538" s="433"/>
      <c r="N538" s="433"/>
      <c r="O538" s="433"/>
      <c r="P538" s="433"/>
      <c r="Q538" s="433"/>
      <c r="R538" s="433"/>
      <c r="S538" s="433"/>
      <c r="T538" s="433"/>
      <c r="U538" s="433"/>
      <c r="V538" s="433"/>
      <c r="W538" s="433"/>
      <c r="X538" s="433"/>
      <c r="Y538" s="433"/>
      <c r="Z538" s="433"/>
      <c r="AA538" s="433"/>
      <c r="AB538" s="433"/>
      <c r="AC538" s="433"/>
      <c r="AD538" s="433"/>
      <c r="AE538" s="433"/>
      <c r="AF538" s="433"/>
      <c r="AG538" s="433"/>
      <c r="AH538" s="433"/>
      <c r="AI538" s="433"/>
      <c r="AJ538" s="433"/>
      <c r="AK538" s="433"/>
      <c r="AL538" s="433"/>
      <c r="AM538" s="433"/>
      <c r="AN538" s="433"/>
      <c r="AO538" s="433"/>
      <c r="AP538" s="433"/>
      <c r="AQ538" s="433"/>
      <c r="AR538" s="433"/>
      <c r="AS538" s="433"/>
      <c r="AV538" s="458"/>
      <c r="AW538" s="458"/>
      <c r="AX538" s="458"/>
      <c r="AY538" s="458"/>
      <c r="AZ538" s="458"/>
      <c r="BA538" s="458"/>
      <c r="BB538" s="458"/>
      <c r="BC538" s="458"/>
      <c r="BD538" s="458"/>
      <c r="BE538" s="458"/>
      <c r="BF538" s="458"/>
      <c r="BG538" s="458"/>
      <c r="BH538" s="458"/>
      <c r="BI538" s="458"/>
      <c r="BJ538" s="458"/>
      <c r="BK538" s="458"/>
      <c r="BL538" s="458"/>
      <c r="BM538" s="458"/>
      <c r="BN538" s="458"/>
      <c r="BO538" s="458"/>
      <c r="BP538" s="458"/>
      <c r="BQ538" s="458"/>
      <c r="BR538" s="458"/>
      <c r="BS538" s="437"/>
      <c r="BT538" s="458"/>
      <c r="BU538" s="458"/>
      <c r="BV538" s="458"/>
      <c r="BW538" s="458"/>
      <c r="BX538" s="458"/>
      <c r="BY538" s="458"/>
      <c r="BZ538" s="458"/>
      <c r="CA538" s="458"/>
      <c r="CB538" s="458"/>
      <c r="CC538" s="458"/>
      <c r="CD538" s="458"/>
      <c r="CE538" s="458"/>
      <c r="CF538" s="460"/>
      <c r="CH538" s="431"/>
      <c r="CS538" s="449"/>
      <c r="CT538" s="433"/>
      <c r="CU538" s="433"/>
      <c r="CV538" s="433"/>
      <c r="CW538" s="433"/>
      <c r="CX538" s="433"/>
      <c r="CY538" s="433"/>
      <c r="CZ538" s="433"/>
      <c r="DA538" s="433"/>
      <c r="DB538" s="433"/>
      <c r="DC538" s="433"/>
      <c r="DD538" s="433"/>
      <c r="DE538" s="433"/>
      <c r="DF538" s="433"/>
      <c r="DG538" s="433"/>
      <c r="DH538" s="433"/>
      <c r="DI538" s="433"/>
      <c r="DJ538" s="433"/>
      <c r="DK538" s="433"/>
      <c r="DL538" s="433"/>
      <c r="DM538" s="433"/>
      <c r="DN538" s="433"/>
      <c r="DO538" s="433"/>
      <c r="DP538" s="433"/>
      <c r="DQ538" s="433"/>
      <c r="DR538" s="433"/>
      <c r="DS538" s="433"/>
      <c r="DT538" s="433"/>
      <c r="DU538" s="433"/>
      <c r="DV538" s="433"/>
      <c r="DW538" s="433"/>
      <c r="DX538" s="433"/>
      <c r="DY538" s="433"/>
      <c r="DZ538" s="433"/>
      <c r="EA538" s="433"/>
      <c r="EB538" s="433"/>
      <c r="EC538" s="433"/>
      <c r="ED538" s="433"/>
      <c r="EE538" s="433"/>
      <c r="EF538" s="433"/>
      <c r="EG538" s="433"/>
      <c r="EH538" s="433"/>
      <c r="EI538" s="433"/>
      <c r="EL538" s="458"/>
      <c r="EM538" s="458"/>
      <c r="EN538" s="458"/>
      <c r="EO538" s="458"/>
      <c r="EP538" s="458"/>
      <c r="EQ538" s="458"/>
      <c r="ER538" s="458"/>
      <c r="ES538" s="458"/>
      <c r="ET538" s="458"/>
      <c r="EU538" s="458"/>
      <c r="EV538" s="458"/>
      <c r="EW538" s="458"/>
      <c r="EX538" s="458"/>
      <c r="EY538" s="458"/>
      <c r="EZ538" s="458"/>
      <c r="FA538" s="458"/>
      <c r="FB538" s="458"/>
      <c r="FC538" s="458"/>
      <c r="FD538" s="458"/>
      <c r="FE538" s="458"/>
      <c r="FF538" s="458"/>
      <c r="FG538" s="458"/>
      <c r="FH538" s="458"/>
      <c r="FI538" s="437"/>
      <c r="FJ538" s="458"/>
      <c r="FK538" s="458"/>
      <c r="FL538" s="458"/>
      <c r="FM538" s="458"/>
      <c r="FN538" s="458"/>
      <c r="FO538" s="458"/>
      <c r="FP538" s="458"/>
      <c r="FQ538" s="458"/>
      <c r="FR538" s="458"/>
      <c r="FS538" s="458"/>
      <c r="FT538" s="458"/>
      <c r="FU538" s="458"/>
      <c r="FV538" s="460"/>
    </row>
    <row r="539" spans="3:178" ht="3.75" customHeight="1" x14ac:dyDescent="0.15">
      <c r="C539" s="483"/>
      <c r="D539" s="484"/>
      <c r="E539" s="484"/>
      <c r="F539" s="484"/>
      <c r="G539" s="484"/>
      <c r="H539" s="484"/>
      <c r="I539" s="484"/>
      <c r="J539" s="484"/>
      <c r="K539" s="484"/>
      <c r="L539" s="484"/>
      <c r="M539" s="484"/>
      <c r="N539" s="484"/>
      <c r="O539" s="484"/>
      <c r="P539" s="484"/>
      <c r="Q539" s="484"/>
      <c r="R539" s="484"/>
      <c r="S539" s="484"/>
      <c r="T539" s="484"/>
      <c r="U539" s="484"/>
      <c r="V539" s="484"/>
      <c r="W539" s="484"/>
      <c r="X539" s="484"/>
      <c r="Y539" s="484"/>
      <c r="Z539" s="484"/>
      <c r="AA539" s="484"/>
      <c r="AB539" s="484"/>
      <c r="AC539" s="484"/>
      <c r="AD539" s="484"/>
      <c r="AE539" s="484"/>
      <c r="AF539" s="484"/>
      <c r="AG539" s="484"/>
      <c r="AH539" s="484"/>
      <c r="AI539" s="484"/>
      <c r="AJ539" s="484"/>
      <c r="AK539" s="484"/>
      <c r="AL539" s="484"/>
      <c r="AM539" s="484"/>
      <c r="AN539" s="484"/>
      <c r="AO539" s="484"/>
      <c r="AP539" s="484"/>
      <c r="AQ539" s="484"/>
      <c r="AR539" s="484"/>
      <c r="AS539" s="484"/>
      <c r="AT539" s="475"/>
      <c r="AU539" s="475"/>
      <c r="AV539" s="485"/>
      <c r="AW539" s="485"/>
      <c r="AX539" s="485"/>
      <c r="AY539" s="485"/>
      <c r="AZ539" s="485"/>
      <c r="BA539" s="485"/>
      <c r="BB539" s="485"/>
      <c r="BC539" s="485"/>
      <c r="BD539" s="485"/>
      <c r="BE539" s="485"/>
      <c r="BF539" s="485"/>
      <c r="BG539" s="485"/>
      <c r="BH539" s="485"/>
      <c r="BI539" s="485"/>
      <c r="BJ539" s="485"/>
      <c r="BK539" s="485"/>
      <c r="BL539" s="485"/>
      <c r="BM539" s="485"/>
      <c r="BN539" s="485"/>
      <c r="BO539" s="485"/>
      <c r="BP539" s="485"/>
      <c r="BQ539" s="485"/>
      <c r="BR539" s="485"/>
      <c r="BS539" s="486"/>
      <c r="BT539" s="458"/>
      <c r="BU539" s="485"/>
      <c r="BV539" s="485"/>
      <c r="BW539" s="485"/>
      <c r="BX539" s="485"/>
      <c r="BY539" s="485"/>
      <c r="BZ539" s="485"/>
      <c r="CA539" s="485"/>
      <c r="CB539" s="485"/>
      <c r="CC539" s="485"/>
      <c r="CD539" s="485"/>
      <c r="CE539" s="485"/>
      <c r="CF539" s="487"/>
      <c r="CH539" s="431"/>
      <c r="CS539" s="483"/>
      <c r="CT539" s="484"/>
      <c r="CU539" s="484"/>
      <c r="CV539" s="484"/>
      <c r="CW539" s="484"/>
      <c r="CX539" s="484"/>
      <c r="CY539" s="484"/>
      <c r="CZ539" s="484"/>
      <c r="DA539" s="484"/>
      <c r="DB539" s="484"/>
      <c r="DC539" s="484"/>
      <c r="DD539" s="484"/>
      <c r="DE539" s="484"/>
      <c r="DF539" s="484"/>
      <c r="DG539" s="484"/>
      <c r="DH539" s="484"/>
      <c r="DI539" s="484"/>
      <c r="DJ539" s="484"/>
      <c r="DK539" s="484"/>
      <c r="DL539" s="484"/>
      <c r="DM539" s="484"/>
      <c r="DN539" s="484"/>
      <c r="DO539" s="484"/>
      <c r="DP539" s="484"/>
      <c r="DQ539" s="484"/>
      <c r="DR539" s="484"/>
      <c r="DS539" s="484"/>
      <c r="DT539" s="484"/>
      <c r="DU539" s="484"/>
      <c r="DV539" s="484"/>
      <c r="DW539" s="484"/>
      <c r="DX539" s="484"/>
      <c r="DY539" s="484"/>
      <c r="DZ539" s="484"/>
      <c r="EA539" s="484"/>
      <c r="EB539" s="484"/>
      <c r="EC539" s="484"/>
      <c r="ED539" s="484"/>
      <c r="EE539" s="484"/>
      <c r="EF539" s="484"/>
      <c r="EG539" s="484"/>
      <c r="EH539" s="484"/>
      <c r="EI539" s="484"/>
      <c r="EJ539" s="475"/>
      <c r="EK539" s="475"/>
      <c r="EL539" s="485"/>
      <c r="EM539" s="485"/>
      <c r="EN539" s="485"/>
      <c r="EO539" s="485"/>
      <c r="EP539" s="485"/>
      <c r="EQ539" s="485"/>
      <c r="ER539" s="485"/>
      <c r="ES539" s="485"/>
      <c r="ET539" s="485"/>
      <c r="EU539" s="485"/>
      <c r="EV539" s="485"/>
      <c r="EW539" s="485"/>
      <c r="EX539" s="485"/>
      <c r="EY539" s="485"/>
      <c r="EZ539" s="485"/>
      <c r="FA539" s="485"/>
      <c r="FB539" s="485"/>
      <c r="FC539" s="485"/>
      <c r="FD539" s="485"/>
      <c r="FE539" s="485"/>
      <c r="FF539" s="485"/>
      <c r="FG539" s="485"/>
      <c r="FH539" s="485"/>
      <c r="FI539" s="486"/>
      <c r="FJ539" s="458"/>
      <c r="FK539" s="485"/>
      <c r="FL539" s="485"/>
      <c r="FM539" s="485"/>
      <c r="FN539" s="485"/>
      <c r="FO539" s="485"/>
      <c r="FP539" s="485"/>
      <c r="FQ539" s="485"/>
      <c r="FR539" s="485"/>
      <c r="FS539" s="485"/>
      <c r="FT539" s="485"/>
      <c r="FU539" s="485"/>
      <c r="FV539" s="487"/>
    </row>
    <row r="540" spans="3:178" ht="3.75" customHeight="1" x14ac:dyDescent="0.15">
      <c r="C540" s="1558" t="s">
        <v>1095</v>
      </c>
      <c r="D540" s="1559"/>
      <c r="E540" s="1559"/>
      <c r="F540" s="1559"/>
      <c r="G540" s="1559"/>
      <c r="H540" s="1559"/>
      <c r="I540" s="1559"/>
      <c r="J540" s="1559"/>
      <c r="K540" s="1559"/>
      <c r="L540" s="1559"/>
      <c r="M540" s="1559"/>
      <c r="N540" s="1559"/>
      <c r="O540" s="1559"/>
      <c r="P540" s="1559"/>
      <c r="Q540" s="1559"/>
      <c r="R540" s="1559"/>
      <c r="S540" s="1559"/>
      <c r="T540" s="1559"/>
      <c r="U540" s="1559"/>
      <c r="V540" s="1559"/>
      <c r="W540" s="1559"/>
      <c r="X540" s="1559"/>
      <c r="Y540" s="1559"/>
      <c r="Z540" s="1559"/>
      <c r="AA540" s="1559"/>
      <c r="AB540" s="1559"/>
      <c r="AC540" s="1559"/>
      <c r="AD540" s="1559"/>
      <c r="AE540" s="1559"/>
      <c r="AF540" s="1559"/>
      <c r="AG540" s="1559"/>
      <c r="AH540" s="1559"/>
      <c r="AI540" s="1559"/>
      <c r="AJ540" s="1559"/>
      <c r="AK540" s="1559"/>
      <c r="AL540" s="1559"/>
      <c r="AM540" s="1559"/>
      <c r="AN540" s="1559"/>
      <c r="AO540" s="1559"/>
      <c r="AP540" s="1560"/>
      <c r="AQ540" s="1564" t="str">
        <f>AQ160</f>
        <v>Tanggal Inspeksi</v>
      </c>
      <c r="AR540" s="1565"/>
      <c r="AS540" s="1565"/>
      <c r="AT540" s="1565"/>
      <c r="AU540" s="1565"/>
      <c r="AV540" s="1565"/>
      <c r="AW540" s="1565"/>
      <c r="AX540" s="1565"/>
      <c r="AY540" s="1565"/>
      <c r="AZ540" s="1565"/>
      <c r="BA540" s="1565"/>
      <c r="BB540" s="1565"/>
      <c r="BC540" s="1565"/>
      <c r="BD540" s="1565"/>
      <c r="BE540" s="1565"/>
      <c r="BF540" s="1566"/>
      <c r="BG540" s="1604" t="s">
        <v>1096</v>
      </c>
      <c r="BH540" s="1605"/>
      <c r="BI540" s="1605"/>
      <c r="BJ540" s="1605"/>
      <c r="BK540" s="1605"/>
      <c r="BL540" s="1605"/>
      <c r="BM540" s="1605"/>
      <c r="BN540" s="1605"/>
      <c r="BO540" s="1605"/>
      <c r="BP540" s="1605"/>
      <c r="BQ540" s="1605"/>
      <c r="BR540" s="1605"/>
      <c r="BS540" s="1605"/>
      <c r="BT540" s="1605"/>
      <c r="BU540" s="1605"/>
      <c r="BV540" s="1605"/>
      <c r="BW540" s="1605"/>
      <c r="BX540" s="1605"/>
      <c r="BY540" s="1605"/>
      <c r="BZ540" s="1605"/>
      <c r="CA540" s="1605"/>
      <c r="CB540" s="1605"/>
      <c r="CC540" s="1605"/>
      <c r="CD540" s="1605"/>
      <c r="CE540" s="1605"/>
      <c r="CF540" s="1606"/>
      <c r="CS540" s="1558" t="s">
        <v>1095</v>
      </c>
      <c r="CT540" s="1559"/>
      <c r="CU540" s="1559"/>
      <c r="CV540" s="1559"/>
      <c r="CW540" s="1559"/>
      <c r="CX540" s="1559"/>
      <c r="CY540" s="1559"/>
      <c r="CZ540" s="1559"/>
      <c r="DA540" s="1559"/>
      <c r="DB540" s="1559"/>
      <c r="DC540" s="1559"/>
      <c r="DD540" s="1559"/>
      <c r="DE540" s="1559"/>
      <c r="DF540" s="1559"/>
      <c r="DG540" s="1559"/>
      <c r="DH540" s="1559"/>
      <c r="DI540" s="1559"/>
      <c r="DJ540" s="1559"/>
      <c r="DK540" s="1559"/>
      <c r="DL540" s="1559"/>
      <c r="DM540" s="1559"/>
      <c r="DN540" s="1559"/>
      <c r="DO540" s="1559"/>
      <c r="DP540" s="1559"/>
      <c r="DQ540" s="1559"/>
      <c r="DR540" s="1559"/>
      <c r="DS540" s="1559"/>
      <c r="DT540" s="1559"/>
      <c r="DU540" s="1559"/>
      <c r="DV540" s="1559"/>
      <c r="DW540" s="1559"/>
      <c r="DX540" s="1559"/>
      <c r="DY540" s="1559"/>
      <c r="DZ540" s="1559"/>
      <c r="EA540" s="1559"/>
      <c r="EB540" s="1559"/>
      <c r="EC540" s="1559"/>
      <c r="ED540" s="1559"/>
      <c r="EE540" s="1559"/>
      <c r="EF540" s="1560"/>
      <c r="EG540" s="1564" t="str">
        <f>AQ160</f>
        <v>Tanggal Inspeksi</v>
      </c>
      <c r="EH540" s="1565"/>
      <c r="EI540" s="1565"/>
      <c r="EJ540" s="1565"/>
      <c r="EK540" s="1565"/>
      <c r="EL540" s="1565"/>
      <c r="EM540" s="1565"/>
      <c r="EN540" s="1565"/>
      <c r="EO540" s="1565"/>
      <c r="EP540" s="1565"/>
      <c r="EQ540" s="1565"/>
      <c r="ER540" s="1565"/>
      <c r="ES540" s="1565"/>
      <c r="ET540" s="1565"/>
      <c r="EU540" s="1565"/>
      <c r="EV540" s="1566"/>
      <c r="EW540" s="1604" t="s">
        <v>1096</v>
      </c>
      <c r="EX540" s="1605"/>
      <c r="EY540" s="1605"/>
      <c r="EZ540" s="1605"/>
      <c r="FA540" s="1605"/>
      <c r="FB540" s="1605"/>
      <c r="FC540" s="1605"/>
      <c r="FD540" s="1605"/>
      <c r="FE540" s="1605"/>
      <c r="FF540" s="1605"/>
      <c r="FG540" s="1605"/>
      <c r="FH540" s="1605"/>
      <c r="FI540" s="1605"/>
      <c r="FJ540" s="1605"/>
      <c r="FK540" s="1605"/>
      <c r="FL540" s="1605"/>
      <c r="FM540" s="1605"/>
      <c r="FN540" s="1605"/>
      <c r="FO540" s="1605"/>
      <c r="FP540" s="1605"/>
      <c r="FQ540" s="1605"/>
      <c r="FR540" s="1605"/>
      <c r="FS540" s="1605"/>
      <c r="FT540" s="1605"/>
      <c r="FU540" s="1605"/>
      <c r="FV540" s="1606"/>
    </row>
    <row r="541" spans="3:178" ht="3.75" customHeight="1" x14ac:dyDescent="0.15">
      <c r="C541" s="1558"/>
      <c r="D541" s="1559"/>
      <c r="E541" s="1559"/>
      <c r="F541" s="1559"/>
      <c r="G541" s="1559"/>
      <c r="H541" s="1559"/>
      <c r="I541" s="1559"/>
      <c r="J541" s="1559"/>
      <c r="K541" s="1559"/>
      <c r="L541" s="1559"/>
      <c r="M541" s="1559"/>
      <c r="N541" s="1559"/>
      <c r="O541" s="1559"/>
      <c r="P541" s="1559"/>
      <c r="Q541" s="1559"/>
      <c r="R541" s="1559"/>
      <c r="S541" s="1559"/>
      <c r="T541" s="1559"/>
      <c r="U541" s="1559"/>
      <c r="V541" s="1559"/>
      <c r="W541" s="1559"/>
      <c r="X541" s="1559"/>
      <c r="Y541" s="1559"/>
      <c r="Z541" s="1559"/>
      <c r="AA541" s="1559"/>
      <c r="AB541" s="1559"/>
      <c r="AC541" s="1559"/>
      <c r="AD541" s="1559"/>
      <c r="AE541" s="1559"/>
      <c r="AF541" s="1559"/>
      <c r="AG541" s="1559"/>
      <c r="AH541" s="1559"/>
      <c r="AI541" s="1559"/>
      <c r="AJ541" s="1559"/>
      <c r="AK541" s="1559"/>
      <c r="AL541" s="1559"/>
      <c r="AM541" s="1559"/>
      <c r="AN541" s="1559"/>
      <c r="AO541" s="1559"/>
      <c r="AP541" s="1560"/>
      <c r="AQ541" s="1567"/>
      <c r="AR541" s="1568"/>
      <c r="AS541" s="1568"/>
      <c r="AT541" s="1568"/>
      <c r="AU541" s="1568"/>
      <c r="AV541" s="1568"/>
      <c r="AW541" s="1568"/>
      <c r="AX541" s="1568"/>
      <c r="AY541" s="1568"/>
      <c r="AZ541" s="1568"/>
      <c r="BA541" s="1568"/>
      <c r="BB541" s="1568"/>
      <c r="BC541" s="1568"/>
      <c r="BD541" s="1568"/>
      <c r="BE541" s="1568"/>
      <c r="BF541" s="1569"/>
      <c r="BG541" s="1607"/>
      <c r="BH541" s="1608"/>
      <c r="BI541" s="1608"/>
      <c r="BJ541" s="1608"/>
      <c r="BK541" s="1608"/>
      <c r="BL541" s="1608"/>
      <c r="BM541" s="1608"/>
      <c r="BN541" s="1608"/>
      <c r="BO541" s="1608"/>
      <c r="BP541" s="1608"/>
      <c r="BQ541" s="1608"/>
      <c r="BR541" s="1608"/>
      <c r="BS541" s="1608"/>
      <c r="BT541" s="1608"/>
      <c r="BU541" s="1608"/>
      <c r="BV541" s="1608"/>
      <c r="BW541" s="1608"/>
      <c r="BX541" s="1608"/>
      <c r="BY541" s="1608"/>
      <c r="BZ541" s="1608"/>
      <c r="CA541" s="1608"/>
      <c r="CB541" s="1608"/>
      <c r="CC541" s="1608"/>
      <c r="CD541" s="1608"/>
      <c r="CE541" s="1608"/>
      <c r="CF541" s="1609"/>
      <c r="CS541" s="1558"/>
      <c r="CT541" s="1559"/>
      <c r="CU541" s="1559"/>
      <c r="CV541" s="1559"/>
      <c r="CW541" s="1559"/>
      <c r="CX541" s="1559"/>
      <c r="CY541" s="1559"/>
      <c r="CZ541" s="1559"/>
      <c r="DA541" s="1559"/>
      <c r="DB541" s="1559"/>
      <c r="DC541" s="1559"/>
      <c r="DD541" s="1559"/>
      <c r="DE541" s="1559"/>
      <c r="DF541" s="1559"/>
      <c r="DG541" s="1559"/>
      <c r="DH541" s="1559"/>
      <c r="DI541" s="1559"/>
      <c r="DJ541" s="1559"/>
      <c r="DK541" s="1559"/>
      <c r="DL541" s="1559"/>
      <c r="DM541" s="1559"/>
      <c r="DN541" s="1559"/>
      <c r="DO541" s="1559"/>
      <c r="DP541" s="1559"/>
      <c r="DQ541" s="1559"/>
      <c r="DR541" s="1559"/>
      <c r="DS541" s="1559"/>
      <c r="DT541" s="1559"/>
      <c r="DU541" s="1559"/>
      <c r="DV541" s="1559"/>
      <c r="DW541" s="1559"/>
      <c r="DX541" s="1559"/>
      <c r="DY541" s="1559"/>
      <c r="DZ541" s="1559"/>
      <c r="EA541" s="1559"/>
      <c r="EB541" s="1559"/>
      <c r="EC541" s="1559"/>
      <c r="ED541" s="1559"/>
      <c r="EE541" s="1559"/>
      <c r="EF541" s="1560"/>
      <c r="EG541" s="1567"/>
      <c r="EH541" s="1568"/>
      <c r="EI541" s="1568"/>
      <c r="EJ541" s="1568"/>
      <c r="EK541" s="1568"/>
      <c r="EL541" s="1568"/>
      <c r="EM541" s="1568"/>
      <c r="EN541" s="1568"/>
      <c r="EO541" s="1568"/>
      <c r="EP541" s="1568"/>
      <c r="EQ541" s="1568"/>
      <c r="ER541" s="1568"/>
      <c r="ES541" s="1568"/>
      <c r="ET541" s="1568"/>
      <c r="EU541" s="1568"/>
      <c r="EV541" s="1569"/>
      <c r="EW541" s="1607"/>
      <c r="EX541" s="1608"/>
      <c r="EY541" s="1608"/>
      <c r="EZ541" s="1608"/>
      <c r="FA541" s="1608"/>
      <c r="FB541" s="1608"/>
      <c r="FC541" s="1608"/>
      <c r="FD541" s="1608"/>
      <c r="FE541" s="1608"/>
      <c r="FF541" s="1608"/>
      <c r="FG541" s="1608"/>
      <c r="FH541" s="1608"/>
      <c r="FI541" s="1608"/>
      <c r="FJ541" s="1608"/>
      <c r="FK541" s="1608"/>
      <c r="FL541" s="1608"/>
      <c r="FM541" s="1608"/>
      <c r="FN541" s="1608"/>
      <c r="FO541" s="1608"/>
      <c r="FP541" s="1608"/>
      <c r="FQ541" s="1608"/>
      <c r="FR541" s="1608"/>
      <c r="FS541" s="1608"/>
      <c r="FT541" s="1608"/>
      <c r="FU541" s="1608"/>
      <c r="FV541" s="1609"/>
    </row>
    <row r="542" spans="3:178" ht="3.75" customHeight="1" x14ac:dyDescent="0.15">
      <c r="C542" s="1558"/>
      <c r="D542" s="1559"/>
      <c r="E542" s="1559"/>
      <c r="F542" s="1559"/>
      <c r="G542" s="1559"/>
      <c r="H542" s="1559"/>
      <c r="I542" s="1559"/>
      <c r="J542" s="1559"/>
      <c r="K542" s="1559"/>
      <c r="L542" s="1559"/>
      <c r="M542" s="1559"/>
      <c r="N542" s="1559"/>
      <c r="O542" s="1559"/>
      <c r="P542" s="1559"/>
      <c r="Q542" s="1559"/>
      <c r="R542" s="1559"/>
      <c r="S542" s="1559"/>
      <c r="T542" s="1559"/>
      <c r="U542" s="1559"/>
      <c r="V542" s="1559"/>
      <c r="W542" s="1559"/>
      <c r="X542" s="1559"/>
      <c r="Y542" s="1559"/>
      <c r="Z542" s="1559"/>
      <c r="AA542" s="1559"/>
      <c r="AB542" s="1559"/>
      <c r="AC542" s="1559"/>
      <c r="AD542" s="1559"/>
      <c r="AE542" s="1559"/>
      <c r="AF542" s="1559"/>
      <c r="AG542" s="1559"/>
      <c r="AH542" s="1559"/>
      <c r="AI542" s="1559"/>
      <c r="AJ542" s="1559"/>
      <c r="AK542" s="1559"/>
      <c r="AL542" s="1559"/>
      <c r="AM542" s="1559"/>
      <c r="AN542" s="1559"/>
      <c r="AO542" s="1559"/>
      <c r="AP542" s="1560"/>
      <c r="AQ542" s="1567"/>
      <c r="AR542" s="1568"/>
      <c r="AS542" s="1568"/>
      <c r="AT542" s="1568"/>
      <c r="AU542" s="1568"/>
      <c r="AV542" s="1568"/>
      <c r="AW542" s="1568"/>
      <c r="AX542" s="1568"/>
      <c r="AY542" s="1568"/>
      <c r="AZ542" s="1568"/>
      <c r="BA542" s="1568"/>
      <c r="BB542" s="1568"/>
      <c r="BC542" s="1568"/>
      <c r="BD542" s="1568"/>
      <c r="BE542" s="1568"/>
      <c r="BF542" s="1569"/>
      <c r="BG542" s="1607"/>
      <c r="BH542" s="1608"/>
      <c r="BI542" s="1608"/>
      <c r="BJ542" s="1608"/>
      <c r="BK542" s="1608"/>
      <c r="BL542" s="1608"/>
      <c r="BM542" s="1608"/>
      <c r="BN542" s="1608"/>
      <c r="BO542" s="1608"/>
      <c r="BP542" s="1608"/>
      <c r="BQ542" s="1608"/>
      <c r="BR542" s="1608"/>
      <c r="BS542" s="1608"/>
      <c r="BT542" s="1608"/>
      <c r="BU542" s="1608"/>
      <c r="BV542" s="1608"/>
      <c r="BW542" s="1608"/>
      <c r="BX542" s="1608"/>
      <c r="BY542" s="1608"/>
      <c r="BZ542" s="1608"/>
      <c r="CA542" s="1608"/>
      <c r="CB542" s="1608"/>
      <c r="CC542" s="1608"/>
      <c r="CD542" s="1608"/>
      <c r="CE542" s="1608"/>
      <c r="CF542" s="1609"/>
      <c r="CS542" s="1558"/>
      <c r="CT542" s="1559"/>
      <c r="CU542" s="1559"/>
      <c r="CV542" s="1559"/>
      <c r="CW542" s="1559"/>
      <c r="CX542" s="1559"/>
      <c r="CY542" s="1559"/>
      <c r="CZ542" s="1559"/>
      <c r="DA542" s="1559"/>
      <c r="DB542" s="1559"/>
      <c r="DC542" s="1559"/>
      <c r="DD542" s="1559"/>
      <c r="DE542" s="1559"/>
      <c r="DF542" s="1559"/>
      <c r="DG542" s="1559"/>
      <c r="DH542" s="1559"/>
      <c r="DI542" s="1559"/>
      <c r="DJ542" s="1559"/>
      <c r="DK542" s="1559"/>
      <c r="DL542" s="1559"/>
      <c r="DM542" s="1559"/>
      <c r="DN542" s="1559"/>
      <c r="DO542" s="1559"/>
      <c r="DP542" s="1559"/>
      <c r="DQ542" s="1559"/>
      <c r="DR542" s="1559"/>
      <c r="DS542" s="1559"/>
      <c r="DT542" s="1559"/>
      <c r="DU542" s="1559"/>
      <c r="DV542" s="1559"/>
      <c r="DW542" s="1559"/>
      <c r="DX542" s="1559"/>
      <c r="DY542" s="1559"/>
      <c r="DZ542" s="1559"/>
      <c r="EA542" s="1559"/>
      <c r="EB542" s="1559"/>
      <c r="EC542" s="1559"/>
      <c r="ED542" s="1559"/>
      <c r="EE542" s="1559"/>
      <c r="EF542" s="1560"/>
      <c r="EG542" s="1567"/>
      <c r="EH542" s="1568"/>
      <c r="EI542" s="1568"/>
      <c r="EJ542" s="1568"/>
      <c r="EK542" s="1568"/>
      <c r="EL542" s="1568"/>
      <c r="EM542" s="1568"/>
      <c r="EN542" s="1568"/>
      <c r="EO542" s="1568"/>
      <c r="EP542" s="1568"/>
      <c r="EQ542" s="1568"/>
      <c r="ER542" s="1568"/>
      <c r="ES542" s="1568"/>
      <c r="ET542" s="1568"/>
      <c r="EU542" s="1568"/>
      <c r="EV542" s="1569"/>
      <c r="EW542" s="1607"/>
      <c r="EX542" s="1608"/>
      <c r="EY542" s="1608"/>
      <c r="EZ542" s="1608"/>
      <c r="FA542" s="1608"/>
      <c r="FB542" s="1608"/>
      <c r="FC542" s="1608"/>
      <c r="FD542" s="1608"/>
      <c r="FE542" s="1608"/>
      <c r="FF542" s="1608"/>
      <c r="FG542" s="1608"/>
      <c r="FH542" s="1608"/>
      <c r="FI542" s="1608"/>
      <c r="FJ542" s="1608"/>
      <c r="FK542" s="1608"/>
      <c r="FL542" s="1608"/>
      <c r="FM542" s="1608"/>
      <c r="FN542" s="1608"/>
      <c r="FO542" s="1608"/>
      <c r="FP542" s="1608"/>
      <c r="FQ542" s="1608"/>
      <c r="FR542" s="1608"/>
      <c r="FS542" s="1608"/>
      <c r="FT542" s="1608"/>
      <c r="FU542" s="1608"/>
      <c r="FV542" s="1609"/>
    </row>
    <row r="543" spans="3:178" ht="3.75" customHeight="1" x14ac:dyDescent="0.15">
      <c r="C543" s="1558"/>
      <c r="D543" s="1559"/>
      <c r="E543" s="1559"/>
      <c r="F543" s="1559"/>
      <c r="G543" s="1559"/>
      <c r="H543" s="1559"/>
      <c r="I543" s="1559"/>
      <c r="J543" s="1559"/>
      <c r="K543" s="1559"/>
      <c r="L543" s="1559"/>
      <c r="M543" s="1559"/>
      <c r="N543" s="1559"/>
      <c r="O543" s="1559"/>
      <c r="P543" s="1559"/>
      <c r="Q543" s="1559"/>
      <c r="R543" s="1559"/>
      <c r="S543" s="1559"/>
      <c r="T543" s="1559"/>
      <c r="U543" s="1559"/>
      <c r="V543" s="1559"/>
      <c r="W543" s="1559"/>
      <c r="X543" s="1559"/>
      <c r="Y543" s="1559"/>
      <c r="Z543" s="1559"/>
      <c r="AA543" s="1559"/>
      <c r="AB543" s="1559"/>
      <c r="AC543" s="1559"/>
      <c r="AD543" s="1559"/>
      <c r="AE543" s="1559"/>
      <c r="AF543" s="1559"/>
      <c r="AG543" s="1559"/>
      <c r="AH543" s="1559"/>
      <c r="AI543" s="1559"/>
      <c r="AJ543" s="1559"/>
      <c r="AK543" s="1559"/>
      <c r="AL543" s="1559"/>
      <c r="AM543" s="1559"/>
      <c r="AN543" s="1559"/>
      <c r="AO543" s="1559"/>
      <c r="AP543" s="1560"/>
      <c r="AQ543" s="1567"/>
      <c r="AR543" s="1568"/>
      <c r="AS543" s="1568"/>
      <c r="AT543" s="1568"/>
      <c r="AU543" s="1568"/>
      <c r="AV543" s="1568"/>
      <c r="AW543" s="1568"/>
      <c r="AX543" s="1568"/>
      <c r="AY543" s="1568"/>
      <c r="AZ543" s="1568"/>
      <c r="BA543" s="1568"/>
      <c r="BB543" s="1568"/>
      <c r="BC543" s="1568"/>
      <c r="BD543" s="1568"/>
      <c r="BE543" s="1568"/>
      <c r="BF543" s="1569"/>
      <c r="BG543" s="1607"/>
      <c r="BH543" s="1608"/>
      <c r="BI543" s="1608"/>
      <c r="BJ543" s="1608"/>
      <c r="BK543" s="1608"/>
      <c r="BL543" s="1608"/>
      <c r="BM543" s="1608"/>
      <c r="BN543" s="1608"/>
      <c r="BO543" s="1608"/>
      <c r="BP543" s="1608"/>
      <c r="BQ543" s="1608"/>
      <c r="BR543" s="1608"/>
      <c r="BS543" s="1608"/>
      <c r="BT543" s="1608"/>
      <c r="BU543" s="1608"/>
      <c r="BV543" s="1608"/>
      <c r="BW543" s="1608"/>
      <c r="BX543" s="1608"/>
      <c r="BY543" s="1608"/>
      <c r="BZ543" s="1608"/>
      <c r="CA543" s="1608"/>
      <c r="CB543" s="1608"/>
      <c r="CC543" s="1608"/>
      <c r="CD543" s="1608"/>
      <c r="CE543" s="1608"/>
      <c r="CF543" s="1609"/>
      <c r="CS543" s="1558"/>
      <c r="CT543" s="1559"/>
      <c r="CU543" s="1559"/>
      <c r="CV543" s="1559"/>
      <c r="CW543" s="1559"/>
      <c r="CX543" s="1559"/>
      <c r="CY543" s="1559"/>
      <c r="CZ543" s="1559"/>
      <c r="DA543" s="1559"/>
      <c r="DB543" s="1559"/>
      <c r="DC543" s="1559"/>
      <c r="DD543" s="1559"/>
      <c r="DE543" s="1559"/>
      <c r="DF543" s="1559"/>
      <c r="DG543" s="1559"/>
      <c r="DH543" s="1559"/>
      <c r="DI543" s="1559"/>
      <c r="DJ543" s="1559"/>
      <c r="DK543" s="1559"/>
      <c r="DL543" s="1559"/>
      <c r="DM543" s="1559"/>
      <c r="DN543" s="1559"/>
      <c r="DO543" s="1559"/>
      <c r="DP543" s="1559"/>
      <c r="DQ543" s="1559"/>
      <c r="DR543" s="1559"/>
      <c r="DS543" s="1559"/>
      <c r="DT543" s="1559"/>
      <c r="DU543" s="1559"/>
      <c r="DV543" s="1559"/>
      <c r="DW543" s="1559"/>
      <c r="DX543" s="1559"/>
      <c r="DY543" s="1559"/>
      <c r="DZ543" s="1559"/>
      <c r="EA543" s="1559"/>
      <c r="EB543" s="1559"/>
      <c r="EC543" s="1559"/>
      <c r="ED543" s="1559"/>
      <c r="EE543" s="1559"/>
      <c r="EF543" s="1560"/>
      <c r="EG543" s="1567"/>
      <c r="EH543" s="1568"/>
      <c r="EI543" s="1568"/>
      <c r="EJ543" s="1568"/>
      <c r="EK543" s="1568"/>
      <c r="EL543" s="1568"/>
      <c r="EM543" s="1568"/>
      <c r="EN543" s="1568"/>
      <c r="EO543" s="1568"/>
      <c r="EP543" s="1568"/>
      <c r="EQ543" s="1568"/>
      <c r="ER543" s="1568"/>
      <c r="ES543" s="1568"/>
      <c r="ET543" s="1568"/>
      <c r="EU543" s="1568"/>
      <c r="EV543" s="1569"/>
      <c r="EW543" s="1607"/>
      <c r="EX543" s="1608"/>
      <c r="EY543" s="1608"/>
      <c r="EZ543" s="1608"/>
      <c r="FA543" s="1608"/>
      <c r="FB543" s="1608"/>
      <c r="FC543" s="1608"/>
      <c r="FD543" s="1608"/>
      <c r="FE543" s="1608"/>
      <c r="FF543" s="1608"/>
      <c r="FG543" s="1608"/>
      <c r="FH543" s="1608"/>
      <c r="FI543" s="1608"/>
      <c r="FJ543" s="1608"/>
      <c r="FK543" s="1608"/>
      <c r="FL543" s="1608"/>
      <c r="FM543" s="1608"/>
      <c r="FN543" s="1608"/>
      <c r="FO543" s="1608"/>
      <c r="FP543" s="1608"/>
      <c r="FQ543" s="1608"/>
      <c r="FR543" s="1608"/>
      <c r="FS543" s="1608"/>
      <c r="FT543" s="1608"/>
      <c r="FU543" s="1608"/>
      <c r="FV543" s="1609"/>
    </row>
    <row r="544" spans="3:178" ht="3.75" customHeight="1" x14ac:dyDescent="0.15">
      <c r="C544" s="1558"/>
      <c r="D544" s="1559"/>
      <c r="E544" s="1559"/>
      <c r="F544" s="1559"/>
      <c r="G544" s="1559"/>
      <c r="H544" s="1559"/>
      <c r="I544" s="1559"/>
      <c r="J544" s="1559"/>
      <c r="K544" s="1559"/>
      <c r="L544" s="1559"/>
      <c r="M544" s="1559"/>
      <c r="N544" s="1559"/>
      <c r="O544" s="1559"/>
      <c r="P544" s="1559"/>
      <c r="Q544" s="1559"/>
      <c r="R544" s="1559"/>
      <c r="S544" s="1559"/>
      <c r="T544" s="1559"/>
      <c r="U544" s="1559"/>
      <c r="V544" s="1559"/>
      <c r="W544" s="1559"/>
      <c r="X544" s="1559"/>
      <c r="Y544" s="1559"/>
      <c r="Z544" s="1559"/>
      <c r="AA544" s="1559"/>
      <c r="AB544" s="1559"/>
      <c r="AC544" s="1559"/>
      <c r="AD544" s="1559"/>
      <c r="AE544" s="1559"/>
      <c r="AF544" s="1559"/>
      <c r="AG544" s="1559"/>
      <c r="AH544" s="1559"/>
      <c r="AI544" s="1559"/>
      <c r="AJ544" s="1559"/>
      <c r="AK544" s="1559"/>
      <c r="AL544" s="1559"/>
      <c r="AM544" s="1559"/>
      <c r="AN544" s="1559"/>
      <c r="AO544" s="1559"/>
      <c r="AP544" s="1560"/>
      <c r="AQ544" s="1567"/>
      <c r="AR544" s="1568"/>
      <c r="AS544" s="1568"/>
      <c r="AT544" s="1568"/>
      <c r="AU544" s="1568"/>
      <c r="AV544" s="1568"/>
      <c r="AW544" s="1568"/>
      <c r="AX544" s="1568"/>
      <c r="AY544" s="1568"/>
      <c r="AZ544" s="1568"/>
      <c r="BA544" s="1568"/>
      <c r="BB544" s="1568"/>
      <c r="BC544" s="1568"/>
      <c r="BD544" s="1568"/>
      <c r="BE544" s="1568"/>
      <c r="BF544" s="1569"/>
      <c r="BG544" s="1607"/>
      <c r="BH544" s="1608"/>
      <c r="BI544" s="1608"/>
      <c r="BJ544" s="1608"/>
      <c r="BK544" s="1608"/>
      <c r="BL544" s="1608"/>
      <c r="BM544" s="1608"/>
      <c r="BN544" s="1608"/>
      <c r="BO544" s="1608"/>
      <c r="BP544" s="1608"/>
      <c r="BQ544" s="1608"/>
      <c r="BR544" s="1608"/>
      <c r="BS544" s="1608"/>
      <c r="BT544" s="1608"/>
      <c r="BU544" s="1608"/>
      <c r="BV544" s="1608"/>
      <c r="BW544" s="1608"/>
      <c r="BX544" s="1608"/>
      <c r="BY544" s="1608"/>
      <c r="BZ544" s="1608"/>
      <c r="CA544" s="1608"/>
      <c r="CB544" s="1608"/>
      <c r="CC544" s="1608"/>
      <c r="CD544" s="1608"/>
      <c r="CE544" s="1608"/>
      <c r="CF544" s="1609"/>
      <c r="CS544" s="1558"/>
      <c r="CT544" s="1559"/>
      <c r="CU544" s="1559"/>
      <c r="CV544" s="1559"/>
      <c r="CW544" s="1559"/>
      <c r="CX544" s="1559"/>
      <c r="CY544" s="1559"/>
      <c r="CZ544" s="1559"/>
      <c r="DA544" s="1559"/>
      <c r="DB544" s="1559"/>
      <c r="DC544" s="1559"/>
      <c r="DD544" s="1559"/>
      <c r="DE544" s="1559"/>
      <c r="DF544" s="1559"/>
      <c r="DG544" s="1559"/>
      <c r="DH544" s="1559"/>
      <c r="DI544" s="1559"/>
      <c r="DJ544" s="1559"/>
      <c r="DK544" s="1559"/>
      <c r="DL544" s="1559"/>
      <c r="DM544" s="1559"/>
      <c r="DN544" s="1559"/>
      <c r="DO544" s="1559"/>
      <c r="DP544" s="1559"/>
      <c r="DQ544" s="1559"/>
      <c r="DR544" s="1559"/>
      <c r="DS544" s="1559"/>
      <c r="DT544" s="1559"/>
      <c r="DU544" s="1559"/>
      <c r="DV544" s="1559"/>
      <c r="DW544" s="1559"/>
      <c r="DX544" s="1559"/>
      <c r="DY544" s="1559"/>
      <c r="DZ544" s="1559"/>
      <c r="EA544" s="1559"/>
      <c r="EB544" s="1559"/>
      <c r="EC544" s="1559"/>
      <c r="ED544" s="1559"/>
      <c r="EE544" s="1559"/>
      <c r="EF544" s="1560"/>
      <c r="EG544" s="1567"/>
      <c r="EH544" s="1568"/>
      <c r="EI544" s="1568"/>
      <c r="EJ544" s="1568"/>
      <c r="EK544" s="1568"/>
      <c r="EL544" s="1568"/>
      <c r="EM544" s="1568"/>
      <c r="EN544" s="1568"/>
      <c r="EO544" s="1568"/>
      <c r="EP544" s="1568"/>
      <c r="EQ544" s="1568"/>
      <c r="ER544" s="1568"/>
      <c r="ES544" s="1568"/>
      <c r="ET544" s="1568"/>
      <c r="EU544" s="1568"/>
      <c r="EV544" s="1569"/>
      <c r="EW544" s="1607"/>
      <c r="EX544" s="1608"/>
      <c r="EY544" s="1608"/>
      <c r="EZ544" s="1608"/>
      <c r="FA544" s="1608"/>
      <c r="FB544" s="1608"/>
      <c r="FC544" s="1608"/>
      <c r="FD544" s="1608"/>
      <c r="FE544" s="1608"/>
      <c r="FF544" s="1608"/>
      <c r="FG544" s="1608"/>
      <c r="FH544" s="1608"/>
      <c r="FI544" s="1608"/>
      <c r="FJ544" s="1608"/>
      <c r="FK544" s="1608"/>
      <c r="FL544" s="1608"/>
      <c r="FM544" s="1608"/>
      <c r="FN544" s="1608"/>
      <c r="FO544" s="1608"/>
      <c r="FP544" s="1608"/>
      <c r="FQ544" s="1608"/>
      <c r="FR544" s="1608"/>
      <c r="FS544" s="1608"/>
      <c r="FT544" s="1608"/>
      <c r="FU544" s="1608"/>
      <c r="FV544" s="1609"/>
    </row>
    <row r="545" spans="3:178" ht="3.75" customHeight="1" x14ac:dyDescent="0.15">
      <c r="C545" s="1558"/>
      <c r="D545" s="1559"/>
      <c r="E545" s="1559"/>
      <c r="F545" s="1559"/>
      <c r="G545" s="1559"/>
      <c r="H545" s="1559"/>
      <c r="I545" s="1559"/>
      <c r="J545" s="1559"/>
      <c r="K545" s="1559"/>
      <c r="L545" s="1559"/>
      <c r="M545" s="1559"/>
      <c r="N545" s="1559"/>
      <c r="O545" s="1559"/>
      <c r="P545" s="1559"/>
      <c r="Q545" s="1559"/>
      <c r="R545" s="1559"/>
      <c r="S545" s="1559"/>
      <c r="T545" s="1559"/>
      <c r="U545" s="1559"/>
      <c r="V545" s="1559"/>
      <c r="W545" s="1559"/>
      <c r="X545" s="1559"/>
      <c r="Y545" s="1559"/>
      <c r="Z545" s="1559"/>
      <c r="AA545" s="1559"/>
      <c r="AB545" s="1559"/>
      <c r="AC545" s="1559"/>
      <c r="AD545" s="1559"/>
      <c r="AE545" s="1559"/>
      <c r="AF545" s="1559"/>
      <c r="AG545" s="1559"/>
      <c r="AH545" s="1559"/>
      <c r="AI545" s="1559"/>
      <c r="AJ545" s="1559"/>
      <c r="AK545" s="1559"/>
      <c r="AL545" s="1559"/>
      <c r="AM545" s="1559"/>
      <c r="AN545" s="1559"/>
      <c r="AO545" s="1559"/>
      <c r="AP545" s="1560"/>
      <c r="AQ545" s="1567"/>
      <c r="AR545" s="1568"/>
      <c r="AS545" s="1568"/>
      <c r="AT545" s="1568"/>
      <c r="AU545" s="1568"/>
      <c r="AV545" s="1568"/>
      <c r="AW545" s="1568"/>
      <c r="AX545" s="1568"/>
      <c r="AY545" s="1568"/>
      <c r="AZ545" s="1568"/>
      <c r="BA545" s="1568"/>
      <c r="BB545" s="1568"/>
      <c r="BC545" s="1568"/>
      <c r="BD545" s="1568"/>
      <c r="BE545" s="1568"/>
      <c r="BF545" s="1569"/>
      <c r="BG545" s="1607"/>
      <c r="BH545" s="1608"/>
      <c r="BI545" s="1608"/>
      <c r="BJ545" s="1608"/>
      <c r="BK545" s="1608"/>
      <c r="BL545" s="1608"/>
      <c r="BM545" s="1608"/>
      <c r="BN545" s="1608"/>
      <c r="BO545" s="1608"/>
      <c r="BP545" s="1608"/>
      <c r="BQ545" s="1608"/>
      <c r="BR545" s="1608"/>
      <c r="BS545" s="1608"/>
      <c r="BT545" s="1608"/>
      <c r="BU545" s="1608"/>
      <c r="BV545" s="1608"/>
      <c r="BW545" s="1608"/>
      <c r="BX545" s="1608"/>
      <c r="BY545" s="1608"/>
      <c r="BZ545" s="1608"/>
      <c r="CA545" s="1608"/>
      <c r="CB545" s="1608"/>
      <c r="CC545" s="1608"/>
      <c r="CD545" s="1608"/>
      <c r="CE545" s="1608"/>
      <c r="CF545" s="1609"/>
      <c r="CS545" s="1558"/>
      <c r="CT545" s="1559"/>
      <c r="CU545" s="1559"/>
      <c r="CV545" s="1559"/>
      <c r="CW545" s="1559"/>
      <c r="CX545" s="1559"/>
      <c r="CY545" s="1559"/>
      <c r="CZ545" s="1559"/>
      <c r="DA545" s="1559"/>
      <c r="DB545" s="1559"/>
      <c r="DC545" s="1559"/>
      <c r="DD545" s="1559"/>
      <c r="DE545" s="1559"/>
      <c r="DF545" s="1559"/>
      <c r="DG545" s="1559"/>
      <c r="DH545" s="1559"/>
      <c r="DI545" s="1559"/>
      <c r="DJ545" s="1559"/>
      <c r="DK545" s="1559"/>
      <c r="DL545" s="1559"/>
      <c r="DM545" s="1559"/>
      <c r="DN545" s="1559"/>
      <c r="DO545" s="1559"/>
      <c r="DP545" s="1559"/>
      <c r="DQ545" s="1559"/>
      <c r="DR545" s="1559"/>
      <c r="DS545" s="1559"/>
      <c r="DT545" s="1559"/>
      <c r="DU545" s="1559"/>
      <c r="DV545" s="1559"/>
      <c r="DW545" s="1559"/>
      <c r="DX545" s="1559"/>
      <c r="DY545" s="1559"/>
      <c r="DZ545" s="1559"/>
      <c r="EA545" s="1559"/>
      <c r="EB545" s="1559"/>
      <c r="EC545" s="1559"/>
      <c r="ED545" s="1559"/>
      <c r="EE545" s="1559"/>
      <c r="EF545" s="1560"/>
      <c r="EG545" s="1567"/>
      <c r="EH545" s="1568"/>
      <c r="EI545" s="1568"/>
      <c r="EJ545" s="1568"/>
      <c r="EK545" s="1568"/>
      <c r="EL545" s="1568"/>
      <c r="EM545" s="1568"/>
      <c r="EN545" s="1568"/>
      <c r="EO545" s="1568"/>
      <c r="EP545" s="1568"/>
      <c r="EQ545" s="1568"/>
      <c r="ER545" s="1568"/>
      <c r="ES545" s="1568"/>
      <c r="ET545" s="1568"/>
      <c r="EU545" s="1568"/>
      <c r="EV545" s="1569"/>
      <c r="EW545" s="1607"/>
      <c r="EX545" s="1608"/>
      <c r="EY545" s="1608"/>
      <c r="EZ545" s="1608"/>
      <c r="FA545" s="1608"/>
      <c r="FB545" s="1608"/>
      <c r="FC545" s="1608"/>
      <c r="FD545" s="1608"/>
      <c r="FE545" s="1608"/>
      <c r="FF545" s="1608"/>
      <c r="FG545" s="1608"/>
      <c r="FH545" s="1608"/>
      <c r="FI545" s="1608"/>
      <c r="FJ545" s="1608"/>
      <c r="FK545" s="1608"/>
      <c r="FL545" s="1608"/>
      <c r="FM545" s="1608"/>
      <c r="FN545" s="1608"/>
      <c r="FO545" s="1608"/>
      <c r="FP545" s="1608"/>
      <c r="FQ545" s="1608"/>
      <c r="FR545" s="1608"/>
      <c r="FS545" s="1608"/>
      <c r="FT545" s="1608"/>
      <c r="FU545" s="1608"/>
      <c r="FV545" s="1609"/>
    </row>
    <row r="546" spans="3:178" ht="3.75" customHeight="1" x14ac:dyDescent="0.15">
      <c r="C546" s="1561"/>
      <c r="D546" s="1562"/>
      <c r="E546" s="1562"/>
      <c r="F546" s="1562"/>
      <c r="G546" s="1562"/>
      <c r="H546" s="1562"/>
      <c r="I546" s="1562"/>
      <c r="J546" s="1562"/>
      <c r="K546" s="1562"/>
      <c r="L546" s="1562"/>
      <c r="M546" s="1562"/>
      <c r="N546" s="1562"/>
      <c r="O546" s="1562"/>
      <c r="P546" s="1562"/>
      <c r="Q546" s="1562"/>
      <c r="R546" s="1562"/>
      <c r="S546" s="1562"/>
      <c r="T546" s="1562"/>
      <c r="U546" s="1562"/>
      <c r="V546" s="1562"/>
      <c r="W546" s="1562"/>
      <c r="X546" s="1562"/>
      <c r="Y546" s="1562"/>
      <c r="Z546" s="1562"/>
      <c r="AA546" s="1562"/>
      <c r="AB546" s="1562"/>
      <c r="AC546" s="1562"/>
      <c r="AD546" s="1562"/>
      <c r="AE546" s="1562"/>
      <c r="AF546" s="1562"/>
      <c r="AG546" s="1562"/>
      <c r="AH546" s="1562"/>
      <c r="AI546" s="1562"/>
      <c r="AJ546" s="1562"/>
      <c r="AK546" s="1562"/>
      <c r="AL546" s="1562"/>
      <c r="AM546" s="1562"/>
      <c r="AN546" s="1562"/>
      <c r="AO546" s="1562"/>
      <c r="AP546" s="1563"/>
      <c r="AQ546" s="1570" t="str">
        <f>$AQ$166</f>
        <v>18 Mei 2022</v>
      </c>
      <c r="AR546" s="1571"/>
      <c r="AS546" s="1571"/>
      <c r="AT546" s="1571"/>
      <c r="AU546" s="1571"/>
      <c r="AV546" s="1571"/>
      <c r="AW546" s="1571"/>
      <c r="AX546" s="1571"/>
      <c r="AY546" s="1571"/>
      <c r="AZ546" s="1571"/>
      <c r="BA546" s="1571"/>
      <c r="BB546" s="1571"/>
      <c r="BC546" s="1571"/>
      <c r="BD546" s="1571"/>
      <c r="BE546" s="1571"/>
      <c r="BF546" s="1572"/>
      <c r="BG546" s="1567" t="s">
        <v>870</v>
      </c>
      <c r="BH546" s="1568"/>
      <c r="BI546" s="1568"/>
      <c r="BJ546" s="1586" t="s">
        <v>1099</v>
      </c>
      <c r="BK546" s="1586"/>
      <c r="BL546" s="1586"/>
      <c r="BM546" s="1586"/>
      <c r="BN546" s="1586"/>
      <c r="BO546" s="1586"/>
      <c r="BP546" s="1586"/>
      <c r="BQ546" s="1586"/>
      <c r="BR546" s="1586"/>
      <c r="BS546" s="1586"/>
      <c r="BT546" s="1586"/>
      <c r="BU546" s="1586"/>
      <c r="BV546" s="1586"/>
      <c r="BW546" s="1586"/>
      <c r="BX546" s="1586"/>
      <c r="BY546" s="1586"/>
      <c r="BZ546" s="1586"/>
      <c r="CA546" s="1586"/>
      <c r="CB546" s="1586"/>
      <c r="CC546" s="1586"/>
      <c r="CD546" s="1586"/>
      <c r="CE546" s="1586"/>
      <c r="CF546" s="1587"/>
      <c r="CS546" s="1561"/>
      <c r="CT546" s="1562"/>
      <c r="CU546" s="1562"/>
      <c r="CV546" s="1562"/>
      <c r="CW546" s="1562"/>
      <c r="CX546" s="1562"/>
      <c r="CY546" s="1562"/>
      <c r="CZ546" s="1562"/>
      <c r="DA546" s="1562"/>
      <c r="DB546" s="1562"/>
      <c r="DC546" s="1562"/>
      <c r="DD546" s="1562"/>
      <c r="DE546" s="1562"/>
      <c r="DF546" s="1562"/>
      <c r="DG546" s="1562"/>
      <c r="DH546" s="1562"/>
      <c r="DI546" s="1562"/>
      <c r="DJ546" s="1562"/>
      <c r="DK546" s="1562"/>
      <c r="DL546" s="1562"/>
      <c r="DM546" s="1562"/>
      <c r="DN546" s="1562"/>
      <c r="DO546" s="1562"/>
      <c r="DP546" s="1562"/>
      <c r="DQ546" s="1562"/>
      <c r="DR546" s="1562"/>
      <c r="DS546" s="1562"/>
      <c r="DT546" s="1562"/>
      <c r="DU546" s="1562"/>
      <c r="DV546" s="1562"/>
      <c r="DW546" s="1562"/>
      <c r="DX546" s="1562"/>
      <c r="DY546" s="1562"/>
      <c r="DZ546" s="1562"/>
      <c r="EA546" s="1562"/>
      <c r="EB546" s="1562"/>
      <c r="EC546" s="1562"/>
      <c r="ED546" s="1562"/>
      <c r="EE546" s="1562"/>
      <c r="EF546" s="1563"/>
      <c r="EG546" s="1570" t="str">
        <f>$AQ$166</f>
        <v>18 Mei 2022</v>
      </c>
      <c r="EH546" s="1571"/>
      <c r="EI546" s="1571"/>
      <c r="EJ546" s="1571"/>
      <c r="EK546" s="1571"/>
      <c r="EL546" s="1571"/>
      <c r="EM546" s="1571"/>
      <c r="EN546" s="1571"/>
      <c r="EO546" s="1571"/>
      <c r="EP546" s="1571"/>
      <c r="EQ546" s="1571"/>
      <c r="ER546" s="1571"/>
      <c r="ES546" s="1571"/>
      <c r="ET546" s="1571"/>
      <c r="EU546" s="1571"/>
      <c r="EV546" s="1572"/>
      <c r="EW546" s="1567" t="s">
        <v>870</v>
      </c>
      <c r="EX546" s="1568"/>
      <c r="EY546" s="1568"/>
      <c r="EZ546" s="1586" t="s">
        <v>1099</v>
      </c>
      <c r="FA546" s="1586"/>
      <c r="FB546" s="1586"/>
      <c r="FC546" s="1586"/>
      <c r="FD546" s="1586"/>
      <c r="FE546" s="1586"/>
      <c r="FF546" s="1586"/>
      <c r="FG546" s="1586"/>
      <c r="FH546" s="1586"/>
      <c r="FI546" s="1586"/>
      <c r="FJ546" s="1586"/>
      <c r="FK546" s="1586"/>
      <c r="FL546" s="1586"/>
      <c r="FM546" s="1586"/>
      <c r="FN546" s="1586"/>
      <c r="FO546" s="1586"/>
      <c r="FP546" s="1586"/>
      <c r="FQ546" s="1586"/>
      <c r="FR546" s="1586"/>
      <c r="FS546" s="1586"/>
      <c r="FT546" s="1586"/>
      <c r="FU546" s="1586"/>
      <c r="FV546" s="1587"/>
    </row>
    <row r="547" spans="3:178" ht="3.75" customHeight="1" x14ac:dyDescent="0.15">
      <c r="C547" s="1583" t="str">
        <f>$C$167</f>
        <v>Kabupaten Bandung, Kota Jakarta Timur dan Kota Jakarta Selatan</v>
      </c>
      <c r="D547" s="1584"/>
      <c r="E547" s="1584"/>
      <c r="F547" s="1584"/>
      <c r="G547" s="1584"/>
      <c r="H547" s="1584"/>
      <c r="I547" s="1584"/>
      <c r="J547" s="1584"/>
      <c r="K547" s="1584"/>
      <c r="L547" s="1584"/>
      <c r="M547" s="1584"/>
      <c r="N547" s="1584"/>
      <c r="O547" s="1584"/>
      <c r="P547" s="1584"/>
      <c r="Q547" s="1584"/>
      <c r="R547" s="1584"/>
      <c r="S547" s="1584"/>
      <c r="T547" s="1584"/>
      <c r="U547" s="1584"/>
      <c r="V547" s="1584"/>
      <c r="W547" s="1584"/>
      <c r="X547" s="1584"/>
      <c r="Y547" s="1584"/>
      <c r="Z547" s="1584"/>
      <c r="AA547" s="1584"/>
      <c r="AB547" s="1584"/>
      <c r="AC547" s="1584"/>
      <c r="AD547" s="1584"/>
      <c r="AE547" s="1584"/>
      <c r="AF547" s="1584"/>
      <c r="AG547" s="1584"/>
      <c r="AH547" s="1584"/>
      <c r="AI547" s="1584"/>
      <c r="AJ547" s="1584"/>
      <c r="AK547" s="1584"/>
      <c r="AL547" s="1584"/>
      <c r="AM547" s="1584"/>
      <c r="AN547" s="1584"/>
      <c r="AO547" s="1584"/>
      <c r="AP547" s="1585"/>
      <c r="AQ547" s="1573"/>
      <c r="AR547" s="1571"/>
      <c r="AS547" s="1571"/>
      <c r="AT547" s="1571"/>
      <c r="AU547" s="1571"/>
      <c r="AV547" s="1571"/>
      <c r="AW547" s="1571"/>
      <c r="AX547" s="1571"/>
      <c r="AY547" s="1571"/>
      <c r="AZ547" s="1571"/>
      <c r="BA547" s="1571"/>
      <c r="BB547" s="1571"/>
      <c r="BC547" s="1571"/>
      <c r="BD547" s="1571"/>
      <c r="BE547" s="1571"/>
      <c r="BF547" s="1572"/>
      <c r="BG547" s="1567"/>
      <c r="BH547" s="1568"/>
      <c r="BI547" s="1568"/>
      <c r="BJ547" s="1586"/>
      <c r="BK547" s="1586"/>
      <c r="BL547" s="1586"/>
      <c r="BM547" s="1586"/>
      <c r="BN547" s="1586"/>
      <c r="BO547" s="1586"/>
      <c r="BP547" s="1586"/>
      <c r="BQ547" s="1586"/>
      <c r="BR547" s="1586"/>
      <c r="BS547" s="1586"/>
      <c r="BT547" s="1586"/>
      <c r="BU547" s="1586"/>
      <c r="BV547" s="1586"/>
      <c r="BW547" s="1586"/>
      <c r="BX547" s="1586"/>
      <c r="BY547" s="1586"/>
      <c r="BZ547" s="1586"/>
      <c r="CA547" s="1586"/>
      <c r="CB547" s="1586"/>
      <c r="CC547" s="1586"/>
      <c r="CD547" s="1586"/>
      <c r="CE547" s="1586"/>
      <c r="CF547" s="1587"/>
      <c r="CS547" s="1583" t="str">
        <f>$C$167</f>
        <v>Kabupaten Bandung, Kota Jakarta Timur dan Kota Jakarta Selatan</v>
      </c>
      <c r="CT547" s="1584"/>
      <c r="CU547" s="1584"/>
      <c r="CV547" s="1584"/>
      <c r="CW547" s="1584"/>
      <c r="CX547" s="1584"/>
      <c r="CY547" s="1584"/>
      <c r="CZ547" s="1584"/>
      <c r="DA547" s="1584"/>
      <c r="DB547" s="1584"/>
      <c r="DC547" s="1584"/>
      <c r="DD547" s="1584"/>
      <c r="DE547" s="1584"/>
      <c r="DF547" s="1584"/>
      <c r="DG547" s="1584"/>
      <c r="DH547" s="1584"/>
      <c r="DI547" s="1584"/>
      <c r="DJ547" s="1584"/>
      <c r="DK547" s="1584"/>
      <c r="DL547" s="1584"/>
      <c r="DM547" s="1584"/>
      <c r="DN547" s="1584"/>
      <c r="DO547" s="1584"/>
      <c r="DP547" s="1584"/>
      <c r="DQ547" s="1584"/>
      <c r="DR547" s="1584"/>
      <c r="DS547" s="1584"/>
      <c r="DT547" s="1584"/>
      <c r="DU547" s="1584"/>
      <c r="DV547" s="1584"/>
      <c r="DW547" s="1584"/>
      <c r="DX547" s="1584"/>
      <c r="DY547" s="1584"/>
      <c r="DZ547" s="1584"/>
      <c r="EA547" s="1584"/>
      <c r="EB547" s="1584"/>
      <c r="EC547" s="1584"/>
      <c r="ED547" s="1584"/>
      <c r="EE547" s="1584"/>
      <c r="EF547" s="1585"/>
      <c r="EG547" s="1573"/>
      <c r="EH547" s="1571"/>
      <c r="EI547" s="1571"/>
      <c r="EJ547" s="1571"/>
      <c r="EK547" s="1571"/>
      <c r="EL547" s="1571"/>
      <c r="EM547" s="1571"/>
      <c r="EN547" s="1571"/>
      <c r="EO547" s="1571"/>
      <c r="EP547" s="1571"/>
      <c r="EQ547" s="1571"/>
      <c r="ER547" s="1571"/>
      <c r="ES547" s="1571"/>
      <c r="ET547" s="1571"/>
      <c r="EU547" s="1571"/>
      <c r="EV547" s="1572"/>
      <c r="EW547" s="1567"/>
      <c r="EX547" s="1568"/>
      <c r="EY547" s="1568"/>
      <c r="EZ547" s="1586"/>
      <c r="FA547" s="1586"/>
      <c r="FB547" s="1586"/>
      <c r="FC547" s="1586"/>
      <c r="FD547" s="1586"/>
      <c r="FE547" s="1586"/>
      <c r="FF547" s="1586"/>
      <c r="FG547" s="1586"/>
      <c r="FH547" s="1586"/>
      <c r="FI547" s="1586"/>
      <c r="FJ547" s="1586"/>
      <c r="FK547" s="1586"/>
      <c r="FL547" s="1586"/>
      <c r="FM547" s="1586"/>
      <c r="FN547" s="1586"/>
      <c r="FO547" s="1586"/>
      <c r="FP547" s="1586"/>
      <c r="FQ547" s="1586"/>
      <c r="FR547" s="1586"/>
      <c r="FS547" s="1586"/>
      <c r="FT547" s="1586"/>
      <c r="FU547" s="1586"/>
      <c r="FV547" s="1587"/>
    </row>
    <row r="548" spans="3:178" ht="3.75" customHeight="1" x14ac:dyDescent="0.15">
      <c r="C548" s="1583"/>
      <c r="D548" s="1584"/>
      <c r="E548" s="1584"/>
      <c r="F548" s="1584"/>
      <c r="G548" s="1584"/>
      <c r="H548" s="1584"/>
      <c r="I548" s="1584"/>
      <c r="J548" s="1584"/>
      <c r="K548" s="1584"/>
      <c r="L548" s="1584"/>
      <c r="M548" s="1584"/>
      <c r="N548" s="1584"/>
      <c r="O548" s="1584"/>
      <c r="P548" s="1584"/>
      <c r="Q548" s="1584"/>
      <c r="R548" s="1584"/>
      <c r="S548" s="1584"/>
      <c r="T548" s="1584"/>
      <c r="U548" s="1584"/>
      <c r="V548" s="1584"/>
      <c r="W548" s="1584"/>
      <c r="X548" s="1584"/>
      <c r="Y548" s="1584"/>
      <c r="Z548" s="1584"/>
      <c r="AA548" s="1584"/>
      <c r="AB548" s="1584"/>
      <c r="AC548" s="1584"/>
      <c r="AD548" s="1584"/>
      <c r="AE548" s="1584"/>
      <c r="AF548" s="1584"/>
      <c r="AG548" s="1584"/>
      <c r="AH548" s="1584"/>
      <c r="AI548" s="1584"/>
      <c r="AJ548" s="1584"/>
      <c r="AK548" s="1584"/>
      <c r="AL548" s="1584"/>
      <c r="AM548" s="1584"/>
      <c r="AN548" s="1584"/>
      <c r="AO548" s="1584"/>
      <c r="AP548" s="1585"/>
      <c r="AQ548" s="1573"/>
      <c r="AR548" s="1571"/>
      <c r="AS548" s="1571"/>
      <c r="AT548" s="1571"/>
      <c r="AU548" s="1571"/>
      <c r="AV548" s="1571"/>
      <c r="AW548" s="1571"/>
      <c r="AX548" s="1571"/>
      <c r="AY548" s="1571"/>
      <c r="AZ548" s="1571"/>
      <c r="BA548" s="1571"/>
      <c r="BB548" s="1571"/>
      <c r="BC548" s="1571"/>
      <c r="BD548" s="1571"/>
      <c r="BE548" s="1571"/>
      <c r="BF548" s="1572"/>
      <c r="BG548" s="1567"/>
      <c r="BH548" s="1568"/>
      <c r="BI548" s="1568"/>
      <c r="BJ548" s="1586"/>
      <c r="BK548" s="1586"/>
      <c r="BL548" s="1586"/>
      <c r="BM548" s="1586"/>
      <c r="BN548" s="1586"/>
      <c r="BO548" s="1586"/>
      <c r="BP548" s="1586"/>
      <c r="BQ548" s="1586"/>
      <c r="BR548" s="1586"/>
      <c r="BS548" s="1586"/>
      <c r="BT548" s="1586"/>
      <c r="BU548" s="1586"/>
      <c r="BV548" s="1586"/>
      <c r="BW548" s="1586"/>
      <c r="BX548" s="1586"/>
      <c r="BY548" s="1586"/>
      <c r="BZ548" s="1586"/>
      <c r="CA548" s="1586"/>
      <c r="CB548" s="1586"/>
      <c r="CC548" s="1586"/>
      <c r="CD548" s="1586"/>
      <c r="CE548" s="1586"/>
      <c r="CF548" s="1587"/>
      <c r="CS548" s="1583"/>
      <c r="CT548" s="1584"/>
      <c r="CU548" s="1584"/>
      <c r="CV548" s="1584"/>
      <c r="CW548" s="1584"/>
      <c r="CX548" s="1584"/>
      <c r="CY548" s="1584"/>
      <c r="CZ548" s="1584"/>
      <c r="DA548" s="1584"/>
      <c r="DB548" s="1584"/>
      <c r="DC548" s="1584"/>
      <c r="DD548" s="1584"/>
      <c r="DE548" s="1584"/>
      <c r="DF548" s="1584"/>
      <c r="DG548" s="1584"/>
      <c r="DH548" s="1584"/>
      <c r="DI548" s="1584"/>
      <c r="DJ548" s="1584"/>
      <c r="DK548" s="1584"/>
      <c r="DL548" s="1584"/>
      <c r="DM548" s="1584"/>
      <c r="DN548" s="1584"/>
      <c r="DO548" s="1584"/>
      <c r="DP548" s="1584"/>
      <c r="DQ548" s="1584"/>
      <c r="DR548" s="1584"/>
      <c r="DS548" s="1584"/>
      <c r="DT548" s="1584"/>
      <c r="DU548" s="1584"/>
      <c r="DV548" s="1584"/>
      <c r="DW548" s="1584"/>
      <c r="DX548" s="1584"/>
      <c r="DY548" s="1584"/>
      <c r="DZ548" s="1584"/>
      <c r="EA548" s="1584"/>
      <c r="EB548" s="1584"/>
      <c r="EC548" s="1584"/>
      <c r="ED548" s="1584"/>
      <c r="EE548" s="1584"/>
      <c r="EF548" s="1585"/>
      <c r="EG548" s="1573"/>
      <c r="EH548" s="1571"/>
      <c r="EI548" s="1571"/>
      <c r="EJ548" s="1571"/>
      <c r="EK548" s="1571"/>
      <c r="EL548" s="1571"/>
      <c r="EM548" s="1571"/>
      <c r="EN548" s="1571"/>
      <c r="EO548" s="1571"/>
      <c r="EP548" s="1571"/>
      <c r="EQ548" s="1571"/>
      <c r="ER548" s="1571"/>
      <c r="ES548" s="1571"/>
      <c r="ET548" s="1571"/>
      <c r="EU548" s="1571"/>
      <c r="EV548" s="1572"/>
      <c r="EW548" s="1567"/>
      <c r="EX548" s="1568"/>
      <c r="EY548" s="1568"/>
      <c r="EZ548" s="1586"/>
      <c r="FA548" s="1586"/>
      <c r="FB548" s="1586"/>
      <c r="FC548" s="1586"/>
      <c r="FD548" s="1586"/>
      <c r="FE548" s="1586"/>
      <c r="FF548" s="1586"/>
      <c r="FG548" s="1586"/>
      <c r="FH548" s="1586"/>
      <c r="FI548" s="1586"/>
      <c r="FJ548" s="1586"/>
      <c r="FK548" s="1586"/>
      <c r="FL548" s="1586"/>
      <c r="FM548" s="1586"/>
      <c r="FN548" s="1586"/>
      <c r="FO548" s="1586"/>
      <c r="FP548" s="1586"/>
      <c r="FQ548" s="1586"/>
      <c r="FR548" s="1586"/>
      <c r="FS548" s="1586"/>
      <c r="FT548" s="1586"/>
      <c r="FU548" s="1586"/>
      <c r="FV548" s="1587"/>
    </row>
    <row r="549" spans="3:178" ht="3.75" customHeight="1" x14ac:dyDescent="0.15">
      <c r="C549" s="1583"/>
      <c r="D549" s="1584"/>
      <c r="E549" s="1584"/>
      <c r="F549" s="1584"/>
      <c r="G549" s="1584"/>
      <c r="H549" s="1584"/>
      <c r="I549" s="1584"/>
      <c r="J549" s="1584"/>
      <c r="K549" s="1584"/>
      <c r="L549" s="1584"/>
      <c r="M549" s="1584"/>
      <c r="N549" s="1584"/>
      <c r="O549" s="1584"/>
      <c r="P549" s="1584"/>
      <c r="Q549" s="1584"/>
      <c r="R549" s="1584"/>
      <c r="S549" s="1584"/>
      <c r="T549" s="1584"/>
      <c r="U549" s="1584"/>
      <c r="V549" s="1584"/>
      <c r="W549" s="1584"/>
      <c r="X549" s="1584"/>
      <c r="Y549" s="1584"/>
      <c r="Z549" s="1584"/>
      <c r="AA549" s="1584"/>
      <c r="AB549" s="1584"/>
      <c r="AC549" s="1584"/>
      <c r="AD549" s="1584"/>
      <c r="AE549" s="1584"/>
      <c r="AF549" s="1584"/>
      <c r="AG549" s="1584"/>
      <c r="AH549" s="1584"/>
      <c r="AI549" s="1584"/>
      <c r="AJ549" s="1584"/>
      <c r="AK549" s="1584"/>
      <c r="AL549" s="1584"/>
      <c r="AM549" s="1584"/>
      <c r="AN549" s="1584"/>
      <c r="AO549" s="1584"/>
      <c r="AP549" s="1585"/>
      <c r="AQ549" s="1573"/>
      <c r="AR549" s="1571"/>
      <c r="AS549" s="1571"/>
      <c r="AT549" s="1571"/>
      <c r="AU549" s="1571"/>
      <c r="AV549" s="1571"/>
      <c r="AW549" s="1571"/>
      <c r="AX549" s="1571"/>
      <c r="AY549" s="1571"/>
      <c r="AZ549" s="1571"/>
      <c r="BA549" s="1571"/>
      <c r="BB549" s="1571"/>
      <c r="BC549" s="1571"/>
      <c r="BD549" s="1571"/>
      <c r="BE549" s="1571"/>
      <c r="BF549" s="1572"/>
      <c r="BG549" s="1567"/>
      <c r="BH549" s="1568"/>
      <c r="BI549" s="1568"/>
      <c r="BJ549" s="1586"/>
      <c r="BK549" s="1586"/>
      <c r="BL549" s="1586"/>
      <c r="BM549" s="1586"/>
      <c r="BN549" s="1586"/>
      <c r="BO549" s="1586"/>
      <c r="BP549" s="1586"/>
      <c r="BQ549" s="1586"/>
      <c r="BR549" s="1586"/>
      <c r="BS549" s="1586"/>
      <c r="BT549" s="1586"/>
      <c r="BU549" s="1586"/>
      <c r="BV549" s="1586"/>
      <c r="BW549" s="1586"/>
      <c r="BX549" s="1586"/>
      <c r="BY549" s="1586"/>
      <c r="BZ549" s="1586"/>
      <c r="CA549" s="1586"/>
      <c r="CB549" s="1586"/>
      <c r="CC549" s="1586"/>
      <c r="CD549" s="1586"/>
      <c r="CE549" s="1586"/>
      <c r="CF549" s="1587"/>
      <c r="CS549" s="1583"/>
      <c r="CT549" s="1584"/>
      <c r="CU549" s="1584"/>
      <c r="CV549" s="1584"/>
      <c r="CW549" s="1584"/>
      <c r="CX549" s="1584"/>
      <c r="CY549" s="1584"/>
      <c r="CZ549" s="1584"/>
      <c r="DA549" s="1584"/>
      <c r="DB549" s="1584"/>
      <c r="DC549" s="1584"/>
      <c r="DD549" s="1584"/>
      <c r="DE549" s="1584"/>
      <c r="DF549" s="1584"/>
      <c r="DG549" s="1584"/>
      <c r="DH549" s="1584"/>
      <c r="DI549" s="1584"/>
      <c r="DJ549" s="1584"/>
      <c r="DK549" s="1584"/>
      <c r="DL549" s="1584"/>
      <c r="DM549" s="1584"/>
      <c r="DN549" s="1584"/>
      <c r="DO549" s="1584"/>
      <c r="DP549" s="1584"/>
      <c r="DQ549" s="1584"/>
      <c r="DR549" s="1584"/>
      <c r="DS549" s="1584"/>
      <c r="DT549" s="1584"/>
      <c r="DU549" s="1584"/>
      <c r="DV549" s="1584"/>
      <c r="DW549" s="1584"/>
      <c r="DX549" s="1584"/>
      <c r="DY549" s="1584"/>
      <c r="DZ549" s="1584"/>
      <c r="EA549" s="1584"/>
      <c r="EB549" s="1584"/>
      <c r="EC549" s="1584"/>
      <c r="ED549" s="1584"/>
      <c r="EE549" s="1584"/>
      <c r="EF549" s="1585"/>
      <c r="EG549" s="1573"/>
      <c r="EH549" s="1571"/>
      <c r="EI549" s="1571"/>
      <c r="EJ549" s="1571"/>
      <c r="EK549" s="1571"/>
      <c r="EL549" s="1571"/>
      <c r="EM549" s="1571"/>
      <c r="EN549" s="1571"/>
      <c r="EO549" s="1571"/>
      <c r="EP549" s="1571"/>
      <c r="EQ549" s="1571"/>
      <c r="ER549" s="1571"/>
      <c r="ES549" s="1571"/>
      <c r="ET549" s="1571"/>
      <c r="EU549" s="1571"/>
      <c r="EV549" s="1572"/>
      <c r="EW549" s="1567"/>
      <c r="EX549" s="1568"/>
      <c r="EY549" s="1568"/>
      <c r="EZ549" s="1586"/>
      <c r="FA549" s="1586"/>
      <c r="FB549" s="1586"/>
      <c r="FC549" s="1586"/>
      <c r="FD549" s="1586"/>
      <c r="FE549" s="1586"/>
      <c r="FF549" s="1586"/>
      <c r="FG549" s="1586"/>
      <c r="FH549" s="1586"/>
      <c r="FI549" s="1586"/>
      <c r="FJ549" s="1586"/>
      <c r="FK549" s="1586"/>
      <c r="FL549" s="1586"/>
      <c r="FM549" s="1586"/>
      <c r="FN549" s="1586"/>
      <c r="FO549" s="1586"/>
      <c r="FP549" s="1586"/>
      <c r="FQ549" s="1586"/>
      <c r="FR549" s="1586"/>
      <c r="FS549" s="1586"/>
      <c r="FT549" s="1586"/>
      <c r="FU549" s="1586"/>
      <c r="FV549" s="1587"/>
    </row>
    <row r="550" spans="3:178" ht="3.75" customHeight="1" x14ac:dyDescent="0.15">
      <c r="C550" s="1583"/>
      <c r="D550" s="1584"/>
      <c r="E550" s="1584"/>
      <c r="F550" s="1584"/>
      <c r="G550" s="1584"/>
      <c r="H550" s="1584"/>
      <c r="I550" s="1584"/>
      <c r="J550" s="1584"/>
      <c r="K550" s="1584"/>
      <c r="L550" s="1584"/>
      <c r="M550" s="1584"/>
      <c r="N550" s="1584"/>
      <c r="O550" s="1584"/>
      <c r="P550" s="1584"/>
      <c r="Q550" s="1584"/>
      <c r="R550" s="1584"/>
      <c r="S550" s="1584"/>
      <c r="T550" s="1584"/>
      <c r="U550" s="1584"/>
      <c r="V550" s="1584"/>
      <c r="W550" s="1584"/>
      <c r="X550" s="1584"/>
      <c r="Y550" s="1584"/>
      <c r="Z550" s="1584"/>
      <c r="AA550" s="1584"/>
      <c r="AB550" s="1584"/>
      <c r="AC550" s="1584"/>
      <c r="AD550" s="1584"/>
      <c r="AE550" s="1584"/>
      <c r="AF550" s="1584"/>
      <c r="AG550" s="1584"/>
      <c r="AH550" s="1584"/>
      <c r="AI550" s="1584"/>
      <c r="AJ550" s="1584"/>
      <c r="AK550" s="1584"/>
      <c r="AL550" s="1584"/>
      <c r="AM550" s="1584"/>
      <c r="AN550" s="1584"/>
      <c r="AO550" s="1584"/>
      <c r="AP550" s="1585"/>
      <c r="AQ550" s="1573"/>
      <c r="AR550" s="1571"/>
      <c r="AS550" s="1571"/>
      <c r="AT550" s="1571"/>
      <c r="AU550" s="1571"/>
      <c r="AV550" s="1571"/>
      <c r="AW550" s="1571"/>
      <c r="AX550" s="1571"/>
      <c r="AY550" s="1571"/>
      <c r="AZ550" s="1571"/>
      <c r="BA550" s="1571"/>
      <c r="BB550" s="1571"/>
      <c r="BC550" s="1571"/>
      <c r="BD550" s="1571"/>
      <c r="BE550" s="1571"/>
      <c r="BF550" s="1572"/>
      <c r="BG550" s="1567" t="s">
        <v>1098</v>
      </c>
      <c r="BH550" s="1568"/>
      <c r="BI550" s="1568"/>
      <c r="BJ550" s="1586" t="s">
        <v>1097</v>
      </c>
      <c r="BK550" s="1586"/>
      <c r="BL550" s="1586"/>
      <c r="BM550" s="1586"/>
      <c r="BN550" s="1586"/>
      <c r="BO550" s="1586"/>
      <c r="BP550" s="1586"/>
      <c r="BQ550" s="1586"/>
      <c r="BR550" s="1586"/>
      <c r="BS550" s="1586"/>
      <c r="BT550" s="1586"/>
      <c r="BU550" s="1586"/>
      <c r="BV550" s="1586"/>
      <c r="BW550" s="1586"/>
      <c r="BX550" s="1586"/>
      <c r="BY550" s="1586"/>
      <c r="BZ550" s="1586"/>
      <c r="CA550" s="1586"/>
      <c r="CB550" s="1586"/>
      <c r="CC550" s="1586"/>
      <c r="CD550" s="1586"/>
      <c r="CE550" s="1586"/>
      <c r="CF550" s="1587"/>
      <c r="CS550" s="1583"/>
      <c r="CT550" s="1584"/>
      <c r="CU550" s="1584"/>
      <c r="CV550" s="1584"/>
      <c r="CW550" s="1584"/>
      <c r="CX550" s="1584"/>
      <c r="CY550" s="1584"/>
      <c r="CZ550" s="1584"/>
      <c r="DA550" s="1584"/>
      <c r="DB550" s="1584"/>
      <c r="DC550" s="1584"/>
      <c r="DD550" s="1584"/>
      <c r="DE550" s="1584"/>
      <c r="DF550" s="1584"/>
      <c r="DG550" s="1584"/>
      <c r="DH550" s="1584"/>
      <c r="DI550" s="1584"/>
      <c r="DJ550" s="1584"/>
      <c r="DK550" s="1584"/>
      <c r="DL550" s="1584"/>
      <c r="DM550" s="1584"/>
      <c r="DN550" s="1584"/>
      <c r="DO550" s="1584"/>
      <c r="DP550" s="1584"/>
      <c r="DQ550" s="1584"/>
      <c r="DR550" s="1584"/>
      <c r="DS550" s="1584"/>
      <c r="DT550" s="1584"/>
      <c r="DU550" s="1584"/>
      <c r="DV550" s="1584"/>
      <c r="DW550" s="1584"/>
      <c r="DX550" s="1584"/>
      <c r="DY550" s="1584"/>
      <c r="DZ550" s="1584"/>
      <c r="EA550" s="1584"/>
      <c r="EB550" s="1584"/>
      <c r="EC550" s="1584"/>
      <c r="ED550" s="1584"/>
      <c r="EE550" s="1584"/>
      <c r="EF550" s="1585"/>
      <c r="EG550" s="1573"/>
      <c r="EH550" s="1571"/>
      <c r="EI550" s="1571"/>
      <c r="EJ550" s="1571"/>
      <c r="EK550" s="1571"/>
      <c r="EL550" s="1571"/>
      <c r="EM550" s="1571"/>
      <c r="EN550" s="1571"/>
      <c r="EO550" s="1571"/>
      <c r="EP550" s="1571"/>
      <c r="EQ550" s="1571"/>
      <c r="ER550" s="1571"/>
      <c r="ES550" s="1571"/>
      <c r="ET550" s="1571"/>
      <c r="EU550" s="1571"/>
      <c r="EV550" s="1572"/>
      <c r="EW550" s="1567" t="s">
        <v>1098</v>
      </c>
      <c r="EX550" s="1568"/>
      <c r="EY550" s="1568"/>
      <c r="EZ550" s="1586" t="s">
        <v>1097</v>
      </c>
      <c r="FA550" s="1586"/>
      <c r="FB550" s="1586"/>
      <c r="FC550" s="1586"/>
      <c r="FD550" s="1586"/>
      <c r="FE550" s="1586"/>
      <c r="FF550" s="1586"/>
      <c r="FG550" s="1586"/>
      <c r="FH550" s="1586"/>
      <c r="FI550" s="1586"/>
      <c r="FJ550" s="1586"/>
      <c r="FK550" s="1586"/>
      <c r="FL550" s="1586"/>
      <c r="FM550" s="1586"/>
      <c r="FN550" s="1586"/>
      <c r="FO550" s="1586"/>
      <c r="FP550" s="1586"/>
      <c r="FQ550" s="1586"/>
      <c r="FR550" s="1586"/>
      <c r="FS550" s="1586"/>
      <c r="FT550" s="1586"/>
      <c r="FU550" s="1586"/>
      <c r="FV550" s="1587"/>
    </row>
    <row r="551" spans="3:178" ht="3.75" customHeight="1" x14ac:dyDescent="0.15">
      <c r="C551" s="1583"/>
      <c r="D551" s="1584"/>
      <c r="E551" s="1584"/>
      <c r="F551" s="1584"/>
      <c r="G551" s="1584"/>
      <c r="H551" s="1584"/>
      <c r="I551" s="1584"/>
      <c r="J551" s="1584"/>
      <c r="K551" s="1584"/>
      <c r="L551" s="1584"/>
      <c r="M551" s="1584"/>
      <c r="N551" s="1584"/>
      <c r="O551" s="1584"/>
      <c r="P551" s="1584"/>
      <c r="Q551" s="1584"/>
      <c r="R551" s="1584"/>
      <c r="S551" s="1584"/>
      <c r="T551" s="1584"/>
      <c r="U551" s="1584"/>
      <c r="V551" s="1584"/>
      <c r="W551" s="1584"/>
      <c r="X551" s="1584"/>
      <c r="Y551" s="1584"/>
      <c r="Z551" s="1584"/>
      <c r="AA551" s="1584"/>
      <c r="AB551" s="1584"/>
      <c r="AC551" s="1584"/>
      <c r="AD551" s="1584"/>
      <c r="AE551" s="1584"/>
      <c r="AF551" s="1584"/>
      <c r="AG551" s="1584"/>
      <c r="AH551" s="1584"/>
      <c r="AI551" s="1584"/>
      <c r="AJ551" s="1584"/>
      <c r="AK551" s="1584"/>
      <c r="AL551" s="1584"/>
      <c r="AM551" s="1584"/>
      <c r="AN551" s="1584"/>
      <c r="AO551" s="1584"/>
      <c r="AP551" s="1585"/>
      <c r="AQ551" s="1573"/>
      <c r="AR551" s="1571"/>
      <c r="AS551" s="1571"/>
      <c r="AT551" s="1571"/>
      <c r="AU551" s="1571"/>
      <c r="AV551" s="1571"/>
      <c r="AW551" s="1571"/>
      <c r="AX551" s="1571"/>
      <c r="AY551" s="1571"/>
      <c r="AZ551" s="1571"/>
      <c r="BA551" s="1571"/>
      <c r="BB551" s="1571"/>
      <c r="BC551" s="1571"/>
      <c r="BD551" s="1571"/>
      <c r="BE551" s="1571"/>
      <c r="BF551" s="1572"/>
      <c r="BG551" s="1567"/>
      <c r="BH551" s="1568"/>
      <c r="BI551" s="1568"/>
      <c r="BJ551" s="1586"/>
      <c r="BK551" s="1586"/>
      <c r="BL551" s="1586"/>
      <c r="BM551" s="1586"/>
      <c r="BN551" s="1586"/>
      <c r="BO551" s="1586"/>
      <c r="BP551" s="1586"/>
      <c r="BQ551" s="1586"/>
      <c r="BR551" s="1586"/>
      <c r="BS551" s="1586"/>
      <c r="BT551" s="1586"/>
      <c r="BU551" s="1586"/>
      <c r="BV551" s="1586"/>
      <c r="BW551" s="1586"/>
      <c r="BX551" s="1586"/>
      <c r="BY551" s="1586"/>
      <c r="BZ551" s="1586"/>
      <c r="CA551" s="1586"/>
      <c r="CB551" s="1586"/>
      <c r="CC551" s="1586"/>
      <c r="CD551" s="1586"/>
      <c r="CE551" s="1586"/>
      <c r="CF551" s="1587"/>
      <c r="CS551" s="1583"/>
      <c r="CT551" s="1584"/>
      <c r="CU551" s="1584"/>
      <c r="CV551" s="1584"/>
      <c r="CW551" s="1584"/>
      <c r="CX551" s="1584"/>
      <c r="CY551" s="1584"/>
      <c r="CZ551" s="1584"/>
      <c r="DA551" s="1584"/>
      <c r="DB551" s="1584"/>
      <c r="DC551" s="1584"/>
      <c r="DD551" s="1584"/>
      <c r="DE551" s="1584"/>
      <c r="DF551" s="1584"/>
      <c r="DG551" s="1584"/>
      <c r="DH551" s="1584"/>
      <c r="DI551" s="1584"/>
      <c r="DJ551" s="1584"/>
      <c r="DK551" s="1584"/>
      <c r="DL551" s="1584"/>
      <c r="DM551" s="1584"/>
      <c r="DN551" s="1584"/>
      <c r="DO551" s="1584"/>
      <c r="DP551" s="1584"/>
      <c r="DQ551" s="1584"/>
      <c r="DR551" s="1584"/>
      <c r="DS551" s="1584"/>
      <c r="DT551" s="1584"/>
      <c r="DU551" s="1584"/>
      <c r="DV551" s="1584"/>
      <c r="DW551" s="1584"/>
      <c r="DX551" s="1584"/>
      <c r="DY551" s="1584"/>
      <c r="DZ551" s="1584"/>
      <c r="EA551" s="1584"/>
      <c r="EB551" s="1584"/>
      <c r="EC551" s="1584"/>
      <c r="ED551" s="1584"/>
      <c r="EE551" s="1584"/>
      <c r="EF551" s="1585"/>
      <c r="EG551" s="1573"/>
      <c r="EH551" s="1571"/>
      <c r="EI551" s="1571"/>
      <c r="EJ551" s="1571"/>
      <c r="EK551" s="1571"/>
      <c r="EL551" s="1571"/>
      <c r="EM551" s="1571"/>
      <c r="EN551" s="1571"/>
      <c r="EO551" s="1571"/>
      <c r="EP551" s="1571"/>
      <c r="EQ551" s="1571"/>
      <c r="ER551" s="1571"/>
      <c r="ES551" s="1571"/>
      <c r="ET551" s="1571"/>
      <c r="EU551" s="1571"/>
      <c r="EV551" s="1572"/>
      <c r="EW551" s="1567"/>
      <c r="EX551" s="1568"/>
      <c r="EY551" s="1568"/>
      <c r="EZ551" s="1586"/>
      <c r="FA551" s="1586"/>
      <c r="FB551" s="1586"/>
      <c r="FC551" s="1586"/>
      <c r="FD551" s="1586"/>
      <c r="FE551" s="1586"/>
      <c r="FF551" s="1586"/>
      <c r="FG551" s="1586"/>
      <c r="FH551" s="1586"/>
      <c r="FI551" s="1586"/>
      <c r="FJ551" s="1586"/>
      <c r="FK551" s="1586"/>
      <c r="FL551" s="1586"/>
      <c r="FM551" s="1586"/>
      <c r="FN551" s="1586"/>
      <c r="FO551" s="1586"/>
      <c r="FP551" s="1586"/>
      <c r="FQ551" s="1586"/>
      <c r="FR551" s="1586"/>
      <c r="FS551" s="1586"/>
      <c r="FT551" s="1586"/>
      <c r="FU551" s="1586"/>
      <c r="FV551" s="1587"/>
    </row>
    <row r="552" spans="3:178" ht="3.75" customHeight="1" x14ac:dyDescent="0.15">
      <c r="C552" s="1583"/>
      <c r="D552" s="1584"/>
      <c r="E552" s="1584"/>
      <c r="F552" s="1584"/>
      <c r="G552" s="1584"/>
      <c r="H552" s="1584"/>
      <c r="I552" s="1584"/>
      <c r="J552" s="1584"/>
      <c r="K552" s="1584"/>
      <c r="L552" s="1584"/>
      <c r="M552" s="1584"/>
      <c r="N552" s="1584"/>
      <c r="O552" s="1584"/>
      <c r="P552" s="1584"/>
      <c r="Q552" s="1584"/>
      <c r="R552" s="1584"/>
      <c r="S552" s="1584"/>
      <c r="T552" s="1584"/>
      <c r="U552" s="1584"/>
      <c r="V552" s="1584"/>
      <c r="W552" s="1584"/>
      <c r="X552" s="1584"/>
      <c r="Y552" s="1584"/>
      <c r="Z552" s="1584"/>
      <c r="AA552" s="1584"/>
      <c r="AB552" s="1584"/>
      <c r="AC552" s="1584"/>
      <c r="AD552" s="1584"/>
      <c r="AE552" s="1584"/>
      <c r="AF552" s="1584"/>
      <c r="AG552" s="1584"/>
      <c r="AH552" s="1584"/>
      <c r="AI552" s="1584"/>
      <c r="AJ552" s="1584"/>
      <c r="AK552" s="1584"/>
      <c r="AL552" s="1584"/>
      <c r="AM552" s="1584"/>
      <c r="AN552" s="1584"/>
      <c r="AO552" s="1584"/>
      <c r="AP552" s="1585"/>
      <c r="AQ552" s="1573"/>
      <c r="AR552" s="1571"/>
      <c r="AS552" s="1571"/>
      <c r="AT552" s="1571"/>
      <c r="AU552" s="1571"/>
      <c r="AV552" s="1571"/>
      <c r="AW552" s="1571"/>
      <c r="AX552" s="1571"/>
      <c r="AY552" s="1571"/>
      <c r="AZ552" s="1571"/>
      <c r="BA552" s="1571"/>
      <c r="BB552" s="1571"/>
      <c r="BC552" s="1571"/>
      <c r="BD552" s="1571"/>
      <c r="BE552" s="1571"/>
      <c r="BF552" s="1572"/>
      <c r="BG552" s="1567"/>
      <c r="BH552" s="1568"/>
      <c r="BI552" s="1568"/>
      <c r="BJ552" s="1586"/>
      <c r="BK552" s="1586"/>
      <c r="BL552" s="1586"/>
      <c r="BM552" s="1586"/>
      <c r="BN552" s="1586"/>
      <c r="BO552" s="1586"/>
      <c r="BP552" s="1586"/>
      <c r="BQ552" s="1586"/>
      <c r="BR552" s="1586"/>
      <c r="BS552" s="1586"/>
      <c r="BT552" s="1586"/>
      <c r="BU552" s="1586"/>
      <c r="BV552" s="1586"/>
      <c r="BW552" s="1586"/>
      <c r="BX552" s="1586"/>
      <c r="BY552" s="1586"/>
      <c r="BZ552" s="1586"/>
      <c r="CA552" s="1586"/>
      <c r="CB552" s="1586"/>
      <c r="CC552" s="1586"/>
      <c r="CD552" s="1586"/>
      <c r="CE552" s="1586"/>
      <c r="CF552" s="1587"/>
      <c r="CS552" s="1583"/>
      <c r="CT552" s="1584"/>
      <c r="CU552" s="1584"/>
      <c r="CV552" s="1584"/>
      <c r="CW552" s="1584"/>
      <c r="CX552" s="1584"/>
      <c r="CY552" s="1584"/>
      <c r="CZ552" s="1584"/>
      <c r="DA552" s="1584"/>
      <c r="DB552" s="1584"/>
      <c r="DC552" s="1584"/>
      <c r="DD552" s="1584"/>
      <c r="DE552" s="1584"/>
      <c r="DF552" s="1584"/>
      <c r="DG552" s="1584"/>
      <c r="DH552" s="1584"/>
      <c r="DI552" s="1584"/>
      <c r="DJ552" s="1584"/>
      <c r="DK552" s="1584"/>
      <c r="DL552" s="1584"/>
      <c r="DM552" s="1584"/>
      <c r="DN552" s="1584"/>
      <c r="DO552" s="1584"/>
      <c r="DP552" s="1584"/>
      <c r="DQ552" s="1584"/>
      <c r="DR552" s="1584"/>
      <c r="DS552" s="1584"/>
      <c r="DT552" s="1584"/>
      <c r="DU552" s="1584"/>
      <c r="DV552" s="1584"/>
      <c r="DW552" s="1584"/>
      <c r="DX552" s="1584"/>
      <c r="DY552" s="1584"/>
      <c r="DZ552" s="1584"/>
      <c r="EA552" s="1584"/>
      <c r="EB552" s="1584"/>
      <c r="EC552" s="1584"/>
      <c r="ED552" s="1584"/>
      <c r="EE552" s="1584"/>
      <c r="EF552" s="1585"/>
      <c r="EG552" s="1573"/>
      <c r="EH552" s="1571"/>
      <c r="EI552" s="1571"/>
      <c r="EJ552" s="1571"/>
      <c r="EK552" s="1571"/>
      <c r="EL552" s="1571"/>
      <c r="EM552" s="1571"/>
      <c r="EN552" s="1571"/>
      <c r="EO552" s="1571"/>
      <c r="EP552" s="1571"/>
      <c r="EQ552" s="1571"/>
      <c r="ER552" s="1571"/>
      <c r="ES552" s="1571"/>
      <c r="ET552" s="1571"/>
      <c r="EU552" s="1571"/>
      <c r="EV552" s="1572"/>
      <c r="EW552" s="1567"/>
      <c r="EX552" s="1568"/>
      <c r="EY552" s="1568"/>
      <c r="EZ552" s="1586"/>
      <c r="FA552" s="1586"/>
      <c r="FB552" s="1586"/>
      <c r="FC552" s="1586"/>
      <c r="FD552" s="1586"/>
      <c r="FE552" s="1586"/>
      <c r="FF552" s="1586"/>
      <c r="FG552" s="1586"/>
      <c r="FH552" s="1586"/>
      <c r="FI552" s="1586"/>
      <c r="FJ552" s="1586"/>
      <c r="FK552" s="1586"/>
      <c r="FL552" s="1586"/>
      <c r="FM552" s="1586"/>
      <c r="FN552" s="1586"/>
      <c r="FO552" s="1586"/>
      <c r="FP552" s="1586"/>
      <c r="FQ552" s="1586"/>
      <c r="FR552" s="1586"/>
      <c r="FS552" s="1586"/>
      <c r="FT552" s="1586"/>
      <c r="FU552" s="1586"/>
      <c r="FV552" s="1587"/>
    </row>
    <row r="553" spans="3:178" ht="3.75" customHeight="1" x14ac:dyDescent="0.15">
      <c r="C553" s="1583"/>
      <c r="D553" s="1584"/>
      <c r="E553" s="1584"/>
      <c r="F553" s="1584"/>
      <c r="G553" s="1584"/>
      <c r="H553" s="1584"/>
      <c r="I553" s="1584"/>
      <c r="J553" s="1584"/>
      <c r="K553" s="1584"/>
      <c r="L553" s="1584"/>
      <c r="M553" s="1584"/>
      <c r="N553" s="1584"/>
      <c r="O553" s="1584"/>
      <c r="P553" s="1584"/>
      <c r="Q553" s="1584"/>
      <c r="R553" s="1584"/>
      <c r="S553" s="1584"/>
      <c r="T553" s="1584"/>
      <c r="U553" s="1584"/>
      <c r="V553" s="1584"/>
      <c r="W553" s="1584"/>
      <c r="X553" s="1584"/>
      <c r="Y553" s="1584"/>
      <c r="Z553" s="1584"/>
      <c r="AA553" s="1584"/>
      <c r="AB553" s="1584"/>
      <c r="AC553" s="1584"/>
      <c r="AD553" s="1584"/>
      <c r="AE553" s="1584"/>
      <c r="AF553" s="1584"/>
      <c r="AG553" s="1584"/>
      <c r="AH553" s="1584"/>
      <c r="AI553" s="1584"/>
      <c r="AJ553" s="1584"/>
      <c r="AK553" s="1584"/>
      <c r="AL553" s="1584"/>
      <c r="AM553" s="1584"/>
      <c r="AN553" s="1584"/>
      <c r="AO553" s="1584"/>
      <c r="AP553" s="1585"/>
      <c r="AQ553" s="1574"/>
      <c r="AR553" s="1575"/>
      <c r="AS553" s="1575"/>
      <c r="AT553" s="1575"/>
      <c r="AU553" s="1575"/>
      <c r="AV553" s="1575"/>
      <c r="AW553" s="1575"/>
      <c r="AX553" s="1575"/>
      <c r="AY553" s="1575"/>
      <c r="AZ553" s="1575"/>
      <c r="BA553" s="1575"/>
      <c r="BB553" s="1575"/>
      <c r="BC553" s="1575"/>
      <c r="BD553" s="1575"/>
      <c r="BE553" s="1575"/>
      <c r="BF553" s="1576"/>
      <c r="BG553" s="1593"/>
      <c r="BH553" s="1594"/>
      <c r="BI553" s="1594"/>
      <c r="BJ553" s="1588"/>
      <c r="BK553" s="1588"/>
      <c r="BL553" s="1588"/>
      <c r="BM553" s="1588"/>
      <c r="BN553" s="1588"/>
      <c r="BO553" s="1588"/>
      <c r="BP553" s="1588"/>
      <c r="BQ553" s="1588"/>
      <c r="BR553" s="1588"/>
      <c r="BS553" s="1588"/>
      <c r="BT553" s="1588"/>
      <c r="BU553" s="1588"/>
      <c r="BV553" s="1588"/>
      <c r="BW553" s="1588"/>
      <c r="BX553" s="1588"/>
      <c r="BY553" s="1588"/>
      <c r="BZ553" s="1588"/>
      <c r="CA553" s="1588"/>
      <c r="CB553" s="1588"/>
      <c r="CC553" s="1588"/>
      <c r="CD553" s="1588"/>
      <c r="CE553" s="1588"/>
      <c r="CF553" s="1589"/>
      <c r="CS553" s="1583"/>
      <c r="CT553" s="1584"/>
      <c r="CU553" s="1584"/>
      <c r="CV553" s="1584"/>
      <c r="CW553" s="1584"/>
      <c r="CX553" s="1584"/>
      <c r="CY553" s="1584"/>
      <c r="CZ553" s="1584"/>
      <c r="DA553" s="1584"/>
      <c r="DB553" s="1584"/>
      <c r="DC553" s="1584"/>
      <c r="DD553" s="1584"/>
      <c r="DE553" s="1584"/>
      <c r="DF553" s="1584"/>
      <c r="DG553" s="1584"/>
      <c r="DH553" s="1584"/>
      <c r="DI553" s="1584"/>
      <c r="DJ553" s="1584"/>
      <c r="DK553" s="1584"/>
      <c r="DL553" s="1584"/>
      <c r="DM553" s="1584"/>
      <c r="DN553" s="1584"/>
      <c r="DO553" s="1584"/>
      <c r="DP553" s="1584"/>
      <c r="DQ553" s="1584"/>
      <c r="DR553" s="1584"/>
      <c r="DS553" s="1584"/>
      <c r="DT553" s="1584"/>
      <c r="DU553" s="1584"/>
      <c r="DV553" s="1584"/>
      <c r="DW553" s="1584"/>
      <c r="DX553" s="1584"/>
      <c r="DY553" s="1584"/>
      <c r="DZ553" s="1584"/>
      <c r="EA553" s="1584"/>
      <c r="EB553" s="1584"/>
      <c r="EC553" s="1584"/>
      <c r="ED553" s="1584"/>
      <c r="EE553" s="1584"/>
      <c r="EF553" s="1585"/>
      <c r="EG553" s="1574"/>
      <c r="EH553" s="1575"/>
      <c r="EI553" s="1575"/>
      <c r="EJ553" s="1575"/>
      <c r="EK553" s="1575"/>
      <c r="EL553" s="1575"/>
      <c r="EM553" s="1575"/>
      <c r="EN553" s="1575"/>
      <c r="EO553" s="1575"/>
      <c r="EP553" s="1575"/>
      <c r="EQ553" s="1575"/>
      <c r="ER553" s="1575"/>
      <c r="ES553" s="1575"/>
      <c r="ET553" s="1575"/>
      <c r="EU553" s="1575"/>
      <c r="EV553" s="1576"/>
      <c r="EW553" s="1593"/>
      <c r="EX553" s="1594"/>
      <c r="EY553" s="1594"/>
      <c r="EZ553" s="1588"/>
      <c r="FA553" s="1588"/>
      <c r="FB553" s="1588"/>
      <c r="FC553" s="1588"/>
      <c r="FD553" s="1588"/>
      <c r="FE553" s="1588"/>
      <c r="FF553" s="1588"/>
      <c r="FG553" s="1588"/>
      <c r="FH553" s="1588"/>
      <c r="FI553" s="1588"/>
      <c r="FJ553" s="1588"/>
      <c r="FK553" s="1588"/>
      <c r="FL553" s="1588"/>
      <c r="FM553" s="1588"/>
      <c r="FN553" s="1588"/>
      <c r="FO553" s="1588"/>
      <c r="FP553" s="1588"/>
      <c r="FQ553" s="1588"/>
      <c r="FR553" s="1588"/>
      <c r="FS553" s="1588"/>
      <c r="FT553" s="1588"/>
      <c r="FU553" s="1588"/>
      <c r="FV553" s="1589"/>
    </row>
    <row r="554" spans="3:178" ht="3.75" customHeight="1" x14ac:dyDescent="0.15">
      <c r="C554" s="1583"/>
      <c r="D554" s="1584"/>
      <c r="E554" s="1584"/>
      <c r="F554" s="1584"/>
      <c r="G554" s="1584"/>
      <c r="H554" s="1584"/>
      <c r="I554" s="1584"/>
      <c r="J554" s="1584"/>
      <c r="K554" s="1584"/>
      <c r="L554" s="1584"/>
      <c r="M554" s="1584"/>
      <c r="N554" s="1584"/>
      <c r="O554" s="1584"/>
      <c r="P554" s="1584"/>
      <c r="Q554" s="1584"/>
      <c r="R554" s="1584"/>
      <c r="S554" s="1584"/>
      <c r="T554" s="1584"/>
      <c r="U554" s="1584"/>
      <c r="V554" s="1584"/>
      <c r="W554" s="1584"/>
      <c r="X554" s="1584"/>
      <c r="Y554" s="1584"/>
      <c r="Z554" s="1584"/>
      <c r="AA554" s="1584"/>
      <c r="AB554" s="1584"/>
      <c r="AC554" s="1584"/>
      <c r="AD554" s="1584"/>
      <c r="AE554" s="1584"/>
      <c r="AF554" s="1584"/>
      <c r="AG554" s="1584"/>
      <c r="AH554" s="1584"/>
      <c r="AI554" s="1584"/>
      <c r="AJ554" s="1584"/>
      <c r="AK554" s="1584"/>
      <c r="AL554" s="1584"/>
      <c r="AM554" s="1584"/>
      <c r="AN554" s="1584"/>
      <c r="AO554" s="1584"/>
      <c r="AP554" s="1585"/>
      <c r="AQ554" s="488"/>
      <c r="AR554" s="489"/>
      <c r="AS554" s="489"/>
      <c r="AT554" s="489"/>
      <c r="AU554" s="489"/>
      <c r="AV554" s="489"/>
      <c r="AW554" s="489"/>
      <c r="AX554" s="489"/>
      <c r="AY554" s="489"/>
      <c r="AZ554" s="489"/>
      <c r="BA554" s="489"/>
      <c r="BB554" s="489"/>
      <c r="BC554" s="489"/>
      <c r="BD554" s="489"/>
      <c r="BE554" s="489"/>
      <c r="BF554" s="489"/>
      <c r="BG554" s="489"/>
      <c r="BH554" s="489"/>
      <c r="BI554" s="489"/>
      <c r="BJ554" s="489"/>
      <c r="BK554" s="489"/>
      <c r="BL554" s="489"/>
      <c r="BM554" s="489"/>
      <c r="BN554" s="489"/>
      <c r="BO554" s="489"/>
      <c r="BP554" s="489"/>
      <c r="BQ554" s="489"/>
      <c r="BR554" s="489"/>
      <c r="BS554" s="489"/>
      <c r="BT554" s="489"/>
      <c r="BU554" s="489"/>
      <c r="BV554" s="489"/>
      <c r="BW554" s="489"/>
      <c r="BX554" s="489"/>
      <c r="BY554" s="489"/>
      <c r="BZ554" s="489"/>
      <c r="CA554" s="489"/>
      <c r="CB554" s="489"/>
      <c r="CC554" s="489"/>
      <c r="CD554" s="489"/>
      <c r="CE554" s="489"/>
      <c r="CF554" s="490"/>
      <c r="CS554" s="1583"/>
      <c r="CT554" s="1584"/>
      <c r="CU554" s="1584"/>
      <c r="CV554" s="1584"/>
      <c r="CW554" s="1584"/>
      <c r="CX554" s="1584"/>
      <c r="CY554" s="1584"/>
      <c r="CZ554" s="1584"/>
      <c r="DA554" s="1584"/>
      <c r="DB554" s="1584"/>
      <c r="DC554" s="1584"/>
      <c r="DD554" s="1584"/>
      <c r="DE554" s="1584"/>
      <c r="DF554" s="1584"/>
      <c r="DG554" s="1584"/>
      <c r="DH554" s="1584"/>
      <c r="DI554" s="1584"/>
      <c r="DJ554" s="1584"/>
      <c r="DK554" s="1584"/>
      <c r="DL554" s="1584"/>
      <c r="DM554" s="1584"/>
      <c r="DN554" s="1584"/>
      <c r="DO554" s="1584"/>
      <c r="DP554" s="1584"/>
      <c r="DQ554" s="1584"/>
      <c r="DR554" s="1584"/>
      <c r="DS554" s="1584"/>
      <c r="DT554" s="1584"/>
      <c r="DU554" s="1584"/>
      <c r="DV554" s="1584"/>
      <c r="DW554" s="1584"/>
      <c r="DX554" s="1584"/>
      <c r="DY554" s="1584"/>
      <c r="DZ554" s="1584"/>
      <c r="EA554" s="1584"/>
      <c r="EB554" s="1584"/>
      <c r="EC554" s="1584"/>
      <c r="ED554" s="1584"/>
      <c r="EE554" s="1584"/>
      <c r="EF554" s="1585"/>
      <c r="EG554" s="488"/>
      <c r="EH554" s="489"/>
      <c r="EI554" s="489"/>
      <c r="EJ554" s="489"/>
      <c r="EK554" s="489"/>
      <c r="EL554" s="489"/>
      <c r="EM554" s="489"/>
      <c r="EN554" s="489"/>
      <c r="EO554" s="489"/>
      <c r="EP554" s="489"/>
      <c r="EQ554" s="489"/>
      <c r="ER554" s="489"/>
      <c r="ES554" s="489"/>
      <c r="ET554" s="489"/>
      <c r="EU554" s="489"/>
      <c r="EV554" s="489"/>
      <c r="EW554" s="489"/>
      <c r="EX554" s="489"/>
      <c r="EY554" s="489"/>
      <c r="EZ554" s="489"/>
      <c r="FA554" s="489"/>
      <c r="FB554" s="489"/>
      <c r="FC554" s="489"/>
      <c r="FD554" s="489"/>
      <c r="FE554" s="489"/>
      <c r="FF554" s="489"/>
      <c r="FG554" s="489"/>
      <c r="FH554" s="489"/>
      <c r="FI554" s="489"/>
      <c r="FJ554" s="489"/>
      <c r="FK554" s="489"/>
      <c r="FL554" s="489"/>
      <c r="FM554" s="489"/>
      <c r="FN554" s="489"/>
      <c r="FO554" s="489"/>
      <c r="FP554" s="489"/>
      <c r="FQ554" s="489"/>
      <c r="FR554" s="489"/>
      <c r="FS554" s="489"/>
      <c r="FT554" s="489"/>
      <c r="FU554" s="489"/>
      <c r="FV554" s="490"/>
    </row>
    <row r="555" spans="3:178" ht="3.75" customHeight="1" x14ac:dyDescent="0.15">
      <c r="C555" s="1583"/>
      <c r="D555" s="1584"/>
      <c r="E555" s="1584"/>
      <c r="F555" s="1584"/>
      <c r="G555" s="1584"/>
      <c r="H555" s="1584"/>
      <c r="I555" s="1584"/>
      <c r="J555" s="1584"/>
      <c r="K555" s="1584"/>
      <c r="L555" s="1584"/>
      <c r="M555" s="1584"/>
      <c r="N555" s="1584"/>
      <c r="O555" s="1584"/>
      <c r="P555" s="1584"/>
      <c r="Q555" s="1584"/>
      <c r="R555" s="1584"/>
      <c r="S555" s="1584"/>
      <c r="T555" s="1584"/>
      <c r="U555" s="1584"/>
      <c r="V555" s="1584"/>
      <c r="W555" s="1584"/>
      <c r="X555" s="1584"/>
      <c r="Y555" s="1584"/>
      <c r="Z555" s="1584"/>
      <c r="AA555" s="1584"/>
      <c r="AB555" s="1584"/>
      <c r="AC555" s="1584"/>
      <c r="AD555" s="1584"/>
      <c r="AE555" s="1584"/>
      <c r="AF555" s="1584"/>
      <c r="AG555" s="1584"/>
      <c r="AH555" s="1584"/>
      <c r="AI555" s="1584"/>
      <c r="AJ555" s="1584"/>
      <c r="AK555" s="1584"/>
      <c r="AL555" s="1584"/>
      <c r="AM555" s="1584"/>
      <c r="AN555" s="1584"/>
      <c r="AO555" s="1584"/>
      <c r="AP555" s="1585"/>
      <c r="AQ555" s="491"/>
      <c r="AR555" s="450"/>
      <c r="AS555" s="450"/>
      <c r="AT555" s="450"/>
      <c r="AU555" s="450"/>
      <c r="AV555" s="450"/>
      <c r="AW555" s="450"/>
      <c r="AX555" s="450"/>
      <c r="AY555" s="450"/>
      <c r="AZ555" s="450"/>
      <c r="BA555" s="450"/>
      <c r="BB555" s="450"/>
      <c r="BC555" s="450"/>
      <c r="BD555" s="450"/>
      <c r="BE555" s="450"/>
      <c r="BF555" s="450"/>
      <c r="BG555" s="450"/>
      <c r="BH555" s="450"/>
      <c r="BI555" s="450"/>
      <c r="BJ555" s="450"/>
      <c r="BK555" s="450"/>
      <c r="BL555" s="450"/>
      <c r="BM555" s="450"/>
      <c r="BN555" s="450"/>
      <c r="BO555" s="450"/>
      <c r="BP555" s="450"/>
      <c r="BQ555" s="450"/>
      <c r="BR555" s="450"/>
      <c r="BS555" s="450"/>
      <c r="BT555" s="450"/>
      <c r="BU555" s="450"/>
      <c r="BV555" s="450"/>
      <c r="BW555" s="450"/>
      <c r="BX555" s="450"/>
      <c r="BY555" s="450"/>
      <c r="BZ555" s="450"/>
      <c r="CA555" s="450"/>
      <c r="CB555" s="450"/>
      <c r="CC555" s="450"/>
      <c r="CD555" s="450"/>
      <c r="CE555" s="450"/>
      <c r="CF555" s="451"/>
      <c r="CS555" s="1583"/>
      <c r="CT555" s="1584"/>
      <c r="CU555" s="1584"/>
      <c r="CV555" s="1584"/>
      <c r="CW555" s="1584"/>
      <c r="CX555" s="1584"/>
      <c r="CY555" s="1584"/>
      <c r="CZ555" s="1584"/>
      <c r="DA555" s="1584"/>
      <c r="DB555" s="1584"/>
      <c r="DC555" s="1584"/>
      <c r="DD555" s="1584"/>
      <c r="DE555" s="1584"/>
      <c r="DF555" s="1584"/>
      <c r="DG555" s="1584"/>
      <c r="DH555" s="1584"/>
      <c r="DI555" s="1584"/>
      <c r="DJ555" s="1584"/>
      <c r="DK555" s="1584"/>
      <c r="DL555" s="1584"/>
      <c r="DM555" s="1584"/>
      <c r="DN555" s="1584"/>
      <c r="DO555" s="1584"/>
      <c r="DP555" s="1584"/>
      <c r="DQ555" s="1584"/>
      <c r="DR555" s="1584"/>
      <c r="DS555" s="1584"/>
      <c r="DT555" s="1584"/>
      <c r="DU555" s="1584"/>
      <c r="DV555" s="1584"/>
      <c r="DW555" s="1584"/>
      <c r="DX555" s="1584"/>
      <c r="DY555" s="1584"/>
      <c r="DZ555" s="1584"/>
      <c r="EA555" s="1584"/>
      <c r="EB555" s="1584"/>
      <c r="EC555" s="1584"/>
      <c r="ED555" s="1584"/>
      <c r="EE555" s="1584"/>
      <c r="EF555" s="1585"/>
      <c r="EG555" s="491"/>
      <c r="EH555" s="450"/>
      <c r="EI555" s="450"/>
      <c r="EJ555" s="450"/>
      <c r="EK555" s="450"/>
      <c r="EL555" s="450"/>
      <c r="EM555" s="450"/>
      <c r="EN555" s="450"/>
      <c r="EO555" s="450"/>
      <c r="EP555" s="450"/>
      <c r="EQ555" s="450"/>
      <c r="ER555" s="450"/>
      <c r="ES555" s="450"/>
      <c r="ET555" s="450"/>
      <c r="EU555" s="450"/>
      <c r="EV555" s="450"/>
      <c r="EW555" s="450"/>
      <c r="EX555" s="450"/>
      <c r="EY555" s="450"/>
      <c r="EZ555" s="450"/>
      <c r="FA555" s="450"/>
      <c r="FB555" s="450"/>
      <c r="FC555" s="450"/>
      <c r="FD555" s="450"/>
      <c r="FE555" s="450"/>
      <c r="FF555" s="450"/>
      <c r="FG555" s="450"/>
      <c r="FH555" s="450"/>
      <c r="FI555" s="450"/>
      <c r="FJ555" s="450"/>
      <c r="FK555" s="450"/>
      <c r="FL555" s="450"/>
      <c r="FM555" s="450"/>
      <c r="FN555" s="450"/>
      <c r="FO555" s="450"/>
      <c r="FP555" s="450"/>
      <c r="FQ555" s="450"/>
      <c r="FR555" s="450"/>
      <c r="FS555" s="450"/>
      <c r="FT555" s="450"/>
      <c r="FU555" s="450"/>
      <c r="FV555" s="451"/>
    </row>
    <row r="556" spans="3:178" ht="3.75" customHeight="1" x14ac:dyDescent="0.15">
      <c r="C556" s="1583"/>
      <c r="D556" s="1584"/>
      <c r="E556" s="1584"/>
      <c r="F556" s="1584"/>
      <c r="G556" s="1584"/>
      <c r="H556" s="1584"/>
      <c r="I556" s="1584"/>
      <c r="J556" s="1584"/>
      <c r="K556" s="1584"/>
      <c r="L556" s="1584"/>
      <c r="M556" s="1584"/>
      <c r="N556" s="1584"/>
      <c r="O556" s="1584"/>
      <c r="P556" s="1584"/>
      <c r="Q556" s="1584"/>
      <c r="R556" s="1584"/>
      <c r="S556" s="1584"/>
      <c r="T556" s="1584"/>
      <c r="U556" s="1584"/>
      <c r="V556" s="1584"/>
      <c r="W556" s="1584"/>
      <c r="X556" s="1584"/>
      <c r="Y556" s="1584"/>
      <c r="Z556" s="1584"/>
      <c r="AA556" s="1584"/>
      <c r="AB556" s="1584"/>
      <c r="AC556" s="1584"/>
      <c r="AD556" s="1584"/>
      <c r="AE556" s="1584"/>
      <c r="AF556" s="1584"/>
      <c r="AG556" s="1584"/>
      <c r="AH556" s="1584"/>
      <c r="AI556" s="1584"/>
      <c r="AJ556" s="1584"/>
      <c r="AK556" s="1584"/>
      <c r="AL556" s="1584"/>
      <c r="AM556" s="1584"/>
      <c r="AN556" s="1584"/>
      <c r="AO556" s="1584"/>
      <c r="AP556" s="1585"/>
      <c r="AQ556" s="491"/>
      <c r="AR556" s="450"/>
      <c r="AS556" s="450"/>
      <c r="AT556" s="450"/>
      <c r="AU556" s="450"/>
      <c r="AV556" s="450"/>
      <c r="AW556" s="450"/>
      <c r="AX556" s="450"/>
      <c r="AY556" s="450"/>
      <c r="AZ556" s="450"/>
      <c r="BA556" s="450"/>
      <c r="BB556" s="450"/>
      <c r="BC556" s="450"/>
      <c r="BD556" s="450"/>
      <c r="BE556" s="450"/>
      <c r="BF556" s="450"/>
      <c r="BG556" s="450"/>
      <c r="BH556" s="450"/>
      <c r="BI556" s="450"/>
      <c r="BJ556" s="450"/>
      <c r="BK556" s="450"/>
      <c r="BL556" s="450"/>
      <c r="BM556" s="450"/>
      <c r="BN556" s="450"/>
      <c r="BO556" s="450"/>
      <c r="BP556" s="450"/>
      <c r="BQ556" s="450"/>
      <c r="BR556" s="450"/>
      <c r="BS556" s="450"/>
      <c r="BT556" s="450"/>
      <c r="BU556" s="450"/>
      <c r="BV556" s="450"/>
      <c r="BW556" s="450"/>
      <c r="BX556" s="450"/>
      <c r="BY556" s="450"/>
      <c r="BZ556" s="450"/>
      <c r="CA556" s="450"/>
      <c r="CB556" s="450"/>
      <c r="CC556" s="450"/>
      <c r="CD556" s="450"/>
      <c r="CE556" s="450"/>
      <c r="CF556" s="451"/>
      <c r="CS556" s="1583"/>
      <c r="CT556" s="1584"/>
      <c r="CU556" s="1584"/>
      <c r="CV556" s="1584"/>
      <c r="CW556" s="1584"/>
      <c r="CX556" s="1584"/>
      <c r="CY556" s="1584"/>
      <c r="CZ556" s="1584"/>
      <c r="DA556" s="1584"/>
      <c r="DB556" s="1584"/>
      <c r="DC556" s="1584"/>
      <c r="DD556" s="1584"/>
      <c r="DE556" s="1584"/>
      <c r="DF556" s="1584"/>
      <c r="DG556" s="1584"/>
      <c r="DH556" s="1584"/>
      <c r="DI556" s="1584"/>
      <c r="DJ556" s="1584"/>
      <c r="DK556" s="1584"/>
      <c r="DL556" s="1584"/>
      <c r="DM556" s="1584"/>
      <c r="DN556" s="1584"/>
      <c r="DO556" s="1584"/>
      <c r="DP556" s="1584"/>
      <c r="DQ556" s="1584"/>
      <c r="DR556" s="1584"/>
      <c r="DS556" s="1584"/>
      <c r="DT556" s="1584"/>
      <c r="DU556" s="1584"/>
      <c r="DV556" s="1584"/>
      <c r="DW556" s="1584"/>
      <c r="DX556" s="1584"/>
      <c r="DY556" s="1584"/>
      <c r="DZ556" s="1584"/>
      <c r="EA556" s="1584"/>
      <c r="EB556" s="1584"/>
      <c r="EC556" s="1584"/>
      <c r="ED556" s="1584"/>
      <c r="EE556" s="1584"/>
      <c r="EF556" s="1585"/>
      <c r="EG556" s="491"/>
      <c r="EH556" s="450"/>
      <c r="EI556" s="450"/>
      <c r="EJ556" s="450"/>
      <c r="EK556" s="450"/>
      <c r="EL556" s="450"/>
      <c r="EM556" s="450"/>
      <c r="EN556" s="450"/>
      <c r="EO556" s="450"/>
      <c r="EP556" s="450"/>
      <c r="EQ556" s="450"/>
      <c r="ER556" s="450"/>
      <c r="ES556" s="450"/>
      <c r="ET556" s="450"/>
      <c r="EU556" s="450"/>
      <c r="EV556" s="450"/>
      <c r="EW556" s="450"/>
      <c r="EX556" s="450"/>
      <c r="EY556" s="450"/>
      <c r="EZ556" s="450"/>
      <c r="FA556" s="450"/>
      <c r="FB556" s="450"/>
      <c r="FC556" s="450"/>
      <c r="FD556" s="450"/>
      <c r="FE556" s="450"/>
      <c r="FF556" s="450"/>
      <c r="FG556" s="450"/>
      <c r="FH556" s="450"/>
      <c r="FI556" s="450"/>
      <c r="FJ556" s="450"/>
      <c r="FK556" s="450"/>
      <c r="FL556" s="450"/>
      <c r="FM556" s="450"/>
      <c r="FN556" s="450"/>
      <c r="FO556" s="450"/>
      <c r="FP556" s="450"/>
      <c r="FQ556" s="450"/>
      <c r="FR556" s="450"/>
      <c r="FS556" s="450"/>
      <c r="FT556" s="450"/>
      <c r="FU556" s="450"/>
      <c r="FV556" s="451"/>
    </row>
    <row r="557" spans="3:178" ht="3.75" customHeight="1" x14ac:dyDescent="0.15">
      <c r="C557" s="1583"/>
      <c r="D557" s="1584"/>
      <c r="E557" s="1584"/>
      <c r="F557" s="1584"/>
      <c r="G557" s="1584"/>
      <c r="H557" s="1584"/>
      <c r="I557" s="1584"/>
      <c r="J557" s="1584"/>
      <c r="K557" s="1584"/>
      <c r="L557" s="1584"/>
      <c r="M557" s="1584"/>
      <c r="N557" s="1584"/>
      <c r="O557" s="1584"/>
      <c r="P557" s="1584"/>
      <c r="Q557" s="1584"/>
      <c r="R557" s="1584"/>
      <c r="S557" s="1584"/>
      <c r="T557" s="1584"/>
      <c r="U557" s="1584"/>
      <c r="V557" s="1584"/>
      <c r="W557" s="1584"/>
      <c r="X557" s="1584"/>
      <c r="Y557" s="1584"/>
      <c r="Z557" s="1584"/>
      <c r="AA557" s="1584"/>
      <c r="AB557" s="1584"/>
      <c r="AC557" s="1584"/>
      <c r="AD557" s="1584"/>
      <c r="AE557" s="1584"/>
      <c r="AF557" s="1584"/>
      <c r="AG557" s="1584"/>
      <c r="AH557" s="1584"/>
      <c r="AI557" s="1584"/>
      <c r="AJ557" s="1584"/>
      <c r="AK557" s="1584"/>
      <c r="AL557" s="1584"/>
      <c r="AM557" s="1584"/>
      <c r="AN557" s="1584"/>
      <c r="AO557" s="1584"/>
      <c r="AP557" s="1585"/>
      <c r="AQ557" s="491"/>
      <c r="AR557" s="450"/>
      <c r="AS557" s="450"/>
      <c r="AT557" s="450"/>
      <c r="AU557" s="450"/>
      <c r="AV557" s="450"/>
      <c r="AW557" s="450"/>
      <c r="AX557" s="450"/>
      <c r="AY557" s="450"/>
      <c r="AZ557" s="450"/>
      <c r="BA557" s="450"/>
      <c r="BB557" s="450"/>
      <c r="BC557" s="450"/>
      <c r="BD557" s="450"/>
      <c r="BE557" s="450"/>
      <c r="BF557" s="450"/>
      <c r="BG557" s="450"/>
      <c r="BH557" s="450"/>
      <c r="BI557" s="450"/>
      <c r="BJ557" s="450"/>
      <c r="BK557" s="450"/>
      <c r="BL557" s="450"/>
      <c r="BM557" s="450"/>
      <c r="BN557" s="450"/>
      <c r="BO557" s="450"/>
      <c r="BP557" s="450"/>
      <c r="BQ557" s="450"/>
      <c r="BR557" s="450"/>
      <c r="BS557" s="450"/>
      <c r="BT557" s="450"/>
      <c r="BU557" s="450"/>
      <c r="BV557" s="450"/>
      <c r="BW557" s="450"/>
      <c r="BX557" s="450"/>
      <c r="BY557" s="450"/>
      <c r="BZ557" s="450"/>
      <c r="CA557" s="450"/>
      <c r="CB557" s="450"/>
      <c r="CC557" s="450"/>
      <c r="CD557" s="450"/>
      <c r="CE557" s="450"/>
      <c r="CF557" s="451"/>
      <c r="CS557" s="1583"/>
      <c r="CT557" s="1584"/>
      <c r="CU557" s="1584"/>
      <c r="CV557" s="1584"/>
      <c r="CW557" s="1584"/>
      <c r="CX557" s="1584"/>
      <c r="CY557" s="1584"/>
      <c r="CZ557" s="1584"/>
      <c r="DA557" s="1584"/>
      <c r="DB557" s="1584"/>
      <c r="DC557" s="1584"/>
      <c r="DD557" s="1584"/>
      <c r="DE557" s="1584"/>
      <c r="DF557" s="1584"/>
      <c r="DG557" s="1584"/>
      <c r="DH557" s="1584"/>
      <c r="DI557" s="1584"/>
      <c r="DJ557" s="1584"/>
      <c r="DK557" s="1584"/>
      <c r="DL557" s="1584"/>
      <c r="DM557" s="1584"/>
      <c r="DN557" s="1584"/>
      <c r="DO557" s="1584"/>
      <c r="DP557" s="1584"/>
      <c r="DQ557" s="1584"/>
      <c r="DR557" s="1584"/>
      <c r="DS557" s="1584"/>
      <c r="DT557" s="1584"/>
      <c r="DU557" s="1584"/>
      <c r="DV557" s="1584"/>
      <c r="DW557" s="1584"/>
      <c r="DX557" s="1584"/>
      <c r="DY557" s="1584"/>
      <c r="DZ557" s="1584"/>
      <c r="EA557" s="1584"/>
      <c r="EB557" s="1584"/>
      <c r="EC557" s="1584"/>
      <c r="ED557" s="1584"/>
      <c r="EE557" s="1584"/>
      <c r="EF557" s="1585"/>
      <c r="EG557" s="491"/>
      <c r="EH557" s="450"/>
      <c r="EI557" s="450"/>
      <c r="EJ557" s="450"/>
      <c r="EK557" s="450"/>
      <c r="EL557" s="450"/>
      <c r="EM557" s="450"/>
      <c r="EN557" s="450"/>
      <c r="EO557" s="450"/>
      <c r="EP557" s="450"/>
      <c r="EQ557" s="450"/>
      <c r="ER557" s="450"/>
      <c r="ES557" s="450"/>
      <c r="ET557" s="450"/>
      <c r="EU557" s="450"/>
      <c r="EV557" s="450"/>
      <c r="EW557" s="450"/>
      <c r="EX557" s="450"/>
      <c r="EY557" s="450"/>
      <c r="EZ557" s="450"/>
      <c r="FA557" s="450"/>
      <c r="FB557" s="450"/>
      <c r="FC557" s="450"/>
      <c r="FD557" s="450"/>
      <c r="FE557" s="450"/>
      <c r="FF557" s="450"/>
      <c r="FG557" s="450"/>
      <c r="FH557" s="450"/>
      <c r="FI557" s="450"/>
      <c r="FJ557" s="450"/>
      <c r="FK557" s="450"/>
      <c r="FL557" s="450"/>
      <c r="FM557" s="450"/>
      <c r="FN557" s="450"/>
      <c r="FO557" s="450"/>
      <c r="FP557" s="450"/>
      <c r="FQ557" s="450"/>
      <c r="FR557" s="450"/>
      <c r="FS557" s="450"/>
      <c r="FT557" s="450"/>
      <c r="FU557" s="450"/>
      <c r="FV557" s="451"/>
    </row>
    <row r="558" spans="3:178" ht="3.75" customHeight="1" x14ac:dyDescent="0.15">
      <c r="C558" s="1583"/>
      <c r="D558" s="1584"/>
      <c r="E558" s="1584"/>
      <c r="F558" s="1584"/>
      <c r="G558" s="1584"/>
      <c r="H558" s="1584"/>
      <c r="I558" s="1584"/>
      <c r="J558" s="1584"/>
      <c r="K558" s="1584"/>
      <c r="L558" s="1584"/>
      <c r="M558" s="1584"/>
      <c r="N558" s="1584"/>
      <c r="O558" s="1584"/>
      <c r="P558" s="1584"/>
      <c r="Q558" s="1584"/>
      <c r="R558" s="1584"/>
      <c r="S558" s="1584"/>
      <c r="T558" s="1584"/>
      <c r="U558" s="1584"/>
      <c r="V558" s="1584"/>
      <c r="W558" s="1584"/>
      <c r="X558" s="1584"/>
      <c r="Y558" s="1584"/>
      <c r="Z558" s="1584"/>
      <c r="AA558" s="1584"/>
      <c r="AB558" s="1584"/>
      <c r="AC558" s="1584"/>
      <c r="AD558" s="1584"/>
      <c r="AE558" s="1584"/>
      <c r="AF558" s="1584"/>
      <c r="AG558" s="1584"/>
      <c r="AH558" s="1584"/>
      <c r="AI558" s="1584"/>
      <c r="AJ558" s="1584"/>
      <c r="AK558" s="1584"/>
      <c r="AL558" s="1584"/>
      <c r="AM558" s="1584"/>
      <c r="AN558" s="1584"/>
      <c r="AO558" s="1584"/>
      <c r="AP558" s="1585"/>
      <c r="AQ558" s="1590"/>
      <c r="AR558" s="1591"/>
      <c r="AS558" s="1591"/>
      <c r="AT558" s="1591"/>
      <c r="AU558" s="1591"/>
      <c r="AV558" s="1591"/>
      <c r="AW558" s="1591"/>
      <c r="AX558" s="1591"/>
      <c r="AY558" s="1591"/>
      <c r="AZ558" s="1591"/>
      <c r="BA558" s="1591"/>
      <c r="BB558" s="1591"/>
      <c r="BC558" s="1591"/>
      <c r="BD558" s="1591"/>
      <c r="BE558" s="1591"/>
      <c r="BF558" s="1591"/>
      <c r="BG558" s="1591"/>
      <c r="BH558" s="1591"/>
      <c r="BI558" s="1591"/>
      <c r="BJ558" s="1591"/>
      <c r="BK558" s="1591"/>
      <c r="BL558" s="1591"/>
      <c r="BM558" s="1591"/>
      <c r="BN558" s="1591"/>
      <c r="BO558" s="1591"/>
      <c r="BP558" s="1591"/>
      <c r="BQ558" s="1591"/>
      <c r="BR558" s="1591"/>
      <c r="BS558" s="1591"/>
      <c r="BT558" s="1591"/>
      <c r="BU558" s="1591"/>
      <c r="BV558" s="1591"/>
      <c r="BW558" s="1591"/>
      <c r="BX558" s="1591"/>
      <c r="BY558" s="1591"/>
      <c r="BZ558" s="1591"/>
      <c r="CA558" s="1591"/>
      <c r="CB558" s="1591"/>
      <c r="CC558" s="1591"/>
      <c r="CD558" s="1591"/>
      <c r="CE558" s="1591"/>
      <c r="CF558" s="1592"/>
      <c r="CS558" s="1583"/>
      <c r="CT558" s="1584"/>
      <c r="CU558" s="1584"/>
      <c r="CV558" s="1584"/>
      <c r="CW558" s="1584"/>
      <c r="CX558" s="1584"/>
      <c r="CY558" s="1584"/>
      <c r="CZ558" s="1584"/>
      <c r="DA558" s="1584"/>
      <c r="DB558" s="1584"/>
      <c r="DC558" s="1584"/>
      <c r="DD558" s="1584"/>
      <c r="DE558" s="1584"/>
      <c r="DF558" s="1584"/>
      <c r="DG558" s="1584"/>
      <c r="DH558" s="1584"/>
      <c r="DI558" s="1584"/>
      <c r="DJ558" s="1584"/>
      <c r="DK558" s="1584"/>
      <c r="DL558" s="1584"/>
      <c r="DM558" s="1584"/>
      <c r="DN558" s="1584"/>
      <c r="DO558" s="1584"/>
      <c r="DP558" s="1584"/>
      <c r="DQ558" s="1584"/>
      <c r="DR558" s="1584"/>
      <c r="DS558" s="1584"/>
      <c r="DT558" s="1584"/>
      <c r="DU558" s="1584"/>
      <c r="DV558" s="1584"/>
      <c r="DW558" s="1584"/>
      <c r="DX558" s="1584"/>
      <c r="DY558" s="1584"/>
      <c r="DZ558" s="1584"/>
      <c r="EA558" s="1584"/>
      <c r="EB558" s="1584"/>
      <c r="EC558" s="1584"/>
      <c r="ED558" s="1584"/>
      <c r="EE558" s="1584"/>
      <c r="EF558" s="1585"/>
      <c r="EG558" s="1590"/>
      <c r="EH558" s="1591"/>
      <c r="EI558" s="1591"/>
      <c r="EJ558" s="1591"/>
      <c r="EK558" s="1591"/>
      <c r="EL558" s="1591"/>
      <c r="EM558" s="1591"/>
      <c r="EN558" s="1591"/>
      <c r="EO558" s="1591"/>
      <c r="EP558" s="1591"/>
      <c r="EQ558" s="1591"/>
      <c r="ER558" s="1591"/>
      <c r="ES558" s="1591"/>
      <c r="ET558" s="1591"/>
      <c r="EU558" s="1591"/>
      <c r="EV558" s="1591"/>
      <c r="EW558" s="1591"/>
      <c r="EX558" s="1591"/>
      <c r="EY558" s="1591"/>
      <c r="EZ558" s="1591"/>
      <c r="FA558" s="1591"/>
      <c r="FB558" s="1591"/>
      <c r="FC558" s="1591"/>
      <c r="FD558" s="1591"/>
      <c r="FE558" s="1591"/>
      <c r="FF558" s="1591"/>
      <c r="FG558" s="1591"/>
      <c r="FH558" s="1591"/>
      <c r="FI558" s="1591"/>
      <c r="FJ558" s="1591"/>
      <c r="FK558" s="1591"/>
      <c r="FL558" s="1591"/>
      <c r="FM558" s="1591"/>
      <c r="FN558" s="1591"/>
      <c r="FO558" s="1591"/>
      <c r="FP558" s="1591"/>
      <c r="FQ558" s="1591"/>
      <c r="FR558" s="1591"/>
      <c r="FS558" s="1591"/>
      <c r="FT558" s="1591"/>
      <c r="FU558" s="1591"/>
      <c r="FV558" s="1592"/>
    </row>
    <row r="559" spans="3:178" ht="3.75" customHeight="1" x14ac:dyDescent="0.15">
      <c r="C559" s="1583"/>
      <c r="D559" s="1584"/>
      <c r="E559" s="1584"/>
      <c r="F559" s="1584"/>
      <c r="G559" s="1584"/>
      <c r="H559" s="1584"/>
      <c r="I559" s="1584"/>
      <c r="J559" s="1584"/>
      <c r="K559" s="1584"/>
      <c r="L559" s="1584"/>
      <c r="M559" s="1584"/>
      <c r="N559" s="1584"/>
      <c r="O559" s="1584"/>
      <c r="P559" s="1584"/>
      <c r="Q559" s="1584"/>
      <c r="R559" s="1584"/>
      <c r="S559" s="1584"/>
      <c r="T559" s="1584"/>
      <c r="U559" s="1584"/>
      <c r="V559" s="1584"/>
      <c r="W559" s="1584"/>
      <c r="X559" s="1584"/>
      <c r="Y559" s="1584"/>
      <c r="Z559" s="1584"/>
      <c r="AA559" s="1584"/>
      <c r="AB559" s="1584"/>
      <c r="AC559" s="1584"/>
      <c r="AD559" s="1584"/>
      <c r="AE559" s="1584"/>
      <c r="AF559" s="1584"/>
      <c r="AG559" s="1584"/>
      <c r="AH559" s="1584"/>
      <c r="AI559" s="1584"/>
      <c r="AJ559" s="1584"/>
      <c r="AK559" s="1584"/>
      <c r="AL559" s="1584"/>
      <c r="AM559" s="1584"/>
      <c r="AN559" s="1584"/>
      <c r="AO559" s="1584"/>
      <c r="AP559" s="1585"/>
      <c r="AQ559" s="1590"/>
      <c r="AR559" s="1591"/>
      <c r="AS559" s="1591"/>
      <c r="AT559" s="1591"/>
      <c r="AU559" s="1591"/>
      <c r="AV559" s="1591"/>
      <c r="AW559" s="1591"/>
      <c r="AX559" s="1591"/>
      <c r="AY559" s="1591"/>
      <c r="AZ559" s="1591"/>
      <c r="BA559" s="1591"/>
      <c r="BB559" s="1591"/>
      <c r="BC559" s="1591"/>
      <c r="BD559" s="1591"/>
      <c r="BE559" s="1591"/>
      <c r="BF559" s="1591"/>
      <c r="BG559" s="1591"/>
      <c r="BH559" s="1591"/>
      <c r="BI559" s="1591"/>
      <c r="BJ559" s="1591"/>
      <c r="BK559" s="1591"/>
      <c r="BL559" s="1591"/>
      <c r="BM559" s="1591"/>
      <c r="BN559" s="1591"/>
      <c r="BO559" s="1591"/>
      <c r="BP559" s="1591"/>
      <c r="BQ559" s="1591"/>
      <c r="BR559" s="1591"/>
      <c r="BS559" s="1591"/>
      <c r="BT559" s="1591"/>
      <c r="BU559" s="1591"/>
      <c r="BV559" s="1591"/>
      <c r="BW559" s="1591"/>
      <c r="BX559" s="1591"/>
      <c r="BY559" s="1591"/>
      <c r="BZ559" s="1591"/>
      <c r="CA559" s="1591"/>
      <c r="CB559" s="1591"/>
      <c r="CC559" s="1591"/>
      <c r="CD559" s="1591"/>
      <c r="CE559" s="1591"/>
      <c r="CF559" s="1592"/>
      <c r="CS559" s="1583"/>
      <c r="CT559" s="1584"/>
      <c r="CU559" s="1584"/>
      <c r="CV559" s="1584"/>
      <c r="CW559" s="1584"/>
      <c r="CX559" s="1584"/>
      <c r="CY559" s="1584"/>
      <c r="CZ559" s="1584"/>
      <c r="DA559" s="1584"/>
      <c r="DB559" s="1584"/>
      <c r="DC559" s="1584"/>
      <c r="DD559" s="1584"/>
      <c r="DE559" s="1584"/>
      <c r="DF559" s="1584"/>
      <c r="DG559" s="1584"/>
      <c r="DH559" s="1584"/>
      <c r="DI559" s="1584"/>
      <c r="DJ559" s="1584"/>
      <c r="DK559" s="1584"/>
      <c r="DL559" s="1584"/>
      <c r="DM559" s="1584"/>
      <c r="DN559" s="1584"/>
      <c r="DO559" s="1584"/>
      <c r="DP559" s="1584"/>
      <c r="DQ559" s="1584"/>
      <c r="DR559" s="1584"/>
      <c r="DS559" s="1584"/>
      <c r="DT559" s="1584"/>
      <c r="DU559" s="1584"/>
      <c r="DV559" s="1584"/>
      <c r="DW559" s="1584"/>
      <c r="DX559" s="1584"/>
      <c r="DY559" s="1584"/>
      <c r="DZ559" s="1584"/>
      <c r="EA559" s="1584"/>
      <c r="EB559" s="1584"/>
      <c r="EC559" s="1584"/>
      <c r="ED559" s="1584"/>
      <c r="EE559" s="1584"/>
      <c r="EF559" s="1585"/>
      <c r="EG559" s="1590"/>
      <c r="EH559" s="1591"/>
      <c r="EI559" s="1591"/>
      <c r="EJ559" s="1591"/>
      <c r="EK559" s="1591"/>
      <c r="EL559" s="1591"/>
      <c r="EM559" s="1591"/>
      <c r="EN559" s="1591"/>
      <c r="EO559" s="1591"/>
      <c r="EP559" s="1591"/>
      <c r="EQ559" s="1591"/>
      <c r="ER559" s="1591"/>
      <c r="ES559" s="1591"/>
      <c r="ET559" s="1591"/>
      <c r="EU559" s="1591"/>
      <c r="EV559" s="1591"/>
      <c r="EW559" s="1591"/>
      <c r="EX559" s="1591"/>
      <c r="EY559" s="1591"/>
      <c r="EZ559" s="1591"/>
      <c r="FA559" s="1591"/>
      <c r="FB559" s="1591"/>
      <c r="FC559" s="1591"/>
      <c r="FD559" s="1591"/>
      <c r="FE559" s="1591"/>
      <c r="FF559" s="1591"/>
      <c r="FG559" s="1591"/>
      <c r="FH559" s="1591"/>
      <c r="FI559" s="1591"/>
      <c r="FJ559" s="1591"/>
      <c r="FK559" s="1591"/>
      <c r="FL559" s="1591"/>
      <c r="FM559" s="1591"/>
      <c r="FN559" s="1591"/>
      <c r="FO559" s="1591"/>
      <c r="FP559" s="1591"/>
      <c r="FQ559" s="1591"/>
      <c r="FR559" s="1591"/>
      <c r="FS559" s="1591"/>
      <c r="FT559" s="1591"/>
      <c r="FU559" s="1591"/>
      <c r="FV559" s="1592"/>
    </row>
    <row r="560" spans="3:178" ht="3.75" customHeight="1" x14ac:dyDescent="0.15">
      <c r="C560" s="1549" t="str">
        <f>$C$180</f>
        <v>PT DWIJALLA KARSA</v>
      </c>
      <c r="D560" s="1550"/>
      <c r="E560" s="1550"/>
      <c r="F560" s="1550"/>
      <c r="G560" s="1550"/>
      <c r="H560" s="1550"/>
      <c r="I560" s="1550"/>
      <c r="J560" s="1550"/>
      <c r="K560" s="1550"/>
      <c r="L560" s="1550"/>
      <c r="M560" s="1550"/>
      <c r="N560" s="1550"/>
      <c r="O560" s="1550"/>
      <c r="P560" s="1550"/>
      <c r="Q560" s="1550"/>
      <c r="R560" s="1550"/>
      <c r="S560" s="1550"/>
      <c r="T560" s="1550"/>
      <c r="U560" s="1550"/>
      <c r="V560" s="1550"/>
      <c r="W560" s="1550"/>
      <c r="X560" s="1550"/>
      <c r="Y560" s="1550"/>
      <c r="Z560" s="1550"/>
      <c r="AA560" s="1550"/>
      <c r="AB560" s="1550"/>
      <c r="AC560" s="1550"/>
      <c r="AD560" s="1550"/>
      <c r="AE560" s="1550"/>
      <c r="AF560" s="1550"/>
      <c r="AG560" s="1550"/>
      <c r="AH560" s="1550"/>
      <c r="AI560" s="1550"/>
      <c r="AJ560" s="1550"/>
      <c r="AK560" s="1550"/>
      <c r="AL560" s="1550"/>
      <c r="AM560" s="1550"/>
      <c r="AN560" s="1550"/>
      <c r="AO560" s="1550"/>
      <c r="AP560" s="1551"/>
      <c r="AQ560" s="1590"/>
      <c r="AR560" s="1591"/>
      <c r="AS560" s="1591"/>
      <c r="AT560" s="1591"/>
      <c r="AU560" s="1591"/>
      <c r="AV560" s="1591"/>
      <c r="AW560" s="1591"/>
      <c r="AX560" s="1591"/>
      <c r="AY560" s="1591"/>
      <c r="AZ560" s="1591"/>
      <c r="BA560" s="1591"/>
      <c r="BB560" s="1591"/>
      <c r="BC560" s="1591"/>
      <c r="BD560" s="1591"/>
      <c r="BE560" s="1591"/>
      <c r="BF560" s="1591"/>
      <c r="BG560" s="1591"/>
      <c r="BH560" s="1591"/>
      <c r="BI560" s="1591"/>
      <c r="BJ560" s="1591"/>
      <c r="BK560" s="1591"/>
      <c r="BL560" s="1591"/>
      <c r="BM560" s="1591"/>
      <c r="BN560" s="1591"/>
      <c r="BO560" s="1591"/>
      <c r="BP560" s="1591"/>
      <c r="BQ560" s="1591"/>
      <c r="BR560" s="1591"/>
      <c r="BS560" s="1591"/>
      <c r="BT560" s="1591"/>
      <c r="BU560" s="1591"/>
      <c r="BV560" s="1591"/>
      <c r="BW560" s="1591"/>
      <c r="BX560" s="1591"/>
      <c r="BY560" s="1591"/>
      <c r="BZ560" s="1591"/>
      <c r="CA560" s="1591"/>
      <c r="CB560" s="1591"/>
      <c r="CC560" s="1591"/>
      <c r="CD560" s="1591"/>
      <c r="CE560" s="1591"/>
      <c r="CF560" s="1592"/>
      <c r="CS560" s="1549" t="str">
        <f>$C$180</f>
        <v>PT DWIJALLA KARSA</v>
      </c>
      <c r="CT560" s="1550"/>
      <c r="CU560" s="1550"/>
      <c r="CV560" s="1550"/>
      <c r="CW560" s="1550"/>
      <c r="CX560" s="1550"/>
      <c r="CY560" s="1550"/>
      <c r="CZ560" s="1550"/>
      <c r="DA560" s="1550"/>
      <c r="DB560" s="1550"/>
      <c r="DC560" s="1550"/>
      <c r="DD560" s="1550"/>
      <c r="DE560" s="1550"/>
      <c r="DF560" s="1550"/>
      <c r="DG560" s="1550"/>
      <c r="DH560" s="1550"/>
      <c r="DI560" s="1550"/>
      <c r="DJ560" s="1550"/>
      <c r="DK560" s="1550"/>
      <c r="DL560" s="1550"/>
      <c r="DM560" s="1550"/>
      <c r="DN560" s="1550"/>
      <c r="DO560" s="1550"/>
      <c r="DP560" s="1550"/>
      <c r="DQ560" s="1550"/>
      <c r="DR560" s="1550"/>
      <c r="DS560" s="1550"/>
      <c r="DT560" s="1550"/>
      <c r="DU560" s="1550"/>
      <c r="DV560" s="1550"/>
      <c r="DW560" s="1550"/>
      <c r="DX560" s="1550"/>
      <c r="DY560" s="1550"/>
      <c r="DZ560" s="1550"/>
      <c r="EA560" s="1550"/>
      <c r="EB560" s="1550"/>
      <c r="EC560" s="1550"/>
      <c r="ED560" s="1550"/>
      <c r="EE560" s="1550"/>
      <c r="EF560" s="1551"/>
      <c r="EG560" s="1590"/>
      <c r="EH560" s="1591"/>
      <c r="EI560" s="1591"/>
      <c r="EJ560" s="1591"/>
      <c r="EK560" s="1591"/>
      <c r="EL560" s="1591"/>
      <c r="EM560" s="1591"/>
      <c r="EN560" s="1591"/>
      <c r="EO560" s="1591"/>
      <c r="EP560" s="1591"/>
      <c r="EQ560" s="1591"/>
      <c r="ER560" s="1591"/>
      <c r="ES560" s="1591"/>
      <c r="ET560" s="1591"/>
      <c r="EU560" s="1591"/>
      <c r="EV560" s="1591"/>
      <c r="EW560" s="1591"/>
      <c r="EX560" s="1591"/>
      <c r="EY560" s="1591"/>
      <c r="EZ560" s="1591"/>
      <c r="FA560" s="1591"/>
      <c r="FB560" s="1591"/>
      <c r="FC560" s="1591"/>
      <c r="FD560" s="1591"/>
      <c r="FE560" s="1591"/>
      <c r="FF560" s="1591"/>
      <c r="FG560" s="1591"/>
      <c r="FH560" s="1591"/>
      <c r="FI560" s="1591"/>
      <c r="FJ560" s="1591"/>
      <c r="FK560" s="1591"/>
      <c r="FL560" s="1591"/>
      <c r="FM560" s="1591"/>
      <c r="FN560" s="1591"/>
      <c r="FO560" s="1591"/>
      <c r="FP560" s="1591"/>
      <c r="FQ560" s="1591"/>
      <c r="FR560" s="1591"/>
      <c r="FS560" s="1591"/>
      <c r="FT560" s="1591"/>
      <c r="FU560" s="1591"/>
      <c r="FV560" s="1592"/>
    </row>
    <row r="561" spans="3:178" ht="3.75" customHeight="1" x14ac:dyDescent="0.15">
      <c r="C561" s="1549"/>
      <c r="D561" s="1550"/>
      <c r="E561" s="1550"/>
      <c r="F561" s="1550"/>
      <c r="G561" s="1550"/>
      <c r="H561" s="1550"/>
      <c r="I561" s="1550"/>
      <c r="J561" s="1550"/>
      <c r="K561" s="1550"/>
      <c r="L561" s="1550"/>
      <c r="M561" s="1550"/>
      <c r="N561" s="1550"/>
      <c r="O561" s="1550"/>
      <c r="P561" s="1550"/>
      <c r="Q561" s="1550"/>
      <c r="R561" s="1550"/>
      <c r="S561" s="1550"/>
      <c r="T561" s="1550"/>
      <c r="U561" s="1550"/>
      <c r="V561" s="1550"/>
      <c r="W561" s="1550"/>
      <c r="X561" s="1550"/>
      <c r="Y561" s="1550"/>
      <c r="Z561" s="1550"/>
      <c r="AA561" s="1550"/>
      <c r="AB561" s="1550"/>
      <c r="AC561" s="1550"/>
      <c r="AD561" s="1550"/>
      <c r="AE561" s="1550"/>
      <c r="AF561" s="1550"/>
      <c r="AG561" s="1550"/>
      <c r="AH561" s="1550"/>
      <c r="AI561" s="1550"/>
      <c r="AJ561" s="1550"/>
      <c r="AK561" s="1550"/>
      <c r="AL561" s="1550"/>
      <c r="AM561" s="1550"/>
      <c r="AN561" s="1550"/>
      <c r="AO561" s="1550"/>
      <c r="AP561" s="1551"/>
      <c r="AQ561" s="1590"/>
      <c r="AR561" s="1591"/>
      <c r="AS561" s="1591"/>
      <c r="AT561" s="1591"/>
      <c r="AU561" s="1591"/>
      <c r="AV561" s="1591"/>
      <c r="AW561" s="1591"/>
      <c r="AX561" s="1591"/>
      <c r="AY561" s="1591"/>
      <c r="AZ561" s="1591"/>
      <c r="BA561" s="1591"/>
      <c r="BB561" s="1591"/>
      <c r="BC561" s="1591"/>
      <c r="BD561" s="1591"/>
      <c r="BE561" s="1591"/>
      <c r="BF561" s="1591"/>
      <c r="BG561" s="1591"/>
      <c r="BH561" s="1591"/>
      <c r="BI561" s="1591"/>
      <c r="BJ561" s="1591"/>
      <c r="BK561" s="1591"/>
      <c r="BL561" s="1591"/>
      <c r="BM561" s="1591"/>
      <c r="BN561" s="1591"/>
      <c r="BO561" s="1591"/>
      <c r="BP561" s="1591"/>
      <c r="BQ561" s="1591"/>
      <c r="BR561" s="1591"/>
      <c r="BS561" s="1591"/>
      <c r="BT561" s="1591"/>
      <c r="BU561" s="1591"/>
      <c r="BV561" s="1591"/>
      <c r="BW561" s="1591"/>
      <c r="BX561" s="1591"/>
      <c r="BY561" s="1591"/>
      <c r="BZ561" s="1591"/>
      <c r="CA561" s="1591"/>
      <c r="CB561" s="1591"/>
      <c r="CC561" s="1591"/>
      <c r="CD561" s="1591"/>
      <c r="CE561" s="1591"/>
      <c r="CF561" s="1592"/>
      <c r="CS561" s="1549"/>
      <c r="CT561" s="1550"/>
      <c r="CU561" s="1550"/>
      <c r="CV561" s="1550"/>
      <c r="CW561" s="1550"/>
      <c r="CX561" s="1550"/>
      <c r="CY561" s="1550"/>
      <c r="CZ561" s="1550"/>
      <c r="DA561" s="1550"/>
      <c r="DB561" s="1550"/>
      <c r="DC561" s="1550"/>
      <c r="DD561" s="1550"/>
      <c r="DE561" s="1550"/>
      <c r="DF561" s="1550"/>
      <c r="DG561" s="1550"/>
      <c r="DH561" s="1550"/>
      <c r="DI561" s="1550"/>
      <c r="DJ561" s="1550"/>
      <c r="DK561" s="1550"/>
      <c r="DL561" s="1550"/>
      <c r="DM561" s="1550"/>
      <c r="DN561" s="1550"/>
      <c r="DO561" s="1550"/>
      <c r="DP561" s="1550"/>
      <c r="DQ561" s="1550"/>
      <c r="DR561" s="1550"/>
      <c r="DS561" s="1550"/>
      <c r="DT561" s="1550"/>
      <c r="DU561" s="1550"/>
      <c r="DV561" s="1550"/>
      <c r="DW561" s="1550"/>
      <c r="DX561" s="1550"/>
      <c r="DY561" s="1550"/>
      <c r="DZ561" s="1550"/>
      <c r="EA561" s="1550"/>
      <c r="EB561" s="1550"/>
      <c r="EC561" s="1550"/>
      <c r="ED561" s="1550"/>
      <c r="EE561" s="1550"/>
      <c r="EF561" s="1551"/>
      <c r="EG561" s="1590"/>
      <c r="EH561" s="1591"/>
      <c r="EI561" s="1591"/>
      <c r="EJ561" s="1591"/>
      <c r="EK561" s="1591"/>
      <c r="EL561" s="1591"/>
      <c r="EM561" s="1591"/>
      <c r="EN561" s="1591"/>
      <c r="EO561" s="1591"/>
      <c r="EP561" s="1591"/>
      <c r="EQ561" s="1591"/>
      <c r="ER561" s="1591"/>
      <c r="ES561" s="1591"/>
      <c r="ET561" s="1591"/>
      <c r="EU561" s="1591"/>
      <c r="EV561" s="1591"/>
      <c r="EW561" s="1591"/>
      <c r="EX561" s="1591"/>
      <c r="EY561" s="1591"/>
      <c r="EZ561" s="1591"/>
      <c r="FA561" s="1591"/>
      <c r="FB561" s="1591"/>
      <c r="FC561" s="1591"/>
      <c r="FD561" s="1591"/>
      <c r="FE561" s="1591"/>
      <c r="FF561" s="1591"/>
      <c r="FG561" s="1591"/>
      <c r="FH561" s="1591"/>
      <c r="FI561" s="1591"/>
      <c r="FJ561" s="1591"/>
      <c r="FK561" s="1591"/>
      <c r="FL561" s="1591"/>
      <c r="FM561" s="1591"/>
      <c r="FN561" s="1591"/>
      <c r="FO561" s="1591"/>
      <c r="FP561" s="1591"/>
      <c r="FQ561" s="1591"/>
      <c r="FR561" s="1591"/>
      <c r="FS561" s="1591"/>
      <c r="FT561" s="1591"/>
      <c r="FU561" s="1591"/>
      <c r="FV561" s="1592"/>
    </row>
    <row r="562" spans="3:178" ht="3.75" customHeight="1" x14ac:dyDescent="0.15">
      <c r="C562" s="1549"/>
      <c r="D562" s="1550"/>
      <c r="E562" s="1550"/>
      <c r="F562" s="1550"/>
      <c r="G562" s="1550"/>
      <c r="H562" s="1550"/>
      <c r="I562" s="1550"/>
      <c r="J562" s="1550"/>
      <c r="K562" s="1550"/>
      <c r="L562" s="1550"/>
      <c r="M562" s="1550"/>
      <c r="N562" s="1550"/>
      <c r="O562" s="1550"/>
      <c r="P562" s="1550"/>
      <c r="Q562" s="1550"/>
      <c r="R562" s="1550"/>
      <c r="S562" s="1550"/>
      <c r="T562" s="1550"/>
      <c r="U562" s="1550"/>
      <c r="V562" s="1550"/>
      <c r="W562" s="1550"/>
      <c r="X562" s="1550"/>
      <c r="Y562" s="1550"/>
      <c r="Z562" s="1550"/>
      <c r="AA562" s="1550"/>
      <c r="AB562" s="1550"/>
      <c r="AC562" s="1550"/>
      <c r="AD562" s="1550"/>
      <c r="AE562" s="1550"/>
      <c r="AF562" s="1550"/>
      <c r="AG562" s="1550"/>
      <c r="AH562" s="1550"/>
      <c r="AI562" s="1550"/>
      <c r="AJ562" s="1550"/>
      <c r="AK562" s="1550"/>
      <c r="AL562" s="1550"/>
      <c r="AM562" s="1550"/>
      <c r="AN562" s="1550"/>
      <c r="AO562" s="1550"/>
      <c r="AP562" s="1551"/>
      <c r="AQ562" s="1590"/>
      <c r="AR562" s="1591"/>
      <c r="AS562" s="1591"/>
      <c r="AT562" s="1591"/>
      <c r="AU562" s="1591"/>
      <c r="AV562" s="1591"/>
      <c r="AW562" s="1591"/>
      <c r="AX562" s="1591"/>
      <c r="AY562" s="1591"/>
      <c r="AZ562" s="1591"/>
      <c r="BA562" s="1591"/>
      <c r="BB562" s="1591"/>
      <c r="BC562" s="1591"/>
      <c r="BD562" s="1591"/>
      <c r="BE562" s="1591"/>
      <c r="BF562" s="1591"/>
      <c r="BG562" s="1591"/>
      <c r="BH562" s="1591"/>
      <c r="BI562" s="1591"/>
      <c r="BJ562" s="1591"/>
      <c r="BK562" s="1591"/>
      <c r="BL562" s="1591"/>
      <c r="BM562" s="1591"/>
      <c r="BN562" s="1591"/>
      <c r="BO562" s="1591"/>
      <c r="BP562" s="1591"/>
      <c r="BQ562" s="1591"/>
      <c r="BR562" s="1591"/>
      <c r="BS562" s="1591"/>
      <c r="BT562" s="1591"/>
      <c r="BU562" s="1591"/>
      <c r="BV562" s="1591"/>
      <c r="BW562" s="1591"/>
      <c r="BX562" s="1591"/>
      <c r="BY562" s="1591"/>
      <c r="BZ562" s="1591"/>
      <c r="CA562" s="1591"/>
      <c r="CB562" s="1591"/>
      <c r="CC562" s="1591"/>
      <c r="CD562" s="1591"/>
      <c r="CE562" s="1591"/>
      <c r="CF562" s="1592"/>
      <c r="CS562" s="1549"/>
      <c r="CT562" s="1550"/>
      <c r="CU562" s="1550"/>
      <c r="CV562" s="1550"/>
      <c r="CW562" s="1550"/>
      <c r="CX562" s="1550"/>
      <c r="CY562" s="1550"/>
      <c r="CZ562" s="1550"/>
      <c r="DA562" s="1550"/>
      <c r="DB562" s="1550"/>
      <c r="DC562" s="1550"/>
      <c r="DD562" s="1550"/>
      <c r="DE562" s="1550"/>
      <c r="DF562" s="1550"/>
      <c r="DG562" s="1550"/>
      <c r="DH562" s="1550"/>
      <c r="DI562" s="1550"/>
      <c r="DJ562" s="1550"/>
      <c r="DK562" s="1550"/>
      <c r="DL562" s="1550"/>
      <c r="DM562" s="1550"/>
      <c r="DN562" s="1550"/>
      <c r="DO562" s="1550"/>
      <c r="DP562" s="1550"/>
      <c r="DQ562" s="1550"/>
      <c r="DR562" s="1550"/>
      <c r="DS562" s="1550"/>
      <c r="DT562" s="1550"/>
      <c r="DU562" s="1550"/>
      <c r="DV562" s="1550"/>
      <c r="DW562" s="1550"/>
      <c r="DX562" s="1550"/>
      <c r="DY562" s="1550"/>
      <c r="DZ562" s="1550"/>
      <c r="EA562" s="1550"/>
      <c r="EB562" s="1550"/>
      <c r="EC562" s="1550"/>
      <c r="ED562" s="1550"/>
      <c r="EE562" s="1550"/>
      <c r="EF562" s="1551"/>
      <c r="EG562" s="1590"/>
      <c r="EH562" s="1591"/>
      <c r="EI562" s="1591"/>
      <c r="EJ562" s="1591"/>
      <c r="EK562" s="1591"/>
      <c r="EL562" s="1591"/>
      <c r="EM562" s="1591"/>
      <c r="EN562" s="1591"/>
      <c r="EO562" s="1591"/>
      <c r="EP562" s="1591"/>
      <c r="EQ562" s="1591"/>
      <c r="ER562" s="1591"/>
      <c r="ES562" s="1591"/>
      <c r="ET562" s="1591"/>
      <c r="EU562" s="1591"/>
      <c r="EV562" s="1591"/>
      <c r="EW562" s="1591"/>
      <c r="EX562" s="1591"/>
      <c r="EY562" s="1591"/>
      <c r="EZ562" s="1591"/>
      <c r="FA562" s="1591"/>
      <c r="FB562" s="1591"/>
      <c r="FC562" s="1591"/>
      <c r="FD562" s="1591"/>
      <c r="FE562" s="1591"/>
      <c r="FF562" s="1591"/>
      <c r="FG562" s="1591"/>
      <c r="FH562" s="1591"/>
      <c r="FI562" s="1591"/>
      <c r="FJ562" s="1591"/>
      <c r="FK562" s="1591"/>
      <c r="FL562" s="1591"/>
      <c r="FM562" s="1591"/>
      <c r="FN562" s="1591"/>
      <c r="FO562" s="1591"/>
      <c r="FP562" s="1591"/>
      <c r="FQ562" s="1591"/>
      <c r="FR562" s="1591"/>
      <c r="FS562" s="1591"/>
      <c r="FT562" s="1591"/>
      <c r="FU562" s="1591"/>
      <c r="FV562" s="1592"/>
    </row>
    <row r="563" spans="3:178" ht="3.75" customHeight="1" x14ac:dyDescent="0.15">
      <c r="C563" s="1549"/>
      <c r="D563" s="1550"/>
      <c r="E563" s="1550"/>
      <c r="F563" s="1550"/>
      <c r="G563" s="1550"/>
      <c r="H563" s="1550"/>
      <c r="I563" s="1550"/>
      <c r="J563" s="1550"/>
      <c r="K563" s="1550"/>
      <c r="L563" s="1550"/>
      <c r="M563" s="1550"/>
      <c r="N563" s="1550"/>
      <c r="O563" s="1550"/>
      <c r="P563" s="1550"/>
      <c r="Q563" s="1550"/>
      <c r="R563" s="1550"/>
      <c r="S563" s="1550"/>
      <c r="T563" s="1550"/>
      <c r="U563" s="1550"/>
      <c r="V563" s="1550"/>
      <c r="W563" s="1550"/>
      <c r="X563" s="1550"/>
      <c r="Y563" s="1550"/>
      <c r="Z563" s="1550"/>
      <c r="AA563" s="1550"/>
      <c r="AB563" s="1550"/>
      <c r="AC563" s="1550"/>
      <c r="AD563" s="1550"/>
      <c r="AE563" s="1550"/>
      <c r="AF563" s="1550"/>
      <c r="AG563" s="1550"/>
      <c r="AH563" s="1550"/>
      <c r="AI563" s="1550"/>
      <c r="AJ563" s="1550"/>
      <c r="AK563" s="1550"/>
      <c r="AL563" s="1550"/>
      <c r="AM563" s="1550"/>
      <c r="AN563" s="1550"/>
      <c r="AO563" s="1550"/>
      <c r="AP563" s="1551"/>
      <c r="AQ563" s="1590"/>
      <c r="AR563" s="1591"/>
      <c r="AS563" s="1591"/>
      <c r="AT563" s="1591"/>
      <c r="AU563" s="1591"/>
      <c r="AV563" s="1591"/>
      <c r="AW563" s="1591"/>
      <c r="AX563" s="1591"/>
      <c r="AY563" s="1591"/>
      <c r="AZ563" s="1591"/>
      <c r="BA563" s="1591"/>
      <c r="BB563" s="1591"/>
      <c r="BC563" s="1591"/>
      <c r="BD563" s="1591"/>
      <c r="BE563" s="1591"/>
      <c r="BF563" s="1591"/>
      <c r="BG563" s="1591"/>
      <c r="BH563" s="1591"/>
      <c r="BI563" s="1591"/>
      <c r="BJ563" s="1591"/>
      <c r="BK563" s="1591"/>
      <c r="BL563" s="1591"/>
      <c r="BM563" s="1591"/>
      <c r="BN563" s="1591"/>
      <c r="BO563" s="1591"/>
      <c r="BP563" s="1591"/>
      <c r="BQ563" s="1591"/>
      <c r="BR563" s="1591"/>
      <c r="BS563" s="1591"/>
      <c r="BT563" s="1591"/>
      <c r="BU563" s="1591"/>
      <c r="BV563" s="1591"/>
      <c r="BW563" s="1591"/>
      <c r="BX563" s="1591"/>
      <c r="BY563" s="1591"/>
      <c r="BZ563" s="1591"/>
      <c r="CA563" s="1591"/>
      <c r="CB563" s="1591"/>
      <c r="CC563" s="1591"/>
      <c r="CD563" s="1591"/>
      <c r="CE563" s="1591"/>
      <c r="CF563" s="1592"/>
      <c r="CS563" s="1549"/>
      <c r="CT563" s="1550"/>
      <c r="CU563" s="1550"/>
      <c r="CV563" s="1550"/>
      <c r="CW563" s="1550"/>
      <c r="CX563" s="1550"/>
      <c r="CY563" s="1550"/>
      <c r="CZ563" s="1550"/>
      <c r="DA563" s="1550"/>
      <c r="DB563" s="1550"/>
      <c r="DC563" s="1550"/>
      <c r="DD563" s="1550"/>
      <c r="DE563" s="1550"/>
      <c r="DF563" s="1550"/>
      <c r="DG563" s="1550"/>
      <c r="DH563" s="1550"/>
      <c r="DI563" s="1550"/>
      <c r="DJ563" s="1550"/>
      <c r="DK563" s="1550"/>
      <c r="DL563" s="1550"/>
      <c r="DM563" s="1550"/>
      <c r="DN563" s="1550"/>
      <c r="DO563" s="1550"/>
      <c r="DP563" s="1550"/>
      <c r="DQ563" s="1550"/>
      <c r="DR563" s="1550"/>
      <c r="DS563" s="1550"/>
      <c r="DT563" s="1550"/>
      <c r="DU563" s="1550"/>
      <c r="DV563" s="1550"/>
      <c r="DW563" s="1550"/>
      <c r="DX563" s="1550"/>
      <c r="DY563" s="1550"/>
      <c r="DZ563" s="1550"/>
      <c r="EA563" s="1550"/>
      <c r="EB563" s="1550"/>
      <c r="EC563" s="1550"/>
      <c r="ED563" s="1550"/>
      <c r="EE563" s="1550"/>
      <c r="EF563" s="1551"/>
      <c r="EG563" s="1590"/>
      <c r="EH563" s="1591"/>
      <c r="EI563" s="1591"/>
      <c r="EJ563" s="1591"/>
      <c r="EK563" s="1591"/>
      <c r="EL563" s="1591"/>
      <c r="EM563" s="1591"/>
      <c r="EN563" s="1591"/>
      <c r="EO563" s="1591"/>
      <c r="EP563" s="1591"/>
      <c r="EQ563" s="1591"/>
      <c r="ER563" s="1591"/>
      <c r="ES563" s="1591"/>
      <c r="ET563" s="1591"/>
      <c r="EU563" s="1591"/>
      <c r="EV563" s="1591"/>
      <c r="EW563" s="1591"/>
      <c r="EX563" s="1591"/>
      <c r="EY563" s="1591"/>
      <c r="EZ563" s="1591"/>
      <c r="FA563" s="1591"/>
      <c r="FB563" s="1591"/>
      <c r="FC563" s="1591"/>
      <c r="FD563" s="1591"/>
      <c r="FE563" s="1591"/>
      <c r="FF563" s="1591"/>
      <c r="FG563" s="1591"/>
      <c r="FH563" s="1591"/>
      <c r="FI563" s="1591"/>
      <c r="FJ563" s="1591"/>
      <c r="FK563" s="1591"/>
      <c r="FL563" s="1591"/>
      <c r="FM563" s="1591"/>
      <c r="FN563" s="1591"/>
      <c r="FO563" s="1591"/>
      <c r="FP563" s="1591"/>
      <c r="FQ563" s="1591"/>
      <c r="FR563" s="1591"/>
      <c r="FS563" s="1591"/>
      <c r="FT563" s="1591"/>
      <c r="FU563" s="1591"/>
      <c r="FV563" s="1592"/>
    </row>
    <row r="564" spans="3:178" ht="3.75" customHeight="1" x14ac:dyDescent="0.15">
      <c r="C564" s="1549"/>
      <c r="D564" s="1550"/>
      <c r="E564" s="1550"/>
      <c r="F564" s="1550"/>
      <c r="G564" s="1550"/>
      <c r="H564" s="1550"/>
      <c r="I564" s="1550"/>
      <c r="J564" s="1550"/>
      <c r="K564" s="1550"/>
      <c r="L564" s="1550"/>
      <c r="M564" s="1550"/>
      <c r="N564" s="1550"/>
      <c r="O564" s="1550"/>
      <c r="P564" s="1550"/>
      <c r="Q564" s="1550"/>
      <c r="R564" s="1550"/>
      <c r="S564" s="1550"/>
      <c r="T564" s="1550"/>
      <c r="U564" s="1550"/>
      <c r="V564" s="1550"/>
      <c r="W564" s="1550"/>
      <c r="X564" s="1550"/>
      <c r="Y564" s="1550"/>
      <c r="Z564" s="1550"/>
      <c r="AA564" s="1550"/>
      <c r="AB564" s="1550"/>
      <c r="AC564" s="1550"/>
      <c r="AD564" s="1550"/>
      <c r="AE564" s="1550"/>
      <c r="AF564" s="1550"/>
      <c r="AG564" s="1550"/>
      <c r="AH564" s="1550"/>
      <c r="AI564" s="1550"/>
      <c r="AJ564" s="1550"/>
      <c r="AK564" s="1550"/>
      <c r="AL564" s="1550"/>
      <c r="AM564" s="1550"/>
      <c r="AN564" s="1550"/>
      <c r="AO564" s="1550"/>
      <c r="AP564" s="1551"/>
      <c r="AQ564" s="1590"/>
      <c r="AR564" s="1591"/>
      <c r="AS564" s="1591"/>
      <c r="AT564" s="1591"/>
      <c r="AU564" s="1591"/>
      <c r="AV564" s="1591"/>
      <c r="AW564" s="1591"/>
      <c r="AX564" s="1591"/>
      <c r="AY564" s="1591"/>
      <c r="AZ564" s="1591"/>
      <c r="BA564" s="1591"/>
      <c r="BB564" s="1591"/>
      <c r="BC564" s="1591"/>
      <c r="BD564" s="1591"/>
      <c r="BE564" s="1591"/>
      <c r="BF564" s="1591"/>
      <c r="BG564" s="1591"/>
      <c r="BH564" s="1591"/>
      <c r="BI564" s="1591"/>
      <c r="BJ564" s="1591"/>
      <c r="BK564" s="1591"/>
      <c r="BL564" s="1591"/>
      <c r="BM564" s="1591"/>
      <c r="BN564" s="1591"/>
      <c r="BO564" s="1591"/>
      <c r="BP564" s="1591"/>
      <c r="BQ564" s="1591"/>
      <c r="BR564" s="1591"/>
      <c r="BS564" s="1591"/>
      <c r="BT564" s="1591"/>
      <c r="BU564" s="1591"/>
      <c r="BV564" s="1591"/>
      <c r="BW564" s="1591"/>
      <c r="BX564" s="1591"/>
      <c r="BY564" s="1591"/>
      <c r="BZ564" s="1591"/>
      <c r="CA564" s="1591"/>
      <c r="CB564" s="1591"/>
      <c r="CC564" s="1591"/>
      <c r="CD564" s="1591"/>
      <c r="CE564" s="1591"/>
      <c r="CF564" s="1592"/>
      <c r="CS564" s="1549"/>
      <c r="CT564" s="1550"/>
      <c r="CU564" s="1550"/>
      <c r="CV564" s="1550"/>
      <c r="CW564" s="1550"/>
      <c r="CX564" s="1550"/>
      <c r="CY564" s="1550"/>
      <c r="CZ564" s="1550"/>
      <c r="DA564" s="1550"/>
      <c r="DB564" s="1550"/>
      <c r="DC564" s="1550"/>
      <c r="DD564" s="1550"/>
      <c r="DE564" s="1550"/>
      <c r="DF564" s="1550"/>
      <c r="DG564" s="1550"/>
      <c r="DH564" s="1550"/>
      <c r="DI564" s="1550"/>
      <c r="DJ564" s="1550"/>
      <c r="DK564" s="1550"/>
      <c r="DL564" s="1550"/>
      <c r="DM564" s="1550"/>
      <c r="DN564" s="1550"/>
      <c r="DO564" s="1550"/>
      <c r="DP564" s="1550"/>
      <c r="DQ564" s="1550"/>
      <c r="DR564" s="1550"/>
      <c r="DS564" s="1550"/>
      <c r="DT564" s="1550"/>
      <c r="DU564" s="1550"/>
      <c r="DV564" s="1550"/>
      <c r="DW564" s="1550"/>
      <c r="DX564" s="1550"/>
      <c r="DY564" s="1550"/>
      <c r="DZ564" s="1550"/>
      <c r="EA564" s="1550"/>
      <c r="EB564" s="1550"/>
      <c r="EC564" s="1550"/>
      <c r="ED564" s="1550"/>
      <c r="EE564" s="1550"/>
      <c r="EF564" s="1551"/>
      <c r="EG564" s="1590"/>
      <c r="EH564" s="1591"/>
      <c r="EI564" s="1591"/>
      <c r="EJ564" s="1591"/>
      <c r="EK564" s="1591"/>
      <c r="EL564" s="1591"/>
      <c r="EM564" s="1591"/>
      <c r="EN564" s="1591"/>
      <c r="EO564" s="1591"/>
      <c r="EP564" s="1591"/>
      <c r="EQ564" s="1591"/>
      <c r="ER564" s="1591"/>
      <c r="ES564" s="1591"/>
      <c r="ET564" s="1591"/>
      <c r="EU564" s="1591"/>
      <c r="EV564" s="1591"/>
      <c r="EW564" s="1591"/>
      <c r="EX564" s="1591"/>
      <c r="EY564" s="1591"/>
      <c r="EZ564" s="1591"/>
      <c r="FA564" s="1591"/>
      <c r="FB564" s="1591"/>
      <c r="FC564" s="1591"/>
      <c r="FD564" s="1591"/>
      <c r="FE564" s="1591"/>
      <c r="FF564" s="1591"/>
      <c r="FG564" s="1591"/>
      <c r="FH564" s="1591"/>
      <c r="FI564" s="1591"/>
      <c r="FJ564" s="1591"/>
      <c r="FK564" s="1591"/>
      <c r="FL564" s="1591"/>
      <c r="FM564" s="1591"/>
      <c r="FN564" s="1591"/>
      <c r="FO564" s="1591"/>
      <c r="FP564" s="1591"/>
      <c r="FQ564" s="1591"/>
      <c r="FR564" s="1591"/>
      <c r="FS564" s="1591"/>
      <c r="FT564" s="1591"/>
      <c r="FU564" s="1591"/>
      <c r="FV564" s="1592"/>
    </row>
    <row r="565" spans="3:178" ht="3.75" customHeight="1" x14ac:dyDescent="0.15">
      <c r="C565" s="1549"/>
      <c r="D565" s="1550"/>
      <c r="E565" s="1550"/>
      <c r="F565" s="1550"/>
      <c r="G565" s="1550"/>
      <c r="H565" s="1550"/>
      <c r="I565" s="1550"/>
      <c r="J565" s="1550"/>
      <c r="K565" s="1550"/>
      <c r="L565" s="1550"/>
      <c r="M565" s="1550"/>
      <c r="N565" s="1550"/>
      <c r="O565" s="1550"/>
      <c r="P565" s="1550"/>
      <c r="Q565" s="1550"/>
      <c r="R565" s="1550"/>
      <c r="S565" s="1550"/>
      <c r="T565" s="1550"/>
      <c r="U565" s="1550"/>
      <c r="V565" s="1550"/>
      <c r="W565" s="1550"/>
      <c r="X565" s="1550"/>
      <c r="Y565" s="1550"/>
      <c r="Z565" s="1550"/>
      <c r="AA565" s="1550"/>
      <c r="AB565" s="1550"/>
      <c r="AC565" s="1550"/>
      <c r="AD565" s="1550"/>
      <c r="AE565" s="1550"/>
      <c r="AF565" s="1550"/>
      <c r="AG565" s="1550"/>
      <c r="AH565" s="1550"/>
      <c r="AI565" s="1550"/>
      <c r="AJ565" s="1550"/>
      <c r="AK565" s="1550"/>
      <c r="AL565" s="1550"/>
      <c r="AM565" s="1550"/>
      <c r="AN565" s="1550"/>
      <c r="AO565" s="1550"/>
      <c r="AP565" s="1551"/>
      <c r="AQ565" s="491"/>
      <c r="AR565" s="450"/>
      <c r="AS565" s="450"/>
      <c r="AT565" s="450"/>
      <c r="AU565" s="450"/>
      <c r="AV565" s="450"/>
      <c r="AW565" s="450"/>
      <c r="AX565" s="450"/>
      <c r="AY565" s="450"/>
      <c r="AZ565" s="450"/>
      <c r="BA565" s="450"/>
      <c r="BB565" s="450"/>
      <c r="BC565" s="450"/>
      <c r="BD565" s="450"/>
      <c r="BE565" s="450"/>
      <c r="BF565" s="450"/>
      <c r="BG565" s="450"/>
      <c r="BH565" s="450"/>
      <c r="BI565" s="450"/>
      <c r="BJ565" s="450"/>
      <c r="BK565" s="450"/>
      <c r="BL565" s="450"/>
      <c r="BM565" s="450"/>
      <c r="BN565" s="450"/>
      <c r="BO565" s="450"/>
      <c r="BP565" s="450"/>
      <c r="BQ565" s="450"/>
      <c r="BR565" s="450"/>
      <c r="BS565" s="450"/>
      <c r="BT565" s="450"/>
      <c r="BU565" s="450"/>
      <c r="BV565" s="450"/>
      <c r="BW565" s="450"/>
      <c r="BX565" s="450"/>
      <c r="BY565" s="450"/>
      <c r="BZ565" s="450"/>
      <c r="CA565" s="450"/>
      <c r="CB565" s="450"/>
      <c r="CC565" s="450"/>
      <c r="CD565" s="450"/>
      <c r="CE565" s="450"/>
      <c r="CF565" s="451"/>
      <c r="CS565" s="1549"/>
      <c r="CT565" s="1550"/>
      <c r="CU565" s="1550"/>
      <c r="CV565" s="1550"/>
      <c r="CW565" s="1550"/>
      <c r="CX565" s="1550"/>
      <c r="CY565" s="1550"/>
      <c r="CZ565" s="1550"/>
      <c r="DA565" s="1550"/>
      <c r="DB565" s="1550"/>
      <c r="DC565" s="1550"/>
      <c r="DD565" s="1550"/>
      <c r="DE565" s="1550"/>
      <c r="DF565" s="1550"/>
      <c r="DG565" s="1550"/>
      <c r="DH565" s="1550"/>
      <c r="DI565" s="1550"/>
      <c r="DJ565" s="1550"/>
      <c r="DK565" s="1550"/>
      <c r="DL565" s="1550"/>
      <c r="DM565" s="1550"/>
      <c r="DN565" s="1550"/>
      <c r="DO565" s="1550"/>
      <c r="DP565" s="1550"/>
      <c r="DQ565" s="1550"/>
      <c r="DR565" s="1550"/>
      <c r="DS565" s="1550"/>
      <c r="DT565" s="1550"/>
      <c r="DU565" s="1550"/>
      <c r="DV565" s="1550"/>
      <c r="DW565" s="1550"/>
      <c r="DX565" s="1550"/>
      <c r="DY565" s="1550"/>
      <c r="DZ565" s="1550"/>
      <c r="EA565" s="1550"/>
      <c r="EB565" s="1550"/>
      <c r="EC565" s="1550"/>
      <c r="ED565" s="1550"/>
      <c r="EE565" s="1550"/>
      <c r="EF565" s="1551"/>
      <c r="EG565" s="491"/>
      <c r="EH565" s="450"/>
      <c r="EI565" s="450"/>
      <c r="EJ565" s="450"/>
      <c r="EK565" s="450"/>
      <c r="EL565" s="450"/>
      <c r="EM565" s="450"/>
      <c r="EN565" s="450"/>
      <c r="EO565" s="450"/>
      <c r="EP565" s="450"/>
      <c r="EQ565" s="450"/>
      <c r="ER565" s="450"/>
      <c r="ES565" s="450"/>
      <c r="ET565" s="450"/>
      <c r="EU565" s="450"/>
      <c r="EV565" s="450"/>
      <c r="EW565" s="450"/>
      <c r="EX565" s="450"/>
      <c r="EY565" s="450"/>
      <c r="EZ565" s="450"/>
      <c r="FA565" s="450"/>
      <c r="FB565" s="450"/>
      <c r="FC565" s="450"/>
      <c r="FD565" s="450"/>
      <c r="FE565" s="450"/>
      <c r="FF565" s="450"/>
      <c r="FG565" s="450"/>
      <c r="FH565" s="450"/>
      <c r="FI565" s="450"/>
      <c r="FJ565" s="450"/>
      <c r="FK565" s="450"/>
      <c r="FL565" s="450"/>
      <c r="FM565" s="450"/>
      <c r="FN565" s="450"/>
      <c r="FO565" s="450"/>
      <c r="FP565" s="450"/>
      <c r="FQ565" s="450"/>
      <c r="FR565" s="450"/>
      <c r="FS565" s="450"/>
      <c r="FT565" s="450"/>
      <c r="FU565" s="450"/>
      <c r="FV565" s="451"/>
    </row>
    <row r="566" spans="3:178" ht="3.75" customHeight="1" x14ac:dyDescent="0.15">
      <c r="C566" s="1549"/>
      <c r="D566" s="1550"/>
      <c r="E566" s="1550"/>
      <c r="F566" s="1550"/>
      <c r="G566" s="1550"/>
      <c r="H566" s="1550"/>
      <c r="I566" s="1550"/>
      <c r="J566" s="1550"/>
      <c r="K566" s="1550"/>
      <c r="L566" s="1550"/>
      <c r="M566" s="1550"/>
      <c r="N566" s="1550"/>
      <c r="O566" s="1550"/>
      <c r="P566" s="1550"/>
      <c r="Q566" s="1550"/>
      <c r="R566" s="1550"/>
      <c r="S566" s="1550"/>
      <c r="T566" s="1550"/>
      <c r="U566" s="1550"/>
      <c r="V566" s="1550"/>
      <c r="W566" s="1550"/>
      <c r="X566" s="1550"/>
      <c r="Y566" s="1550"/>
      <c r="Z566" s="1550"/>
      <c r="AA566" s="1550"/>
      <c r="AB566" s="1550"/>
      <c r="AC566" s="1550"/>
      <c r="AD566" s="1550"/>
      <c r="AE566" s="1550"/>
      <c r="AF566" s="1550"/>
      <c r="AG566" s="1550"/>
      <c r="AH566" s="1550"/>
      <c r="AI566" s="1550"/>
      <c r="AJ566" s="1550"/>
      <c r="AK566" s="1550"/>
      <c r="AL566" s="1550"/>
      <c r="AM566" s="1550"/>
      <c r="AN566" s="1550"/>
      <c r="AO566" s="1550"/>
      <c r="AP566" s="1551"/>
      <c r="AQ566" s="491"/>
      <c r="AR566" s="450"/>
      <c r="AS566" s="450"/>
      <c r="AT566" s="450"/>
      <c r="AU566" s="450"/>
      <c r="AV566" s="450"/>
      <c r="AW566" s="450"/>
      <c r="AX566" s="450"/>
      <c r="AY566" s="450"/>
      <c r="AZ566" s="450"/>
      <c r="BA566" s="450"/>
      <c r="BB566" s="450"/>
      <c r="BC566" s="450"/>
      <c r="BD566" s="450"/>
      <c r="BE566" s="450"/>
      <c r="BF566" s="450"/>
      <c r="BG566" s="450"/>
      <c r="BH566" s="450"/>
      <c r="BI566" s="450"/>
      <c r="BJ566" s="450"/>
      <c r="BK566" s="450"/>
      <c r="BL566" s="450"/>
      <c r="BM566" s="450"/>
      <c r="BN566" s="450"/>
      <c r="BO566" s="450"/>
      <c r="BP566" s="450"/>
      <c r="BQ566" s="450"/>
      <c r="BR566" s="450"/>
      <c r="BS566" s="450"/>
      <c r="BT566" s="450"/>
      <c r="BU566" s="450"/>
      <c r="BV566" s="450"/>
      <c r="BW566" s="450"/>
      <c r="BX566" s="450"/>
      <c r="BY566" s="450"/>
      <c r="BZ566" s="450"/>
      <c r="CA566" s="450"/>
      <c r="CB566" s="450"/>
      <c r="CC566" s="450"/>
      <c r="CD566" s="450"/>
      <c r="CE566" s="450"/>
      <c r="CF566" s="451"/>
      <c r="CS566" s="1549"/>
      <c r="CT566" s="1550"/>
      <c r="CU566" s="1550"/>
      <c r="CV566" s="1550"/>
      <c r="CW566" s="1550"/>
      <c r="CX566" s="1550"/>
      <c r="CY566" s="1550"/>
      <c r="CZ566" s="1550"/>
      <c r="DA566" s="1550"/>
      <c r="DB566" s="1550"/>
      <c r="DC566" s="1550"/>
      <c r="DD566" s="1550"/>
      <c r="DE566" s="1550"/>
      <c r="DF566" s="1550"/>
      <c r="DG566" s="1550"/>
      <c r="DH566" s="1550"/>
      <c r="DI566" s="1550"/>
      <c r="DJ566" s="1550"/>
      <c r="DK566" s="1550"/>
      <c r="DL566" s="1550"/>
      <c r="DM566" s="1550"/>
      <c r="DN566" s="1550"/>
      <c r="DO566" s="1550"/>
      <c r="DP566" s="1550"/>
      <c r="DQ566" s="1550"/>
      <c r="DR566" s="1550"/>
      <c r="DS566" s="1550"/>
      <c r="DT566" s="1550"/>
      <c r="DU566" s="1550"/>
      <c r="DV566" s="1550"/>
      <c r="DW566" s="1550"/>
      <c r="DX566" s="1550"/>
      <c r="DY566" s="1550"/>
      <c r="DZ566" s="1550"/>
      <c r="EA566" s="1550"/>
      <c r="EB566" s="1550"/>
      <c r="EC566" s="1550"/>
      <c r="ED566" s="1550"/>
      <c r="EE566" s="1550"/>
      <c r="EF566" s="1551"/>
      <c r="EG566" s="491"/>
      <c r="EH566" s="450"/>
      <c r="EI566" s="450"/>
      <c r="EJ566" s="450"/>
      <c r="EK566" s="450"/>
      <c r="EL566" s="450"/>
      <c r="EM566" s="450"/>
      <c r="EN566" s="450"/>
      <c r="EO566" s="450"/>
      <c r="EP566" s="450"/>
      <c r="EQ566" s="450"/>
      <c r="ER566" s="450"/>
      <c r="ES566" s="450"/>
      <c r="ET566" s="450"/>
      <c r="EU566" s="450"/>
      <c r="EV566" s="450"/>
      <c r="EW566" s="450"/>
      <c r="EX566" s="450"/>
      <c r="EY566" s="450"/>
      <c r="EZ566" s="450"/>
      <c r="FA566" s="450"/>
      <c r="FB566" s="450"/>
      <c r="FC566" s="450"/>
      <c r="FD566" s="450"/>
      <c r="FE566" s="450"/>
      <c r="FF566" s="450"/>
      <c r="FG566" s="450"/>
      <c r="FH566" s="450"/>
      <c r="FI566" s="450"/>
      <c r="FJ566" s="450"/>
      <c r="FK566" s="450"/>
      <c r="FL566" s="450"/>
      <c r="FM566" s="450"/>
      <c r="FN566" s="450"/>
      <c r="FO566" s="450"/>
      <c r="FP566" s="450"/>
      <c r="FQ566" s="450"/>
      <c r="FR566" s="450"/>
      <c r="FS566" s="450"/>
      <c r="FT566" s="450"/>
      <c r="FU566" s="450"/>
      <c r="FV566" s="451"/>
    </row>
    <row r="567" spans="3:178" ht="3.75" customHeight="1" x14ac:dyDescent="0.15">
      <c r="C567" s="1552"/>
      <c r="D567" s="1553"/>
      <c r="E567" s="1553"/>
      <c r="F567" s="1553"/>
      <c r="G567" s="1553"/>
      <c r="H567" s="1553"/>
      <c r="I567" s="1553"/>
      <c r="J567" s="1553"/>
      <c r="K567" s="1553"/>
      <c r="L567" s="1553"/>
      <c r="M567" s="1553"/>
      <c r="N567" s="1553"/>
      <c r="O567" s="1553"/>
      <c r="P567" s="1553"/>
      <c r="Q567" s="1553"/>
      <c r="R567" s="1553"/>
      <c r="S567" s="1553"/>
      <c r="T567" s="1553"/>
      <c r="U567" s="1553"/>
      <c r="V567" s="1553"/>
      <c r="W567" s="1553"/>
      <c r="X567" s="1553"/>
      <c r="Y567" s="1553"/>
      <c r="Z567" s="1553"/>
      <c r="AA567" s="1553"/>
      <c r="AB567" s="1553"/>
      <c r="AC567" s="1553"/>
      <c r="AD567" s="1553"/>
      <c r="AE567" s="1553"/>
      <c r="AF567" s="1553"/>
      <c r="AG567" s="1553"/>
      <c r="AH567" s="1553"/>
      <c r="AI567" s="1553"/>
      <c r="AJ567" s="1553"/>
      <c r="AK567" s="1553"/>
      <c r="AL567" s="1553"/>
      <c r="AM567" s="1553"/>
      <c r="AN567" s="1553"/>
      <c r="AO567" s="1553"/>
      <c r="AP567" s="1554"/>
      <c r="AQ567" s="492"/>
      <c r="AR567" s="493"/>
      <c r="AS567" s="493"/>
      <c r="AT567" s="493"/>
      <c r="AU567" s="493"/>
      <c r="AV567" s="493"/>
      <c r="AW567" s="493"/>
      <c r="AX567" s="493"/>
      <c r="AY567" s="493"/>
      <c r="AZ567" s="493"/>
      <c r="BA567" s="493"/>
      <c r="BB567" s="493"/>
      <c r="BC567" s="493"/>
      <c r="BD567" s="493"/>
      <c r="BE567" s="493"/>
      <c r="BF567" s="493"/>
      <c r="BG567" s="493"/>
      <c r="BH567" s="493"/>
      <c r="BI567" s="493"/>
      <c r="BJ567" s="493"/>
      <c r="BK567" s="493"/>
      <c r="BL567" s="493"/>
      <c r="BM567" s="493"/>
      <c r="BN567" s="493"/>
      <c r="BO567" s="493"/>
      <c r="BP567" s="493"/>
      <c r="BQ567" s="493"/>
      <c r="BR567" s="493"/>
      <c r="BS567" s="493"/>
      <c r="BT567" s="493"/>
      <c r="BU567" s="493"/>
      <c r="BV567" s="493"/>
      <c r="BW567" s="493"/>
      <c r="BX567" s="493"/>
      <c r="BY567" s="493"/>
      <c r="BZ567" s="493"/>
      <c r="CA567" s="493"/>
      <c r="CB567" s="493"/>
      <c r="CC567" s="493"/>
      <c r="CD567" s="493"/>
      <c r="CE567" s="493"/>
      <c r="CF567" s="494"/>
      <c r="CS567" s="1552"/>
      <c r="CT567" s="1553"/>
      <c r="CU567" s="1553"/>
      <c r="CV567" s="1553"/>
      <c r="CW567" s="1553"/>
      <c r="CX567" s="1553"/>
      <c r="CY567" s="1553"/>
      <c r="CZ567" s="1553"/>
      <c r="DA567" s="1553"/>
      <c r="DB567" s="1553"/>
      <c r="DC567" s="1553"/>
      <c r="DD567" s="1553"/>
      <c r="DE567" s="1553"/>
      <c r="DF567" s="1553"/>
      <c r="DG567" s="1553"/>
      <c r="DH567" s="1553"/>
      <c r="DI567" s="1553"/>
      <c r="DJ567" s="1553"/>
      <c r="DK567" s="1553"/>
      <c r="DL567" s="1553"/>
      <c r="DM567" s="1553"/>
      <c r="DN567" s="1553"/>
      <c r="DO567" s="1553"/>
      <c r="DP567" s="1553"/>
      <c r="DQ567" s="1553"/>
      <c r="DR567" s="1553"/>
      <c r="DS567" s="1553"/>
      <c r="DT567" s="1553"/>
      <c r="DU567" s="1553"/>
      <c r="DV567" s="1553"/>
      <c r="DW567" s="1553"/>
      <c r="DX567" s="1553"/>
      <c r="DY567" s="1553"/>
      <c r="DZ567" s="1553"/>
      <c r="EA567" s="1553"/>
      <c r="EB567" s="1553"/>
      <c r="EC567" s="1553"/>
      <c r="ED567" s="1553"/>
      <c r="EE567" s="1553"/>
      <c r="EF567" s="1554"/>
      <c r="EG567" s="492"/>
      <c r="EH567" s="493"/>
      <c r="EI567" s="493"/>
      <c r="EJ567" s="493"/>
      <c r="EK567" s="493"/>
      <c r="EL567" s="493"/>
      <c r="EM567" s="493"/>
      <c r="EN567" s="493"/>
      <c r="EO567" s="493"/>
      <c r="EP567" s="493"/>
      <c r="EQ567" s="493"/>
      <c r="ER567" s="493"/>
      <c r="ES567" s="493"/>
      <c r="ET567" s="493"/>
      <c r="EU567" s="493"/>
      <c r="EV567" s="493"/>
      <c r="EW567" s="493"/>
      <c r="EX567" s="493"/>
      <c r="EY567" s="493"/>
      <c r="EZ567" s="493"/>
      <c r="FA567" s="493"/>
      <c r="FB567" s="493"/>
      <c r="FC567" s="493"/>
      <c r="FD567" s="493"/>
      <c r="FE567" s="493"/>
      <c r="FF567" s="493"/>
      <c r="FG567" s="493"/>
      <c r="FH567" s="493"/>
      <c r="FI567" s="493"/>
      <c r="FJ567" s="493"/>
      <c r="FK567" s="493"/>
      <c r="FL567" s="493"/>
      <c r="FM567" s="493"/>
      <c r="FN567" s="493"/>
      <c r="FO567" s="493"/>
      <c r="FP567" s="493"/>
      <c r="FQ567" s="493"/>
      <c r="FR567" s="493"/>
      <c r="FS567" s="493"/>
      <c r="FT567" s="493"/>
      <c r="FU567" s="493"/>
      <c r="FV567" s="494"/>
    </row>
  </sheetData>
  <mergeCells count="84">
    <mergeCell ref="O11:BT76"/>
    <mergeCell ref="DE11:FJ76"/>
    <mergeCell ref="O85:BT150"/>
    <mergeCell ref="DE85:FJ150"/>
    <mergeCell ref="C160:AP166"/>
    <mergeCell ref="AQ160:BF165"/>
    <mergeCell ref="BG160:CF165"/>
    <mergeCell ref="CS160:EF166"/>
    <mergeCell ref="EG160:EV165"/>
    <mergeCell ref="EW160:FV165"/>
    <mergeCell ref="EZ170:FV173"/>
    <mergeCell ref="AQ178:BK184"/>
    <mergeCell ref="BL178:CF184"/>
    <mergeCell ref="EG178:FA184"/>
    <mergeCell ref="FB178:FV184"/>
    <mergeCell ref="AQ166:BF173"/>
    <mergeCell ref="BG166:BI169"/>
    <mergeCell ref="BJ166:CF169"/>
    <mergeCell ref="EG166:EV173"/>
    <mergeCell ref="EW166:EY169"/>
    <mergeCell ref="EZ166:FV169"/>
    <mergeCell ref="C167:AP179"/>
    <mergeCell ref="CS167:EF179"/>
    <mergeCell ref="BG170:BI173"/>
    <mergeCell ref="BJ170:CF173"/>
    <mergeCell ref="EW170:EY173"/>
    <mergeCell ref="C180:AP187"/>
    <mergeCell ref="CS180:EF187"/>
    <mergeCell ref="O201:BT266"/>
    <mergeCell ref="DE201:FJ266"/>
    <mergeCell ref="O275:BT340"/>
    <mergeCell ref="DE275:FJ340"/>
    <mergeCell ref="AQ368:BK374"/>
    <mergeCell ref="BL368:CF374"/>
    <mergeCell ref="C350:AP356"/>
    <mergeCell ref="AQ350:BF355"/>
    <mergeCell ref="BG350:CF355"/>
    <mergeCell ref="C370:AP377"/>
    <mergeCell ref="AQ356:BF363"/>
    <mergeCell ref="BG356:BI359"/>
    <mergeCell ref="BJ356:CF359"/>
    <mergeCell ref="C357:AP369"/>
    <mergeCell ref="BG360:BI363"/>
    <mergeCell ref="BJ360:CF363"/>
    <mergeCell ref="CS350:EF356"/>
    <mergeCell ref="EG350:EV355"/>
    <mergeCell ref="EW350:FV355"/>
    <mergeCell ref="EG368:FA374"/>
    <mergeCell ref="FB368:FV374"/>
    <mergeCell ref="CS370:EF377"/>
    <mergeCell ref="EG356:EV363"/>
    <mergeCell ref="EW356:EY359"/>
    <mergeCell ref="EZ356:FV359"/>
    <mergeCell ref="CS357:EF369"/>
    <mergeCell ref="EW360:EY363"/>
    <mergeCell ref="EZ360:FV363"/>
    <mergeCell ref="O391:BT456"/>
    <mergeCell ref="DE391:FJ456"/>
    <mergeCell ref="O465:BT530"/>
    <mergeCell ref="DE465:FJ530"/>
    <mergeCell ref="C540:AP546"/>
    <mergeCell ref="AQ540:BF545"/>
    <mergeCell ref="BG540:CF545"/>
    <mergeCell ref="CS540:EF546"/>
    <mergeCell ref="EG540:EV545"/>
    <mergeCell ref="EW540:FV545"/>
    <mergeCell ref="AQ546:BF553"/>
    <mergeCell ref="BG546:BI549"/>
    <mergeCell ref="BJ546:CF549"/>
    <mergeCell ref="EG546:EV553"/>
    <mergeCell ref="EW546:EY549"/>
    <mergeCell ref="EZ546:FV549"/>
    <mergeCell ref="C560:AP567"/>
    <mergeCell ref="CS560:EF567"/>
    <mergeCell ref="EZ550:FV553"/>
    <mergeCell ref="AQ558:BK564"/>
    <mergeCell ref="BL558:CF564"/>
    <mergeCell ref="EG558:FA564"/>
    <mergeCell ref="FB558:FV564"/>
    <mergeCell ref="C547:AP559"/>
    <mergeCell ref="CS547:EF559"/>
    <mergeCell ref="BG550:BI553"/>
    <mergeCell ref="BJ550:CF553"/>
    <mergeCell ref="EW550:EY553"/>
  </mergeCells>
  <pageMargins left="0.98425196850393704" right="0.78740157480314965" top="1.4566929133858268" bottom="0.59055118110236227" header="0.23622047244094491" footer="0.39370078740157483"/>
  <pageSetup paperSize="9" orientation="portrait" horizontalDpi="4294967292"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17</vt:i4>
      </vt:variant>
      <vt:variant>
        <vt:lpstr>Named Ranges</vt:lpstr>
      </vt:variant>
      <vt:variant>
        <vt:i4>160</vt:i4>
      </vt:variant>
    </vt:vector>
  </HeadingPairs>
  <TitlesOfParts>
    <vt:vector size="177" baseType="lpstr">
      <vt:lpstr>trb</vt:lpstr>
      <vt:lpstr>Resume 1 Nilai</vt:lpstr>
      <vt:lpstr>Resume 2 Nilai</vt:lpstr>
      <vt:lpstr>Resume </vt:lpstr>
      <vt:lpstr>Rekap</vt:lpstr>
      <vt:lpstr>compar</vt:lpstr>
      <vt:lpstr>Bangunan</vt:lpstr>
      <vt:lpstr>pembanding</vt:lpstr>
      <vt:lpstr>spl</vt:lpstr>
      <vt:lpstr>Data Pembanding</vt:lpstr>
      <vt:lpstr>Hitung Bangunan</vt:lpstr>
      <vt:lpstr>Hit Luas</vt:lpstr>
      <vt:lpstr>yield</vt:lpstr>
      <vt:lpstr>Peta</vt:lpstr>
      <vt:lpstr>GS</vt:lpstr>
      <vt:lpstr>GB</vt:lpstr>
      <vt:lpstr>Foto</vt:lpstr>
      <vt:lpstr>pembanding!A</vt:lpstr>
      <vt:lpstr>A</vt:lpstr>
      <vt:lpstr>pembanding!AA</vt:lpstr>
      <vt:lpstr>AA</vt:lpstr>
      <vt:lpstr>pembanding!AB</vt:lpstr>
      <vt:lpstr>AB</vt:lpstr>
      <vt:lpstr>pembanding!AC</vt:lpstr>
      <vt:lpstr>AC</vt:lpstr>
      <vt:lpstr>pembanding!AD</vt:lpstr>
      <vt:lpstr>AD</vt:lpstr>
      <vt:lpstr>pembanding!AE</vt:lpstr>
      <vt:lpstr>AE</vt:lpstr>
      <vt:lpstr>pembanding!AF</vt:lpstr>
      <vt:lpstr>AF</vt:lpstr>
      <vt:lpstr>pembanding!AG</vt:lpstr>
      <vt:lpstr>AG</vt:lpstr>
      <vt:lpstr>pembanding!AH</vt:lpstr>
      <vt:lpstr>AH</vt:lpstr>
      <vt:lpstr>pembanding!B</vt:lpstr>
      <vt:lpstr>B</vt:lpstr>
      <vt:lpstr>pembanding!BIAYA</vt:lpstr>
      <vt:lpstr>BIAYA</vt:lpstr>
      <vt:lpstr>pembanding!CC</vt:lpstr>
      <vt:lpstr>CC</vt:lpstr>
      <vt:lpstr>pembanding!D</vt:lpstr>
      <vt:lpstr>D</vt:lpstr>
      <vt:lpstr>pembanding!E</vt:lpstr>
      <vt:lpstr>E</vt:lpstr>
      <vt:lpstr>pembanding!F</vt:lpstr>
      <vt:lpstr>F</vt:lpstr>
      <vt:lpstr>pembanding!G</vt:lpstr>
      <vt:lpstr>G</vt:lpstr>
      <vt:lpstr>pembanding!H</vt:lpstr>
      <vt:lpstr>H</vt:lpstr>
      <vt:lpstr>pembanding!I</vt:lpstr>
      <vt:lpstr>I</vt:lpstr>
      <vt:lpstr>pembanding!IL</vt:lpstr>
      <vt:lpstr>IL</vt:lpstr>
      <vt:lpstr>pembanding!J</vt:lpstr>
      <vt:lpstr>J</vt:lpstr>
      <vt:lpstr>pembanding!K</vt:lpstr>
      <vt:lpstr>K</vt:lpstr>
      <vt:lpstr>pembanding!L</vt:lpstr>
      <vt:lpstr>L</vt:lpstr>
      <vt:lpstr>pembanding!M</vt:lpstr>
      <vt:lpstr>M</vt:lpstr>
      <vt:lpstr>pembanding!N</vt:lpstr>
      <vt:lpstr>N</vt:lpstr>
      <vt:lpstr>pembanding!O</vt:lpstr>
      <vt:lpstr>O</vt:lpstr>
      <vt:lpstr>pembanding!P</vt:lpstr>
      <vt:lpstr>P</vt:lpstr>
      <vt:lpstr>Bangunan!Print_Area</vt:lpstr>
      <vt:lpstr>compar!Print_Area</vt:lpstr>
      <vt:lpstr>Foto!Print_Area</vt:lpstr>
      <vt:lpstr>GB!Print_Area</vt:lpstr>
      <vt:lpstr>GS!Print_Area</vt:lpstr>
      <vt:lpstr>pembanding!Print_Area</vt:lpstr>
      <vt:lpstr>Peta!Print_Area</vt:lpstr>
      <vt:lpstr>Rekap!Print_Area</vt:lpstr>
      <vt:lpstr>'Resume '!Print_Area</vt:lpstr>
      <vt:lpstr>'Resume 1 Nilai'!Print_Area</vt:lpstr>
      <vt:lpstr>'Resume 2 Nilai'!Print_Area</vt:lpstr>
      <vt:lpstr>spl!Print_Area</vt:lpstr>
      <vt:lpstr>yield!Print_Area</vt:lpstr>
      <vt:lpstr>compar!Print_Titles</vt:lpstr>
      <vt:lpstr>'Resume '!Print_Titles</vt:lpstr>
      <vt:lpstr>'Resume 1 Nilai'!Print_Titles</vt:lpstr>
      <vt:lpstr>'Resume 2 Nilai'!Print_Titles</vt:lpstr>
      <vt:lpstr>yield!Print_Titles</vt:lpstr>
      <vt:lpstr>pembanding!PROVINSI</vt:lpstr>
      <vt:lpstr>PROVINSI</vt:lpstr>
      <vt:lpstr>pembanding!PROVINSI_BALI</vt:lpstr>
      <vt:lpstr>PROVINSI_BALI</vt:lpstr>
      <vt:lpstr>pembanding!PROVINSI_BANTEN</vt:lpstr>
      <vt:lpstr>PROVINSI_BANTEN</vt:lpstr>
      <vt:lpstr>pembanding!PROVINSI_BENGKULU</vt:lpstr>
      <vt:lpstr>PROVINSI_BENGKULU</vt:lpstr>
      <vt:lpstr>pembanding!PROVINSI_DI_YOGYAKARTA</vt:lpstr>
      <vt:lpstr>PROVINSI_DI_YOGYAKARTA</vt:lpstr>
      <vt:lpstr>pembanding!PROVINSI_DKI_JAKARTA</vt:lpstr>
      <vt:lpstr>PROVINSI_DKI_JAKARTA</vt:lpstr>
      <vt:lpstr>pembanding!PROVINSI_GORONTALO</vt:lpstr>
      <vt:lpstr>PROVINSI_GORONTALO</vt:lpstr>
      <vt:lpstr>pembanding!PROVINSI_JAMBI</vt:lpstr>
      <vt:lpstr>PROVINSI_JAMBI</vt:lpstr>
      <vt:lpstr>pembanding!PROVINSI_JAWA_BARAT</vt:lpstr>
      <vt:lpstr>PROVINSI_JAWA_BARAT</vt:lpstr>
      <vt:lpstr>pembanding!PROVINSI_JAWA_TENGAH</vt:lpstr>
      <vt:lpstr>PROVINSI_JAWA_TENGAH</vt:lpstr>
      <vt:lpstr>pembanding!PROVINSI_JAWA_TIMUR</vt:lpstr>
      <vt:lpstr>PROVINSI_JAWA_TIMUR</vt:lpstr>
      <vt:lpstr>pembanding!PROVINSI_KALIMANTAN_BARAT</vt:lpstr>
      <vt:lpstr>PROVINSI_KALIMANTAN_BARAT</vt:lpstr>
      <vt:lpstr>pembanding!PROVINSI_KALIMANTAN_SELATAN</vt:lpstr>
      <vt:lpstr>PROVINSI_KALIMANTAN_SELATAN</vt:lpstr>
      <vt:lpstr>pembanding!PROVINSI_KALIMANTAN_TENGAH</vt:lpstr>
      <vt:lpstr>PROVINSI_KALIMANTAN_TENGAH</vt:lpstr>
      <vt:lpstr>pembanding!PROVINSI_KALIMANTAN_TIMUR</vt:lpstr>
      <vt:lpstr>PROVINSI_KALIMANTAN_TIMUR</vt:lpstr>
      <vt:lpstr>pembanding!PROVINSI_KALIMANTAN_UTARA</vt:lpstr>
      <vt:lpstr>PROVINSI_KALIMANTAN_UTARA</vt:lpstr>
      <vt:lpstr>pembanding!PROVINSI_KEPULAUAN_BANGKA_BELITUNG</vt:lpstr>
      <vt:lpstr>PROVINSI_KEPULAUAN_BANGKA_BELITUNG</vt:lpstr>
      <vt:lpstr>pembanding!PROVINSI_KEPULAUAN_RIAU</vt:lpstr>
      <vt:lpstr>PROVINSI_KEPULAUAN_RIAU</vt:lpstr>
      <vt:lpstr>pembanding!PROVINSI_LAMPUNG</vt:lpstr>
      <vt:lpstr>PROVINSI_LAMPUNG</vt:lpstr>
      <vt:lpstr>pembanding!PROVINSI_MALUKU</vt:lpstr>
      <vt:lpstr>PROVINSI_MALUKU</vt:lpstr>
      <vt:lpstr>pembanding!PROVINSI_MALUKU_UTARA</vt:lpstr>
      <vt:lpstr>PROVINSI_MALUKU_UTARA</vt:lpstr>
      <vt:lpstr>pembanding!PROVINSI_NANGGROE_ACEH_DARUSSALAM</vt:lpstr>
      <vt:lpstr>PROVINSI_NANGGROE_ACEH_DARUSSALAM</vt:lpstr>
      <vt:lpstr>pembanding!PROVINSI_NUSA_TENGGARA_BARAT</vt:lpstr>
      <vt:lpstr>PROVINSI_NUSA_TENGGARA_BARAT</vt:lpstr>
      <vt:lpstr>pembanding!PROVINSI_NUSA_TENGGARA_TIMUR</vt:lpstr>
      <vt:lpstr>PROVINSI_NUSA_TENGGARA_TIMUR</vt:lpstr>
      <vt:lpstr>pembanding!PROVINSI_PAPUA</vt:lpstr>
      <vt:lpstr>PROVINSI_PAPUA</vt:lpstr>
      <vt:lpstr>pembanding!PROVINSI_PAPUA_BARAT</vt:lpstr>
      <vt:lpstr>PROVINSI_PAPUA_BARAT</vt:lpstr>
      <vt:lpstr>pembanding!PROVINSI_RIAU</vt:lpstr>
      <vt:lpstr>PROVINSI_RIAU</vt:lpstr>
      <vt:lpstr>pembanding!PROVINSI_SULAWESI_BARAT</vt:lpstr>
      <vt:lpstr>PROVINSI_SULAWESI_BARAT</vt:lpstr>
      <vt:lpstr>pembanding!PROVINSI_SULAWESI_SELATAN</vt:lpstr>
      <vt:lpstr>PROVINSI_SULAWESI_SELATAN</vt:lpstr>
      <vt:lpstr>pembanding!PROVINSI_SULAWESI_TENGAH</vt:lpstr>
      <vt:lpstr>PROVINSI_SULAWESI_TENGAH</vt:lpstr>
      <vt:lpstr>pembanding!PROVINSI_SULAWESI_TENGGARA</vt:lpstr>
      <vt:lpstr>PROVINSI_SULAWESI_TENGGARA</vt:lpstr>
      <vt:lpstr>pembanding!PROVINSI_SULAWESI_UTARA</vt:lpstr>
      <vt:lpstr>PROVINSI_SULAWESI_UTARA</vt:lpstr>
      <vt:lpstr>pembanding!PROVINSI_SUMATERA_BARAT</vt:lpstr>
      <vt:lpstr>PROVINSI_SUMATERA_BARAT</vt:lpstr>
      <vt:lpstr>pembanding!PROVINSI_SUMATERA_SELATAN</vt:lpstr>
      <vt:lpstr>PROVINSI_SUMATERA_SELATAN</vt:lpstr>
      <vt:lpstr>pembanding!PROVINSI_SUMATERA_UTARA</vt:lpstr>
      <vt:lpstr>PROVINSI_SUMATERA_UTARA</vt:lpstr>
      <vt:lpstr>pembanding!Q</vt:lpstr>
      <vt:lpstr>Q</vt:lpstr>
      <vt:lpstr>pembanding!RR</vt:lpstr>
      <vt:lpstr>RR</vt:lpstr>
      <vt:lpstr>pembanding!SS</vt:lpstr>
      <vt:lpstr>SS</vt:lpstr>
      <vt:lpstr>pembanding!T</vt:lpstr>
      <vt:lpstr>T</vt:lpstr>
      <vt:lpstr>pembanding!U</vt:lpstr>
      <vt:lpstr>U</vt:lpstr>
      <vt:lpstr>pembanding!V</vt:lpstr>
      <vt:lpstr>V</vt:lpstr>
      <vt:lpstr>pembanding!W</vt:lpstr>
      <vt:lpstr>W</vt:lpstr>
      <vt:lpstr>pembanding!X</vt:lpstr>
      <vt:lpstr>X</vt:lpstr>
      <vt:lpstr>pembanding!Y</vt:lpstr>
      <vt:lpstr>Y</vt:lpstr>
      <vt:lpstr>pembanding!Z</vt:lpstr>
      <vt:lpstr>Z</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Febriman</dc:creator>
  <cp:lastModifiedBy>AJI-FSR</cp:lastModifiedBy>
  <cp:lastPrinted>2022-06-08T08:06:42Z</cp:lastPrinted>
  <dcterms:created xsi:type="dcterms:W3CDTF">2019-09-06T06:40:30Z</dcterms:created>
  <dcterms:modified xsi:type="dcterms:W3CDTF">2022-06-08T08:35:26Z</dcterms:modified>
</cp:coreProperties>
</file>